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comments7.xml" ContentType="application/vnd.openxmlformats-officedocument.spreadsheetml.comments+xml"/>
  <Override PartName="/xl/comments6.xml" ContentType="application/vnd.openxmlformats-officedocument.spreadsheetml.comments+xml"/>
  <Override PartName="/xl/comments5.xml" ContentType="application/vnd.openxmlformats-officedocument.spreadsheetml.comments+xml"/>
  <Override PartName="/xl/sharedStrings.xml" ContentType="application/vnd.openxmlformats-officedocument.spreadsheetml.sharedStrings+xml"/>
  <Override PartName="/xl/comments11.xml" ContentType="application/vnd.openxmlformats-officedocument.spreadsheetml.comments+xml"/>
  <Override PartName="/xl/worksheets/_rels/sheet7.xml.rels" ContentType="application/vnd.openxmlformats-package.relationships+xml"/>
  <Override PartName="/xl/worksheets/_rels/sheet1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sheet13.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vmlDrawing4.vml" ContentType="application/vnd.openxmlformats-officedocument.vmlDrawing"/>
  <Override PartName="/xl/drawings/vmlDrawing3.vml" ContentType="application/vnd.openxmlformats-officedocument.vmlDrawing"/>
  <Override PartName="/xl/drawings/vmlDrawing2.vml" ContentType="application/vnd.openxmlformats-officedocument.vmlDrawing"/>
  <Override PartName="/xl/drawings/vmlDrawing1.vml" ContentType="application/vnd.openxmlformats-officedocument.vmlDrawing"/>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3"/>
  </bookViews>
  <sheets>
    <sheet name="Summary" sheetId="1" state="visible" r:id="rId2"/>
    <sheet name="Transactions" sheetId="2" state="visible" r:id="rId3"/>
    <sheet name="Sheet1" sheetId="3" state="visible" r:id="rId4"/>
    <sheet name="Sim Cumulative" sheetId="4" state="visible" r:id="rId5"/>
    <sheet name="Sim Period" sheetId="5" state="visible" r:id="rId6"/>
    <sheet name="s_p" sheetId="6" state="visible" r:id="rId7"/>
    <sheet name="Treasuries" sheetId="7" state="visible" r:id="rId8"/>
    <sheet name="holiday" sheetId="8" state="visible" r:id="rId9"/>
    <sheet name="changes" sheetId="9" state="visible" r:id="rId10"/>
    <sheet name="map" sheetId="10" state="visible" r:id="rId11"/>
    <sheet name="s_p 2008" sheetId="11" state="visible" r:id="rId12"/>
    <sheet name="Downside Diff 3 &amp; 6 month" sheetId="12" state="visible" r:id="rId13"/>
    <sheet name="Specification" sheetId="13" state="visible" r:id="rId14"/>
  </sheets>
  <definedNames>
    <definedName function="false" hidden="false" name="IndexRet_Apr" vbProcedure="false">s_p!$H$66:$H$84</definedName>
    <definedName function="false" hidden="false" name="IndexRet_Aug" vbProcedure="false">s_p!$H$149:$H$171</definedName>
    <definedName function="false" hidden="false" name="IndexRet_Dec" vbProcedure="false">s_p!$H$235:$H$254</definedName>
    <definedName function="false" hidden="false" name="IndexRet_Feb" vbProcedure="false">s_p!$H$24:$H$42</definedName>
    <definedName function="false" hidden="false" name="IndexRet_Jan" vbProcedure="false">s_p!$H$4:$H$23</definedName>
    <definedName function="false" hidden="false" name="IndexRet_Jul" vbProcedure="false">s_p!$H$129:$H$148</definedName>
    <definedName function="false" hidden="false" name="IndexRet_Jun" vbProcedure="false">s_p!$H$107:$H$128</definedName>
    <definedName function="false" hidden="false" name="IndexRet_Mar" vbProcedure="false">s_p!$H$43:$H$65</definedName>
    <definedName function="false" hidden="false" name="IndexRet_May" vbProcedure="false">s_p!$H$85:$H$106</definedName>
    <definedName function="false" hidden="false" name="IndexRet_Nov" vbProcedure="false">s_p!$H$214:$H$234</definedName>
    <definedName function="false" hidden="false" name="IndexRet_Oct" vbProcedure="false">s_p!$H$192:$H$213</definedName>
    <definedName function="false" hidden="false" name="IndexRet_Sep" vbProcedure="false">s_p!$H$172:$H$191</definedName>
    <definedName function="false" hidden="false" name="Ret_Apr" vbProcedure="false">'Sim Period'!$D$66:$D$84</definedName>
    <definedName function="false" hidden="false" name="Ret_Aug" vbProcedure="false">'Sim Period'!$D$149:$D$171</definedName>
    <definedName function="false" hidden="false" name="Ret_Dec" vbProcedure="false">'Sim Period'!$D$235:$D$254</definedName>
    <definedName function="false" hidden="false" name="Ret_Feb" vbProcedure="false">'Sim Period'!$D$24:$D$42</definedName>
    <definedName function="false" hidden="false" name="Ret_Jan" vbProcedure="false">'Sim Period'!$D$4:$D$23</definedName>
    <definedName function="false" hidden="false" name="Ret_Jul" vbProcedure="false">'Sim Period'!$D$129:$D$148</definedName>
    <definedName function="false" hidden="false" name="Ret_Jun" vbProcedure="false">'Sim Period'!$D$107:$D$128</definedName>
    <definedName function="false" hidden="false" name="Ret_Mar" vbProcedure="false">'Sim Period'!$D$43:$D$65</definedName>
    <definedName function="false" hidden="false" name="Ret_May" vbProcedure="false">'Sim Period'!$D$85:$D$106</definedName>
    <definedName function="false" hidden="false" name="Ret_Nov" vbProcedure="false">'Sim Period'!$D$214:$D$234</definedName>
    <definedName function="false" hidden="false" name="Ret_Oct" vbProcedure="false">'Sim Period'!$D$192:$D$213</definedName>
    <definedName function="false" hidden="false" name="Ret_Sep" vbProcedure="false">'Sim Period'!$D$172:$D$191</definedName>
    <definedName function="false" hidden="false" localSheetId="10" name="IndexRet_Apr" vbProcedure="false">'s_p 2008'!$H$66:$H$87</definedName>
    <definedName function="false" hidden="false" localSheetId="10" name="IndexRet_Aug" vbProcedure="false">'s_p 2008'!$H$152:$H$172</definedName>
    <definedName function="false" hidden="false" localSheetId="10" name="IndexRet_Dec" vbProcedure="false">'s_p 2008'!$H$236:$H$257</definedName>
    <definedName function="false" hidden="false" localSheetId="10" name="IndexRet_Feb" vbProcedure="false">'s_p 2008'!$H$26:$H$45</definedName>
    <definedName function="false" hidden="false" localSheetId="10" name="IndexRet_Jan" vbProcedure="false">'s_p 2008'!$H$5:$H$25</definedName>
    <definedName function="false" hidden="false" localSheetId="10" name="IndexRet_Jul" vbProcedure="false">'s_p 2008'!$H$130:$H$151</definedName>
    <definedName function="false" hidden="false" localSheetId="10" name="IndexRet_Jun" vbProcedure="false">'s_p 2008'!$H$109:$H$129</definedName>
    <definedName function="false" hidden="false" localSheetId="10" name="IndexRet_Mar" vbProcedure="false">'s_p 2008'!$H$46:$H$65</definedName>
    <definedName function="false" hidden="false" localSheetId="10" name="IndexRet_May" vbProcedure="false">'s_p 2008'!$H$88:$H$108</definedName>
    <definedName function="false" hidden="false" localSheetId="10" name="IndexRet_Nov" vbProcedure="false">'s_p 2008'!$H$217:$H$235</definedName>
    <definedName function="false" hidden="false" localSheetId="10" name="IndexRet_Oct" vbProcedure="false">'s_p 2008'!$H$194:$H$216</definedName>
    <definedName function="false" hidden="false" localSheetId="10" name="IndexRet_Sep" vbProcedure="false">'s_p 2008'!$H$173:$H$193</definedName>
  </definedNames>
  <calcPr iterateCount="100" refMode="A1" iterate="false" iterateDelta="0.0001"/>
  <extLst>
    <ext xmlns:loext="http://schemas.libreoffice.org/" uri="{7626C862-2A13-11E5-B345-FEFF819CDC9F}">
      <loext:extCalcPr stringRefSyntax="ExcelA1"/>
    </ext>
  </extLst>
</workbook>
</file>

<file path=xl/comments5.xml><?xml version="1.0" encoding="utf-8"?>
<comments xmlns="http://schemas.openxmlformats.org/spreadsheetml/2006/main" xmlns:xdr="http://schemas.openxmlformats.org/drawingml/2006/spreadsheetDrawing">
  <authors>
    <author/>
  </authors>
  <commentList>
    <comment ref="T19" authorId="0">
      <text>
        <r>
          <rPr>
            <b val="true"/>
            <sz val="9"/>
            <color rgb="FF000000"/>
            <rFont val="Tahoma"/>
            <family val="2"/>
          </rPr>
          <t>Kunj:
</t>
        </r>
        <r>
          <rPr>
            <sz val="9"/>
            <color rgb="FF000000"/>
            <rFont val="Tahoma"/>
            <family val="2"/>
          </rPr>
          <t>min(b19:b23)</t>
        </r>
      </text>
    </comment>
    <comment ref="T21" authorId="0">
      <text>
        <r>
          <rPr>
            <b val="true"/>
            <sz val="9"/>
            <color rgb="FF000000"/>
            <rFont val="Tahoma"/>
            <family val="2"/>
          </rPr>
          <t>Kunj:
</t>
        </r>
        <r>
          <rPr>
            <sz val="9"/>
            <color rgb="FF000000"/>
            <rFont val="Tahoma"/>
            <family val="2"/>
          </rPr>
          <t>max(b4:b4)</t>
        </r>
      </text>
    </comment>
    <comment ref="AI21" authorId="0">
      <text>
        <r>
          <rPr>
            <b val="true"/>
            <sz val="9"/>
            <color rgb="FF000000"/>
            <rFont val="Tahoma"/>
            <family val="2"/>
          </rPr>
          <t>Kunj:
</t>
        </r>
        <r>
          <rPr>
            <sz val="9"/>
            <color rgb="FF000000"/>
            <rFont val="Tahoma"/>
            <family val="2"/>
          </rPr>
          <t>standard is to multiply daily by sqrt(20)</t>
        </r>
      </text>
    </comment>
    <comment ref="AJ21" authorId="0">
      <text>
        <r>
          <rPr>
            <b val="true"/>
            <sz val="9"/>
            <color rgb="FF000000"/>
            <rFont val="Tahoma"/>
            <family val="2"/>
          </rPr>
          <t>Kunj:
</t>
        </r>
        <r>
          <rPr>
            <sz val="9"/>
            <color rgb="FF000000"/>
            <rFont val="Tahoma"/>
            <family val="2"/>
          </rPr>
          <t>standard is to multiply daily by sqrt(60)</t>
        </r>
      </text>
    </comment>
    <comment ref="AK21" authorId="0">
      <text>
        <r>
          <rPr>
            <b val="true"/>
            <sz val="9"/>
            <color rgb="FF000000"/>
            <rFont val="Tahoma"/>
            <family val="2"/>
          </rPr>
          <t>Kunj:
</t>
        </r>
        <r>
          <rPr>
            <sz val="9"/>
            <color rgb="FF000000"/>
            <rFont val="Tahoma"/>
            <family val="2"/>
          </rPr>
          <t>standard is to multiply daily by sqrt(125)</t>
        </r>
      </text>
    </comment>
    <comment ref="AL21" authorId="0">
      <text>
        <r>
          <rPr>
            <b val="true"/>
            <sz val="9"/>
            <color rgb="FF000000"/>
            <rFont val="Tahoma"/>
            <family val="2"/>
          </rPr>
          <t>Kunj:
</t>
        </r>
        <r>
          <rPr>
            <sz val="9"/>
            <color rgb="FF000000"/>
            <rFont val="Tahoma"/>
            <family val="2"/>
          </rPr>
          <t>standard is to multiply daily by sqrt(250)</t>
        </r>
      </text>
    </comment>
  </commentList>
</comments>
</file>

<file path=xl/comments6.xml><?xml version="1.0" encoding="utf-8"?>
<comments xmlns="http://schemas.openxmlformats.org/spreadsheetml/2006/main" xmlns:xdr="http://schemas.openxmlformats.org/drawingml/2006/spreadsheetDrawing">
  <authors>
    <author/>
  </authors>
  <commentList>
    <comment ref="V6" authorId="0">
      <text>
        <r>
          <rPr>
            <b val="true"/>
            <sz val="9"/>
            <color rgb="FF000000"/>
            <rFont val="Tahoma"/>
            <family val="2"/>
          </rPr>
          <t>Kunj:
</t>
        </r>
        <r>
          <rPr>
            <sz val="9"/>
            <color rgb="FF000000"/>
            <rFont val="Tahoma"/>
            <family val="2"/>
          </rPr>
          <t>standard is to multiply daily by sqrt(20)</t>
        </r>
      </text>
    </comment>
    <comment ref="W6" authorId="0">
      <text>
        <r>
          <rPr>
            <b val="true"/>
            <sz val="9"/>
            <color rgb="FF000000"/>
            <rFont val="Tahoma"/>
            <family val="2"/>
          </rPr>
          <t>Kunj:
</t>
        </r>
        <r>
          <rPr>
            <sz val="9"/>
            <color rgb="FF000000"/>
            <rFont val="Tahoma"/>
            <family val="2"/>
          </rPr>
          <t>standard is to multiply daily by sqrt(60)</t>
        </r>
      </text>
    </comment>
    <comment ref="X6" authorId="0">
      <text>
        <r>
          <rPr>
            <b val="true"/>
            <sz val="9"/>
            <color rgb="FF000000"/>
            <rFont val="Tahoma"/>
            <family val="2"/>
          </rPr>
          <t>Kunj:
</t>
        </r>
        <r>
          <rPr>
            <sz val="9"/>
            <color rgb="FF000000"/>
            <rFont val="Tahoma"/>
            <family val="2"/>
          </rPr>
          <t>standard is to multiply daily by sqrt(125)</t>
        </r>
      </text>
    </comment>
    <comment ref="Y6" authorId="0">
      <text>
        <r>
          <rPr>
            <b val="true"/>
            <sz val="9"/>
            <color rgb="FF000000"/>
            <rFont val="Tahoma"/>
            <family val="2"/>
          </rPr>
          <t>Kunj:
</t>
        </r>
        <r>
          <rPr>
            <sz val="9"/>
            <color rgb="FF000000"/>
            <rFont val="Tahoma"/>
            <family val="2"/>
          </rPr>
          <t>standard is to multiply daily by sqrt(250)</t>
        </r>
      </text>
    </comment>
    <comment ref="Z6" authorId="0">
      <text>
        <r>
          <rPr>
            <b val="true"/>
            <sz val="9"/>
            <color rgb="FF000000"/>
            <rFont val="Tahoma"/>
            <family val="2"/>
          </rPr>
          <t>Kunj:
</t>
        </r>
        <r>
          <rPr>
            <sz val="9"/>
            <color rgb="FF000000"/>
            <rFont val="Tahoma"/>
            <family val="2"/>
          </rPr>
          <t>standard is to multiply daily by sqrt(20)</t>
        </r>
      </text>
    </comment>
    <comment ref="AA6" authorId="0">
      <text>
        <r>
          <rPr>
            <b val="true"/>
            <sz val="9"/>
            <color rgb="FF000000"/>
            <rFont val="Tahoma"/>
            <family val="2"/>
          </rPr>
          <t>Kunj:
</t>
        </r>
        <r>
          <rPr>
            <sz val="9"/>
            <color rgb="FF000000"/>
            <rFont val="Tahoma"/>
            <family val="2"/>
          </rPr>
          <t>standard is to multiply daily by sqrt(60)</t>
        </r>
      </text>
    </comment>
    <comment ref="AB6" authorId="0">
      <text>
        <r>
          <rPr>
            <b val="true"/>
            <sz val="9"/>
            <color rgb="FF000000"/>
            <rFont val="Tahoma"/>
            <family val="2"/>
          </rPr>
          <t>Kunj:
</t>
        </r>
        <r>
          <rPr>
            <sz val="9"/>
            <color rgb="FF000000"/>
            <rFont val="Tahoma"/>
            <family val="2"/>
          </rPr>
          <t>standard is to multiply daily by sqrt(125)</t>
        </r>
      </text>
    </comment>
    <comment ref="AC6" authorId="0">
      <text>
        <r>
          <rPr>
            <b val="true"/>
            <sz val="9"/>
            <color rgb="FF000000"/>
            <rFont val="Tahoma"/>
            <family val="2"/>
          </rPr>
          <t>Kunj:
</t>
        </r>
        <r>
          <rPr>
            <sz val="9"/>
            <color rgb="FF000000"/>
            <rFont val="Tahoma"/>
            <family val="2"/>
          </rPr>
          <t>standard is to multiply daily by sqrt(250)</t>
        </r>
      </text>
    </comment>
  </commentList>
</comments>
</file>

<file path=xl/comments7.xml><?xml version="1.0" encoding="utf-8"?>
<comments xmlns="http://schemas.openxmlformats.org/spreadsheetml/2006/main" xmlns:xdr="http://schemas.openxmlformats.org/drawingml/2006/spreadsheetDrawing">
  <authors>
    <author/>
  </authors>
  <commentList>
    <comment ref="A195" authorId="0">
      <text>
        <r>
          <rPr>
            <b val="true"/>
            <sz val="9"/>
            <color rgb="FF000000"/>
            <rFont val="Tahoma"/>
            <family val="2"/>
          </rPr>
          <t>Kunj:
</t>
        </r>
        <r>
          <rPr>
            <sz val="9"/>
            <color rgb="FF000000"/>
            <rFont val="Tahoma"/>
            <family val="2"/>
          </rPr>
          <t>row added to match equity</t>
        </r>
      </text>
    </comment>
  </commentList>
</comments>
</file>

<file path=xl/comments11.xml><?xml version="1.0" encoding="utf-8"?>
<comments xmlns="http://schemas.openxmlformats.org/spreadsheetml/2006/main" xmlns:xdr="http://schemas.openxmlformats.org/drawingml/2006/spreadsheetDrawing">
  <authors>
    <author/>
  </authors>
  <commentList>
    <comment ref="V6" authorId="0">
      <text>
        <r>
          <rPr>
            <b val="true"/>
            <sz val="9"/>
            <color rgb="FF000000"/>
            <rFont val="Tahoma"/>
            <family val="2"/>
          </rPr>
          <t>Kunj:
</t>
        </r>
        <r>
          <rPr>
            <sz val="9"/>
            <color rgb="FF000000"/>
            <rFont val="Tahoma"/>
            <family val="2"/>
          </rPr>
          <t>standard is to multiply daily by sqrt(20)</t>
        </r>
      </text>
    </comment>
    <comment ref="W6" authorId="0">
      <text>
        <r>
          <rPr>
            <b val="true"/>
            <sz val="9"/>
            <color rgb="FF000000"/>
            <rFont val="Tahoma"/>
            <family val="2"/>
          </rPr>
          <t>Kunj:
</t>
        </r>
        <r>
          <rPr>
            <sz val="9"/>
            <color rgb="FF000000"/>
            <rFont val="Tahoma"/>
            <family val="2"/>
          </rPr>
          <t>standard is to multiply daily by sqrt(60)</t>
        </r>
      </text>
    </comment>
    <comment ref="X6" authorId="0">
      <text>
        <r>
          <rPr>
            <b val="true"/>
            <sz val="9"/>
            <color rgb="FF000000"/>
            <rFont val="Tahoma"/>
            <family val="2"/>
          </rPr>
          <t>Kunj:
</t>
        </r>
        <r>
          <rPr>
            <sz val="9"/>
            <color rgb="FF000000"/>
            <rFont val="Tahoma"/>
            <family val="2"/>
          </rPr>
          <t>standard is to multiply daily by sqrt(125)</t>
        </r>
      </text>
    </comment>
    <comment ref="Y6" authorId="0">
      <text>
        <r>
          <rPr>
            <b val="true"/>
            <sz val="9"/>
            <color rgb="FF000000"/>
            <rFont val="Tahoma"/>
            <family val="2"/>
          </rPr>
          <t>Kunj:
</t>
        </r>
        <r>
          <rPr>
            <sz val="9"/>
            <color rgb="FF000000"/>
            <rFont val="Tahoma"/>
            <family val="2"/>
          </rPr>
          <t>standard is to multiply daily by sqrt(250)</t>
        </r>
      </text>
    </comment>
  </commentList>
</comments>
</file>

<file path=xl/sharedStrings.xml><?xml version="1.0" encoding="utf-8"?>
<sst xmlns="http://schemas.openxmlformats.org/spreadsheetml/2006/main" count="802" uniqueCount="548">
  <si>
    <t xml:space="preserve">Date</t>
  </si>
  <si>
    <t xml:space="preserve">Value</t>
  </si>
  <si>
    <t xml:space="preserve">P/L</t>
  </si>
  <si>
    <t xml:space="preserve">%</t>
  </si>
  <si>
    <t xml:space="preserve">Total Return</t>
  </si>
  <si>
    <t xml:space="preserve">Positions</t>
  </si>
  <si>
    <t xml:space="preserve">Price</t>
  </si>
  <si>
    <t xml:space="preserve">Sid</t>
  </si>
  <si>
    <t xml:space="preserve">Amount</t>
  </si>
  <si>
    <t xml:space="preserve">Txndatetime</t>
  </si>
  <si>
    <t xml:space="preserve">Txn Cost</t>
  </si>
  <si>
    <t xml:space="preserve">Capital Used</t>
  </si>
  <si>
    <t xml:space="preserve">Daily</t>
  </si>
  <si>
    <t xml:space="preserve">2006-01-03 14:29:58 +0000</t>
  </si>
  <si>
    <t xml:space="preserve">2006-01-03 14:34:56 +0000</t>
  </si>
  <si>
    <t xml:space="preserve">2006-01-03 14:35:49 +0000</t>
  </si>
  <si>
    <t xml:space="preserve">2006-01-03 14:36:27 +0000</t>
  </si>
  <si>
    <t xml:space="preserve">2006-01-03 14:36:28 +0000</t>
  </si>
  <si>
    <t xml:space="preserve">2006-01-03 14:37:30 +0000</t>
  </si>
  <si>
    <t xml:space="preserve">2006-01-03 14:38:23 +0000</t>
  </si>
  <si>
    <t xml:space="preserve">2006-01-03 14:42:45 +0000</t>
  </si>
  <si>
    <t xml:space="preserve">2006-01-03 14:45:54 +0000</t>
  </si>
  <si>
    <t xml:space="preserve">2006-01-03 14:46:35 +0000</t>
  </si>
  <si>
    <t xml:space="preserve">2006-01-03 14:58:07 +0000</t>
  </si>
  <si>
    <t xml:space="preserve">2006-01-03 15:05:37 +0000</t>
  </si>
  <si>
    <t xml:space="preserve">2006-01-03 15:09:08 +0000</t>
  </si>
  <si>
    <t xml:space="preserve">2006-01-03 15:12:41 +0000</t>
  </si>
  <si>
    <t xml:space="preserve">2006-01-03 15:18:11 +0000</t>
  </si>
  <si>
    <t xml:space="preserve">2006-01-03 15:27:01 +0000</t>
  </si>
  <si>
    <t xml:space="preserve">2006-01-03 15:28:47 +0000</t>
  </si>
  <si>
    <t xml:space="preserve">2006-01-03 15:34:28 +0000</t>
  </si>
  <si>
    <t xml:space="preserve">2006-01-03 15:35:01 +0000</t>
  </si>
  <si>
    <t xml:space="preserve">2006-01-03 15:37:19 +0000</t>
  </si>
  <si>
    <t xml:space="preserve">2006-01-03 15:40:01 +0000</t>
  </si>
  <si>
    <t xml:space="preserve">2006-01-03 15:40:03 +0000</t>
  </si>
  <si>
    <t xml:space="preserve">2006-01-03 15:40:37 +0000</t>
  </si>
  <si>
    <t xml:space="preserve">2006-01-03 15:43:30 +0000</t>
  </si>
  <si>
    <t xml:space="preserve">2006-01-03 15:49:12 +0000</t>
  </si>
  <si>
    <t xml:space="preserve">2006-01-03 15:49:43 +0000</t>
  </si>
  <si>
    <t xml:space="preserve">2006-01-03 15:55:41 +0000</t>
  </si>
  <si>
    <t xml:space="preserve">2006-01-03 15:57:10 +0000</t>
  </si>
  <si>
    <t xml:space="preserve">2006-01-03 16:01:05 +0000</t>
  </si>
  <si>
    <t xml:space="preserve">2006-01-03 16:03:19 +0000</t>
  </si>
  <si>
    <t xml:space="preserve">2006-01-03 16:04:28 +0000</t>
  </si>
  <si>
    <t xml:space="preserve">2006-01-03 16:06:35 +0000</t>
  </si>
  <si>
    <t xml:space="preserve">2006-01-03 16:11:53 +0000</t>
  </si>
  <si>
    <t xml:space="preserve">2006-01-03 16:12:23 +0000</t>
  </si>
  <si>
    <t xml:space="preserve">2006-01-03 16:14:51 +0000</t>
  </si>
  <si>
    <t xml:space="preserve">2006-01-03 16:14:52 +0000</t>
  </si>
  <si>
    <t xml:space="preserve">2006-01-03 16:15:55 +0000</t>
  </si>
  <si>
    <t xml:space="preserve">2006-01-03 16:16:21 +0000</t>
  </si>
  <si>
    <t xml:space="preserve">2006-01-03 16:18:09 +0000</t>
  </si>
  <si>
    <t xml:space="preserve">2006-01-03 16:18:29 +0000</t>
  </si>
  <si>
    <t xml:space="preserve">2006-01-03 16:20:01 +0000</t>
  </si>
  <si>
    <t xml:space="preserve">2006-01-03 16:20:03 +0000</t>
  </si>
  <si>
    <t xml:space="preserve">2006-01-03 16:21:04 +0000</t>
  </si>
  <si>
    <t xml:space="preserve">2006-01-03 16:24:25 +0000</t>
  </si>
  <si>
    <t xml:space="preserve">2006-01-03 16:27:02 +0000</t>
  </si>
  <si>
    <t xml:space="preserve">2006-01-03 16:35:10 +0000</t>
  </si>
  <si>
    <t xml:space="preserve">2006-01-03 16:40:02 +0000</t>
  </si>
  <si>
    <t xml:space="preserve">2006-01-03 16:50:02 +0000</t>
  </si>
  <si>
    <t xml:space="preserve">2006-01-03 16:51:01 +0000</t>
  </si>
  <si>
    <t xml:space="preserve">2006-01-03 16:58:09 +0000</t>
  </si>
  <si>
    <t xml:space="preserve">2006-01-03 17:00:03 +0000</t>
  </si>
  <si>
    <t xml:space="preserve">2006-01-03 17:05:01 +0000</t>
  </si>
  <si>
    <t xml:space="preserve">2006-01-03 17:05:06 +0000</t>
  </si>
  <si>
    <t xml:space="preserve">2006-01-03 17:05:32 +0000</t>
  </si>
  <si>
    <t xml:space="preserve">2006-01-03 17:18:00 +0000</t>
  </si>
  <si>
    <t xml:space="preserve">2006-01-03 17:27:17 +0000</t>
  </si>
  <si>
    <t xml:space="preserve">2006-01-03 17:34:42 +0000</t>
  </si>
  <si>
    <t xml:space="preserve">2006-01-03 17:37:12 +0000</t>
  </si>
  <si>
    <t xml:space="preserve">2006-01-03 17:51:32 +0000</t>
  </si>
  <si>
    <t xml:space="preserve">2006-01-03 17:53:34 +0000</t>
  </si>
  <si>
    <t xml:space="preserve">2006-01-03 17:55:01 +0000</t>
  </si>
  <si>
    <t xml:space="preserve">2006-01-03 17:57:00 +0000</t>
  </si>
  <si>
    <t xml:space="preserve">2006-01-03 17:58:39 +0000</t>
  </si>
  <si>
    <t xml:space="preserve">2006-01-03 18:11:06 +0000</t>
  </si>
  <si>
    <t xml:space="preserve">2006-01-03 18:38:10 +0000</t>
  </si>
  <si>
    <t xml:space="preserve">2006-01-03 18:42:34 +0000</t>
  </si>
  <si>
    <t xml:space="preserve">2006-01-03 18:50:38 +0000</t>
  </si>
  <si>
    <t xml:space="preserve">2006-01-03 18:57:14 +0000</t>
  </si>
  <si>
    <t xml:space="preserve">2006-01-03 18:58:42 +0000</t>
  </si>
  <si>
    <t xml:space="preserve">2006-01-03 19:06:47 +0000</t>
  </si>
  <si>
    <t xml:space="preserve">2006-01-03 19:08:10 +0000</t>
  </si>
  <si>
    <t xml:space="preserve">2006-01-03 19:09:05 +0000</t>
  </si>
  <si>
    <t xml:space="preserve">2006-01-03 19:13:54 +0000</t>
  </si>
  <si>
    <t xml:space="preserve">2006-01-03 19:15:32 +0000</t>
  </si>
  <si>
    <t xml:space="preserve">2006-01-03 19:16:17 +0000</t>
  </si>
  <si>
    <t xml:space="preserve">2006-01-03 19:18:12 +0000</t>
  </si>
  <si>
    <t xml:space="preserve">2006-01-03 19:20:01 +0000</t>
  </si>
  <si>
    <t xml:space="preserve">2006-01-03 19:20:03 +0000</t>
  </si>
  <si>
    <t xml:space="preserve">2006-01-03 19:20:04 +0000</t>
  </si>
  <si>
    <t xml:space="preserve">2006-01-03 19:20:10 +0000</t>
  </si>
  <si>
    <t xml:space="preserve">2006-01-03 19:20:52 +0000</t>
  </si>
  <si>
    <t xml:space="preserve">2006-01-03 19:22:37 +0000</t>
  </si>
  <si>
    <t xml:space="preserve">2006-01-03 19:26:58 +0000</t>
  </si>
  <si>
    <t xml:space="preserve">2006-01-03 19:30:03 +0000</t>
  </si>
  <si>
    <t xml:space="preserve">2006-01-03 19:32:28 +0000</t>
  </si>
  <si>
    <t xml:space="preserve">2006-01-03 19:32:30 +0000</t>
  </si>
  <si>
    <t xml:space="preserve">2006-01-03 19:34:23 +0000</t>
  </si>
  <si>
    <t xml:space="preserve">2006-01-03 19:42:52 +0000</t>
  </si>
  <si>
    <t xml:space="preserve">2006-01-03 19:44:25 +0000</t>
  </si>
  <si>
    <t xml:space="preserve">2006-01-03 19:45:14 +0000</t>
  </si>
  <si>
    <t xml:space="preserve">2006-01-03 19:46:04 +0000</t>
  </si>
  <si>
    <t xml:space="preserve">2006-01-03 19:46:36 +0000</t>
  </si>
  <si>
    <t xml:space="preserve">2006-01-03 19:47:56 +0000</t>
  </si>
  <si>
    <t xml:space="preserve">2006-01-03 19:50:01 +0000</t>
  </si>
  <si>
    <t xml:space="preserve">2006-01-03 19:50:03 +0000</t>
  </si>
  <si>
    <t xml:space="preserve">2006-01-03 19:50:04 +0000</t>
  </si>
  <si>
    <t xml:space="preserve">2006-01-03 19:51:09 +0000</t>
  </si>
  <si>
    <t xml:space="preserve">2006-01-03 20:00:08 +0000</t>
  </si>
  <si>
    <t xml:space="preserve">2006-01-03 20:07:16 +0000</t>
  </si>
  <si>
    <t xml:space="preserve">2006-01-03 20:07:56 +0000</t>
  </si>
  <si>
    <t xml:space="preserve">2006-01-03 20:23:55 +0000</t>
  </si>
  <si>
    <t xml:space="preserve">2006-01-03 20:24:36 +0000</t>
  </si>
  <si>
    <t xml:space="preserve">2006-01-03 20:25:05 +0000</t>
  </si>
  <si>
    <t xml:space="preserve">2006-01-03 20:27:15 +0000</t>
  </si>
  <si>
    <t xml:space="preserve">2006-01-03 20:29:07 +0000</t>
  </si>
  <si>
    <t xml:space="preserve">2006-01-03 20:29:54 +0000</t>
  </si>
  <si>
    <t xml:space="preserve">2006-01-03 20:35:44 +0000</t>
  </si>
  <si>
    <t xml:space="preserve">2006-01-03 20:37:21 +0000</t>
  </si>
  <si>
    <t xml:space="preserve">2006-01-03 20:41:11 +0000</t>
  </si>
  <si>
    <t xml:space="preserve">2006-01-03 20:47:24 +0000</t>
  </si>
  <si>
    <t xml:space="preserve">2006-01-03 20:54:03 +0000</t>
  </si>
  <si>
    <t xml:space="preserve">2006-01-03 20:55:10 +0000</t>
  </si>
  <si>
    <t xml:space="preserve">2006-01-04 21:00:07 +0000</t>
  </si>
  <si>
    <t xml:space="preserve">2006-01-04 21:16:02 +0000</t>
  </si>
  <si>
    <t xml:space="preserve">2006-01-04 22:24:57 +0000</t>
  </si>
  <si>
    <t xml:space="preserve">2006-01-04 14:41:42 +0000</t>
  </si>
  <si>
    <t xml:space="preserve">2006-01-04 14:48:44 +0000</t>
  </si>
  <si>
    <t xml:space="preserve">2006-01-04 14:49:18 +0000</t>
  </si>
  <si>
    <t xml:space="preserve">2006-01-04 14:51:12 +0000</t>
  </si>
  <si>
    <t xml:space="preserve">2006-01-04 14:51:22 +0000</t>
  </si>
  <si>
    <t xml:space="preserve">2006-01-04 14:55:02 +0000</t>
  </si>
  <si>
    <t xml:space="preserve">2006-01-04 14:59:18 +0000</t>
  </si>
  <si>
    <t xml:space="preserve">2006-01-04 15:08:59 +0000</t>
  </si>
  <si>
    <t xml:space="preserve">2006-01-04 15:12:11 +0000</t>
  </si>
  <si>
    <t xml:space="preserve">2006-01-04 15:20:39 +0000</t>
  </si>
  <si>
    <t xml:space="preserve">2006-01-04 15:29:08 +0000</t>
  </si>
  <si>
    <t xml:space="preserve">2006-01-04 15:46:39 +0000</t>
  </si>
  <si>
    <t xml:space="preserve">2006-01-04 15:48:24 +0000</t>
  </si>
  <si>
    <t xml:space="preserve">2006-01-04 15:56:21 +0000</t>
  </si>
  <si>
    <t xml:space="preserve">2006-01-04 15:58:59 +0000</t>
  </si>
  <si>
    <t xml:space="preserve">2006-01-04 15:59:02 +0000</t>
  </si>
  <si>
    <t xml:space="preserve">2006-01-04 16:00:49 +0000</t>
  </si>
  <si>
    <t xml:space="preserve">2006-01-04 16:01:03 +0000</t>
  </si>
  <si>
    <t xml:space="preserve">2006-01-04 16:02:00 +0000</t>
  </si>
  <si>
    <t xml:space="preserve">2006-01-04 16:03:02 +0000</t>
  </si>
  <si>
    <t xml:space="preserve">2006-01-04 16:06:04 +0000</t>
  </si>
  <si>
    <t xml:space="preserve">2006-01-04 16:06:35 +0000</t>
  </si>
  <si>
    <t xml:space="preserve">2006-01-04 16:12:24 +0000</t>
  </si>
  <si>
    <t xml:space="preserve">2006-01-04 16:12:42 +0000</t>
  </si>
  <si>
    <t xml:space="preserve">2006-01-04 16:14:03 +0000</t>
  </si>
  <si>
    <t xml:space="preserve">2006-01-04 16:14:20 +0000</t>
  </si>
  <si>
    <t xml:space="preserve">2006-01-04 16:18:23 +0000</t>
  </si>
  <si>
    <t xml:space="preserve">2006-01-04 16:19:25 +0000</t>
  </si>
  <si>
    <t xml:space="preserve">2006-01-04 16:20:23 +0000</t>
  </si>
  <si>
    <t xml:space="preserve">2006-01-04 16:25:51 +0000</t>
  </si>
  <si>
    <t xml:space="preserve">2006-01-04 16:30:05 +0000</t>
  </si>
  <si>
    <t xml:space="preserve">2006-01-04 16:30:44 +0000</t>
  </si>
  <si>
    <t xml:space="preserve">2006-01-04 16:35:35 +0000</t>
  </si>
  <si>
    <t xml:space="preserve">2006-01-04 16:39:17 +0000</t>
  </si>
  <si>
    <t xml:space="preserve">2006-01-04 16:44:59 +0000</t>
  </si>
  <si>
    <t xml:space="preserve">2006-01-04 16:56:07 +0000</t>
  </si>
  <si>
    <t xml:space="preserve">2006-01-04 16:56:37 +0000</t>
  </si>
  <si>
    <t xml:space="preserve">2006-01-04 16:57:22 +0000</t>
  </si>
  <si>
    <t xml:space="preserve">2006-01-04 16:57:41 +0000</t>
  </si>
  <si>
    <t xml:space="preserve">2006-01-04 16:59:11 +0000</t>
  </si>
  <si>
    <t xml:space="preserve">2006-01-04 16:59:50 +0000</t>
  </si>
  <si>
    <t xml:space="preserve">2006-01-04 17:01:44 +0000</t>
  </si>
  <si>
    <t xml:space="preserve">2006-01-04 17:05:12 +0000</t>
  </si>
  <si>
    <t xml:space="preserve">2006-01-04 17:09:50 +0000</t>
  </si>
  <si>
    <t xml:space="preserve">2006-01-04 17:27:19 +0000</t>
  </si>
  <si>
    <t xml:space="preserve">2006-01-04 17:34:43 +0000</t>
  </si>
  <si>
    <t xml:space="preserve">2006-01-04 17:35:45 +0000</t>
  </si>
  <si>
    <t xml:space="preserve">2006-01-04 17:36:49 +0000</t>
  </si>
  <si>
    <t xml:space="preserve">2006-01-04 17:37:35 +0000</t>
  </si>
  <si>
    <t xml:space="preserve">2006-01-04 17:38:09 +0000</t>
  </si>
  <si>
    <t xml:space="preserve">2006-01-04 17:39:20 +0000</t>
  </si>
  <si>
    <t xml:space="preserve">2006-01-04 17:40:30 +0000</t>
  </si>
  <si>
    <t xml:space="preserve">2006-01-04 17:42:39 +0000</t>
  </si>
  <si>
    <t xml:space="preserve">2006-01-04 17:45:20 +0000</t>
  </si>
  <si>
    <t xml:space="preserve">2006-01-04 17:56:28 +0000</t>
  </si>
  <si>
    <t xml:space="preserve">2006-01-04 18:06:23 +0000</t>
  </si>
  <si>
    <t xml:space="preserve">2006-01-04 18:09:44 +0000</t>
  </si>
  <si>
    <t xml:space="preserve">2006-01-04 18:11:11 +0000</t>
  </si>
  <si>
    <t xml:space="preserve">2006-01-04 18:15:05 +0000</t>
  </si>
  <si>
    <t xml:space="preserve">2006-01-04 18:15:43 +0000</t>
  </si>
  <si>
    <t xml:space="preserve">2006-01-04 18:20:56 +0000</t>
  </si>
  <si>
    <t xml:space="preserve">2006-01-04 18:23:39 +0000</t>
  </si>
  <si>
    <t xml:space="preserve">2006-01-04 18:24:53 +0000</t>
  </si>
  <si>
    <t xml:space="preserve">2006-01-04 18:25:29 +0000</t>
  </si>
  <si>
    <t xml:space="preserve">2006-01-04 18:25:45 +0000</t>
  </si>
  <si>
    <t xml:space="preserve">2006-01-04 18:39:04 +0000</t>
  </si>
  <si>
    <t xml:space="preserve">2006-01-04 18:40:39 +0000</t>
  </si>
  <si>
    <t xml:space="preserve">2006-01-04 18:43:54 +0000</t>
  </si>
  <si>
    <t xml:space="preserve">2006-01-04 18:46:01 +0000</t>
  </si>
  <si>
    <t xml:space="preserve">2006-01-04 18:46:10 +0000</t>
  </si>
  <si>
    <t xml:space="preserve">2006-01-04 18:46:20 +0000</t>
  </si>
  <si>
    <t xml:space="preserve">2006-01-04 18:47:49 +0000</t>
  </si>
  <si>
    <t xml:space="preserve">2006-01-04 18:49:20 +0000</t>
  </si>
  <si>
    <t xml:space="preserve">2006-01-04 18:50:43 +0000</t>
  </si>
  <si>
    <t xml:space="preserve">2006-01-04 18:51:38 +0000</t>
  </si>
  <si>
    <t xml:space="preserve">2006-01-04 18:54:38 +0000</t>
  </si>
  <si>
    <t xml:space="preserve">2006-01-04 18:59:11 +0000</t>
  </si>
  <si>
    <t xml:space="preserve">2006-01-04 19:00:14 +0000</t>
  </si>
  <si>
    <t xml:space="preserve">2006-01-04 19:05:04 +0000</t>
  </si>
  <si>
    <t xml:space="preserve">2006-01-04 19:17:51 +0000</t>
  </si>
  <si>
    <t xml:space="preserve">2006-01-04 19:19:29 +0000</t>
  </si>
  <si>
    <t xml:space="preserve">2006-01-04 19:20:30 +0000</t>
  </si>
  <si>
    <t xml:space="preserve">2006-01-04 19:20:58 +0000</t>
  </si>
  <si>
    <t xml:space="preserve">2006-01-04 19:22:23 +0000</t>
  </si>
  <si>
    <t xml:space="preserve">2006-01-04 19:26:35 +0000</t>
  </si>
  <si>
    <t xml:space="preserve">2006-01-04 19:29:39 +0000</t>
  </si>
  <si>
    <t xml:space="preserve">2006-01-04 19:32:23 +0000</t>
  </si>
  <si>
    <t xml:space="preserve">2006-01-04 19:33:38 +0000</t>
  </si>
  <si>
    <t xml:space="preserve">2006-01-04 19:35:20 +0000</t>
  </si>
  <si>
    <t xml:space="preserve">2006-01-04 19:37:45 +0000</t>
  </si>
  <si>
    <t xml:space="preserve">2006-01-04 19:40:27 +0000</t>
  </si>
  <si>
    <t xml:space="preserve">2006-01-04 19:41:25 +0000</t>
  </si>
  <si>
    <t xml:space="preserve">2006-01-04 20:01:43 +0000</t>
  </si>
  <si>
    <t xml:space="preserve">2006-01-04 20:06:50 +0000</t>
  </si>
  <si>
    <t xml:space="preserve">2006-01-04 20:07:34 +0000</t>
  </si>
  <si>
    <t xml:space="preserve">2006-01-04 20:10:50 +0000</t>
  </si>
  <si>
    <t xml:space="preserve">2006-01-04 20:11:19 +0000</t>
  </si>
  <si>
    <t xml:space="preserve">2006-01-04 20:15:15 +0000</t>
  </si>
  <si>
    <t xml:space="preserve">2006-01-04 20:16:08 +0000</t>
  </si>
  <si>
    <t xml:space="preserve">2006-01-04 20:17:59 +0000</t>
  </si>
  <si>
    <t xml:space="preserve">2006-01-04 20:25:24 +0000</t>
  </si>
  <si>
    <t xml:space="preserve">2006-01-04 20:32:46 +0000</t>
  </si>
  <si>
    <t xml:space="preserve">2006-01-04 20:32:51 +0000</t>
  </si>
  <si>
    <t xml:space="preserve">2006-01-04 20:33:09 +0000</t>
  </si>
  <si>
    <t xml:space="preserve">2006-01-04 20:48:15 +0000</t>
  </si>
  <si>
    <t xml:space="preserve">2006-01-04 20:49:03 +0000</t>
  </si>
  <si>
    <t xml:space="preserve">2006-01-04 20:53:23 +0000</t>
  </si>
  <si>
    <t xml:space="preserve">2006-01-04 20:54:18 +0000</t>
  </si>
  <si>
    <t xml:space="preserve">2006-01-04 20:55:30 +0000</t>
  </si>
  <si>
    <t xml:space="preserve">2006-01-04 20:56:03 +0000</t>
  </si>
  <si>
    <t xml:space="preserve">2006-01-04 20:56:05 +0000</t>
  </si>
  <si>
    <t xml:space="preserve">2006-01-04 20:58:09 +0000</t>
  </si>
  <si>
    <t xml:space="preserve">2006-01-05 21:08:23 +0000</t>
  </si>
  <si>
    <t xml:space="preserve">2006-01-05 21:29:48 +0000</t>
  </si>
  <si>
    <t xml:space="preserve">2006-01-05 14:34:07 +0000</t>
  </si>
  <si>
    <t xml:space="preserve">2006-01-05 14:37:02 +0000</t>
  </si>
  <si>
    <t xml:space="preserve">2006-01-05 14:38:16 +0000</t>
  </si>
  <si>
    <t xml:space="preserve">2006-01-05 14:40:04 +0000</t>
  </si>
  <si>
    <t xml:space="preserve">2006-01-05 14:46:23 +0000</t>
  </si>
  <si>
    <t xml:space="preserve">2006-01-05 15:10:05 +0000</t>
  </si>
  <si>
    <t xml:space="preserve">2006-01-05 15:10:41 +0000</t>
  </si>
  <si>
    <t xml:space="preserve">2006-01-05 15:15:49 +0000</t>
  </si>
  <si>
    <t xml:space="preserve">2006-01-05 15:17:32 +0000</t>
  </si>
  <si>
    <t xml:space="preserve">2006-01-05 15:18:36 +0000</t>
  </si>
  <si>
    <t xml:space="preserve">2006-01-05 15:22:17 +0000</t>
  </si>
  <si>
    <t xml:space="preserve">2006-01-05 15:24:03 +0000</t>
  </si>
  <si>
    <t xml:space="preserve">2006-01-05 15:32:18 +0000</t>
  </si>
  <si>
    <t xml:space="preserve">2006-01-05 15:40:49 +0000</t>
  </si>
  <si>
    <t xml:space="preserve">2006-01-05 15:42:39 +0000</t>
  </si>
  <si>
    <t xml:space="preserve">2006-01-05 15:43:55 +0000</t>
  </si>
  <si>
    <t xml:space="preserve">2006-01-05 15:46:16 +0000</t>
  </si>
  <si>
    <t xml:space="preserve">2006-01-05 15:46:17 +0000</t>
  </si>
  <si>
    <t xml:space="preserve">2006-01-05 15:55:49 +0000</t>
  </si>
  <si>
    <t xml:space="preserve">2006-01-05 15:58:36 +0000</t>
  </si>
  <si>
    <t xml:space="preserve">2006-01-05 16:15:20 +0000</t>
  </si>
  <si>
    <t xml:space="preserve">2006-01-05 16:20:03 +0000</t>
  </si>
  <si>
    <t xml:space="preserve">2006-01-05 16:23:36 +0000</t>
  </si>
  <si>
    <t xml:space="preserve">2006-01-05 16:28:24 +0000</t>
  </si>
  <si>
    <t xml:space="preserve">2006-01-05 16:28:38 +0000</t>
  </si>
  <si>
    <t xml:space="preserve">2006-01-05 16:36:01 +0000</t>
  </si>
  <si>
    <t xml:space="preserve">2006-01-05 16:36:47 +0000</t>
  </si>
  <si>
    <t xml:space="preserve">2006-01-05 16:39:09 +0000</t>
  </si>
  <si>
    <t xml:space="preserve">2006-01-05 16:48:13 +0000</t>
  </si>
  <si>
    <t xml:space="preserve">2006-01-05 16:48:22 +0000</t>
  </si>
  <si>
    <t xml:space="preserve">2006-01-05 16:50:47 +0000</t>
  </si>
  <si>
    <t xml:space="preserve">2006-01-05 16:57:08 +0000</t>
  </si>
  <si>
    <t xml:space="preserve">2006-01-05 16:57:55 +0000</t>
  </si>
  <si>
    <t xml:space="preserve">2006-01-05 17:12:30 +0000</t>
  </si>
  <si>
    <t xml:space="preserve">2006-01-05 17:15:13 +0000</t>
  </si>
  <si>
    <t xml:space="preserve">2006-01-05 17:15:45 +0000</t>
  </si>
  <si>
    <t xml:space="preserve">2006-01-05 17:19:10 +0000</t>
  </si>
  <si>
    <t xml:space="preserve">2006-01-05 17:22:10 +0000</t>
  </si>
  <si>
    <t xml:space="preserve">2006-01-05 17:25:44 +0000</t>
  </si>
  <si>
    <t xml:space="preserve">2006-01-05 17:34:52 +0000</t>
  </si>
  <si>
    <t xml:space="preserve">2006-01-05 17:35:13 +0000</t>
  </si>
  <si>
    <t xml:space="preserve">2006-01-05 17:35:29 +0000</t>
  </si>
  <si>
    <t xml:space="preserve">2006-01-05 17:39:37 +0000</t>
  </si>
  <si>
    <t xml:space="preserve">2006-01-05 17:45:21 +0000</t>
  </si>
  <si>
    <t xml:space="preserve">2006-01-05 18:13:17 +0000</t>
  </si>
  <si>
    <t xml:space="preserve">2006-01-05 18:13:33 +0000</t>
  </si>
  <si>
    <t xml:space="preserve">2006-01-05 18:16:38 +0000</t>
  </si>
  <si>
    <t xml:space="preserve">2006-01-05 18:17:30 +0000</t>
  </si>
  <si>
    <t xml:space="preserve">2006-01-05 19:00:02 +0000</t>
  </si>
  <si>
    <t xml:space="preserve">2006-01-05 19:05:25 +0000</t>
  </si>
  <si>
    <t xml:space="preserve">2006-01-05 19:06:25 +0000</t>
  </si>
  <si>
    <t xml:space="preserve">2006-01-05 19:08:45 +0000</t>
  </si>
  <si>
    <t xml:space="preserve">2006-01-05 19:26:25 +0000</t>
  </si>
  <si>
    <t xml:space="preserve">2006-01-05 19:27:23 +0000</t>
  </si>
  <si>
    <t xml:space="preserve">2006-01-05 19:43:32 +0000</t>
  </si>
  <si>
    <t xml:space="preserve">2006-01-05 19:51:12 +0000</t>
  </si>
  <si>
    <t xml:space="preserve">2006-01-05 19:52:57 +0000</t>
  </si>
  <si>
    <t xml:space="preserve">2006-01-05 19:56:33 +0000</t>
  </si>
  <si>
    <t xml:space="preserve">2006-01-05 20:02:46 +0000</t>
  </si>
  <si>
    <t xml:space="preserve">2006-01-05 20:16:27 +0000</t>
  </si>
  <si>
    <t xml:space="preserve">2006-01-05 20:19:51 +0000</t>
  </si>
  <si>
    <t xml:space="preserve">2006-01-05 20:20:04 +0000</t>
  </si>
  <si>
    <t xml:space="preserve">2006-01-05 20:24:43 +0000</t>
  </si>
  <si>
    <t xml:space="preserve">2006-01-05 20:26:12 +0000</t>
  </si>
  <si>
    <t xml:space="preserve">2006-01-05 20:26:17 +0000</t>
  </si>
  <si>
    <t xml:space="preserve">2006-01-05 20:29:09 +0000</t>
  </si>
  <si>
    <t xml:space="preserve">2006-01-05 20:30:07 +0000</t>
  </si>
  <si>
    <t xml:space="preserve">2006-01-05 20:32:12 +0000</t>
  </si>
  <si>
    <t xml:space="preserve">2006-01-05 20:33:30 +0000</t>
  </si>
  <si>
    <t xml:space="preserve">2006-01-05 20:35:58 +0000</t>
  </si>
  <si>
    <t xml:space="preserve">2006-01-05 20:45:12 +0000</t>
  </si>
  <si>
    <t xml:space="preserve">2006-01-05 20:50:18 +0000</t>
  </si>
  <si>
    <t xml:space="preserve">2006-01-05 20:59:01 +0000</t>
  </si>
  <si>
    <t xml:space="preserve">2006-01-05 20:59:04 +0000</t>
  </si>
  <si>
    <t xml:space="preserve">2006-01-05 21:06:18 +0000</t>
  </si>
  <si>
    <t xml:space="preserve">2006-01-05 21:17:42 +0000</t>
  </si>
  <si>
    <t xml:space="preserve">2006-01-05 21:24:26 +0000</t>
  </si>
  <si>
    <t xml:space="preserve">2006-01-05 22:55:09 +0000</t>
  </si>
  <si>
    <t xml:space="preserve"> </t>
  </si>
  <si>
    <t xml:space="preserve">1 Month</t>
  </si>
  <si>
    <t xml:space="preserve">3 Months</t>
  </si>
  <si>
    <t xml:space="preserve">6 Months</t>
  </si>
  <si>
    <t xml:space="preserve">9 Months</t>
  </si>
  <si>
    <t xml:space="preserve">1 Year</t>
  </si>
  <si>
    <t xml:space="preserve">Account Return</t>
  </si>
  <si>
    <t xml:space="preserve">Benchmark Return</t>
  </si>
  <si>
    <t xml:space="preserve">Account Volatility</t>
  </si>
  <si>
    <t xml:space="preserve">N/A</t>
  </si>
  <si>
    <t xml:space="preserve">Benchmark Volatility</t>
  </si>
  <si>
    <t xml:space="preserve">Tracking Error</t>
  </si>
  <si>
    <t xml:space="preserve">Account Sharpe Ratio</t>
  </si>
  <si>
    <t xml:space="preserve">Beta</t>
  </si>
  <si>
    <t xml:space="preserve">Alpha</t>
  </si>
  <si>
    <t xml:space="preserve">Maximum Loss</t>
  </si>
  <si>
    <t xml:space="preserve"> End of Quarter</t>
  </si>
  <si>
    <t xml:space="preserve">Return</t>
  </si>
  <si>
    <t xml:space="preserve">Return Since Inception</t>
  </si>
  <si>
    <t xml:space="preserve">Return 1 Year</t>
  </si>
  <si>
    <t xml:space="preserve">Volatility 1 Year</t>
  </si>
  <si>
    <t xml:space="preserve">Sharpe Ratio 1 Year</t>
  </si>
  <si>
    <t xml:space="preserve">Q4 02</t>
  </si>
  <si>
    <t xml:space="preserve">   Account</t>
  </si>
  <si>
    <t xml:space="preserve">   Benchmark</t>
  </si>
  <si>
    <t xml:space="preserve">   Relative</t>
  </si>
  <si>
    <t xml:space="preserve">Q3 02</t>
  </si>
  <si>
    <t xml:space="preserve">Q2 02</t>
  </si>
  <si>
    <t xml:space="preserve">Weight</t>
  </si>
  <si>
    <t xml:space="preserve">Contribution to Return</t>
  </si>
  <si>
    <t xml:space="preserve">Attribution</t>
  </si>
  <si>
    <t xml:space="preserve">Segment</t>
  </si>
  <si>
    <t xml:space="preserve">Account</t>
  </si>
  <si>
    <t xml:space="preserve">Benchmark</t>
  </si>
  <si>
    <t xml:space="preserve">Relative</t>
  </si>
  <si>
    <t xml:space="preserve">Allocation</t>
  </si>
  <si>
    <t xml:space="preserve">Selection + Interaction</t>
  </si>
  <si>
    <t xml:space="preserve">Finland</t>
  </si>
  <si>
    <t xml:space="preserve">   Others</t>
  </si>
  <si>
    <t xml:space="preserve">      Nokia A</t>
  </si>
  <si>
    <t xml:space="preserve">France</t>
  </si>
  <si>
    <t xml:space="preserve">      Electrocomponents</t>
  </si>
  <si>
    <t xml:space="preserve">      L'OREAL</t>
  </si>
  <si>
    <t xml:space="preserve">      PERNOD-RICARD</t>
  </si>
  <si>
    <t xml:space="preserve">      TotalFinaElf</t>
  </si>
  <si>
    <t xml:space="preserve">      France Telecom</t>
  </si>
  <si>
    <t xml:space="preserve">      Sanofi-Synthelabo</t>
  </si>
  <si>
    <t xml:space="preserve">      Orange</t>
  </si>
  <si>
    <t xml:space="preserve">      Essilor International</t>
  </si>
  <si>
    <t xml:space="preserve">Germany</t>
  </si>
  <si>
    <t xml:space="preserve">      SAP</t>
  </si>
  <si>
    <t xml:space="preserve">      Gehe</t>
  </si>
  <si>
    <t xml:space="preserve">      Deutsche Borse</t>
  </si>
  <si>
    <t xml:space="preserve">      PORCHE NON V.PRF</t>
  </si>
  <si>
    <t xml:space="preserve">Ireland</t>
  </si>
  <si>
    <t xml:space="preserve">      Ryanair ADR</t>
  </si>
  <si>
    <t xml:space="preserve">      Ryanair Holdings</t>
  </si>
  <si>
    <t xml:space="preserve">      CRH</t>
  </si>
  <si>
    <t xml:space="preserve">Spain</t>
  </si>
  <si>
    <t xml:space="preserve">   Tobacco</t>
  </si>
  <si>
    <t xml:space="preserve">      Altadis</t>
  </si>
  <si>
    <t xml:space="preserve">      Banco Popular</t>
  </si>
  <si>
    <t xml:space="preserve">Drawdown Calculations</t>
  </si>
  <si>
    <t xml:space="preserve">Daily Ret</t>
  </si>
  <si>
    <t xml:space="preserve">Cum Ret</t>
  </si>
  <si>
    <t xml:space="preserve">EOM</t>
  </si>
  <si>
    <t xml:space="preserve">prev max</t>
  </si>
  <si>
    <t xml:space="preserve">Average Daily Return</t>
  </si>
  <si>
    <t xml:space="preserve">Annualized Return</t>
  </si>
  <si>
    <t xml:space="preserve">Standard Dev of Daily Returns</t>
  </si>
  <si>
    <t xml:space="preserve">Annualized St Dev of Returns</t>
  </si>
  <si>
    <t xml:space="preserve">Risk Free</t>
  </si>
  <si>
    <t xml:space="preserve">Sharpe</t>
  </si>
  <si>
    <t xml:space="preserve">Downside Diff</t>
  </si>
  <si>
    <t xml:space="preserve">Square of Downside Diff</t>
  </si>
  <si>
    <t xml:space="preserve">Annualized Downside Risk</t>
  </si>
  <si>
    <t xml:space="preserve">Sortino</t>
  </si>
  <si>
    <t xml:space="preserve">Mean Benchmark Returns</t>
  </si>
  <si>
    <t xml:space="preserve">Annualized Benchmark</t>
  </si>
  <si>
    <t xml:space="preserve">Standard Dev of Bench returns</t>
  </si>
  <si>
    <t xml:space="preserve">Annualized St Dev of Bench</t>
  </si>
  <si>
    <t xml:space="preserve">Information</t>
  </si>
  <si>
    <t xml:space="preserve">Algorithm Covariance</t>
  </si>
  <si>
    <t xml:space="preserve">Benchmark Variance</t>
  </si>
  <si>
    <t xml:space="preserve">Peak</t>
  </si>
  <si>
    <t xml:space="preserve">Drawdown</t>
  </si>
  <si>
    <t xml:space="preserve">Max Drawdown</t>
  </si>
  <si>
    <t xml:space="preserve">Adjusted Returns</t>
  </si>
  <si>
    <t xml:space="preserve">Mean Adj. Returns</t>
  </si>
  <si>
    <t xml:space="preserve">Stdev Adj. Returns</t>
  </si>
  <si>
    <t xml:space="preserve">F</t>
  </si>
  <si>
    <t xml:space="preserve">G</t>
  </si>
  <si>
    <t xml:space="preserve">H</t>
  </si>
  <si>
    <t xml:space="preserve">I</t>
  </si>
  <si>
    <t xml:space="preserve">Q</t>
  </si>
  <si>
    <t xml:space="preserve">portfolio value</t>
  </si>
  <si>
    <t xml:space="preserve">pnl</t>
  </si>
  <si>
    <t xml:space="preserve">Annualized Mean Ret</t>
  </si>
  <si>
    <t xml:space="preserve">Downside diff (running annual)</t>
  </si>
  <si>
    <t xml:space="preserve">Downside diff (monthly reset)</t>
  </si>
  <si>
    <t xml:space="preserve">Returns – Market</t>
  </si>
  <si>
    <t xml:space="preserve">Square 
Downside Diff</t>
  </si>
  <si>
    <t xml:space="preserve">max drawdown:</t>
  </si>
  <si>
    <t xml:space="preserve">high point to low point successively</t>
  </si>
  <si>
    <t xml:space="preserve">volatility</t>
  </si>
  <si>
    <t xml:space="preserve">Best</t>
  </si>
  <si>
    <t xml:space="preserve">Worst</t>
  </si>
  <si>
    <t xml:space="preserve">max-min or max-end</t>
  </si>
  <si>
    <t xml:space="preserve">1 month</t>
  </si>
  <si>
    <t xml:space="preserve">3 month</t>
  </si>
  <si>
    <t xml:space="preserve">6 month</t>
  </si>
  <si>
    <t xml:space="preserve">1 year</t>
  </si>
  <si>
    <t xml:space="preserve">3 year</t>
  </si>
  <si>
    <t xml:space="preserve">5 year</t>
  </si>
  <si>
    <t xml:space="preserve">Maximum Drawdown</t>
  </si>
  <si>
    <t xml:space="preserve">Returns</t>
  </si>
  <si>
    <t xml:space="preserve">Average Daily Rets</t>
  </si>
  <si>
    <t xml:space="preserve">Volatility</t>
  </si>
  <si>
    <t xml:space="preserve">Drawdown %</t>
  </si>
  <si>
    <t xml:space="preserve">Downside Risk</t>
  </si>
  <si>
    <t xml:space="preserve">Mean of (Returns – Benchmark)</t>
  </si>
  <si>
    <t xml:space="preserve">Stddev of (Returns – Benchmark)</t>
  </si>
  <si>
    <t xml:space="preserve">Monthly</t>
  </si>
  <si>
    <t xml:space="preserve">3-Month</t>
  </si>
  <si>
    <t xml:space="preserve">6-month</t>
  </si>
  <si>
    <t xml:space="preserve">year</t>
  </si>
  <si>
    <t xml:space="preserve">Information Ratio</t>
  </si>
  <si>
    <t xml:space="preserve">attribution</t>
  </si>
  <si>
    <t xml:space="preserve">contribution to return</t>
  </si>
  <si>
    <t xml:space="preserve">Portfolio Value</t>
  </si>
  <si>
    <t xml:space="preserve">Open</t>
  </si>
  <si>
    <t xml:space="preserve">High</t>
  </si>
  <si>
    <t xml:space="preserve">Low</t>
  </si>
  <si>
    <t xml:space="preserve">Close</t>
  </si>
  <si>
    <t xml:space="preserve">Volume</t>
  </si>
  <si>
    <t xml:space="preserve">Adj Close</t>
  </si>
  <si>
    <t xml:space="preserve">daily vol</t>
  </si>
  <si>
    <t xml:space="preserve">Change</t>
  </si>
  <si>
    <t xml:space="preserve">1 mo</t>
  </si>
  <si>
    <t xml:space="preserve">3 mo</t>
  </si>
  <si>
    <t xml:space="preserve">6 mo</t>
  </si>
  <si>
    <t xml:space="preserve">1 yr</t>
  </si>
  <si>
    <t xml:space="preserve">2 yr</t>
  </si>
  <si>
    <t xml:space="preserve">3 yr</t>
  </si>
  <si>
    <t xml:space="preserve">5 yr</t>
  </si>
  <si>
    <t xml:space="preserve">7 yr</t>
  </si>
  <si>
    <t xml:space="preserve">10 yr</t>
  </si>
  <si>
    <t xml:space="preserve">20 yr</t>
  </si>
  <si>
    <t xml:space="preserve">30 yr</t>
  </si>
  <si>
    <t xml:space="preserve">New Year's Day</t>
  </si>
  <si>
    <t xml:space="preserve">01/01/2008</t>
  </si>
  <si>
    <t xml:space="preserve">Martin Luther King Jr. Day</t>
  </si>
  <si>
    <t xml:space="preserve">01/21/2008</t>
  </si>
  <si>
    <t xml:space="preserve">President's Day</t>
  </si>
  <si>
    <t xml:space="preserve">02/18/2008</t>
  </si>
  <si>
    <t xml:space="preserve">Good Friday</t>
  </si>
  <si>
    <t xml:space="preserve">03/21/2008</t>
  </si>
  <si>
    <t xml:space="preserve">Memorial Day</t>
  </si>
  <si>
    <t xml:space="preserve">05/26/2008</t>
  </si>
  <si>
    <t xml:space="preserve">Independence Day</t>
  </si>
  <si>
    <t xml:space="preserve">07/04/2008</t>
  </si>
  <si>
    <t xml:space="preserve">Labor Day</t>
  </si>
  <si>
    <t xml:space="preserve">09/01/2008</t>
  </si>
  <si>
    <t xml:space="preserve">Thanksgiving Day</t>
  </si>
  <si>
    <t xml:space="preserve">11/27/2008</t>
  </si>
  <si>
    <t xml:space="preserve">Christmas</t>
  </si>
  <si>
    <t xml:space="preserve">12/25/2008</t>
  </si>
  <si>
    <t xml:space="preserve">added holiday</t>
  </si>
  <si>
    <t xml:space="preserve">A</t>
  </si>
  <si>
    <t xml:space="preserve">B</t>
  </si>
  <si>
    <t xml:space="preserve">C</t>
  </si>
  <si>
    <t xml:space="preserve">D</t>
  </si>
  <si>
    <t xml:space="preserve">E</t>
  </si>
  <si>
    <t xml:space="preserve">J</t>
  </si>
  <si>
    <t xml:space="preserve">K</t>
  </si>
  <si>
    <t xml:space="preserve">L</t>
  </si>
  <si>
    <t xml:space="preserve">M</t>
  </si>
  <si>
    <t xml:space="preserve">N</t>
  </si>
  <si>
    <t xml:space="preserve">O</t>
  </si>
  <si>
    <t xml:space="preserve">P</t>
  </si>
  <si>
    <t xml:space="preserve">R</t>
  </si>
  <si>
    <t xml:space="preserve">S</t>
  </si>
  <si>
    <t xml:space="preserve">T</t>
  </si>
  <si>
    <t xml:space="preserve">U</t>
  </si>
  <si>
    <t xml:space="preserve">V</t>
  </si>
  <si>
    <t xml:space="preserve">W</t>
  </si>
  <si>
    <t xml:space="preserve">X</t>
  </si>
  <si>
    <t xml:space="preserve">Y</t>
  </si>
  <si>
    <t xml:space="preserve">Z</t>
  </si>
  <si>
    <t xml:space="preserve">Downside diff (trailing 3mo 1)</t>
  </si>
  <si>
    <t xml:space="preserve">Downside diff (trailing 3mo 2)</t>
  </si>
  <si>
    <t xml:space="preserve">Downside diff (trailing 3mo 3)</t>
  </si>
  <si>
    <t xml:space="preserve">Downside diff (trailing 3mo 4)</t>
  </si>
  <si>
    <t xml:space="preserve">Downside diff (trailing 3mo 5)</t>
  </si>
  <si>
    <t xml:space="preserve">Downside diff (trailing 3mo 6)</t>
  </si>
  <si>
    <t xml:space="preserve">Downside diff (trailing 3mo 7)</t>
  </si>
  <si>
    <t xml:space="preserve">Downside diff (trailing 3mo 8)</t>
  </si>
  <si>
    <t xml:space="preserve">Downside diff (trailing 3mo 9)</t>
  </si>
  <si>
    <t xml:space="preserve">Downside diff (trailing 3mo 10)</t>
  </si>
  <si>
    <t xml:space="preserve">Downside diff (trailing 6mo 1)</t>
  </si>
  <si>
    <t xml:space="preserve">Downside diff (trailing 6mo 2)</t>
  </si>
  <si>
    <t xml:space="preserve">Downside diff (trailing 6mo 3)</t>
  </si>
  <si>
    <t xml:space="preserve">Downside diff (trailing 6mo 4)</t>
  </si>
  <si>
    <t xml:space="preserve">Downside diff (trailing 6mo 5)</t>
  </si>
  <si>
    <t xml:space="preserve">Downside diff (trailing 6mo 6)</t>
  </si>
  <si>
    <t xml:space="preserve">Downside diff (trailing 6mo 7)</t>
  </si>
  <si>
    <t xml:space="preserve">Std Dev:</t>
  </si>
  <si>
    <t xml:space="preserve">Count days:</t>
  </si>
  <si>
    <t xml:space="preserve">Downside diff</t>
  </si>
  <si>
    <t xml:space="preserve">The risk metrics volatility, variance and covariance for the algorithm returns and the benchmark returns are computed and displayed in two ways in the backtester, (1) cumulative stats are displayed in the 'Overall Results' Section, (2) Period results for rolling 1,3,6 and 12 month periods are displayed in the detail section. Because our pricing data is always a sample (taken at minutely or daily intervals) we will use the 'sample' versions of standard deviation, variance and co-variance in both the cumulative and the period calculations in the backtester.</t>
  </si>
  <si>
    <t xml:space="preserve">AS OF</t>
  </si>
  <si>
    <t xml:space="preserve">Cumulative</t>
  </si>
  <si>
    <t xml:space="preserve">Period</t>
  </si>
  <si>
    <t xml:space="preserve">benchmark_volatility</t>
  </si>
  <si>
    <t xml:space="preserve">Correct usage</t>
  </si>
  <si>
    <t xml:space="preserve">Sample</t>
  </si>
  <si>
    <t xml:space="preserve">Python</t>
  </si>
  <si>
    <t xml:space="preserve">Population</t>
  </si>
  <si>
    <t xml:space="preserve">This spreadsheet</t>
  </si>
  <si>
    <t xml:space="preserve">STDEV()</t>
  </si>
  <si>
    <t xml:space="preserve">Estimates standard deviation based on a sample. The standard deviation is a measure of how widely values are dispersed from the average value (the mean).</t>
  </si>
  <si>
    <t xml:space="preserve">algo_volatility</t>
  </si>
  <si>
    <t xml:space="preserve">algorithm_covariance</t>
  </si>
  <si>
    <t xml:space="preserve">COVARIANCE.S()</t>
  </si>
  <si>
    <t xml:space="preserve">Returns the sample covariance the average of the products of deviations for each data point pair in two data sets.</t>
  </si>
  <si>
    <t xml:space="preserve">benchmark_variance</t>
  </si>
  <si>
    <t xml:space="preserve">VAR.S()</t>
  </si>
  <si>
    <t xml:space="preserve">Estimates variance based on a sample (ignores logical values and text in the sample).</t>
  </si>
</sst>
</file>

<file path=xl/styles.xml><?xml version="1.0" encoding="utf-8"?>
<styleSheet xmlns="http://schemas.openxmlformats.org/spreadsheetml/2006/main">
  <numFmts count="26">
    <numFmt numFmtId="164" formatCode="General"/>
    <numFmt numFmtId="165" formatCode="0.00%;\-0.00%;&quot;&quot;"/>
    <numFmt numFmtId="166" formatCode="0.00%"/>
    <numFmt numFmtId="167" formatCode="M/D/YYYY"/>
    <numFmt numFmtId="168" formatCode="* #,##0.00\ ;* \(#,##0.00\);* \-#\ ;@\ "/>
    <numFmt numFmtId="169" formatCode="* #,##0\ ;* \(#,##0\);* \-#\ ;@\ "/>
    <numFmt numFmtId="170" formatCode="MM/DD/YYYY\ HH:MM:SS;&quot;&quot;;&quot;&quot;"/>
    <numFmt numFmtId="171" formatCode="#,##0.00"/>
    <numFmt numFmtId="172" formatCode="0.000"/>
    <numFmt numFmtId="173" formatCode="0.00000"/>
    <numFmt numFmtId="174" formatCode="0.000%"/>
    <numFmt numFmtId="175" formatCode="#,##0\ ;[RED]\(#,##0\)"/>
    <numFmt numFmtId="176" formatCode="0.00000000"/>
    <numFmt numFmtId="177" formatCode="0.0000000000"/>
    <numFmt numFmtId="178" formatCode="0.000000000"/>
    <numFmt numFmtId="179" formatCode="0.00000%"/>
    <numFmt numFmtId="180" formatCode="0.000000"/>
    <numFmt numFmtId="181" formatCode="M/D/YYYY\ H:MM"/>
    <numFmt numFmtId="182" formatCode="MMMM"/>
    <numFmt numFmtId="183" formatCode="0.0%"/>
    <numFmt numFmtId="184" formatCode="0.00E+00"/>
    <numFmt numFmtId="185" formatCode="0.0000"/>
    <numFmt numFmtId="186" formatCode="#,##0"/>
    <numFmt numFmtId="187" formatCode="0.00"/>
    <numFmt numFmtId="188" formatCode="0.0000000000000000%"/>
    <numFmt numFmtId="189" formatCode="0.0000000000000000000"/>
  </numFmts>
  <fonts count="12">
    <font>
      <sz val="11"/>
      <color rgb="FF000000"/>
      <name val="Calibri"/>
      <family val="2"/>
    </font>
    <font>
      <sz val="10"/>
      <name val="Arial"/>
      <family val="0"/>
    </font>
    <font>
      <sz val="10"/>
      <name val="Arial"/>
      <family val="0"/>
    </font>
    <font>
      <sz val="10"/>
      <name val="Arial"/>
      <family val="0"/>
    </font>
    <font>
      <b val="true"/>
      <sz val="11"/>
      <color rgb="FF000000"/>
      <name val="Calibri"/>
      <family val="2"/>
    </font>
    <font>
      <b val="true"/>
      <sz val="9"/>
      <color rgb="FF000000"/>
      <name val="Tahoma"/>
      <family val="2"/>
    </font>
    <font>
      <sz val="9"/>
      <color rgb="FF000000"/>
      <name val="Tahoma"/>
      <family val="2"/>
    </font>
    <font>
      <sz val="10"/>
      <color rgb="FF000000"/>
      <name val="Calibri"/>
      <family val="2"/>
    </font>
    <font>
      <sz val="10"/>
      <color rgb="FF000000"/>
      <name val="Arial"/>
      <family val="2"/>
    </font>
    <font>
      <sz val="14"/>
      <color rgb="FF000000"/>
      <name val="Calibri"/>
      <family val="2"/>
    </font>
    <font>
      <b val="true"/>
      <sz val="15"/>
      <color rgb="FF333333"/>
      <name val="Arial"/>
      <family val="2"/>
    </font>
    <font>
      <sz val="15"/>
      <color rgb="FF333333"/>
      <name val="Arial"/>
      <family val="2"/>
    </font>
  </fonts>
  <fills count="7">
    <fill>
      <patternFill patternType="none"/>
    </fill>
    <fill>
      <patternFill patternType="gray125"/>
    </fill>
    <fill>
      <patternFill patternType="solid">
        <fgColor rgb="FFF6F7ED"/>
        <bgColor rgb="FFF7F7F7"/>
      </patternFill>
    </fill>
    <fill>
      <patternFill patternType="solid">
        <fgColor rgb="FFFFFFFF"/>
        <bgColor rgb="FFF7F7F7"/>
      </patternFill>
    </fill>
    <fill>
      <patternFill patternType="solid">
        <fgColor rgb="FFD7D7D7"/>
        <bgColor rgb="FFC0C0C0"/>
      </patternFill>
    </fill>
    <fill>
      <patternFill patternType="solid">
        <fgColor rgb="FFF7F7F7"/>
        <bgColor rgb="FFF6F7ED"/>
      </patternFill>
    </fill>
    <fill>
      <patternFill patternType="solid">
        <fgColor rgb="FFFFFF00"/>
        <bgColor rgb="FFFFFF00"/>
      </patternFill>
    </fill>
  </fills>
  <borders count="27">
    <border diagonalUp="false" diagonalDown="false">
      <left/>
      <right/>
      <top/>
      <bottom/>
      <diagonal/>
    </border>
    <border diagonalUp="false" diagonalDown="false">
      <left/>
      <right/>
      <top style="thin"/>
      <bottom style="medium"/>
      <diagonal/>
    </border>
    <border diagonalUp="false" diagonalDown="false">
      <left/>
      <right/>
      <top/>
      <bottom style="thin"/>
      <diagonal/>
    </border>
    <border diagonalUp="false" diagonalDown="false">
      <left style="thin"/>
      <right style="thin"/>
      <top style="thin"/>
      <bottom/>
      <diagonal/>
    </border>
    <border diagonalUp="false" diagonalDown="false">
      <left/>
      <right style="medium"/>
      <top style="thin"/>
      <bottom style="dashed"/>
      <diagonal/>
    </border>
    <border diagonalUp="false" diagonalDown="false">
      <left/>
      <right style="thin"/>
      <top style="thin"/>
      <bottom style="dashed"/>
      <diagonal/>
    </border>
    <border diagonalUp="false" diagonalDown="false">
      <left style="thin"/>
      <right style="thin"/>
      <top/>
      <bottom style="medium"/>
      <diagonal/>
    </border>
    <border diagonalUp="false" diagonalDown="false">
      <left/>
      <right/>
      <top style="dashed"/>
      <bottom style="medium"/>
      <diagonal/>
    </border>
    <border diagonalUp="false" diagonalDown="false">
      <left/>
      <right style="medium"/>
      <top style="dashed"/>
      <bottom style="medium"/>
      <diagonal/>
    </border>
    <border diagonalUp="false" diagonalDown="false">
      <left/>
      <right style="thin"/>
      <top style="dashed"/>
      <bottom style="medium"/>
      <diagonal/>
    </border>
    <border diagonalUp="false" diagonalDown="false">
      <left style="thin"/>
      <right style="thin"/>
      <top/>
      <bottom/>
      <diagonal/>
    </border>
    <border diagonalUp="false" diagonalDown="false">
      <left/>
      <right style="medium"/>
      <top/>
      <bottom/>
      <diagonal/>
    </border>
    <border diagonalUp="false" diagonalDown="false">
      <left/>
      <right style="thin"/>
      <top/>
      <bottom/>
      <diagonal/>
    </border>
    <border diagonalUp="false" diagonalDown="false">
      <left style="thin"/>
      <right style="thin"/>
      <top/>
      <bottom style="thin"/>
      <diagonal/>
    </border>
    <border diagonalUp="false" diagonalDown="false">
      <left/>
      <right style="medium"/>
      <top/>
      <bottom style="thin"/>
      <diagonal/>
    </border>
    <border diagonalUp="false" diagonalDown="false">
      <left/>
      <right style="thin"/>
      <top/>
      <bottom style="thin"/>
      <diagonal/>
    </border>
    <border diagonalUp="false" diagonalDown="false">
      <left/>
      <right style="dashed"/>
      <top/>
      <bottom/>
      <diagonal/>
    </border>
    <border diagonalUp="false" diagonalDown="false">
      <left/>
      <right style="dashed"/>
      <top/>
      <bottom style="thin"/>
      <diagonal/>
    </border>
    <border diagonalUp="false" diagonalDown="false">
      <left style="hair"/>
      <right style="thin">
        <color rgb="FF9A9A9A"/>
      </right>
      <top style="hair">
        <color rgb="FF9A9A9A"/>
      </top>
      <bottom style="hair">
        <color rgb="FF9A9A9A"/>
      </bottom>
      <diagonal/>
    </border>
    <border diagonalUp="false" diagonalDown="false">
      <left style="hair">
        <color rgb="FF9A9A9A"/>
      </left>
      <right style="thin">
        <color rgb="FF9A9A9A"/>
      </right>
      <top style="hair">
        <color rgb="FF9A9A9A"/>
      </top>
      <bottom style="hair">
        <color rgb="FF9A9A9A"/>
      </bottom>
      <diagonal/>
    </border>
    <border diagonalUp="false" diagonalDown="false">
      <left style="hair">
        <color rgb="FF9A9A9A"/>
      </left>
      <right style="thin"/>
      <top style="hair">
        <color rgb="FF9A9A9A"/>
      </top>
      <bottom style="hair">
        <color rgb="FF9A9A9A"/>
      </bottom>
      <diagonal/>
    </border>
    <border diagonalUp="false" diagonalDown="false">
      <left/>
      <right style="medium">
        <color rgb="FF99CCFF"/>
      </right>
      <top/>
      <bottom style="medium">
        <color rgb="FF99CCFF"/>
      </bottom>
      <diagonal/>
    </border>
    <border diagonalUp="false" diagonalDown="false">
      <left style="medium">
        <color rgb="FF99CCFF"/>
      </left>
      <right/>
      <top/>
      <bottom style="medium">
        <color rgb="FF99CCFF"/>
      </bottom>
      <diagonal/>
    </border>
    <border diagonalUp="false" diagonalDown="false">
      <left/>
      <right style="medium">
        <color rgb="FF99CCFF"/>
      </right>
      <top style="medium">
        <color rgb="FF99CCFF"/>
      </top>
      <bottom style="medium">
        <color rgb="FF99CCFF"/>
      </bottom>
      <diagonal/>
    </border>
    <border diagonalUp="false" diagonalDown="false">
      <left style="medium">
        <color rgb="FF99CCFF"/>
      </left>
      <right/>
      <top style="medium">
        <color rgb="FF99CCFF"/>
      </top>
      <bottom style="medium">
        <color rgb="FF99CCFF"/>
      </bottom>
      <diagonal/>
    </border>
    <border diagonalUp="false" diagonalDown="false">
      <left/>
      <right style="medium">
        <color rgb="FF99CCFF"/>
      </right>
      <top style="medium">
        <color rgb="FF99CCFF"/>
      </top>
      <bottom/>
      <diagonal/>
    </border>
    <border diagonalUp="false" diagonalDown="false">
      <left style="medium">
        <color rgb="FF99CCFF"/>
      </left>
      <right/>
      <top style="medium">
        <color rgb="FF99CCFF"/>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center"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71"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true" applyBorder="true" applyAlignment="true" applyProtection="false">
      <alignment horizontal="center"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center"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7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4" fillId="0" borderId="2" xfId="0" applyFont="true" applyBorder="true" applyAlignment="true" applyProtection="false">
      <alignment horizontal="general" vertical="bottom" textRotation="0" wrapText="false" indent="0" shrinkToFit="false"/>
      <protection locked="true" hidden="false"/>
    </xf>
    <xf numFmtId="164" fontId="4" fillId="2" borderId="2"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6" fontId="0" fillId="0" borderId="0" xfId="0" applyFont="false" applyBorder="true" applyAlignment="true" applyProtection="false">
      <alignment horizontal="center" vertical="bottom" textRotation="0" wrapText="false" indent="0" shrinkToFit="false"/>
      <protection locked="true" hidden="false"/>
    </xf>
    <xf numFmtId="175"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3"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6"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78"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79" fontId="0" fillId="0" borderId="0" xfId="0" applyFont="true" applyBorder="false" applyAlignment="true" applyProtection="false">
      <alignment horizontal="center" vertical="bottom" textRotation="0" wrapText="false" indent="0" shrinkToFit="false"/>
      <protection locked="true" hidden="false"/>
    </xf>
    <xf numFmtId="180" fontId="0" fillId="0" borderId="0" xfId="0" applyFont="true" applyBorder="false" applyAlignment="true" applyProtection="false">
      <alignment horizontal="center" vertical="bottom" textRotation="0" wrapText="false" indent="0" shrinkToFit="false"/>
      <protection locked="true" hidden="false"/>
    </xf>
    <xf numFmtId="179"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true" applyBorder="false" applyAlignment="true" applyProtection="false">
      <alignment horizontal="general" vertical="bottom" textRotation="0" wrapText="true" indent="0" shrinkToFit="false"/>
      <protection locked="true" hidden="false"/>
    </xf>
    <xf numFmtId="180" fontId="0" fillId="0" borderId="0" xfId="0" applyFont="true" applyBorder="false" applyAlignment="true" applyProtection="false">
      <alignment horizontal="general" vertical="bottom" textRotation="0" wrapText="true" indent="0" shrinkToFit="false"/>
      <protection locked="true" hidden="false"/>
    </xf>
    <xf numFmtId="179" fontId="0" fillId="0" borderId="0" xfId="0" applyFont="tru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true" applyProtection="false">
      <alignment horizontal="center" vertical="bottom" textRotation="0" wrapText="false" indent="0" shrinkToFit="false"/>
      <protection locked="true" hidden="false"/>
    </xf>
    <xf numFmtId="164" fontId="4" fillId="0" borderId="5" xfId="0" applyFont="true" applyBorder="true" applyAlignment="true" applyProtection="false">
      <alignment horizontal="center"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0" fillId="0" borderId="7" xfId="0" applyFont="true" applyBorder="true" applyAlignment="true" applyProtection="false">
      <alignment horizontal="center" vertical="bottom" textRotation="0" wrapText="false" indent="0" shrinkToFit="false"/>
      <protection locked="true" hidden="false"/>
    </xf>
    <xf numFmtId="164" fontId="0" fillId="0" borderId="8" xfId="0" applyFont="true" applyBorder="true" applyAlignment="true" applyProtection="false">
      <alignment horizontal="center" vertical="bottom" textRotation="0" wrapText="false" indent="0" shrinkToFit="false"/>
      <protection locked="true" hidden="false"/>
    </xf>
    <xf numFmtId="164" fontId="0" fillId="0" borderId="9" xfId="0" applyFont="tru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6"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0" fillId="0" borderId="12" xfId="0" applyFont="false" applyBorder="tru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4" fontId="0" fillId="0" borderId="13" xfId="0" applyFont="true" applyBorder="true" applyAlignment="false" applyProtection="false">
      <alignment horizontal="general" vertical="bottom" textRotation="0" wrapText="false" indent="0" shrinkToFit="false"/>
      <protection locked="true" hidden="false"/>
    </xf>
    <xf numFmtId="166" fontId="0" fillId="0" borderId="2"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0" borderId="15" xfId="0" applyFont="false" applyBorder="true" applyAlignment="false" applyProtection="false">
      <alignment horizontal="general" vertical="bottom" textRotation="0" wrapText="false" indent="0" shrinkToFit="false"/>
      <protection locked="true" hidden="false"/>
    </xf>
    <xf numFmtId="181" fontId="0" fillId="0" borderId="0" xfId="0" applyFont="true" applyBorder="fals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4" fillId="0" borderId="17"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false" indent="0" shrinkToFit="false"/>
      <protection locked="true" hidden="false"/>
    </xf>
    <xf numFmtId="164" fontId="0" fillId="0" borderId="17" xfId="0" applyFont="true" applyBorder="true" applyAlignment="true" applyProtection="false">
      <alignment horizontal="center" vertical="bottom" textRotation="0" wrapText="false" indent="0" shrinkToFit="false"/>
      <protection locked="true" hidden="false"/>
    </xf>
    <xf numFmtId="167" fontId="0" fillId="0" borderId="12" xfId="0" applyFont="false" applyBorder="true" applyAlignment="false" applyProtection="false">
      <alignment horizontal="general" vertical="bottom" textRotation="0" wrapText="false" indent="0" shrinkToFit="false"/>
      <protection locked="true" hidden="false"/>
    </xf>
    <xf numFmtId="182" fontId="0" fillId="0" borderId="12" xfId="0" applyFont="false" applyBorder="true" applyAlignment="true" applyProtection="false">
      <alignment horizontal="left" vertical="bottom" textRotation="0" wrapText="false" indent="0" shrinkToFit="false"/>
      <protection locked="true" hidden="false"/>
    </xf>
    <xf numFmtId="175" fontId="0" fillId="0" borderId="16" xfId="0" applyFont="false" applyBorder="true" applyAlignment="false" applyProtection="false">
      <alignment horizontal="general" vertical="bottom" textRotation="0" wrapText="false" indent="0" shrinkToFit="false"/>
      <protection locked="true" hidden="false"/>
    </xf>
    <xf numFmtId="164" fontId="0" fillId="3" borderId="18" xfId="0" applyFont="true" applyBorder="true" applyAlignment="true" applyProtection="false">
      <alignment horizontal="right" vertical="bottom" textRotation="0" wrapText="false" indent="0" shrinkToFit="false"/>
      <protection locked="true" hidden="false"/>
    </xf>
    <xf numFmtId="164" fontId="0" fillId="3" borderId="19" xfId="0" applyFont="true" applyBorder="true" applyAlignment="false" applyProtection="false">
      <alignment horizontal="general" vertical="bottom" textRotation="0" wrapText="false" indent="0" shrinkToFit="false"/>
      <protection locked="true" hidden="false"/>
    </xf>
    <xf numFmtId="164" fontId="0" fillId="3" borderId="20" xfId="0" applyFont="true" applyBorder="true" applyAlignment="false" applyProtection="false">
      <alignment horizontal="general" vertical="bottom" textRotation="0" wrapText="false" indent="0" shrinkToFit="false"/>
      <protection locked="true" hidden="false"/>
    </xf>
    <xf numFmtId="166" fontId="0" fillId="0" borderId="16" xfId="0" applyFont="false" applyBorder="true" applyAlignment="false" applyProtection="false">
      <alignment horizontal="general" vertical="bottom" textRotation="0" wrapText="false" indent="0" shrinkToFit="false"/>
      <protection locked="true" hidden="false"/>
    </xf>
    <xf numFmtId="183" fontId="0"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85" fontId="0" fillId="0" borderId="0" xfId="0" applyFont="false" applyBorder="false" applyAlignment="false" applyProtection="false">
      <alignment horizontal="general" vertical="bottom" textRotation="0" wrapText="false" indent="0" shrinkToFit="false"/>
      <protection locked="true" hidden="false"/>
    </xf>
    <xf numFmtId="185" fontId="0" fillId="0" borderId="16" xfId="0" applyFont="false" applyBorder="true" applyAlignment="false" applyProtection="false">
      <alignment horizontal="general" vertical="bottom" textRotation="0" wrapText="false" indent="0" shrinkToFit="false"/>
      <protection locked="true" hidden="false"/>
    </xf>
    <xf numFmtId="184" fontId="0" fillId="0" borderId="16" xfId="0" applyFont="false" applyBorder="true" applyAlignment="false" applyProtection="false">
      <alignment horizontal="general" vertical="bottom" textRotation="0" wrapText="false" indent="0" shrinkToFit="false"/>
      <protection locked="true" hidden="false"/>
    </xf>
    <xf numFmtId="172" fontId="0" fillId="0" borderId="16" xfId="0" applyFont="false" applyBorder="true" applyAlignment="false" applyProtection="false">
      <alignment horizontal="general" vertical="bottom" textRotation="0" wrapText="false" indent="0" shrinkToFit="false"/>
      <protection locked="true" hidden="false"/>
    </xf>
    <xf numFmtId="166" fontId="0" fillId="0" borderId="16"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4" fontId="0" fillId="0" borderId="18" xfId="0" applyFont="true" applyBorder="true" applyAlignment="true" applyProtection="false">
      <alignment horizontal="right" vertical="bottom" textRotation="0" wrapText="false" indent="0" shrinkToFit="false"/>
      <protection locked="true" hidden="false"/>
    </xf>
    <xf numFmtId="164" fontId="0" fillId="3" borderId="19" xfId="0" applyFont="true" applyBorder="true" applyAlignment="true" applyProtection="false">
      <alignment horizontal="right" vertical="bottom" textRotation="0" wrapText="false" indent="0" shrinkToFit="false"/>
      <protection locked="true" hidden="false"/>
    </xf>
    <xf numFmtId="164" fontId="0" fillId="3" borderId="20" xfId="0" applyFont="true" applyBorder="true" applyAlignment="true" applyProtection="false">
      <alignment horizontal="right" vertical="bottom" textRotation="0" wrapText="false" indent="0" shrinkToFit="false"/>
      <protection locked="true" hidden="false"/>
    </xf>
    <xf numFmtId="186" fontId="0" fillId="2" borderId="0" xfId="0" applyFont="false" applyBorder="false" applyAlignment="false" applyProtection="false">
      <alignment horizontal="general" vertical="bottom" textRotation="0" wrapText="false" indent="0" shrinkToFit="false"/>
      <protection locked="true" hidden="false"/>
    </xf>
    <xf numFmtId="187" fontId="0" fillId="2" borderId="0" xfId="0" applyFont="true" applyBorder="false" applyAlignment="false" applyProtection="false">
      <alignment horizontal="general" vertical="bottom" textRotation="0" wrapText="false" indent="0" shrinkToFit="false"/>
      <protection locked="true" hidden="false"/>
    </xf>
    <xf numFmtId="182" fontId="0" fillId="0" borderId="0" xfId="0" applyFont="false" applyBorder="false" applyAlignment="true" applyProtection="false">
      <alignment horizontal="left" vertical="bottom" textRotation="0" wrapText="false" indent="0" shrinkToFit="false"/>
      <protection locked="true" hidden="false"/>
    </xf>
    <xf numFmtId="164" fontId="4" fillId="4"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7" fontId="0" fillId="5" borderId="0" xfId="0" applyFont="true" applyBorder="false" applyAlignment="true" applyProtection="false">
      <alignment horizontal="general" vertical="top" textRotation="0" wrapText="tru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7"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7" fontId="0" fillId="6" borderId="0" xfId="0" applyFont="true" applyBorder="false" applyAlignment="true" applyProtection="false">
      <alignment horizontal="general" vertical="top" textRotation="0" wrapText="true" indent="0" shrinkToFit="false"/>
      <protection locked="true" hidden="false"/>
    </xf>
    <xf numFmtId="164" fontId="0" fillId="6" borderId="0" xfId="0" applyFont="true" applyBorder="false" applyAlignment="true" applyProtection="false">
      <alignment horizontal="general" vertical="top" textRotation="0" wrapText="tru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21" xfId="0" applyFont="true" applyBorder="true" applyAlignment="true" applyProtection="false">
      <alignment horizontal="left" vertical="bottom" textRotation="0" wrapText="true" indent="0" shrinkToFit="false"/>
      <protection locked="true" hidden="false"/>
    </xf>
    <xf numFmtId="167" fontId="8" fillId="0" borderId="22" xfId="0" applyFont="true" applyBorder="true" applyAlignment="true" applyProtection="false">
      <alignment horizontal="right" vertical="bottom" textRotation="0" wrapText="true" indent="0" shrinkToFit="false"/>
      <protection locked="true" hidden="false"/>
    </xf>
    <xf numFmtId="164" fontId="8" fillId="0" borderId="23" xfId="0" applyFont="true" applyBorder="true" applyAlignment="true" applyProtection="false">
      <alignment horizontal="left" vertical="bottom" textRotation="0" wrapText="true" indent="0" shrinkToFit="false"/>
      <protection locked="true" hidden="false"/>
    </xf>
    <xf numFmtId="167" fontId="8" fillId="0" borderId="24" xfId="0" applyFont="true" applyBorder="true" applyAlignment="true" applyProtection="false">
      <alignment horizontal="right" vertical="bottom" textRotation="0" wrapText="true" indent="0" shrinkToFit="false"/>
      <protection locked="true" hidden="false"/>
    </xf>
    <xf numFmtId="164" fontId="8" fillId="0" borderId="25" xfId="0" applyFont="true" applyBorder="true" applyAlignment="true" applyProtection="false">
      <alignment horizontal="left" vertical="bottom" textRotation="0" wrapText="true" indent="0" shrinkToFit="false"/>
      <protection locked="true" hidden="false"/>
    </xf>
    <xf numFmtId="167" fontId="8" fillId="0" borderId="26" xfId="0" applyFont="true" applyBorder="true" applyAlignment="true" applyProtection="false">
      <alignment horizontal="right" vertical="bottom" textRotation="0" wrapText="true" indent="0" shrinkToFit="false"/>
      <protection locked="true" hidden="false"/>
    </xf>
    <xf numFmtId="164" fontId="0" fillId="2" borderId="0" xfId="0" applyFont="false" applyBorder="false" applyAlignment="true" applyProtection="false">
      <alignment horizontal="center"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89" fontId="0" fillId="0" borderId="0" xfId="0" applyFont="fals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true" applyProtection="false">
      <alignment horizontal="center"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7" fontId="11"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6F7ED"/>
      <rgbColor rgb="FFF7F7F7"/>
      <rgbColor rgb="FF660066"/>
      <rgbColor rgb="FFFF8080"/>
      <rgbColor rgb="FF0066CC"/>
      <rgbColor rgb="FFD7D7D7"/>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A9A9A"/>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1.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2.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3.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H253"/>
  <sheetViews>
    <sheetView windowProtection="false" showFormulas="false" showGridLines="true" showRowColHeaders="true" showZeros="true" rightToLeft="false" tabSelected="false" showOutlineSymbols="true" defaultGridColor="true" view="normal" topLeftCell="B1" colorId="64" zoomScale="110" zoomScaleNormal="110" zoomScalePageLayoutView="100" workbookViewId="0">
      <selection pane="topLeft" activeCell="F10" activeCellId="0" sqref="F10"/>
    </sheetView>
  </sheetViews>
  <sheetFormatPr defaultRowHeight="14.1"/>
  <cols>
    <col collapsed="false" hidden="true" max="1" min="1" style="0" width="0"/>
    <col collapsed="false" hidden="false" max="2" min="2" style="0" width="8.82142857142857"/>
    <col collapsed="false" hidden="false" max="3" min="3" style="0" width="11.4489795918367"/>
    <col collapsed="false" hidden="false" max="4" min="4" style="0" width="10.4744897959184"/>
    <col collapsed="false" hidden="false" max="5" min="5" style="1" width="8.82142857142857"/>
    <col collapsed="false" hidden="false" max="6" min="6" style="0" width="8.82142857142857"/>
    <col collapsed="false" hidden="false" max="7" min="7" style="0" width="11.8622448979592"/>
    <col collapsed="false" hidden="false" max="1025" min="8" style="0" width="8.82142857142857"/>
  </cols>
  <sheetData>
    <row r="1" customFormat="false" ht="14.1" hidden="false" customHeight="false" outlineLevel="0" collapsed="false">
      <c r="B1" s="2" t="str">
        <f aca="false">"Returns on initial investment of $"&amp;TEXT(Transactions!M1,"#,###")</f>
        <v>Returns on initial investment of $60,000</v>
      </c>
      <c r="E1" s="0"/>
    </row>
    <row r="2" customFormat="false" ht="14.1" hidden="false" customHeight="false" outlineLevel="0" collapsed="false">
      <c r="B2" s="2"/>
      <c r="E2" s="0"/>
    </row>
    <row r="3" customFormat="false" ht="15" hidden="false" customHeight="false" outlineLevel="0" collapsed="false">
      <c r="B3" s="3" t="s">
        <v>0</v>
      </c>
      <c r="C3" s="3" t="s">
        <v>1</v>
      </c>
      <c r="D3" s="3" t="s">
        <v>2</v>
      </c>
      <c r="E3" s="3" t="s">
        <v>3</v>
      </c>
      <c r="G3" s="4" t="s">
        <v>4</v>
      </c>
      <c r="H3" s="5" t="n">
        <f aca="false" t="array" ref="H3:H3">PRODUCT(1+E4:E253)-1</f>
        <v>0.0279063790743566</v>
      </c>
    </row>
    <row r="4" customFormat="false" ht="14.1" hidden="false" customHeight="false" outlineLevel="0" collapsed="false">
      <c r="A4" s="0" t="n">
        <v>1</v>
      </c>
      <c r="B4" s="6" t="n">
        <f aca="false">IF(ISERROR(INDEX(Transactions!$H$3:$H$5000,MATCH(A4,Transactions!$N$3:$N$5000,0))),"",INDEX(Transactions!$H$3:$H$5000,MATCH(A4,Transactions!$N$3:$N$5000,0)))</f>
        <v>38720.8716435185</v>
      </c>
      <c r="C4" s="7" t="n">
        <f aca="false">IF(B4="","",Transactions!$M$1+INDEX(Transactions!$K$3:$K$5000,MATCH(A4,Transactions!$N$3:$N$5000,0)))</f>
        <v>60411.0996212121</v>
      </c>
      <c r="D4" s="7" t="n">
        <f aca="false">C4-Transactions!M1</f>
        <v>411.09962121211</v>
      </c>
      <c r="E4" s="1" t="n">
        <f aca="false">C4/Transactions!M1-1</f>
        <v>0.00685166035353513</v>
      </c>
    </row>
    <row r="5" customFormat="false" ht="14.1" hidden="false" customHeight="false" outlineLevel="0" collapsed="false">
      <c r="A5" s="0" t="n">
        <v>2</v>
      </c>
      <c r="B5" s="6" t="n">
        <f aca="false">IF(ISERROR(INDEX(Transactions!$H$3:$H$5000,MATCH(A5,Transactions!$N$3:$N$5000,0))),"",INDEX(Transactions!$H$3:$H$5000,MATCH(A5,Transactions!$N$3:$N$5000,0)))</f>
        <v>38721.8737152778</v>
      </c>
      <c r="C5" s="7" t="n">
        <f aca="false">IF(B5="","",Transactions!$M$1+INDEX(Transactions!$K$3:$K$5000,MATCH(A5,Transactions!$N$3:$N$5000,0)))</f>
        <v>61898.7570441813</v>
      </c>
      <c r="D5" s="7" t="n">
        <f aca="false">IF(B5="","",C5-C4)</f>
        <v>1487.65742296918</v>
      </c>
      <c r="E5" s="1" t="n">
        <f aca="false">IF(B5="",0,C5/C4-1)</f>
        <v>0.024625564379676</v>
      </c>
    </row>
    <row r="6" customFormat="false" ht="14.1" hidden="false" customHeight="false" outlineLevel="0" collapsed="false">
      <c r="A6" s="0" t="n">
        <v>3</v>
      </c>
      <c r="B6" s="6" t="n">
        <f aca="false">IF(ISERROR(INDEX(Transactions!$H$3:$H$5000,MATCH(A6,Transactions!$N$3:$N$5000,0))),"",INDEX(Transactions!$H$3:$H$5000,MATCH(A6,Transactions!$N$3:$N$5000,0)))</f>
        <v>38722.9549652778</v>
      </c>
      <c r="C6" s="7" t="n">
        <f aca="false">IF(B6="","",Transactions!$M$1+INDEX(Transactions!$K$3:$K$5000,MATCH(A6,Transactions!$N$3:$N$5000,0)))</f>
        <v>61674.3827444614</v>
      </c>
      <c r="D6" s="7" t="n">
        <f aca="false">IF(B6="","",C6-C5)</f>
        <v>-224.374299719886</v>
      </c>
      <c r="E6" s="1" t="n">
        <f aca="false">IF(B6="",0,C6/C5-1)</f>
        <v>-0.00362485953570502</v>
      </c>
    </row>
    <row r="7" customFormat="false" ht="14.1" hidden="false" customHeight="false" outlineLevel="0" collapsed="false">
      <c r="A7" s="0" t="n">
        <v>4</v>
      </c>
      <c r="B7" s="6" t="str">
        <f aca="false">IF(ISERROR(INDEX(Transactions!$H$3:$H$5000,MATCH(A7,Transactions!$N$3:$N$5000,0))),"",INDEX(Transactions!$H$3:$H$5000,MATCH(A7,Transactions!$N$3:$N$5000,0)))</f>
        <v/>
      </c>
      <c r="C7" s="7" t="str">
        <f aca="false">IF(B7="","",Transactions!$M$1+INDEX(Transactions!$K$3:$K$5000,MATCH(A7,Transactions!$N$3:$N$5000,0)))</f>
        <v/>
      </c>
      <c r="D7" s="7" t="str">
        <f aca="false">IF(B7="","",C7-C6)</f>
        <v/>
      </c>
      <c r="E7" s="1" t="n">
        <f aca="false">IF(B7="",0,C7/C6-1)</f>
        <v>0</v>
      </c>
    </row>
    <row r="8" customFormat="false" ht="14.1" hidden="false" customHeight="false" outlineLevel="0" collapsed="false">
      <c r="A8" s="0" t="n">
        <v>5</v>
      </c>
      <c r="B8" s="6" t="str">
        <f aca="false">IF(ISERROR(INDEX(Transactions!$H$3:$H$5000,MATCH(A8,Transactions!$N$3:$N$5000,0))),"",INDEX(Transactions!$H$3:$H$5000,MATCH(A8,Transactions!$N$3:$N$5000,0)))</f>
        <v/>
      </c>
      <c r="C8" s="7" t="str">
        <f aca="false">IF(B8="","",Transactions!$M$1+INDEX(Transactions!$K$3:$K$5000,MATCH(A8,Transactions!$N$3:$N$5000,0)))</f>
        <v/>
      </c>
      <c r="D8" s="7" t="str">
        <f aca="false">IF(B8="","",C8-C7)</f>
        <v/>
      </c>
      <c r="E8" s="1" t="n">
        <f aca="false">IF(B8="",0,C8/C7-1)</f>
        <v>0</v>
      </c>
    </row>
    <row r="9" customFormat="false" ht="14.1" hidden="false" customHeight="false" outlineLevel="0" collapsed="false">
      <c r="A9" s="0" t="n">
        <v>6</v>
      </c>
      <c r="B9" s="6" t="str">
        <f aca="false">IF(ISERROR(INDEX(Transactions!$H$3:$H$5000,MATCH(A9,Transactions!$N$3:$N$5000,0))),"",INDEX(Transactions!$H$3:$H$5000,MATCH(A9,Transactions!$N$3:$N$5000,0)))</f>
        <v/>
      </c>
      <c r="C9" s="7" t="str">
        <f aca="false">IF(B9="","",Transactions!$M$1+INDEX(Transactions!$K$3:$K$5000,MATCH(A9,Transactions!$N$3:$N$5000,0)))</f>
        <v/>
      </c>
      <c r="D9" s="7" t="str">
        <f aca="false">IF(B9="","",C9-C8)</f>
        <v/>
      </c>
      <c r="E9" s="1" t="n">
        <f aca="false">IF(B9="",0,C9/C8-1)</f>
        <v>0</v>
      </c>
    </row>
    <row r="10" customFormat="false" ht="14.1" hidden="false" customHeight="false" outlineLevel="0" collapsed="false">
      <c r="A10" s="0" t="n">
        <v>7</v>
      </c>
      <c r="B10" s="6" t="str">
        <f aca="false">IF(ISERROR(INDEX(Transactions!$H$3:$H$5000,MATCH(A10,Transactions!$N$3:$N$5000,0))),"",INDEX(Transactions!$H$3:$H$5000,MATCH(A10,Transactions!$N$3:$N$5000,0)))</f>
        <v/>
      </c>
      <c r="C10" s="7" t="str">
        <f aca="false">IF(B10="","",Transactions!$M$1+INDEX(Transactions!$K$3:$K$5000,MATCH(A10,Transactions!$N$3:$N$5000,0)))</f>
        <v/>
      </c>
      <c r="D10" s="7" t="str">
        <f aca="false">IF(B10="","",C10-C9)</f>
        <v/>
      </c>
      <c r="E10" s="1" t="n">
        <f aca="false">IF(B10="",0,C10/C9-1)</f>
        <v>0</v>
      </c>
    </row>
    <row r="11" customFormat="false" ht="14.1" hidden="false" customHeight="false" outlineLevel="0" collapsed="false">
      <c r="A11" s="0" t="n">
        <v>8</v>
      </c>
      <c r="B11" s="6" t="str">
        <f aca="false">IF(ISERROR(INDEX(Transactions!$H$3:$H$5000,MATCH(A11,Transactions!$N$3:$N$5000,0))),"",INDEX(Transactions!$H$3:$H$5000,MATCH(A11,Transactions!$N$3:$N$5000,0)))</f>
        <v/>
      </c>
      <c r="C11" s="7" t="str">
        <f aca="false">IF(B11="","",Transactions!$M$1+INDEX(Transactions!$K$3:$K$5000,MATCH(A11,Transactions!$N$3:$N$5000,0)))</f>
        <v/>
      </c>
      <c r="D11" s="7" t="str">
        <f aca="false">IF(B11="","",C11-C10)</f>
        <v/>
      </c>
      <c r="E11" s="1" t="n">
        <f aca="false">IF(B11="",0,C11/C10-1)</f>
        <v>0</v>
      </c>
    </row>
    <row r="12" customFormat="false" ht="14.1" hidden="false" customHeight="false" outlineLevel="0" collapsed="false">
      <c r="A12" s="0" t="n">
        <v>9</v>
      </c>
      <c r="B12" s="6" t="str">
        <f aca="false">IF(ISERROR(INDEX(Transactions!$H$3:$H$5000,MATCH(A12,Transactions!$N$3:$N$5000,0))),"",INDEX(Transactions!$H$3:$H$5000,MATCH(A12,Transactions!$N$3:$N$5000,0)))</f>
        <v/>
      </c>
      <c r="C12" s="7" t="str">
        <f aca="false">IF(B12="","",Transactions!$M$1+INDEX(Transactions!$K$3:$K$5000,MATCH(A12,Transactions!$N$3:$N$5000,0)))</f>
        <v/>
      </c>
      <c r="D12" s="7" t="str">
        <f aca="false">IF(B12="","",C12-C11)</f>
        <v/>
      </c>
      <c r="E12" s="1" t="n">
        <f aca="false">IF(B12="",0,C12/C11-1)</f>
        <v>0</v>
      </c>
    </row>
    <row r="13" customFormat="false" ht="14.1" hidden="false" customHeight="false" outlineLevel="0" collapsed="false">
      <c r="A13" s="0" t="n">
        <v>10</v>
      </c>
      <c r="B13" s="6" t="str">
        <f aca="false">IF(ISERROR(INDEX(Transactions!$H$3:$H$5000,MATCH(A13,Transactions!$N$3:$N$5000,0))),"",INDEX(Transactions!$H$3:$H$5000,MATCH(A13,Transactions!$N$3:$N$5000,0)))</f>
        <v/>
      </c>
      <c r="C13" s="7" t="str">
        <f aca="false">IF(B13="","",Transactions!$M$1+INDEX(Transactions!$K$3:$K$5000,MATCH(A13,Transactions!$N$3:$N$5000,0)))</f>
        <v/>
      </c>
      <c r="D13" s="7" t="str">
        <f aca="false">IF(B13="","",C13-C12)</f>
        <v/>
      </c>
      <c r="E13" s="1" t="n">
        <f aca="false">IF(B13="",0,C13/C12-1)</f>
        <v>0</v>
      </c>
    </row>
    <row r="14" customFormat="false" ht="14.1" hidden="false" customHeight="false" outlineLevel="0" collapsed="false">
      <c r="A14" s="0" t="n">
        <v>11</v>
      </c>
      <c r="B14" s="6" t="str">
        <f aca="false">IF(ISERROR(INDEX(Transactions!$H$3:$H$5000,MATCH(A14,Transactions!$N$3:$N$5000,0))),"",INDEX(Transactions!$H$3:$H$5000,MATCH(A14,Transactions!$N$3:$N$5000,0)))</f>
        <v/>
      </c>
      <c r="C14" s="7" t="str">
        <f aca="false">IF(B14="","",Transactions!$M$1+INDEX(Transactions!$K$3:$K$5000,MATCH(A14,Transactions!$N$3:$N$5000,0)))</f>
        <v/>
      </c>
      <c r="D14" s="7" t="str">
        <f aca="false">IF(B14="","",C14-C13)</f>
        <v/>
      </c>
      <c r="E14" s="1" t="n">
        <f aca="false">IF(B14="",0,C14/C13-1)</f>
        <v>0</v>
      </c>
    </row>
    <row r="15" customFormat="false" ht="14.1" hidden="false" customHeight="false" outlineLevel="0" collapsed="false">
      <c r="A15" s="0" t="n">
        <v>12</v>
      </c>
      <c r="B15" s="6" t="str">
        <f aca="false">IF(ISERROR(INDEX(Transactions!$H$3:$H$5000,MATCH(A15,Transactions!$N$3:$N$5000,0))),"",INDEX(Transactions!$H$3:$H$5000,MATCH(A15,Transactions!$N$3:$N$5000,0)))</f>
        <v/>
      </c>
      <c r="C15" s="7" t="str">
        <f aca="false">IF(B15="","",Transactions!$M$1+INDEX(Transactions!$K$3:$K$5000,MATCH(A15,Transactions!$N$3:$N$5000,0)))</f>
        <v/>
      </c>
      <c r="D15" s="7" t="str">
        <f aca="false">IF(B15="","",C15-C14)</f>
        <v/>
      </c>
      <c r="E15" s="1" t="n">
        <f aca="false">IF(B15="",0,C15/C14-1)</f>
        <v>0</v>
      </c>
    </row>
    <row r="16" customFormat="false" ht="14.1" hidden="false" customHeight="false" outlineLevel="0" collapsed="false">
      <c r="A16" s="0" t="n">
        <v>13</v>
      </c>
      <c r="B16" s="6" t="str">
        <f aca="false">IF(ISERROR(INDEX(Transactions!$H$3:$H$5000,MATCH(A16,Transactions!$N$3:$N$5000,0))),"",INDEX(Transactions!$H$3:$H$5000,MATCH(A16,Transactions!$N$3:$N$5000,0)))</f>
        <v/>
      </c>
      <c r="C16" s="7" t="str">
        <f aca="false">IF(B16="","",Transactions!$M$1+INDEX(Transactions!$K$3:$K$5000,MATCH(A16,Transactions!$N$3:$N$5000,0)))</f>
        <v/>
      </c>
      <c r="D16" s="7" t="str">
        <f aca="false">IF(B16="","",C16-C15)</f>
        <v/>
      </c>
      <c r="E16" s="1" t="n">
        <f aca="false">IF(B16="",0,C16/C15-1)</f>
        <v>0</v>
      </c>
    </row>
    <row r="17" customFormat="false" ht="14.1" hidden="false" customHeight="false" outlineLevel="0" collapsed="false">
      <c r="A17" s="0" t="n">
        <v>14</v>
      </c>
      <c r="B17" s="6" t="str">
        <f aca="false">IF(ISERROR(INDEX(Transactions!$H$3:$H$5000,MATCH(A17,Transactions!$N$3:$N$5000,0))),"",INDEX(Transactions!$H$3:$H$5000,MATCH(A17,Transactions!$N$3:$N$5000,0)))</f>
        <v/>
      </c>
      <c r="C17" s="7" t="str">
        <f aca="false">IF(B17="","",Transactions!$M$1+INDEX(Transactions!$K$3:$K$5000,MATCH(A17,Transactions!$N$3:$N$5000,0)))</f>
        <v/>
      </c>
      <c r="D17" s="7" t="str">
        <f aca="false">IF(B17="","",C17-C16)</f>
        <v/>
      </c>
      <c r="E17" s="1" t="n">
        <f aca="false">IF(B17="",0,C17/C16-1)</f>
        <v>0</v>
      </c>
    </row>
    <row r="18" customFormat="false" ht="14.1" hidden="false" customHeight="false" outlineLevel="0" collapsed="false">
      <c r="A18" s="0" t="n">
        <v>15</v>
      </c>
      <c r="B18" s="6" t="str">
        <f aca="false">IF(ISERROR(INDEX(Transactions!$H$3:$H$5000,MATCH(A18,Transactions!$N$3:$N$5000,0))),"",INDEX(Transactions!$H$3:$H$5000,MATCH(A18,Transactions!$N$3:$N$5000,0)))</f>
        <v/>
      </c>
      <c r="C18" s="7" t="str">
        <f aca="false">IF(B18="","",Transactions!$M$1+INDEX(Transactions!$K$3:$K$5000,MATCH(A18,Transactions!$N$3:$N$5000,0)))</f>
        <v/>
      </c>
      <c r="D18" s="7" t="str">
        <f aca="false">IF(B18="","",C18-C17)</f>
        <v/>
      </c>
      <c r="E18" s="1" t="n">
        <f aca="false">IF(B18="",0,C18/C17-1)</f>
        <v>0</v>
      </c>
    </row>
    <row r="19" customFormat="false" ht="14.1" hidden="false" customHeight="false" outlineLevel="0" collapsed="false">
      <c r="A19" s="0" t="n">
        <v>16</v>
      </c>
      <c r="B19" s="6" t="str">
        <f aca="false">IF(ISERROR(INDEX(Transactions!$H$3:$H$5000,MATCH(A19,Transactions!$N$3:$N$5000,0))),"",INDEX(Transactions!$H$3:$H$5000,MATCH(A19,Transactions!$N$3:$N$5000,0)))</f>
        <v/>
      </c>
      <c r="C19" s="7" t="str">
        <f aca="false">IF(B19="","",Transactions!$M$1+INDEX(Transactions!$K$3:$K$5000,MATCH(A19,Transactions!$N$3:$N$5000,0)))</f>
        <v/>
      </c>
      <c r="D19" s="7" t="str">
        <f aca="false">IF(B19="","",C19-C18)</f>
        <v/>
      </c>
      <c r="E19" s="1" t="n">
        <f aca="false">IF(B19="",0,C19/C18-1)</f>
        <v>0</v>
      </c>
    </row>
    <row r="20" customFormat="false" ht="14.1" hidden="false" customHeight="false" outlineLevel="0" collapsed="false">
      <c r="A20" s="0" t="n">
        <v>17</v>
      </c>
      <c r="B20" s="6" t="str">
        <f aca="false">IF(ISERROR(INDEX(Transactions!$H$3:$H$5000,MATCH(A20,Transactions!$N$3:$N$5000,0))),"",INDEX(Transactions!$H$3:$H$5000,MATCH(A20,Transactions!$N$3:$N$5000,0)))</f>
        <v/>
      </c>
      <c r="C20" s="7" t="str">
        <f aca="false">IF(B20="","",Transactions!$M$1+INDEX(Transactions!$K$3:$K$5000,MATCH(A20,Transactions!$N$3:$N$5000,0)))</f>
        <v/>
      </c>
      <c r="D20" s="7" t="str">
        <f aca="false">IF(B20="","",C20-C19)</f>
        <v/>
      </c>
      <c r="E20" s="1" t="n">
        <f aca="false">IF(B20="",0,C20/C19-1)</f>
        <v>0</v>
      </c>
    </row>
    <row r="21" customFormat="false" ht="14.1" hidden="false" customHeight="false" outlineLevel="0" collapsed="false">
      <c r="A21" s="0" t="n">
        <v>18</v>
      </c>
      <c r="B21" s="6" t="str">
        <f aca="false">IF(ISERROR(INDEX(Transactions!$H$3:$H$5000,MATCH(A21,Transactions!$N$3:$N$5000,0))),"",INDEX(Transactions!$H$3:$H$5000,MATCH(A21,Transactions!$N$3:$N$5000,0)))</f>
        <v/>
      </c>
      <c r="C21" s="7" t="str">
        <f aca="false">IF(B21="","",Transactions!$M$1+INDEX(Transactions!$K$3:$K$5000,MATCH(A21,Transactions!$N$3:$N$5000,0)))</f>
        <v/>
      </c>
      <c r="D21" s="7" t="str">
        <f aca="false">IF(B21="","",C21-C20)</f>
        <v/>
      </c>
      <c r="E21" s="1" t="n">
        <f aca="false">IF(B21="",0,C21/C20-1)</f>
        <v>0</v>
      </c>
    </row>
    <row r="22" customFormat="false" ht="14.1" hidden="false" customHeight="false" outlineLevel="0" collapsed="false">
      <c r="A22" s="0" t="n">
        <v>19</v>
      </c>
      <c r="B22" s="6" t="str">
        <f aca="false">IF(ISERROR(INDEX(Transactions!$H$3:$H$5000,MATCH(A22,Transactions!$N$3:$N$5000,0))),"",INDEX(Transactions!$H$3:$H$5000,MATCH(A22,Transactions!$N$3:$N$5000,0)))</f>
        <v/>
      </c>
      <c r="C22" s="7" t="str">
        <f aca="false">IF(B22="","",Transactions!$M$1+INDEX(Transactions!$K$3:$K$5000,MATCH(A22,Transactions!$N$3:$N$5000,0)))</f>
        <v/>
      </c>
      <c r="D22" s="7" t="str">
        <f aca="false">IF(B22="","",C22-C21)</f>
        <v/>
      </c>
      <c r="E22" s="1" t="n">
        <f aca="false">IF(B22="",0,C22/C21-1)</f>
        <v>0</v>
      </c>
    </row>
    <row r="23" customFormat="false" ht="14.1" hidden="false" customHeight="false" outlineLevel="0" collapsed="false">
      <c r="A23" s="0" t="n">
        <v>20</v>
      </c>
      <c r="B23" s="6" t="str">
        <f aca="false">IF(ISERROR(INDEX(Transactions!$H$3:$H$5000,MATCH(A23,Transactions!$N$3:$N$5000,0))),"",INDEX(Transactions!$H$3:$H$5000,MATCH(A23,Transactions!$N$3:$N$5000,0)))</f>
        <v/>
      </c>
      <c r="C23" s="7" t="str">
        <f aca="false">IF(B23="","",Transactions!$M$1+INDEX(Transactions!$K$3:$K$5000,MATCH(A23,Transactions!$N$3:$N$5000,0)))</f>
        <v/>
      </c>
      <c r="D23" s="7" t="str">
        <f aca="false">IF(B23="","",C23-C22)</f>
        <v/>
      </c>
      <c r="E23" s="1" t="n">
        <f aca="false">IF(B23="",0,C23/C22-1)</f>
        <v>0</v>
      </c>
    </row>
    <row r="24" customFormat="false" ht="14.1" hidden="false" customHeight="false" outlineLevel="0" collapsed="false">
      <c r="A24" s="0" t="n">
        <v>21</v>
      </c>
      <c r="B24" s="6" t="str">
        <f aca="false">IF(ISERROR(INDEX(Transactions!$H$3:$H$5000,MATCH(A24,Transactions!$N$3:$N$5000,0))),"",INDEX(Transactions!$H$3:$H$5000,MATCH(A24,Transactions!$N$3:$N$5000,0)))</f>
        <v/>
      </c>
      <c r="C24" s="7" t="str">
        <f aca="false">IF(B24="","",Transactions!$M$1+INDEX(Transactions!$K$3:$K$5000,MATCH(A24,Transactions!$N$3:$N$5000,0)))</f>
        <v/>
      </c>
      <c r="D24" s="7" t="str">
        <f aca="false">IF(B24="","",C24-C23)</f>
        <v/>
      </c>
      <c r="E24" s="1" t="n">
        <f aca="false">IF(B24="",0,C24/C23-1)</f>
        <v>0</v>
      </c>
    </row>
    <row r="25" customFormat="false" ht="14.1" hidden="false" customHeight="false" outlineLevel="0" collapsed="false">
      <c r="A25" s="0" t="n">
        <v>22</v>
      </c>
      <c r="B25" s="6" t="str">
        <f aca="false">IF(ISERROR(INDEX(Transactions!$H$3:$H$5000,MATCH(A25,Transactions!$N$3:$N$5000,0))),"",INDEX(Transactions!$H$3:$H$5000,MATCH(A25,Transactions!$N$3:$N$5000,0)))</f>
        <v/>
      </c>
      <c r="C25" s="7" t="str">
        <f aca="false">IF(B25="","",Transactions!$M$1+INDEX(Transactions!$K$3:$K$5000,MATCH(A25,Transactions!$N$3:$N$5000,0)))</f>
        <v/>
      </c>
      <c r="D25" s="7" t="str">
        <f aca="false">IF(B25="","",C25-C24)</f>
        <v/>
      </c>
      <c r="E25" s="1" t="n">
        <f aca="false">IF(B25="",0,C25/C24-1)</f>
        <v>0</v>
      </c>
    </row>
    <row r="26" customFormat="false" ht="14.1" hidden="false" customHeight="false" outlineLevel="0" collapsed="false">
      <c r="A26" s="0" t="n">
        <v>23</v>
      </c>
      <c r="B26" s="6" t="str">
        <f aca="false">IF(ISERROR(INDEX(Transactions!$H$3:$H$5000,MATCH(A26,Transactions!$N$3:$N$5000,0))),"",INDEX(Transactions!$H$3:$H$5000,MATCH(A26,Transactions!$N$3:$N$5000,0)))</f>
        <v/>
      </c>
      <c r="C26" s="7" t="str">
        <f aca="false">IF(B26="","",Transactions!$M$1+INDEX(Transactions!$K$3:$K$5000,MATCH(A26,Transactions!$N$3:$N$5000,0)))</f>
        <v/>
      </c>
      <c r="D26" s="7" t="str">
        <f aca="false">IF(B26="","",C26-C25)</f>
        <v/>
      </c>
      <c r="E26" s="1" t="n">
        <f aca="false">IF(B26="",0,C26/C25-1)</f>
        <v>0</v>
      </c>
    </row>
    <row r="27" customFormat="false" ht="14.1" hidden="false" customHeight="false" outlineLevel="0" collapsed="false">
      <c r="A27" s="0" t="n">
        <v>24</v>
      </c>
      <c r="B27" s="6" t="str">
        <f aca="false">IF(ISERROR(INDEX(Transactions!$H$3:$H$5000,MATCH(A27,Transactions!$N$3:$N$5000,0))),"",INDEX(Transactions!$H$3:$H$5000,MATCH(A27,Transactions!$N$3:$N$5000,0)))</f>
        <v/>
      </c>
      <c r="C27" s="7" t="str">
        <f aca="false">IF(B27="","",Transactions!$M$1+INDEX(Transactions!$K$3:$K$5000,MATCH(A27,Transactions!$N$3:$N$5000,0)))</f>
        <v/>
      </c>
      <c r="D27" s="7" t="str">
        <f aca="false">IF(B27="","",C27-C26)</f>
        <v/>
      </c>
      <c r="E27" s="1" t="n">
        <f aca="false">IF(B27="",0,C27/C26-1)</f>
        <v>0</v>
      </c>
    </row>
    <row r="28" customFormat="false" ht="14.1" hidden="false" customHeight="false" outlineLevel="0" collapsed="false">
      <c r="A28" s="0" t="n">
        <v>25</v>
      </c>
      <c r="B28" s="6" t="str">
        <f aca="false">IF(ISERROR(INDEX(Transactions!$H$3:$H$5000,MATCH(A28,Transactions!$N$3:$N$5000,0))),"",INDEX(Transactions!$H$3:$H$5000,MATCH(A28,Transactions!$N$3:$N$5000,0)))</f>
        <v/>
      </c>
      <c r="C28" s="7" t="str">
        <f aca="false">IF(B28="","",Transactions!$M$1+INDEX(Transactions!$K$3:$K$5000,MATCH(A28,Transactions!$N$3:$N$5000,0)))</f>
        <v/>
      </c>
      <c r="D28" s="7" t="str">
        <f aca="false">IF(B28="","",C28-C27)</f>
        <v/>
      </c>
      <c r="E28" s="1" t="n">
        <f aca="false">IF(B28="",0,C28/C27-1)</f>
        <v>0</v>
      </c>
    </row>
    <row r="29" customFormat="false" ht="14.1" hidden="false" customHeight="false" outlineLevel="0" collapsed="false">
      <c r="A29" s="0" t="n">
        <v>26</v>
      </c>
      <c r="B29" s="6" t="str">
        <f aca="false">IF(ISERROR(INDEX(Transactions!$H$3:$H$5000,MATCH(A29,Transactions!$N$3:$N$5000,0))),"",INDEX(Transactions!$H$3:$H$5000,MATCH(A29,Transactions!$N$3:$N$5000,0)))</f>
        <v/>
      </c>
      <c r="C29" s="7" t="str">
        <f aca="false">IF(B29="","",Transactions!$M$1+INDEX(Transactions!$K$3:$K$5000,MATCH(A29,Transactions!$N$3:$N$5000,0)))</f>
        <v/>
      </c>
      <c r="D29" s="7" t="str">
        <f aca="false">IF(B29="","",C29-C28)</f>
        <v/>
      </c>
      <c r="E29" s="1" t="n">
        <f aca="false">IF(B29="",0,C29/C28-1)</f>
        <v>0</v>
      </c>
    </row>
    <row r="30" customFormat="false" ht="14.1" hidden="false" customHeight="false" outlineLevel="0" collapsed="false">
      <c r="A30" s="0" t="n">
        <v>27</v>
      </c>
      <c r="B30" s="6" t="str">
        <f aca="false">IF(ISERROR(INDEX(Transactions!$H$3:$H$5000,MATCH(A30,Transactions!$N$3:$N$5000,0))),"",INDEX(Transactions!$H$3:$H$5000,MATCH(A30,Transactions!$N$3:$N$5000,0)))</f>
        <v/>
      </c>
      <c r="C30" s="7" t="str">
        <f aca="false">IF(B30="","",Transactions!$M$1+INDEX(Transactions!$K$3:$K$5000,MATCH(A30,Transactions!$N$3:$N$5000,0)))</f>
        <v/>
      </c>
      <c r="D30" s="7" t="str">
        <f aca="false">IF(B30="","",C30-C29)</f>
        <v/>
      </c>
      <c r="E30" s="1" t="n">
        <f aca="false">IF(B30="",0,C30/C29-1)</f>
        <v>0</v>
      </c>
    </row>
    <row r="31" customFormat="false" ht="14.1" hidden="false" customHeight="false" outlineLevel="0" collapsed="false">
      <c r="A31" s="0" t="n">
        <v>28</v>
      </c>
      <c r="B31" s="6" t="str">
        <f aca="false">IF(ISERROR(INDEX(Transactions!$H$3:$H$5000,MATCH(A31,Transactions!$N$3:$N$5000,0))),"",INDEX(Transactions!$H$3:$H$5000,MATCH(A31,Transactions!$N$3:$N$5000,0)))</f>
        <v/>
      </c>
      <c r="C31" s="7" t="str">
        <f aca="false">IF(B31="","",Transactions!$M$1+INDEX(Transactions!$K$3:$K$5000,MATCH(A31,Transactions!$N$3:$N$5000,0)))</f>
        <v/>
      </c>
      <c r="D31" s="7" t="str">
        <f aca="false">IF(B31="","",C31-C30)</f>
        <v/>
      </c>
      <c r="E31" s="1" t="n">
        <f aca="false">IF(B31="",0,C31/C30-1)</f>
        <v>0</v>
      </c>
    </row>
    <row r="32" customFormat="false" ht="14.1" hidden="false" customHeight="false" outlineLevel="0" collapsed="false">
      <c r="A32" s="0" t="n">
        <v>29</v>
      </c>
      <c r="B32" s="6" t="str">
        <f aca="false">IF(ISERROR(INDEX(Transactions!$H$3:$H$5000,MATCH(A32,Transactions!$N$3:$N$5000,0))),"",INDEX(Transactions!$H$3:$H$5000,MATCH(A32,Transactions!$N$3:$N$5000,0)))</f>
        <v/>
      </c>
      <c r="C32" s="7" t="str">
        <f aca="false">IF(B32="","",Transactions!$M$1+INDEX(Transactions!$K$3:$K$5000,MATCH(A32,Transactions!$N$3:$N$5000,0)))</f>
        <v/>
      </c>
      <c r="D32" s="7" t="str">
        <f aca="false">IF(B32="","",C32-C31)</f>
        <v/>
      </c>
      <c r="E32" s="1" t="n">
        <f aca="false">IF(B32="",0,C32/C31-1)</f>
        <v>0</v>
      </c>
    </row>
    <row r="33" customFormat="false" ht="14.1" hidden="false" customHeight="false" outlineLevel="0" collapsed="false">
      <c r="A33" s="0" t="n">
        <v>30</v>
      </c>
      <c r="B33" s="6" t="str">
        <f aca="false">IF(ISERROR(INDEX(Transactions!$H$3:$H$5000,MATCH(A33,Transactions!$N$3:$N$5000,0))),"",INDEX(Transactions!$H$3:$H$5000,MATCH(A33,Transactions!$N$3:$N$5000,0)))</f>
        <v/>
      </c>
      <c r="C33" s="7" t="str">
        <f aca="false">IF(B33="","",Transactions!$M$1+INDEX(Transactions!$K$3:$K$5000,MATCH(A33,Transactions!$N$3:$N$5000,0)))</f>
        <v/>
      </c>
      <c r="D33" s="7" t="str">
        <f aca="false">IF(B33="","",C33-C32)</f>
        <v/>
      </c>
      <c r="E33" s="1" t="n">
        <f aca="false">IF(B33="",0,C33/C32-1)</f>
        <v>0</v>
      </c>
    </row>
    <row r="34" customFormat="false" ht="14.1" hidden="false" customHeight="false" outlineLevel="0" collapsed="false">
      <c r="A34" s="0" t="n">
        <v>31</v>
      </c>
      <c r="B34" s="6" t="str">
        <f aca="false">IF(ISERROR(INDEX(Transactions!$H$3:$H$5000,MATCH(A34,Transactions!$N$3:$N$5000,0))),"",INDEX(Transactions!$H$3:$H$5000,MATCH(A34,Transactions!$N$3:$N$5000,0)))</f>
        <v/>
      </c>
      <c r="C34" s="7" t="str">
        <f aca="false">IF(B34="","",Transactions!$M$1+INDEX(Transactions!$K$3:$K$5000,MATCH(A34,Transactions!$N$3:$N$5000,0)))</f>
        <v/>
      </c>
      <c r="D34" s="7" t="str">
        <f aca="false">IF(B34="","",C34-C33)</f>
        <v/>
      </c>
      <c r="E34" s="1" t="n">
        <f aca="false">IF(B34="",0,C34/C33-1)</f>
        <v>0</v>
      </c>
    </row>
    <row r="35" customFormat="false" ht="14.1" hidden="false" customHeight="false" outlineLevel="0" collapsed="false">
      <c r="A35" s="0" t="n">
        <v>32</v>
      </c>
      <c r="B35" s="6" t="str">
        <f aca="false">IF(ISERROR(INDEX(Transactions!$H$3:$H$5000,MATCH(A35,Transactions!$N$3:$N$5000,0))),"",INDEX(Transactions!$H$3:$H$5000,MATCH(A35,Transactions!$N$3:$N$5000,0)))</f>
        <v/>
      </c>
      <c r="C35" s="7" t="str">
        <f aca="false">IF(B35="","",Transactions!$M$1+INDEX(Transactions!$K$3:$K$5000,MATCH(A35,Transactions!$N$3:$N$5000,0)))</f>
        <v/>
      </c>
      <c r="D35" s="7" t="str">
        <f aca="false">IF(B35="","",C35-C34)</f>
        <v/>
      </c>
      <c r="E35" s="1" t="n">
        <f aca="false">IF(B35="",0,C35/C34-1)</f>
        <v>0</v>
      </c>
    </row>
    <row r="36" customFormat="false" ht="14.1" hidden="false" customHeight="false" outlineLevel="0" collapsed="false">
      <c r="A36" s="0" t="n">
        <v>33</v>
      </c>
      <c r="B36" s="6" t="str">
        <f aca="false">IF(ISERROR(INDEX(Transactions!$H$3:$H$5000,MATCH(A36,Transactions!$N$3:$N$5000,0))),"",INDEX(Transactions!$H$3:$H$5000,MATCH(A36,Transactions!$N$3:$N$5000,0)))</f>
        <v/>
      </c>
      <c r="C36" s="7" t="str">
        <f aca="false">IF(B36="","",Transactions!$M$1+INDEX(Transactions!$K$3:$K$5000,MATCH(A36,Transactions!$N$3:$N$5000,0)))</f>
        <v/>
      </c>
      <c r="D36" s="7" t="str">
        <f aca="false">IF(B36="","",C36-C35)</f>
        <v/>
      </c>
      <c r="E36" s="1" t="n">
        <f aca="false">IF(B36="",0,C36/C35-1)</f>
        <v>0</v>
      </c>
    </row>
    <row r="37" customFormat="false" ht="14.1" hidden="false" customHeight="false" outlineLevel="0" collapsed="false">
      <c r="A37" s="0" t="n">
        <v>34</v>
      </c>
      <c r="B37" s="6" t="str">
        <f aca="false">IF(ISERROR(INDEX(Transactions!$H$3:$H$5000,MATCH(A37,Transactions!$N$3:$N$5000,0))),"",INDEX(Transactions!$H$3:$H$5000,MATCH(A37,Transactions!$N$3:$N$5000,0)))</f>
        <v/>
      </c>
      <c r="C37" s="7" t="str">
        <f aca="false">IF(B37="","",Transactions!$M$1+INDEX(Transactions!$K$3:$K$5000,MATCH(A37,Transactions!$N$3:$N$5000,0)))</f>
        <v/>
      </c>
      <c r="D37" s="7" t="str">
        <f aca="false">IF(B37="","",C37-C36)</f>
        <v/>
      </c>
      <c r="E37" s="1" t="n">
        <f aca="false">IF(B37="",0,C37/C36-1)</f>
        <v>0</v>
      </c>
    </row>
    <row r="38" customFormat="false" ht="14.1" hidden="false" customHeight="false" outlineLevel="0" collapsed="false">
      <c r="A38" s="0" t="n">
        <v>35</v>
      </c>
      <c r="B38" s="6" t="str">
        <f aca="false">IF(ISERROR(INDEX(Transactions!$H$3:$H$5000,MATCH(A38,Transactions!$N$3:$N$5000,0))),"",INDEX(Transactions!$H$3:$H$5000,MATCH(A38,Transactions!$N$3:$N$5000,0)))</f>
        <v/>
      </c>
      <c r="C38" s="7" t="str">
        <f aca="false">IF(B38="","",Transactions!$M$1+INDEX(Transactions!$K$3:$K$5000,MATCH(A38,Transactions!$N$3:$N$5000,0)))</f>
        <v/>
      </c>
      <c r="D38" s="7" t="str">
        <f aca="false">IF(B38="","",C38-C37)</f>
        <v/>
      </c>
      <c r="E38" s="1" t="n">
        <f aca="false">IF(B38="",0,C38/C37-1)</f>
        <v>0</v>
      </c>
    </row>
    <row r="39" customFormat="false" ht="14.1" hidden="false" customHeight="false" outlineLevel="0" collapsed="false">
      <c r="A39" s="0" t="n">
        <v>36</v>
      </c>
      <c r="B39" s="6" t="str">
        <f aca="false">IF(ISERROR(INDEX(Transactions!$H$3:$H$5000,MATCH(A39,Transactions!$N$3:$N$5000,0))),"",INDEX(Transactions!$H$3:$H$5000,MATCH(A39,Transactions!$N$3:$N$5000,0)))</f>
        <v/>
      </c>
      <c r="C39" s="7" t="str">
        <f aca="false">IF(B39="","",Transactions!$M$1+INDEX(Transactions!$K$3:$K$5000,MATCH(A39,Transactions!$N$3:$N$5000,0)))</f>
        <v/>
      </c>
      <c r="D39" s="7" t="str">
        <f aca="false">IF(B39="","",C39-C38)</f>
        <v/>
      </c>
      <c r="E39" s="1" t="n">
        <f aca="false">IF(B39="",0,C39/C38-1)</f>
        <v>0</v>
      </c>
    </row>
    <row r="40" customFormat="false" ht="14.1" hidden="false" customHeight="false" outlineLevel="0" collapsed="false">
      <c r="A40" s="0" t="n">
        <v>37</v>
      </c>
      <c r="B40" s="6" t="str">
        <f aca="false">IF(ISERROR(INDEX(Transactions!$H$3:$H$5000,MATCH(A40,Transactions!$N$3:$N$5000,0))),"",INDEX(Transactions!$H$3:$H$5000,MATCH(A40,Transactions!$N$3:$N$5000,0)))</f>
        <v/>
      </c>
      <c r="C40" s="7" t="str">
        <f aca="false">IF(B40="","",Transactions!$M$1+INDEX(Transactions!$K$3:$K$5000,MATCH(A40,Transactions!$N$3:$N$5000,0)))</f>
        <v/>
      </c>
      <c r="D40" s="7" t="str">
        <f aca="false">IF(B40="","",C40-C39)</f>
        <v/>
      </c>
      <c r="E40" s="1" t="n">
        <f aca="false">IF(B40="",0,C40/C39-1)</f>
        <v>0</v>
      </c>
    </row>
    <row r="41" customFormat="false" ht="14.1" hidden="false" customHeight="false" outlineLevel="0" collapsed="false">
      <c r="A41" s="0" t="n">
        <v>38</v>
      </c>
      <c r="B41" s="6" t="str">
        <f aca="false">IF(ISERROR(INDEX(Transactions!$H$3:$H$5000,MATCH(A41,Transactions!$N$3:$N$5000,0))),"",INDEX(Transactions!$H$3:$H$5000,MATCH(A41,Transactions!$N$3:$N$5000,0)))</f>
        <v/>
      </c>
      <c r="C41" s="7" t="str">
        <f aca="false">IF(B41="","",Transactions!$M$1+INDEX(Transactions!$K$3:$K$5000,MATCH(A41,Transactions!$N$3:$N$5000,0)))</f>
        <v/>
      </c>
      <c r="D41" s="7" t="str">
        <f aca="false">IF(B41="","",C41-C40)</f>
        <v/>
      </c>
      <c r="E41" s="1" t="n">
        <f aca="false">IF(B41="",0,C41/C40-1)</f>
        <v>0</v>
      </c>
    </row>
    <row r="42" customFormat="false" ht="14.1" hidden="false" customHeight="false" outlineLevel="0" collapsed="false">
      <c r="A42" s="0" t="n">
        <v>39</v>
      </c>
      <c r="B42" s="6" t="str">
        <f aca="false">IF(ISERROR(INDEX(Transactions!$H$3:$H$5000,MATCH(A42,Transactions!$N$3:$N$5000,0))),"",INDEX(Transactions!$H$3:$H$5000,MATCH(A42,Transactions!$N$3:$N$5000,0)))</f>
        <v/>
      </c>
      <c r="C42" s="7" t="str">
        <f aca="false">IF(B42="","",Transactions!$M$1+INDEX(Transactions!$K$3:$K$5000,MATCH(A42,Transactions!$N$3:$N$5000,0)))</f>
        <v/>
      </c>
      <c r="D42" s="7" t="str">
        <f aca="false">IF(B42="","",C42-C41)</f>
        <v/>
      </c>
      <c r="E42" s="1" t="n">
        <f aca="false">IF(B42="",0,C42/C41-1)</f>
        <v>0</v>
      </c>
    </row>
    <row r="43" customFormat="false" ht="14.1" hidden="false" customHeight="false" outlineLevel="0" collapsed="false">
      <c r="A43" s="0" t="n">
        <v>40</v>
      </c>
      <c r="B43" s="6" t="str">
        <f aca="false">IF(ISERROR(INDEX(Transactions!$H$3:$H$5000,MATCH(A43,Transactions!$N$3:$N$5000,0))),"",INDEX(Transactions!$H$3:$H$5000,MATCH(A43,Transactions!$N$3:$N$5000,0)))</f>
        <v/>
      </c>
      <c r="C43" s="7" t="str">
        <f aca="false">IF(B43="","",Transactions!$M$1+INDEX(Transactions!$K$3:$K$5000,MATCH(A43,Transactions!$N$3:$N$5000,0)))</f>
        <v/>
      </c>
      <c r="D43" s="7" t="str">
        <f aca="false">IF(B43="","",C43-C42)</f>
        <v/>
      </c>
      <c r="E43" s="1" t="n">
        <f aca="false">IF(B43="",0,C43/C42-1)</f>
        <v>0</v>
      </c>
    </row>
    <row r="44" customFormat="false" ht="14.1" hidden="false" customHeight="false" outlineLevel="0" collapsed="false">
      <c r="A44" s="0" t="n">
        <v>41</v>
      </c>
      <c r="B44" s="6" t="str">
        <f aca="false">IF(ISERROR(INDEX(Transactions!$H$3:$H$5000,MATCH(A44,Transactions!$N$3:$N$5000,0))),"",INDEX(Transactions!$H$3:$H$5000,MATCH(A44,Transactions!$N$3:$N$5000,0)))</f>
        <v/>
      </c>
      <c r="C44" s="7" t="str">
        <f aca="false">IF(B44="","",Transactions!$M$1+INDEX(Transactions!$K$3:$K$5000,MATCH(A44,Transactions!$N$3:$N$5000,0)))</f>
        <v/>
      </c>
      <c r="D44" s="7" t="str">
        <f aca="false">IF(B44="","",C44-C43)</f>
        <v/>
      </c>
      <c r="E44" s="1" t="n">
        <f aca="false">IF(B44="",0,C44/C43-1)</f>
        <v>0</v>
      </c>
    </row>
    <row r="45" customFormat="false" ht="14.1" hidden="false" customHeight="false" outlineLevel="0" collapsed="false">
      <c r="A45" s="0" t="n">
        <v>42</v>
      </c>
      <c r="B45" s="6" t="str">
        <f aca="false">IF(ISERROR(INDEX(Transactions!$H$3:$H$5000,MATCH(A45,Transactions!$N$3:$N$5000,0))),"",INDEX(Transactions!$H$3:$H$5000,MATCH(A45,Transactions!$N$3:$N$5000,0)))</f>
        <v/>
      </c>
      <c r="C45" s="7" t="str">
        <f aca="false">IF(B45="","",Transactions!$M$1+INDEX(Transactions!$K$3:$K$5000,MATCH(A45,Transactions!$N$3:$N$5000,0)))</f>
        <v/>
      </c>
      <c r="D45" s="7" t="str">
        <f aca="false">IF(B45="","",C45-C44)</f>
        <v/>
      </c>
      <c r="E45" s="1" t="n">
        <f aca="false">IF(B45="",0,C45/C44-1)</f>
        <v>0</v>
      </c>
    </row>
    <row r="46" customFormat="false" ht="14.1" hidden="false" customHeight="false" outlineLevel="0" collapsed="false">
      <c r="A46" s="0" t="n">
        <v>43</v>
      </c>
      <c r="B46" s="6" t="str">
        <f aca="false">IF(ISERROR(INDEX(Transactions!$H$3:$H$5000,MATCH(A46,Transactions!$N$3:$N$5000,0))),"",INDEX(Transactions!$H$3:$H$5000,MATCH(A46,Transactions!$N$3:$N$5000,0)))</f>
        <v/>
      </c>
      <c r="C46" s="7" t="str">
        <f aca="false">IF(B46="","",Transactions!$M$1+INDEX(Transactions!$K$3:$K$5000,MATCH(A46,Transactions!$N$3:$N$5000,0)))</f>
        <v/>
      </c>
      <c r="D46" s="7" t="str">
        <f aca="false">IF(B46="","",C46-C45)</f>
        <v/>
      </c>
      <c r="E46" s="1" t="n">
        <f aca="false">IF(B46="",0,C46/C45-1)</f>
        <v>0</v>
      </c>
    </row>
    <row r="47" customFormat="false" ht="14.1" hidden="false" customHeight="false" outlineLevel="0" collapsed="false">
      <c r="A47" s="0" t="n">
        <v>44</v>
      </c>
      <c r="B47" s="6" t="str">
        <f aca="false">IF(ISERROR(INDEX(Transactions!$H$3:$H$5000,MATCH(A47,Transactions!$N$3:$N$5000,0))),"",INDEX(Transactions!$H$3:$H$5000,MATCH(A47,Transactions!$N$3:$N$5000,0)))</f>
        <v/>
      </c>
      <c r="C47" s="7" t="str">
        <f aca="false">IF(B47="","",Transactions!$M$1+INDEX(Transactions!$K$3:$K$5000,MATCH(A47,Transactions!$N$3:$N$5000,0)))</f>
        <v/>
      </c>
      <c r="D47" s="7" t="str">
        <f aca="false">IF(B47="","",C47-C46)</f>
        <v/>
      </c>
      <c r="E47" s="1" t="n">
        <f aca="false">IF(B47="",0,C47/C46-1)</f>
        <v>0</v>
      </c>
    </row>
    <row r="48" customFormat="false" ht="14.1" hidden="false" customHeight="false" outlineLevel="0" collapsed="false">
      <c r="A48" s="0" t="n">
        <v>45</v>
      </c>
      <c r="B48" s="6" t="str">
        <f aca="false">IF(ISERROR(INDEX(Transactions!$H$3:$H$5000,MATCH(A48,Transactions!$N$3:$N$5000,0))),"",INDEX(Transactions!$H$3:$H$5000,MATCH(A48,Transactions!$N$3:$N$5000,0)))</f>
        <v/>
      </c>
      <c r="C48" s="7" t="str">
        <f aca="false">IF(B48="","",Transactions!$M$1+INDEX(Transactions!$K$3:$K$5000,MATCH(A48,Transactions!$N$3:$N$5000,0)))</f>
        <v/>
      </c>
      <c r="D48" s="7" t="str">
        <f aca="false">IF(B48="","",C48-C47)</f>
        <v/>
      </c>
      <c r="E48" s="1" t="n">
        <f aca="false">IF(B48="",0,C48/C47-1)</f>
        <v>0</v>
      </c>
    </row>
    <row r="49" customFormat="false" ht="14.1" hidden="false" customHeight="false" outlineLevel="0" collapsed="false">
      <c r="A49" s="0" t="n">
        <v>46</v>
      </c>
      <c r="B49" s="6" t="str">
        <f aca="false">IF(ISERROR(INDEX(Transactions!$H$3:$H$5000,MATCH(A49,Transactions!$N$3:$N$5000,0))),"",INDEX(Transactions!$H$3:$H$5000,MATCH(A49,Transactions!$N$3:$N$5000,0)))</f>
        <v/>
      </c>
      <c r="C49" s="7" t="str">
        <f aca="false">IF(B49="","",Transactions!$M$1+INDEX(Transactions!$K$3:$K$5000,MATCH(A49,Transactions!$N$3:$N$5000,0)))</f>
        <v/>
      </c>
      <c r="D49" s="7" t="str">
        <f aca="false">IF(B49="","",C49-C48)</f>
        <v/>
      </c>
      <c r="E49" s="1" t="n">
        <f aca="false">IF(B49="",0,C49/C48-1)</f>
        <v>0</v>
      </c>
    </row>
    <row r="50" customFormat="false" ht="14.1" hidden="false" customHeight="false" outlineLevel="0" collapsed="false">
      <c r="A50" s="0" t="n">
        <v>47</v>
      </c>
      <c r="B50" s="6" t="str">
        <f aca="false">IF(ISERROR(INDEX(Transactions!$H$3:$H$5000,MATCH(A50,Transactions!$N$3:$N$5000,0))),"",INDEX(Transactions!$H$3:$H$5000,MATCH(A50,Transactions!$N$3:$N$5000,0)))</f>
        <v/>
      </c>
      <c r="C50" s="7" t="str">
        <f aca="false">IF(B50="","",Transactions!$M$1+INDEX(Transactions!$K$3:$K$5000,MATCH(A50,Transactions!$N$3:$N$5000,0)))</f>
        <v/>
      </c>
      <c r="D50" s="7" t="str">
        <f aca="false">IF(B50="","",C50-C49)</f>
        <v/>
      </c>
      <c r="E50" s="1" t="n">
        <f aca="false">IF(B50="",0,C50/C49-1)</f>
        <v>0</v>
      </c>
    </row>
    <row r="51" customFormat="false" ht="14.1" hidden="false" customHeight="false" outlineLevel="0" collapsed="false">
      <c r="A51" s="0" t="n">
        <v>48</v>
      </c>
      <c r="B51" s="6" t="str">
        <f aca="false">IF(ISERROR(INDEX(Transactions!$H$3:$H$5000,MATCH(A51,Transactions!$N$3:$N$5000,0))),"",INDEX(Transactions!$H$3:$H$5000,MATCH(A51,Transactions!$N$3:$N$5000,0)))</f>
        <v/>
      </c>
      <c r="C51" s="7" t="str">
        <f aca="false">IF(B51="","",Transactions!$M$1+INDEX(Transactions!$K$3:$K$5000,MATCH(A51,Transactions!$N$3:$N$5000,0)))</f>
        <v/>
      </c>
      <c r="D51" s="7" t="str">
        <f aca="false">IF(B51="","",C51-C50)</f>
        <v/>
      </c>
      <c r="E51" s="1" t="n">
        <f aca="false">IF(B51="",0,C51/C50-1)</f>
        <v>0</v>
      </c>
    </row>
    <row r="52" customFormat="false" ht="14.1" hidden="false" customHeight="false" outlineLevel="0" collapsed="false">
      <c r="A52" s="0" t="n">
        <v>49</v>
      </c>
      <c r="B52" s="6" t="str">
        <f aca="false">IF(ISERROR(INDEX(Transactions!$H$3:$H$5000,MATCH(A52,Transactions!$N$3:$N$5000,0))),"",INDEX(Transactions!$H$3:$H$5000,MATCH(A52,Transactions!$N$3:$N$5000,0)))</f>
        <v/>
      </c>
      <c r="C52" s="7" t="str">
        <f aca="false">IF(B52="","",Transactions!$M$1+INDEX(Transactions!$K$3:$K$5000,MATCH(A52,Transactions!$N$3:$N$5000,0)))</f>
        <v/>
      </c>
      <c r="D52" s="7" t="str">
        <f aca="false">IF(B52="","",C52-C51)</f>
        <v/>
      </c>
      <c r="E52" s="1" t="n">
        <f aca="false">IF(B52="",0,C52/C51-1)</f>
        <v>0</v>
      </c>
    </row>
    <row r="53" customFormat="false" ht="14.1" hidden="false" customHeight="false" outlineLevel="0" collapsed="false">
      <c r="A53" s="0" t="n">
        <v>50</v>
      </c>
      <c r="B53" s="6" t="str">
        <f aca="false">IF(ISERROR(INDEX(Transactions!$H$3:$H$5000,MATCH(A53,Transactions!$N$3:$N$5000,0))),"",INDEX(Transactions!$H$3:$H$5000,MATCH(A53,Transactions!$N$3:$N$5000,0)))</f>
        <v/>
      </c>
      <c r="C53" s="7" t="str">
        <f aca="false">IF(B53="","",Transactions!$M$1+INDEX(Transactions!$K$3:$K$5000,MATCH(A53,Transactions!$N$3:$N$5000,0)))</f>
        <v/>
      </c>
      <c r="D53" s="7" t="str">
        <f aca="false">IF(B53="","",C53-C52)</f>
        <v/>
      </c>
      <c r="E53" s="1" t="n">
        <f aca="false">IF(B53="",0,C53/C52-1)</f>
        <v>0</v>
      </c>
    </row>
    <row r="54" customFormat="false" ht="14.1" hidden="false" customHeight="false" outlineLevel="0" collapsed="false">
      <c r="A54" s="0" t="n">
        <v>51</v>
      </c>
      <c r="B54" s="6" t="str">
        <f aca="false">IF(ISERROR(INDEX(Transactions!$H$3:$H$5000,MATCH(A54,Transactions!$N$3:$N$5000,0))),"",INDEX(Transactions!$H$3:$H$5000,MATCH(A54,Transactions!$N$3:$N$5000,0)))</f>
        <v/>
      </c>
      <c r="C54" s="7" t="str">
        <f aca="false">IF(B54="","",Transactions!$M$1+INDEX(Transactions!$K$3:$K$5000,MATCH(A54,Transactions!$N$3:$N$5000,0)))</f>
        <v/>
      </c>
      <c r="D54" s="7" t="str">
        <f aca="false">IF(B54="","",C54-C53)</f>
        <v/>
      </c>
      <c r="E54" s="1" t="n">
        <f aca="false">IF(B54="",0,C54/C53-1)</f>
        <v>0</v>
      </c>
    </row>
    <row r="55" customFormat="false" ht="14.1" hidden="false" customHeight="false" outlineLevel="0" collapsed="false">
      <c r="A55" s="0" t="n">
        <v>52</v>
      </c>
      <c r="B55" s="6" t="str">
        <f aca="false">IF(ISERROR(INDEX(Transactions!$H$3:$H$5000,MATCH(A55,Transactions!$N$3:$N$5000,0))),"",INDEX(Transactions!$H$3:$H$5000,MATCH(A55,Transactions!$N$3:$N$5000,0)))</f>
        <v/>
      </c>
      <c r="C55" s="7" t="str">
        <f aca="false">IF(B55="","",Transactions!$M$1+INDEX(Transactions!$K$3:$K$5000,MATCH(A55,Transactions!$N$3:$N$5000,0)))</f>
        <v/>
      </c>
      <c r="D55" s="7" t="str">
        <f aca="false">IF(B55="","",C55-C54)</f>
        <v/>
      </c>
      <c r="E55" s="1" t="n">
        <f aca="false">IF(B55="",0,C55/C54-1)</f>
        <v>0</v>
      </c>
    </row>
    <row r="56" customFormat="false" ht="14.1" hidden="false" customHeight="false" outlineLevel="0" collapsed="false">
      <c r="A56" s="0" t="n">
        <v>53</v>
      </c>
      <c r="B56" s="6" t="str">
        <f aca="false">IF(ISERROR(INDEX(Transactions!$H$3:$H$5000,MATCH(A56,Transactions!$N$3:$N$5000,0))),"",INDEX(Transactions!$H$3:$H$5000,MATCH(A56,Transactions!$N$3:$N$5000,0)))</f>
        <v/>
      </c>
      <c r="C56" s="7" t="str">
        <f aca="false">IF(B56="","",Transactions!$M$1+INDEX(Transactions!$K$3:$K$5000,MATCH(A56,Transactions!$N$3:$N$5000,0)))</f>
        <v/>
      </c>
      <c r="D56" s="7" t="str">
        <f aca="false">IF(B56="","",C56-C55)</f>
        <v/>
      </c>
      <c r="E56" s="1" t="n">
        <f aca="false">IF(B56="",0,C56/C55-1)</f>
        <v>0</v>
      </c>
    </row>
    <row r="57" customFormat="false" ht="14.1" hidden="false" customHeight="false" outlineLevel="0" collapsed="false">
      <c r="A57" s="0" t="n">
        <v>54</v>
      </c>
      <c r="B57" s="6" t="str">
        <f aca="false">IF(ISERROR(INDEX(Transactions!$H$3:$H$5000,MATCH(A57,Transactions!$N$3:$N$5000,0))),"",INDEX(Transactions!$H$3:$H$5000,MATCH(A57,Transactions!$N$3:$N$5000,0)))</f>
        <v/>
      </c>
      <c r="C57" s="7" t="str">
        <f aca="false">IF(B57="","",Transactions!$M$1+INDEX(Transactions!$K$3:$K$5000,MATCH(A57,Transactions!$N$3:$N$5000,0)))</f>
        <v/>
      </c>
      <c r="D57" s="7" t="str">
        <f aca="false">IF(B57="","",C57-C56)</f>
        <v/>
      </c>
      <c r="E57" s="1" t="n">
        <f aca="false">IF(B57="",0,C57/C56-1)</f>
        <v>0</v>
      </c>
    </row>
    <row r="58" customFormat="false" ht="14.1" hidden="false" customHeight="false" outlineLevel="0" collapsed="false">
      <c r="A58" s="0" t="n">
        <v>55</v>
      </c>
      <c r="B58" s="6" t="str">
        <f aca="false">IF(ISERROR(INDEX(Transactions!$H$3:$H$5000,MATCH(A58,Transactions!$N$3:$N$5000,0))),"",INDEX(Transactions!$H$3:$H$5000,MATCH(A58,Transactions!$N$3:$N$5000,0)))</f>
        <v/>
      </c>
      <c r="C58" s="7" t="str">
        <f aca="false">IF(B58="","",Transactions!$M$1+INDEX(Transactions!$K$3:$K$5000,MATCH(A58,Transactions!$N$3:$N$5000,0)))</f>
        <v/>
      </c>
      <c r="D58" s="7" t="str">
        <f aca="false">IF(B58="","",C58-C57)</f>
        <v/>
      </c>
      <c r="E58" s="1" t="n">
        <f aca="false">IF(B58="",0,C58/C57-1)</f>
        <v>0</v>
      </c>
    </row>
    <row r="59" customFormat="false" ht="14.1" hidden="false" customHeight="false" outlineLevel="0" collapsed="false">
      <c r="A59" s="0" t="n">
        <v>56</v>
      </c>
      <c r="B59" s="6" t="str">
        <f aca="false">IF(ISERROR(INDEX(Transactions!$H$3:$H$5000,MATCH(A59,Transactions!$N$3:$N$5000,0))),"",INDEX(Transactions!$H$3:$H$5000,MATCH(A59,Transactions!$N$3:$N$5000,0)))</f>
        <v/>
      </c>
      <c r="C59" s="7" t="str">
        <f aca="false">IF(B59="","",Transactions!$M$1+INDEX(Transactions!$K$3:$K$5000,MATCH(A59,Transactions!$N$3:$N$5000,0)))</f>
        <v/>
      </c>
      <c r="D59" s="7" t="str">
        <f aca="false">IF(B59="","",C59-C58)</f>
        <v/>
      </c>
      <c r="E59" s="1" t="n">
        <f aca="false">IF(B59="",0,C59/C58-1)</f>
        <v>0</v>
      </c>
    </row>
    <row r="60" customFormat="false" ht="14.1" hidden="false" customHeight="false" outlineLevel="0" collapsed="false">
      <c r="A60" s="0" t="n">
        <v>57</v>
      </c>
      <c r="B60" s="6" t="str">
        <f aca="false">IF(ISERROR(INDEX(Transactions!$H$3:$H$5000,MATCH(A60,Transactions!$N$3:$N$5000,0))),"",INDEX(Transactions!$H$3:$H$5000,MATCH(A60,Transactions!$N$3:$N$5000,0)))</f>
        <v/>
      </c>
      <c r="C60" s="7" t="str">
        <f aca="false">IF(B60="","",Transactions!$M$1+INDEX(Transactions!$K$3:$K$5000,MATCH(A60,Transactions!$N$3:$N$5000,0)))</f>
        <v/>
      </c>
      <c r="D60" s="7" t="str">
        <f aca="false">IF(B60="","",C60-C59)</f>
        <v/>
      </c>
      <c r="E60" s="1" t="n">
        <f aca="false">IF(B60="",0,C60/C59-1)</f>
        <v>0</v>
      </c>
    </row>
    <row r="61" customFormat="false" ht="14.1" hidden="false" customHeight="false" outlineLevel="0" collapsed="false">
      <c r="A61" s="0" t="n">
        <v>58</v>
      </c>
      <c r="B61" s="6" t="str">
        <f aca="false">IF(ISERROR(INDEX(Transactions!$H$3:$H$5000,MATCH(A61,Transactions!$N$3:$N$5000,0))),"",INDEX(Transactions!$H$3:$H$5000,MATCH(A61,Transactions!$N$3:$N$5000,0)))</f>
        <v/>
      </c>
      <c r="C61" s="7" t="str">
        <f aca="false">IF(B61="","",Transactions!$M$1+INDEX(Transactions!$K$3:$K$5000,MATCH(A61,Transactions!$N$3:$N$5000,0)))</f>
        <v/>
      </c>
      <c r="D61" s="7" t="str">
        <f aca="false">IF(B61="","",C61-C60)</f>
        <v/>
      </c>
      <c r="E61" s="1" t="n">
        <f aca="false">IF(B61="",0,C61/C60-1)</f>
        <v>0</v>
      </c>
    </row>
    <row r="62" customFormat="false" ht="14.1" hidden="false" customHeight="false" outlineLevel="0" collapsed="false">
      <c r="A62" s="0" t="n">
        <v>59</v>
      </c>
      <c r="B62" s="6" t="str">
        <f aca="false">IF(ISERROR(INDEX(Transactions!$H$3:$H$5000,MATCH(A62,Transactions!$N$3:$N$5000,0))),"",INDEX(Transactions!$H$3:$H$5000,MATCH(A62,Transactions!$N$3:$N$5000,0)))</f>
        <v/>
      </c>
      <c r="C62" s="7" t="str">
        <f aca="false">IF(B62="","",Transactions!$M$1+INDEX(Transactions!$K$3:$K$5000,MATCH(A62,Transactions!$N$3:$N$5000,0)))</f>
        <v/>
      </c>
      <c r="D62" s="7" t="str">
        <f aca="false">IF(B62="","",C62-C61)</f>
        <v/>
      </c>
      <c r="E62" s="1" t="n">
        <f aca="false">IF(B62="",0,C62/C61-1)</f>
        <v>0</v>
      </c>
    </row>
    <row r="63" customFormat="false" ht="14.1" hidden="false" customHeight="false" outlineLevel="0" collapsed="false">
      <c r="A63" s="0" t="n">
        <v>60</v>
      </c>
      <c r="B63" s="6" t="str">
        <f aca="false">IF(ISERROR(INDEX(Transactions!$H$3:$H$5000,MATCH(A63,Transactions!$N$3:$N$5000,0))),"",INDEX(Transactions!$H$3:$H$5000,MATCH(A63,Transactions!$N$3:$N$5000,0)))</f>
        <v/>
      </c>
      <c r="C63" s="7" t="str">
        <f aca="false">IF(B63="","",Transactions!$M$1+INDEX(Transactions!$K$3:$K$5000,MATCH(A63,Transactions!$N$3:$N$5000,0)))</f>
        <v/>
      </c>
      <c r="D63" s="7" t="str">
        <f aca="false">IF(B63="","",C63-C62)</f>
        <v/>
      </c>
      <c r="E63" s="1" t="n">
        <f aca="false">IF(B63="",0,C63/C62-1)</f>
        <v>0</v>
      </c>
    </row>
    <row r="64" customFormat="false" ht="14.1" hidden="false" customHeight="false" outlineLevel="0" collapsed="false">
      <c r="A64" s="0" t="n">
        <v>61</v>
      </c>
      <c r="B64" s="6" t="str">
        <f aca="false">IF(ISERROR(INDEX(Transactions!$H$3:$H$5000,MATCH(A64,Transactions!$N$3:$N$5000,0))),"",INDEX(Transactions!$H$3:$H$5000,MATCH(A64,Transactions!$N$3:$N$5000,0)))</f>
        <v/>
      </c>
      <c r="C64" s="7" t="str">
        <f aca="false">IF(B64="","",Transactions!$M$1+INDEX(Transactions!$K$3:$K$5000,MATCH(A64,Transactions!$N$3:$N$5000,0)))</f>
        <v/>
      </c>
      <c r="D64" s="7" t="str">
        <f aca="false">IF(B64="","",C64-C63)</f>
        <v/>
      </c>
      <c r="E64" s="1" t="n">
        <f aca="false">IF(B64="",0,C64/C63-1)</f>
        <v>0</v>
      </c>
    </row>
    <row r="65" customFormat="false" ht="14.1" hidden="false" customHeight="false" outlineLevel="0" collapsed="false">
      <c r="A65" s="0" t="n">
        <v>62</v>
      </c>
      <c r="B65" s="6" t="str">
        <f aca="false">IF(ISERROR(INDEX(Transactions!$H$3:$H$5000,MATCH(A65,Transactions!$N$3:$N$5000,0))),"",INDEX(Transactions!$H$3:$H$5000,MATCH(A65,Transactions!$N$3:$N$5000,0)))</f>
        <v/>
      </c>
      <c r="C65" s="7" t="str">
        <f aca="false">IF(B65="","",Transactions!$M$1+INDEX(Transactions!$K$3:$K$5000,MATCH(A65,Transactions!$N$3:$N$5000,0)))</f>
        <v/>
      </c>
      <c r="D65" s="7" t="str">
        <f aca="false">IF(B65="","",C65-C64)</f>
        <v/>
      </c>
      <c r="E65" s="1" t="n">
        <f aca="false">IF(B65="",0,C65/C64-1)</f>
        <v>0</v>
      </c>
    </row>
    <row r="66" customFormat="false" ht="14.1" hidden="false" customHeight="false" outlineLevel="0" collapsed="false">
      <c r="A66" s="0" t="n">
        <v>63</v>
      </c>
      <c r="B66" s="6" t="str">
        <f aca="false">IF(ISERROR(INDEX(Transactions!$H$3:$H$5000,MATCH(A66,Transactions!$N$3:$N$5000,0))),"",INDEX(Transactions!$H$3:$H$5000,MATCH(A66,Transactions!$N$3:$N$5000,0)))</f>
        <v/>
      </c>
      <c r="C66" s="7" t="str">
        <f aca="false">IF(B66="","",Transactions!$M$1+INDEX(Transactions!$K$3:$K$5000,MATCH(A66,Transactions!$N$3:$N$5000,0)))</f>
        <v/>
      </c>
      <c r="D66" s="7" t="str">
        <f aca="false">IF(B66="","",C66-C65)</f>
        <v/>
      </c>
      <c r="E66" s="1" t="n">
        <f aca="false">IF(B66="",0,C66/C65-1)</f>
        <v>0</v>
      </c>
    </row>
    <row r="67" customFormat="false" ht="14.1" hidden="false" customHeight="false" outlineLevel="0" collapsed="false">
      <c r="A67" s="0" t="n">
        <v>64</v>
      </c>
      <c r="B67" s="6" t="str">
        <f aca="false">IF(ISERROR(INDEX(Transactions!$H$3:$H$5000,MATCH(A67,Transactions!$N$3:$N$5000,0))),"",INDEX(Transactions!$H$3:$H$5000,MATCH(A67,Transactions!$N$3:$N$5000,0)))</f>
        <v/>
      </c>
      <c r="C67" s="7" t="str">
        <f aca="false">IF(B67="","",Transactions!$M$1+INDEX(Transactions!$K$3:$K$5000,MATCH(A67,Transactions!$N$3:$N$5000,0)))</f>
        <v/>
      </c>
      <c r="D67" s="7" t="str">
        <f aca="false">IF(B67="","",C67-C66)</f>
        <v/>
      </c>
      <c r="E67" s="1" t="n">
        <f aca="false">IF(B67="",0,C67/C66-1)</f>
        <v>0</v>
      </c>
    </row>
    <row r="68" customFormat="false" ht="14.1" hidden="false" customHeight="false" outlineLevel="0" collapsed="false">
      <c r="A68" s="0" t="n">
        <v>65</v>
      </c>
      <c r="B68" s="6" t="str">
        <f aca="false">IF(ISERROR(INDEX(Transactions!$H$3:$H$5000,MATCH(A68,Transactions!$N$3:$N$5000,0))),"",INDEX(Transactions!$H$3:$H$5000,MATCH(A68,Transactions!$N$3:$N$5000,0)))</f>
        <v/>
      </c>
      <c r="C68" s="7" t="str">
        <f aca="false">IF(B68="","",Transactions!$M$1+INDEX(Transactions!$K$3:$K$5000,MATCH(A68,Transactions!$N$3:$N$5000,0)))</f>
        <v/>
      </c>
      <c r="D68" s="7" t="str">
        <f aca="false">IF(B68="","",C68-C67)</f>
        <v/>
      </c>
      <c r="E68" s="1" t="n">
        <f aca="false">IF(B68="",0,C68/C67-1)</f>
        <v>0</v>
      </c>
    </row>
    <row r="69" customFormat="false" ht="14.1" hidden="false" customHeight="false" outlineLevel="0" collapsed="false">
      <c r="A69" s="0" t="n">
        <v>66</v>
      </c>
      <c r="B69" s="6" t="str">
        <f aca="false">IF(ISERROR(INDEX(Transactions!$H$3:$H$5000,MATCH(A69,Transactions!$N$3:$N$5000,0))),"",INDEX(Transactions!$H$3:$H$5000,MATCH(A69,Transactions!$N$3:$N$5000,0)))</f>
        <v/>
      </c>
      <c r="C69" s="7" t="str">
        <f aca="false">IF(B69="","",Transactions!$M$1+INDEX(Transactions!$K$3:$K$5000,MATCH(A69,Transactions!$N$3:$N$5000,0)))</f>
        <v/>
      </c>
      <c r="D69" s="7" t="str">
        <f aca="false">IF(B69="","",C69-C68)</f>
        <v/>
      </c>
      <c r="E69" s="1" t="n">
        <f aca="false">IF(B69="",0,C69/C68-1)</f>
        <v>0</v>
      </c>
    </row>
    <row r="70" customFormat="false" ht="14.1" hidden="false" customHeight="false" outlineLevel="0" collapsed="false">
      <c r="A70" s="0" t="n">
        <v>67</v>
      </c>
      <c r="B70" s="6" t="str">
        <f aca="false">IF(ISERROR(INDEX(Transactions!$H$3:$H$5000,MATCH(A70,Transactions!$N$3:$N$5000,0))),"",INDEX(Transactions!$H$3:$H$5000,MATCH(A70,Transactions!$N$3:$N$5000,0)))</f>
        <v/>
      </c>
      <c r="C70" s="7" t="str">
        <f aca="false">IF(B70="","",Transactions!$M$1+INDEX(Transactions!$K$3:$K$5000,MATCH(A70,Transactions!$N$3:$N$5000,0)))</f>
        <v/>
      </c>
      <c r="D70" s="7" t="str">
        <f aca="false">IF(B70="","",C70-C69)</f>
        <v/>
      </c>
      <c r="E70" s="1" t="n">
        <f aca="false">IF(B70="",0,C70/C69-1)</f>
        <v>0</v>
      </c>
    </row>
    <row r="71" customFormat="false" ht="14.1" hidden="false" customHeight="false" outlineLevel="0" collapsed="false">
      <c r="A71" s="0" t="n">
        <v>68</v>
      </c>
      <c r="B71" s="6" t="str">
        <f aca="false">IF(ISERROR(INDEX(Transactions!$H$3:$H$5000,MATCH(A71,Transactions!$N$3:$N$5000,0))),"",INDEX(Transactions!$H$3:$H$5000,MATCH(A71,Transactions!$N$3:$N$5000,0)))</f>
        <v/>
      </c>
      <c r="C71" s="7" t="str">
        <f aca="false">IF(B71="","",Transactions!$M$1+INDEX(Transactions!$K$3:$K$5000,MATCH(A71,Transactions!$N$3:$N$5000,0)))</f>
        <v/>
      </c>
      <c r="D71" s="7" t="str">
        <f aca="false">IF(B71="","",C71-C70)</f>
        <v/>
      </c>
      <c r="E71" s="1" t="n">
        <f aca="false">IF(B71="",0,C71/C70-1)</f>
        <v>0</v>
      </c>
    </row>
    <row r="72" customFormat="false" ht="14.1" hidden="false" customHeight="false" outlineLevel="0" collapsed="false">
      <c r="A72" s="0" t="n">
        <v>69</v>
      </c>
      <c r="B72" s="6" t="str">
        <f aca="false">IF(ISERROR(INDEX(Transactions!$H$3:$H$5000,MATCH(A72,Transactions!$N$3:$N$5000,0))),"",INDEX(Transactions!$H$3:$H$5000,MATCH(A72,Transactions!$N$3:$N$5000,0)))</f>
        <v/>
      </c>
      <c r="C72" s="7" t="str">
        <f aca="false">IF(B72="","",Transactions!$M$1+INDEX(Transactions!$K$3:$K$5000,MATCH(A72,Transactions!$N$3:$N$5000,0)))</f>
        <v/>
      </c>
      <c r="D72" s="7" t="str">
        <f aca="false">IF(B72="","",C72-C71)</f>
        <v/>
      </c>
      <c r="E72" s="1" t="n">
        <f aca="false">IF(B72="",0,C72/C71-1)</f>
        <v>0</v>
      </c>
    </row>
    <row r="73" customFormat="false" ht="14.1" hidden="false" customHeight="false" outlineLevel="0" collapsed="false">
      <c r="A73" s="0" t="n">
        <v>70</v>
      </c>
      <c r="B73" s="6" t="str">
        <f aca="false">IF(ISERROR(INDEX(Transactions!$H$3:$H$5000,MATCH(A73,Transactions!$N$3:$N$5000,0))),"",INDEX(Transactions!$H$3:$H$5000,MATCH(A73,Transactions!$N$3:$N$5000,0)))</f>
        <v/>
      </c>
      <c r="C73" s="7" t="str">
        <f aca="false">IF(B73="","",Transactions!$M$1+INDEX(Transactions!$K$3:$K$5000,MATCH(A73,Transactions!$N$3:$N$5000,0)))</f>
        <v/>
      </c>
      <c r="D73" s="7" t="str">
        <f aca="false">IF(B73="","",C73-C72)</f>
        <v/>
      </c>
      <c r="E73" s="1" t="n">
        <f aca="false">IF(B73="",0,C73/C72-1)</f>
        <v>0</v>
      </c>
    </row>
    <row r="74" customFormat="false" ht="14.1" hidden="false" customHeight="false" outlineLevel="0" collapsed="false">
      <c r="A74" s="0" t="n">
        <v>71</v>
      </c>
      <c r="B74" s="6" t="str">
        <f aca="false">IF(ISERROR(INDEX(Transactions!$H$3:$H$5000,MATCH(A74,Transactions!$N$3:$N$5000,0))),"",INDEX(Transactions!$H$3:$H$5000,MATCH(A74,Transactions!$N$3:$N$5000,0)))</f>
        <v/>
      </c>
      <c r="C74" s="7" t="str">
        <f aca="false">IF(B74="","",Transactions!$M$1+INDEX(Transactions!$K$3:$K$5000,MATCH(A74,Transactions!$N$3:$N$5000,0)))</f>
        <v/>
      </c>
      <c r="D74" s="7" t="str">
        <f aca="false">IF(B74="","",C74-C73)</f>
        <v/>
      </c>
      <c r="E74" s="1" t="n">
        <f aca="false">IF(B74="",0,C74/C73-1)</f>
        <v>0</v>
      </c>
    </row>
    <row r="75" customFormat="false" ht="14.1" hidden="false" customHeight="false" outlineLevel="0" collapsed="false">
      <c r="A75" s="0" t="n">
        <v>72</v>
      </c>
      <c r="B75" s="6" t="str">
        <f aca="false">IF(ISERROR(INDEX(Transactions!$H$3:$H$5000,MATCH(A75,Transactions!$N$3:$N$5000,0))),"",INDEX(Transactions!$H$3:$H$5000,MATCH(A75,Transactions!$N$3:$N$5000,0)))</f>
        <v/>
      </c>
      <c r="C75" s="7" t="str">
        <f aca="false">IF(B75="","",Transactions!$M$1+INDEX(Transactions!$K$3:$K$5000,MATCH(A75,Transactions!$N$3:$N$5000,0)))</f>
        <v/>
      </c>
      <c r="D75" s="7" t="str">
        <f aca="false">IF(B75="","",C75-C74)</f>
        <v/>
      </c>
      <c r="E75" s="1" t="n">
        <f aca="false">IF(B75="",0,C75/C74-1)</f>
        <v>0</v>
      </c>
    </row>
    <row r="76" customFormat="false" ht="14.1" hidden="false" customHeight="false" outlineLevel="0" collapsed="false">
      <c r="A76" s="0" t="n">
        <v>73</v>
      </c>
      <c r="B76" s="6" t="str">
        <f aca="false">IF(ISERROR(INDEX(Transactions!$H$3:$H$5000,MATCH(A76,Transactions!$N$3:$N$5000,0))),"",INDEX(Transactions!$H$3:$H$5000,MATCH(A76,Transactions!$N$3:$N$5000,0)))</f>
        <v/>
      </c>
      <c r="C76" s="7" t="str">
        <f aca="false">IF(B76="","",Transactions!$M$1+INDEX(Transactions!$K$3:$K$5000,MATCH(A76,Transactions!$N$3:$N$5000,0)))</f>
        <v/>
      </c>
      <c r="D76" s="7" t="str">
        <f aca="false">IF(B76="","",C76-C75)</f>
        <v/>
      </c>
      <c r="E76" s="1" t="n">
        <f aca="false">IF(B76="",0,C76/C75-1)</f>
        <v>0</v>
      </c>
    </row>
    <row r="77" customFormat="false" ht="14.1" hidden="false" customHeight="false" outlineLevel="0" collapsed="false">
      <c r="A77" s="0" t="n">
        <v>74</v>
      </c>
      <c r="B77" s="6" t="str">
        <f aca="false">IF(ISERROR(INDEX(Transactions!$H$3:$H$5000,MATCH(A77,Transactions!$N$3:$N$5000,0))),"",INDEX(Transactions!$H$3:$H$5000,MATCH(A77,Transactions!$N$3:$N$5000,0)))</f>
        <v/>
      </c>
      <c r="C77" s="7" t="str">
        <f aca="false">IF(B77="","",Transactions!$M$1+INDEX(Transactions!$K$3:$K$5000,MATCH(A77,Transactions!$N$3:$N$5000,0)))</f>
        <v/>
      </c>
      <c r="D77" s="7" t="str">
        <f aca="false">IF(B77="","",C77-C76)</f>
        <v/>
      </c>
      <c r="E77" s="1" t="n">
        <f aca="false">IF(B77="",0,C77/C76-1)</f>
        <v>0</v>
      </c>
    </row>
    <row r="78" customFormat="false" ht="14.1" hidden="false" customHeight="false" outlineLevel="0" collapsed="false">
      <c r="A78" s="0" t="n">
        <v>75</v>
      </c>
      <c r="B78" s="6" t="str">
        <f aca="false">IF(ISERROR(INDEX(Transactions!$H$3:$H$5000,MATCH(A78,Transactions!$N$3:$N$5000,0))),"",INDEX(Transactions!$H$3:$H$5000,MATCH(A78,Transactions!$N$3:$N$5000,0)))</f>
        <v/>
      </c>
      <c r="C78" s="7" t="str">
        <f aca="false">IF(B78="","",Transactions!$M$1+INDEX(Transactions!$K$3:$K$5000,MATCH(A78,Transactions!$N$3:$N$5000,0)))</f>
        <v/>
      </c>
      <c r="D78" s="7" t="str">
        <f aca="false">IF(B78="","",C78-C77)</f>
        <v/>
      </c>
      <c r="E78" s="1" t="n">
        <f aca="false">IF(B78="",0,C78/C77-1)</f>
        <v>0</v>
      </c>
    </row>
    <row r="79" customFormat="false" ht="14.1" hidden="false" customHeight="false" outlineLevel="0" collapsed="false">
      <c r="A79" s="0" t="n">
        <v>76</v>
      </c>
      <c r="B79" s="6" t="str">
        <f aca="false">IF(ISERROR(INDEX(Transactions!$H$3:$H$5000,MATCH(A79,Transactions!$N$3:$N$5000,0))),"",INDEX(Transactions!$H$3:$H$5000,MATCH(A79,Transactions!$N$3:$N$5000,0)))</f>
        <v/>
      </c>
      <c r="C79" s="7" t="str">
        <f aca="false">IF(B79="","",Transactions!$M$1+INDEX(Transactions!$K$3:$K$5000,MATCH(A79,Transactions!$N$3:$N$5000,0)))</f>
        <v/>
      </c>
      <c r="D79" s="7" t="str">
        <f aca="false">IF(B79="","",C79-C78)</f>
        <v/>
      </c>
      <c r="E79" s="1" t="n">
        <f aca="false">IF(B79="",0,C79/C78-1)</f>
        <v>0</v>
      </c>
    </row>
    <row r="80" customFormat="false" ht="14.1" hidden="false" customHeight="false" outlineLevel="0" collapsed="false">
      <c r="A80" s="0" t="n">
        <v>77</v>
      </c>
      <c r="B80" s="6" t="str">
        <f aca="false">IF(ISERROR(INDEX(Transactions!$H$3:$H$5000,MATCH(A80,Transactions!$N$3:$N$5000,0))),"",INDEX(Transactions!$H$3:$H$5000,MATCH(A80,Transactions!$N$3:$N$5000,0)))</f>
        <v/>
      </c>
      <c r="C80" s="7" t="str">
        <f aca="false">IF(B80="","",Transactions!$M$1+INDEX(Transactions!$K$3:$K$5000,MATCH(A80,Transactions!$N$3:$N$5000,0)))</f>
        <v/>
      </c>
      <c r="D80" s="7" t="str">
        <f aca="false">IF(B80="","",C80-C79)</f>
        <v/>
      </c>
      <c r="E80" s="1" t="n">
        <f aca="false">IF(B80="",0,C80/C79-1)</f>
        <v>0</v>
      </c>
    </row>
    <row r="81" customFormat="false" ht="14.1" hidden="false" customHeight="false" outlineLevel="0" collapsed="false">
      <c r="A81" s="0" t="n">
        <v>78</v>
      </c>
      <c r="B81" s="6" t="str">
        <f aca="false">IF(ISERROR(INDEX(Transactions!$H$3:$H$5000,MATCH(A81,Transactions!$N$3:$N$5000,0))),"",INDEX(Transactions!$H$3:$H$5000,MATCH(A81,Transactions!$N$3:$N$5000,0)))</f>
        <v/>
      </c>
      <c r="C81" s="7" t="str">
        <f aca="false">IF(B81="","",Transactions!$M$1+INDEX(Transactions!$K$3:$K$5000,MATCH(A81,Transactions!$N$3:$N$5000,0)))</f>
        <v/>
      </c>
      <c r="D81" s="7" t="str">
        <f aca="false">IF(B81="","",C81-C80)</f>
        <v/>
      </c>
      <c r="E81" s="1" t="n">
        <f aca="false">IF(B81="",0,C81/C80-1)</f>
        <v>0</v>
      </c>
    </row>
    <row r="82" customFormat="false" ht="14.1" hidden="false" customHeight="false" outlineLevel="0" collapsed="false">
      <c r="A82" s="0" t="n">
        <v>79</v>
      </c>
      <c r="B82" s="6" t="str">
        <f aca="false">IF(ISERROR(INDEX(Transactions!$H$3:$H$5000,MATCH(A82,Transactions!$N$3:$N$5000,0))),"",INDEX(Transactions!$H$3:$H$5000,MATCH(A82,Transactions!$N$3:$N$5000,0)))</f>
        <v/>
      </c>
      <c r="C82" s="7" t="str">
        <f aca="false">IF(B82="","",Transactions!$M$1+INDEX(Transactions!$K$3:$K$5000,MATCH(A82,Transactions!$N$3:$N$5000,0)))</f>
        <v/>
      </c>
      <c r="D82" s="7" t="str">
        <f aca="false">IF(B82="","",C82-C81)</f>
        <v/>
      </c>
      <c r="E82" s="1" t="n">
        <f aca="false">IF(B82="",0,C82/C81-1)</f>
        <v>0</v>
      </c>
    </row>
    <row r="83" customFormat="false" ht="14.1" hidden="false" customHeight="false" outlineLevel="0" collapsed="false">
      <c r="A83" s="0" t="n">
        <v>80</v>
      </c>
      <c r="B83" s="6" t="str">
        <f aca="false">IF(ISERROR(INDEX(Transactions!$H$3:$H$5000,MATCH(A83,Transactions!$N$3:$N$5000,0))),"",INDEX(Transactions!$H$3:$H$5000,MATCH(A83,Transactions!$N$3:$N$5000,0)))</f>
        <v/>
      </c>
      <c r="C83" s="7" t="str">
        <f aca="false">IF(B83="","",Transactions!$M$1+INDEX(Transactions!$K$3:$K$5000,MATCH(A83,Transactions!$N$3:$N$5000,0)))</f>
        <v/>
      </c>
      <c r="D83" s="7" t="str">
        <f aca="false">IF(B83="","",C83-C82)</f>
        <v/>
      </c>
      <c r="E83" s="1" t="n">
        <f aca="false">IF(B83="",0,C83/C82-1)</f>
        <v>0</v>
      </c>
    </row>
    <row r="84" customFormat="false" ht="14.1" hidden="false" customHeight="false" outlineLevel="0" collapsed="false">
      <c r="A84" s="0" t="n">
        <v>81</v>
      </c>
      <c r="B84" s="6" t="str">
        <f aca="false">IF(ISERROR(INDEX(Transactions!$H$3:$H$5000,MATCH(A84,Transactions!$N$3:$N$5000,0))),"",INDEX(Transactions!$H$3:$H$5000,MATCH(A84,Transactions!$N$3:$N$5000,0)))</f>
        <v/>
      </c>
      <c r="C84" s="7" t="str">
        <f aca="false">IF(B84="","",Transactions!$M$1+INDEX(Transactions!$K$3:$K$5000,MATCH(A84,Transactions!$N$3:$N$5000,0)))</f>
        <v/>
      </c>
      <c r="D84" s="7" t="str">
        <f aca="false">IF(B84="","",C84-C83)</f>
        <v/>
      </c>
      <c r="E84" s="1" t="n">
        <f aca="false">IF(B84="",0,C84/C83-1)</f>
        <v>0</v>
      </c>
    </row>
    <row r="85" customFormat="false" ht="14.1" hidden="false" customHeight="false" outlineLevel="0" collapsed="false">
      <c r="A85" s="0" t="n">
        <v>82</v>
      </c>
      <c r="B85" s="6" t="str">
        <f aca="false">IF(ISERROR(INDEX(Transactions!$H$3:$H$5000,MATCH(A85,Transactions!$N$3:$N$5000,0))),"",INDEX(Transactions!$H$3:$H$5000,MATCH(A85,Transactions!$N$3:$N$5000,0)))</f>
        <v/>
      </c>
      <c r="C85" s="7" t="str">
        <f aca="false">IF(B85="","",Transactions!$M$1+INDEX(Transactions!$K$3:$K$5000,MATCH(A85,Transactions!$N$3:$N$5000,0)))</f>
        <v/>
      </c>
      <c r="D85" s="7" t="str">
        <f aca="false">IF(B85="","",C85-C84)</f>
        <v/>
      </c>
      <c r="E85" s="1" t="n">
        <f aca="false">IF(B85="",0,C85/C84-1)</f>
        <v>0</v>
      </c>
    </row>
    <row r="86" customFormat="false" ht="14.1" hidden="false" customHeight="false" outlineLevel="0" collapsed="false">
      <c r="A86" s="0" t="n">
        <v>83</v>
      </c>
      <c r="B86" s="6" t="str">
        <f aca="false">IF(ISERROR(INDEX(Transactions!$H$3:$H$5000,MATCH(A86,Transactions!$N$3:$N$5000,0))),"",INDEX(Transactions!$H$3:$H$5000,MATCH(A86,Transactions!$N$3:$N$5000,0)))</f>
        <v/>
      </c>
      <c r="C86" s="7" t="str">
        <f aca="false">IF(B86="","",Transactions!$M$1+INDEX(Transactions!$K$3:$K$5000,MATCH(A86,Transactions!$N$3:$N$5000,0)))</f>
        <v/>
      </c>
      <c r="D86" s="7" t="str">
        <f aca="false">IF(B86="","",C86-C85)</f>
        <v/>
      </c>
      <c r="E86" s="1" t="n">
        <f aca="false">IF(B86="",0,C86/C85-1)</f>
        <v>0</v>
      </c>
    </row>
    <row r="87" customFormat="false" ht="14.1" hidden="false" customHeight="false" outlineLevel="0" collapsed="false">
      <c r="A87" s="0" t="n">
        <v>84</v>
      </c>
      <c r="B87" s="6" t="str">
        <f aca="false">IF(ISERROR(INDEX(Transactions!$H$3:$H$5000,MATCH(A87,Transactions!$N$3:$N$5000,0))),"",INDEX(Transactions!$H$3:$H$5000,MATCH(A87,Transactions!$N$3:$N$5000,0)))</f>
        <v/>
      </c>
      <c r="C87" s="7" t="str">
        <f aca="false">IF(B87="","",Transactions!$M$1+INDEX(Transactions!$K$3:$K$5000,MATCH(A87,Transactions!$N$3:$N$5000,0)))</f>
        <v/>
      </c>
      <c r="D87" s="7" t="str">
        <f aca="false">IF(B87="","",C87-C86)</f>
        <v/>
      </c>
      <c r="E87" s="1" t="n">
        <f aca="false">IF(B87="",0,C87/C86-1)</f>
        <v>0</v>
      </c>
    </row>
    <row r="88" customFormat="false" ht="14.1" hidden="false" customHeight="false" outlineLevel="0" collapsed="false">
      <c r="A88" s="0" t="n">
        <v>85</v>
      </c>
      <c r="B88" s="6" t="str">
        <f aca="false">IF(ISERROR(INDEX(Transactions!$H$3:$H$5000,MATCH(A88,Transactions!$N$3:$N$5000,0))),"",INDEX(Transactions!$H$3:$H$5000,MATCH(A88,Transactions!$N$3:$N$5000,0)))</f>
        <v/>
      </c>
      <c r="C88" s="7" t="str">
        <f aca="false">IF(B88="","",Transactions!$M$1+INDEX(Transactions!$K$3:$K$5000,MATCH(A88,Transactions!$N$3:$N$5000,0)))</f>
        <v/>
      </c>
      <c r="D88" s="7" t="str">
        <f aca="false">IF(B88="","",C88-C87)</f>
        <v/>
      </c>
      <c r="E88" s="1" t="n">
        <f aca="false">IF(B88="",0,C88/C87-1)</f>
        <v>0</v>
      </c>
    </row>
    <row r="89" customFormat="false" ht="14.1" hidden="false" customHeight="false" outlineLevel="0" collapsed="false">
      <c r="A89" s="0" t="n">
        <v>86</v>
      </c>
      <c r="B89" s="6" t="str">
        <f aca="false">IF(ISERROR(INDEX(Transactions!$H$3:$H$5000,MATCH(A89,Transactions!$N$3:$N$5000,0))),"",INDEX(Transactions!$H$3:$H$5000,MATCH(A89,Transactions!$N$3:$N$5000,0)))</f>
        <v/>
      </c>
      <c r="C89" s="7" t="str">
        <f aca="false">IF(B89="","",Transactions!$M$1+INDEX(Transactions!$K$3:$K$5000,MATCH(A89,Transactions!$N$3:$N$5000,0)))</f>
        <v/>
      </c>
      <c r="D89" s="7" t="str">
        <f aca="false">IF(B89="","",C89-C88)</f>
        <v/>
      </c>
      <c r="E89" s="1" t="n">
        <f aca="false">IF(B89="",0,C89/C88-1)</f>
        <v>0</v>
      </c>
    </row>
    <row r="90" customFormat="false" ht="14.1" hidden="false" customHeight="false" outlineLevel="0" collapsed="false">
      <c r="A90" s="0" t="n">
        <v>87</v>
      </c>
      <c r="B90" s="6" t="str">
        <f aca="false">IF(ISERROR(INDEX(Transactions!$H$3:$H$5000,MATCH(A90,Transactions!$N$3:$N$5000,0))),"",INDEX(Transactions!$H$3:$H$5000,MATCH(A90,Transactions!$N$3:$N$5000,0)))</f>
        <v/>
      </c>
      <c r="C90" s="7" t="str">
        <f aca="false">IF(B90="","",Transactions!$M$1+INDEX(Transactions!$K$3:$K$5000,MATCH(A90,Transactions!$N$3:$N$5000,0)))</f>
        <v/>
      </c>
      <c r="D90" s="7" t="str">
        <f aca="false">IF(B90="","",C90-C89)</f>
        <v/>
      </c>
      <c r="E90" s="1" t="n">
        <f aca="false">IF(B90="",0,C90/C89-1)</f>
        <v>0</v>
      </c>
    </row>
    <row r="91" customFormat="false" ht="14.1" hidden="false" customHeight="false" outlineLevel="0" collapsed="false">
      <c r="A91" s="0" t="n">
        <v>88</v>
      </c>
      <c r="B91" s="6" t="str">
        <f aca="false">IF(ISERROR(INDEX(Transactions!$H$3:$H$5000,MATCH(A91,Transactions!$N$3:$N$5000,0))),"",INDEX(Transactions!$H$3:$H$5000,MATCH(A91,Transactions!$N$3:$N$5000,0)))</f>
        <v/>
      </c>
      <c r="C91" s="7" t="str">
        <f aca="false">IF(B91="","",Transactions!$M$1+INDEX(Transactions!$K$3:$K$5000,MATCH(A91,Transactions!$N$3:$N$5000,0)))</f>
        <v/>
      </c>
      <c r="D91" s="7" t="str">
        <f aca="false">IF(B91="","",C91-C90)</f>
        <v/>
      </c>
      <c r="E91" s="1" t="n">
        <f aca="false">IF(B91="",0,C91/C90-1)</f>
        <v>0</v>
      </c>
    </row>
    <row r="92" customFormat="false" ht="14.1" hidden="false" customHeight="false" outlineLevel="0" collapsed="false">
      <c r="A92" s="0" t="n">
        <v>89</v>
      </c>
      <c r="B92" s="6" t="str">
        <f aca="false">IF(ISERROR(INDEX(Transactions!$H$3:$H$5000,MATCH(A92,Transactions!$N$3:$N$5000,0))),"",INDEX(Transactions!$H$3:$H$5000,MATCH(A92,Transactions!$N$3:$N$5000,0)))</f>
        <v/>
      </c>
      <c r="C92" s="7" t="str">
        <f aca="false">IF(B92="","",Transactions!$M$1+INDEX(Transactions!$K$3:$K$5000,MATCH(A92,Transactions!$N$3:$N$5000,0)))</f>
        <v/>
      </c>
      <c r="D92" s="7" t="str">
        <f aca="false">IF(B92="","",C92-C91)</f>
        <v/>
      </c>
      <c r="E92" s="1" t="n">
        <f aca="false">IF(B92="",0,C92/C91-1)</f>
        <v>0</v>
      </c>
    </row>
    <row r="93" customFormat="false" ht="14.1" hidden="false" customHeight="false" outlineLevel="0" collapsed="false">
      <c r="A93" s="0" t="n">
        <v>90</v>
      </c>
      <c r="B93" s="6" t="str">
        <f aca="false">IF(ISERROR(INDEX(Transactions!$H$3:$H$5000,MATCH(A93,Transactions!$N$3:$N$5000,0))),"",INDEX(Transactions!$H$3:$H$5000,MATCH(A93,Transactions!$N$3:$N$5000,0)))</f>
        <v/>
      </c>
      <c r="C93" s="7" t="str">
        <f aca="false">IF(B93="","",Transactions!$M$1+INDEX(Transactions!$K$3:$K$5000,MATCH(A93,Transactions!$N$3:$N$5000,0)))</f>
        <v/>
      </c>
      <c r="D93" s="7" t="str">
        <f aca="false">IF(B93="","",C93-C92)</f>
        <v/>
      </c>
      <c r="E93" s="1" t="n">
        <f aca="false">IF(B93="",0,C93/C92-1)</f>
        <v>0</v>
      </c>
    </row>
    <row r="94" customFormat="false" ht="14.1" hidden="false" customHeight="false" outlineLevel="0" collapsed="false">
      <c r="A94" s="0" t="n">
        <v>91</v>
      </c>
      <c r="B94" s="6" t="str">
        <f aca="false">IF(ISERROR(INDEX(Transactions!$H$3:$H$5000,MATCH(A94,Transactions!$N$3:$N$5000,0))),"",INDEX(Transactions!$H$3:$H$5000,MATCH(A94,Transactions!$N$3:$N$5000,0)))</f>
        <v/>
      </c>
      <c r="C94" s="7" t="str">
        <f aca="false">IF(B94="","",Transactions!$M$1+INDEX(Transactions!$K$3:$K$5000,MATCH(A94,Transactions!$N$3:$N$5000,0)))</f>
        <v/>
      </c>
      <c r="D94" s="7" t="str">
        <f aca="false">IF(B94="","",C94-C93)</f>
        <v/>
      </c>
      <c r="E94" s="1" t="n">
        <f aca="false">IF(B94="",0,C94/C93-1)</f>
        <v>0</v>
      </c>
    </row>
    <row r="95" customFormat="false" ht="14.1" hidden="false" customHeight="false" outlineLevel="0" collapsed="false">
      <c r="A95" s="0" t="n">
        <v>92</v>
      </c>
      <c r="B95" s="6" t="str">
        <f aca="false">IF(ISERROR(INDEX(Transactions!$H$3:$H$5000,MATCH(A95,Transactions!$N$3:$N$5000,0))),"",INDEX(Transactions!$H$3:$H$5000,MATCH(A95,Transactions!$N$3:$N$5000,0)))</f>
        <v/>
      </c>
      <c r="C95" s="7" t="str">
        <f aca="false">IF(B95="","",Transactions!$M$1+INDEX(Transactions!$K$3:$K$5000,MATCH(A95,Transactions!$N$3:$N$5000,0)))</f>
        <v/>
      </c>
      <c r="D95" s="7" t="str">
        <f aca="false">IF(B95="","",C95-C94)</f>
        <v/>
      </c>
      <c r="E95" s="1" t="n">
        <f aca="false">IF(B95="",0,C95/C94-1)</f>
        <v>0</v>
      </c>
    </row>
    <row r="96" customFormat="false" ht="14.1" hidden="false" customHeight="false" outlineLevel="0" collapsed="false">
      <c r="A96" s="0" t="n">
        <v>93</v>
      </c>
      <c r="B96" s="6" t="str">
        <f aca="false">IF(ISERROR(INDEX(Transactions!$H$3:$H$5000,MATCH(A96,Transactions!$N$3:$N$5000,0))),"",INDEX(Transactions!$H$3:$H$5000,MATCH(A96,Transactions!$N$3:$N$5000,0)))</f>
        <v/>
      </c>
      <c r="C96" s="7" t="str">
        <f aca="false">IF(B96="","",Transactions!$M$1+INDEX(Transactions!$K$3:$K$5000,MATCH(A96,Transactions!$N$3:$N$5000,0)))</f>
        <v/>
      </c>
      <c r="D96" s="7" t="str">
        <f aca="false">IF(B96="","",C96-C95)</f>
        <v/>
      </c>
      <c r="E96" s="1" t="n">
        <f aca="false">IF(B96="",0,C96/C95-1)</f>
        <v>0</v>
      </c>
    </row>
    <row r="97" customFormat="false" ht="14.1" hidden="false" customHeight="false" outlineLevel="0" collapsed="false">
      <c r="A97" s="0" t="n">
        <v>94</v>
      </c>
      <c r="B97" s="6" t="str">
        <f aca="false">IF(ISERROR(INDEX(Transactions!$H$3:$H$5000,MATCH(A97,Transactions!$N$3:$N$5000,0))),"",INDEX(Transactions!$H$3:$H$5000,MATCH(A97,Transactions!$N$3:$N$5000,0)))</f>
        <v/>
      </c>
      <c r="C97" s="7" t="str">
        <f aca="false">IF(B97="","",Transactions!$M$1+INDEX(Transactions!$K$3:$K$5000,MATCH(A97,Transactions!$N$3:$N$5000,0)))</f>
        <v/>
      </c>
      <c r="D97" s="7" t="str">
        <f aca="false">IF(B97="","",C97-C96)</f>
        <v/>
      </c>
      <c r="E97" s="1" t="n">
        <f aca="false">IF(B97="",0,C97/C96-1)</f>
        <v>0</v>
      </c>
    </row>
    <row r="98" customFormat="false" ht="14.1" hidden="false" customHeight="false" outlineLevel="0" collapsed="false">
      <c r="A98" s="0" t="n">
        <v>95</v>
      </c>
      <c r="B98" s="6" t="str">
        <f aca="false">IF(ISERROR(INDEX(Transactions!$H$3:$H$5000,MATCH(A98,Transactions!$N$3:$N$5000,0))),"",INDEX(Transactions!$H$3:$H$5000,MATCH(A98,Transactions!$N$3:$N$5000,0)))</f>
        <v/>
      </c>
      <c r="C98" s="7" t="str">
        <f aca="false">IF(B98="","",Transactions!$M$1+INDEX(Transactions!$K$3:$K$5000,MATCH(A98,Transactions!$N$3:$N$5000,0)))</f>
        <v/>
      </c>
      <c r="D98" s="7" t="str">
        <f aca="false">IF(B98="","",C98-C97)</f>
        <v/>
      </c>
      <c r="E98" s="1" t="n">
        <f aca="false">IF(B98="",0,C98/C97-1)</f>
        <v>0</v>
      </c>
    </row>
    <row r="99" customFormat="false" ht="14.1" hidden="false" customHeight="false" outlineLevel="0" collapsed="false">
      <c r="A99" s="0" t="n">
        <v>96</v>
      </c>
      <c r="B99" s="6" t="str">
        <f aca="false">IF(ISERROR(INDEX(Transactions!$H$3:$H$5000,MATCH(A99,Transactions!$N$3:$N$5000,0))),"",INDEX(Transactions!$H$3:$H$5000,MATCH(A99,Transactions!$N$3:$N$5000,0)))</f>
        <v/>
      </c>
      <c r="C99" s="7" t="str">
        <f aca="false">IF(B99="","",Transactions!$M$1+INDEX(Transactions!$K$3:$K$5000,MATCH(A99,Transactions!$N$3:$N$5000,0)))</f>
        <v/>
      </c>
      <c r="D99" s="7" t="str">
        <f aca="false">IF(B99="","",C99-C98)</f>
        <v/>
      </c>
      <c r="E99" s="1" t="n">
        <f aca="false">IF(B99="",0,C99/C98-1)</f>
        <v>0</v>
      </c>
    </row>
    <row r="100" customFormat="false" ht="14.1" hidden="false" customHeight="false" outlineLevel="0" collapsed="false">
      <c r="A100" s="0" t="n">
        <v>97</v>
      </c>
      <c r="B100" s="6" t="str">
        <f aca="false">IF(ISERROR(INDEX(Transactions!$H$3:$H$5000,MATCH(A100,Transactions!$N$3:$N$5000,0))),"",INDEX(Transactions!$H$3:$H$5000,MATCH(A100,Transactions!$N$3:$N$5000,0)))</f>
        <v/>
      </c>
      <c r="C100" s="7" t="str">
        <f aca="false">IF(B100="","",Transactions!$M$1+INDEX(Transactions!$K$3:$K$5000,MATCH(A100,Transactions!$N$3:$N$5000,0)))</f>
        <v/>
      </c>
      <c r="D100" s="7" t="str">
        <f aca="false">IF(B100="","",C100-C99)</f>
        <v/>
      </c>
      <c r="E100" s="1" t="n">
        <f aca="false">IF(B100="",0,C100/C99-1)</f>
        <v>0</v>
      </c>
    </row>
    <row r="101" customFormat="false" ht="14.1" hidden="false" customHeight="false" outlineLevel="0" collapsed="false">
      <c r="A101" s="0" t="n">
        <v>98</v>
      </c>
      <c r="B101" s="6" t="str">
        <f aca="false">IF(ISERROR(INDEX(Transactions!$H$3:$H$5000,MATCH(A101,Transactions!$N$3:$N$5000,0))),"",INDEX(Transactions!$H$3:$H$5000,MATCH(A101,Transactions!$N$3:$N$5000,0)))</f>
        <v/>
      </c>
      <c r="C101" s="7" t="str">
        <f aca="false">IF(B101="","",Transactions!$M$1+INDEX(Transactions!$K$3:$K$5000,MATCH(A101,Transactions!$N$3:$N$5000,0)))</f>
        <v/>
      </c>
      <c r="D101" s="7" t="str">
        <f aca="false">IF(B101="","",C101-C100)</f>
        <v/>
      </c>
      <c r="E101" s="1" t="n">
        <f aca="false">IF(B101="",0,C101/C100-1)</f>
        <v>0</v>
      </c>
    </row>
    <row r="102" customFormat="false" ht="14.1" hidden="false" customHeight="false" outlineLevel="0" collapsed="false">
      <c r="A102" s="0" t="n">
        <v>99</v>
      </c>
      <c r="B102" s="6" t="str">
        <f aca="false">IF(ISERROR(INDEX(Transactions!$H$3:$H$5000,MATCH(A102,Transactions!$N$3:$N$5000,0))),"",INDEX(Transactions!$H$3:$H$5000,MATCH(A102,Transactions!$N$3:$N$5000,0)))</f>
        <v/>
      </c>
      <c r="C102" s="7" t="str">
        <f aca="false">IF(B102="","",Transactions!$M$1+INDEX(Transactions!$K$3:$K$5000,MATCH(A102,Transactions!$N$3:$N$5000,0)))</f>
        <v/>
      </c>
      <c r="D102" s="7" t="str">
        <f aca="false">IF(B102="","",C102-C101)</f>
        <v/>
      </c>
      <c r="E102" s="1" t="n">
        <f aca="false">IF(B102="",0,C102/C101-1)</f>
        <v>0</v>
      </c>
    </row>
    <row r="103" customFormat="false" ht="14.1" hidden="false" customHeight="false" outlineLevel="0" collapsed="false">
      <c r="A103" s="0" t="n">
        <v>100</v>
      </c>
      <c r="B103" s="6" t="str">
        <f aca="false">IF(ISERROR(INDEX(Transactions!$H$3:$H$5000,MATCH(A103,Transactions!$N$3:$N$5000,0))),"",INDEX(Transactions!$H$3:$H$5000,MATCH(A103,Transactions!$N$3:$N$5000,0)))</f>
        <v/>
      </c>
      <c r="C103" s="7" t="str">
        <f aca="false">IF(B103="","",Transactions!$M$1+INDEX(Transactions!$K$3:$K$5000,MATCH(A103,Transactions!$N$3:$N$5000,0)))</f>
        <v/>
      </c>
      <c r="D103" s="7" t="str">
        <f aca="false">IF(B103="","",C103-C102)</f>
        <v/>
      </c>
      <c r="E103" s="1" t="n">
        <f aca="false">IF(B103="",0,C103/C102-1)</f>
        <v>0</v>
      </c>
    </row>
    <row r="104" customFormat="false" ht="14.1" hidden="false" customHeight="false" outlineLevel="0" collapsed="false">
      <c r="A104" s="0" t="n">
        <v>101</v>
      </c>
      <c r="B104" s="6" t="str">
        <f aca="false">IF(ISERROR(INDEX(Transactions!$H$3:$H$5000,MATCH(A104,Transactions!$N$3:$N$5000,0))),"",INDEX(Transactions!$H$3:$H$5000,MATCH(A104,Transactions!$N$3:$N$5000,0)))</f>
        <v/>
      </c>
      <c r="C104" s="7" t="str">
        <f aca="false">IF(B104="","",Transactions!$M$1+INDEX(Transactions!$K$3:$K$5000,MATCH(A104,Transactions!$N$3:$N$5000,0)))</f>
        <v/>
      </c>
      <c r="D104" s="7" t="str">
        <f aca="false">IF(B104="","",C104-C103)</f>
        <v/>
      </c>
      <c r="E104" s="1" t="n">
        <f aca="false">IF(B104="",0,C104/C103-1)</f>
        <v>0</v>
      </c>
    </row>
    <row r="105" customFormat="false" ht="14.1" hidden="false" customHeight="false" outlineLevel="0" collapsed="false">
      <c r="A105" s="0" t="n">
        <v>102</v>
      </c>
      <c r="B105" s="6" t="str">
        <f aca="false">IF(ISERROR(INDEX(Transactions!$H$3:$H$5000,MATCH(A105,Transactions!$N$3:$N$5000,0))),"",INDEX(Transactions!$H$3:$H$5000,MATCH(A105,Transactions!$N$3:$N$5000,0)))</f>
        <v/>
      </c>
      <c r="C105" s="7" t="str">
        <f aca="false">IF(B105="","",Transactions!$M$1+INDEX(Transactions!$K$3:$K$5000,MATCH(A105,Transactions!$N$3:$N$5000,0)))</f>
        <v/>
      </c>
      <c r="D105" s="7" t="str">
        <f aca="false">IF(B105="","",C105-C104)</f>
        <v/>
      </c>
      <c r="E105" s="1" t="n">
        <f aca="false">IF(B105="",0,C105/C104-1)</f>
        <v>0</v>
      </c>
    </row>
    <row r="106" customFormat="false" ht="14.1" hidden="false" customHeight="false" outlineLevel="0" collapsed="false">
      <c r="A106" s="0" t="n">
        <v>103</v>
      </c>
      <c r="B106" s="6" t="str">
        <f aca="false">IF(ISERROR(INDEX(Transactions!$H$3:$H$5000,MATCH(A106,Transactions!$N$3:$N$5000,0))),"",INDEX(Transactions!$H$3:$H$5000,MATCH(A106,Transactions!$N$3:$N$5000,0)))</f>
        <v/>
      </c>
      <c r="C106" s="7" t="str">
        <f aca="false">IF(B106="","",Transactions!$M$1+INDEX(Transactions!$K$3:$K$5000,MATCH(A106,Transactions!$N$3:$N$5000,0)))</f>
        <v/>
      </c>
      <c r="D106" s="7" t="str">
        <f aca="false">IF(B106="","",C106-C105)</f>
        <v/>
      </c>
      <c r="E106" s="1" t="n">
        <f aca="false">IF(B106="",0,C106/C105-1)</f>
        <v>0</v>
      </c>
    </row>
    <row r="107" customFormat="false" ht="14.1" hidden="false" customHeight="false" outlineLevel="0" collapsed="false">
      <c r="A107" s="0" t="n">
        <v>104</v>
      </c>
      <c r="B107" s="6" t="str">
        <f aca="false">IF(ISERROR(INDEX(Transactions!$H$3:$H$5000,MATCH(A107,Transactions!$N$3:$N$5000,0))),"",INDEX(Transactions!$H$3:$H$5000,MATCH(A107,Transactions!$N$3:$N$5000,0)))</f>
        <v/>
      </c>
      <c r="C107" s="7" t="str">
        <f aca="false">IF(B107="","",Transactions!$M$1+INDEX(Transactions!$K$3:$K$5000,MATCH(A107,Transactions!$N$3:$N$5000,0)))</f>
        <v/>
      </c>
      <c r="D107" s="7" t="str">
        <f aca="false">IF(B107="","",C107-C106)</f>
        <v/>
      </c>
      <c r="E107" s="1" t="n">
        <f aca="false">IF(B107="",0,C107/C106-1)</f>
        <v>0</v>
      </c>
    </row>
    <row r="108" customFormat="false" ht="14.1" hidden="false" customHeight="false" outlineLevel="0" collapsed="false">
      <c r="A108" s="0" t="n">
        <v>105</v>
      </c>
      <c r="B108" s="6" t="str">
        <f aca="false">IF(ISERROR(INDEX(Transactions!$H$3:$H$5000,MATCH(A108,Transactions!$N$3:$N$5000,0))),"",INDEX(Transactions!$H$3:$H$5000,MATCH(A108,Transactions!$N$3:$N$5000,0)))</f>
        <v/>
      </c>
      <c r="C108" s="7" t="str">
        <f aca="false">IF(B108="","",Transactions!$M$1+INDEX(Transactions!$K$3:$K$5000,MATCH(A108,Transactions!$N$3:$N$5000,0)))</f>
        <v/>
      </c>
      <c r="D108" s="7" t="str">
        <f aca="false">IF(B108="","",C108-C107)</f>
        <v/>
      </c>
      <c r="E108" s="1" t="n">
        <f aca="false">IF(B108="",0,C108/C107-1)</f>
        <v>0</v>
      </c>
    </row>
    <row r="109" customFormat="false" ht="14.1" hidden="false" customHeight="false" outlineLevel="0" collapsed="false">
      <c r="A109" s="0" t="n">
        <v>106</v>
      </c>
      <c r="B109" s="6" t="str">
        <f aca="false">IF(ISERROR(INDEX(Transactions!$H$3:$H$5000,MATCH(A109,Transactions!$N$3:$N$5000,0))),"",INDEX(Transactions!$H$3:$H$5000,MATCH(A109,Transactions!$N$3:$N$5000,0)))</f>
        <v/>
      </c>
      <c r="C109" s="7" t="str">
        <f aca="false">IF(B109="","",Transactions!$M$1+INDEX(Transactions!$K$3:$K$5000,MATCH(A109,Transactions!$N$3:$N$5000,0)))</f>
        <v/>
      </c>
      <c r="D109" s="7" t="str">
        <f aca="false">IF(B109="","",C109-C108)</f>
        <v/>
      </c>
      <c r="E109" s="1" t="n">
        <f aca="false">IF(B109="",0,C109/C108-1)</f>
        <v>0</v>
      </c>
    </row>
    <row r="110" customFormat="false" ht="14.1" hidden="false" customHeight="false" outlineLevel="0" collapsed="false">
      <c r="A110" s="0" t="n">
        <v>107</v>
      </c>
      <c r="B110" s="6" t="str">
        <f aca="false">IF(ISERROR(INDEX(Transactions!$H$3:$H$5000,MATCH(A110,Transactions!$N$3:$N$5000,0))),"",INDEX(Transactions!$H$3:$H$5000,MATCH(A110,Transactions!$N$3:$N$5000,0)))</f>
        <v/>
      </c>
      <c r="C110" s="7" t="str">
        <f aca="false">IF(B110="","",Transactions!$M$1+INDEX(Transactions!$K$3:$K$5000,MATCH(A110,Transactions!$N$3:$N$5000,0)))</f>
        <v/>
      </c>
      <c r="D110" s="7" t="str">
        <f aca="false">IF(B110="","",C110-C109)</f>
        <v/>
      </c>
      <c r="E110" s="1" t="n">
        <f aca="false">IF(B110="",0,C110/C109-1)</f>
        <v>0</v>
      </c>
    </row>
    <row r="111" customFormat="false" ht="14.1" hidden="false" customHeight="false" outlineLevel="0" collapsed="false">
      <c r="A111" s="0" t="n">
        <v>108</v>
      </c>
      <c r="B111" s="6" t="str">
        <f aca="false">IF(ISERROR(INDEX(Transactions!$H$3:$H$5000,MATCH(A111,Transactions!$N$3:$N$5000,0))),"",INDEX(Transactions!$H$3:$H$5000,MATCH(A111,Transactions!$N$3:$N$5000,0)))</f>
        <v/>
      </c>
      <c r="C111" s="7" t="str">
        <f aca="false">IF(B111="","",Transactions!$M$1+INDEX(Transactions!$K$3:$K$5000,MATCH(A111,Transactions!$N$3:$N$5000,0)))</f>
        <v/>
      </c>
      <c r="D111" s="7" t="str">
        <f aca="false">IF(B111="","",C111-C110)</f>
        <v/>
      </c>
      <c r="E111" s="1" t="n">
        <f aca="false">IF(B111="",0,C111/C110-1)</f>
        <v>0</v>
      </c>
    </row>
    <row r="112" customFormat="false" ht="14.1" hidden="false" customHeight="false" outlineLevel="0" collapsed="false">
      <c r="A112" s="0" t="n">
        <v>109</v>
      </c>
      <c r="B112" s="6" t="str">
        <f aca="false">IF(ISERROR(INDEX(Transactions!$H$3:$H$5000,MATCH(A112,Transactions!$N$3:$N$5000,0))),"",INDEX(Transactions!$H$3:$H$5000,MATCH(A112,Transactions!$N$3:$N$5000,0)))</f>
        <v/>
      </c>
      <c r="C112" s="7" t="str">
        <f aca="false">IF(B112="","",Transactions!$M$1+INDEX(Transactions!$K$3:$K$5000,MATCH(A112,Transactions!$N$3:$N$5000,0)))</f>
        <v/>
      </c>
      <c r="D112" s="7" t="str">
        <f aca="false">IF(B112="","",C112-C111)</f>
        <v/>
      </c>
      <c r="E112" s="1" t="n">
        <f aca="false">IF(B112="",0,C112/C111-1)</f>
        <v>0</v>
      </c>
    </row>
    <row r="113" customFormat="false" ht="14.1" hidden="false" customHeight="false" outlineLevel="0" collapsed="false">
      <c r="A113" s="0" t="n">
        <v>110</v>
      </c>
      <c r="B113" s="6" t="str">
        <f aca="false">IF(ISERROR(INDEX(Transactions!$H$3:$H$5000,MATCH(A113,Transactions!$N$3:$N$5000,0))),"",INDEX(Transactions!$H$3:$H$5000,MATCH(A113,Transactions!$N$3:$N$5000,0)))</f>
        <v/>
      </c>
      <c r="C113" s="7" t="str">
        <f aca="false">IF(B113="","",Transactions!$M$1+INDEX(Transactions!$K$3:$K$5000,MATCH(A113,Transactions!$N$3:$N$5000,0)))</f>
        <v/>
      </c>
      <c r="D113" s="7" t="str">
        <f aca="false">IF(B113="","",C113-C112)</f>
        <v/>
      </c>
      <c r="E113" s="1" t="n">
        <f aca="false">IF(B113="",0,C113/C112-1)</f>
        <v>0</v>
      </c>
    </row>
    <row r="114" customFormat="false" ht="14.1" hidden="false" customHeight="false" outlineLevel="0" collapsed="false">
      <c r="A114" s="0" t="n">
        <v>111</v>
      </c>
      <c r="B114" s="6" t="str">
        <f aca="false">IF(ISERROR(INDEX(Transactions!$H$3:$H$5000,MATCH(A114,Transactions!$N$3:$N$5000,0))),"",INDEX(Transactions!$H$3:$H$5000,MATCH(A114,Transactions!$N$3:$N$5000,0)))</f>
        <v/>
      </c>
      <c r="C114" s="7" t="str">
        <f aca="false">IF(B114="","",Transactions!$M$1+INDEX(Transactions!$K$3:$K$5000,MATCH(A114,Transactions!$N$3:$N$5000,0)))</f>
        <v/>
      </c>
      <c r="D114" s="7" t="str">
        <f aca="false">IF(B114="","",C114-C113)</f>
        <v/>
      </c>
      <c r="E114" s="1" t="n">
        <f aca="false">IF(B114="",0,C114/C113-1)</f>
        <v>0</v>
      </c>
    </row>
    <row r="115" customFormat="false" ht="14.1" hidden="false" customHeight="false" outlineLevel="0" collapsed="false">
      <c r="A115" s="0" t="n">
        <v>112</v>
      </c>
      <c r="B115" s="6" t="str">
        <f aca="false">IF(ISERROR(INDEX(Transactions!$H$3:$H$5000,MATCH(A115,Transactions!$N$3:$N$5000,0))),"",INDEX(Transactions!$H$3:$H$5000,MATCH(A115,Transactions!$N$3:$N$5000,0)))</f>
        <v/>
      </c>
      <c r="C115" s="7" t="str">
        <f aca="false">IF(B115="","",Transactions!$M$1+INDEX(Transactions!$K$3:$K$5000,MATCH(A115,Transactions!$N$3:$N$5000,0)))</f>
        <v/>
      </c>
      <c r="D115" s="7" t="str">
        <f aca="false">IF(B115="","",C115-C114)</f>
        <v/>
      </c>
      <c r="E115" s="1" t="n">
        <f aca="false">IF(B115="",0,C115/C114-1)</f>
        <v>0</v>
      </c>
    </row>
    <row r="116" customFormat="false" ht="14.1" hidden="false" customHeight="false" outlineLevel="0" collapsed="false">
      <c r="A116" s="0" t="n">
        <v>113</v>
      </c>
      <c r="B116" s="6" t="str">
        <f aca="false">IF(ISERROR(INDEX(Transactions!$H$3:$H$5000,MATCH(A116,Transactions!$N$3:$N$5000,0))),"",INDEX(Transactions!$H$3:$H$5000,MATCH(A116,Transactions!$N$3:$N$5000,0)))</f>
        <v/>
      </c>
      <c r="C116" s="7" t="str">
        <f aca="false">IF(B116="","",Transactions!$M$1+INDEX(Transactions!$K$3:$K$5000,MATCH(A116,Transactions!$N$3:$N$5000,0)))</f>
        <v/>
      </c>
      <c r="D116" s="7" t="str">
        <f aca="false">IF(B116="","",C116-C115)</f>
        <v/>
      </c>
      <c r="E116" s="1" t="n">
        <f aca="false">IF(B116="",0,C116/C115-1)</f>
        <v>0</v>
      </c>
    </row>
    <row r="117" customFormat="false" ht="14.1" hidden="false" customHeight="false" outlineLevel="0" collapsed="false">
      <c r="A117" s="0" t="n">
        <v>114</v>
      </c>
      <c r="B117" s="6" t="str">
        <f aca="false">IF(ISERROR(INDEX(Transactions!$H$3:$H$5000,MATCH(A117,Transactions!$N$3:$N$5000,0))),"",INDEX(Transactions!$H$3:$H$5000,MATCH(A117,Transactions!$N$3:$N$5000,0)))</f>
        <v/>
      </c>
      <c r="C117" s="7" t="str">
        <f aca="false">IF(B117="","",Transactions!$M$1+INDEX(Transactions!$K$3:$K$5000,MATCH(A117,Transactions!$N$3:$N$5000,0)))</f>
        <v/>
      </c>
      <c r="D117" s="7" t="str">
        <f aca="false">IF(B117="","",C117-C116)</f>
        <v/>
      </c>
      <c r="E117" s="1" t="n">
        <f aca="false">IF(B117="",0,C117/C116-1)</f>
        <v>0</v>
      </c>
    </row>
    <row r="118" customFormat="false" ht="14.1" hidden="false" customHeight="false" outlineLevel="0" collapsed="false">
      <c r="A118" s="0" t="n">
        <v>115</v>
      </c>
      <c r="B118" s="6" t="str">
        <f aca="false">IF(ISERROR(INDEX(Transactions!$H$3:$H$5000,MATCH(A118,Transactions!$N$3:$N$5000,0))),"",INDEX(Transactions!$H$3:$H$5000,MATCH(A118,Transactions!$N$3:$N$5000,0)))</f>
        <v/>
      </c>
      <c r="C118" s="7" t="str">
        <f aca="false">IF(B118="","",Transactions!$M$1+INDEX(Transactions!$K$3:$K$5000,MATCH(A118,Transactions!$N$3:$N$5000,0)))</f>
        <v/>
      </c>
      <c r="D118" s="7" t="str">
        <f aca="false">IF(B118="","",C118-C117)</f>
        <v/>
      </c>
      <c r="E118" s="1" t="n">
        <f aca="false">IF(B118="",0,C118/C117-1)</f>
        <v>0</v>
      </c>
    </row>
    <row r="119" customFormat="false" ht="14.1" hidden="false" customHeight="false" outlineLevel="0" collapsed="false">
      <c r="A119" s="0" t="n">
        <v>116</v>
      </c>
      <c r="B119" s="6" t="str">
        <f aca="false">IF(ISERROR(INDEX(Transactions!$H$3:$H$5000,MATCH(A119,Transactions!$N$3:$N$5000,0))),"",INDEX(Transactions!$H$3:$H$5000,MATCH(A119,Transactions!$N$3:$N$5000,0)))</f>
        <v/>
      </c>
      <c r="C119" s="7" t="str">
        <f aca="false">IF(B119="","",Transactions!$M$1+INDEX(Transactions!$K$3:$K$5000,MATCH(A119,Transactions!$N$3:$N$5000,0)))</f>
        <v/>
      </c>
      <c r="D119" s="7" t="str">
        <f aca="false">IF(B119="","",C119-C118)</f>
        <v/>
      </c>
      <c r="E119" s="1" t="n">
        <f aca="false">IF(B119="",0,C119/C118-1)</f>
        <v>0</v>
      </c>
    </row>
    <row r="120" customFormat="false" ht="14.1" hidden="false" customHeight="false" outlineLevel="0" collapsed="false">
      <c r="A120" s="0" t="n">
        <v>117</v>
      </c>
      <c r="B120" s="6" t="str">
        <f aca="false">IF(ISERROR(INDEX(Transactions!$H$3:$H$5000,MATCH(A120,Transactions!$N$3:$N$5000,0))),"",INDEX(Transactions!$H$3:$H$5000,MATCH(A120,Transactions!$N$3:$N$5000,0)))</f>
        <v/>
      </c>
      <c r="C120" s="7" t="str">
        <f aca="false">IF(B120="","",Transactions!$M$1+INDEX(Transactions!$K$3:$K$5000,MATCH(A120,Transactions!$N$3:$N$5000,0)))</f>
        <v/>
      </c>
      <c r="D120" s="7" t="str">
        <f aca="false">IF(B120="","",C120-C119)</f>
        <v/>
      </c>
      <c r="E120" s="1" t="n">
        <f aca="false">IF(B120="",0,C120/C119-1)</f>
        <v>0</v>
      </c>
    </row>
    <row r="121" customFormat="false" ht="14.1" hidden="false" customHeight="false" outlineLevel="0" collapsed="false">
      <c r="A121" s="0" t="n">
        <v>118</v>
      </c>
      <c r="B121" s="6" t="str">
        <f aca="false">IF(ISERROR(INDEX(Transactions!$H$3:$H$5000,MATCH(A121,Transactions!$N$3:$N$5000,0))),"",INDEX(Transactions!$H$3:$H$5000,MATCH(A121,Transactions!$N$3:$N$5000,0)))</f>
        <v/>
      </c>
      <c r="C121" s="7" t="str">
        <f aca="false">IF(B121="","",Transactions!$M$1+INDEX(Transactions!$K$3:$K$5000,MATCH(A121,Transactions!$N$3:$N$5000,0)))</f>
        <v/>
      </c>
      <c r="D121" s="7" t="str">
        <f aca="false">IF(B121="","",C121-C120)</f>
        <v/>
      </c>
      <c r="E121" s="1" t="n">
        <f aca="false">IF(B121="",0,C121/C120-1)</f>
        <v>0</v>
      </c>
    </row>
    <row r="122" customFormat="false" ht="14.1" hidden="false" customHeight="false" outlineLevel="0" collapsed="false">
      <c r="A122" s="0" t="n">
        <v>119</v>
      </c>
      <c r="B122" s="6" t="str">
        <f aca="false">IF(ISERROR(INDEX(Transactions!$H$3:$H$5000,MATCH(A122,Transactions!$N$3:$N$5000,0))),"",INDEX(Transactions!$H$3:$H$5000,MATCH(A122,Transactions!$N$3:$N$5000,0)))</f>
        <v/>
      </c>
      <c r="C122" s="7" t="str">
        <f aca="false">IF(B122="","",Transactions!$M$1+INDEX(Transactions!$K$3:$K$5000,MATCH(A122,Transactions!$N$3:$N$5000,0)))</f>
        <v/>
      </c>
      <c r="D122" s="7" t="str">
        <f aca="false">IF(B122="","",C122-C121)</f>
        <v/>
      </c>
      <c r="E122" s="1" t="n">
        <f aca="false">IF(B122="",0,C122/C121-1)</f>
        <v>0</v>
      </c>
    </row>
    <row r="123" customFormat="false" ht="14.1" hidden="false" customHeight="false" outlineLevel="0" collapsed="false">
      <c r="A123" s="0" t="n">
        <v>120</v>
      </c>
      <c r="B123" s="6" t="str">
        <f aca="false">IF(ISERROR(INDEX(Transactions!$H$3:$H$5000,MATCH(A123,Transactions!$N$3:$N$5000,0))),"",INDEX(Transactions!$H$3:$H$5000,MATCH(A123,Transactions!$N$3:$N$5000,0)))</f>
        <v/>
      </c>
      <c r="C123" s="7" t="str">
        <f aca="false">IF(B123="","",Transactions!$M$1+INDEX(Transactions!$K$3:$K$5000,MATCH(A123,Transactions!$N$3:$N$5000,0)))</f>
        <v/>
      </c>
      <c r="D123" s="7" t="str">
        <f aca="false">IF(B123="","",C123-C122)</f>
        <v/>
      </c>
      <c r="E123" s="1" t="n">
        <f aca="false">IF(B123="",0,C123/C122-1)</f>
        <v>0</v>
      </c>
    </row>
    <row r="124" customFormat="false" ht="14.1" hidden="false" customHeight="false" outlineLevel="0" collapsed="false">
      <c r="A124" s="0" t="n">
        <v>121</v>
      </c>
      <c r="B124" s="6" t="str">
        <f aca="false">IF(ISERROR(INDEX(Transactions!$H$3:$H$5000,MATCH(A124,Transactions!$N$3:$N$5000,0))),"",INDEX(Transactions!$H$3:$H$5000,MATCH(A124,Transactions!$N$3:$N$5000,0)))</f>
        <v/>
      </c>
      <c r="C124" s="7" t="str">
        <f aca="false">IF(B124="","",Transactions!$M$1+INDEX(Transactions!$K$3:$K$5000,MATCH(A124,Transactions!$N$3:$N$5000,0)))</f>
        <v/>
      </c>
      <c r="D124" s="7" t="str">
        <f aca="false">IF(B124="","",C124-C123)</f>
        <v/>
      </c>
      <c r="E124" s="1" t="n">
        <f aca="false">IF(B124="",0,C124/C123-1)</f>
        <v>0</v>
      </c>
    </row>
    <row r="125" customFormat="false" ht="14.1" hidden="false" customHeight="false" outlineLevel="0" collapsed="false">
      <c r="A125" s="0" t="n">
        <v>122</v>
      </c>
      <c r="B125" s="6" t="str">
        <f aca="false">IF(ISERROR(INDEX(Transactions!$H$3:$H$5000,MATCH(A125,Transactions!$N$3:$N$5000,0))),"",INDEX(Transactions!$H$3:$H$5000,MATCH(A125,Transactions!$N$3:$N$5000,0)))</f>
        <v/>
      </c>
      <c r="C125" s="7" t="str">
        <f aca="false">IF(B125="","",Transactions!$M$1+INDEX(Transactions!$K$3:$K$5000,MATCH(A125,Transactions!$N$3:$N$5000,0)))</f>
        <v/>
      </c>
      <c r="D125" s="7" t="str">
        <f aca="false">IF(B125="","",C125-C124)</f>
        <v/>
      </c>
      <c r="E125" s="1" t="n">
        <f aca="false">IF(B125="",0,C125/C124-1)</f>
        <v>0</v>
      </c>
    </row>
    <row r="126" customFormat="false" ht="14.1" hidden="false" customHeight="false" outlineLevel="0" collapsed="false">
      <c r="A126" s="0" t="n">
        <v>123</v>
      </c>
      <c r="B126" s="6" t="str">
        <f aca="false">IF(ISERROR(INDEX(Transactions!$H$3:$H$5000,MATCH(A126,Transactions!$N$3:$N$5000,0))),"",INDEX(Transactions!$H$3:$H$5000,MATCH(A126,Transactions!$N$3:$N$5000,0)))</f>
        <v/>
      </c>
      <c r="C126" s="7" t="str">
        <f aca="false">IF(B126="","",Transactions!$M$1+INDEX(Transactions!$K$3:$K$5000,MATCH(A126,Transactions!$N$3:$N$5000,0)))</f>
        <v/>
      </c>
      <c r="D126" s="7" t="str">
        <f aca="false">IF(B126="","",C126-C125)</f>
        <v/>
      </c>
      <c r="E126" s="1" t="n">
        <f aca="false">IF(B126="",0,C126/C125-1)</f>
        <v>0</v>
      </c>
    </row>
    <row r="127" customFormat="false" ht="14.1" hidden="false" customHeight="false" outlineLevel="0" collapsed="false">
      <c r="A127" s="0" t="n">
        <v>124</v>
      </c>
      <c r="B127" s="6" t="str">
        <f aca="false">IF(ISERROR(INDEX(Transactions!$H$3:$H$5000,MATCH(A127,Transactions!$N$3:$N$5000,0))),"",INDEX(Transactions!$H$3:$H$5000,MATCH(A127,Transactions!$N$3:$N$5000,0)))</f>
        <v/>
      </c>
      <c r="C127" s="7" t="str">
        <f aca="false">IF(B127="","",Transactions!$M$1+INDEX(Transactions!$K$3:$K$5000,MATCH(A127,Transactions!$N$3:$N$5000,0)))</f>
        <v/>
      </c>
      <c r="D127" s="7" t="str">
        <f aca="false">IF(B127="","",C127-C126)</f>
        <v/>
      </c>
      <c r="E127" s="1" t="n">
        <f aca="false">IF(B127="",0,C127/C126-1)</f>
        <v>0</v>
      </c>
    </row>
    <row r="128" customFormat="false" ht="14.1" hidden="false" customHeight="false" outlineLevel="0" collapsed="false">
      <c r="A128" s="0" t="n">
        <v>125</v>
      </c>
      <c r="B128" s="6" t="str">
        <f aca="false">IF(ISERROR(INDEX(Transactions!$H$3:$H$5000,MATCH(A128,Transactions!$N$3:$N$5000,0))),"",INDEX(Transactions!$H$3:$H$5000,MATCH(A128,Transactions!$N$3:$N$5000,0)))</f>
        <v/>
      </c>
      <c r="C128" s="7" t="str">
        <f aca="false">IF(B128="","",Transactions!$M$1+INDEX(Transactions!$K$3:$K$5000,MATCH(A128,Transactions!$N$3:$N$5000,0)))</f>
        <v/>
      </c>
      <c r="D128" s="7" t="str">
        <f aca="false">IF(B128="","",C128-C127)</f>
        <v/>
      </c>
      <c r="E128" s="1" t="n">
        <f aca="false">IF(B128="",0,C128/C127-1)</f>
        <v>0</v>
      </c>
    </row>
    <row r="129" customFormat="false" ht="14.1" hidden="false" customHeight="false" outlineLevel="0" collapsed="false">
      <c r="A129" s="0" t="n">
        <v>126</v>
      </c>
      <c r="B129" s="6" t="str">
        <f aca="false">IF(ISERROR(INDEX(Transactions!$H$3:$H$5000,MATCH(A129,Transactions!$N$3:$N$5000,0))),"",INDEX(Transactions!$H$3:$H$5000,MATCH(A129,Transactions!$N$3:$N$5000,0)))</f>
        <v/>
      </c>
      <c r="C129" s="7" t="str">
        <f aca="false">IF(B129="","",Transactions!$M$1+INDEX(Transactions!$K$3:$K$5000,MATCH(A129,Transactions!$N$3:$N$5000,0)))</f>
        <v/>
      </c>
      <c r="D129" s="7" t="str">
        <f aca="false">IF(B129="","",C129-C128)</f>
        <v/>
      </c>
      <c r="E129" s="1" t="n">
        <f aca="false">IF(B129="",0,C129/C128-1)</f>
        <v>0</v>
      </c>
    </row>
    <row r="130" customFormat="false" ht="14.1" hidden="false" customHeight="false" outlineLevel="0" collapsed="false">
      <c r="A130" s="0" t="n">
        <v>127</v>
      </c>
      <c r="B130" s="6" t="str">
        <f aca="false">IF(ISERROR(INDEX(Transactions!$H$3:$H$5000,MATCH(A130,Transactions!$N$3:$N$5000,0))),"",INDEX(Transactions!$H$3:$H$5000,MATCH(A130,Transactions!$N$3:$N$5000,0)))</f>
        <v/>
      </c>
      <c r="C130" s="7" t="str">
        <f aca="false">IF(B130="","",Transactions!$M$1+INDEX(Transactions!$K$3:$K$5000,MATCH(A130,Transactions!$N$3:$N$5000,0)))</f>
        <v/>
      </c>
      <c r="D130" s="7" t="str">
        <f aca="false">IF(B130="","",C130-C129)</f>
        <v/>
      </c>
      <c r="E130" s="1" t="n">
        <f aca="false">IF(B130="",0,C130/C129-1)</f>
        <v>0</v>
      </c>
    </row>
    <row r="131" customFormat="false" ht="14.1" hidden="false" customHeight="false" outlineLevel="0" collapsed="false">
      <c r="A131" s="0" t="n">
        <v>128</v>
      </c>
      <c r="B131" s="6" t="str">
        <f aca="false">IF(ISERROR(INDEX(Transactions!$H$3:$H$5000,MATCH(A131,Transactions!$N$3:$N$5000,0))),"",INDEX(Transactions!$H$3:$H$5000,MATCH(A131,Transactions!$N$3:$N$5000,0)))</f>
        <v/>
      </c>
      <c r="C131" s="7" t="str">
        <f aca="false">IF(B131="","",Transactions!$M$1+INDEX(Transactions!$K$3:$K$5000,MATCH(A131,Transactions!$N$3:$N$5000,0)))</f>
        <v/>
      </c>
      <c r="D131" s="7" t="str">
        <f aca="false">IF(B131="","",C131-C130)</f>
        <v/>
      </c>
      <c r="E131" s="1" t="n">
        <f aca="false">IF(B131="",0,C131/C130-1)</f>
        <v>0</v>
      </c>
    </row>
    <row r="132" customFormat="false" ht="14.1" hidden="false" customHeight="false" outlineLevel="0" collapsed="false">
      <c r="A132" s="0" t="n">
        <v>129</v>
      </c>
      <c r="B132" s="6" t="str">
        <f aca="false">IF(ISERROR(INDEX(Transactions!$H$3:$H$5000,MATCH(A132,Transactions!$N$3:$N$5000,0))),"",INDEX(Transactions!$H$3:$H$5000,MATCH(A132,Transactions!$N$3:$N$5000,0)))</f>
        <v/>
      </c>
      <c r="C132" s="7" t="str">
        <f aca="false">IF(B132="","",Transactions!$M$1+INDEX(Transactions!$K$3:$K$5000,MATCH(A132,Transactions!$N$3:$N$5000,0)))</f>
        <v/>
      </c>
      <c r="D132" s="7" t="str">
        <f aca="false">IF(B132="","",C132-C131)</f>
        <v/>
      </c>
      <c r="E132" s="1" t="n">
        <f aca="false">IF(B132="",0,C132/C131-1)</f>
        <v>0</v>
      </c>
    </row>
    <row r="133" customFormat="false" ht="14.1" hidden="false" customHeight="false" outlineLevel="0" collapsed="false">
      <c r="A133" s="0" t="n">
        <v>130</v>
      </c>
      <c r="B133" s="6" t="str">
        <f aca="false">IF(ISERROR(INDEX(Transactions!$H$3:$H$5000,MATCH(A133,Transactions!$N$3:$N$5000,0))),"",INDEX(Transactions!$H$3:$H$5000,MATCH(A133,Transactions!$N$3:$N$5000,0)))</f>
        <v/>
      </c>
      <c r="C133" s="7" t="str">
        <f aca="false">IF(B133="","",Transactions!$M$1+INDEX(Transactions!$K$3:$K$5000,MATCH(A133,Transactions!$N$3:$N$5000,0)))</f>
        <v/>
      </c>
      <c r="D133" s="7" t="str">
        <f aca="false">IF(B133="","",C133-C132)</f>
        <v/>
      </c>
      <c r="E133" s="1" t="n">
        <f aca="false">IF(B133="",0,C133/C132-1)</f>
        <v>0</v>
      </c>
    </row>
    <row r="134" customFormat="false" ht="14.1" hidden="false" customHeight="false" outlineLevel="0" collapsed="false">
      <c r="A134" s="0" t="n">
        <v>131</v>
      </c>
      <c r="B134" s="6" t="str">
        <f aca="false">IF(ISERROR(INDEX(Transactions!$H$3:$H$5000,MATCH(A134,Transactions!$N$3:$N$5000,0))),"",INDEX(Transactions!$H$3:$H$5000,MATCH(A134,Transactions!$N$3:$N$5000,0)))</f>
        <v/>
      </c>
      <c r="C134" s="7" t="str">
        <f aca="false">IF(B134="","",Transactions!$M$1+INDEX(Transactions!$K$3:$K$5000,MATCH(A134,Transactions!$N$3:$N$5000,0)))</f>
        <v/>
      </c>
      <c r="D134" s="7" t="str">
        <f aca="false">IF(B134="","",C134-C133)</f>
        <v/>
      </c>
      <c r="E134" s="1" t="n">
        <f aca="false">IF(B134="",0,C134/C133-1)</f>
        <v>0</v>
      </c>
    </row>
    <row r="135" customFormat="false" ht="14.1" hidden="false" customHeight="false" outlineLevel="0" collapsed="false">
      <c r="A135" s="0" t="n">
        <v>132</v>
      </c>
      <c r="B135" s="6" t="str">
        <f aca="false">IF(ISERROR(INDEX(Transactions!$H$3:$H$5000,MATCH(A135,Transactions!$N$3:$N$5000,0))),"",INDEX(Transactions!$H$3:$H$5000,MATCH(A135,Transactions!$N$3:$N$5000,0)))</f>
        <v/>
      </c>
      <c r="C135" s="7" t="str">
        <f aca="false">IF(B135="","",Transactions!$M$1+INDEX(Transactions!$K$3:$K$5000,MATCH(A135,Transactions!$N$3:$N$5000,0)))</f>
        <v/>
      </c>
      <c r="D135" s="7" t="str">
        <f aca="false">IF(B135="","",C135-C134)</f>
        <v/>
      </c>
      <c r="E135" s="1" t="n">
        <f aca="false">IF(B135="",0,C135/C134-1)</f>
        <v>0</v>
      </c>
    </row>
    <row r="136" customFormat="false" ht="14.1" hidden="false" customHeight="false" outlineLevel="0" collapsed="false">
      <c r="A136" s="0" t="n">
        <v>133</v>
      </c>
      <c r="B136" s="6" t="str">
        <f aca="false">IF(ISERROR(INDEX(Transactions!$H$3:$H$5000,MATCH(A136,Transactions!$N$3:$N$5000,0))),"",INDEX(Transactions!$H$3:$H$5000,MATCH(A136,Transactions!$N$3:$N$5000,0)))</f>
        <v/>
      </c>
      <c r="C136" s="7" t="str">
        <f aca="false">IF(B136="","",Transactions!$M$1+INDEX(Transactions!$K$3:$K$5000,MATCH(A136,Transactions!$N$3:$N$5000,0)))</f>
        <v/>
      </c>
      <c r="D136" s="7" t="str">
        <f aca="false">IF(B136="","",C136-C135)</f>
        <v/>
      </c>
      <c r="E136" s="1" t="n">
        <f aca="false">IF(B136="",0,C136/C135-1)</f>
        <v>0</v>
      </c>
    </row>
    <row r="137" customFormat="false" ht="14.1" hidden="false" customHeight="false" outlineLevel="0" collapsed="false">
      <c r="A137" s="0" t="n">
        <v>134</v>
      </c>
      <c r="B137" s="6" t="str">
        <f aca="false">IF(ISERROR(INDEX(Transactions!$H$3:$H$5000,MATCH(A137,Transactions!$N$3:$N$5000,0))),"",INDEX(Transactions!$H$3:$H$5000,MATCH(A137,Transactions!$N$3:$N$5000,0)))</f>
        <v/>
      </c>
      <c r="C137" s="7" t="str">
        <f aca="false">IF(B137="","",Transactions!$M$1+INDEX(Transactions!$K$3:$K$5000,MATCH(A137,Transactions!$N$3:$N$5000,0)))</f>
        <v/>
      </c>
      <c r="D137" s="7" t="str">
        <f aca="false">IF(B137="","",C137-C136)</f>
        <v/>
      </c>
      <c r="E137" s="1" t="n">
        <f aca="false">IF(B137="",0,C137/C136-1)</f>
        <v>0</v>
      </c>
    </row>
    <row r="138" customFormat="false" ht="14.1" hidden="false" customHeight="false" outlineLevel="0" collapsed="false">
      <c r="A138" s="0" t="n">
        <v>135</v>
      </c>
      <c r="B138" s="6" t="str">
        <f aca="false">IF(ISERROR(INDEX(Transactions!$H$3:$H$5000,MATCH(A138,Transactions!$N$3:$N$5000,0))),"",INDEX(Transactions!$H$3:$H$5000,MATCH(A138,Transactions!$N$3:$N$5000,0)))</f>
        <v/>
      </c>
      <c r="C138" s="7" t="str">
        <f aca="false">IF(B138="","",Transactions!$M$1+INDEX(Transactions!$K$3:$K$5000,MATCH(A138,Transactions!$N$3:$N$5000,0)))</f>
        <v/>
      </c>
      <c r="D138" s="7" t="str">
        <f aca="false">IF(B138="","",C138-C137)</f>
        <v/>
      </c>
      <c r="E138" s="1" t="n">
        <f aca="false">IF(B138="",0,C138/C137-1)</f>
        <v>0</v>
      </c>
    </row>
    <row r="139" customFormat="false" ht="14.1" hidden="false" customHeight="false" outlineLevel="0" collapsed="false">
      <c r="A139" s="0" t="n">
        <v>136</v>
      </c>
      <c r="B139" s="6" t="str">
        <f aca="false">IF(ISERROR(INDEX(Transactions!$H$3:$H$5000,MATCH(A139,Transactions!$N$3:$N$5000,0))),"",INDEX(Transactions!$H$3:$H$5000,MATCH(A139,Transactions!$N$3:$N$5000,0)))</f>
        <v/>
      </c>
      <c r="C139" s="7" t="str">
        <f aca="false">IF(B139="","",Transactions!$M$1+INDEX(Transactions!$K$3:$K$5000,MATCH(A139,Transactions!$N$3:$N$5000,0)))</f>
        <v/>
      </c>
      <c r="D139" s="7" t="str">
        <f aca="false">IF(B139="","",C139-C138)</f>
        <v/>
      </c>
      <c r="E139" s="1" t="n">
        <f aca="false">IF(B139="",0,C139/C138-1)</f>
        <v>0</v>
      </c>
    </row>
    <row r="140" customFormat="false" ht="14.1" hidden="false" customHeight="false" outlineLevel="0" collapsed="false">
      <c r="A140" s="0" t="n">
        <v>137</v>
      </c>
      <c r="B140" s="6" t="str">
        <f aca="false">IF(ISERROR(INDEX(Transactions!$H$3:$H$5000,MATCH(A140,Transactions!$N$3:$N$5000,0))),"",INDEX(Transactions!$H$3:$H$5000,MATCH(A140,Transactions!$N$3:$N$5000,0)))</f>
        <v/>
      </c>
      <c r="C140" s="7" t="str">
        <f aca="false">IF(B140="","",Transactions!$M$1+INDEX(Transactions!$K$3:$K$5000,MATCH(A140,Transactions!$N$3:$N$5000,0)))</f>
        <v/>
      </c>
      <c r="D140" s="7" t="str">
        <f aca="false">IF(B140="","",C140-C139)</f>
        <v/>
      </c>
      <c r="E140" s="1" t="n">
        <f aca="false">IF(B140="",0,C140/C139-1)</f>
        <v>0</v>
      </c>
    </row>
    <row r="141" customFormat="false" ht="14.1" hidden="false" customHeight="false" outlineLevel="0" collapsed="false">
      <c r="A141" s="0" t="n">
        <v>138</v>
      </c>
      <c r="B141" s="6" t="str">
        <f aca="false">IF(ISERROR(INDEX(Transactions!$H$3:$H$5000,MATCH(A141,Transactions!$N$3:$N$5000,0))),"",INDEX(Transactions!$H$3:$H$5000,MATCH(A141,Transactions!$N$3:$N$5000,0)))</f>
        <v/>
      </c>
      <c r="C141" s="7" t="str">
        <f aca="false">IF(B141="","",Transactions!$M$1+INDEX(Transactions!$K$3:$K$5000,MATCH(A141,Transactions!$N$3:$N$5000,0)))</f>
        <v/>
      </c>
      <c r="D141" s="7" t="str">
        <f aca="false">IF(B141="","",C141-C140)</f>
        <v/>
      </c>
      <c r="E141" s="1" t="n">
        <f aca="false">IF(B141="",0,C141/C140-1)</f>
        <v>0</v>
      </c>
    </row>
    <row r="142" customFormat="false" ht="14.1" hidden="false" customHeight="false" outlineLevel="0" collapsed="false">
      <c r="A142" s="0" t="n">
        <v>139</v>
      </c>
      <c r="B142" s="6" t="str">
        <f aca="false">IF(ISERROR(INDEX(Transactions!$H$3:$H$5000,MATCH(A142,Transactions!$N$3:$N$5000,0))),"",INDEX(Transactions!$H$3:$H$5000,MATCH(A142,Transactions!$N$3:$N$5000,0)))</f>
        <v/>
      </c>
      <c r="C142" s="7" t="str">
        <f aca="false">IF(B142="","",Transactions!$M$1+INDEX(Transactions!$K$3:$K$5000,MATCH(A142,Transactions!$N$3:$N$5000,0)))</f>
        <v/>
      </c>
      <c r="D142" s="7" t="str">
        <f aca="false">IF(B142="","",C142-C141)</f>
        <v/>
      </c>
      <c r="E142" s="1" t="n">
        <f aca="false">IF(B142="",0,C142/C141-1)</f>
        <v>0</v>
      </c>
    </row>
    <row r="143" customFormat="false" ht="14.1" hidden="false" customHeight="false" outlineLevel="0" collapsed="false">
      <c r="A143" s="0" t="n">
        <v>140</v>
      </c>
      <c r="B143" s="6" t="str">
        <f aca="false">IF(ISERROR(INDEX(Transactions!$H$3:$H$5000,MATCH(A143,Transactions!$N$3:$N$5000,0))),"",INDEX(Transactions!$H$3:$H$5000,MATCH(A143,Transactions!$N$3:$N$5000,0)))</f>
        <v/>
      </c>
      <c r="C143" s="7" t="str">
        <f aca="false">IF(B143="","",Transactions!$M$1+INDEX(Transactions!$K$3:$K$5000,MATCH(A143,Transactions!$N$3:$N$5000,0)))</f>
        <v/>
      </c>
      <c r="D143" s="7" t="str">
        <f aca="false">IF(B143="","",C143-C142)</f>
        <v/>
      </c>
      <c r="E143" s="1" t="n">
        <f aca="false">IF(B143="",0,C143/C142-1)</f>
        <v>0</v>
      </c>
    </row>
    <row r="144" customFormat="false" ht="14.1" hidden="false" customHeight="false" outlineLevel="0" collapsed="false">
      <c r="A144" s="0" t="n">
        <v>141</v>
      </c>
      <c r="B144" s="6" t="str">
        <f aca="false">IF(ISERROR(INDEX(Transactions!$H$3:$H$5000,MATCH(A144,Transactions!$N$3:$N$5000,0))),"",INDEX(Transactions!$H$3:$H$5000,MATCH(A144,Transactions!$N$3:$N$5000,0)))</f>
        <v/>
      </c>
      <c r="C144" s="7" t="str">
        <f aca="false">IF(B144="","",Transactions!$M$1+INDEX(Transactions!$K$3:$K$5000,MATCH(A144,Transactions!$N$3:$N$5000,0)))</f>
        <v/>
      </c>
      <c r="D144" s="7" t="str">
        <f aca="false">IF(B144="","",C144-C143)</f>
        <v/>
      </c>
      <c r="E144" s="1" t="n">
        <f aca="false">IF(B144="",0,C144/C143-1)</f>
        <v>0</v>
      </c>
    </row>
    <row r="145" customFormat="false" ht="14.1" hidden="false" customHeight="false" outlineLevel="0" collapsed="false">
      <c r="A145" s="0" t="n">
        <v>142</v>
      </c>
      <c r="B145" s="6" t="str">
        <f aca="false">IF(ISERROR(INDEX(Transactions!$H$3:$H$5000,MATCH(A145,Transactions!$N$3:$N$5000,0))),"",INDEX(Transactions!$H$3:$H$5000,MATCH(A145,Transactions!$N$3:$N$5000,0)))</f>
        <v/>
      </c>
      <c r="C145" s="7" t="str">
        <f aca="false">IF(B145="","",Transactions!$M$1+INDEX(Transactions!$K$3:$K$5000,MATCH(A145,Transactions!$N$3:$N$5000,0)))</f>
        <v/>
      </c>
      <c r="D145" s="7" t="str">
        <f aca="false">IF(B145="","",C145-C144)</f>
        <v/>
      </c>
      <c r="E145" s="1" t="n">
        <f aca="false">IF(B145="",0,C145/C144-1)</f>
        <v>0</v>
      </c>
    </row>
    <row r="146" customFormat="false" ht="14.1" hidden="false" customHeight="false" outlineLevel="0" collapsed="false">
      <c r="A146" s="0" t="n">
        <v>143</v>
      </c>
      <c r="B146" s="6" t="str">
        <f aca="false">IF(ISERROR(INDEX(Transactions!$H$3:$H$5000,MATCH(A146,Transactions!$N$3:$N$5000,0))),"",INDEX(Transactions!$H$3:$H$5000,MATCH(A146,Transactions!$N$3:$N$5000,0)))</f>
        <v/>
      </c>
      <c r="C146" s="7" t="str">
        <f aca="false">IF(B146="","",Transactions!$M$1+INDEX(Transactions!$K$3:$K$5000,MATCH(A146,Transactions!$N$3:$N$5000,0)))</f>
        <v/>
      </c>
      <c r="D146" s="7" t="str">
        <f aca="false">IF(B146="","",C146-C145)</f>
        <v/>
      </c>
      <c r="E146" s="1" t="n">
        <f aca="false">IF(B146="",0,C146/C145-1)</f>
        <v>0</v>
      </c>
    </row>
    <row r="147" customFormat="false" ht="14.1" hidden="false" customHeight="false" outlineLevel="0" collapsed="false">
      <c r="A147" s="0" t="n">
        <v>144</v>
      </c>
      <c r="B147" s="6" t="str">
        <f aca="false">IF(ISERROR(INDEX(Transactions!$H$3:$H$5000,MATCH(A147,Transactions!$N$3:$N$5000,0))),"",INDEX(Transactions!$H$3:$H$5000,MATCH(A147,Transactions!$N$3:$N$5000,0)))</f>
        <v/>
      </c>
      <c r="C147" s="7" t="str">
        <f aca="false">IF(B147="","",Transactions!$M$1+INDEX(Transactions!$K$3:$K$5000,MATCH(A147,Transactions!$N$3:$N$5000,0)))</f>
        <v/>
      </c>
      <c r="D147" s="7" t="str">
        <f aca="false">IF(B147="","",C147-C146)</f>
        <v/>
      </c>
      <c r="E147" s="1" t="n">
        <f aca="false">IF(B147="",0,C147/C146-1)</f>
        <v>0</v>
      </c>
    </row>
    <row r="148" customFormat="false" ht="14.1" hidden="false" customHeight="false" outlineLevel="0" collapsed="false">
      <c r="A148" s="0" t="n">
        <v>145</v>
      </c>
      <c r="B148" s="6" t="str">
        <f aca="false">IF(ISERROR(INDEX(Transactions!$H$3:$H$5000,MATCH(A148,Transactions!$N$3:$N$5000,0))),"",INDEX(Transactions!$H$3:$H$5000,MATCH(A148,Transactions!$N$3:$N$5000,0)))</f>
        <v/>
      </c>
      <c r="C148" s="7" t="str">
        <f aca="false">IF(B148="","",Transactions!$M$1+INDEX(Transactions!$K$3:$K$5000,MATCH(A148,Transactions!$N$3:$N$5000,0)))</f>
        <v/>
      </c>
      <c r="D148" s="7" t="str">
        <f aca="false">IF(B148="","",C148-C147)</f>
        <v/>
      </c>
      <c r="E148" s="1" t="n">
        <f aca="false">IF(B148="",0,C148/C147-1)</f>
        <v>0</v>
      </c>
    </row>
    <row r="149" customFormat="false" ht="14.1" hidden="false" customHeight="false" outlineLevel="0" collapsed="false">
      <c r="A149" s="0" t="n">
        <v>146</v>
      </c>
      <c r="B149" s="6" t="str">
        <f aca="false">IF(ISERROR(INDEX(Transactions!$H$3:$H$5000,MATCH(A149,Transactions!$N$3:$N$5000,0))),"",INDEX(Transactions!$H$3:$H$5000,MATCH(A149,Transactions!$N$3:$N$5000,0)))</f>
        <v/>
      </c>
      <c r="C149" s="7" t="str">
        <f aca="false">IF(B149="","",Transactions!$M$1+INDEX(Transactions!$K$3:$K$5000,MATCH(A149,Transactions!$N$3:$N$5000,0)))</f>
        <v/>
      </c>
      <c r="D149" s="7" t="str">
        <f aca="false">IF(B149="","",C149-C148)</f>
        <v/>
      </c>
      <c r="E149" s="1" t="n">
        <f aca="false">IF(B149="",0,C149/C148-1)</f>
        <v>0</v>
      </c>
    </row>
    <row r="150" customFormat="false" ht="14.1" hidden="false" customHeight="false" outlineLevel="0" collapsed="false">
      <c r="A150" s="0" t="n">
        <v>147</v>
      </c>
      <c r="B150" s="6" t="str">
        <f aca="false">IF(ISERROR(INDEX(Transactions!$H$3:$H$5000,MATCH(A150,Transactions!$N$3:$N$5000,0))),"",INDEX(Transactions!$H$3:$H$5000,MATCH(A150,Transactions!$N$3:$N$5000,0)))</f>
        <v/>
      </c>
      <c r="C150" s="7" t="str">
        <f aca="false">IF(B150="","",Transactions!$M$1+INDEX(Transactions!$K$3:$K$5000,MATCH(A150,Transactions!$N$3:$N$5000,0)))</f>
        <v/>
      </c>
      <c r="D150" s="7" t="str">
        <f aca="false">IF(B150="","",C150-C149)</f>
        <v/>
      </c>
      <c r="E150" s="1" t="n">
        <f aca="false">IF(B150="",0,C150/C149-1)</f>
        <v>0</v>
      </c>
    </row>
    <row r="151" customFormat="false" ht="14.1" hidden="false" customHeight="false" outlineLevel="0" collapsed="false">
      <c r="A151" s="0" t="n">
        <v>148</v>
      </c>
      <c r="B151" s="6" t="str">
        <f aca="false">IF(ISERROR(INDEX(Transactions!$H$3:$H$5000,MATCH(A151,Transactions!$N$3:$N$5000,0))),"",INDEX(Transactions!$H$3:$H$5000,MATCH(A151,Transactions!$N$3:$N$5000,0)))</f>
        <v/>
      </c>
      <c r="C151" s="7" t="str">
        <f aca="false">IF(B151="","",Transactions!$M$1+INDEX(Transactions!$K$3:$K$5000,MATCH(A151,Transactions!$N$3:$N$5000,0)))</f>
        <v/>
      </c>
      <c r="D151" s="7" t="str">
        <f aca="false">IF(B151="","",C151-C150)</f>
        <v/>
      </c>
      <c r="E151" s="1" t="n">
        <f aca="false">IF(B151="",0,C151/C150-1)</f>
        <v>0</v>
      </c>
    </row>
    <row r="152" customFormat="false" ht="14.1" hidden="false" customHeight="false" outlineLevel="0" collapsed="false">
      <c r="A152" s="0" t="n">
        <v>149</v>
      </c>
      <c r="B152" s="6" t="str">
        <f aca="false">IF(ISERROR(INDEX(Transactions!$H$3:$H$5000,MATCH(A152,Transactions!$N$3:$N$5000,0))),"",INDEX(Transactions!$H$3:$H$5000,MATCH(A152,Transactions!$N$3:$N$5000,0)))</f>
        <v/>
      </c>
      <c r="C152" s="7" t="str">
        <f aca="false">IF(B152="","",Transactions!$M$1+INDEX(Transactions!$K$3:$K$5000,MATCH(A152,Transactions!$N$3:$N$5000,0)))</f>
        <v/>
      </c>
      <c r="D152" s="7" t="str">
        <f aca="false">IF(B152="","",C152-C151)</f>
        <v/>
      </c>
      <c r="E152" s="1" t="n">
        <f aca="false">IF(B152="",0,C152/C151-1)</f>
        <v>0</v>
      </c>
    </row>
    <row r="153" customFormat="false" ht="14.1" hidden="false" customHeight="false" outlineLevel="0" collapsed="false">
      <c r="A153" s="0" t="n">
        <v>150</v>
      </c>
      <c r="B153" s="6" t="str">
        <f aca="false">IF(ISERROR(INDEX(Transactions!$H$3:$H$5000,MATCH(A153,Transactions!$N$3:$N$5000,0))),"",INDEX(Transactions!$H$3:$H$5000,MATCH(A153,Transactions!$N$3:$N$5000,0)))</f>
        <v/>
      </c>
      <c r="C153" s="7" t="str">
        <f aca="false">IF(B153="","",Transactions!$M$1+INDEX(Transactions!$K$3:$K$5000,MATCH(A153,Transactions!$N$3:$N$5000,0)))</f>
        <v/>
      </c>
      <c r="D153" s="7" t="str">
        <f aca="false">IF(B153="","",C153-C152)</f>
        <v/>
      </c>
      <c r="E153" s="1" t="n">
        <f aca="false">IF(B153="",0,C153/C152-1)</f>
        <v>0</v>
      </c>
    </row>
    <row r="154" customFormat="false" ht="14.1" hidden="false" customHeight="false" outlineLevel="0" collapsed="false">
      <c r="A154" s="0" t="n">
        <v>151</v>
      </c>
      <c r="B154" s="6" t="str">
        <f aca="false">IF(ISERROR(INDEX(Transactions!$H$3:$H$5000,MATCH(A154,Transactions!$N$3:$N$5000,0))),"",INDEX(Transactions!$H$3:$H$5000,MATCH(A154,Transactions!$N$3:$N$5000,0)))</f>
        <v/>
      </c>
      <c r="C154" s="7" t="str">
        <f aca="false">IF(B154="","",Transactions!$M$1+INDEX(Transactions!$K$3:$K$5000,MATCH(A154,Transactions!$N$3:$N$5000,0)))</f>
        <v/>
      </c>
      <c r="D154" s="7" t="str">
        <f aca="false">IF(B154="","",C154-C153)</f>
        <v/>
      </c>
      <c r="E154" s="1" t="n">
        <f aca="false">IF(B154="",0,C154/C153-1)</f>
        <v>0</v>
      </c>
    </row>
    <row r="155" customFormat="false" ht="14.1" hidden="false" customHeight="false" outlineLevel="0" collapsed="false">
      <c r="A155" s="0" t="n">
        <v>152</v>
      </c>
      <c r="B155" s="6" t="str">
        <f aca="false">IF(ISERROR(INDEX(Transactions!$H$3:$H$5000,MATCH(A155,Transactions!$N$3:$N$5000,0))),"",INDEX(Transactions!$H$3:$H$5000,MATCH(A155,Transactions!$N$3:$N$5000,0)))</f>
        <v/>
      </c>
      <c r="C155" s="7" t="str">
        <f aca="false">IF(B155="","",Transactions!$M$1+INDEX(Transactions!$K$3:$K$5000,MATCH(A155,Transactions!$N$3:$N$5000,0)))</f>
        <v/>
      </c>
      <c r="D155" s="7" t="str">
        <f aca="false">IF(B155="","",C155-C154)</f>
        <v/>
      </c>
      <c r="E155" s="1" t="n">
        <f aca="false">IF(B155="",0,C155/C154-1)</f>
        <v>0</v>
      </c>
    </row>
    <row r="156" customFormat="false" ht="14.1" hidden="false" customHeight="false" outlineLevel="0" collapsed="false">
      <c r="A156" s="0" t="n">
        <v>153</v>
      </c>
      <c r="B156" s="6" t="str">
        <f aca="false">IF(ISERROR(INDEX(Transactions!$H$3:$H$5000,MATCH(A156,Transactions!$N$3:$N$5000,0))),"",INDEX(Transactions!$H$3:$H$5000,MATCH(A156,Transactions!$N$3:$N$5000,0)))</f>
        <v/>
      </c>
      <c r="C156" s="7" t="str">
        <f aca="false">IF(B156="","",Transactions!$M$1+INDEX(Transactions!$K$3:$K$5000,MATCH(A156,Transactions!$N$3:$N$5000,0)))</f>
        <v/>
      </c>
      <c r="D156" s="7" t="str">
        <f aca="false">IF(B156="","",C156-C155)</f>
        <v/>
      </c>
      <c r="E156" s="1" t="n">
        <f aca="false">IF(B156="",0,C156/C155-1)</f>
        <v>0</v>
      </c>
    </row>
    <row r="157" customFormat="false" ht="14.1" hidden="false" customHeight="false" outlineLevel="0" collapsed="false">
      <c r="A157" s="0" t="n">
        <v>154</v>
      </c>
      <c r="B157" s="6" t="str">
        <f aca="false">IF(ISERROR(INDEX(Transactions!$H$3:$H$5000,MATCH(A157,Transactions!$N$3:$N$5000,0))),"",INDEX(Transactions!$H$3:$H$5000,MATCH(A157,Transactions!$N$3:$N$5000,0)))</f>
        <v/>
      </c>
      <c r="C157" s="7" t="str">
        <f aca="false">IF(B157="","",Transactions!$M$1+INDEX(Transactions!$K$3:$K$5000,MATCH(A157,Transactions!$N$3:$N$5000,0)))</f>
        <v/>
      </c>
      <c r="D157" s="7" t="str">
        <f aca="false">IF(B157="","",C157-C156)</f>
        <v/>
      </c>
      <c r="E157" s="1" t="n">
        <f aca="false">IF(B157="",0,C157/C156-1)</f>
        <v>0</v>
      </c>
    </row>
    <row r="158" customFormat="false" ht="14.1" hidden="false" customHeight="false" outlineLevel="0" collapsed="false">
      <c r="A158" s="0" t="n">
        <v>155</v>
      </c>
      <c r="B158" s="6" t="str">
        <f aca="false">IF(ISERROR(INDEX(Transactions!$H$3:$H$5000,MATCH(A158,Transactions!$N$3:$N$5000,0))),"",INDEX(Transactions!$H$3:$H$5000,MATCH(A158,Transactions!$N$3:$N$5000,0)))</f>
        <v/>
      </c>
      <c r="C158" s="7" t="str">
        <f aca="false">IF(B158="","",Transactions!$M$1+INDEX(Transactions!$K$3:$K$5000,MATCH(A158,Transactions!$N$3:$N$5000,0)))</f>
        <v/>
      </c>
      <c r="D158" s="7" t="str">
        <f aca="false">IF(B158="","",C158-C157)</f>
        <v/>
      </c>
      <c r="E158" s="1" t="n">
        <f aca="false">IF(B158="",0,C158/C157-1)</f>
        <v>0</v>
      </c>
    </row>
    <row r="159" customFormat="false" ht="14.1" hidden="false" customHeight="false" outlineLevel="0" collapsed="false">
      <c r="A159" s="0" t="n">
        <v>156</v>
      </c>
      <c r="B159" s="6" t="str">
        <f aca="false">IF(ISERROR(INDEX(Transactions!$H$3:$H$5000,MATCH(A159,Transactions!$N$3:$N$5000,0))),"",INDEX(Transactions!$H$3:$H$5000,MATCH(A159,Transactions!$N$3:$N$5000,0)))</f>
        <v/>
      </c>
      <c r="C159" s="7" t="str">
        <f aca="false">IF(B159="","",Transactions!$M$1+INDEX(Transactions!$K$3:$K$5000,MATCH(A159,Transactions!$N$3:$N$5000,0)))</f>
        <v/>
      </c>
      <c r="D159" s="7" t="str">
        <f aca="false">IF(B159="","",C159-C158)</f>
        <v/>
      </c>
      <c r="E159" s="1" t="n">
        <f aca="false">IF(B159="",0,C159/C158-1)</f>
        <v>0</v>
      </c>
    </row>
    <row r="160" customFormat="false" ht="14.1" hidden="false" customHeight="false" outlineLevel="0" collapsed="false">
      <c r="A160" s="0" t="n">
        <v>157</v>
      </c>
      <c r="B160" s="6" t="str">
        <f aca="false">IF(ISERROR(INDEX(Transactions!$H$3:$H$5000,MATCH(A160,Transactions!$N$3:$N$5000,0))),"",INDEX(Transactions!$H$3:$H$5000,MATCH(A160,Transactions!$N$3:$N$5000,0)))</f>
        <v/>
      </c>
      <c r="C160" s="7" t="str">
        <f aca="false">IF(B160="","",Transactions!$M$1+INDEX(Transactions!$K$3:$K$5000,MATCH(A160,Transactions!$N$3:$N$5000,0)))</f>
        <v/>
      </c>
      <c r="D160" s="7" t="str">
        <f aca="false">IF(B160="","",C160-C159)</f>
        <v/>
      </c>
      <c r="E160" s="1" t="n">
        <f aca="false">IF(B160="",0,C160/C159-1)</f>
        <v>0</v>
      </c>
    </row>
    <row r="161" customFormat="false" ht="14.1" hidden="false" customHeight="false" outlineLevel="0" collapsed="false">
      <c r="A161" s="0" t="n">
        <v>158</v>
      </c>
      <c r="B161" s="6" t="str">
        <f aca="false">IF(ISERROR(INDEX(Transactions!$H$3:$H$5000,MATCH(A161,Transactions!$N$3:$N$5000,0))),"",INDEX(Transactions!$H$3:$H$5000,MATCH(A161,Transactions!$N$3:$N$5000,0)))</f>
        <v/>
      </c>
      <c r="C161" s="7" t="str">
        <f aca="false">IF(B161="","",Transactions!$M$1+INDEX(Transactions!$K$3:$K$5000,MATCH(A161,Transactions!$N$3:$N$5000,0)))</f>
        <v/>
      </c>
      <c r="D161" s="7" t="str">
        <f aca="false">IF(B161="","",C161-C160)</f>
        <v/>
      </c>
      <c r="E161" s="1" t="n">
        <f aca="false">IF(B161="",0,C161/C160-1)</f>
        <v>0</v>
      </c>
    </row>
    <row r="162" customFormat="false" ht="14.1" hidden="false" customHeight="false" outlineLevel="0" collapsed="false">
      <c r="A162" s="0" t="n">
        <v>159</v>
      </c>
      <c r="B162" s="6" t="str">
        <f aca="false">IF(ISERROR(INDEX(Transactions!$H$3:$H$5000,MATCH(A162,Transactions!$N$3:$N$5000,0))),"",INDEX(Transactions!$H$3:$H$5000,MATCH(A162,Transactions!$N$3:$N$5000,0)))</f>
        <v/>
      </c>
      <c r="C162" s="7" t="str">
        <f aca="false">IF(B162="","",Transactions!$M$1+INDEX(Transactions!$K$3:$K$5000,MATCH(A162,Transactions!$N$3:$N$5000,0)))</f>
        <v/>
      </c>
      <c r="D162" s="7" t="str">
        <f aca="false">IF(B162="","",C162-C161)</f>
        <v/>
      </c>
      <c r="E162" s="1" t="n">
        <f aca="false">IF(B162="",0,C162/C161-1)</f>
        <v>0</v>
      </c>
    </row>
    <row r="163" customFormat="false" ht="14.1" hidden="false" customHeight="false" outlineLevel="0" collapsed="false">
      <c r="A163" s="0" t="n">
        <v>160</v>
      </c>
      <c r="B163" s="6" t="str">
        <f aca="false">IF(ISERROR(INDEX(Transactions!$H$3:$H$5000,MATCH(A163,Transactions!$N$3:$N$5000,0))),"",INDEX(Transactions!$H$3:$H$5000,MATCH(A163,Transactions!$N$3:$N$5000,0)))</f>
        <v/>
      </c>
      <c r="C163" s="7" t="str">
        <f aca="false">IF(B163="","",Transactions!$M$1+INDEX(Transactions!$K$3:$K$5000,MATCH(A163,Transactions!$N$3:$N$5000,0)))</f>
        <v/>
      </c>
      <c r="D163" s="7" t="str">
        <f aca="false">IF(B163="","",C163-C162)</f>
        <v/>
      </c>
      <c r="E163" s="1" t="n">
        <f aca="false">IF(B163="",0,C163/C162-1)</f>
        <v>0</v>
      </c>
    </row>
    <row r="164" customFormat="false" ht="14.1" hidden="false" customHeight="false" outlineLevel="0" collapsed="false">
      <c r="A164" s="0" t="n">
        <v>161</v>
      </c>
      <c r="B164" s="6" t="str">
        <f aca="false">IF(ISERROR(INDEX(Transactions!$H$3:$H$5000,MATCH(A164,Transactions!$N$3:$N$5000,0))),"",INDEX(Transactions!$H$3:$H$5000,MATCH(A164,Transactions!$N$3:$N$5000,0)))</f>
        <v/>
      </c>
      <c r="C164" s="7" t="str">
        <f aca="false">IF(B164="","",Transactions!$M$1+INDEX(Transactions!$K$3:$K$5000,MATCH(A164,Transactions!$N$3:$N$5000,0)))</f>
        <v/>
      </c>
      <c r="D164" s="7" t="str">
        <f aca="false">IF(B164="","",C164-C163)</f>
        <v/>
      </c>
      <c r="E164" s="1" t="n">
        <f aca="false">IF(B164="",0,C164/C163-1)</f>
        <v>0</v>
      </c>
    </row>
    <row r="165" customFormat="false" ht="14.1" hidden="false" customHeight="false" outlineLevel="0" collapsed="false">
      <c r="A165" s="0" t="n">
        <v>162</v>
      </c>
      <c r="B165" s="6" t="str">
        <f aca="false">IF(ISERROR(INDEX(Transactions!$H$3:$H$5000,MATCH(A165,Transactions!$N$3:$N$5000,0))),"",INDEX(Transactions!$H$3:$H$5000,MATCH(A165,Transactions!$N$3:$N$5000,0)))</f>
        <v/>
      </c>
      <c r="C165" s="7" t="str">
        <f aca="false">IF(B165="","",Transactions!$M$1+INDEX(Transactions!$K$3:$K$5000,MATCH(A165,Transactions!$N$3:$N$5000,0)))</f>
        <v/>
      </c>
      <c r="D165" s="7" t="str">
        <f aca="false">IF(B165="","",C165-C164)</f>
        <v/>
      </c>
      <c r="E165" s="1" t="n">
        <f aca="false">IF(B165="",0,C165/C164-1)</f>
        <v>0</v>
      </c>
    </row>
    <row r="166" customFormat="false" ht="14.1" hidden="false" customHeight="false" outlineLevel="0" collapsed="false">
      <c r="A166" s="0" t="n">
        <v>163</v>
      </c>
      <c r="B166" s="6" t="str">
        <f aca="false">IF(ISERROR(INDEX(Transactions!$H$3:$H$5000,MATCH(A166,Transactions!$N$3:$N$5000,0))),"",INDEX(Transactions!$H$3:$H$5000,MATCH(A166,Transactions!$N$3:$N$5000,0)))</f>
        <v/>
      </c>
      <c r="C166" s="7" t="str">
        <f aca="false">IF(B166="","",Transactions!$M$1+INDEX(Transactions!$K$3:$K$5000,MATCH(A166,Transactions!$N$3:$N$5000,0)))</f>
        <v/>
      </c>
      <c r="D166" s="7" t="str">
        <f aca="false">IF(B166="","",C166-C165)</f>
        <v/>
      </c>
      <c r="E166" s="1" t="n">
        <f aca="false">IF(B166="",0,C166/C165-1)</f>
        <v>0</v>
      </c>
    </row>
    <row r="167" customFormat="false" ht="14.1" hidden="false" customHeight="false" outlineLevel="0" collapsed="false">
      <c r="A167" s="0" t="n">
        <v>164</v>
      </c>
      <c r="B167" s="6" t="str">
        <f aca="false">IF(ISERROR(INDEX(Transactions!$H$3:$H$5000,MATCH(A167,Transactions!$N$3:$N$5000,0))),"",INDEX(Transactions!$H$3:$H$5000,MATCH(A167,Transactions!$N$3:$N$5000,0)))</f>
        <v/>
      </c>
      <c r="C167" s="7" t="str">
        <f aca="false">IF(B167="","",Transactions!$M$1+INDEX(Transactions!$K$3:$K$5000,MATCH(A167,Transactions!$N$3:$N$5000,0)))</f>
        <v/>
      </c>
      <c r="D167" s="7" t="str">
        <f aca="false">IF(B167="","",C167-C166)</f>
        <v/>
      </c>
      <c r="E167" s="1" t="n">
        <f aca="false">IF(B167="",0,C167/C166-1)</f>
        <v>0</v>
      </c>
    </row>
    <row r="168" customFormat="false" ht="14.1" hidden="false" customHeight="false" outlineLevel="0" collapsed="false">
      <c r="A168" s="0" t="n">
        <v>165</v>
      </c>
      <c r="B168" s="6" t="str">
        <f aca="false">IF(ISERROR(INDEX(Transactions!$H$3:$H$5000,MATCH(A168,Transactions!$N$3:$N$5000,0))),"",INDEX(Transactions!$H$3:$H$5000,MATCH(A168,Transactions!$N$3:$N$5000,0)))</f>
        <v/>
      </c>
      <c r="C168" s="7" t="str">
        <f aca="false">IF(B168="","",Transactions!$M$1+INDEX(Transactions!$K$3:$K$5000,MATCH(A168,Transactions!$N$3:$N$5000,0)))</f>
        <v/>
      </c>
      <c r="D168" s="7" t="str">
        <f aca="false">IF(B168="","",C168-C167)</f>
        <v/>
      </c>
      <c r="E168" s="1" t="n">
        <f aca="false">IF(B168="",0,C168/C167-1)</f>
        <v>0</v>
      </c>
    </row>
    <row r="169" customFormat="false" ht="14.1" hidden="false" customHeight="false" outlineLevel="0" collapsed="false">
      <c r="A169" s="0" t="n">
        <v>166</v>
      </c>
      <c r="B169" s="6" t="str">
        <f aca="false">IF(ISERROR(INDEX(Transactions!$H$3:$H$5000,MATCH(A169,Transactions!$N$3:$N$5000,0))),"",INDEX(Transactions!$H$3:$H$5000,MATCH(A169,Transactions!$N$3:$N$5000,0)))</f>
        <v/>
      </c>
      <c r="C169" s="7" t="str">
        <f aca="false">IF(B169="","",Transactions!$M$1+INDEX(Transactions!$K$3:$K$5000,MATCH(A169,Transactions!$N$3:$N$5000,0)))</f>
        <v/>
      </c>
      <c r="D169" s="7" t="str">
        <f aca="false">IF(B169="","",C169-C168)</f>
        <v/>
      </c>
      <c r="E169" s="1" t="n">
        <f aca="false">IF(B169="",0,C169/C168-1)</f>
        <v>0</v>
      </c>
    </row>
    <row r="170" customFormat="false" ht="14.1" hidden="false" customHeight="false" outlineLevel="0" collapsed="false">
      <c r="A170" s="0" t="n">
        <v>167</v>
      </c>
      <c r="B170" s="6" t="str">
        <f aca="false">IF(ISERROR(INDEX(Transactions!$H$3:$H$5000,MATCH(A170,Transactions!$N$3:$N$5000,0))),"",INDEX(Transactions!$H$3:$H$5000,MATCH(A170,Transactions!$N$3:$N$5000,0)))</f>
        <v/>
      </c>
      <c r="C170" s="7" t="str">
        <f aca="false">IF(B170="","",Transactions!$M$1+INDEX(Transactions!$K$3:$K$5000,MATCH(A170,Transactions!$N$3:$N$5000,0)))</f>
        <v/>
      </c>
      <c r="D170" s="7" t="str">
        <f aca="false">IF(B170="","",C170-C169)</f>
        <v/>
      </c>
      <c r="E170" s="1" t="n">
        <f aca="false">IF(B170="",0,C170/C169-1)</f>
        <v>0</v>
      </c>
    </row>
    <row r="171" customFormat="false" ht="14.1" hidden="false" customHeight="false" outlineLevel="0" collapsed="false">
      <c r="A171" s="0" t="n">
        <v>168</v>
      </c>
      <c r="B171" s="6" t="str">
        <f aca="false">IF(ISERROR(INDEX(Transactions!$H$3:$H$5000,MATCH(A171,Transactions!$N$3:$N$5000,0))),"",INDEX(Transactions!$H$3:$H$5000,MATCH(A171,Transactions!$N$3:$N$5000,0)))</f>
        <v/>
      </c>
      <c r="C171" s="7" t="str">
        <f aca="false">IF(B171="","",Transactions!$M$1+INDEX(Transactions!$K$3:$K$5000,MATCH(A171,Transactions!$N$3:$N$5000,0)))</f>
        <v/>
      </c>
      <c r="D171" s="7" t="str">
        <f aca="false">IF(B171="","",C171-C170)</f>
        <v/>
      </c>
      <c r="E171" s="1" t="n">
        <f aca="false">IF(B171="",0,C171/C170-1)</f>
        <v>0</v>
      </c>
    </row>
    <row r="172" customFormat="false" ht="14.1" hidden="false" customHeight="false" outlineLevel="0" collapsed="false">
      <c r="A172" s="0" t="n">
        <v>169</v>
      </c>
      <c r="B172" s="6" t="str">
        <f aca="false">IF(ISERROR(INDEX(Transactions!$H$3:$H$5000,MATCH(A172,Transactions!$N$3:$N$5000,0))),"",INDEX(Transactions!$H$3:$H$5000,MATCH(A172,Transactions!$N$3:$N$5000,0)))</f>
        <v/>
      </c>
      <c r="C172" s="7" t="str">
        <f aca="false">IF(B172="","",Transactions!$M$1+INDEX(Transactions!$K$3:$K$5000,MATCH(A172,Transactions!$N$3:$N$5000,0)))</f>
        <v/>
      </c>
      <c r="D172" s="7" t="str">
        <f aca="false">IF(B172="","",C172-C171)</f>
        <v/>
      </c>
      <c r="E172" s="1" t="n">
        <f aca="false">IF(B172="",0,C172/C171-1)</f>
        <v>0</v>
      </c>
    </row>
    <row r="173" customFormat="false" ht="14.1" hidden="false" customHeight="false" outlineLevel="0" collapsed="false">
      <c r="A173" s="0" t="n">
        <v>170</v>
      </c>
      <c r="B173" s="6" t="str">
        <f aca="false">IF(ISERROR(INDEX(Transactions!$H$3:$H$5000,MATCH(A173,Transactions!$N$3:$N$5000,0))),"",INDEX(Transactions!$H$3:$H$5000,MATCH(A173,Transactions!$N$3:$N$5000,0)))</f>
        <v/>
      </c>
      <c r="C173" s="7" t="str">
        <f aca="false">IF(B173="","",Transactions!$M$1+INDEX(Transactions!$K$3:$K$5000,MATCH(A173,Transactions!$N$3:$N$5000,0)))</f>
        <v/>
      </c>
      <c r="D173" s="7" t="str">
        <f aca="false">IF(B173="","",C173-C172)</f>
        <v/>
      </c>
      <c r="E173" s="1" t="n">
        <f aca="false">IF(B173="",0,C173/C172-1)</f>
        <v>0</v>
      </c>
    </row>
    <row r="174" customFormat="false" ht="14.1" hidden="false" customHeight="false" outlineLevel="0" collapsed="false">
      <c r="A174" s="0" t="n">
        <v>171</v>
      </c>
      <c r="B174" s="6" t="str">
        <f aca="false">IF(ISERROR(INDEX(Transactions!$H$3:$H$5000,MATCH(A174,Transactions!$N$3:$N$5000,0))),"",INDEX(Transactions!$H$3:$H$5000,MATCH(A174,Transactions!$N$3:$N$5000,0)))</f>
        <v/>
      </c>
      <c r="C174" s="7" t="str">
        <f aca="false">IF(B174="","",Transactions!$M$1+INDEX(Transactions!$K$3:$K$5000,MATCH(A174,Transactions!$N$3:$N$5000,0)))</f>
        <v/>
      </c>
      <c r="D174" s="7" t="str">
        <f aca="false">IF(B174="","",C174-C173)</f>
        <v/>
      </c>
      <c r="E174" s="1" t="n">
        <f aca="false">IF(B174="",0,C174/C173-1)</f>
        <v>0</v>
      </c>
    </row>
    <row r="175" customFormat="false" ht="14.1" hidden="false" customHeight="false" outlineLevel="0" collapsed="false">
      <c r="A175" s="0" t="n">
        <v>172</v>
      </c>
      <c r="B175" s="6" t="str">
        <f aca="false">IF(ISERROR(INDEX(Transactions!$H$3:$H$5000,MATCH(A175,Transactions!$N$3:$N$5000,0))),"",INDEX(Transactions!$H$3:$H$5000,MATCH(A175,Transactions!$N$3:$N$5000,0)))</f>
        <v/>
      </c>
      <c r="C175" s="7" t="str">
        <f aca="false">IF(B175="","",Transactions!$M$1+INDEX(Transactions!$K$3:$K$5000,MATCH(A175,Transactions!$N$3:$N$5000,0)))</f>
        <v/>
      </c>
      <c r="D175" s="7" t="str">
        <f aca="false">IF(B175="","",C175-C174)</f>
        <v/>
      </c>
      <c r="E175" s="1" t="n">
        <f aca="false">IF(B175="",0,C175/C174-1)</f>
        <v>0</v>
      </c>
    </row>
    <row r="176" customFormat="false" ht="14.1" hidden="false" customHeight="false" outlineLevel="0" collapsed="false">
      <c r="A176" s="0" t="n">
        <v>173</v>
      </c>
      <c r="B176" s="6" t="str">
        <f aca="false">IF(ISERROR(INDEX(Transactions!$H$3:$H$5000,MATCH(A176,Transactions!$N$3:$N$5000,0))),"",INDEX(Transactions!$H$3:$H$5000,MATCH(A176,Transactions!$N$3:$N$5000,0)))</f>
        <v/>
      </c>
      <c r="C176" s="7" t="str">
        <f aca="false">IF(B176="","",Transactions!$M$1+INDEX(Transactions!$K$3:$K$5000,MATCH(A176,Transactions!$N$3:$N$5000,0)))</f>
        <v/>
      </c>
      <c r="D176" s="7" t="str">
        <f aca="false">IF(B176="","",C176-C175)</f>
        <v/>
      </c>
      <c r="E176" s="1" t="n">
        <f aca="false">IF(B176="",0,C176/C175-1)</f>
        <v>0</v>
      </c>
    </row>
    <row r="177" customFormat="false" ht="14.1" hidden="false" customHeight="false" outlineLevel="0" collapsed="false">
      <c r="A177" s="0" t="n">
        <v>174</v>
      </c>
      <c r="B177" s="6" t="str">
        <f aca="false">IF(ISERROR(INDEX(Transactions!$H$3:$H$5000,MATCH(A177,Transactions!$N$3:$N$5000,0))),"",INDEX(Transactions!$H$3:$H$5000,MATCH(A177,Transactions!$N$3:$N$5000,0)))</f>
        <v/>
      </c>
      <c r="C177" s="7" t="str">
        <f aca="false">IF(B177="","",Transactions!$M$1+INDEX(Transactions!$K$3:$K$5000,MATCH(A177,Transactions!$N$3:$N$5000,0)))</f>
        <v/>
      </c>
      <c r="D177" s="7" t="str">
        <f aca="false">IF(B177="","",C177-C176)</f>
        <v/>
      </c>
      <c r="E177" s="1" t="n">
        <f aca="false">IF(B177="",0,C177/C176-1)</f>
        <v>0</v>
      </c>
    </row>
    <row r="178" customFormat="false" ht="14.1" hidden="false" customHeight="false" outlineLevel="0" collapsed="false">
      <c r="A178" s="0" t="n">
        <v>175</v>
      </c>
      <c r="B178" s="6" t="str">
        <f aca="false">IF(ISERROR(INDEX(Transactions!$H$3:$H$5000,MATCH(A178,Transactions!$N$3:$N$5000,0))),"",INDEX(Transactions!$H$3:$H$5000,MATCH(A178,Transactions!$N$3:$N$5000,0)))</f>
        <v/>
      </c>
      <c r="C178" s="7" t="str">
        <f aca="false">IF(B178="","",Transactions!$M$1+INDEX(Transactions!$K$3:$K$5000,MATCH(A178,Transactions!$N$3:$N$5000,0)))</f>
        <v/>
      </c>
      <c r="D178" s="7" t="str">
        <f aca="false">IF(B178="","",C178-C177)</f>
        <v/>
      </c>
      <c r="E178" s="1" t="n">
        <f aca="false">IF(B178="",0,C178/C177-1)</f>
        <v>0</v>
      </c>
    </row>
    <row r="179" customFormat="false" ht="14.1" hidden="false" customHeight="false" outlineLevel="0" collapsed="false">
      <c r="A179" s="0" t="n">
        <v>176</v>
      </c>
      <c r="B179" s="6" t="str">
        <f aca="false">IF(ISERROR(INDEX(Transactions!$H$3:$H$5000,MATCH(A179,Transactions!$N$3:$N$5000,0))),"",INDEX(Transactions!$H$3:$H$5000,MATCH(A179,Transactions!$N$3:$N$5000,0)))</f>
        <v/>
      </c>
      <c r="C179" s="7" t="str">
        <f aca="false">IF(B179="","",Transactions!$M$1+INDEX(Transactions!$K$3:$K$5000,MATCH(A179,Transactions!$N$3:$N$5000,0)))</f>
        <v/>
      </c>
      <c r="D179" s="7" t="str">
        <f aca="false">IF(B179="","",C179-C178)</f>
        <v/>
      </c>
      <c r="E179" s="1" t="n">
        <f aca="false">IF(B179="",0,C179/C178-1)</f>
        <v>0</v>
      </c>
    </row>
    <row r="180" customFormat="false" ht="14.1" hidden="false" customHeight="false" outlineLevel="0" collapsed="false">
      <c r="A180" s="0" t="n">
        <v>177</v>
      </c>
      <c r="B180" s="6" t="str">
        <f aca="false">IF(ISERROR(INDEX(Transactions!$H$3:$H$5000,MATCH(A180,Transactions!$N$3:$N$5000,0))),"",INDEX(Transactions!$H$3:$H$5000,MATCH(A180,Transactions!$N$3:$N$5000,0)))</f>
        <v/>
      </c>
      <c r="C180" s="7" t="str">
        <f aca="false">IF(B180="","",Transactions!$M$1+INDEX(Transactions!$K$3:$K$5000,MATCH(A180,Transactions!$N$3:$N$5000,0)))</f>
        <v/>
      </c>
      <c r="D180" s="7" t="str">
        <f aca="false">IF(B180="","",C180-C179)</f>
        <v/>
      </c>
      <c r="E180" s="1" t="n">
        <f aca="false">IF(B180="",0,C180/C179-1)</f>
        <v>0</v>
      </c>
    </row>
    <row r="181" customFormat="false" ht="14.1" hidden="false" customHeight="false" outlineLevel="0" collapsed="false">
      <c r="A181" s="0" t="n">
        <v>178</v>
      </c>
      <c r="B181" s="6" t="str">
        <f aca="false">IF(ISERROR(INDEX(Transactions!$H$3:$H$5000,MATCH(A181,Transactions!$N$3:$N$5000,0))),"",INDEX(Transactions!$H$3:$H$5000,MATCH(A181,Transactions!$N$3:$N$5000,0)))</f>
        <v/>
      </c>
      <c r="C181" s="7" t="str">
        <f aca="false">IF(B181="","",Transactions!$M$1+INDEX(Transactions!$K$3:$K$5000,MATCH(A181,Transactions!$N$3:$N$5000,0)))</f>
        <v/>
      </c>
      <c r="D181" s="7" t="str">
        <f aca="false">IF(B181="","",C181-C180)</f>
        <v/>
      </c>
      <c r="E181" s="1" t="n">
        <f aca="false">IF(B181="",0,C181/C180-1)</f>
        <v>0</v>
      </c>
    </row>
    <row r="182" customFormat="false" ht="14.1" hidden="false" customHeight="false" outlineLevel="0" collapsed="false">
      <c r="A182" s="0" t="n">
        <v>179</v>
      </c>
      <c r="B182" s="6" t="str">
        <f aca="false">IF(ISERROR(INDEX(Transactions!$H$3:$H$5000,MATCH(A182,Transactions!$N$3:$N$5000,0))),"",INDEX(Transactions!$H$3:$H$5000,MATCH(A182,Transactions!$N$3:$N$5000,0)))</f>
        <v/>
      </c>
      <c r="C182" s="7" t="str">
        <f aca="false">IF(B182="","",Transactions!$M$1+INDEX(Transactions!$K$3:$K$5000,MATCH(A182,Transactions!$N$3:$N$5000,0)))</f>
        <v/>
      </c>
      <c r="D182" s="7" t="str">
        <f aca="false">IF(B182="","",C182-C181)</f>
        <v/>
      </c>
      <c r="E182" s="1" t="n">
        <f aca="false">IF(B182="",0,C182/C181-1)</f>
        <v>0</v>
      </c>
    </row>
    <row r="183" customFormat="false" ht="14.1" hidden="false" customHeight="false" outlineLevel="0" collapsed="false">
      <c r="A183" s="0" t="n">
        <v>180</v>
      </c>
      <c r="B183" s="6" t="str">
        <f aca="false">IF(ISERROR(INDEX(Transactions!$H$3:$H$5000,MATCH(A183,Transactions!$N$3:$N$5000,0))),"",INDEX(Transactions!$H$3:$H$5000,MATCH(A183,Transactions!$N$3:$N$5000,0)))</f>
        <v/>
      </c>
      <c r="C183" s="7" t="str">
        <f aca="false">IF(B183="","",Transactions!$M$1+INDEX(Transactions!$K$3:$K$5000,MATCH(A183,Transactions!$N$3:$N$5000,0)))</f>
        <v/>
      </c>
      <c r="D183" s="7" t="str">
        <f aca="false">IF(B183="","",C183-C182)</f>
        <v/>
      </c>
      <c r="E183" s="1" t="n">
        <f aca="false">IF(B183="",0,C183/C182-1)</f>
        <v>0</v>
      </c>
    </row>
    <row r="184" customFormat="false" ht="14.1" hidden="false" customHeight="false" outlineLevel="0" collapsed="false">
      <c r="A184" s="0" t="n">
        <v>181</v>
      </c>
      <c r="B184" s="6" t="str">
        <f aca="false">IF(ISERROR(INDEX(Transactions!$H$3:$H$5000,MATCH(A184,Transactions!$N$3:$N$5000,0))),"",INDEX(Transactions!$H$3:$H$5000,MATCH(A184,Transactions!$N$3:$N$5000,0)))</f>
        <v/>
      </c>
      <c r="C184" s="7" t="str">
        <f aca="false">IF(B184="","",Transactions!$M$1+INDEX(Transactions!$K$3:$K$5000,MATCH(A184,Transactions!$N$3:$N$5000,0)))</f>
        <v/>
      </c>
      <c r="D184" s="7" t="str">
        <f aca="false">IF(B184="","",C184-C183)</f>
        <v/>
      </c>
      <c r="E184" s="1" t="n">
        <f aca="false">IF(B184="",0,C184/C183-1)</f>
        <v>0</v>
      </c>
    </row>
    <row r="185" customFormat="false" ht="14.1" hidden="false" customHeight="false" outlineLevel="0" collapsed="false">
      <c r="A185" s="0" t="n">
        <v>182</v>
      </c>
      <c r="B185" s="6" t="str">
        <f aca="false">IF(ISERROR(INDEX(Transactions!$H$3:$H$5000,MATCH(A185,Transactions!$N$3:$N$5000,0))),"",INDEX(Transactions!$H$3:$H$5000,MATCH(A185,Transactions!$N$3:$N$5000,0)))</f>
        <v/>
      </c>
      <c r="C185" s="7" t="str">
        <f aca="false">IF(B185="","",Transactions!$M$1+INDEX(Transactions!$K$3:$K$5000,MATCH(A185,Transactions!$N$3:$N$5000,0)))</f>
        <v/>
      </c>
      <c r="D185" s="7" t="str">
        <f aca="false">IF(B185="","",C185-C184)</f>
        <v/>
      </c>
      <c r="E185" s="1" t="n">
        <f aca="false">IF(B185="",0,C185/C184-1)</f>
        <v>0</v>
      </c>
    </row>
    <row r="186" customFormat="false" ht="14.1" hidden="false" customHeight="false" outlineLevel="0" collapsed="false">
      <c r="A186" s="0" t="n">
        <v>183</v>
      </c>
      <c r="B186" s="6" t="str">
        <f aca="false">IF(ISERROR(INDEX(Transactions!$H$3:$H$5000,MATCH(A186,Transactions!$N$3:$N$5000,0))),"",INDEX(Transactions!$H$3:$H$5000,MATCH(A186,Transactions!$N$3:$N$5000,0)))</f>
        <v/>
      </c>
      <c r="C186" s="7" t="str">
        <f aca="false">IF(B186="","",Transactions!$M$1+INDEX(Transactions!$K$3:$K$5000,MATCH(A186,Transactions!$N$3:$N$5000,0)))</f>
        <v/>
      </c>
      <c r="D186" s="7" t="str">
        <f aca="false">IF(B186="","",C186-C185)</f>
        <v/>
      </c>
      <c r="E186" s="1" t="n">
        <f aca="false">IF(B186="",0,C186/C185-1)</f>
        <v>0</v>
      </c>
    </row>
    <row r="187" customFormat="false" ht="14.1" hidden="false" customHeight="false" outlineLevel="0" collapsed="false">
      <c r="A187" s="0" t="n">
        <v>184</v>
      </c>
      <c r="B187" s="6" t="str">
        <f aca="false">IF(ISERROR(INDEX(Transactions!$H$3:$H$5000,MATCH(A187,Transactions!$N$3:$N$5000,0))),"",INDEX(Transactions!$H$3:$H$5000,MATCH(A187,Transactions!$N$3:$N$5000,0)))</f>
        <v/>
      </c>
      <c r="C187" s="7" t="str">
        <f aca="false">IF(B187="","",Transactions!$M$1+INDEX(Transactions!$K$3:$K$5000,MATCH(A187,Transactions!$N$3:$N$5000,0)))</f>
        <v/>
      </c>
      <c r="D187" s="7" t="str">
        <f aca="false">IF(B187="","",C187-C186)</f>
        <v/>
      </c>
      <c r="E187" s="1" t="n">
        <f aca="false">IF(B187="",0,C187/C186-1)</f>
        <v>0</v>
      </c>
    </row>
    <row r="188" customFormat="false" ht="14.1" hidden="false" customHeight="false" outlineLevel="0" collapsed="false">
      <c r="A188" s="0" t="n">
        <v>185</v>
      </c>
      <c r="B188" s="6" t="str">
        <f aca="false">IF(ISERROR(INDEX(Transactions!$H$3:$H$5000,MATCH(A188,Transactions!$N$3:$N$5000,0))),"",INDEX(Transactions!$H$3:$H$5000,MATCH(A188,Transactions!$N$3:$N$5000,0)))</f>
        <v/>
      </c>
      <c r="C188" s="7" t="str">
        <f aca="false">IF(B188="","",Transactions!$M$1+INDEX(Transactions!$K$3:$K$5000,MATCH(A188,Transactions!$N$3:$N$5000,0)))</f>
        <v/>
      </c>
      <c r="D188" s="7" t="str">
        <f aca="false">IF(B188="","",C188-C187)</f>
        <v/>
      </c>
      <c r="E188" s="1" t="n">
        <f aca="false">IF(B188="",0,C188/C187-1)</f>
        <v>0</v>
      </c>
    </row>
    <row r="189" customFormat="false" ht="14.1" hidden="false" customHeight="false" outlineLevel="0" collapsed="false">
      <c r="A189" s="0" t="n">
        <v>186</v>
      </c>
      <c r="B189" s="6" t="str">
        <f aca="false">IF(ISERROR(INDEX(Transactions!$H$3:$H$5000,MATCH(A189,Transactions!$N$3:$N$5000,0))),"",INDEX(Transactions!$H$3:$H$5000,MATCH(A189,Transactions!$N$3:$N$5000,0)))</f>
        <v/>
      </c>
      <c r="C189" s="7" t="str">
        <f aca="false">IF(B189="","",Transactions!$M$1+INDEX(Transactions!$K$3:$K$5000,MATCH(A189,Transactions!$N$3:$N$5000,0)))</f>
        <v/>
      </c>
      <c r="D189" s="7" t="str">
        <f aca="false">IF(B189="","",C189-C188)</f>
        <v/>
      </c>
      <c r="E189" s="1" t="n">
        <f aca="false">IF(B189="",0,C189/C188-1)</f>
        <v>0</v>
      </c>
    </row>
    <row r="190" customFormat="false" ht="14.1" hidden="false" customHeight="false" outlineLevel="0" collapsed="false">
      <c r="A190" s="0" t="n">
        <v>187</v>
      </c>
      <c r="B190" s="6" t="str">
        <f aca="false">IF(ISERROR(INDEX(Transactions!$H$3:$H$5000,MATCH(A190,Transactions!$N$3:$N$5000,0))),"",INDEX(Transactions!$H$3:$H$5000,MATCH(A190,Transactions!$N$3:$N$5000,0)))</f>
        <v/>
      </c>
      <c r="C190" s="7" t="str">
        <f aca="false">IF(B190="","",Transactions!$M$1+INDEX(Transactions!$K$3:$K$5000,MATCH(A190,Transactions!$N$3:$N$5000,0)))</f>
        <v/>
      </c>
      <c r="D190" s="7" t="str">
        <f aca="false">IF(B190="","",C190-C189)</f>
        <v/>
      </c>
      <c r="E190" s="1" t="n">
        <f aca="false">IF(B190="",0,C190/C189-1)</f>
        <v>0</v>
      </c>
    </row>
    <row r="191" customFormat="false" ht="14.1" hidden="false" customHeight="false" outlineLevel="0" collapsed="false">
      <c r="A191" s="0" t="n">
        <v>188</v>
      </c>
      <c r="B191" s="6" t="str">
        <f aca="false">IF(ISERROR(INDEX(Transactions!$H$3:$H$5000,MATCH(A191,Transactions!$N$3:$N$5000,0))),"",INDEX(Transactions!$H$3:$H$5000,MATCH(A191,Transactions!$N$3:$N$5000,0)))</f>
        <v/>
      </c>
      <c r="C191" s="7" t="str">
        <f aca="false">IF(B191="","",Transactions!$M$1+INDEX(Transactions!$K$3:$K$5000,MATCH(A191,Transactions!$N$3:$N$5000,0)))</f>
        <v/>
      </c>
      <c r="D191" s="7" t="str">
        <f aca="false">IF(B191="","",C191-C190)</f>
        <v/>
      </c>
      <c r="E191" s="1" t="n">
        <f aca="false">IF(B191="",0,C191/C190-1)</f>
        <v>0</v>
      </c>
    </row>
    <row r="192" customFormat="false" ht="14.1" hidden="false" customHeight="false" outlineLevel="0" collapsed="false">
      <c r="A192" s="0" t="n">
        <v>189</v>
      </c>
      <c r="B192" s="6" t="str">
        <f aca="false">IF(ISERROR(INDEX(Transactions!$H$3:$H$5000,MATCH(A192,Transactions!$N$3:$N$5000,0))),"",INDEX(Transactions!$H$3:$H$5000,MATCH(A192,Transactions!$N$3:$N$5000,0)))</f>
        <v/>
      </c>
      <c r="C192" s="7" t="str">
        <f aca="false">IF(B192="","",Transactions!$M$1+INDEX(Transactions!$K$3:$K$5000,MATCH(A192,Transactions!$N$3:$N$5000,0)))</f>
        <v/>
      </c>
      <c r="D192" s="7" t="str">
        <f aca="false">IF(B192="","",C192-C191)</f>
        <v/>
      </c>
      <c r="E192" s="1" t="n">
        <f aca="false">IF(B192="",0,C192/C191-1)</f>
        <v>0</v>
      </c>
    </row>
    <row r="193" customFormat="false" ht="14.1" hidden="false" customHeight="false" outlineLevel="0" collapsed="false">
      <c r="A193" s="0" t="n">
        <v>190</v>
      </c>
      <c r="B193" s="6" t="str">
        <f aca="false">IF(ISERROR(INDEX(Transactions!$H$3:$H$5000,MATCH(A193,Transactions!$N$3:$N$5000,0))),"",INDEX(Transactions!$H$3:$H$5000,MATCH(A193,Transactions!$N$3:$N$5000,0)))</f>
        <v/>
      </c>
      <c r="C193" s="7" t="str">
        <f aca="false">IF(B193="","",Transactions!$M$1+INDEX(Transactions!$K$3:$K$5000,MATCH(A193,Transactions!$N$3:$N$5000,0)))</f>
        <v/>
      </c>
      <c r="D193" s="7" t="str">
        <f aca="false">IF(B193="","",C193-C192)</f>
        <v/>
      </c>
      <c r="E193" s="1" t="n">
        <f aca="false">IF(B193="",0,C193/C192-1)</f>
        <v>0</v>
      </c>
    </row>
    <row r="194" customFormat="false" ht="14.1" hidden="false" customHeight="false" outlineLevel="0" collapsed="false">
      <c r="A194" s="0" t="n">
        <v>191</v>
      </c>
      <c r="B194" s="6" t="str">
        <f aca="false">IF(ISERROR(INDEX(Transactions!$H$3:$H$5000,MATCH(A194,Transactions!$N$3:$N$5000,0))),"",INDEX(Transactions!$H$3:$H$5000,MATCH(A194,Transactions!$N$3:$N$5000,0)))</f>
        <v/>
      </c>
      <c r="C194" s="7" t="str">
        <f aca="false">IF(B194="","",Transactions!$M$1+INDEX(Transactions!$K$3:$K$5000,MATCH(A194,Transactions!$N$3:$N$5000,0)))</f>
        <v/>
      </c>
      <c r="D194" s="7" t="str">
        <f aca="false">IF(B194="","",C194-C193)</f>
        <v/>
      </c>
      <c r="E194" s="1" t="n">
        <f aca="false">IF(B194="",0,C194/C193-1)</f>
        <v>0</v>
      </c>
    </row>
    <row r="195" customFormat="false" ht="14.1" hidden="false" customHeight="false" outlineLevel="0" collapsed="false">
      <c r="A195" s="0" t="n">
        <v>192</v>
      </c>
      <c r="B195" s="6" t="str">
        <f aca="false">IF(ISERROR(INDEX(Transactions!$H$3:$H$5000,MATCH(A195,Transactions!$N$3:$N$5000,0))),"",INDEX(Transactions!$H$3:$H$5000,MATCH(A195,Transactions!$N$3:$N$5000,0)))</f>
        <v/>
      </c>
      <c r="C195" s="7" t="str">
        <f aca="false">IF(B195="","",Transactions!$M$1+INDEX(Transactions!$K$3:$K$5000,MATCH(A195,Transactions!$N$3:$N$5000,0)))</f>
        <v/>
      </c>
      <c r="D195" s="7" t="str">
        <f aca="false">IF(B195="","",C195-C194)</f>
        <v/>
      </c>
      <c r="E195" s="1" t="n">
        <f aca="false">IF(B195="",0,C195/C194-1)</f>
        <v>0</v>
      </c>
    </row>
    <row r="196" customFormat="false" ht="14.1" hidden="false" customHeight="false" outlineLevel="0" collapsed="false">
      <c r="A196" s="0" t="n">
        <v>193</v>
      </c>
      <c r="B196" s="6" t="str">
        <f aca="false">IF(ISERROR(INDEX(Transactions!$H$3:$H$5000,MATCH(A196,Transactions!$N$3:$N$5000,0))),"",INDEX(Transactions!$H$3:$H$5000,MATCH(A196,Transactions!$N$3:$N$5000,0)))</f>
        <v/>
      </c>
      <c r="C196" s="7" t="str">
        <f aca="false">IF(B196="","",Transactions!$M$1+INDEX(Transactions!$K$3:$K$5000,MATCH(A196,Transactions!$N$3:$N$5000,0)))</f>
        <v/>
      </c>
      <c r="D196" s="7" t="str">
        <f aca="false">IF(B196="","",C196-C195)</f>
        <v/>
      </c>
      <c r="E196" s="1" t="n">
        <f aca="false">IF(B196="",0,C196/C195-1)</f>
        <v>0</v>
      </c>
    </row>
    <row r="197" customFormat="false" ht="14.1" hidden="false" customHeight="false" outlineLevel="0" collapsed="false">
      <c r="A197" s="0" t="n">
        <v>194</v>
      </c>
      <c r="B197" s="6" t="str">
        <f aca="false">IF(ISERROR(INDEX(Transactions!$H$3:$H$5000,MATCH(A197,Transactions!$N$3:$N$5000,0))),"",INDEX(Transactions!$H$3:$H$5000,MATCH(A197,Transactions!$N$3:$N$5000,0)))</f>
        <v/>
      </c>
      <c r="C197" s="7" t="str">
        <f aca="false">IF(B197="","",Transactions!$M$1+INDEX(Transactions!$K$3:$K$5000,MATCH(A197,Transactions!$N$3:$N$5000,0)))</f>
        <v/>
      </c>
      <c r="D197" s="7" t="str">
        <f aca="false">IF(B197="","",C197-C196)</f>
        <v/>
      </c>
      <c r="E197" s="1" t="n">
        <f aca="false">IF(B197="",0,C197/C196-1)</f>
        <v>0</v>
      </c>
    </row>
    <row r="198" customFormat="false" ht="14.1" hidden="false" customHeight="false" outlineLevel="0" collapsed="false">
      <c r="A198" s="0" t="n">
        <v>195</v>
      </c>
      <c r="B198" s="6" t="str">
        <f aca="false">IF(ISERROR(INDEX(Transactions!$H$3:$H$5000,MATCH(A198,Transactions!$N$3:$N$5000,0))),"",INDEX(Transactions!$H$3:$H$5000,MATCH(A198,Transactions!$N$3:$N$5000,0)))</f>
        <v/>
      </c>
      <c r="C198" s="7" t="str">
        <f aca="false">IF(B198="","",Transactions!$M$1+INDEX(Transactions!$K$3:$K$5000,MATCH(A198,Transactions!$N$3:$N$5000,0)))</f>
        <v/>
      </c>
      <c r="D198" s="7" t="str">
        <f aca="false">IF(B198="","",C198-C197)</f>
        <v/>
      </c>
      <c r="E198" s="1" t="n">
        <f aca="false">IF(B198="",0,C198/C197-1)</f>
        <v>0</v>
      </c>
    </row>
    <row r="199" customFormat="false" ht="14.1" hidden="false" customHeight="false" outlineLevel="0" collapsed="false">
      <c r="A199" s="0" t="n">
        <v>196</v>
      </c>
      <c r="B199" s="6" t="str">
        <f aca="false">IF(ISERROR(INDEX(Transactions!$H$3:$H$5000,MATCH(A199,Transactions!$N$3:$N$5000,0))),"",INDEX(Transactions!$H$3:$H$5000,MATCH(A199,Transactions!$N$3:$N$5000,0)))</f>
        <v/>
      </c>
      <c r="C199" s="7" t="str">
        <f aca="false">IF(B199="","",Transactions!$M$1+INDEX(Transactions!$K$3:$K$5000,MATCH(A199,Transactions!$N$3:$N$5000,0)))</f>
        <v/>
      </c>
      <c r="D199" s="7" t="str">
        <f aca="false">IF(B199="","",C199-C198)</f>
        <v/>
      </c>
      <c r="E199" s="1" t="n">
        <f aca="false">IF(B199="",0,C199/C198-1)</f>
        <v>0</v>
      </c>
    </row>
    <row r="200" customFormat="false" ht="14.1" hidden="false" customHeight="false" outlineLevel="0" collapsed="false">
      <c r="A200" s="0" t="n">
        <v>197</v>
      </c>
      <c r="B200" s="6" t="str">
        <f aca="false">IF(ISERROR(INDEX(Transactions!$H$3:$H$5000,MATCH(A200,Transactions!$N$3:$N$5000,0))),"",INDEX(Transactions!$H$3:$H$5000,MATCH(A200,Transactions!$N$3:$N$5000,0)))</f>
        <v/>
      </c>
      <c r="C200" s="7" t="str">
        <f aca="false">IF(B200="","",Transactions!$M$1+INDEX(Transactions!$K$3:$K$5000,MATCH(A200,Transactions!$N$3:$N$5000,0)))</f>
        <v/>
      </c>
      <c r="D200" s="7" t="str">
        <f aca="false">IF(B200="","",C200-C199)</f>
        <v/>
      </c>
      <c r="E200" s="1" t="n">
        <f aca="false">IF(B200="",0,C200/C199-1)</f>
        <v>0</v>
      </c>
    </row>
    <row r="201" customFormat="false" ht="14.1" hidden="false" customHeight="false" outlineLevel="0" collapsed="false">
      <c r="A201" s="0" t="n">
        <v>198</v>
      </c>
      <c r="B201" s="6" t="str">
        <f aca="false">IF(ISERROR(INDEX(Transactions!$H$3:$H$5000,MATCH(A201,Transactions!$N$3:$N$5000,0))),"",INDEX(Transactions!$H$3:$H$5000,MATCH(A201,Transactions!$N$3:$N$5000,0)))</f>
        <v/>
      </c>
      <c r="C201" s="7" t="str">
        <f aca="false">IF(B201="","",Transactions!$M$1+INDEX(Transactions!$K$3:$K$5000,MATCH(A201,Transactions!$N$3:$N$5000,0)))</f>
        <v/>
      </c>
      <c r="D201" s="7" t="str">
        <f aca="false">IF(B201="","",C201-C200)</f>
        <v/>
      </c>
      <c r="E201" s="1" t="n">
        <f aca="false">IF(B201="",0,C201/C200-1)</f>
        <v>0</v>
      </c>
    </row>
    <row r="202" customFormat="false" ht="14.1" hidden="false" customHeight="false" outlineLevel="0" collapsed="false">
      <c r="A202" s="0" t="n">
        <v>199</v>
      </c>
      <c r="B202" s="6" t="str">
        <f aca="false">IF(ISERROR(INDEX(Transactions!$H$3:$H$5000,MATCH(A202,Transactions!$N$3:$N$5000,0))),"",INDEX(Transactions!$H$3:$H$5000,MATCH(A202,Transactions!$N$3:$N$5000,0)))</f>
        <v/>
      </c>
      <c r="C202" s="7" t="str">
        <f aca="false">IF(B202="","",Transactions!$M$1+INDEX(Transactions!$K$3:$K$5000,MATCH(A202,Transactions!$N$3:$N$5000,0)))</f>
        <v/>
      </c>
      <c r="D202" s="7" t="str">
        <f aca="false">IF(B202="","",C202-C201)</f>
        <v/>
      </c>
      <c r="E202" s="1" t="n">
        <f aca="false">IF(B202="",0,C202/C201-1)</f>
        <v>0</v>
      </c>
    </row>
    <row r="203" customFormat="false" ht="14.1" hidden="false" customHeight="false" outlineLevel="0" collapsed="false">
      <c r="A203" s="0" t="n">
        <v>200</v>
      </c>
      <c r="B203" s="6" t="str">
        <f aca="false">IF(ISERROR(INDEX(Transactions!$H$3:$H$5000,MATCH(A203,Transactions!$N$3:$N$5000,0))),"",INDEX(Transactions!$H$3:$H$5000,MATCH(A203,Transactions!$N$3:$N$5000,0)))</f>
        <v/>
      </c>
      <c r="C203" s="7" t="str">
        <f aca="false">IF(B203="","",Transactions!$M$1+INDEX(Transactions!$K$3:$K$5000,MATCH(A203,Transactions!$N$3:$N$5000,0)))</f>
        <v/>
      </c>
      <c r="D203" s="7" t="str">
        <f aca="false">IF(B203="","",C203-C202)</f>
        <v/>
      </c>
      <c r="E203" s="1" t="n">
        <f aca="false">IF(B203="",0,C203/C202-1)</f>
        <v>0</v>
      </c>
    </row>
    <row r="204" customFormat="false" ht="14.1" hidden="false" customHeight="false" outlineLevel="0" collapsed="false">
      <c r="A204" s="0" t="n">
        <v>201</v>
      </c>
      <c r="B204" s="6" t="str">
        <f aca="false">IF(ISERROR(INDEX(Transactions!$H$3:$H$5000,MATCH(A204,Transactions!$N$3:$N$5000,0))),"",INDEX(Transactions!$H$3:$H$5000,MATCH(A204,Transactions!$N$3:$N$5000,0)))</f>
        <v/>
      </c>
      <c r="C204" s="7" t="str">
        <f aca="false">IF(B204="","",Transactions!$M$1+INDEX(Transactions!$K$3:$K$5000,MATCH(A204,Transactions!$N$3:$N$5000,0)))</f>
        <v/>
      </c>
      <c r="D204" s="7" t="str">
        <f aca="false">IF(B204="","",C204-C203)</f>
        <v/>
      </c>
      <c r="E204" s="1" t="n">
        <f aca="false">IF(B204="",0,C204/C203-1)</f>
        <v>0</v>
      </c>
    </row>
    <row r="205" customFormat="false" ht="14.1" hidden="false" customHeight="false" outlineLevel="0" collapsed="false">
      <c r="A205" s="0" t="n">
        <v>202</v>
      </c>
      <c r="B205" s="6" t="str">
        <f aca="false">IF(ISERROR(INDEX(Transactions!$H$3:$H$5000,MATCH(A205,Transactions!$N$3:$N$5000,0))),"",INDEX(Transactions!$H$3:$H$5000,MATCH(A205,Transactions!$N$3:$N$5000,0)))</f>
        <v/>
      </c>
      <c r="C205" s="7" t="str">
        <f aca="false">IF(B205="","",Transactions!$M$1+INDEX(Transactions!$K$3:$K$5000,MATCH(A205,Transactions!$N$3:$N$5000,0)))</f>
        <v/>
      </c>
      <c r="D205" s="7" t="str">
        <f aca="false">IF(B205="","",C205-C204)</f>
        <v/>
      </c>
      <c r="E205" s="1" t="n">
        <f aca="false">IF(B205="",0,C205/C204-1)</f>
        <v>0</v>
      </c>
    </row>
    <row r="206" customFormat="false" ht="14.1" hidden="false" customHeight="false" outlineLevel="0" collapsed="false">
      <c r="A206" s="0" t="n">
        <v>203</v>
      </c>
      <c r="B206" s="6" t="str">
        <f aca="false">IF(ISERROR(INDEX(Transactions!$H$3:$H$5000,MATCH(A206,Transactions!$N$3:$N$5000,0))),"",INDEX(Transactions!$H$3:$H$5000,MATCH(A206,Transactions!$N$3:$N$5000,0)))</f>
        <v/>
      </c>
      <c r="C206" s="7" t="str">
        <f aca="false">IF(B206="","",Transactions!$M$1+INDEX(Transactions!$K$3:$K$5000,MATCH(A206,Transactions!$N$3:$N$5000,0)))</f>
        <v/>
      </c>
      <c r="D206" s="7" t="str">
        <f aca="false">IF(B206="","",C206-C205)</f>
        <v/>
      </c>
      <c r="E206" s="1" t="n">
        <f aca="false">IF(B206="",0,C206/C205-1)</f>
        <v>0</v>
      </c>
    </row>
    <row r="207" customFormat="false" ht="14.1" hidden="false" customHeight="false" outlineLevel="0" collapsed="false">
      <c r="A207" s="0" t="n">
        <v>204</v>
      </c>
      <c r="B207" s="6" t="str">
        <f aca="false">IF(ISERROR(INDEX(Transactions!$H$3:$H$5000,MATCH(A207,Transactions!$N$3:$N$5000,0))),"",INDEX(Transactions!$H$3:$H$5000,MATCH(A207,Transactions!$N$3:$N$5000,0)))</f>
        <v/>
      </c>
      <c r="C207" s="7" t="str">
        <f aca="false">IF(B207="","",Transactions!$M$1+INDEX(Transactions!$K$3:$K$5000,MATCH(A207,Transactions!$N$3:$N$5000,0)))</f>
        <v/>
      </c>
      <c r="D207" s="7" t="str">
        <f aca="false">IF(B207="","",C207-C206)</f>
        <v/>
      </c>
      <c r="E207" s="1" t="n">
        <f aca="false">IF(B207="",0,C207/C206-1)</f>
        <v>0</v>
      </c>
    </row>
    <row r="208" customFormat="false" ht="14.1" hidden="false" customHeight="false" outlineLevel="0" collapsed="false">
      <c r="A208" s="0" t="n">
        <v>205</v>
      </c>
      <c r="B208" s="6" t="str">
        <f aca="false">IF(ISERROR(INDEX(Transactions!$H$3:$H$5000,MATCH(A208,Transactions!$N$3:$N$5000,0))),"",INDEX(Transactions!$H$3:$H$5000,MATCH(A208,Transactions!$N$3:$N$5000,0)))</f>
        <v/>
      </c>
      <c r="C208" s="7" t="str">
        <f aca="false">IF(B208="","",Transactions!$M$1+INDEX(Transactions!$K$3:$K$5000,MATCH(A208,Transactions!$N$3:$N$5000,0)))</f>
        <v/>
      </c>
      <c r="D208" s="7" t="str">
        <f aca="false">IF(B208="","",C208-C207)</f>
        <v/>
      </c>
      <c r="E208" s="1" t="n">
        <f aca="false">IF(B208="",0,C208/C207-1)</f>
        <v>0</v>
      </c>
    </row>
    <row r="209" customFormat="false" ht="14.1" hidden="false" customHeight="false" outlineLevel="0" collapsed="false">
      <c r="A209" s="0" t="n">
        <v>206</v>
      </c>
      <c r="B209" s="6" t="str">
        <f aca="false">IF(ISERROR(INDEX(Transactions!$H$3:$H$5000,MATCH(A209,Transactions!$N$3:$N$5000,0))),"",INDEX(Transactions!$H$3:$H$5000,MATCH(A209,Transactions!$N$3:$N$5000,0)))</f>
        <v/>
      </c>
      <c r="C209" s="7" t="str">
        <f aca="false">IF(B209="","",Transactions!$M$1+INDEX(Transactions!$K$3:$K$5000,MATCH(A209,Transactions!$N$3:$N$5000,0)))</f>
        <v/>
      </c>
      <c r="D209" s="7" t="str">
        <f aca="false">IF(B209="","",C209-C208)</f>
        <v/>
      </c>
      <c r="E209" s="1" t="n">
        <f aca="false">IF(B209="",0,C209/C208-1)</f>
        <v>0</v>
      </c>
    </row>
    <row r="210" customFormat="false" ht="14.1" hidden="false" customHeight="false" outlineLevel="0" collapsed="false">
      <c r="A210" s="0" t="n">
        <v>207</v>
      </c>
      <c r="B210" s="6" t="str">
        <f aca="false">IF(ISERROR(INDEX(Transactions!$H$3:$H$5000,MATCH(A210,Transactions!$N$3:$N$5000,0))),"",INDEX(Transactions!$H$3:$H$5000,MATCH(A210,Transactions!$N$3:$N$5000,0)))</f>
        <v/>
      </c>
      <c r="C210" s="7" t="str">
        <f aca="false">IF(B210="","",Transactions!$M$1+INDEX(Transactions!$K$3:$K$5000,MATCH(A210,Transactions!$N$3:$N$5000,0)))</f>
        <v/>
      </c>
      <c r="D210" s="7" t="str">
        <f aca="false">IF(B210="","",C210-C209)</f>
        <v/>
      </c>
      <c r="E210" s="1" t="n">
        <f aca="false">IF(B210="",0,C210/C209-1)</f>
        <v>0</v>
      </c>
    </row>
    <row r="211" customFormat="false" ht="14.1" hidden="false" customHeight="false" outlineLevel="0" collapsed="false">
      <c r="A211" s="0" t="n">
        <v>208</v>
      </c>
      <c r="B211" s="6" t="str">
        <f aca="false">IF(ISERROR(INDEX(Transactions!$H$3:$H$5000,MATCH(A211,Transactions!$N$3:$N$5000,0))),"",INDEX(Transactions!$H$3:$H$5000,MATCH(A211,Transactions!$N$3:$N$5000,0)))</f>
        <v/>
      </c>
      <c r="C211" s="7" t="str">
        <f aca="false">IF(B211="","",Transactions!$M$1+INDEX(Transactions!$K$3:$K$5000,MATCH(A211,Transactions!$N$3:$N$5000,0)))</f>
        <v/>
      </c>
      <c r="D211" s="7" t="str">
        <f aca="false">IF(B211="","",C211-C210)</f>
        <v/>
      </c>
      <c r="E211" s="1" t="n">
        <f aca="false">IF(B211="",0,C211/C210-1)</f>
        <v>0</v>
      </c>
    </row>
    <row r="212" customFormat="false" ht="14.1" hidden="false" customHeight="false" outlineLevel="0" collapsed="false">
      <c r="A212" s="0" t="n">
        <v>209</v>
      </c>
      <c r="B212" s="6" t="str">
        <f aca="false">IF(ISERROR(INDEX(Transactions!$H$3:$H$5000,MATCH(A212,Transactions!$N$3:$N$5000,0))),"",INDEX(Transactions!$H$3:$H$5000,MATCH(A212,Transactions!$N$3:$N$5000,0)))</f>
        <v/>
      </c>
      <c r="C212" s="7" t="str">
        <f aca="false">IF(B212="","",Transactions!$M$1+INDEX(Transactions!$K$3:$K$5000,MATCH(A212,Transactions!$N$3:$N$5000,0)))</f>
        <v/>
      </c>
      <c r="D212" s="7" t="str">
        <f aca="false">IF(B212="","",C212-C211)</f>
        <v/>
      </c>
      <c r="E212" s="1" t="n">
        <f aca="false">IF(B212="",0,C212/C211-1)</f>
        <v>0</v>
      </c>
    </row>
    <row r="213" customFormat="false" ht="14.1" hidden="false" customHeight="false" outlineLevel="0" collapsed="false">
      <c r="A213" s="0" t="n">
        <v>210</v>
      </c>
      <c r="B213" s="6" t="str">
        <f aca="false">IF(ISERROR(INDEX(Transactions!$H$3:$H$5000,MATCH(A213,Transactions!$N$3:$N$5000,0))),"",INDEX(Transactions!$H$3:$H$5000,MATCH(A213,Transactions!$N$3:$N$5000,0)))</f>
        <v/>
      </c>
      <c r="C213" s="7" t="str">
        <f aca="false">IF(B213="","",Transactions!$M$1+INDEX(Transactions!$K$3:$K$5000,MATCH(A213,Transactions!$N$3:$N$5000,0)))</f>
        <v/>
      </c>
      <c r="D213" s="7" t="str">
        <f aca="false">IF(B213="","",C213-C212)</f>
        <v/>
      </c>
      <c r="E213" s="1" t="n">
        <f aca="false">IF(B213="",0,C213/C212-1)</f>
        <v>0</v>
      </c>
    </row>
    <row r="214" customFormat="false" ht="14.1" hidden="false" customHeight="false" outlineLevel="0" collapsed="false">
      <c r="A214" s="0" t="n">
        <v>211</v>
      </c>
      <c r="B214" s="6" t="str">
        <f aca="false">IF(ISERROR(INDEX(Transactions!$H$3:$H$5000,MATCH(A214,Transactions!$N$3:$N$5000,0))),"",INDEX(Transactions!$H$3:$H$5000,MATCH(A214,Transactions!$N$3:$N$5000,0)))</f>
        <v/>
      </c>
      <c r="C214" s="7" t="str">
        <f aca="false">IF(B214="","",Transactions!$M$1+INDEX(Transactions!$K$3:$K$5000,MATCH(A214,Transactions!$N$3:$N$5000,0)))</f>
        <v/>
      </c>
      <c r="D214" s="7" t="str">
        <f aca="false">IF(B214="","",C214-C213)</f>
        <v/>
      </c>
      <c r="E214" s="1" t="n">
        <f aca="false">IF(B214="",0,C214/C213-1)</f>
        <v>0</v>
      </c>
    </row>
    <row r="215" customFormat="false" ht="14.1" hidden="false" customHeight="false" outlineLevel="0" collapsed="false">
      <c r="A215" s="0" t="n">
        <v>212</v>
      </c>
      <c r="B215" s="6" t="str">
        <f aca="false">IF(ISERROR(INDEX(Transactions!$H$3:$H$5000,MATCH(A215,Transactions!$N$3:$N$5000,0))),"",INDEX(Transactions!$H$3:$H$5000,MATCH(A215,Transactions!$N$3:$N$5000,0)))</f>
        <v/>
      </c>
      <c r="C215" s="7" t="str">
        <f aca="false">IF(B215="","",Transactions!$M$1+INDEX(Transactions!$K$3:$K$5000,MATCH(A215,Transactions!$N$3:$N$5000,0)))</f>
        <v/>
      </c>
      <c r="D215" s="7" t="str">
        <f aca="false">IF(B215="","",C215-C214)</f>
        <v/>
      </c>
      <c r="E215" s="1" t="n">
        <f aca="false">IF(B215="",0,C215/C214-1)</f>
        <v>0</v>
      </c>
    </row>
    <row r="216" customFormat="false" ht="14.1" hidden="false" customHeight="false" outlineLevel="0" collapsed="false">
      <c r="A216" s="0" t="n">
        <v>213</v>
      </c>
      <c r="B216" s="6" t="str">
        <f aca="false">IF(ISERROR(INDEX(Transactions!$H$3:$H$5000,MATCH(A216,Transactions!$N$3:$N$5000,0))),"",INDEX(Transactions!$H$3:$H$5000,MATCH(A216,Transactions!$N$3:$N$5000,0)))</f>
        <v/>
      </c>
      <c r="C216" s="7" t="str">
        <f aca="false">IF(B216="","",Transactions!$M$1+INDEX(Transactions!$K$3:$K$5000,MATCH(A216,Transactions!$N$3:$N$5000,0)))</f>
        <v/>
      </c>
      <c r="D216" s="7" t="str">
        <f aca="false">IF(B216="","",C216-C215)</f>
        <v/>
      </c>
      <c r="E216" s="1" t="n">
        <f aca="false">IF(B216="",0,C216/C215-1)</f>
        <v>0</v>
      </c>
    </row>
    <row r="217" customFormat="false" ht="14.1" hidden="false" customHeight="false" outlineLevel="0" collapsed="false">
      <c r="A217" s="0" t="n">
        <v>214</v>
      </c>
      <c r="B217" s="6" t="str">
        <f aca="false">IF(ISERROR(INDEX(Transactions!$H$3:$H$5000,MATCH(A217,Transactions!$N$3:$N$5000,0))),"",INDEX(Transactions!$H$3:$H$5000,MATCH(A217,Transactions!$N$3:$N$5000,0)))</f>
        <v/>
      </c>
      <c r="C217" s="7" t="str">
        <f aca="false">IF(B217="","",Transactions!$M$1+INDEX(Transactions!$K$3:$K$5000,MATCH(A217,Transactions!$N$3:$N$5000,0)))</f>
        <v/>
      </c>
      <c r="D217" s="7" t="str">
        <f aca="false">IF(B217="","",C217-C216)</f>
        <v/>
      </c>
      <c r="E217" s="1" t="n">
        <f aca="false">IF(B217="",0,C217/C216-1)</f>
        <v>0</v>
      </c>
    </row>
    <row r="218" customFormat="false" ht="14.1" hidden="false" customHeight="false" outlineLevel="0" collapsed="false">
      <c r="A218" s="0" t="n">
        <v>215</v>
      </c>
      <c r="B218" s="6" t="str">
        <f aca="false">IF(ISERROR(INDEX(Transactions!$H$3:$H$5000,MATCH(A218,Transactions!$N$3:$N$5000,0))),"",INDEX(Transactions!$H$3:$H$5000,MATCH(A218,Transactions!$N$3:$N$5000,0)))</f>
        <v/>
      </c>
      <c r="C218" s="7" t="str">
        <f aca="false">IF(B218="","",Transactions!$M$1+INDEX(Transactions!$K$3:$K$5000,MATCH(A218,Transactions!$N$3:$N$5000,0)))</f>
        <v/>
      </c>
      <c r="D218" s="7" t="str">
        <f aca="false">IF(B218="","",C218-C217)</f>
        <v/>
      </c>
      <c r="E218" s="1" t="n">
        <f aca="false">IF(B218="",0,C218/C217-1)</f>
        <v>0</v>
      </c>
    </row>
    <row r="219" customFormat="false" ht="14.1" hidden="false" customHeight="false" outlineLevel="0" collapsed="false">
      <c r="A219" s="0" t="n">
        <v>216</v>
      </c>
      <c r="B219" s="6" t="str">
        <f aca="false">IF(ISERROR(INDEX(Transactions!$H$3:$H$5000,MATCH(A219,Transactions!$N$3:$N$5000,0))),"",INDEX(Transactions!$H$3:$H$5000,MATCH(A219,Transactions!$N$3:$N$5000,0)))</f>
        <v/>
      </c>
      <c r="C219" s="7" t="str">
        <f aca="false">IF(B219="","",Transactions!$M$1+INDEX(Transactions!$K$3:$K$5000,MATCH(A219,Transactions!$N$3:$N$5000,0)))</f>
        <v/>
      </c>
      <c r="D219" s="7" t="str">
        <f aca="false">IF(B219="","",C219-C218)</f>
        <v/>
      </c>
      <c r="E219" s="1" t="n">
        <f aca="false">IF(B219="",0,C219/C218-1)</f>
        <v>0</v>
      </c>
    </row>
    <row r="220" customFormat="false" ht="14.1" hidden="false" customHeight="false" outlineLevel="0" collapsed="false">
      <c r="A220" s="0" t="n">
        <v>217</v>
      </c>
      <c r="B220" s="6" t="str">
        <f aca="false">IF(ISERROR(INDEX(Transactions!$H$3:$H$5000,MATCH(A220,Transactions!$N$3:$N$5000,0))),"",INDEX(Transactions!$H$3:$H$5000,MATCH(A220,Transactions!$N$3:$N$5000,0)))</f>
        <v/>
      </c>
      <c r="C220" s="7" t="str">
        <f aca="false">IF(B220="","",Transactions!$M$1+INDEX(Transactions!$K$3:$K$5000,MATCH(A220,Transactions!$N$3:$N$5000,0)))</f>
        <v/>
      </c>
      <c r="D220" s="7" t="str">
        <f aca="false">IF(B220="","",C220-C219)</f>
        <v/>
      </c>
      <c r="E220" s="1" t="n">
        <f aca="false">IF(B220="",0,C220/C219-1)</f>
        <v>0</v>
      </c>
    </row>
    <row r="221" customFormat="false" ht="14.1" hidden="false" customHeight="false" outlineLevel="0" collapsed="false">
      <c r="A221" s="0" t="n">
        <v>218</v>
      </c>
      <c r="B221" s="6" t="str">
        <f aca="false">IF(ISERROR(INDEX(Transactions!$H$3:$H$5000,MATCH(A221,Transactions!$N$3:$N$5000,0))),"",INDEX(Transactions!$H$3:$H$5000,MATCH(A221,Transactions!$N$3:$N$5000,0)))</f>
        <v/>
      </c>
      <c r="C221" s="7" t="str">
        <f aca="false">IF(B221="","",Transactions!$M$1+INDEX(Transactions!$K$3:$K$5000,MATCH(A221,Transactions!$N$3:$N$5000,0)))</f>
        <v/>
      </c>
      <c r="D221" s="7" t="str">
        <f aca="false">IF(B221="","",C221-C220)</f>
        <v/>
      </c>
      <c r="E221" s="1" t="n">
        <f aca="false">IF(B221="",0,C221/C220-1)</f>
        <v>0</v>
      </c>
    </row>
    <row r="222" customFormat="false" ht="14.1" hidden="false" customHeight="false" outlineLevel="0" collapsed="false">
      <c r="A222" s="0" t="n">
        <v>219</v>
      </c>
      <c r="B222" s="6" t="str">
        <f aca="false">IF(ISERROR(INDEX(Transactions!$H$3:$H$5000,MATCH(A222,Transactions!$N$3:$N$5000,0))),"",INDEX(Transactions!$H$3:$H$5000,MATCH(A222,Transactions!$N$3:$N$5000,0)))</f>
        <v/>
      </c>
      <c r="C222" s="7" t="str">
        <f aca="false">IF(B222="","",Transactions!$M$1+INDEX(Transactions!$K$3:$K$5000,MATCH(A222,Transactions!$N$3:$N$5000,0)))</f>
        <v/>
      </c>
      <c r="D222" s="7" t="str">
        <f aca="false">IF(B222="","",C222-C221)</f>
        <v/>
      </c>
      <c r="E222" s="1" t="n">
        <f aca="false">IF(B222="",0,C222/C221-1)</f>
        <v>0</v>
      </c>
    </row>
    <row r="223" customFormat="false" ht="14.1" hidden="false" customHeight="false" outlineLevel="0" collapsed="false">
      <c r="A223" s="0" t="n">
        <v>220</v>
      </c>
      <c r="B223" s="6" t="str">
        <f aca="false">IF(ISERROR(INDEX(Transactions!$H$3:$H$5000,MATCH(A223,Transactions!$N$3:$N$5000,0))),"",INDEX(Transactions!$H$3:$H$5000,MATCH(A223,Transactions!$N$3:$N$5000,0)))</f>
        <v/>
      </c>
      <c r="C223" s="7" t="str">
        <f aca="false">IF(B223="","",Transactions!$M$1+INDEX(Transactions!$K$3:$K$5000,MATCH(A223,Transactions!$N$3:$N$5000,0)))</f>
        <v/>
      </c>
      <c r="D223" s="7" t="str">
        <f aca="false">IF(B223="","",C223-C222)</f>
        <v/>
      </c>
      <c r="E223" s="1" t="n">
        <f aca="false">IF(B223="",0,C223/C222-1)</f>
        <v>0</v>
      </c>
    </row>
    <row r="224" customFormat="false" ht="14.1" hidden="false" customHeight="false" outlineLevel="0" collapsed="false">
      <c r="A224" s="0" t="n">
        <v>221</v>
      </c>
      <c r="B224" s="6" t="str">
        <f aca="false">IF(ISERROR(INDEX(Transactions!$H$3:$H$5000,MATCH(A224,Transactions!$N$3:$N$5000,0))),"",INDEX(Transactions!$H$3:$H$5000,MATCH(A224,Transactions!$N$3:$N$5000,0)))</f>
        <v/>
      </c>
      <c r="C224" s="7" t="str">
        <f aca="false">IF(B224="","",Transactions!$M$1+INDEX(Transactions!$K$3:$K$5000,MATCH(A224,Transactions!$N$3:$N$5000,0)))</f>
        <v/>
      </c>
      <c r="D224" s="7" t="str">
        <f aca="false">IF(B224="","",C224-C223)</f>
        <v/>
      </c>
      <c r="E224" s="1" t="n">
        <f aca="false">IF(B224="",0,C224/C223-1)</f>
        <v>0</v>
      </c>
    </row>
    <row r="225" customFormat="false" ht="14.1" hidden="false" customHeight="false" outlineLevel="0" collapsed="false">
      <c r="A225" s="0" t="n">
        <v>222</v>
      </c>
      <c r="B225" s="6" t="str">
        <f aca="false">IF(ISERROR(INDEX(Transactions!$H$3:$H$5000,MATCH(A225,Transactions!$N$3:$N$5000,0))),"",INDEX(Transactions!$H$3:$H$5000,MATCH(A225,Transactions!$N$3:$N$5000,0)))</f>
        <v/>
      </c>
      <c r="C225" s="7" t="str">
        <f aca="false">IF(B225="","",Transactions!$M$1+INDEX(Transactions!$K$3:$K$5000,MATCH(A225,Transactions!$N$3:$N$5000,0)))</f>
        <v/>
      </c>
      <c r="D225" s="7" t="str">
        <f aca="false">IF(B225="","",C225-C224)</f>
        <v/>
      </c>
      <c r="E225" s="1" t="n">
        <f aca="false">IF(B225="",0,C225/C224-1)</f>
        <v>0</v>
      </c>
    </row>
    <row r="226" customFormat="false" ht="14.1" hidden="false" customHeight="false" outlineLevel="0" collapsed="false">
      <c r="A226" s="0" t="n">
        <v>223</v>
      </c>
      <c r="B226" s="6" t="str">
        <f aca="false">IF(ISERROR(INDEX(Transactions!$H$3:$H$5000,MATCH(A226,Transactions!$N$3:$N$5000,0))),"",INDEX(Transactions!$H$3:$H$5000,MATCH(A226,Transactions!$N$3:$N$5000,0)))</f>
        <v/>
      </c>
      <c r="C226" s="7" t="str">
        <f aca="false">IF(B226="","",Transactions!$M$1+INDEX(Transactions!$K$3:$K$5000,MATCH(A226,Transactions!$N$3:$N$5000,0)))</f>
        <v/>
      </c>
      <c r="D226" s="7" t="str">
        <f aca="false">IF(B226="","",C226-C225)</f>
        <v/>
      </c>
      <c r="E226" s="1" t="n">
        <f aca="false">IF(B226="",0,C226/C225-1)</f>
        <v>0</v>
      </c>
    </row>
    <row r="227" customFormat="false" ht="14.1" hidden="false" customHeight="false" outlineLevel="0" collapsed="false">
      <c r="A227" s="0" t="n">
        <v>224</v>
      </c>
      <c r="B227" s="6" t="str">
        <f aca="false">IF(ISERROR(INDEX(Transactions!$H$3:$H$5000,MATCH(A227,Transactions!$N$3:$N$5000,0))),"",INDEX(Transactions!$H$3:$H$5000,MATCH(A227,Transactions!$N$3:$N$5000,0)))</f>
        <v/>
      </c>
      <c r="C227" s="7" t="str">
        <f aca="false">IF(B227="","",Transactions!$M$1+INDEX(Transactions!$K$3:$K$5000,MATCH(A227,Transactions!$N$3:$N$5000,0)))</f>
        <v/>
      </c>
      <c r="D227" s="7" t="str">
        <f aca="false">IF(B227="","",C227-C226)</f>
        <v/>
      </c>
      <c r="E227" s="1" t="n">
        <f aca="false">IF(B227="",0,C227/C226-1)</f>
        <v>0</v>
      </c>
    </row>
    <row r="228" customFormat="false" ht="14.1" hidden="false" customHeight="false" outlineLevel="0" collapsed="false">
      <c r="A228" s="0" t="n">
        <v>225</v>
      </c>
      <c r="B228" s="6" t="str">
        <f aca="false">IF(ISERROR(INDEX(Transactions!$H$3:$H$5000,MATCH(A228,Transactions!$N$3:$N$5000,0))),"",INDEX(Transactions!$H$3:$H$5000,MATCH(A228,Transactions!$N$3:$N$5000,0)))</f>
        <v/>
      </c>
      <c r="C228" s="7" t="str">
        <f aca="false">IF(B228="","",Transactions!$M$1+INDEX(Transactions!$K$3:$K$5000,MATCH(A228,Transactions!$N$3:$N$5000,0)))</f>
        <v/>
      </c>
      <c r="D228" s="7" t="str">
        <f aca="false">IF(B228="","",C228-C227)</f>
        <v/>
      </c>
      <c r="E228" s="1" t="n">
        <f aca="false">IF(B228="",0,C228/C227-1)</f>
        <v>0</v>
      </c>
    </row>
    <row r="229" customFormat="false" ht="14.1" hidden="false" customHeight="false" outlineLevel="0" collapsed="false">
      <c r="A229" s="0" t="n">
        <v>226</v>
      </c>
      <c r="B229" s="6" t="str">
        <f aca="false">IF(ISERROR(INDEX(Transactions!$H$3:$H$5000,MATCH(A229,Transactions!$N$3:$N$5000,0))),"",INDEX(Transactions!$H$3:$H$5000,MATCH(A229,Transactions!$N$3:$N$5000,0)))</f>
        <v/>
      </c>
      <c r="C229" s="7" t="str">
        <f aca="false">IF(B229="","",Transactions!$M$1+INDEX(Transactions!$K$3:$K$5000,MATCH(A229,Transactions!$N$3:$N$5000,0)))</f>
        <v/>
      </c>
      <c r="D229" s="7" t="str">
        <f aca="false">IF(B229="","",C229-C228)</f>
        <v/>
      </c>
      <c r="E229" s="1" t="n">
        <f aca="false">IF(B229="",0,C229/C228-1)</f>
        <v>0</v>
      </c>
    </row>
    <row r="230" customFormat="false" ht="14.1" hidden="false" customHeight="false" outlineLevel="0" collapsed="false">
      <c r="A230" s="0" t="n">
        <v>227</v>
      </c>
      <c r="B230" s="6" t="str">
        <f aca="false">IF(ISERROR(INDEX(Transactions!$H$3:$H$5000,MATCH(A230,Transactions!$N$3:$N$5000,0))),"",INDEX(Transactions!$H$3:$H$5000,MATCH(A230,Transactions!$N$3:$N$5000,0)))</f>
        <v/>
      </c>
      <c r="C230" s="7" t="str">
        <f aca="false">IF(B230="","",Transactions!$M$1+INDEX(Transactions!$K$3:$K$5000,MATCH(A230,Transactions!$N$3:$N$5000,0)))</f>
        <v/>
      </c>
      <c r="D230" s="7" t="str">
        <f aca="false">IF(B230="","",C230-C229)</f>
        <v/>
      </c>
      <c r="E230" s="1" t="n">
        <f aca="false">IF(B230="",0,C230/C229-1)</f>
        <v>0</v>
      </c>
    </row>
    <row r="231" customFormat="false" ht="14.1" hidden="false" customHeight="false" outlineLevel="0" collapsed="false">
      <c r="A231" s="0" t="n">
        <v>228</v>
      </c>
      <c r="B231" s="6" t="str">
        <f aca="false">IF(ISERROR(INDEX(Transactions!$H$3:$H$5000,MATCH(A231,Transactions!$N$3:$N$5000,0))),"",INDEX(Transactions!$H$3:$H$5000,MATCH(A231,Transactions!$N$3:$N$5000,0)))</f>
        <v/>
      </c>
      <c r="C231" s="7" t="str">
        <f aca="false">IF(B231="","",Transactions!$M$1+INDEX(Transactions!$K$3:$K$5000,MATCH(A231,Transactions!$N$3:$N$5000,0)))</f>
        <v/>
      </c>
      <c r="D231" s="7" t="str">
        <f aca="false">IF(B231="","",C231-C230)</f>
        <v/>
      </c>
      <c r="E231" s="1" t="n">
        <f aca="false">IF(B231="",0,C231/C230-1)</f>
        <v>0</v>
      </c>
    </row>
    <row r="232" customFormat="false" ht="14.1" hidden="false" customHeight="false" outlineLevel="0" collapsed="false">
      <c r="A232" s="0" t="n">
        <v>229</v>
      </c>
      <c r="B232" s="6" t="str">
        <f aca="false">IF(ISERROR(INDEX(Transactions!$H$3:$H$5000,MATCH(A232,Transactions!$N$3:$N$5000,0))),"",INDEX(Transactions!$H$3:$H$5000,MATCH(A232,Transactions!$N$3:$N$5000,0)))</f>
        <v/>
      </c>
      <c r="C232" s="7" t="str">
        <f aca="false">IF(B232="","",Transactions!$M$1+INDEX(Transactions!$K$3:$K$5000,MATCH(A232,Transactions!$N$3:$N$5000,0)))</f>
        <v/>
      </c>
      <c r="D232" s="7" t="str">
        <f aca="false">IF(B232="","",C232-C231)</f>
        <v/>
      </c>
      <c r="E232" s="1" t="n">
        <f aca="false">IF(B232="",0,C232/C231-1)</f>
        <v>0</v>
      </c>
    </row>
    <row r="233" customFormat="false" ht="14.1" hidden="false" customHeight="false" outlineLevel="0" collapsed="false">
      <c r="A233" s="0" t="n">
        <v>230</v>
      </c>
      <c r="B233" s="6" t="str">
        <f aca="false">IF(ISERROR(INDEX(Transactions!$H$3:$H$5000,MATCH(A233,Transactions!$N$3:$N$5000,0))),"",INDEX(Transactions!$H$3:$H$5000,MATCH(A233,Transactions!$N$3:$N$5000,0)))</f>
        <v/>
      </c>
      <c r="C233" s="7" t="str">
        <f aca="false">IF(B233="","",Transactions!$M$1+INDEX(Transactions!$K$3:$K$5000,MATCH(A233,Transactions!$N$3:$N$5000,0)))</f>
        <v/>
      </c>
      <c r="D233" s="7" t="str">
        <f aca="false">IF(B233="","",C233-C232)</f>
        <v/>
      </c>
      <c r="E233" s="1" t="n">
        <f aca="false">IF(B233="",0,C233/C232-1)</f>
        <v>0</v>
      </c>
    </row>
    <row r="234" customFormat="false" ht="14.1" hidden="false" customHeight="false" outlineLevel="0" collapsed="false">
      <c r="A234" s="0" t="n">
        <v>231</v>
      </c>
      <c r="B234" s="6" t="str">
        <f aca="false">IF(ISERROR(INDEX(Transactions!$H$3:$H$5000,MATCH(A234,Transactions!$N$3:$N$5000,0))),"",INDEX(Transactions!$H$3:$H$5000,MATCH(A234,Transactions!$N$3:$N$5000,0)))</f>
        <v/>
      </c>
      <c r="C234" s="7" t="str">
        <f aca="false">IF(B234="","",Transactions!$M$1+INDEX(Transactions!$K$3:$K$5000,MATCH(A234,Transactions!$N$3:$N$5000,0)))</f>
        <v/>
      </c>
      <c r="D234" s="7" t="str">
        <f aca="false">IF(B234="","",C234-C233)</f>
        <v/>
      </c>
      <c r="E234" s="1" t="n">
        <f aca="false">IF(B234="",0,C234/C233-1)</f>
        <v>0</v>
      </c>
    </row>
    <row r="235" customFormat="false" ht="14.1" hidden="false" customHeight="false" outlineLevel="0" collapsed="false">
      <c r="A235" s="0" t="n">
        <v>232</v>
      </c>
      <c r="B235" s="6" t="str">
        <f aca="false">IF(ISERROR(INDEX(Transactions!$H$3:$H$5000,MATCH(A235,Transactions!$N$3:$N$5000,0))),"",INDEX(Transactions!$H$3:$H$5000,MATCH(A235,Transactions!$N$3:$N$5000,0)))</f>
        <v/>
      </c>
      <c r="C235" s="7" t="str">
        <f aca="false">IF(B235="","",Transactions!$M$1+INDEX(Transactions!$K$3:$K$5000,MATCH(A235,Transactions!$N$3:$N$5000,0)))</f>
        <v/>
      </c>
      <c r="D235" s="7" t="str">
        <f aca="false">IF(B235="","",C235-C234)</f>
        <v/>
      </c>
      <c r="E235" s="1" t="n">
        <f aca="false">IF(B235="",0,C235/C234-1)</f>
        <v>0</v>
      </c>
    </row>
    <row r="236" customFormat="false" ht="14.1" hidden="false" customHeight="false" outlineLevel="0" collapsed="false">
      <c r="A236" s="0" t="n">
        <v>233</v>
      </c>
      <c r="B236" s="6" t="str">
        <f aca="false">IF(ISERROR(INDEX(Transactions!$H$3:$H$5000,MATCH(A236,Transactions!$N$3:$N$5000,0))),"",INDEX(Transactions!$H$3:$H$5000,MATCH(A236,Transactions!$N$3:$N$5000,0)))</f>
        <v/>
      </c>
      <c r="C236" s="7" t="str">
        <f aca="false">IF(B236="","",Transactions!$M$1+INDEX(Transactions!$K$3:$K$5000,MATCH(A236,Transactions!$N$3:$N$5000,0)))</f>
        <v/>
      </c>
      <c r="D236" s="7" t="str">
        <f aca="false">IF(B236="","",C236-C235)</f>
        <v/>
      </c>
      <c r="E236" s="1" t="n">
        <f aca="false">IF(B236="",0,C236/C235-1)</f>
        <v>0</v>
      </c>
    </row>
    <row r="237" customFormat="false" ht="14.1" hidden="false" customHeight="false" outlineLevel="0" collapsed="false">
      <c r="A237" s="0" t="n">
        <v>234</v>
      </c>
      <c r="B237" s="6" t="str">
        <f aca="false">IF(ISERROR(INDEX(Transactions!$H$3:$H$5000,MATCH(A237,Transactions!$N$3:$N$5000,0))),"",INDEX(Transactions!$H$3:$H$5000,MATCH(A237,Transactions!$N$3:$N$5000,0)))</f>
        <v/>
      </c>
      <c r="C237" s="7" t="str">
        <f aca="false">IF(B237="","",Transactions!$M$1+INDEX(Transactions!$K$3:$K$5000,MATCH(A237,Transactions!$N$3:$N$5000,0)))</f>
        <v/>
      </c>
      <c r="D237" s="7" t="str">
        <f aca="false">IF(B237="","",C237-C236)</f>
        <v/>
      </c>
      <c r="E237" s="1" t="n">
        <f aca="false">IF(B237="",0,C237/C236-1)</f>
        <v>0</v>
      </c>
    </row>
    <row r="238" customFormat="false" ht="14.1" hidden="false" customHeight="false" outlineLevel="0" collapsed="false">
      <c r="A238" s="0" t="n">
        <v>235</v>
      </c>
      <c r="B238" s="6" t="str">
        <f aca="false">IF(ISERROR(INDEX(Transactions!$H$3:$H$5000,MATCH(A238,Transactions!$N$3:$N$5000,0))),"",INDEX(Transactions!$H$3:$H$5000,MATCH(A238,Transactions!$N$3:$N$5000,0)))</f>
        <v/>
      </c>
      <c r="C238" s="7" t="str">
        <f aca="false">IF(B238="","",Transactions!$M$1+INDEX(Transactions!$K$3:$K$5000,MATCH(A238,Transactions!$N$3:$N$5000,0)))</f>
        <v/>
      </c>
      <c r="D238" s="7" t="str">
        <f aca="false">IF(B238="","",C238-C237)</f>
        <v/>
      </c>
      <c r="E238" s="1" t="n">
        <f aca="false">IF(B238="",0,C238/C237-1)</f>
        <v>0</v>
      </c>
    </row>
    <row r="239" customFormat="false" ht="14.1" hidden="false" customHeight="false" outlineLevel="0" collapsed="false">
      <c r="A239" s="0" t="n">
        <v>236</v>
      </c>
      <c r="B239" s="6" t="str">
        <f aca="false">IF(ISERROR(INDEX(Transactions!$H$3:$H$5000,MATCH(A239,Transactions!$N$3:$N$5000,0))),"",INDEX(Transactions!$H$3:$H$5000,MATCH(A239,Transactions!$N$3:$N$5000,0)))</f>
        <v/>
      </c>
      <c r="C239" s="7" t="str">
        <f aca="false">IF(B239="","",Transactions!$M$1+INDEX(Transactions!$K$3:$K$5000,MATCH(A239,Transactions!$N$3:$N$5000,0)))</f>
        <v/>
      </c>
      <c r="D239" s="7" t="str">
        <f aca="false">IF(B239="","",C239-C238)</f>
        <v/>
      </c>
      <c r="E239" s="1" t="n">
        <f aca="false">IF(B239="",0,C239/C238-1)</f>
        <v>0</v>
      </c>
    </row>
    <row r="240" customFormat="false" ht="14.1" hidden="false" customHeight="false" outlineLevel="0" collapsed="false">
      <c r="A240" s="0" t="n">
        <v>237</v>
      </c>
      <c r="B240" s="6" t="str">
        <f aca="false">IF(ISERROR(INDEX(Transactions!$H$3:$H$5000,MATCH(A240,Transactions!$N$3:$N$5000,0))),"",INDEX(Transactions!$H$3:$H$5000,MATCH(A240,Transactions!$N$3:$N$5000,0)))</f>
        <v/>
      </c>
      <c r="C240" s="7" t="str">
        <f aca="false">IF(B240="","",Transactions!$M$1+INDEX(Transactions!$K$3:$K$5000,MATCH(A240,Transactions!$N$3:$N$5000,0)))</f>
        <v/>
      </c>
      <c r="D240" s="7" t="str">
        <f aca="false">IF(B240="","",C240-C239)</f>
        <v/>
      </c>
      <c r="E240" s="1" t="n">
        <f aca="false">IF(B240="",0,C240/C239-1)</f>
        <v>0</v>
      </c>
    </row>
    <row r="241" customFormat="false" ht="14.1" hidden="false" customHeight="false" outlineLevel="0" collapsed="false">
      <c r="A241" s="0" t="n">
        <v>238</v>
      </c>
      <c r="B241" s="6" t="str">
        <f aca="false">IF(ISERROR(INDEX(Transactions!$H$3:$H$5000,MATCH(A241,Transactions!$N$3:$N$5000,0))),"",INDEX(Transactions!$H$3:$H$5000,MATCH(A241,Transactions!$N$3:$N$5000,0)))</f>
        <v/>
      </c>
      <c r="C241" s="7" t="str">
        <f aca="false">IF(B241="","",Transactions!$M$1+INDEX(Transactions!$K$3:$K$5000,MATCH(A241,Transactions!$N$3:$N$5000,0)))</f>
        <v/>
      </c>
      <c r="D241" s="7" t="str">
        <f aca="false">IF(B241="","",C241-C240)</f>
        <v/>
      </c>
      <c r="E241" s="1" t="n">
        <f aca="false">IF(B241="",0,C241/C240-1)</f>
        <v>0</v>
      </c>
    </row>
    <row r="242" customFormat="false" ht="14.1" hidden="false" customHeight="false" outlineLevel="0" collapsed="false">
      <c r="A242" s="0" t="n">
        <v>239</v>
      </c>
      <c r="B242" s="6" t="str">
        <f aca="false">IF(ISERROR(INDEX(Transactions!$H$3:$H$5000,MATCH(A242,Transactions!$N$3:$N$5000,0))),"",INDEX(Transactions!$H$3:$H$5000,MATCH(A242,Transactions!$N$3:$N$5000,0)))</f>
        <v/>
      </c>
      <c r="C242" s="7" t="str">
        <f aca="false">IF(B242="","",Transactions!$M$1+INDEX(Transactions!$K$3:$K$5000,MATCH(A242,Transactions!$N$3:$N$5000,0)))</f>
        <v/>
      </c>
      <c r="D242" s="7" t="str">
        <f aca="false">IF(B242="","",C242-C241)</f>
        <v/>
      </c>
      <c r="E242" s="1" t="n">
        <f aca="false">IF(B242="",0,C242/C241-1)</f>
        <v>0</v>
      </c>
    </row>
    <row r="243" customFormat="false" ht="14.1" hidden="false" customHeight="false" outlineLevel="0" collapsed="false">
      <c r="A243" s="0" t="n">
        <v>240</v>
      </c>
      <c r="B243" s="6" t="str">
        <f aca="false">IF(ISERROR(INDEX(Transactions!$H$3:$H$5000,MATCH(A243,Transactions!$N$3:$N$5000,0))),"",INDEX(Transactions!$H$3:$H$5000,MATCH(A243,Transactions!$N$3:$N$5000,0)))</f>
        <v/>
      </c>
      <c r="C243" s="7" t="str">
        <f aca="false">IF(B243="","",Transactions!$M$1+INDEX(Transactions!$K$3:$K$5000,MATCH(A243,Transactions!$N$3:$N$5000,0)))</f>
        <v/>
      </c>
      <c r="D243" s="7" t="str">
        <f aca="false">IF(B243="","",C243-C242)</f>
        <v/>
      </c>
      <c r="E243" s="1" t="n">
        <f aca="false">IF(B243="",0,C243/C242-1)</f>
        <v>0</v>
      </c>
    </row>
    <row r="244" customFormat="false" ht="14.1" hidden="false" customHeight="false" outlineLevel="0" collapsed="false">
      <c r="A244" s="0" t="n">
        <v>241</v>
      </c>
      <c r="B244" s="6" t="str">
        <f aca="false">IF(ISERROR(INDEX(Transactions!$H$3:$H$5000,MATCH(A244,Transactions!$N$3:$N$5000,0))),"",INDEX(Transactions!$H$3:$H$5000,MATCH(A244,Transactions!$N$3:$N$5000,0)))</f>
        <v/>
      </c>
      <c r="C244" s="7" t="str">
        <f aca="false">IF(B244="","",Transactions!$M$1+INDEX(Transactions!$K$3:$K$5000,MATCH(A244,Transactions!$N$3:$N$5000,0)))</f>
        <v/>
      </c>
      <c r="D244" s="7" t="str">
        <f aca="false">IF(B244="","",C244-C243)</f>
        <v/>
      </c>
      <c r="E244" s="1" t="n">
        <f aca="false">IF(B244="",0,C244/C243-1)</f>
        <v>0</v>
      </c>
    </row>
    <row r="245" customFormat="false" ht="14.1" hidden="false" customHeight="false" outlineLevel="0" collapsed="false">
      <c r="A245" s="0" t="n">
        <v>242</v>
      </c>
      <c r="B245" s="6" t="str">
        <f aca="false">IF(ISERROR(INDEX(Transactions!$H$3:$H$5000,MATCH(A245,Transactions!$N$3:$N$5000,0))),"",INDEX(Transactions!$H$3:$H$5000,MATCH(A245,Transactions!$N$3:$N$5000,0)))</f>
        <v/>
      </c>
      <c r="C245" s="7" t="str">
        <f aca="false">IF(B245="","",Transactions!$M$1+INDEX(Transactions!$K$3:$K$5000,MATCH(A245,Transactions!$N$3:$N$5000,0)))</f>
        <v/>
      </c>
      <c r="D245" s="7" t="str">
        <f aca="false">IF(B245="","",C245-C244)</f>
        <v/>
      </c>
      <c r="E245" s="1" t="n">
        <f aca="false">IF(B245="",0,C245/C244-1)</f>
        <v>0</v>
      </c>
    </row>
    <row r="246" customFormat="false" ht="14.1" hidden="false" customHeight="false" outlineLevel="0" collapsed="false">
      <c r="A246" s="0" t="n">
        <v>243</v>
      </c>
      <c r="B246" s="6" t="str">
        <f aca="false">IF(ISERROR(INDEX(Transactions!$H$3:$H$5000,MATCH(A246,Transactions!$N$3:$N$5000,0))),"",INDEX(Transactions!$H$3:$H$5000,MATCH(A246,Transactions!$N$3:$N$5000,0)))</f>
        <v/>
      </c>
      <c r="C246" s="7" t="str">
        <f aca="false">IF(B246="","",Transactions!$M$1+INDEX(Transactions!$K$3:$K$5000,MATCH(A246,Transactions!$N$3:$N$5000,0)))</f>
        <v/>
      </c>
      <c r="D246" s="7" t="str">
        <f aca="false">IF(B246="","",C246-C245)</f>
        <v/>
      </c>
      <c r="E246" s="1" t="n">
        <f aca="false">IF(B246="",0,C246/C245-1)</f>
        <v>0</v>
      </c>
    </row>
    <row r="247" customFormat="false" ht="14.1" hidden="false" customHeight="false" outlineLevel="0" collapsed="false">
      <c r="A247" s="0" t="n">
        <v>244</v>
      </c>
      <c r="B247" s="6" t="str">
        <f aca="false">IF(ISERROR(INDEX(Transactions!$H$3:$H$5000,MATCH(A247,Transactions!$N$3:$N$5000,0))),"",INDEX(Transactions!$H$3:$H$5000,MATCH(A247,Transactions!$N$3:$N$5000,0)))</f>
        <v/>
      </c>
      <c r="C247" s="7" t="str">
        <f aca="false">IF(B247="","",Transactions!$M$1+INDEX(Transactions!$K$3:$K$5000,MATCH(A247,Transactions!$N$3:$N$5000,0)))</f>
        <v/>
      </c>
      <c r="D247" s="7" t="str">
        <f aca="false">IF(B247="","",C247-C246)</f>
        <v/>
      </c>
      <c r="E247" s="1" t="n">
        <f aca="false">IF(B247="",0,C247/C246-1)</f>
        <v>0</v>
      </c>
    </row>
    <row r="248" customFormat="false" ht="14.1" hidden="false" customHeight="false" outlineLevel="0" collapsed="false">
      <c r="A248" s="0" t="n">
        <v>245</v>
      </c>
      <c r="B248" s="6" t="str">
        <f aca="false">IF(ISERROR(INDEX(Transactions!$H$3:$H$5000,MATCH(A248,Transactions!$N$3:$N$5000,0))),"",INDEX(Transactions!$H$3:$H$5000,MATCH(A248,Transactions!$N$3:$N$5000,0)))</f>
        <v/>
      </c>
      <c r="C248" s="7" t="str">
        <f aca="false">IF(B248="","",Transactions!$M$1+INDEX(Transactions!$K$3:$K$5000,MATCH(A248,Transactions!$N$3:$N$5000,0)))</f>
        <v/>
      </c>
      <c r="D248" s="7" t="str">
        <f aca="false">IF(B248="","",C248-C247)</f>
        <v/>
      </c>
      <c r="E248" s="1" t="n">
        <f aca="false">IF(B248="",0,C248/C247-1)</f>
        <v>0</v>
      </c>
    </row>
    <row r="249" customFormat="false" ht="14.1" hidden="false" customHeight="false" outlineLevel="0" collapsed="false">
      <c r="A249" s="0" t="n">
        <v>246</v>
      </c>
      <c r="B249" s="6" t="str">
        <f aca="false">IF(ISERROR(INDEX(Transactions!$H$3:$H$5000,MATCH(A249,Transactions!$N$3:$N$5000,0))),"",INDEX(Transactions!$H$3:$H$5000,MATCH(A249,Transactions!$N$3:$N$5000,0)))</f>
        <v/>
      </c>
      <c r="C249" s="7" t="str">
        <f aca="false">IF(B249="","",Transactions!$M$1+INDEX(Transactions!$K$3:$K$5000,MATCH(A249,Transactions!$N$3:$N$5000,0)))</f>
        <v/>
      </c>
      <c r="D249" s="7" t="str">
        <f aca="false">IF(B249="","",C249-C248)</f>
        <v/>
      </c>
      <c r="E249" s="1" t="n">
        <f aca="false">IF(B249="",0,C249/C248-1)</f>
        <v>0</v>
      </c>
    </row>
    <row r="250" customFormat="false" ht="14.1" hidden="false" customHeight="false" outlineLevel="0" collapsed="false">
      <c r="A250" s="0" t="n">
        <v>247</v>
      </c>
      <c r="B250" s="6" t="str">
        <f aca="false">IF(ISERROR(INDEX(Transactions!$H$3:$H$5000,MATCH(A250,Transactions!$N$3:$N$5000,0))),"",INDEX(Transactions!$H$3:$H$5000,MATCH(A250,Transactions!$N$3:$N$5000,0)))</f>
        <v/>
      </c>
      <c r="C250" s="7" t="str">
        <f aca="false">IF(B250="","",Transactions!$M$1+INDEX(Transactions!$K$3:$K$5000,MATCH(A250,Transactions!$N$3:$N$5000,0)))</f>
        <v/>
      </c>
      <c r="D250" s="7" t="str">
        <f aca="false">IF(B250="","",C250-C249)</f>
        <v/>
      </c>
      <c r="E250" s="1" t="n">
        <f aca="false">IF(B250="",0,C250/C249-1)</f>
        <v>0</v>
      </c>
    </row>
    <row r="251" customFormat="false" ht="14.1" hidden="false" customHeight="false" outlineLevel="0" collapsed="false">
      <c r="A251" s="0" t="n">
        <v>248</v>
      </c>
      <c r="B251" s="6" t="str">
        <f aca="false">IF(ISERROR(INDEX(Transactions!$H$3:$H$5000,MATCH(A251,Transactions!$N$3:$N$5000,0))),"",INDEX(Transactions!$H$3:$H$5000,MATCH(A251,Transactions!$N$3:$N$5000,0)))</f>
        <v/>
      </c>
      <c r="C251" s="7" t="str">
        <f aca="false">IF(B251="","",Transactions!$M$1+INDEX(Transactions!$K$3:$K$5000,MATCH(A251,Transactions!$N$3:$N$5000,0)))</f>
        <v/>
      </c>
      <c r="D251" s="7" t="str">
        <f aca="false">IF(B251="","",C251-C250)</f>
        <v/>
      </c>
      <c r="E251" s="1" t="n">
        <f aca="false">IF(B251="",0,C251/C250-1)</f>
        <v>0</v>
      </c>
    </row>
    <row r="252" customFormat="false" ht="14.1" hidden="false" customHeight="false" outlineLevel="0" collapsed="false">
      <c r="A252" s="0" t="n">
        <v>249</v>
      </c>
      <c r="B252" s="6" t="str">
        <f aca="false">IF(ISERROR(INDEX(Transactions!$H$3:$H$5000,MATCH(A252,Transactions!$N$3:$N$5000,0))),"",INDEX(Transactions!$H$3:$H$5000,MATCH(A252,Transactions!$N$3:$N$5000,0)))</f>
        <v/>
      </c>
      <c r="C252" s="7" t="str">
        <f aca="false">IF(B252="","",Transactions!$M$1+INDEX(Transactions!$K$3:$K$5000,MATCH(A252,Transactions!$N$3:$N$5000,0)))</f>
        <v/>
      </c>
      <c r="D252" s="7" t="str">
        <f aca="false">IF(B252="","",C252-C251)</f>
        <v/>
      </c>
      <c r="E252" s="1" t="n">
        <f aca="false">IF(B252="",0,C252/C251-1)</f>
        <v>0</v>
      </c>
    </row>
    <row r="253" customFormat="false" ht="14.1" hidden="false" customHeight="false" outlineLevel="0" collapsed="false">
      <c r="A253" s="0" t="n">
        <v>250</v>
      </c>
      <c r="B253" s="6" t="str">
        <f aca="false">IF(ISERROR(INDEX(Transactions!$H$3:$H$5000,MATCH(A253,Transactions!$N$3:$N$5000,0))),"",INDEX(Transactions!$H$3:$H$5000,MATCH(A253,Transactions!$N$3:$N$5000,0)))</f>
        <v/>
      </c>
      <c r="C253" s="7" t="str">
        <f aca="false">IF(B253="","",Transactions!$M$1+INDEX(Transactions!$K$3:$K$5000,MATCH(A253,Transactions!$N$3:$N$5000,0)))</f>
        <v/>
      </c>
      <c r="D253" s="7" t="str">
        <f aca="false">IF(B253="","",C253-C252)</f>
        <v/>
      </c>
      <c r="E253" s="1" t="n">
        <f aca="false">IF(B253="",0,C253/C252-1)</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W5000"/>
  <sheetViews>
    <sheetView windowProtection="true" showFormulas="false" showGridLines="true" showRowColHeaders="true" showZeros="true" rightToLeft="false" tabSelected="false" showOutlineSymbols="true" defaultGridColor="true" view="normal" topLeftCell="G1" colorId="64" zoomScale="110" zoomScaleNormal="110" zoomScalePageLayoutView="100" workbookViewId="0">
      <pane xSplit="0" ySplit="2" topLeftCell="A6" activePane="bottomLeft" state="frozen"/>
      <selection pane="topLeft" activeCell="G1" activeCellId="0" sqref="G1"/>
      <selection pane="bottomLeft" activeCell="D7" activeCellId="0" sqref="D7"/>
    </sheetView>
  </sheetViews>
  <sheetFormatPr defaultRowHeight="14.1"/>
  <cols>
    <col collapsed="false" hidden="false" max="3" min="1" style="0" width="8.82142857142857"/>
    <col collapsed="false" hidden="false" max="4" min="4" style="0" width="24.2602040816327"/>
    <col collapsed="false" hidden="false" max="5" min="5" style="0" width="8.82142857142857"/>
    <col collapsed="false" hidden="false" max="7" min="6" style="0" width="9.51020408163265"/>
    <col collapsed="false" hidden="false" max="8" min="8" style="8" width="18.8877551020408"/>
    <col collapsed="false" hidden="false" max="9" min="9" style="9" width="8.82142857142857"/>
    <col collapsed="false" hidden="false" max="10" min="10" style="9" width="13.0918367346939"/>
    <col collapsed="false" hidden="false" max="11" min="11" style="0" width="10.8877551020408"/>
    <col collapsed="false" hidden="false" max="12" min="12" style="0" width="8.82142857142857"/>
    <col collapsed="false" hidden="false" max="13" min="13" style="0" width="9.51020408163265"/>
    <col collapsed="false" hidden="false" max="24" min="14" style="0" width="8.82142857142857"/>
    <col collapsed="false" hidden="false" max="25" min="25" style="0" width="9.51020408163265"/>
    <col collapsed="false" hidden="false" max="26" min="26" style="0" width="8.82142857142857"/>
    <col collapsed="false" hidden="false" max="27" min="27" style="0" width="11.4489795918367"/>
    <col collapsed="false" hidden="false" max="28" min="28" style="0" width="10.3418367346939"/>
    <col collapsed="false" hidden="false" max="1025" min="29" style="0" width="8.82142857142857"/>
  </cols>
  <sheetData>
    <row r="1" customFormat="false" ht="14.1" hidden="false" customHeight="false" outlineLevel="0" collapsed="false">
      <c r="H1" s="0"/>
      <c r="I1" s="0"/>
      <c r="J1" s="0"/>
      <c r="K1" s="9"/>
      <c r="M1" s="7" t="n">
        <f aca="false">ROUND(MAX(ABS(MAX($J$3:$J$5000)),ABS(MIN($J$3:$J$5000)))*1.1/5000,0)*5000</f>
        <v>60000</v>
      </c>
      <c r="O1" s="10" t="s">
        <v>5</v>
      </c>
      <c r="P1" s="10"/>
      <c r="Q1" s="10"/>
      <c r="R1" s="10"/>
      <c r="T1" s="10" t="s">
        <v>6</v>
      </c>
      <c r="U1" s="10"/>
      <c r="V1" s="10"/>
      <c r="W1" s="10"/>
    </row>
    <row r="2" customFormat="false" ht="14.1" hidden="false" customHeight="false" outlineLevel="0" collapsed="false">
      <c r="A2" s="2" t="s">
        <v>7</v>
      </c>
      <c r="B2" s="2" t="s">
        <v>8</v>
      </c>
      <c r="C2" s="2" t="s">
        <v>6</v>
      </c>
      <c r="D2" s="2"/>
      <c r="F2" s="2"/>
      <c r="G2" s="2"/>
      <c r="H2" s="11" t="s">
        <v>9</v>
      </c>
      <c r="I2" s="12" t="s">
        <v>10</v>
      </c>
      <c r="J2" s="12" t="s">
        <v>11</v>
      </c>
      <c r="K2" s="13" t="s">
        <v>2</v>
      </c>
      <c r="L2" s="13"/>
      <c r="M2" s="13"/>
      <c r="N2" s="13" t="s">
        <v>12</v>
      </c>
      <c r="O2" s="13" t="n">
        <v>8370</v>
      </c>
      <c r="P2" s="13" t="n">
        <v>980</v>
      </c>
      <c r="Q2" s="13" t="n">
        <v>679</v>
      </c>
      <c r="R2" s="13" t="n">
        <v>27969</v>
      </c>
      <c r="S2" s="13"/>
      <c r="T2" s="13" t="n">
        <v>8370</v>
      </c>
      <c r="U2" s="13" t="n">
        <v>980</v>
      </c>
      <c r="V2" s="13" t="n">
        <v>679</v>
      </c>
      <c r="W2" s="13" t="n">
        <v>27969</v>
      </c>
    </row>
    <row r="3" customFormat="false" ht="14.1" hidden="false" customHeight="false" outlineLevel="0" collapsed="false">
      <c r="A3" s="0" t="n">
        <v>8370</v>
      </c>
      <c r="B3" s="0" t="n">
        <v>0</v>
      </c>
      <c r="C3" s="0" t="n">
        <v>44.985</v>
      </c>
      <c r="D3" s="0" t="s">
        <v>13</v>
      </c>
      <c r="H3" s="8" t="n">
        <f aca="false">IF(ISBLANK(D3),,LEFT(D3,LEN(D3)-6)*1)</f>
        <v>38720.6041435185</v>
      </c>
      <c r="I3" s="9" t="n">
        <f aca="false">IF(ISBLANK(A3),"",-B3*C3)</f>
        <v>0</v>
      </c>
      <c r="J3" s="9" t="n">
        <f aca="false">IF(ISBLANK(A3),"",-SUM(I$3:I3))</f>
        <v>0</v>
      </c>
      <c r="K3" s="9" t="n">
        <f aca="false">IF(ISBLANK(A3),"",SUMPRODUCT(O3:R3,T3:W3)-J3)</f>
        <v>0</v>
      </c>
      <c r="L3" s="5" t="n">
        <f aca="false">IF(ISBLANK(A3),"",K3/$M$1)</f>
        <v>0</v>
      </c>
      <c r="M3" s="5" t="n">
        <f aca="false">IF(ISBLANK(A3),"",K3/($M$1+SUM(K2:K$3)))</f>
        <v>0</v>
      </c>
      <c r="N3" s="0" t="n">
        <f aca="false">IF(ISBLANK(A3),"",IF(H4=0,NETWORKDAYS($H$3,H3,holiday!$B$2:$B$10),IF(DAY(H3)&lt;DAY(H4),NETWORKDAYS($H$3,H3,holiday!$B$2:$B$10),0)))</f>
        <v>0</v>
      </c>
      <c r="O3" s="0" t="n">
        <f aca="false">IF(ISBLANK(A3),"",SUMIF($A$3:$A3,O$2,$B$3:$B3))</f>
        <v>0</v>
      </c>
      <c r="P3" s="0" t="n">
        <f aca="false">IF(ISBLANK(A3),"",SUMIF($A$3:$A3,P$2,$B$3:$B3))</f>
        <v>0</v>
      </c>
      <c r="Q3" s="0" t="n">
        <f aca="false">IF(ISBLANK(A3),"",SUMIF($A$3:$A3,Q$2,$B$3:$B3))</f>
        <v>0</v>
      </c>
      <c r="R3" s="0" t="n">
        <f aca="false">IF(ISBLANK(A3),"",SUMIF($A$3:$A3,R$2,$B$3:$B3))</f>
        <v>0</v>
      </c>
      <c r="T3" s="9" t="n">
        <f aca="false">IF($A3=T$2,$C3,0)</f>
        <v>44.985</v>
      </c>
      <c r="U3" s="9" t="n">
        <f aca="false">IF($A3=U$2,$C3,0)</f>
        <v>0</v>
      </c>
      <c r="V3" s="9" t="n">
        <f aca="false">IF($A3=V$2,$C3,0)</f>
        <v>0</v>
      </c>
      <c r="W3" s="9" t="n">
        <f aca="false">IF($A3=W$2,$C3,0)</f>
        <v>0</v>
      </c>
    </row>
    <row r="4" customFormat="false" ht="14.1" hidden="false" customHeight="false" outlineLevel="0" collapsed="false">
      <c r="A4" s="0" t="n">
        <v>8370</v>
      </c>
      <c r="B4" s="0" t="n">
        <v>-100</v>
      </c>
      <c r="C4" s="0" t="n">
        <v>45.02</v>
      </c>
      <c r="D4" s="0" t="s">
        <v>14</v>
      </c>
      <c r="H4" s="8" t="n">
        <f aca="false">IF(ISBLANK(D4),,LEFT(D4,LEN(D4)-6)*1)</f>
        <v>38720.6075925926</v>
      </c>
      <c r="I4" s="9" t="n">
        <f aca="false">IF(ISBLANK(A4),"",-B4*C4)</f>
        <v>4502</v>
      </c>
      <c r="J4" s="9" t="n">
        <f aca="false">IF(ISBLANK(A4),"",-SUM(I$3:I4))</f>
        <v>-4502</v>
      </c>
      <c r="K4" s="9" t="n">
        <f aca="false">IF(ISBLANK(A4),"",SUMPRODUCT(O4:R4,T4:W4)-J4)</f>
        <v>0</v>
      </c>
      <c r="L4" s="5" t="n">
        <f aca="false">IF(ISBLANK(A4),"",K4/$M$1)</f>
        <v>0</v>
      </c>
      <c r="M4" s="5" t="n">
        <f aca="false">IF(ISBLANK(A4),"",K4/($M$1+SUM(K$3:K3)))</f>
        <v>0</v>
      </c>
      <c r="N4" s="0" t="n">
        <f aca="false">IF(ISBLANK(A4),"",IF(H5=0,NETWORKDAYS($H$3,H4,holiday!$B$2:$B$10),IF(DAY(H4)&lt;DAY(H5),NETWORKDAYS($H$3,H4,holiday!$B$2:$B$10),0)))</f>
        <v>0</v>
      </c>
      <c r="O4" s="0" t="n">
        <f aca="false">IF(ISBLANK(A4),"",SUMIF($A$3:$A4,O$2,$B$3:$B4))</f>
        <v>-100</v>
      </c>
      <c r="P4" s="0" t="n">
        <f aca="false">IF(ISBLANK(A4),"",SUMIF($A$3:$A4,P$2,$B$3:$B4))</f>
        <v>0</v>
      </c>
      <c r="Q4" s="0" t="n">
        <f aca="false">IF(ISBLANK(A4),"",SUMIF($A$3:$A4,Q$2,$B$3:$B4))</f>
        <v>0</v>
      </c>
      <c r="R4" s="0" t="n">
        <f aca="false">IF(ISBLANK(A4),"",SUMIF($A$3:$A4,R$2,$B$3:$B4))</f>
        <v>0</v>
      </c>
      <c r="T4" s="9" t="n">
        <f aca="false">IF(ISBLANK(A4),"",IF($A4=T$2,$C4,T3))</f>
        <v>45.02</v>
      </c>
      <c r="U4" s="9" t="n">
        <f aca="false">IF(ISBLANK(A4),"",IF($A4=U$2,$C4,U3))</f>
        <v>0</v>
      </c>
      <c r="V4" s="9" t="n">
        <f aca="false">IF(ISBLANK(A4),"",IF($A4=V$2,$C4,V3))</f>
        <v>0</v>
      </c>
      <c r="W4" s="9" t="n">
        <f aca="false">IF(ISBLANK(A4),"",IF($A4=W$2,$C4,W3))</f>
        <v>0</v>
      </c>
    </row>
    <row r="5" customFormat="false" ht="14.1" hidden="false" customHeight="false" outlineLevel="0" collapsed="false">
      <c r="A5" s="0" t="n">
        <v>980</v>
      </c>
      <c r="B5" s="0" t="n">
        <v>-100</v>
      </c>
      <c r="C5" s="0" t="n">
        <v>23.0954545454545</v>
      </c>
      <c r="D5" s="0" t="s">
        <v>15</v>
      </c>
      <c r="H5" s="8" t="n">
        <f aca="false">IF(ISBLANK(D5),,LEFT(D5,LEN(D5)-6)*1)</f>
        <v>38720.6082060185</v>
      </c>
      <c r="I5" s="9" t="n">
        <f aca="false">IF(ISBLANK(A5),"",-B5*C5)</f>
        <v>2309.54545454545</v>
      </c>
      <c r="J5" s="9" t="n">
        <f aca="false">IF(ISBLANK(A5),"",-SUM(I$3:I5))</f>
        <v>-6811.54545454545</v>
      </c>
      <c r="K5" s="9" t="n">
        <f aca="false">IF(ISBLANK(A5),"",SUMPRODUCT(O5:R5,T5:W5)-J5)</f>
        <v>0</v>
      </c>
      <c r="L5" s="5" t="n">
        <f aca="false">IF(ISBLANK(A5),"",K5/$M$1)</f>
        <v>0</v>
      </c>
      <c r="M5" s="5" t="n">
        <f aca="false">IF(ISBLANK(A5),"",K5/($M$1+SUM(K$3:K4)))</f>
        <v>0</v>
      </c>
      <c r="N5" s="0" t="n">
        <f aca="false">IF(ISBLANK(A5),"",IF(H6=0,NETWORKDAYS($H$3,H5,holiday!$B$2:$B$10),IF(DAY(H5)&lt;DAY(H6),NETWORKDAYS($H$3,H5,holiday!$B$2:$B$10),0)))</f>
        <v>0</v>
      </c>
      <c r="O5" s="0" t="n">
        <f aca="false">IF(ISBLANK(A5),"",SUMIF($A$3:$A5,O$2,$B$3:$B5))</f>
        <v>-100</v>
      </c>
      <c r="P5" s="0" t="n">
        <f aca="false">IF(ISBLANK(A5),"",SUMIF($A$3:$A5,P$2,$B$3:$B5))</f>
        <v>-100</v>
      </c>
      <c r="Q5" s="0" t="n">
        <f aca="false">IF(ISBLANK(A5),"",SUMIF($A$3:$A5,Q$2,$B$3:$B5))</f>
        <v>0</v>
      </c>
      <c r="R5" s="0" t="n">
        <f aca="false">IF(ISBLANK(A5),"",SUMIF($A$3:$A5,R$2,$B$3:$B5))</f>
        <v>0</v>
      </c>
      <c r="T5" s="9" t="n">
        <f aca="false">IF(ISBLANK(A5),"",IF($A5=T$2,$C5,T4))</f>
        <v>45.02</v>
      </c>
      <c r="U5" s="9" t="n">
        <f aca="false">IF(ISBLANK(A5),"",IF($A5=U$2,$C5,U4))</f>
        <v>23.0954545454545</v>
      </c>
      <c r="V5" s="9" t="n">
        <f aca="false">IF(ISBLANK(A5),"",IF($A5=V$2,$C5,V4))</f>
        <v>0</v>
      </c>
      <c r="W5" s="9" t="n">
        <f aca="false">IF(ISBLANK(A5),"",IF($A5=W$2,$C5,W4))</f>
        <v>0</v>
      </c>
    </row>
    <row r="6" customFormat="false" ht="14.1" hidden="false" customHeight="false" outlineLevel="0" collapsed="false">
      <c r="A6" s="0" t="n">
        <v>8370</v>
      </c>
      <c r="B6" s="0" t="n">
        <v>-100</v>
      </c>
      <c r="C6" s="0" t="n">
        <v>45.114</v>
      </c>
      <c r="D6" s="0" t="s">
        <v>16</v>
      </c>
      <c r="H6" s="8" t="n">
        <f aca="false">IF(ISBLANK(D6),,LEFT(D6,LEN(D6)-6)*1)</f>
        <v>38720.6086458333</v>
      </c>
      <c r="I6" s="9" t="n">
        <f aca="false">IF(ISBLANK(A6),"",-B6*C6)</f>
        <v>4511.4</v>
      </c>
      <c r="J6" s="9" t="n">
        <f aca="false">IF(ISBLANK(A6),"",-SUM(I$3:I6))</f>
        <v>-11322.9454545455</v>
      </c>
      <c r="K6" s="9" t="n">
        <f aca="false">IF(ISBLANK(A6),"",SUMPRODUCT(O6:R6,T6:W6)-J6)</f>
        <v>-9.39999999999964</v>
      </c>
      <c r="L6" s="5" t="n">
        <f aca="false">IF(ISBLANK(A6),"",K6/$M$1)</f>
        <v>-0.000156666666666661</v>
      </c>
      <c r="M6" s="5" t="n">
        <f aca="false">IF(ISBLANK(A6),"",K6/($M$1+SUM(K$3:K5)))</f>
        <v>-0.000156666666666661</v>
      </c>
      <c r="N6" s="0" t="n">
        <f aca="false">IF(ISBLANK(A6),"",IF(H7=0,NETWORKDAYS($H$3,H6,holiday!$B$2:$B$10),IF(DAY(H6)&lt;DAY(H7),NETWORKDAYS($H$3,H6,holiday!$B$2:$B$10),0)))</f>
        <v>0</v>
      </c>
      <c r="O6" s="0" t="n">
        <f aca="false">IF(ISBLANK(A6),"",SUMIF($A$3:$A6,O$2,$B$3:$B6))</f>
        <v>-200</v>
      </c>
      <c r="P6" s="0" t="n">
        <f aca="false">IF(ISBLANK(A6),"",SUMIF($A$3:$A6,P$2,$B$3:$B6))</f>
        <v>-100</v>
      </c>
      <c r="Q6" s="0" t="n">
        <f aca="false">IF(ISBLANK(A6),"",SUMIF($A$3:$A6,Q$2,$B$3:$B6))</f>
        <v>0</v>
      </c>
      <c r="R6" s="0" t="n">
        <f aca="false">IF(ISBLANK(A6),"",SUMIF($A$3:$A6,R$2,$B$3:$B6))</f>
        <v>0</v>
      </c>
      <c r="T6" s="9" t="n">
        <f aca="false">IF(ISBLANK(A6),"",IF($A6=T$2,$C6,T5))</f>
        <v>45.114</v>
      </c>
      <c r="U6" s="9" t="n">
        <f aca="false">IF(ISBLANK(A6),"",IF($A6=U$2,$C6,U5))</f>
        <v>23.0954545454545</v>
      </c>
      <c r="V6" s="9" t="n">
        <f aca="false">IF(ISBLANK(A6),"",IF($A6=V$2,$C6,V5))</f>
        <v>0</v>
      </c>
      <c r="W6" s="9" t="n">
        <f aca="false">IF(ISBLANK(A6),"",IF($A6=W$2,$C6,W5))</f>
        <v>0</v>
      </c>
    </row>
    <row r="7" customFormat="false" ht="14.1" hidden="false" customHeight="false" outlineLevel="0" collapsed="false">
      <c r="A7" s="0" t="n">
        <v>8370</v>
      </c>
      <c r="B7" s="0" t="n">
        <v>100</v>
      </c>
      <c r="C7" s="0" t="n">
        <v>44.82</v>
      </c>
      <c r="D7" s="0" t="s">
        <v>17</v>
      </c>
      <c r="H7" s="8" t="n">
        <f aca="false">IF(ISBLANK(D7),,LEFT(D7,LEN(D7)-6)*1)</f>
        <v>38720.6086574074</v>
      </c>
      <c r="I7" s="9" t="n">
        <f aca="false">IF(ISBLANK(A7),"",-B7*C7)</f>
        <v>-4482</v>
      </c>
      <c r="J7" s="9" t="n">
        <f aca="false">IF(ISBLANK(A7),"",-SUM(I$3:I7))</f>
        <v>-6840.94545454545</v>
      </c>
      <c r="K7" s="9" t="n">
        <f aca="false">IF(ISBLANK(A7),"",SUMPRODUCT(O7:R7,T7:W7)-J7)</f>
        <v>49.3999999999996</v>
      </c>
      <c r="L7" s="5" t="n">
        <f aca="false">IF(ISBLANK(A7),"",K7/$M$1)</f>
        <v>0.000823333333333327</v>
      </c>
      <c r="M7" s="5" t="n">
        <f aca="false">IF(ISBLANK(A7),"",K7/($M$1+SUM(K$3:K6)))</f>
        <v>0.000823462342433642</v>
      </c>
      <c r="N7" s="0" t="n">
        <f aca="false">IF(ISBLANK(A7),"",IF(H8=0,NETWORKDAYS($H$3,H7,holiday!$B$2:$B$10),IF(DAY(H7)&lt;DAY(H8),NETWORKDAYS($H$3,H7,holiday!$B$2:$B$10),0)))</f>
        <v>0</v>
      </c>
      <c r="O7" s="0" t="n">
        <f aca="false">IF(ISBLANK(A7),"",SUMIF($A$3:$A7,O$2,$B$3:$B7))</f>
        <v>-100</v>
      </c>
      <c r="P7" s="0" t="n">
        <f aca="false">IF(ISBLANK(A7),"",SUMIF($A$3:$A7,P$2,$B$3:$B7))</f>
        <v>-100</v>
      </c>
      <c r="Q7" s="0" t="n">
        <f aca="false">IF(ISBLANK(A7),"",SUMIF($A$3:$A7,Q$2,$B$3:$B7))</f>
        <v>0</v>
      </c>
      <c r="R7" s="0" t="n">
        <f aca="false">IF(ISBLANK(A7),"",SUMIF($A$3:$A7,R$2,$B$3:$B7))</f>
        <v>0</v>
      </c>
      <c r="T7" s="9" t="n">
        <f aca="false">IF(ISBLANK(A7),"",IF($A7=T$2,$C7,T6))</f>
        <v>44.82</v>
      </c>
      <c r="U7" s="9" t="n">
        <f aca="false">IF(ISBLANK(A7),"",IF($A7=U$2,$C7,U6))</f>
        <v>23.0954545454545</v>
      </c>
      <c r="V7" s="9" t="n">
        <f aca="false">IF(ISBLANK(A7),"",IF($A7=V$2,$C7,V6))</f>
        <v>0</v>
      </c>
      <c r="W7" s="9" t="n">
        <f aca="false">IF(ISBLANK(A7),"",IF($A7=W$2,$C7,W6))</f>
        <v>0</v>
      </c>
    </row>
    <row r="8" customFormat="false" ht="14.1" hidden="false" customHeight="false" outlineLevel="0" collapsed="false">
      <c r="A8" s="0" t="n">
        <v>679</v>
      </c>
      <c r="B8" s="0" t="n">
        <v>100</v>
      </c>
      <c r="C8" s="0" t="n">
        <v>51.48</v>
      </c>
      <c r="D8" s="0" t="s">
        <v>18</v>
      </c>
      <c r="H8" s="8" t="n">
        <f aca="false">IF(ISBLANK(D8),,LEFT(D8,LEN(D8)-6)*1)</f>
        <v>38720.609375</v>
      </c>
      <c r="I8" s="9" t="n">
        <f aca="false">IF(ISBLANK(A8),"",-B8*C8)</f>
        <v>-5148</v>
      </c>
      <c r="J8" s="9" t="n">
        <f aca="false">IF(ISBLANK(A8),"",-SUM(I$3:I8))</f>
        <v>-1692.94545454545</v>
      </c>
      <c r="K8" s="9" t="n">
        <f aca="false">IF(ISBLANK(A8),"",SUMPRODUCT(O8:R8,T8:W8)-J8)</f>
        <v>49.3999999999996</v>
      </c>
      <c r="L8" s="5" t="n">
        <f aca="false">IF(ISBLANK(A8),"",K8/$M$1)</f>
        <v>0.000823333333333327</v>
      </c>
      <c r="M8" s="5" t="n">
        <f aca="false">IF(ISBLANK(A8),"",K8/($M$1+SUM(K$3:K7)))</f>
        <v>0.000822784810126576</v>
      </c>
      <c r="N8" s="0" t="n">
        <f aca="false">IF(ISBLANK(A8),"",IF(H9=0,NETWORKDAYS($H$3,H8,holiday!$B$2:$B$10),IF(DAY(H8)&lt;DAY(H9),NETWORKDAYS($H$3,H8,holiday!$B$2:$B$10),0)))</f>
        <v>0</v>
      </c>
      <c r="O8" s="0" t="n">
        <f aca="false">IF(ISBLANK(A8),"",SUMIF($A$3:$A8,O$2,$B$3:$B8))</f>
        <v>-100</v>
      </c>
      <c r="P8" s="0" t="n">
        <f aca="false">IF(ISBLANK(A8),"",SUMIF($A$3:$A8,P$2,$B$3:$B8))</f>
        <v>-100</v>
      </c>
      <c r="Q8" s="0" t="n">
        <f aca="false">IF(ISBLANK(A8),"",SUMIF($A$3:$A8,Q$2,$B$3:$B8))</f>
        <v>100</v>
      </c>
      <c r="R8" s="0" t="n">
        <f aca="false">IF(ISBLANK(A8),"",SUMIF($A$3:$A8,R$2,$B$3:$B8))</f>
        <v>0</v>
      </c>
      <c r="T8" s="9" t="n">
        <f aca="false">IF(ISBLANK(A8),"",IF($A8=T$2,$C8,T7))</f>
        <v>44.82</v>
      </c>
      <c r="U8" s="9" t="n">
        <f aca="false">IF(ISBLANK(A8),"",IF($A8=U$2,$C8,U7))</f>
        <v>23.0954545454545</v>
      </c>
      <c r="V8" s="9" t="n">
        <f aca="false">IF(ISBLANK(A8),"",IF($A8=V$2,$C8,V7))</f>
        <v>51.48</v>
      </c>
      <c r="W8" s="9" t="n">
        <f aca="false">IF(ISBLANK(A8),"",IF($A8=W$2,$C8,W7))</f>
        <v>0</v>
      </c>
    </row>
    <row r="9" customFormat="false" ht="14.1" hidden="false" customHeight="false" outlineLevel="0" collapsed="false">
      <c r="A9" s="0" t="n">
        <v>980</v>
      </c>
      <c r="B9" s="0" t="n">
        <v>-100</v>
      </c>
      <c r="C9" s="0" t="n">
        <v>23.08</v>
      </c>
      <c r="D9" s="0" t="s">
        <v>19</v>
      </c>
      <c r="H9" s="8" t="n">
        <f aca="false">IF(ISBLANK(D9),,LEFT(D9,LEN(D9)-6)*1)</f>
        <v>38720.6099884259</v>
      </c>
      <c r="I9" s="9" t="n">
        <f aca="false">IF(ISBLANK(A9),"",-B9*C9)</f>
        <v>2308</v>
      </c>
      <c r="J9" s="9" t="n">
        <f aca="false">IF(ISBLANK(A9),"",-SUM(I$3:I9))</f>
        <v>-4000.94545454545</v>
      </c>
      <c r="K9" s="9" t="n">
        <f aca="false">IF(ISBLANK(A9),"",SUMPRODUCT(O9:R9,T9:W9)-J9)</f>
        <v>50.94545454545</v>
      </c>
      <c r="L9" s="5" t="n">
        <f aca="false">IF(ISBLANK(A9),"",K9/$M$1)</f>
        <v>0.000849090909090834</v>
      </c>
      <c r="M9" s="5" t="n">
        <f aca="false">IF(ISBLANK(A9),"",K9/($M$1+SUM(K$3:K8)))</f>
        <v>0.000847827645898445</v>
      </c>
      <c r="N9" s="0" t="n">
        <f aca="false">IF(ISBLANK(A9),"",IF(H10=0,NETWORKDAYS($H$3,H9,holiday!$B$2:$B$10),IF(DAY(H9)&lt;DAY(H10),NETWORKDAYS($H$3,H9,holiday!$B$2:$B$10),0)))</f>
        <v>0</v>
      </c>
      <c r="O9" s="0" t="n">
        <f aca="false">IF(ISBLANK(A9),"",SUMIF($A$3:$A9,O$2,$B$3:$B9))</f>
        <v>-100</v>
      </c>
      <c r="P9" s="0" t="n">
        <f aca="false">IF(ISBLANK(A9),"",SUMIF($A$3:$A9,P$2,$B$3:$B9))</f>
        <v>-200</v>
      </c>
      <c r="Q9" s="0" t="n">
        <f aca="false">IF(ISBLANK(A9),"",SUMIF($A$3:$A9,Q$2,$B$3:$B9))</f>
        <v>100</v>
      </c>
      <c r="R9" s="0" t="n">
        <f aca="false">IF(ISBLANK(A9),"",SUMIF($A$3:$A9,R$2,$B$3:$B9))</f>
        <v>0</v>
      </c>
      <c r="T9" s="9" t="n">
        <f aca="false">IF(ISBLANK(A9),"",IF($A9=T$2,$C9,T8))</f>
        <v>44.82</v>
      </c>
      <c r="U9" s="9" t="n">
        <f aca="false">IF(ISBLANK(A9),"",IF($A9=U$2,$C9,U8))</f>
        <v>23.08</v>
      </c>
      <c r="V9" s="9" t="n">
        <f aca="false">IF(ISBLANK(A9),"",IF($A9=V$2,$C9,V8))</f>
        <v>51.48</v>
      </c>
      <c r="W9" s="9" t="n">
        <f aca="false">IF(ISBLANK(A9),"",IF($A9=W$2,$C9,W8))</f>
        <v>0</v>
      </c>
    </row>
    <row r="10" customFormat="false" ht="14.1" hidden="false" customHeight="false" outlineLevel="0" collapsed="false">
      <c r="A10" s="0" t="n">
        <v>980</v>
      </c>
      <c r="B10" s="0" t="n">
        <v>-100</v>
      </c>
      <c r="C10" s="0" t="n">
        <v>23.13</v>
      </c>
      <c r="D10" s="0" t="s">
        <v>20</v>
      </c>
      <c r="H10" s="8" t="n">
        <f aca="false">IF(ISBLANK(D10),,LEFT(D10,LEN(D10)-6)*1)</f>
        <v>38720.6130208333</v>
      </c>
      <c r="I10" s="9" t="n">
        <f aca="false">IF(ISBLANK(A10),"",-B10*C10)</f>
        <v>2313</v>
      </c>
      <c r="J10" s="9" t="n">
        <f aca="false">IF(ISBLANK(A10),"",-SUM(I$3:I10))</f>
        <v>-6313.94545454545</v>
      </c>
      <c r="K10" s="9" t="n">
        <f aca="false">IF(ISBLANK(A10),"",SUMPRODUCT(O10:R10,T10:W10)-J10)</f>
        <v>40.94545454545</v>
      </c>
      <c r="L10" s="5" t="n">
        <f aca="false">IF(ISBLANK(A10),"",K10/$M$1)</f>
        <v>0.000682424242424167</v>
      </c>
      <c r="M10" s="5" t="n">
        <f aca="false">IF(ISBLANK(A10),"",K10/($M$1+SUM(K$3:K9)))</f>
        <v>0.000680831715148643</v>
      </c>
      <c r="N10" s="0" t="n">
        <f aca="false">IF(ISBLANK(A10),"",IF(H11=0,NETWORKDAYS($H$3,H10,holiday!$B$2:$B$10),IF(DAY(H10)&lt;DAY(H11),NETWORKDAYS($H$3,H10,holiday!$B$2:$B$10),0)))</f>
        <v>0</v>
      </c>
      <c r="O10" s="0" t="n">
        <f aca="false">IF(ISBLANK(A10),"",SUMIF($A$3:$A10,O$2,$B$3:$B10))</f>
        <v>-100</v>
      </c>
      <c r="P10" s="0" t="n">
        <f aca="false">IF(ISBLANK(A10),"",SUMIF($A$3:$A10,P$2,$B$3:$B10))</f>
        <v>-300</v>
      </c>
      <c r="Q10" s="0" t="n">
        <f aca="false">IF(ISBLANK(A10),"",SUMIF($A$3:$A10,Q$2,$B$3:$B10))</f>
        <v>100</v>
      </c>
      <c r="R10" s="0" t="n">
        <f aca="false">IF(ISBLANK(A10),"",SUMIF($A$3:$A10,R$2,$B$3:$B10))</f>
        <v>0</v>
      </c>
      <c r="T10" s="9" t="n">
        <f aca="false">IF(ISBLANK(A10),"",IF($A10=T$2,$C10,T9))</f>
        <v>44.82</v>
      </c>
      <c r="U10" s="9" t="n">
        <f aca="false">IF(ISBLANK(A10),"",IF($A10=U$2,$C10,U9))</f>
        <v>23.13</v>
      </c>
      <c r="V10" s="9" t="n">
        <f aca="false">IF(ISBLANK(A10),"",IF($A10=V$2,$C10,V9))</f>
        <v>51.48</v>
      </c>
      <c r="W10" s="9" t="n">
        <f aca="false">IF(ISBLANK(A10),"",IF($A10=W$2,$C10,W9))</f>
        <v>0</v>
      </c>
    </row>
    <row r="11" customFormat="false" ht="14.1" hidden="false" customHeight="false" outlineLevel="0" collapsed="false">
      <c r="A11" s="0" t="n">
        <v>980</v>
      </c>
      <c r="B11" s="0" t="n">
        <v>-100</v>
      </c>
      <c r="C11" s="0" t="n">
        <v>23.13</v>
      </c>
      <c r="D11" s="0" t="s">
        <v>20</v>
      </c>
      <c r="H11" s="8" t="n">
        <f aca="false">IF(ISBLANK(D11),,LEFT(D11,LEN(D11)-6)*1)</f>
        <v>38720.6130208333</v>
      </c>
      <c r="I11" s="9" t="n">
        <f aca="false">IF(ISBLANK(A11),"",-B11*C11)</f>
        <v>2313</v>
      </c>
      <c r="J11" s="9" t="n">
        <f aca="false">IF(ISBLANK(A11),"",-SUM(I$3:I11))</f>
        <v>-8626.94545454545</v>
      </c>
      <c r="K11" s="9" t="n">
        <f aca="false">IF(ISBLANK(A11),"",SUMPRODUCT(O11:R11,T11:W11)-J11)</f>
        <v>40.94545454545</v>
      </c>
      <c r="L11" s="5" t="n">
        <f aca="false">IF(ISBLANK(A11),"",K11/$M$1)</f>
        <v>0.000682424242424167</v>
      </c>
      <c r="M11" s="5" t="n">
        <f aca="false">IF(ISBLANK(A11),"",K11/($M$1+SUM(K$3:K10)))</f>
        <v>0.000680368498696742</v>
      </c>
      <c r="N11" s="0" t="n">
        <f aca="false">IF(ISBLANK(A11),"",IF(H12=0,NETWORKDAYS($H$3,H11,holiday!$B$2:$B$10),IF(DAY(H11)&lt;DAY(H12),NETWORKDAYS($H$3,H11,holiday!$B$2:$B$10),0)))</f>
        <v>0</v>
      </c>
      <c r="O11" s="0" t="n">
        <f aca="false">IF(ISBLANK(A11),"",SUMIF($A$3:$A11,O$2,$B$3:$B11))</f>
        <v>-100</v>
      </c>
      <c r="P11" s="0" t="n">
        <f aca="false">IF(ISBLANK(A11),"",SUMIF($A$3:$A11,P$2,$B$3:$B11))</f>
        <v>-400</v>
      </c>
      <c r="Q11" s="0" t="n">
        <f aca="false">IF(ISBLANK(A11),"",SUMIF($A$3:$A11,Q$2,$B$3:$B11))</f>
        <v>100</v>
      </c>
      <c r="R11" s="0" t="n">
        <f aca="false">IF(ISBLANK(A11),"",SUMIF($A$3:$A11,R$2,$B$3:$B11))</f>
        <v>0</v>
      </c>
      <c r="T11" s="9" t="n">
        <f aca="false">IF(ISBLANK(A11),"",IF($A11=T$2,$C11,T10))</f>
        <v>44.82</v>
      </c>
      <c r="U11" s="9" t="n">
        <f aca="false">IF(ISBLANK(A11),"",IF($A11=U$2,$C11,U10))</f>
        <v>23.13</v>
      </c>
      <c r="V11" s="9" t="n">
        <f aca="false">IF(ISBLANK(A11),"",IF($A11=V$2,$C11,V10))</f>
        <v>51.48</v>
      </c>
      <c r="W11" s="9" t="n">
        <f aca="false">IF(ISBLANK(A11),"",IF($A11=W$2,$C11,W10))</f>
        <v>0</v>
      </c>
    </row>
    <row r="12" customFormat="false" ht="14.1" hidden="false" customHeight="false" outlineLevel="0" collapsed="false">
      <c r="A12" s="0" t="n">
        <v>980</v>
      </c>
      <c r="B12" s="0" t="n">
        <v>-100</v>
      </c>
      <c r="C12" s="0" t="n">
        <v>23.06</v>
      </c>
      <c r="D12" s="0" t="s">
        <v>21</v>
      </c>
      <c r="H12" s="8" t="n">
        <f aca="false">IF(ISBLANK(D12),,LEFT(D12,LEN(D12)-6)*1)</f>
        <v>38720.6152083333</v>
      </c>
      <c r="I12" s="9" t="n">
        <f aca="false">IF(ISBLANK(A12),"",-B12*C12)</f>
        <v>2306</v>
      </c>
      <c r="J12" s="9" t="n">
        <f aca="false">IF(ISBLANK(A12),"",-SUM(I$3:I12))</f>
        <v>-10932.9454545455</v>
      </c>
      <c r="K12" s="9" t="n">
        <f aca="false">IF(ISBLANK(A12),"",SUMPRODUCT(O12:R12,T12:W12)-J12)</f>
        <v>68.9454545454501</v>
      </c>
      <c r="L12" s="5" t="n">
        <f aca="false">IF(ISBLANK(A12),"",K12/$M$1)</f>
        <v>0.00114909090909083</v>
      </c>
      <c r="M12" s="5" t="n">
        <f aca="false">IF(ISBLANK(A12),"",K12/($M$1+SUM(K$3:K11)))</f>
        <v>0.00114485045240002</v>
      </c>
      <c r="N12" s="0" t="n">
        <f aca="false">IF(ISBLANK(A12),"",IF(H13=0,NETWORKDAYS($H$3,H12,holiday!$B$2:$B$10),IF(DAY(H12)&lt;DAY(H13),NETWORKDAYS($H$3,H12,holiday!$B$2:$B$10),0)))</f>
        <v>0</v>
      </c>
      <c r="O12" s="0" t="n">
        <f aca="false">IF(ISBLANK(A12),"",SUMIF($A$3:$A12,O$2,$B$3:$B12))</f>
        <v>-100</v>
      </c>
      <c r="P12" s="0" t="n">
        <f aca="false">IF(ISBLANK(A12),"",SUMIF($A$3:$A12,P$2,$B$3:$B12))</f>
        <v>-500</v>
      </c>
      <c r="Q12" s="0" t="n">
        <f aca="false">IF(ISBLANK(A12),"",SUMIF($A$3:$A12,Q$2,$B$3:$B12))</f>
        <v>100</v>
      </c>
      <c r="R12" s="0" t="n">
        <f aca="false">IF(ISBLANK(A12),"",SUMIF($A$3:$A12,R$2,$B$3:$B12))</f>
        <v>0</v>
      </c>
      <c r="T12" s="9" t="n">
        <f aca="false">IF(ISBLANK(A12),"",IF($A12=T$2,$C12,T11))</f>
        <v>44.82</v>
      </c>
      <c r="U12" s="9" t="n">
        <f aca="false">IF(ISBLANK(A12),"",IF($A12=U$2,$C12,U11))</f>
        <v>23.06</v>
      </c>
      <c r="V12" s="9" t="n">
        <f aca="false">IF(ISBLANK(A12),"",IF($A12=V$2,$C12,V11))</f>
        <v>51.48</v>
      </c>
      <c r="W12" s="9" t="n">
        <f aca="false">IF(ISBLANK(A12),"",IF($A12=W$2,$C12,W11))</f>
        <v>0</v>
      </c>
    </row>
    <row r="13" customFormat="false" ht="14.1" hidden="false" customHeight="false" outlineLevel="0" collapsed="false">
      <c r="A13" s="0" t="n">
        <v>8370</v>
      </c>
      <c r="B13" s="0" t="n">
        <v>100</v>
      </c>
      <c r="C13" s="0" t="n">
        <v>45.45</v>
      </c>
      <c r="D13" s="0" t="s">
        <v>22</v>
      </c>
      <c r="H13" s="8" t="n">
        <f aca="false">IF(ISBLANK(D13),,LEFT(D13,LEN(D13)-6)*1)</f>
        <v>38720.6156828704</v>
      </c>
      <c r="I13" s="9" t="n">
        <f aca="false">IF(ISBLANK(A13),"",-B13*C13)</f>
        <v>-4545</v>
      </c>
      <c r="J13" s="9" t="n">
        <f aca="false">IF(ISBLANK(A13),"",-SUM(I$3:I13))</f>
        <v>-6387.94545454545</v>
      </c>
      <c r="K13" s="9" t="n">
        <f aca="false">IF(ISBLANK(A13),"",SUMPRODUCT(O13:R13,T13:W13)-J13)</f>
        <v>5.94545454545005</v>
      </c>
      <c r="L13" s="5" t="n">
        <f aca="false">IF(ISBLANK(A13),"",K13/$M$1)</f>
        <v>9.90909090908341E-005</v>
      </c>
      <c r="M13" s="5" t="n">
        <f aca="false">IF(ISBLANK(A13),"",K13/($M$1+SUM(K$3:K12)))</f>
        <v>9.86123404145496E-005</v>
      </c>
      <c r="N13" s="0" t="n">
        <f aca="false">IF(ISBLANK(A13),"",IF(H14=0,NETWORKDAYS($H$3,H13,holiday!$B$2:$B$10),IF(DAY(H13)&lt;DAY(H14),NETWORKDAYS($H$3,H13,holiday!$B$2:$B$10),0)))</f>
        <v>0</v>
      </c>
      <c r="O13" s="0" t="n">
        <f aca="false">IF(ISBLANK(A13),"",SUMIF($A$3:$A13,O$2,$B$3:$B13))</f>
        <v>0</v>
      </c>
      <c r="P13" s="0" t="n">
        <f aca="false">IF(ISBLANK(A13),"",SUMIF($A$3:$A13,P$2,$B$3:$B13))</f>
        <v>-500</v>
      </c>
      <c r="Q13" s="0" t="n">
        <f aca="false">IF(ISBLANK(A13),"",SUMIF($A$3:$A13,Q$2,$B$3:$B13))</f>
        <v>100</v>
      </c>
      <c r="R13" s="0" t="n">
        <f aca="false">IF(ISBLANK(A13),"",SUMIF($A$3:$A13,R$2,$B$3:$B13))</f>
        <v>0</v>
      </c>
      <c r="T13" s="9" t="n">
        <f aca="false">IF(ISBLANK(A13),"",IF($A13=T$2,$C13,T12))</f>
        <v>45.45</v>
      </c>
      <c r="U13" s="9" t="n">
        <f aca="false">IF(ISBLANK(A13),"",IF($A13=U$2,$C13,U12))</f>
        <v>23.06</v>
      </c>
      <c r="V13" s="9" t="n">
        <f aca="false">IF(ISBLANK(A13),"",IF($A13=V$2,$C13,V12))</f>
        <v>51.48</v>
      </c>
      <c r="W13" s="9" t="n">
        <f aca="false">IF(ISBLANK(A13),"",IF($A13=W$2,$C13,W12))</f>
        <v>0</v>
      </c>
    </row>
    <row r="14" customFormat="false" ht="14.1" hidden="false" customHeight="false" outlineLevel="0" collapsed="false">
      <c r="A14" s="0" t="n">
        <v>980</v>
      </c>
      <c r="B14" s="0" t="n">
        <v>-100</v>
      </c>
      <c r="C14" s="0" t="n">
        <v>23.01</v>
      </c>
      <c r="D14" s="0" t="s">
        <v>23</v>
      </c>
      <c r="H14" s="8" t="n">
        <f aca="false">IF(ISBLANK(D14),,LEFT(D14,LEN(D14)-6)*1)</f>
        <v>38720.6236921296</v>
      </c>
      <c r="I14" s="9" t="n">
        <f aca="false">IF(ISBLANK(A14),"",-B14*C14)</f>
        <v>2301</v>
      </c>
      <c r="J14" s="9" t="n">
        <f aca="false">IF(ISBLANK(A14),"",-SUM(I$3:I14))</f>
        <v>-8688.94545454545</v>
      </c>
      <c r="K14" s="9" t="n">
        <f aca="false">IF(ISBLANK(A14),"",SUMPRODUCT(O14:R14,T14:W14)-J14)</f>
        <v>30.9454545454482</v>
      </c>
      <c r="L14" s="5" t="n">
        <f aca="false">IF(ISBLANK(A14),"",K14/$M$1)</f>
        <v>0.000515757575757471</v>
      </c>
      <c r="M14" s="5" t="n">
        <f aca="false">IF(ISBLANK(A14),"",K14/($M$1+SUM(K$3:K13)))</f>
        <v>0.000513216067582793</v>
      </c>
      <c r="N14" s="0" t="n">
        <f aca="false">IF(ISBLANK(A14),"",IF(H15=0,NETWORKDAYS($H$3,H14,holiday!$B$2:$B$10),IF(DAY(H14)&lt;DAY(H15),NETWORKDAYS($H$3,H14,holiday!$B$2:$B$10),0)))</f>
        <v>0</v>
      </c>
      <c r="O14" s="0" t="n">
        <f aca="false">IF(ISBLANK(A14),"",SUMIF($A$3:$A14,O$2,$B$3:$B14))</f>
        <v>0</v>
      </c>
      <c r="P14" s="0" t="n">
        <f aca="false">IF(ISBLANK(A14),"",SUMIF($A$3:$A14,P$2,$B$3:$B14))</f>
        <v>-600</v>
      </c>
      <c r="Q14" s="0" t="n">
        <f aca="false">IF(ISBLANK(A14),"",SUMIF($A$3:$A14,Q$2,$B$3:$B14))</f>
        <v>100</v>
      </c>
      <c r="R14" s="0" t="n">
        <f aca="false">IF(ISBLANK(A14),"",SUMIF($A$3:$A14,R$2,$B$3:$B14))</f>
        <v>0</v>
      </c>
      <c r="T14" s="9" t="n">
        <f aca="false">IF(ISBLANK(A14),"",IF($A14=T$2,$C14,T13))</f>
        <v>45.45</v>
      </c>
      <c r="U14" s="9" t="n">
        <f aca="false">IF(ISBLANK(A14),"",IF($A14=U$2,$C14,U13))</f>
        <v>23.01</v>
      </c>
      <c r="V14" s="9" t="n">
        <f aca="false">IF(ISBLANK(A14),"",IF($A14=V$2,$C14,V13))</f>
        <v>51.48</v>
      </c>
      <c r="W14" s="9" t="n">
        <f aca="false">IF(ISBLANK(A14),"",IF($A14=W$2,$C14,W13))</f>
        <v>0</v>
      </c>
    </row>
    <row r="15" customFormat="false" ht="14.1" hidden="false" customHeight="false" outlineLevel="0" collapsed="false">
      <c r="A15" s="0" t="n">
        <v>8370</v>
      </c>
      <c r="B15" s="0" t="n">
        <v>100</v>
      </c>
      <c r="C15" s="0" t="n">
        <v>45.22</v>
      </c>
      <c r="D15" s="0" t="s">
        <v>24</v>
      </c>
      <c r="H15" s="8" t="n">
        <f aca="false">IF(ISBLANK(D15),,LEFT(D15,LEN(D15)-6)*1)</f>
        <v>38720.628900463</v>
      </c>
      <c r="I15" s="9" t="n">
        <f aca="false">IF(ISBLANK(A15),"",-B15*C15)</f>
        <v>-4522</v>
      </c>
      <c r="J15" s="9" t="n">
        <f aca="false">IF(ISBLANK(A15),"",-SUM(I$3:I15))</f>
        <v>-4166.94545454545</v>
      </c>
      <c r="K15" s="9" t="n">
        <f aca="false">IF(ISBLANK(A15),"",SUMPRODUCT(O15:R15,T15:W15)-J15)</f>
        <v>30.9454545454482</v>
      </c>
      <c r="L15" s="5" t="n">
        <f aca="false">IF(ISBLANK(A15),"",K15/$M$1)</f>
        <v>0.000515757575757471</v>
      </c>
      <c r="M15" s="5" t="n">
        <f aca="false">IF(ISBLANK(A15),"",K15/($M$1+SUM(K$3:K14)))</f>
        <v>0.000512952811957784</v>
      </c>
      <c r="N15" s="0" t="n">
        <f aca="false">IF(ISBLANK(A15),"",IF(H16=0,NETWORKDAYS($H$3,H15,holiday!$B$2:$B$10),IF(DAY(H15)&lt;DAY(H16),NETWORKDAYS($H$3,H15,holiday!$B$2:$B$10),0)))</f>
        <v>0</v>
      </c>
      <c r="O15" s="0" t="n">
        <f aca="false">IF(ISBLANK(A15),"",SUMIF($A$3:$A15,O$2,$B$3:$B15))</f>
        <v>100</v>
      </c>
      <c r="P15" s="0" t="n">
        <f aca="false">IF(ISBLANK(A15),"",SUMIF($A$3:$A15,P$2,$B$3:$B15))</f>
        <v>-600</v>
      </c>
      <c r="Q15" s="0" t="n">
        <f aca="false">IF(ISBLANK(A15),"",SUMIF($A$3:$A15,Q$2,$B$3:$B15))</f>
        <v>100</v>
      </c>
      <c r="R15" s="0" t="n">
        <f aca="false">IF(ISBLANK(A15),"",SUMIF($A$3:$A15,R$2,$B$3:$B15))</f>
        <v>0</v>
      </c>
      <c r="T15" s="9" t="n">
        <f aca="false">IF(ISBLANK(A15),"",IF($A15=T$2,$C15,T14))</f>
        <v>45.22</v>
      </c>
      <c r="U15" s="9" t="n">
        <f aca="false">IF(ISBLANK(A15),"",IF($A15=U$2,$C15,U14))</f>
        <v>23.01</v>
      </c>
      <c r="V15" s="9" t="n">
        <f aca="false">IF(ISBLANK(A15),"",IF($A15=V$2,$C15,V14))</f>
        <v>51.48</v>
      </c>
      <c r="W15" s="9" t="n">
        <f aca="false">IF(ISBLANK(A15),"",IF($A15=W$2,$C15,W14))</f>
        <v>0</v>
      </c>
    </row>
    <row r="16" customFormat="false" ht="14.1" hidden="false" customHeight="false" outlineLevel="0" collapsed="false">
      <c r="A16" s="0" t="n">
        <v>8370</v>
      </c>
      <c r="B16" s="0" t="n">
        <v>100</v>
      </c>
      <c r="C16" s="0" t="n">
        <v>45.0175</v>
      </c>
      <c r="D16" s="0" t="s">
        <v>25</v>
      </c>
      <c r="H16" s="8" t="n">
        <f aca="false">IF(ISBLANK(D16),,LEFT(D16,LEN(D16)-6)*1)</f>
        <v>38720.6313425926</v>
      </c>
      <c r="I16" s="9" t="n">
        <f aca="false">IF(ISBLANK(A16),"",-B16*C16)</f>
        <v>-4501.75</v>
      </c>
      <c r="J16" s="9" t="n">
        <f aca="false">IF(ISBLANK(A16),"",-SUM(I$3:I16))</f>
        <v>334.80454545455</v>
      </c>
      <c r="K16" s="9" t="n">
        <f aca="false">IF(ISBLANK(A16),"",SUMPRODUCT(O16:R16,T16:W16)-J16)</f>
        <v>10.6954545454482</v>
      </c>
      <c r="L16" s="5" t="n">
        <f aca="false">IF(ISBLANK(A16),"",K16/$M$1)</f>
        <v>0.00017825757575747</v>
      </c>
      <c r="M16" s="5" t="n">
        <f aca="false">IF(ISBLANK(A16),"",K16/($M$1+SUM(K$3:K15)))</f>
        <v>0.000177197291599915</v>
      </c>
      <c r="N16" s="0" t="n">
        <f aca="false">IF(ISBLANK(A16),"",IF(H17=0,NETWORKDAYS($H$3,H16,holiday!$B$2:$B$10),IF(DAY(H16)&lt;DAY(H17),NETWORKDAYS($H$3,H16,holiday!$B$2:$B$10),0)))</f>
        <v>0</v>
      </c>
      <c r="O16" s="0" t="n">
        <f aca="false">IF(ISBLANK(A16),"",SUMIF($A$3:$A16,O$2,$B$3:$B16))</f>
        <v>200</v>
      </c>
      <c r="P16" s="0" t="n">
        <f aca="false">IF(ISBLANK(A16),"",SUMIF($A$3:$A16,P$2,$B$3:$B16))</f>
        <v>-600</v>
      </c>
      <c r="Q16" s="0" t="n">
        <f aca="false">IF(ISBLANK(A16),"",SUMIF($A$3:$A16,Q$2,$B$3:$B16))</f>
        <v>100</v>
      </c>
      <c r="R16" s="0" t="n">
        <f aca="false">IF(ISBLANK(A16),"",SUMIF($A$3:$A16,R$2,$B$3:$B16))</f>
        <v>0</v>
      </c>
      <c r="T16" s="9" t="n">
        <f aca="false">IF(ISBLANK(A16),"",IF($A16=T$2,$C16,T15))</f>
        <v>45.0175</v>
      </c>
      <c r="U16" s="9" t="n">
        <f aca="false">IF(ISBLANK(A16),"",IF($A16=U$2,$C16,U15))</f>
        <v>23.01</v>
      </c>
      <c r="V16" s="9" t="n">
        <f aca="false">IF(ISBLANK(A16),"",IF($A16=V$2,$C16,V15))</f>
        <v>51.48</v>
      </c>
      <c r="W16" s="9" t="n">
        <f aca="false">IF(ISBLANK(A16),"",IF($A16=W$2,$C16,W15))</f>
        <v>0</v>
      </c>
    </row>
    <row r="17" customFormat="false" ht="14.1" hidden="false" customHeight="false" outlineLevel="0" collapsed="false">
      <c r="A17" s="0" t="n">
        <v>980</v>
      </c>
      <c r="B17" s="0" t="n">
        <v>-100</v>
      </c>
      <c r="C17" s="0" t="n">
        <v>22.93</v>
      </c>
      <c r="D17" s="0" t="s">
        <v>26</v>
      </c>
      <c r="H17" s="8" t="n">
        <f aca="false">IF(ISBLANK(D17),,LEFT(D17,LEN(D17)-6)*1)</f>
        <v>38720.6338078704</v>
      </c>
      <c r="I17" s="9" t="n">
        <f aca="false">IF(ISBLANK(A17),"",-B17*C17)</f>
        <v>2293</v>
      </c>
      <c r="J17" s="9" t="n">
        <f aca="false">IF(ISBLANK(A17),"",-SUM(I$3:I17))</f>
        <v>-1958.19545454545</v>
      </c>
      <c r="K17" s="9" t="n">
        <f aca="false">IF(ISBLANK(A17),"",SUMPRODUCT(O17:R17,T17:W17)-J17)</f>
        <v>58.6954545454501</v>
      </c>
      <c r="L17" s="5" t="n">
        <f aca="false">IF(ISBLANK(A17),"",K17/$M$1)</f>
        <v>0.000978257575757501</v>
      </c>
      <c r="M17" s="5" t="n">
        <f aca="false">IF(ISBLANK(A17),"",K17/($M$1+SUM(K$3:K16)))</f>
        <v>0.000972266572258427</v>
      </c>
      <c r="N17" s="0" t="n">
        <f aca="false">IF(ISBLANK(A17),"",IF(H18=0,NETWORKDAYS($H$3,H17,holiday!$B$2:$B$10),IF(DAY(H17)&lt;DAY(H18),NETWORKDAYS($H$3,H17,holiday!$B$2:$B$10),0)))</f>
        <v>0</v>
      </c>
      <c r="O17" s="0" t="n">
        <f aca="false">IF(ISBLANK(A17),"",SUMIF($A$3:$A17,O$2,$B$3:$B17))</f>
        <v>200</v>
      </c>
      <c r="P17" s="0" t="n">
        <f aca="false">IF(ISBLANK(A17),"",SUMIF($A$3:$A17,P$2,$B$3:$B17))</f>
        <v>-700</v>
      </c>
      <c r="Q17" s="0" t="n">
        <f aca="false">IF(ISBLANK(A17),"",SUMIF($A$3:$A17,Q$2,$B$3:$B17))</f>
        <v>100</v>
      </c>
      <c r="R17" s="0" t="n">
        <f aca="false">IF(ISBLANK(A17),"",SUMIF($A$3:$A17,R$2,$B$3:$B17))</f>
        <v>0</v>
      </c>
      <c r="T17" s="9" t="n">
        <f aca="false">IF(ISBLANK(A17),"",IF($A17=T$2,$C17,T16))</f>
        <v>45.0175</v>
      </c>
      <c r="U17" s="9" t="n">
        <f aca="false">IF(ISBLANK(A17),"",IF($A17=U$2,$C17,U16))</f>
        <v>22.93</v>
      </c>
      <c r="V17" s="9" t="n">
        <f aca="false">IF(ISBLANK(A17),"",IF($A17=V$2,$C17,V16))</f>
        <v>51.48</v>
      </c>
      <c r="W17" s="9" t="n">
        <f aca="false">IF(ISBLANK(A17),"",IF($A17=W$2,$C17,W16))</f>
        <v>0</v>
      </c>
    </row>
    <row r="18" customFormat="false" ht="14.1" hidden="false" customHeight="false" outlineLevel="0" collapsed="false">
      <c r="A18" s="0" t="n">
        <v>980</v>
      </c>
      <c r="B18" s="0" t="n">
        <v>100</v>
      </c>
      <c r="C18" s="0" t="n">
        <v>22.92</v>
      </c>
      <c r="D18" s="0" t="s">
        <v>27</v>
      </c>
      <c r="H18" s="8" t="n">
        <f aca="false">IF(ISBLANK(D18),,LEFT(D18,LEN(D18)-6)*1)</f>
        <v>38720.6376273148</v>
      </c>
      <c r="I18" s="9" t="n">
        <f aca="false">IF(ISBLANK(A18),"",-B18*C18)</f>
        <v>-2292</v>
      </c>
      <c r="J18" s="9" t="n">
        <f aca="false">IF(ISBLANK(A18),"",-SUM(I$3:I18))</f>
        <v>333.80454545455</v>
      </c>
      <c r="K18" s="9" t="n">
        <f aca="false">IF(ISBLANK(A18),"",SUMPRODUCT(O18:R18,T18:W18)-J18)</f>
        <v>65.6954545454482</v>
      </c>
      <c r="L18" s="5" t="n">
        <f aca="false">IF(ISBLANK(A18),"",K18/$M$1)</f>
        <v>0.00109492424242414</v>
      </c>
      <c r="M18" s="5" t="n">
        <f aca="false">IF(ISBLANK(A18),"",K18/($M$1+SUM(K$3:K17)))</f>
        <v>0.00108716174285865</v>
      </c>
      <c r="N18" s="0" t="n">
        <f aca="false">IF(ISBLANK(A18),"",IF(H19=0,NETWORKDAYS($H$3,H18,holiday!$B$2:$B$10),IF(DAY(H18)&lt;DAY(H19),NETWORKDAYS($H$3,H18,holiday!$B$2:$B$10),0)))</f>
        <v>0</v>
      </c>
      <c r="O18" s="0" t="n">
        <f aca="false">IF(ISBLANK(A18),"",SUMIF($A$3:$A18,O$2,$B$3:$B18))</f>
        <v>200</v>
      </c>
      <c r="P18" s="0" t="n">
        <f aca="false">IF(ISBLANK(A18),"",SUMIF($A$3:$A18,P$2,$B$3:$B18))</f>
        <v>-600</v>
      </c>
      <c r="Q18" s="0" t="n">
        <f aca="false">IF(ISBLANK(A18),"",SUMIF($A$3:$A18,Q$2,$B$3:$B18))</f>
        <v>100</v>
      </c>
      <c r="R18" s="0" t="n">
        <f aca="false">IF(ISBLANK(A18),"",SUMIF($A$3:$A18,R$2,$B$3:$B18))</f>
        <v>0</v>
      </c>
      <c r="T18" s="9" t="n">
        <f aca="false">IF(ISBLANK(A18),"",IF($A18=T$2,$C18,T17))</f>
        <v>45.0175</v>
      </c>
      <c r="U18" s="9" t="n">
        <f aca="false">IF(ISBLANK(A18),"",IF($A18=U$2,$C18,U17))</f>
        <v>22.92</v>
      </c>
      <c r="V18" s="9" t="n">
        <f aca="false">IF(ISBLANK(A18),"",IF($A18=V$2,$C18,V17))</f>
        <v>51.48</v>
      </c>
      <c r="W18" s="9" t="n">
        <f aca="false">IF(ISBLANK(A18),"",IF($A18=W$2,$C18,W17))</f>
        <v>0</v>
      </c>
    </row>
    <row r="19" customFormat="false" ht="14.1" hidden="false" customHeight="false" outlineLevel="0" collapsed="false">
      <c r="A19" s="0" t="n">
        <v>8370</v>
      </c>
      <c r="B19" s="0" t="n">
        <v>-100</v>
      </c>
      <c r="C19" s="0" t="n">
        <v>44.33</v>
      </c>
      <c r="D19" s="0" t="s">
        <v>28</v>
      </c>
      <c r="H19" s="8" t="n">
        <f aca="false">IF(ISBLANK(D19),,LEFT(D19,LEN(D19)-6)*1)</f>
        <v>38720.6437615741</v>
      </c>
      <c r="I19" s="9" t="n">
        <f aca="false">IF(ISBLANK(A19),"",-B19*C19)</f>
        <v>4433</v>
      </c>
      <c r="J19" s="9" t="n">
        <f aca="false">IF(ISBLANK(A19),"",-SUM(I$3:I19))</f>
        <v>-4099.19545454545</v>
      </c>
      <c r="K19" s="9" t="n">
        <f aca="false">IF(ISBLANK(A19),"",SUMPRODUCT(O19:R19,T19:W19)-J19)</f>
        <v>-71.8045454545518</v>
      </c>
      <c r="L19" s="5" t="n">
        <f aca="false">IF(ISBLANK(A19),"",K19/$M$1)</f>
        <v>-0.00119674242424253</v>
      </c>
      <c r="M19" s="5" t="n">
        <f aca="false">IF(ISBLANK(A19),"",K19/($M$1+SUM(K$3:K18)))</f>
        <v>-0.00118696765567624</v>
      </c>
      <c r="N19" s="0" t="n">
        <f aca="false">IF(ISBLANK(A19),"",IF(H20=0,NETWORKDAYS($H$3,H19,holiday!$B$2:$B$10),IF(DAY(H19)&lt;DAY(H20),NETWORKDAYS($H$3,H19,holiday!$B$2:$B$10),0)))</f>
        <v>0</v>
      </c>
      <c r="O19" s="0" t="n">
        <f aca="false">IF(ISBLANK(A19),"",SUMIF($A$3:$A19,O$2,$B$3:$B19))</f>
        <v>100</v>
      </c>
      <c r="P19" s="0" t="n">
        <f aca="false">IF(ISBLANK(A19),"",SUMIF($A$3:$A19,P$2,$B$3:$B19))</f>
        <v>-600</v>
      </c>
      <c r="Q19" s="0" t="n">
        <f aca="false">IF(ISBLANK(A19),"",SUMIF($A$3:$A19,Q$2,$B$3:$B19))</f>
        <v>100</v>
      </c>
      <c r="R19" s="0" t="n">
        <f aca="false">IF(ISBLANK(A19),"",SUMIF($A$3:$A19,R$2,$B$3:$B19))</f>
        <v>0</v>
      </c>
      <c r="T19" s="9" t="n">
        <f aca="false">IF(ISBLANK(A19),"",IF($A19=T$2,$C19,T18))</f>
        <v>44.33</v>
      </c>
      <c r="U19" s="9" t="n">
        <f aca="false">IF(ISBLANK(A19),"",IF($A19=U$2,$C19,U18))</f>
        <v>22.92</v>
      </c>
      <c r="V19" s="9" t="n">
        <f aca="false">IF(ISBLANK(A19),"",IF($A19=V$2,$C19,V18))</f>
        <v>51.48</v>
      </c>
      <c r="W19" s="9" t="n">
        <f aca="false">IF(ISBLANK(A19),"",IF($A19=W$2,$C19,W18))</f>
        <v>0</v>
      </c>
    </row>
    <row r="20" customFormat="false" ht="14.1" hidden="false" customHeight="false" outlineLevel="0" collapsed="false">
      <c r="A20" s="0" t="n">
        <v>8370</v>
      </c>
      <c r="B20" s="0" t="n">
        <v>-100</v>
      </c>
      <c r="C20" s="0" t="n">
        <v>44.225</v>
      </c>
      <c r="D20" s="0" t="s">
        <v>29</v>
      </c>
      <c r="H20" s="8" t="n">
        <f aca="false">IF(ISBLANK(D20),,LEFT(D20,LEN(D20)-6)*1)</f>
        <v>38720.6449884259</v>
      </c>
      <c r="I20" s="9" t="n">
        <f aca="false">IF(ISBLANK(A20),"",-B20*C20)</f>
        <v>4422.5</v>
      </c>
      <c r="J20" s="9" t="n">
        <f aca="false">IF(ISBLANK(A20),"",-SUM(I$3:I20))</f>
        <v>-8521.69545454545</v>
      </c>
      <c r="K20" s="9" t="n">
        <f aca="false">IF(ISBLANK(A20),"",SUMPRODUCT(O20:R20,T20:W20)-J20)</f>
        <v>-82.3045454545518</v>
      </c>
      <c r="L20" s="5" t="n">
        <f aca="false">IF(ISBLANK(A20),"",K20/$M$1)</f>
        <v>-0.00137174242424253</v>
      </c>
      <c r="M20" s="5" t="n">
        <f aca="false">IF(ISBLANK(A20),"",K20/($M$1+SUM(K$3:K19)))</f>
        <v>-0.0013621551224391</v>
      </c>
      <c r="N20" s="0" t="n">
        <f aca="false">IF(ISBLANK(A20),"",IF(H21=0,NETWORKDAYS($H$3,H20,holiday!$B$2:$B$10),IF(DAY(H20)&lt;DAY(H21),NETWORKDAYS($H$3,H20,holiday!$B$2:$B$10),0)))</f>
        <v>0</v>
      </c>
      <c r="O20" s="0" t="n">
        <f aca="false">IF(ISBLANK(A20),"",SUMIF($A$3:$A20,O$2,$B$3:$B20))</f>
        <v>0</v>
      </c>
      <c r="P20" s="0" t="n">
        <f aca="false">IF(ISBLANK(A20),"",SUMIF($A$3:$A20,P$2,$B$3:$B20))</f>
        <v>-600</v>
      </c>
      <c r="Q20" s="0" t="n">
        <f aca="false">IF(ISBLANK(A20),"",SUMIF($A$3:$A20,Q$2,$B$3:$B20))</f>
        <v>100</v>
      </c>
      <c r="R20" s="0" t="n">
        <f aca="false">IF(ISBLANK(A20),"",SUMIF($A$3:$A20,R$2,$B$3:$B20))</f>
        <v>0</v>
      </c>
      <c r="T20" s="9" t="n">
        <f aca="false">IF(ISBLANK(A20),"",IF($A20=T$2,$C20,T19))</f>
        <v>44.225</v>
      </c>
      <c r="U20" s="9" t="n">
        <f aca="false">IF(ISBLANK(A20),"",IF($A20=U$2,$C20,U19))</f>
        <v>22.92</v>
      </c>
      <c r="V20" s="9" t="n">
        <f aca="false">IF(ISBLANK(A20),"",IF($A20=V$2,$C20,V19))</f>
        <v>51.48</v>
      </c>
      <c r="W20" s="9" t="n">
        <f aca="false">IF(ISBLANK(A20),"",IF($A20=W$2,$C20,W19))</f>
        <v>0</v>
      </c>
    </row>
    <row r="21" customFormat="false" ht="14.1" hidden="false" customHeight="false" outlineLevel="0" collapsed="false">
      <c r="A21" s="0" t="n">
        <v>679</v>
      </c>
      <c r="B21" s="0" t="n">
        <v>-100</v>
      </c>
      <c r="C21" s="0" t="n">
        <v>51.14</v>
      </c>
      <c r="D21" s="0" t="s">
        <v>30</v>
      </c>
      <c r="H21" s="8" t="n">
        <f aca="false">IF(ISBLANK(D21),,LEFT(D21,LEN(D21)-6)*1)</f>
        <v>38720.6489351852</v>
      </c>
      <c r="I21" s="9" t="n">
        <f aca="false">IF(ISBLANK(A21),"",-B21*C21)</f>
        <v>5114</v>
      </c>
      <c r="J21" s="9" t="n">
        <f aca="false">IF(ISBLANK(A21),"",-SUM(I$3:I21))</f>
        <v>-13635.6954545455</v>
      </c>
      <c r="K21" s="9" t="n">
        <f aca="false">IF(ISBLANK(A21),"",SUMPRODUCT(O21:R21,T21:W21)-J21)</f>
        <v>-116.304545454552</v>
      </c>
      <c r="L21" s="5" t="n">
        <f aca="false">IF(ISBLANK(A21),"",K21/$M$1)</f>
        <v>-0.0019384090909092</v>
      </c>
      <c r="M21" s="5" t="n">
        <f aca="false">IF(ISBLANK(A21),"",K21/($M$1+SUM(K$3:K20)))</f>
        <v>-0.00192748681166483</v>
      </c>
      <c r="N21" s="0" t="n">
        <f aca="false">IF(ISBLANK(A21),"",IF(H22=0,NETWORKDAYS($H$3,H21,holiday!$B$2:$B$10),IF(DAY(H21)&lt;DAY(H22),NETWORKDAYS($H$3,H21,holiday!$B$2:$B$10),0)))</f>
        <v>0</v>
      </c>
      <c r="O21" s="0" t="n">
        <f aca="false">IF(ISBLANK(A21),"",SUMIF($A$3:$A21,O$2,$B$3:$B21))</f>
        <v>0</v>
      </c>
      <c r="P21" s="0" t="n">
        <f aca="false">IF(ISBLANK(A21),"",SUMIF($A$3:$A21,P$2,$B$3:$B21))</f>
        <v>-600</v>
      </c>
      <c r="Q21" s="0" t="n">
        <f aca="false">IF(ISBLANK(A21),"",SUMIF($A$3:$A21,Q$2,$B$3:$B21))</f>
        <v>0</v>
      </c>
      <c r="R21" s="0" t="n">
        <f aca="false">IF(ISBLANK(A21),"",SUMIF($A$3:$A21,R$2,$B$3:$B21))</f>
        <v>0</v>
      </c>
      <c r="T21" s="9" t="n">
        <f aca="false">IF(ISBLANK(A21),"",IF($A21=T$2,$C21,T20))</f>
        <v>44.225</v>
      </c>
      <c r="U21" s="9" t="n">
        <f aca="false">IF(ISBLANK(A21),"",IF($A21=U$2,$C21,U20))</f>
        <v>22.92</v>
      </c>
      <c r="V21" s="9" t="n">
        <f aca="false">IF(ISBLANK(A21),"",IF($A21=V$2,$C21,V20))</f>
        <v>51.14</v>
      </c>
      <c r="W21" s="9" t="n">
        <f aca="false">IF(ISBLANK(A21),"",IF($A21=W$2,$C21,W20))</f>
        <v>0</v>
      </c>
    </row>
    <row r="22" customFormat="false" ht="14.1" hidden="false" customHeight="false" outlineLevel="0" collapsed="false">
      <c r="A22" s="0" t="n">
        <v>980</v>
      </c>
      <c r="B22" s="0" t="n">
        <v>-100</v>
      </c>
      <c r="C22" s="0" t="n">
        <v>23</v>
      </c>
      <c r="D22" s="0" t="s">
        <v>31</v>
      </c>
      <c r="H22" s="8" t="n">
        <f aca="false">IF(ISBLANK(D22),,LEFT(D22,LEN(D22)-6)*1)</f>
        <v>38720.6493171296</v>
      </c>
      <c r="I22" s="9" t="n">
        <f aca="false">IF(ISBLANK(A22),"",-B22*C22)</f>
        <v>2300</v>
      </c>
      <c r="J22" s="9" t="n">
        <f aca="false">IF(ISBLANK(A22),"",-SUM(I$3:I22))</f>
        <v>-15935.6954545455</v>
      </c>
      <c r="K22" s="9" t="n">
        <f aca="false">IF(ISBLANK(A22),"",SUMPRODUCT(O22:R22,T22:W22)-J22)</f>
        <v>-164.30454545455</v>
      </c>
      <c r="L22" s="5" t="n">
        <f aca="false">IF(ISBLANK(A22),"",K22/$M$1)</f>
        <v>-0.00273840909090917</v>
      </c>
      <c r="M22" s="5" t="n">
        <f aca="false">IF(ISBLANK(A22),"",K22/($M$1+SUM(K$3:K21)))</f>
        <v>-0.00272823772462853</v>
      </c>
      <c r="N22" s="0" t="n">
        <f aca="false">IF(ISBLANK(A22),"",IF(H23=0,NETWORKDAYS($H$3,H22,holiday!$B$2:$B$10),IF(DAY(H22)&lt;DAY(H23),NETWORKDAYS($H$3,H22,holiday!$B$2:$B$10),0)))</f>
        <v>0</v>
      </c>
      <c r="O22" s="0" t="n">
        <f aca="false">IF(ISBLANK(A22),"",SUMIF($A$3:$A22,O$2,$B$3:$B22))</f>
        <v>0</v>
      </c>
      <c r="P22" s="0" t="n">
        <f aca="false">IF(ISBLANK(A22),"",SUMIF($A$3:$A22,P$2,$B$3:$B22))</f>
        <v>-700</v>
      </c>
      <c r="Q22" s="0" t="n">
        <f aca="false">IF(ISBLANK(A22),"",SUMIF($A$3:$A22,Q$2,$B$3:$B22))</f>
        <v>0</v>
      </c>
      <c r="R22" s="0" t="n">
        <f aca="false">IF(ISBLANK(A22),"",SUMIF($A$3:$A22,R$2,$B$3:$B22))</f>
        <v>0</v>
      </c>
      <c r="T22" s="9" t="n">
        <f aca="false">IF(ISBLANK(A22),"",IF($A22=T$2,$C22,T21))</f>
        <v>44.225</v>
      </c>
      <c r="U22" s="9" t="n">
        <f aca="false">IF(ISBLANK(A22),"",IF($A22=U$2,$C22,U21))</f>
        <v>23</v>
      </c>
      <c r="V22" s="9" t="n">
        <f aca="false">IF(ISBLANK(A22),"",IF($A22=V$2,$C22,V21))</f>
        <v>51.14</v>
      </c>
      <c r="W22" s="9" t="n">
        <f aca="false">IF(ISBLANK(A22),"",IF($A22=W$2,$C22,W21))</f>
        <v>0</v>
      </c>
    </row>
    <row r="23" customFormat="false" ht="14.1" hidden="false" customHeight="false" outlineLevel="0" collapsed="false">
      <c r="A23" s="0" t="n">
        <v>679</v>
      </c>
      <c r="B23" s="0" t="n">
        <v>-100</v>
      </c>
      <c r="C23" s="0" t="n">
        <v>51.16</v>
      </c>
      <c r="D23" s="0" t="s">
        <v>32</v>
      </c>
      <c r="H23" s="8" t="n">
        <f aca="false">IF(ISBLANK(D23),,LEFT(D23,LEN(D23)-6)*1)</f>
        <v>38720.6509143518</v>
      </c>
      <c r="I23" s="9" t="n">
        <f aca="false">IF(ISBLANK(A23),"",-B23*C23)</f>
        <v>5116</v>
      </c>
      <c r="J23" s="9" t="n">
        <f aca="false">IF(ISBLANK(A23),"",-SUM(I$3:I23))</f>
        <v>-21051.6954545455</v>
      </c>
      <c r="K23" s="9" t="n">
        <f aca="false">IF(ISBLANK(A23),"",SUMPRODUCT(O23:R23,T23:W23)-J23)</f>
        <v>-164.30454545455</v>
      </c>
      <c r="L23" s="5" t="n">
        <f aca="false">IF(ISBLANK(A23),"",K23/$M$1)</f>
        <v>-0.00273840909090917</v>
      </c>
      <c r="M23" s="5" t="n">
        <f aca="false">IF(ISBLANK(A23),"",K23/($M$1+SUM(K$3:K22)))</f>
        <v>-0.00273570136830486</v>
      </c>
      <c r="N23" s="0" t="n">
        <f aca="false">IF(ISBLANK(A23),"",IF(H24=0,NETWORKDAYS($H$3,H23,holiday!$B$2:$B$10),IF(DAY(H23)&lt;DAY(H24),NETWORKDAYS($H$3,H23,holiday!$B$2:$B$10),0)))</f>
        <v>0</v>
      </c>
      <c r="O23" s="0" t="n">
        <f aca="false">IF(ISBLANK(A23),"",SUMIF($A$3:$A23,O$2,$B$3:$B23))</f>
        <v>0</v>
      </c>
      <c r="P23" s="0" t="n">
        <f aca="false">IF(ISBLANK(A23),"",SUMIF($A$3:$A23,P$2,$B$3:$B23))</f>
        <v>-700</v>
      </c>
      <c r="Q23" s="0" t="n">
        <f aca="false">IF(ISBLANK(A23),"",SUMIF($A$3:$A23,Q$2,$B$3:$B23))</f>
        <v>-100</v>
      </c>
      <c r="R23" s="0" t="n">
        <f aca="false">IF(ISBLANK(A23),"",SUMIF($A$3:$A23,R$2,$B$3:$B23))</f>
        <v>0</v>
      </c>
      <c r="T23" s="9" t="n">
        <f aca="false">IF(ISBLANK(A23),"",IF($A23=T$2,$C23,T22))</f>
        <v>44.225</v>
      </c>
      <c r="U23" s="9" t="n">
        <f aca="false">IF(ISBLANK(A23),"",IF($A23=U$2,$C23,U22))</f>
        <v>23</v>
      </c>
      <c r="V23" s="9" t="n">
        <f aca="false">IF(ISBLANK(A23),"",IF($A23=V$2,$C23,V22))</f>
        <v>51.16</v>
      </c>
      <c r="W23" s="9" t="n">
        <f aca="false">IF(ISBLANK(A23),"",IF($A23=W$2,$C23,W22))</f>
        <v>0</v>
      </c>
    </row>
    <row r="24" customFormat="false" ht="14.1" hidden="false" customHeight="false" outlineLevel="0" collapsed="false">
      <c r="A24" s="0" t="n">
        <v>679</v>
      </c>
      <c r="B24" s="0" t="n">
        <v>-100</v>
      </c>
      <c r="C24" s="0" t="n">
        <v>51.068</v>
      </c>
      <c r="D24" s="0" t="s">
        <v>33</v>
      </c>
      <c r="H24" s="8" t="n">
        <f aca="false">IF(ISBLANK(D24),,LEFT(D24,LEN(D24)-6)*1)</f>
        <v>38720.6527893519</v>
      </c>
      <c r="I24" s="9" t="n">
        <f aca="false">IF(ISBLANK(A24),"",-B24*C24)</f>
        <v>5106.8</v>
      </c>
      <c r="J24" s="9" t="n">
        <f aca="false">IF(ISBLANK(A24),"",-SUM(I$3:I24))</f>
        <v>-26158.4954545454</v>
      </c>
      <c r="K24" s="9" t="n">
        <f aca="false">IF(ISBLANK(A24),"",SUMPRODUCT(O24:R24,T24:W24)-J24)</f>
        <v>-155.104545454549</v>
      </c>
      <c r="L24" s="5" t="n">
        <f aca="false">IF(ISBLANK(A24),"",K24/$M$1)</f>
        <v>-0.00258507575757582</v>
      </c>
      <c r="M24" s="5" t="n">
        <f aca="false">IF(ISBLANK(A24),"",K24/($M$1+SUM(K$3:K23)))</f>
        <v>-0.00258960403335597</v>
      </c>
      <c r="N24" s="0" t="n">
        <f aca="false">IF(ISBLANK(A24),"",IF(H25=0,NETWORKDAYS($H$3,H24,holiday!$B$2:$B$10),IF(DAY(H24)&lt;DAY(H25),NETWORKDAYS($H$3,H24,holiday!$B$2:$B$10),0)))</f>
        <v>0</v>
      </c>
      <c r="O24" s="0" t="n">
        <f aca="false">IF(ISBLANK(A24),"",SUMIF($A$3:$A24,O$2,$B$3:$B24))</f>
        <v>0</v>
      </c>
      <c r="P24" s="0" t="n">
        <f aca="false">IF(ISBLANK(A24),"",SUMIF($A$3:$A24,P$2,$B$3:$B24))</f>
        <v>-700</v>
      </c>
      <c r="Q24" s="0" t="n">
        <f aca="false">IF(ISBLANK(A24),"",SUMIF($A$3:$A24,Q$2,$B$3:$B24))</f>
        <v>-200</v>
      </c>
      <c r="R24" s="0" t="n">
        <f aca="false">IF(ISBLANK(A24),"",SUMIF($A$3:$A24,R$2,$B$3:$B24))</f>
        <v>0</v>
      </c>
      <c r="T24" s="9" t="n">
        <f aca="false">IF(ISBLANK(A24),"",IF($A24=T$2,$C24,T23))</f>
        <v>44.225</v>
      </c>
      <c r="U24" s="9" t="n">
        <f aca="false">IF(ISBLANK(A24),"",IF($A24=U$2,$C24,U23))</f>
        <v>23</v>
      </c>
      <c r="V24" s="9" t="n">
        <f aca="false">IF(ISBLANK(A24),"",IF($A24=V$2,$C24,V23))</f>
        <v>51.068</v>
      </c>
      <c r="W24" s="9" t="n">
        <f aca="false">IF(ISBLANK(A24),"",IF($A24=W$2,$C24,W23))</f>
        <v>0</v>
      </c>
    </row>
    <row r="25" customFormat="false" ht="14.1" hidden="false" customHeight="false" outlineLevel="0" collapsed="false">
      <c r="A25" s="0" t="n">
        <v>679</v>
      </c>
      <c r="B25" s="0" t="n">
        <v>-100</v>
      </c>
      <c r="C25" s="0" t="n">
        <v>51.07</v>
      </c>
      <c r="D25" s="0" t="s">
        <v>34</v>
      </c>
      <c r="H25" s="8" t="n">
        <f aca="false">IF(ISBLANK(D25),,LEFT(D25,LEN(D25)-6)*1)</f>
        <v>38720.6528125</v>
      </c>
      <c r="I25" s="9" t="n">
        <f aca="false">IF(ISBLANK(A25),"",-B25*C25)</f>
        <v>5107</v>
      </c>
      <c r="J25" s="9" t="n">
        <f aca="false">IF(ISBLANK(A25),"",-SUM(I$3:I25))</f>
        <v>-31265.4954545454</v>
      </c>
      <c r="K25" s="9" t="n">
        <f aca="false">IF(ISBLANK(A25),"",SUMPRODUCT(O25:R25,T25:W25)-J25)</f>
        <v>-155.504545454551</v>
      </c>
      <c r="L25" s="5" t="n">
        <f aca="false">IF(ISBLANK(A25),"",K25/$M$1)</f>
        <v>-0.00259174242424251</v>
      </c>
      <c r="M25" s="5" t="n">
        <f aca="false">IF(ISBLANK(A25),"",K25/($M$1+SUM(K$3:K24)))</f>
        <v>-0.00260302317733794</v>
      </c>
      <c r="N25" s="0" t="n">
        <f aca="false">IF(ISBLANK(A25),"",IF(H26=0,NETWORKDAYS($H$3,H25,holiday!$B$2:$B$10),IF(DAY(H25)&lt;DAY(H26),NETWORKDAYS($H$3,H25,holiday!$B$2:$B$10),0)))</f>
        <v>0</v>
      </c>
      <c r="O25" s="0" t="n">
        <f aca="false">IF(ISBLANK(A25),"",SUMIF($A$3:$A25,O$2,$B$3:$B25))</f>
        <v>0</v>
      </c>
      <c r="P25" s="0" t="n">
        <f aca="false">IF(ISBLANK(A25),"",SUMIF($A$3:$A25,P$2,$B$3:$B25))</f>
        <v>-700</v>
      </c>
      <c r="Q25" s="0" t="n">
        <f aca="false">IF(ISBLANK(A25),"",SUMIF($A$3:$A25,Q$2,$B$3:$B25))</f>
        <v>-300</v>
      </c>
      <c r="R25" s="0" t="n">
        <f aca="false">IF(ISBLANK(A25),"",SUMIF($A$3:$A25,R$2,$B$3:$B25))</f>
        <v>0</v>
      </c>
      <c r="T25" s="9" t="n">
        <f aca="false">IF(ISBLANK(A25),"",IF($A25=T$2,$C25,T24))</f>
        <v>44.225</v>
      </c>
      <c r="U25" s="9" t="n">
        <f aca="false">IF(ISBLANK(A25),"",IF($A25=U$2,$C25,U24))</f>
        <v>23</v>
      </c>
      <c r="V25" s="9" t="n">
        <f aca="false">IF(ISBLANK(A25),"",IF($A25=V$2,$C25,V24))</f>
        <v>51.07</v>
      </c>
      <c r="W25" s="9" t="n">
        <f aca="false">IF(ISBLANK(A25),"",IF($A25=W$2,$C25,W24))</f>
        <v>0</v>
      </c>
    </row>
    <row r="26" customFormat="false" ht="14.1" hidden="false" customHeight="false" outlineLevel="0" collapsed="false">
      <c r="A26" s="0" t="n">
        <v>679</v>
      </c>
      <c r="B26" s="0" t="n">
        <v>100</v>
      </c>
      <c r="C26" s="0" t="n">
        <v>51.05</v>
      </c>
      <c r="D26" s="0" t="s">
        <v>35</v>
      </c>
      <c r="H26" s="8" t="n">
        <f aca="false">IF(ISBLANK(D26),,LEFT(D26,LEN(D26)-6)*1)</f>
        <v>38720.6532060185</v>
      </c>
      <c r="I26" s="9" t="n">
        <f aca="false">IF(ISBLANK(A26),"",-B26*C26)</f>
        <v>-5105</v>
      </c>
      <c r="J26" s="9" t="n">
        <f aca="false">IF(ISBLANK(A26),"",-SUM(I$3:I26))</f>
        <v>-26160.4954545454</v>
      </c>
      <c r="K26" s="9" t="n">
        <f aca="false">IF(ISBLANK(A26),"",SUMPRODUCT(O26:R26,T26:W26)-J26)</f>
        <v>-149.504545454551</v>
      </c>
      <c r="L26" s="5" t="n">
        <f aca="false">IF(ISBLANK(A26),"",K26/$M$1)</f>
        <v>-0.00249174242424251</v>
      </c>
      <c r="M26" s="5" t="n">
        <f aca="false">IF(ISBLANK(A26),"",K26/($M$1+SUM(K$3:K25)))</f>
        <v>-0.00250911921531732</v>
      </c>
      <c r="N26" s="0" t="n">
        <f aca="false">IF(ISBLANK(A26),"",IF(H27=0,NETWORKDAYS($H$3,H26,holiday!$B$2:$B$10),IF(DAY(H26)&lt;DAY(H27),NETWORKDAYS($H$3,H26,holiday!$B$2:$B$10),0)))</f>
        <v>0</v>
      </c>
      <c r="O26" s="0" t="n">
        <f aca="false">IF(ISBLANK(A26),"",SUMIF($A$3:$A26,O$2,$B$3:$B26))</f>
        <v>0</v>
      </c>
      <c r="P26" s="0" t="n">
        <f aca="false">IF(ISBLANK(A26),"",SUMIF($A$3:$A26,P$2,$B$3:$B26))</f>
        <v>-700</v>
      </c>
      <c r="Q26" s="0" t="n">
        <f aca="false">IF(ISBLANK(A26),"",SUMIF($A$3:$A26,Q$2,$B$3:$B26))</f>
        <v>-200</v>
      </c>
      <c r="R26" s="0" t="n">
        <f aca="false">IF(ISBLANK(A26),"",SUMIF($A$3:$A26,R$2,$B$3:$B26))</f>
        <v>0</v>
      </c>
      <c r="T26" s="9" t="n">
        <f aca="false">IF(ISBLANK(A26),"",IF($A26=T$2,$C26,T25))</f>
        <v>44.225</v>
      </c>
      <c r="U26" s="9" t="n">
        <f aca="false">IF(ISBLANK(A26),"",IF($A26=U$2,$C26,U25))</f>
        <v>23</v>
      </c>
      <c r="V26" s="9" t="n">
        <f aca="false">IF(ISBLANK(A26),"",IF($A26=V$2,$C26,V25))</f>
        <v>51.05</v>
      </c>
      <c r="W26" s="9" t="n">
        <f aca="false">IF(ISBLANK(A26),"",IF($A26=W$2,$C26,W25))</f>
        <v>0</v>
      </c>
    </row>
    <row r="27" customFormat="false" ht="14.1" hidden="false" customHeight="false" outlineLevel="0" collapsed="false">
      <c r="A27" s="0" t="n">
        <v>980</v>
      </c>
      <c r="B27" s="0" t="n">
        <v>-100</v>
      </c>
      <c r="C27" s="0" t="n">
        <v>23</v>
      </c>
      <c r="D27" s="0" t="s">
        <v>36</v>
      </c>
      <c r="H27" s="8" t="n">
        <f aca="false">IF(ISBLANK(D27),,LEFT(D27,LEN(D27)-6)*1)</f>
        <v>38720.6552083333</v>
      </c>
      <c r="I27" s="9" t="n">
        <f aca="false">IF(ISBLANK(A27),"",-B27*C27)</f>
        <v>2300</v>
      </c>
      <c r="J27" s="9" t="n">
        <f aca="false">IF(ISBLANK(A27),"",-SUM(I$3:I27))</f>
        <v>-28460.4954545454</v>
      </c>
      <c r="K27" s="9" t="n">
        <f aca="false">IF(ISBLANK(A27),"",SUMPRODUCT(O27:R27,T27:W27)-J27)</f>
        <v>-149.504545454551</v>
      </c>
      <c r="L27" s="5" t="n">
        <f aca="false">IF(ISBLANK(A27),"",K27/$M$1)</f>
        <v>-0.00249174242424251</v>
      </c>
      <c r="M27" s="5" t="n">
        <f aca="false">IF(ISBLANK(A27),"",K27/($M$1+SUM(K$3:K26)))</f>
        <v>-0.00251543073089902</v>
      </c>
      <c r="N27" s="0" t="n">
        <f aca="false">IF(ISBLANK(A27),"",IF(H28=0,NETWORKDAYS($H$3,H27,holiday!$B$2:$B$10),IF(DAY(H27)&lt;DAY(H28),NETWORKDAYS($H$3,H27,holiday!$B$2:$B$10),0)))</f>
        <v>0</v>
      </c>
      <c r="O27" s="0" t="n">
        <f aca="false">IF(ISBLANK(A27),"",SUMIF($A$3:$A27,O$2,$B$3:$B27))</f>
        <v>0</v>
      </c>
      <c r="P27" s="0" t="n">
        <f aca="false">IF(ISBLANK(A27),"",SUMIF($A$3:$A27,P$2,$B$3:$B27))</f>
        <v>-800</v>
      </c>
      <c r="Q27" s="0" t="n">
        <f aca="false">IF(ISBLANK(A27),"",SUMIF($A$3:$A27,Q$2,$B$3:$B27))</f>
        <v>-200</v>
      </c>
      <c r="R27" s="0" t="n">
        <f aca="false">IF(ISBLANK(A27),"",SUMIF($A$3:$A27,R$2,$B$3:$B27))</f>
        <v>0</v>
      </c>
      <c r="T27" s="9" t="n">
        <f aca="false">IF(ISBLANK(A27),"",IF($A27=T$2,$C27,T26))</f>
        <v>44.225</v>
      </c>
      <c r="U27" s="9" t="n">
        <f aca="false">IF(ISBLANK(A27),"",IF($A27=U$2,$C27,U26))</f>
        <v>23</v>
      </c>
      <c r="V27" s="9" t="n">
        <f aca="false">IF(ISBLANK(A27),"",IF($A27=V$2,$C27,V26))</f>
        <v>51.05</v>
      </c>
      <c r="W27" s="9" t="n">
        <f aca="false">IF(ISBLANK(A27),"",IF($A27=W$2,$C27,W26))</f>
        <v>0</v>
      </c>
    </row>
    <row r="28" customFormat="false" ht="14.1" hidden="false" customHeight="false" outlineLevel="0" collapsed="false">
      <c r="A28" s="0" t="n">
        <v>8370</v>
      </c>
      <c r="B28" s="0" t="n">
        <v>-100</v>
      </c>
      <c r="C28" s="0" t="n">
        <v>44.23</v>
      </c>
      <c r="D28" s="0" t="s">
        <v>37</v>
      </c>
      <c r="H28" s="8" t="n">
        <f aca="false">IF(ISBLANK(D28),,LEFT(D28,LEN(D28)-6)*1)</f>
        <v>38720.6591666667</v>
      </c>
      <c r="I28" s="9" t="n">
        <f aca="false">IF(ISBLANK(A28),"",-B28*C28)</f>
        <v>4423</v>
      </c>
      <c r="J28" s="9" t="n">
        <f aca="false">IF(ISBLANK(A28),"",-SUM(I$3:I28))</f>
        <v>-32883.4954545455</v>
      </c>
      <c r="K28" s="9" t="n">
        <f aca="false">IF(ISBLANK(A28),"",SUMPRODUCT(O28:R28,T28:W28)-J28)</f>
        <v>-149.504545454547</v>
      </c>
      <c r="L28" s="5" t="n">
        <f aca="false">IF(ISBLANK(A28),"",K28/$M$1)</f>
        <v>-0.00249174242424245</v>
      </c>
      <c r="M28" s="5" t="n">
        <f aca="false">IF(ISBLANK(A28),"",K28/($M$1+SUM(K$3:K27)))</f>
        <v>-0.00252177407891344</v>
      </c>
      <c r="N28" s="0" t="n">
        <f aca="false">IF(ISBLANK(A28),"",IF(H29=0,NETWORKDAYS($H$3,H28,holiday!$B$2:$B$10),IF(DAY(H28)&lt;DAY(H29),NETWORKDAYS($H$3,H28,holiday!$B$2:$B$10),0)))</f>
        <v>0</v>
      </c>
      <c r="O28" s="0" t="n">
        <f aca="false">IF(ISBLANK(A28),"",SUMIF($A$3:$A28,O$2,$B$3:$B28))</f>
        <v>-100</v>
      </c>
      <c r="P28" s="0" t="n">
        <f aca="false">IF(ISBLANK(A28),"",SUMIF($A$3:$A28,P$2,$B$3:$B28))</f>
        <v>-800</v>
      </c>
      <c r="Q28" s="0" t="n">
        <f aca="false">IF(ISBLANK(A28),"",SUMIF($A$3:$A28,Q$2,$B$3:$B28))</f>
        <v>-200</v>
      </c>
      <c r="R28" s="0" t="n">
        <f aca="false">IF(ISBLANK(A28),"",SUMIF($A$3:$A28,R$2,$B$3:$B28))</f>
        <v>0</v>
      </c>
      <c r="T28" s="9" t="n">
        <f aca="false">IF(ISBLANK(A28),"",IF($A28=T$2,$C28,T27))</f>
        <v>44.23</v>
      </c>
      <c r="U28" s="9" t="n">
        <f aca="false">IF(ISBLANK(A28),"",IF($A28=U$2,$C28,U27))</f>
        <v>23</v>
      </c>
      <c r="V28" s="9" t="n">
        <f aca="false">IF(ISBLANK(A28),"",IF($A28=V$2,$C28,V27))</f>
        <v>51.05</v>
      </c>
      <c r="W28" s="9" t="n">
        <f aca="false">IF(ISBLANK(A28),"",IF($A28=W$2,$C28,W27))</f>
        <v>0</v>
      </c>
    </row>
    <row r="29" customFormat="false" ht="14.1" hidden="false" customHeight="false" outlineLevel="0" collapsed="false">
      <c r="A29" s="0" t="n">
        <v>980</v>
      </c>
      <c r="B29" s="0" t="n">
        <v>-100</v>
      </c>
      <c r="C29" s="0" t="n">
        <v>23</v>
      </c>
      <c r="D29" s="0" t="s">
        <v>38</v>
      </c>
      <c r="H29" s="8" t="n">
        <f aca="false">IF(ISBLANK(D29),,LEFT(D29,LEN(D29)-6)*1)</f>
        <v>38720.659525463</v>
      </c>
      <c r="I29" s="9" t="n">
        <f aca="false">IF(ISBLANK(A29),"",-B29*C29)</f>
        <v>2300</v>
      </c>
      <c r="J29" s="9" t="n">
        <f aca="false">IF(ISBLANK(A29),"",-SUM(I$3:I29))</f>
        <v>-35183.4954545455</v>
      </c>
      <c r="K29" s="9" t="n">
        <f aca="false">IF(ISBLANK(A29),"",SUMPRODUCT(O29:R29,T29:W29)-J29)</f>
        <v>-149.504545454547</v>
      </c>
      <c r="L29" s="5" t="n">
        <f aca="false">IF(ISBLANK(A29),"",K29/$M$1)</f>
        <v>-0.00249174242424245</v>
      </c>
      <c r="M29" s="5" t="n">
        <f aca="false">IF(ISBLANK(A29),"",K29/($M$1+SUM(K$3:K28)))</f>
        <v>-0.00252814950079216</v>
      </c>
      <c r="N29" s="0" t="n">
        <f aca="false">IF(ISBLANK(A29),"",IF(H30=0,NETWORKDAYS($H$3,H29,holiday!$B$2:$B$10),IF(DAY(H29)&lt;DAY(H30),NETWORKDAYS($H$3,H29,holiday!$B$2:$B$10),0)))</f>
        <v>0</v>
      </c>
      <c r="O29" s="0" t="n">
        <f aca="false">IF(ISBLANK(A29),"",SUMIF($A$3:$A29,O$2,$B$3:$B29))</f>
        <v>-100</v>
      </c>
      <c r="P29" s="0" t="n">
        <f aca="false">IF(ISBLANK(A29),"",SUMIF($A$3:$A29,P$2,$B$3:$B29))</f>
        <v>-900</v>
      </c>
      <c r="Q29" s="0" t="n">
        <f aca="false">IF(ISBLANK(A29),"",SUMIF($A$3:$A29,Q$2,$B$3:$B29))</f>
        <v>-200</v>
      </c>
      <c r="R29" s="0" t="n">
        <f aca="false">IF(ISBLANK(A29),"",SUMIF($A$3:$A29,R$2,$B$3:$B29))</f>
        <v>0</v>
      </c>
      <c r="T29" s="9" t="n">
        <f aca="false">IF(ISBLANK(A29),"",IF($A29=T$2,$C29,T28))</f>
        <v>44.23</v>
      </c>
      <c r="U29" s="9" t="n">
        <f aca="false">IF(ISBLANK(A29),"",IF($A29=U$2,$C29,U28))</f>
        <v>23</v>
      </c>
      <c r="V29" s="9" t="n">
        <f aca="false">IF(ISBLANK(A29),"",IF($A29=V$2,$C29,V28))</f>
        <v>51.05</v>
      </c>
      <c r="W29" s="9" t="n">
        <f aca="false">IF(ISBLANK(A29),"",IF($A29=W$2,$C29,W28))</f>
        <v>0</v>
      </c>
    </row>
    <row r="30" customFormat="false" ht="14.1" hidden="false" customHeight="false" outlineLevel="0" collapsed="false">
      <c r="A30" s="0" t="n">
        <v>980</v>
      </c>
      <c r="B30" s="0" t="n">
        <v>-100</v>
      </c>
      <c r="C30" s="0" t="n">
        <v>23</v>
      </c>
      <c r="D30" s="0" t="s">
        <v>39</v>
      </c>
      <c r="H30" s="8" t="n">
        <f aca="false">IF(ISBLANK(D30),,LEFT(D30,LEN(D30)-6)*1)</f>
        <v>38720.6636689815</v>
      </c>
      <c r="I30" s="9" t="n">
        <f aca="false">IF(ISBLANK(A30),"",-B30*C30)</f>
        <v>2300</v>
      </c>
      <c r="J30" s="9" t="n">
        <f aca="false">IF(ISBLANK(A30),"",-SUM(I$3:I30))</f>
        <v>-37483.4954545455</v>
      </c>
      <c r="K30" s="9" t="n">
        <f aca="false">IF(ISBLANK(A30),"",SUMPRODUCT(O30:R30,T30:W30)-J30)</f>
        <v>-149.504545454547</v>
      </c>
      <c r="L30" s="5" t="n">
        <f aca="false">IF(ISBLANK(A30),"",K30/$M$1)</f>
        <v>-0.00249174242424245</v>
      </c>
      <c r="M30" s="5" t="n">
        <f aca="false">IF(ISBLANK(A30),"",K30/($M$1+SUM(K$3:K29)))</f>
        <v>-0.00253455724041424</v>
      </c>
      <c r="N30" s="0" t="n">
        <f aca="false">IF(ISBLANK(A30),"",IF(H31=0,NETWORKDAYS($H$3,H30,holiday!$B$2:$B$10),IF(DAY(H30)&lt;DAY(H31),NETWORKDAYS($H$3,H30,holiday!$B$2:$B$10),0)))</f>
        <v>0</v>
      </c>
      <c r="O30" s="0" t="n">
        <f aca="false">IF(ISBLANK(A30),"",SUMIF($A$3:$A30,O$2,$B$3:$B30))</f>
        <v>-100</v>
      </c>
      <c r="P30" s="0" t="n">
        <f aca="false">IF(ISBLANK(A30),"",SUMIF($A$3:$A30,P$2,$B$3:$B30))</f>
        <v>-1000</v>
      </c>
      <c r="Q30" s="0" t="n">
        <f aca="false">IF(ISBLANK(A30),"",SUMIF($A$3:$A30,Q$2,$B$3:$B30))</f>
        <v>-200</v>
      </c>
      <c r="R30" s="0" t="n">
        <f aca="false">IF(ISBLANK(A30),"",SUMIF($A$3:$A30,R$2,$B$3:$B30))</f>
        <v>0</v>
      </c>
      <c r="T30" s="9" t="n">
        <f aca="false">IF(ISBLANK(A30),"",IF($A30=T$2,$C30,T29))</f>
        <v>44.23</v>
      </c>
      <c r="U30" s="9" t="n">
        <f aca="false">IF(ISBLANK(A30),"",IF($A30=U$2,$C30,U29))</f>
        <v>23</v>
      </c>
      <c r="V30" s="9" t="n">
        <f aca="false">IF(ISBLANK(A30),"",IF($A30=V$2,$C30,V29))</f>
        <v>51.05</v>
      </c>
      <c r="W30" s="9" t="n">
        <f aca="false">IF(ISBLANK(A30),"",IF($A30=W$2,$C30,W29))</f>
        <v>0</v>
      </c>
    </row>
    <row r="31" customFormat="false" ht="14.1" hidden="false" customHeight="false" outlineLevel="0" collapsed="false">
      <c r="A31" s="0" t="n">
        <v>980</v>
      </c>
      <c r="B31" s="0" t="n">
        <v>100</v>
      </c>
      <c r="C31" s="0" t="n">
        <v>23</v>
      </c>
      <c r="D31" s="0" t="s">
        <v>40</v>
      </c>
      <c r="H31" s="8" t="n">
        <f aca="false">IF(ISBLANK(D31),,LEFT(D31,LEN(D31)-6)*1)</f>
        <v>38720.6646990741</v>
      </c>
      <c r="I31" s="9" t="n">
        <f aca="false">IF(ISBLANK(A31),"",-B31*C31)</f>
        <v>-2300</v>
      </c>
      <c r="J31" s="9" t="n">
        <f aca="false">IF(ISBLANK(A31),"",-SUM(I$3:I31))</f>
        <v>-35183.4954545455</v>
      </c>
      <c r="K31" s="9" t="n">
        <f aca="false">IF(ISBLANK(A31),"",SUMPRODUCT(O31:R31,T31:W31)-J31)</f>
        <v>-149.504545454547</v>
      </c>
      <c r="L31" s="5" t="n">
        <f aca="false">IF(ISBLANK(A31),"",K31/$M$1)</f>
        <v>-0.00249174242424245</v>
      </c>
      <c r="M31" s="5" t="n">
        <f aca="false">IF(ISBLANK(A31),"",K31/($M$1+SUM(K$3:K30)))</f>
        <v>-0.00254099754413761</v>
      </c>
      <c r="N31" s="0" t="n">
        <f aca="false">IF(ISBLANK(A31),"",IF(H32=0,NETWORKDAYS($H$3,H31,holiday!$B$2:$B$10),IF(DAY(H31)&lt;DAY(H32),NETWORKDAYS($H$3,H31,holiday!$B$2:$B$10),0)))</f>
        <v>0</v>
      </c>
      <c r="O31" s="0" t="n">
        <f aca="false">IF(ISBLANK(A31),"",SUMIF($A$3:$A31,O$2,$B$3:$B31))</f>
        <v>-100</v>
      </c>
      <c r="P31" s="0" t="n">
        <f aca="false">IF(ISBLANK(A31),"",SUMIF($A$3:$A31,P$2,$B$3:$B31))</f>
        <v>-900</v>
      </c>
      <c r="Q31" s="0" t="n">
        <f aca="false">IF(ISBLANK(A31),"",SUMIF($A$3:$A31,Q$2,$B$3:$B31))</f>
        <v>-200</v>
      </c>
      <c r="R31" s="0" t="n">
        <f aca="false">IF(ISBLANK(A31),"",SUMIF($A$3:$A31,R$2,$B$3:$B31))</f>
        <v>0</v>
      </c>
      <c r="T31" s="9" t="n">
        <f aca="false">IF(ISBLANK(A31),"",IF($A31=T$2,$C31,T30))</f>
        <v>44.23</v>
      </c>
      <c r="U31" s="9" t="n">
        <f aca="false">IF(ISBLANK(A31),"",IF($A31=U$2,$C31,U30))</f>
        <v>23</v>
      </c>
      <c r="V31" s="9" t="n">
        <f aca="false">IF(ISBLANK(A31),"",IF($A31=V$2,$C31,V30))</f>
        <v>51.05</v>
      </c>
      <c r="W31" s="9" t="n">
        <f aca="false">IF(ISBLANK(A31),"",IF($A31=W$2,$C31,W30))</f>
        <v>0</v>
      </c>
    </row>
    <row r="32" customFormat="false" ht="14.1" hidden="false" customHeight="false" outlineLevel="0" collapsed="false">
      <c r="A32" s="0" t="n">
        <v>980</v>
      </c>
      <c r="B32" s="0" t="n">
        <v>-100</v>
      </c>
      <c r="C32" s="0" t="n">
        <v>23</v>
      </c>
      <c r="D32" s="0" t="s">
        <v>41</v>
      </c>
      <c r="H32" s="8" t="n">
        <f aca="false">IF(ISBLANK(D32),,LEFT(D32,LEN(D32)-6)*1)</f>
        <v>38720.6674189815</v>
      </c>
      <c r="I32" s="9" t="n">
        <f aca="false">IF(ISBLANK(A32),"",-B32*C32)</f>
        <v>2300</v>
      </c>
      <c r="J32" s="9" t="n">
        <f aca="false">IF(ISBLANK(A32),"",-SUM(I$3:I32))</f>
        <v>-37483.4954545455</v>
      </c>
      <c r="K32" s="9" t="n">
        <f aca="false">IF(ISBLANK(A32),"",SUMPRODUCT(O32:R32,T32:W32)-J32)</f>
        <v>-149.504545454547</v>
      </c>
      <c r="L32" s="5" t="n">
        <f aca="false">IF(ISBLANK(A32),"",K32/$M$1)</f>
        <v>-0.00249174242424245</v>
      </c>
      <c r="M32" s="5" t="n">
        <f aca="false">IF(ISBLANK(A32),"",K32/($M$1+SUM(K$3:K31)))</f>
        <v>-0.00254747066083054</v>
      </c>
      <c r="N32" s="0" t="n">
        <f aca="false">IF(ISBLANK(A32),"",IF(H33=0,NETWORKDAYS($H$3,H32,holiday!$B$2:$B$10),IF(DAY(H32)&lt;DAY(H33),NETWORKDAYS($H$3,H32,holiday!$B$2:$B$10),0)))</f>
        <v>0</v>
      </c>
      <c r="O32" s="0" t="n">
        <f aca="false">IF(ISBLANK(A32),"",SUMIF($A$3:$A32,O$2,$B$3:$B32))</f>
        <v>-100</v>
      </c>
      <c r="P32" s="0" t="n">
        <f aca="false">IF(ISBLANK(A32),"",SUMIF($A$3:$A32,P$2,$B$3:$B32))</f>
        <v>-1000</v>
      </c>
      <c r="Q32" s="0" t="n">
        <f aca="false">IF(ISBLANK(A32),"",SUMIF($A$3:$A32,Q$2,$B$3:$B32))</f>
        <v>-200</v>
      </c>
      <c r="R32" s="0" t="n">
        <f aca="false">IF(ISBLANK(A32),"",SUMIF($A$3:$A32,R$2,$B$3:$B32))</f>
        <v>0</v>
      </c>
      <c r="T32" s="9" t="n">
        <f aca="false">IF(ISBLANK(A32),"",IF($A32=T$2,$C32,T31))</f>
        <v>44.23</v>
      </c>
      <c r="U32" s="9" t="n">
        <f aca="false">IF(ISBLANK(A32),"",IF($A32=U$2,$C32,U31))</f>
        <v>23</v>
      </c>
      <c r="V32" s="9" t="n">
        <f aca="false">IF(ISBLANK(A32),"",IF($A32=V$2,$C32,V31))</f>
        <v>51.05</v>
      </c>
      <c r="W32" s="9" t="n">
        <f aca="false">IF(ISBLANK(A32),"",IF($A32=W$2,$C32,W31))</f>
        <v>0</v>
      </c>
    </row>
    <row r="33" customFormat="false" ht="14.1" hidden="false" customHeight="false" outlineLevel="0" collapsed="false">
      <c r="A33" s="0" t="n">
        <v>980</v>
      </c>
      <c r="B33" s="0" t="n">
        <v>-100</v>
      </c>
      <c r="C33" s="0" t="n">
        <v>23</v>
      </c>
      <c r="D33" s="0" t="s">
        <v>42</v>
      </c>
      <c r="H33" s="8" t="n">
        <f aca="false">IF(ISBLANK(D33),,LEFT(D33,LEN(D33)-6)*1)</f>
        <v>38720.6689699074</v>
      </c>
      <c r="I33" s="9" t="n">
        <f aca="false">IF(ISBLANK(A33),"",-B33*C33)</f>
        <v>2300</v>
      </c>
      <c r="J33" s="9" t="n">
        <f aca="false">IF(ISBLANK(A33),"",-SUM(I$3:I33))</f>
        <v>-39783.4954545455</v>
      </c>
      <c r="K33" s="9" t="n">
        <f aca="false">IF(ISBLANK(A33),"",SUMPRODUCT(O33:R33,T33:W33)-J33)</f>
        <v>-149.504545454547</v>
      </c>
      <c r="L33" s="5" t="n">
        <f aca="false">IF(ISBLANK(A33),"",K33/$M$1)</f>
        <v>-0.00249174242424245</v>
      </c>
      <c r="M33" s="5" t="n">
        <f aca="false">IF(ISBLANK(A33),"",K33/($M$1+SUM(K$3:K32)))</f>
        <v>-0.00255397684190373</v>
      </c>
      <c r="N33" s="0" t="n">
        <f aca="false">IF(ISBLANK(A33),"",IF(H34=0,NETWORKDAYS($H$3,H33,holiday!$B$2:$B$10),IF(DAY(H33)&lt;DAY(H34),NETWORKDAYS($H$3,H33,holiday!$B$2:$B$10),0)))</f>
        <v>0</v>
      </c>
      <c r="O33" s="0" t="n">
        <f aca="false">IF(ISBLANK(A33),"",SUMIF($A$3:$A33,O$2,$B$3:$B33))</f>
        <v>-100</v>
      </c>
      <c r="P33" s="0" t="n">
        <f aca="false">IF(ISBLANK(A33),"",SUMIF($A$3:$A33,P$2,$B$3:$B33))</f>
        <v>-1100</v>
      </c>
      <c r="Q33" s="0" t="n">
        <f aca="false">IF(ISBLANK(A33),"",SUMIF($A$3:$A33,Q$2,$B$3:$B33))</f>
        <v>-200</v>
      </c>
      <c r="R33" s="0" t="n">
        <f aca="false">IF(ISBLANK(A33),"",SUMIF($A$3:$A33,R$2,$B$3:$B33))</f>
        <v>0</v>
      </c>
      <c r="T33" s="9" t="n">
        <f aca="false">IF(ISBLANK(A33),"",IF($A33=T$2,$C33,T32))</f>
        <v>44.23</v>
      </c>
      <c r="U33" s="9" t="n">
        <f aca="false">IF(ISBLANK(A33),"",IF($A33=U$2,$C33,U32))</f>
        <v>23</v>
      </c>
      <c r="V33" s="9" t="n">
        <f aca="false">IF(ISBLANK(A33),"",IF($A33=V$2,$C33,V32))</f>
        <v>51.05</v>
      </c>
      <c r="W33" s="9" t="n">
        <f aca="false">IF(ISBLANK(A33),"",IF($A33=W$2,$C33,W32))</f>
        <v>0</v>
      </c>
    </row>
    <row r="34" customFormat="false" ht="14.1" hidden="false" customHeight="false" outlineLevel="0" collapsed="false">
      <c r="A34" s="0" t="n">
        <v>980</v>
      </c>
      <c r="B34" s="0" t="n">
        <v>-100</v>
      </c>
      <c r="C34" s="0" t="n">
        <v>23</v>
      </c>
      <c r="D34" s="0" t="s">
        <v>43</v>
      </c>
      <c r="H34" s="8" t="n">
        <f aca="false">IF(ISBLANK(D34),,LEFT(D34,LEN(D34)-6)*1)</f>
        <v>38720.6697685185</v>
      </c>
      <c r="I34" s="9" t="n">
        <f aca="false">IF(ISBLANK(A34),"",-B34*C34)</f>
        <v>2300</v>
      </c>
      <c r="J34" s="9" t="n">
        <f aca="false">IF(ISBLANK(A34),"",-SUM(I$3:I34))</f>
        <v>-42083.4954545455</v>
      </c>
      <c r="K34" s="9" t="n">
        <f aca="false">IF(ISBLANK(A34),"",SUMPRODUCT(O34:R34,T34:W34)-J34)</f>
        <v>-149.504545454547</v>
      </c>
      <c r="L34" s="5" t="n">
        <f aca="false">IF(ISBLANK(A34),"",K34/$M$1)</f>
        <v>-0.00249174242424245</v>
      </c>
      <c r="M34" s="5" t="n">
        <f aca="false">IF(ISBLANK(A34),"",K34/($M$1+SUM(K$3:K33)))</f>
        <v>-0.00256051634134284</v>
      </c>
      <c r="N34" s="0" t="n">
        <f aca="false">IF(ISBLANK(A34),"",IF(H35=0,NETWORKDAYS($H$3,H34,holiday!$B$2:$B$10),IF(DAY(H34)&lt;DAY(H35),NETWORKDAYS($H$3,H34,holiday!$B$2:$B$10),0)))</f>
        <v>0</v>
      </c>
      <c r="O34" s="0" t="n">
        <f aca="false">IF(ISBLANK(A34),"",SUMIF($A$3:$A34,O$2,$B$3:$B34))</f>
        <v>-100</v>
      </c>
      <c r="P34" s="0" t="n">
        <f aca="false">IF(ISBLANK(A34),"",SUMIF($A$3:$A34,P$2,$B$3:$B34))</f>
        <v>-1200</v>
      </c>
      <c r="Q34" s="0" t="n">
        <f aca="false">IF(ISBLANK(A34),"",SUMIF($A$3:$A34,Q$2,$B$3:$B34))</f>
        <v>-200</v>
      </c>
      <c r="R34" s="0" t="n">
        <f aca="false">IF(ISBLANK(A34),"",SUMIF($A$3:$A34,R$2,$B$3:$B34))</f>
        <v>0</v>
      </c>
      <c r="T34" s="9" t="n">
        <f aca="false">IF(ISBLANK(A34),"",IF($A34=T$2,$C34,T33))</f>
        <v>44.23</v>
      </c>
      <c r="U34" s="9" t="n">
        <f aca="false">IF(ISBLANK(A34),"",IF($A34=U$2,$C34,U33))</f>
        <v>23</v>
      </c>
      <c r="V34" s="9" t="n">
        <f aca="false">IF(ISBLANK(A34),"",IF($A34=V$2,$C34,V33))</f>
        <v>51.05</v>
      </c>
      <c r="W34" s="9" t="n">
        <f aca="false">IF(ISBLANK(A34),"",IF($A34=W$2,$C34,W33))</f>
        <v>0</v>
      </c>
    </row>
    <row r="35" customFormat="false" ht="14.1" hidden="false" customHeight="false" outlineLevel="0" collapsed="false">
      <c r="A35" s="0" t="n">
        <v>980</v>
      </c>
      <c r="B35" s="0" t="n">
        <v>100</v>
      </c>
      <c r="C35" s="0" t="n">
        <v>23.01</v>
      </c>
      <c r="D35" s="0" t="s">
        <v>44</v>
      </c>
      <c r="H35" s="8" t="n">
        <f aca="false">IF(ISBLANK(D35),,LEFT(D35,LEN(D35)-6)*1)</f>
        <v>38720.6712384259</v>
      </c>
      <c r="I35" s="9" t="n">
        <f aca="false">IF(ISBLANK(A35),"",-B35*C35)</f>
        <v>-2301</v>
      </c>
      <c r="J35" s="9" t="n">
        <f aca="false">IF(ISBLANK(A35),"",-SUM(I$3:I35))</f>
        <v>-39782.4954545455</v>
      </c>
      <c r="K35" s="9" t="n">
        <f aca="false">IF(ISBLANK(A35),"",SUMPRODUCT(O35:R35,T35:W35)-J35)</f>
        <v>-161.504545454547</v>
      </c>
      <c r="L35" s="5" t="n">
        <f aca="false">IF(ISBLANK(A35),"",K35/$M$1)</f>
        <v>-0.00269174242424245</v>
      </c>
      <c r="M35" s="5" t="n">
        <f aca="false">IF(ISBLANK(A35),"",K35/($M$1+SUM(K$3:K34)))</f>
        <v>-0.002773137150914</v>
      </c>
      <c r="N35" s="0" t="n">
        <f aca="false">IF(ISBLANK(A35),"",IF(H36=0,NETWORKDAYS($H$3,H35,holiday!$B$2:$B$10),IF(DAY(H35)&lt;DAY(H36),NETWORKDAYS($H$3,H35,holiday!$B$2:$B$10),0)))</f>
        <v>0</v>
      </c>
      <c r="O35" s="0" t="n">
        <f aca="false">IF(ISBLANK(A35),"",SUMIF($A$3:$A35,O$2,$B$3:$B35))</f>
        <v>-100</v>
      </c>
      <c r="P35" s="0" t="n">
        <f aca="false">IF(ISBLANK(A35),"",SUMIF($A$3:$A35,P$2,$B$3:$B35))</f>
        <v>-1100</v>
      </c>
      <c r="Q35" s="0" t="n">
        <f aca="false">IF(ISBLANK(A35),"",SUMIF($A$3:$A35,Q$2,$B$3:$B35))</f>
        <v>-200</v>
      </c>
      <c r="R35" s="0" t="n">
        <f aca="false">IF(ISBLANK(A35),"",SUMIF($A$3:$A35,R$2,$B$3:$B35))</f>
        <v>0</v>
      </c>
      <c r="T35" s="9" t="n">
        <f aca="false">IF(ISBLANK(A35),"",IF($A35=T$2,$C35,T34))</f>
        <v>44.23</v>
      </c>
      <c r="U35" s="9" t="n">
        <f aca="false">IF(ISBLANK(A35),"",IF($A35=U$2,$C35,U34))</f>
        <v>23.01</v>
      </c>
      <c r="V35" s="9" t="n">
        <f aca="false">IF(ISBLANK(A35),"",IF($A35=V$2,$C35,V34))</f>
        <v>51.05</v>
      </c>
      <c r="W35" s="9" t="n">
        <f aca="false">IF(ISBLANK(A35),"",IF($A35=W$2,$C35,W34))</f>
        <v>0</v>
      </c>
    </row>
    <row r="36" customFormat="false" ht="14.1" hidden="false" customHeight="false" outlineLevel="0" collapsed="false">
      <c r="A36" s="0" t="n">
        <v>980</v>
      </c>
      <c r="B36" s="0" t="n">
        <v>-100</v>
      </c>
      <c r="C36" s="0" t="n">
        <v>23</v>
      </c>
      <c r="D36" s="0" t="s">
        <v>45</v>
      </c>
      <c r="H36" s="8" t="n">
        <f aca="false">IF(ISBLANK(D36),,LEFT(D36,LEN(D36)-6)*1)</f>
        <v>38720.6749189815</v>
      </c>
      <c r="I36" s="9" t="n">
        <f aca="false">IF(ISBLANK(A36),"",-B36*C36)</f>
        <v>2300</v>
      </c>
      <c r="J36" s="9" t="n">
        <f aca="false">IF(ISBLANK(A36),"",-SUM(I$3:I36))</f>
        <v>-42082.4954545455</v>
      </c>
      <c r="K36" s="9" t="n">
        <f aca="false">IF(ISBLANK(A36),"",SUMPRODUCT(O36:R36,T36:W36)-J36)</f>
        <v>-150.504545454547</v>
      </c>
      <c r="L36" s="5" t="n">
        <f aca="false">IF(ISBLANK(A36),"",K36/$M$1)</f>
        <v>-0.00250840909090912</v>
      </c>
      <c r="M36" s="5" t="n">
        <f aca="false">IF(ISBLANK(A36),"",K36/($M$1+SUM(K$3:K35)))</f>
        <v>-0.00259144649689438</v>
      </c>
      <c r="N36" s="0" t="n">
        <f aca="false">IF(ISBLANK(A36),"",IF(H37=0,NETWORKDAYS($H$3,H36,holiday!$B$2:$B$10),IF(DAY(H36)&lt;DAY(H37),NETWORKDAYS($H$3,H36,holiday!$B$2:$B$10),0)))</f>
        <v>0</v>
      </c>
      <c r="O36" s="0" t="n">
        <f aca="false">IF(ISBLANK(A36),"",SUMIF($A$3:$A36,O$2,$B$3:$B36))</f>
        <v>-100</v>
      </c>
      <c r="P36" s="0" t="n">
        <f aca="false">IF(ISBLANK(A36),"",SUMIF($A$3:$A36,P$2,$B$3:$B36))</f>
        <v>-1200</v>
      </c>
      <c r="Q36" s="0" t="n">
        <f aca="false">IF(ISBLANK(A36),"",SUMIF($A$3:$A36,Q$2,$B$3:$B36))</f>
        <v>-200</v>
      </c>
      <c r="R36" s="0" t="n">
        <f aca="false">IF(ISBLANK(A36),"",SUMIF($A$3:$A36,R$2,$B$3:$B36))</f>
        <v>0</v>
      </c>
      <c r="T36" s="9" t="n">
        <f aca="false">IF(ISBLANK(A36),"",IF($A36=T$2,$C36,T35))</f>
        <v>44.23</v>
      </c>
      <c r="U36" s="9" t="n">
        <f aca="false">IF(ISBLANK(A36),"",IF($A36=U$2,$C36,U35))</f>
        <v>23</v>
      </c>
      <c r="V36" s="9" t="n">
        <f aca="false">IF(ISBLANK(A36),"",IF($A36=V$2,$C36,V35))</f>
        <v>51.05</v>
      </c>
      <c r="W36" s="9" t="n">
        <f aca="false">IF(ISBLANK(A36),"",IF($A36=W$2,$C36,W35))</f>
        <v>0</v>
      </c>
    </row>
    <row r="37" customFormat="false" ht="14.1" hidden="false" customHeight="false" outlineLevel="0" collapsed="false">
      <c r="A37" s="0" t="n">
        <v>679</v>
      </c>
      <c r="B37" s="0" t="n">
        <v>-100</v>
      </c>
      <c r="C37" s="0" t="n">
        <v>51.16</v>
      </c>
      <c r="D37" s="0" t="s">
        <v>46</v>
      </c>
      <c r="H37" s="8" t="n">
        <f aca="false">IF(ISBLANK(D37),,LEFT(D37,LEN(D37)-6)*1)</f>
        <v>38720.6752662037</v>
      </c>
      <c r="I37" s="9" t="n">
        <f aca="false">IF(ISBLANK(A37),"",-B37*C37)</f>
        <v>5116</v>
      </c>
      <c r="J37" s="9" t="n">
        <f aca="false">IF(ISBLANK(A37),"",-SUM(I$3:I37))</f>
        <v>-47198.4954545455</v>
      </c>
      <c r="K37" s="9" t="n">
        <f aca="false">IF(ISBLANK(A37),"",SUMPRODUCT(O37:R37,T37:W37)-J37)</f>
        <v>-172.504545454547</v>
      </c>
      <c r="L37" s="5" t="n">
        <f aca="false">IF(ISBLANK(A37),"",K37/$M$1)</f>
        <v>-0.00287507575757578</v>
      </c>
      <c r="M37" s="5" t="n">
        <f aca="false">IF(ISBLANK(A37),"",K37/($M$1+SUM(K$3:K36)))</f>
        <v>-0.00297796840109599</v>
      </c>
      <c r="N37" s="0" t="n">
        <f aca="false">IF(ISBLANK(A37),"",IF(H38=0,NETWORKDAYS($H$3,H37,holiday!$B$2:$B$10),IF(DAY(H37)&lt;DAY(H38),NETWORKDAYS($H$3,H37,holiday!$B$2:$B$10),0)))</f>
        <v>0</v>
      </c>
      <c r="O37" s="0" t="n">
        <f aca="false">IF(ISBLANK(A37),"",SUMIF($A$3:$A37,O$2,$B$3:$B37))</f>
        <v>-100</v>
      </c>
      <c r="P37" s="0" t="n">
        <f aca="false">IF(ISBLANK(A37),"",SUMIF($A$3:$A37,P$2,$B$3:$B37))</f>
        <v>-1200</v>
      </c>
      <c r="Q37" s="0" t="n">
        <f aca="false">IF(ISBLANK(A37),"",SUMIF($A$3:$A37,Q$2,$B$3:$B37))</f>
        <v>-300</v>
      </c>
      <c r="R37" s="0" t="n">
        <f aca="false">IF(ISBLANK(A37),"",SUMIF($A$3:$A37,R$2,$B$3:$B37))</f>
        <v>0</v>
      </c>
      <c r="T37" s="9" t="n">
        <f aca="false">IF(ISBLANK(A37),"",IF($A37=T$2,$C37,T36))</f>
        <v>44.23</v>
      </c>
      <c r="U37" s="9" t="n">
        <f aca="false">IF(ISBLANK(A37),"",IF($A37=U$2,$C37,U36))</f>
        <v>23</v>
      </c>
      <c r="V37" s="9" t="n">
        <f aca="false">IF(ISBLANK(A37),"",IF($A37=V$2,$C37,V36))</f>
        <v>51.16</v>
      </c>
      <c r="W37" s="9" t="n">
        <f aca="false">IF(ISBLANK(A37),"",IF($A37=W$2,$C37,W36))</f>
        <v>0</v>
      </c>
    </row>
    <row r="38" customFormat="false" ht="14.1" hidden="false" customHeight="false" outlineLevel="0" collapsed="false">
      <c r="A38" s="0" t="n">
        <v>8370</v>
      </c>
      <c r="B38" s="0" t="n">
        <v>-100</v>
      </c>
      <c r="C38" s="0" t="n">
        <v>44.1716666666666</v>
      </c>
      <c r="D38" s="0" t="s">
        <v>47</v>
      </c>
      <c r="H38" s="8" t="n">
        <f aca="false">IF(ISBLANK(D38),,LEFT(D38,LEN(D38)-6)*1)</f>
        <v>38720.6769791667</v>
      </c>
      <c r="I38" s="9" t="n">
        <f aca="false">IF(ISBLANK(A38),"",-B38*C38)</f>
        <v>4417.16666666666</v>
      </c>
      <c r="J38" s="9" t="n">
        <f aca="false">IF(ISBLANK(A38),"",-SUM(I$3:I38))</f>
        <v>-51615.6621212121</v>
      </c>
      <c r="K38" s="9" t="n">
        <f aca="false">IF(ISBLANK(A38),"",SUMPRODUCT(O38:R38,T38:W38)-J38)</f>
        <v>-166.671212121211</v>
      </c>
      <c r="L38" s="5" t="n">
        <f aca="false">IF(ISBLANK(A38),"",K38/$M$1)</f>
        <v>-0.00277785353535352</v>
      </c>
      <c r="M38" s="5" t="n">
        <f aca="false">IF(ISBLANK(A38),"",K38/($M$1+SUM(K$3:K37)))</f>
        <v>-0.00288586081148822</v>
      </c>
      <c r="N38" s="0" t="n">
        <f aca="false">IF(ISBLANK(A38),"",IF(H39=0,NETWORKDAYS($H$3,H38,holiday!$B$2:$B$10),IF(DAY(H38)&lt;DAY(H39),NETWORKDAYS($H$3,H38,holiday!$B$2:$B$10),0)))</f>
        <v>0</v>
      </c>
      <c r="O38" s="0" t="n">
        <f aca="false">IF(ISBLANK(A38),"",SUMIF($A$3:$A38,O$2,$B$3:$B38))</f>
        <v>-200</v>
      </c>
      <c r="P38" s="0" t="n">
        <f aca="false">IF(ISBLANK(A38),"",SUMIF($A$3:$A38,P$2,$B$3:$B38))</f>
        <v>-1200</v>
      </c>
      <c r="Q38" s="0" t="n">
        <f aca="false">IF(ISBLANK(A38),"",SUMIF($A$3:$A38,Q$2,$B$3:$B38))</f>
        <v>-300</v>
      </c>
      <c r="R38" s="0" t="n">
        <f aca="false">IF(ISBLANK(A38),"",SUMIF($A$3:$A38,R$2,$B$3:$B38))</f>
        <v>0</v>
      </c>
      <c r="T38" s="9" t="n">
        <f aca="false">IF(ISBLANK(A38),"",IF($A38=T$2,$C38,T37))</f>
        <v>44.1716666666666</v>
      </c>
      <c r="U38" s="9" t="n">
        <f aca="false">IF(ISBLANK(A38),"",IF($A38=U$2,$C38,U37))</f>
        <v>23</v>
      </c>
      <c r="V38" s="9" t="n">
        <f aca="false">IF(ISBLANK(A38),"",IF($A38=V$2,$C38,V37))</f>
        <v>51.16</v>
      </c>
      <c r="W38" s="9" t="n">
        <f aca="false">IF(ISBLANK(A38),"",IF($A38=W$2,$C38,W37))</f>
        <v>0</v>
      </c>
    </row>
    <row r="39" customFormat="false" ht="14.1" hidden="false" customHeight="false" outlineLevel="0" collapsed="false">
      <c r="A39" s="0" t="n">
        <v>8370</v>
      </c>
      <c r="B39" s="0" t="n">
        <v>100</v>
      </c>
      <c r="C39" s="0" t="n">
        <v>44.16</v>
      </c>
      <c r="D39" s="0" t="s">
        <v>48</v>
      </c>
      <c r="H39" s="8" t="n">
        <f aca="false">IF(ISBLANK(D39),,LEFT(D39,LEN(D39)-6)*1)</f>
        <v>38720.6769907407</v>
      </c>
      <c r="I39" s="9" t="n">
        <f aca="false">IF(ISBLANK(A39),"",-B39*C39)</f>
        <v>-4416</v>
      </c>
      <c r="J39" s="9" t="n">
        <f aca="false">IF(ISBLANK(A39),"",-SUM(I$3:I39))</f>
        <v>-47199.6621212121</v>
      </c>
      <c r="K39" s="9" t="n">
        <f aca="false">IF(ISBLANK(A39),"",SUMPRODUCT(O39:R39,T39:W39)-J39)</f>
        <v>-164.33787878789</v>
      </c>
      <c r="L39" s="5" t="n">
        <f aca="false">IF(ISBLANK(A39),"",K39/$M$1)</f>
        <v>-0.00273896464646483</v>
      </c>
      <c r="M39" s="5" t="n">
        <f aca="false">IF(ISBLANK(A39),"",K39/($M$1+SUM(K$3:K38)))</f>
        <v>-0.00285369522920155</v>
      </c>
      <c r="N39" s="0" t="n">
        <f aca="false">IF(ISBLANK(A39),"",IF(H40=0,NETWORKDAYS($H$3,H39,holiday!$B$2:$B$10),IF(DAY(H39)&lt;DAY(H40),NETWORKDAYS($H$3,H39,holiday!$B$2:$B$10),0)))</f>
        <v>0</v>
      </c>
      <c r="O39" s="0" t="n">
        <f aca="false">IF(ISBLANK(A39),"",SUMIF($A$3:$A39,O$2,$B$3:$B39))</f>
        <v>-100</v>
      </c>
      <c r="P39" s="0" t="n">
        <f aca="false">IF(ISBLANK(A39),"",SUMIF($A$3:$A39,P$2,$B$3:$B39))</f>
        <v>-1200</v>
      </c>
      <c r="Q39" s="0" t="n">
        <f aca="false">IF(ISBLANK(A39),"",SUMIF($A$3:$A39,Q$2,$B$3:$B39))</f>
        <v>-300</v>
      </c>
      <c r="R39" s="0" t="n">
        <f aca="false">IF(ISBLANK(A39),"",SUMIF($A$3:$A39,R$2,$B$3:$B39))</f>
        <v>0</v>
      </c>
      <c r="T39" s="9" t="n">
        <f aca="false">IF(ISBLANK(A39),"",IF($A39=T$2,$C39,T38))</f>
        <v>44.16</v>
      </c>
      <c r="U39" s="9" t="n">
        <f aca="false">IF(ISBLANK(A39),"",IF($A39=U$2,$C39,U38))</f>
        <v>23</v>
      </c>
      <c r="V39" s="9" t="n">
        <f aca="false">IF(ISBLANK(A39),"",IF($A39=V$2,$C39,V38))</f>
        <v>51.16</v>
      </c>
      <c r="W39" s="9" t="n">
        <f aca="false">IF(ISBLANK(A39),"",IF($A39=W$2,$C39,W38))</f>
        <v>0</v>
      </c>
    </row>
    <row r="40" customFormat="false" ht="14.1" hidden="false" customHeight="false" outlineLevel="0" collapsed="false">
      <c r="A40" s="0" t="n">
        <v>679</v>
      </c>
      <c r="B40" s="0" t="n">
        <v>100</v>
      </c>
      <c r="C40" s="0" t="n">
        <v>51.15</v>
      </c>
      <c r="D40" s="0" t="s">
        <v>49</v>
      </c>
      <c r="H40" s="8" t="n">
        <f aca="false">IF(ISBLANK(D40),,LEFT(D40,LEN(D40)-6)*1)</f>
        <v>38720.6777199074</v>
      </c>
      <c r="I40" s="9" t="n">
        <f aca="false">IF(ISBLANK(A40),"",-B40*C40)</f>
        <v>-5115</v>
      </c>
      <c r="J40" s="9" t="n">
        <f aca="false">IF(ISBLANK(A40),"",-SUM(I$3:I40))</f>
        <v>-42084.6621212121</v>
      </c>
      <c r="K40" s="9" t="n">
        <f aca="false">IF(ISBLANK(A40),"",SUMPRODUCT(O40:R40,T40:W40)-J40)</f>
        <v>-161.33787878789</v>
      </c>
      <c r="L40" s="5" t="n">
        <f aca="false">IF(ISBLANK(A40),"",K40/$M$1)</f>
        <v>-0.00268896464646483</v>
      </c>
      <c r="M40" s="5" t="n">
        <f aca="false">IF(ISBLANK(A40),"",K40/($M$1+SUM(K$3:K39)))</f>
        <v>-0.00280961860924123</v>
      </c>
      <c r="N40" s="0" t="n">
        <f aca="false">IF(ISBLANK(A40),"",IF(H41=0,NETWORKDAYS($H$3,H40,holiday!$B$2:$B$10),IF(DAY(H40)&lt;DAY(H41),NETWORKDAYS($H$3,H40,holiday!$B$2:$B$10),0)))</f>
        <v>0</v>
      </c>
      <c r="O40" s="0" t="n">
        <f aca="false">IF(ISBLANK(A40),"",SUMIF($A$3:$A40,O$2,$B$3:$B40))</f>
        <v>-100</v>
      </c>
      <c r="P40" s="0" t="n">
        <f aca="false">IF(ISBLANK(A40),"",SUMIF($A$3:$A40,P$2,$B$3:$B40))</f>
        <v>-1200</v>
      </c>
      <c r="Q40" s="0" t="n">
        <f aca="false">IF(ISBLANK(A40),"",SUMIF($A$3:$A40,Q$2,$B$3:$B40))</f>
        <v>-200</v>
      </c>
      <c r="R40" s="0" t="n">
        <f aca="false">IF(ISBLANK(A40),"",SUMIF($A$3:$A40,R$2,$B$3:$B40))</f>
        <v>0</v>
      </c>
      <c r="T40" s="9" t="n">
        <f aca="false">IF(ISBLANK(A40),"",IF($A40=T$2,$C40,T39))</f>
        <v>44.16</v>
      </c>
      <c r="U40" s="9" t="n">
        <f aca="false">IF(ISBLANK(A40),"",IF($A40=U$2,$C40,U39))</f>
        <v>23</v>
      </c>
      <c r="V40" s="9" t="n">
        <f aca="false">IF(ISBLANK(A40),"",IF($A40=V$2,$C40,V39))</f>
        <v>51.15</v>
      </c>
      <c r="W40" s="9" t="n">
        <f aca="false">IF(ISBLANK(A40),"",IF($A40=W$2,$C40,W39))</f>
        <v>0</v>
      </c>
    </row>
    <row r="41" customFormat="false" ht="14.1" hidden="false" customHeight="false" outlineLevel="0" collapsed="false">
      <c r="A41" s="0" t="n">
        <v>8370</v>
      </c>
      <c r="B41" s="0" t="n">
        <v>100</v>
      </c>
      <c r="C41" s="0" t="n">
        <v>44.16</v>
      </c>
      <c r="D41" s="0" t="s">
        <v>50</v>
      </c>
      <c r="H41" s="8" t="n">
        <f aca="false">IF(ISBLANK(D41),,LEFT(D41,LEN(D41)-6)*1)</f>
        <v>38720.6780208333</v>
      </c>
      <c r="I41" s="9" t="n">
        <f aca="false">IF(ISBLANK(A41),"",-B41*C41)</f>
        <v>-4416</v>
      </c>
      <c r="J41" s="9" t="n">
        <f aca="false">IF(ISBLANK(A41),"",-SUM(I$3:I41))</f>
        <v>-37668.6621212121</v>
      </c>
      <c r="K41" s="9" t="n">
        <f aca="false">IF(ISBLANK(A41),"",SUMPRODUCT(O41:R41,T41:W41)-J41)</f>
        <v>-161.33787878789</v>
      </c>
      <c r="L41" s="5" t="n">
        <f aca="false">IF(ISBLANK(A41),"",K41/$M$1)</f>
        <v>-0.00268896464646483</v>
      </c>
      <c r="M41" s="5" t="n">
        <f aca="false">IF(ISBLANK(A41),"",K41/($M$1+SUM(K$3:K40)))</f>
        <v>-0.00281753480746848</v>
      </c>
      <c r="N41" s="0" t="n">
        <f aca="false">IF(ISBLANK(A41),"",IF(H42=0,NETWORKDAYS($H$3,H41,holiday!$B$2:$B$10),IF(DAY(H41)&lt;DAY(H42),NETWORKDAYS($H$3,H41,holiday!$B$2:$B$10),0)))</f>
        <v>0</v>
      </c>
      <c r="O41" s="0" t="n">
        <f aca="false">IF(ISBLANK(A41),"",SUMIF($A$3:$A41,O$2,$B$3:$B41))</f>
        <v>0</v>
      </c>
      <c r="P41" s="0" t="n">
        <f aca="false">IF(ISBLANK(A41),"",SUMIF($A$3:$A41,P$2,$B$3:$B41))</f>
        <v>-1200</v>
      </c>
      <c r="Q41" s="0" t="n">
        <f aca="false">IF(ISBLANK(A41),"",SUMIF($A$3:$A41,Q$2,$B$3:$B41))</f>
        <v>-200</v>
      </c>
      <c r="R41" s="0" t="n">
        <f aca="false">IF(ISBLANK(A41),"",SUMIF($A$3:$A41,R$2,$B$3:$B41))</f>
        <v>0</v>
      </c>
      <c r="T41" s="9" t="n">
        <f aca="false">IF(ISBLANK(A41),"",IF($A41=T$2,$C41,T40))</f>
        <v>44.16</v>
      </c>
      <c r="U41" s="9" t="n">
        <f aca="false">IF(ISBLANK(A41),"",IF($A41=U$2,$C41,U40))</f>
        <v>23</v>
      </c>
      <c r="V41" s="9" t="n">
        <f aca="false">IF(ISBLANK(A41),"",IF($A41=V$2,$C41,V40))</f>
        <v>51.15</v>
      </c>
      <c r="W41" s="9" t="n">
        <f aca="false">IF(ISBLANK(A41),"",IF($A41=W$2,$C41,W40))</f>
        <v>0</v>
      </c>
    </row>
    <row r="42" customFormat="false" ht="14.1" hidden="false" customHeight="false" outlineLevel="0" collapsed="false">
      <c r="A42" s="0" t="n">
        <v>980</v>
      </c>
      <c r="B42" s="0" t="n">
        <v>100</v>
      </c>
      <c r="C42" s="0" t="n">
        <v>23.03</v>
      </c>
      <c r="D42" s="0" t="s">
        <v>51</v>
      </c>
      <c r="H42" s="8" t="n">
        <f aca="false">IF(ISBLANK(D42),,LEFT(D42,LEN(D42)-6)*1)</f>
        <v>38720.6792708333</v>
      </c>
      <c r="I42" s="9" t="n">
        <f aca="false">IF(ISBLANK(A42),"",-B42*C42)</f>
        <v>-2303</v>
      </c>
      <c r="J42" s="9" t="n">
        <f aca="false">IF(ISBLANK(A42),"",-SUM(I$3:I42))</f>
        <v>-35365.6621212121</v>
      </c>
      <c r="K42" s="9" t="n">
        <f aca="false">IF(ISBLANK(A42),"",SUMPRODUCT(O42:R42,T42:W42)-J42)</f>
        <v>-197.33787878789</v>
      </c>
      <c r="L42" s="5" t="n">
        <f aca="false">IF(ISBLANK(A42),"",K42/$M$1)</f>
        <v>-0.00328896464646483</v>
      </c>
      <c r="M42" s="5" t="n">
        <f aca="false">IF(ISBLANK(A42),"",K42/($M$1+SUM(K$3:K41)))</f>
        <v>-0.00345596049766828</v>
      </c>
      <c r="N42" s="0" t="n">
        <f aca="false">IF(ISBLANK(A42),"",IF(H43=0,NETWORKDAYS($H$3,H42,holiday!$B$2:$B$10),IF(DAY(H42)&lt;DAY(H43),NETWORKDAYS($H$3,H42,holiday!$B$2:$B$10),0)))</f>
        <v>0</v>
      </c>
      <c r="O42" s="0" t="n">
        <f aca="false">IF(ISBLANK(A42),"",SUMIF($A$3:$A42,O$2,$B$3:$B42))</f>
        <v>0</v>
      </c>
      <c r="P42" s="0" t="n">
        <f aca="false">IF(ISBLANK(A42),"",SUMIF($A$3:$A42,P$2,$B$3:$B42))</f>
        <v>-1100</v>
      </c>
      <c r="Q42" s="0" t="n">
        <f aca="false">IF(ISBLANK(A42),"",SUMIF($A$3:$A42,Q$2,$B$3:$B42))</f>
        <v>-200</v>
      </c>
      <c r="R42" s="0" t="n">
        <f aca="false">IF(ISBLANK(A42),"",SUMIF($A$3:$A42,R$2,$B$3:$B42))</f>
        <v>0</v>
      </c>
      <c r="T42" s="9" t="n">
        <f aca="false">IF(ISBLANK(A42),"",IF($A42=T$2,$C42,T41))</f>
        <v>44.16</v>
      </c>
      <c r="U42" s="9" t="n">
        <f aca="false">IF(ISBLANK(A42),"",IF($A42=U$2,$C42,U41))</f>
        <v>23.03</v>
      </c>
      <c r="V42" s="9" t="n">
        <f aca="false">IF(ISBLANK(A42),"",IF($A42=V$2,$C42,V41))</f>
        <v>51.15</v>
      </c>
      <c r="W42" s="9" t="n">
        <f aca="false">IF(ISBLANK(A42),"",IF($A42=W$2,$C42,W41))</f>
        <v>0</v>
      </c>
    </row>
    <row r="43" customFormat="false" ht="14.1" hidden="false" customHeight="false" outlineLevel="0" collapsed="false">
      <c r="A43" s="0" t="n">
        <v>980</v>
      </c>
      <c r="B43" s="0" t="n">
        <v>-100</v>
      </c>
      <c r="C43" s="0" t="n">
        <v>23.06</v>
      </c>
      <c r="D43" s="0" t="s">
        <v>52</v>
      </c>
      <c r="H43" s="8" t="n">
        <f aca="false">IF(ISBLANK(D43),,LEFT(D43,LEN(D43)-6)*1)</f>
        <v>38720.6795023148</v>
      </c>
      <c r="I43" s="9" t="n">
        <f aca="false">IF(ISBLANK(A43),"",-B43*C43)</f>
        <v>2306</v>
      </c>
      <c r="J43" s="9" t="n">
        <f aca="false">IF(ISBLANK(A43),"",-SUM(I$3:I43))</f>
        <v>-37671.6621212121</v>
      </c>
      <c r="K43" s="9" t="n">
        <f aca="false">IF(ISBLANK(A43),"",SUMPRODUCT(O43:R43,T43:W43)-J43)</f>
        <v>-230.33787878789</v>
      </c>
      <c r="L43" s="5" t="n">
        <f aca="false">IF(ISBLANK(A43),"",K43/$M$1)</f>
        <v>-0.00383896464646483</v>
      </c>
      <c r="M43" s="5" t="n">
        <f aca="false">IF(ISBLANK(A43),"",K43/($M$1+SUM(K$3:K42)))</f>
        <v>-0.00404787582442044</v>
      </c>
      <c r="N43" s="0" t="n">
        <f aca="false">IF(ISBLANK(A43),"",IF(H44=0,NETWORKDAYS($H$3,H43,holiday!$B$2:$B$10),IF(DAY(H43)&lt;DAY(H44),NETWORKDAYS($H$3,H43,holiday!$B$2:$B$10),0)))</f>
        <v>0</v>
      </c>
      <c r="O43" s="0" t="n">
        <f aca="false">IF(ISBLANK(A43),"",SUMIF($A$3:$A43,O$2,$B$3:$B43))</f>
        <v>0</v>
      </c>
      <c r="P43" s="0" t="n">
        <f aca="false">IF(ISBLANK(A43),"",SUMIF($A$3:$A43,P$2,$B$3:$B43))</f>
        <v>-1200</v>
      </c>
      <c r="Q43" s="0" t="n">
        <f aca="false">IF(ISBLANK(A43),"",SUMIF($A$3:$A43,Q$2,$B$3:$B43))</f>
        <v>-200</v>
      </c>
      <c r="R43" s="0" t="n">
        <f aca="false">IF(ISBLANK(A43),"",SUMIF($A$3:$A43,R$2,$B$3:$B43))</f>
        <v>0</v>
      </c>
      <c r="T43" s="9" t="n">
        <f aca="false">IF(ISBLANK(A43),"",IF($A43=T$2,$C43,T42))</f>
        <v>44.16</v>
      </c>
      <c r="U43" s="9" t="n">
        <f aca="false">IF(ISBLANK(A43),"",IF($A43=U$2,$C43,U42))</f>
        <v>23.06</v>
      </c>
      <c r="V43" s="9" t="n">
        <f aca="false">IF(ISBLANK(A43),"",IF($A43=V$2,$C43,V42))</f>
        <v>51.15</v>
      </c>
      <c r="W43" s="9" t="n">
        <f aca="false">IF(ISBLANK(A43),"",IF($A43=W$2,$C43,W42))</f>
        <v>0</v>
      </c>
    </row>
    <row r="44" customFormat="false" ht="14.1" hidden="false" customHeight="false" outlineLevel="0" collapsed="false">
      <c r="A44" s="0" t="n">
        <v>679</v>
      </c>
      <c r="B44" s="0" t="n">
        <v>100</v>
      </c>
      <c r="C44" s="0" t="n">
        <v>51.16</v>
      </c>
      <c r="D44" s="0" t="s">
        <v>53</v>
      </c>
      <c r="H44" s="8" t="n">
        <f aca="false">IF(ISBLANK(D44),,LEFT(D44,LEN(D44)-6)*1)</f>
        <v>38720.6805671296</v>
      </c>
      <c r="I44" s="9" t="n">
        <f aca="false">IF(ISBLANK(A44),"",-B44*C44)</f>
        <v>-5116</v>
      </c>
      <c r="J44" s="9" t="n">
        <f aca="false">IF(ISBLANK(A44),"",-SUM(I$3:I44))</f>
        <v>-32555.6621212121</v>
      </c>
      <c r="K44" s="9" t="n">
        <f aca="false">IF(ISBLANK(A44),"",SUMPRODUCT(O44:R44,T44:W44)-J44)</f>
        <v>-232.33787878789</v>
      </c>
      <c r="L44" s="5" t="n">
        <f aca="false">IF(ISBLANK(A44),"",K44/$M$1)</f>
        <v>-0.00387229797979817</v>
      </c>
      <c r="M44" s="5" t="n">
        <f aca="false">IF(ISBLANK(A44),"",K44/($M$1+SUM(K$3:K43)))</f>
        <v>-0.00409961785593293</v>
      </c>
      <c r="N44" s="0" t="n">
        <f aca="false">IF(ISBLANK(A44),"",IF(H45=0,NETWORKDAYS($H$3,H44,holiday!$B$2:$B$10),IF(DAY(H44)&lt;DAY(H45),NETWORKDAYS($H$3,H44,holiday!$B$2:$B$10),0)))</f>
        <v>0</v>
      </c>
      <c r="O44" s="0" t="n">
        <f aca="false">IF(ISBLANK(A44),"",SUMIF($A$3:$A44,O$2,$B$3:$B44))</f>
        <v>0</v>
      </c>
      <c r="P44" s="0" t="n">
        <f aca="false">IF(ISBLANK(A44),"",SUMIF($A$3:$A44,P$2,$B$3:$B44))</f>
        <v>-1200</v>
      </c>
      <c r="Q44" s="0" t="n">
        <f aca="false">IF(ISBLANK(A44),"",SUMIF($A$3:$A44,Q$2,$B$3:$B44))</f>
        <v>-100</v>
      </c>
      <c r="R44" s="0" t="n">
        <f aca="false">IF(ISBLANK(A44),"",SUMIF($A$3:$A44,R$2,$B$3:$B44))</f>
        <v>0</v>
      </c>
      <c r="T44" s="9" t="n">
        <f aca="false">IF(ISBLANK(A44),"",IF($A44=T$2,$C44,T43))</f>
        <v>44.16</v>
      </c>
      <c r="U44" s="9" t="n">
        <f aca="false">IF(ISBLANK(A44),"",IF($A44=U$2,$C44,U43))</f>
        <v>23.06</v>
      </c>
      <c r="V44" s="9" t="n">
        <f aca="false">IF(ISBLANK(A44),"",IF($A44=V$2,$C44,V43))</f>
        <v>51.16</v>
      </c>
      <c r="W44" s="9" t="n">
        <f aca="false">IF(ISBLANK(A44),"",IF($A44=W$2,$C44,W43))</f>
        <v>0</v>
      </c>
    </row>
    <row r="45" customFormat="false" ht="14.1" hidden="false" customHeight="false" outlineLevel="0" collapsed="false">
      <c r="A45" s="0" t="n">
        <v>679</v>
      </c>
      <c r="B45" s="0" t="n">
        <v>100</v>
      </c>
      <c r="C45" s="0" t="n">
        <v>51.16</v>
      </c>
      <c r="D45" s="0" t="s">
        <v>54</v>
      </c>
      <c r="H45" s="8" t="n">
        <f aca="false">IF(ISBLANK(D45),,LEFT(D45,LEN(D45)-6)*1)</f>
        <v>38720.6805902778</v>
      </c>
      <c r="I45" s="9" t="n">
        <f aca="false">IF(ISBLANK(A45),"",-B45*C45)</f>
        <v>-5116</v>
      </c>
      <c r="J45" s="9" t="n">
        <f aca="false">IF(ISBLANK(A45),"",-SUM(I$3:I45))</f>
        <v>-27439.6621212121</v>
      </c>
      <c r="K45" s="9" t="n">
        <f aca="false">IF(ISBLANK(A45),"",SUMPRODUCT(O45:R45,T45:W45)-J45)</f>
        <v>-232.33787878789</v>
      </c>
      <c r="L45" s="5" t="n">
        <f aca="false">IF(ISBLANK(A45),"",K45/$M$1)</f>
        <v>-0.00387229797979817</v>
      </c>
      <c r="M45" s="5" t="n">
        <f aca="false">IF(ISBLANK(A45),"",K45/($M$1+SUM(K$3:K44)))</f>
        <v>-0.00411649390786144</v>
      </c>
      <c r="N45" s="0" t="n">
        <f aca="false">IF(ISBLANK(A45),"",IF(H46=0,NETWORKDAYS($H$3,H45,holiday!$B$2:$B$10),IF(DAY(H45)&lt;DAY(H46),NETWORKDAYS($H$3,H45,holiday!$B$2:$B$10),0)))</f>
        <v>0</v>
      </c>
      <c r="O45" s="0" t="n">
        <f aca="false">IF(ISBLANK(A45),"",SUMIF($A$3:$A45,O$2,$B$3:$B45))</f>
        <v>0</v>
      </c>
      <c r="P45" s="0" t="n">
        <f aca="false">IF(ISBLANK(A45),"",SUMIF($A$3:$A45,P$2,$B$3:$B45))</f>
        <v>-1200</v>
      </c>
      <c r="Q45" s="0" t="n">
        <f aca="false">IF(ISBLANK(A45),"",SUMIF($A$3:$A45,Q$2,$B$3:$B45))</f>
        <v>0</v>
      </c>
      <c r="R45" s="0" t="n">
        <f aca="false">IF(ISBLANK(A45),"",SUMIF($A$3:$A45,R$2,$B$3:$B45))</f>
        <v>0</v>
      </c>
      <c r="T45" s="9" t="n">
        <f aca="false">IF(ISBLANK(A45),"",IF($A45=T$2,$C45,T44))</f>
        <v>44.16</v>
      </c>
      <c r="U45" s="9" t="n">
        <f aca="false">IF(ISBLANK(A45),"",IF($A45=U$2,$C45,U44))</f>
        <v>23.06</v>
      </c>
      <c r="V45" s="9" t="n">
        <f aca="false">IF(ISBLANK(A45),"",IF($A45=V$2,$C45,V44))</f>
        <v>51.16</v>
      </c>
      <c r="W45" s="9" t="n">
        <f aca="false">IF(ISBLANK(A45),"",IF($A45=W$2,$C45,W44))</f>
        <v>0</v>
      </c>
    </row>
    <row r="46" customFormat="false" ht="14.1" hidden="false" customHeight="false" outlineLevel="0" collapsed="false">
      <c r="A46" s="0" t="n">
        <v>679</v>
      </c>
      <c r="B46" s="0" t="n">
        <v>-100</v>
      </c>
      <c r="C46" s="0" t="n">
        <v>51.24</v>
      </c>
      <c r="D46" s="0" t="s">
        <v>55</v>
      </c>
      <c r="H46" s="8" t="n">
        <f aca="false">IF(ISBLANK(D46),,LEFT(D46,LEN(D46)-6)*1)</f>
        <v>38720.6812962963</v>
      </c>
      <c r="I46" s="9" t="n">
        <f aca="false">IF(ISBLANK(A46),"",-B46*C46)</f>
        <v>5124</v>
      </c>
      <c r="J46" s="9" t="n">
        <f aca="false">IF(ISBLANK(A46),"",-SUM(I$3:I46))</f>
        <v>-32563.6621212121</v>
      </c>
      <c r="K46" s="9" t="n">
        <f aca="false">IF(ISBLANK(A46),"",SUMPRODUCT(O46:R46,T46:W46)-J46)</f>
        <v>-232.33787878789</v>
      </c>
      <c r="L46" s="5" t="n">
        <f aca="false">IF(ISBLANK(A46),"",K46/$M$1)</f>
        <v>-0.00387229797979817</v>
      </c>
      <c r="M46" s="5" t="n">
        <f aca="false">IF(ISBLANK(A46),"",K46/($M$1+SUM(K$3:K45)))</f>
        <v>-0.00413350947443102</v>
      </c>
      <c r="N46" s="0" t="n">
        <f aca="false">IF(ISBLANK(A46),"",IF(H47=0,NETWORKDAYS($H$3,H46,holiday!$B$2:$B$10),IF(DAY(H46)&lt;DAY(H47),NETWORKDAYS($H$3,H46,holiday!$B$2:$B$10),0)))</f>
        <v>0</v>
      </c>
      <c r="O46" s="0" t="n">
        <f aca="false">IF(ISBLANK(A46),"",SUMIF($A$3:$A46,O$2,$B$3:$B46))</f>
        <v>0</v>
      </c>
      <c r="P46" s="0" t="n">
        <f aca="false">IF(ISBLANK(A46),"",SUMIF($A$3:$A46,P$2,$B$3:$B46))</f>
        <v>-1200</v>
      </c>
      <c r="Q46" s="0" t="n">
        <f aca="false">IF(ISBLANK(A46),"",SUMIF($A$3:$A46,Q$2,$B$3:$B46))</f>
        <v>-100</v>
      </c>
      <c r="R46" s="0" t="n">
        <f aca="false">IF(ISBLANK(A46),"",SUMIF($A$3:$A46,R$2,$B$3:$B46))</f>
        <v>0</v>
      </c>
      <c r="T46" s="9" t="n">
        <f aca="false">IF(ISBLANK(A46),"",IF($A46=T$2,$C46,T45))</f>
        <v>44.16</v>
      </c>
      <c r="U46" s="9" t="n">
        <f aca="false">IF(ISBLANK(A46),"",IF($A46=U$2,$C46,U45))</f>
        <v>23.06</v>
      </c>
      <c r="V46" s="9" t="n">
        <f aca="false">IF(ISBLANK(A46),"",IF($A46=V$2,$C46,V45))</f>
        <v>51.24</v>
      </c>
      <c r="W46" s="9" t="n">
        <f aca="false">IF(ISBLANK(A46),"",IF($A46=W$2,$C46,W45))</f>
        <v>0</v>
      </c>
    </row>
    <row r="47" customFormat="false" ht="14.1" hidden="false" customHeight="false" outlineLevel="0" collapsed="false">
      <c r="A47" s="0" t="n">
        <v>980</v>
      </c>
      <c r="B47" s="0" t="n">
        <v>100</v>
      </c>
      <c r="C47" s="0" t="n">
        <v>23.04</v>
      </c>
      <c r="D47" s="0" t="s">
        <v>56</v>
      </c>
      <c r="H47" s="8" t="n">
        <f aca="false">IF(ISBLANK(D47),,LEFT(D47,LEN(D47)-6)*1)</f>
        <v>38720.6836226852</v>
      </c>
      <c r="I47" s="9" t="n">
        <f aca="false">IF(ISBLANK(A47),"",-B47*C47)</f>
        <v>-2304</v>
      </c>
      <c r="J47" s="9" t="n">
        <f aca="false">IF(ISBLANK(A47),"",-SUM(I$3:I47))</f>
        <v>-30259.6621212121</v>
      </c>
      <c r="K47" s="9" t="n">
        <f aca="false">IF(ISBLANK(A47),"",SUMPRODUCT(O47:R47,T47:W47)-J47)</f>
        <v>-208.33787878789</v>
      </c>
      <c r="L47" s="5" t="n">
        <f aca="false">IF(ISBLANK(A47),"",K47/$M$1)</f>
        <v>-0.00347229797979817</v>
      </c>
      <c r="M47" s="5" t="n">
        <f aca="false">IF(ISBLANK(A47),"",K47/($M$1+SUM(K$3:K46)))</f>
        <v>-0.00372191144864509</v>
      </c>
      <c r="N47" s="0" t="n">
        <f aca="false">IF(ISBLANK(A47),"",IF(H48=0,NETWORKDAYS($H$3,H47,holiday!$B$2:$B$10),IF(DAY(H47)&lt;DAY(H48),NETWORKDAYS($H$3,H47,holiday!$B$2:$B$10),0)))</f>
        <v>0</v>
      </c>
      <c r="O47" s="0" t="n">
        <f aca="false">IF(ISBLANK(A47),"",SUMIF($A$3:$A47,O$2,$B$3:$B47))</f>
        <v>0</v>
      </c>
      <c r="P47" s="0" t="n">
        <f aca="false">IF(ISBLANK(A47),"",SUMIF($A$3:$A47,P$2,$B$3:$B47))</f>
        <v>-1100</v>
      </c>
      <c r="Q47" s="0" t="n">
        <f aca="false">IF(ISBLANK(A47),"",SUMIF($A$3:$A47,Q$2,$B$3:$B47))</f>
        <v>-100</v>
      </c>
      <c r="R47" s="0" t="n">
        <f aca="false">IF(ISBLANK(A47),"",SUMIF($A$3:$A47,R$2,$B$3:$B47))</f>
        <v>0</v>
      </c>
      <c r="T47" s="9" t="n">
        <f aca="false">IF(ISBLANK(A47),"",IF($A47=T$2,$C47,T46))</f>
        <v>44.16</v>
      </c>
      <c r="U47" s="9" t="n">
        <f aca="false">IF(ISBLANK(A47),"",IF($A47=U$2,$C47,U46))</f>
        <v>23.04</v>
      </c>
      <c r="V47" s="9" t="n">
        <f aca="false">IF(ISBLANK(A47),"",IF($A47=V$2,$C47,V46))</f>
        <v>51.24</v>
      </c>
      <c r="W47" s="9" t="n">
        <f aca="false">IF(ISBLANK(A47),"",IF($A47=W$2,$C47,W46))</f>
        <v>0</v>
      </c>
    </row>
    <row r="48" customFormat="false" ht="14.1" hidden="false" customHeight="false" outlineLevel="0" collapsed="false">
      <c r="A48" s="0" t="n">
        <v>980</v>
      </c>
      <c r="B48" s="0" t="n">
        <v>-100</v>
      </c>
      <c r="C48" s="0" t="n">
        <v>23.04</v>
      </c>
      <c r="D48" s="0" t="s">
        <v>57</v>
      </c>
      <c r="H48" s="8" t="n">
        <f aca="false">IF(ISBLANK(D48),,LEFT(D48,LEN(D48)-6)*1)</f>
        <v>38720.6854398148</v>
      </c>
      <c r="I48" s="9" t="n">
        <f aca="false">IF(ISBLANK(A48),"",-B48*C48)</f>
        <v>2304</v>
      </c>
      <c r="J48" s="9" t="n">
        <f aca="false">IF(ISBLANK(A48),"",-SUM(I$3:I48))</f>
        <v>-32563.6621212121</v>
      </c>
      <c r="K48" s="9" t="n">
        <f aca="false">IF(ISBLANK(A48),"",SUMPRODUCT(O48:R48,T48:W48)-J48)</f>
        <v>-208.33787878789</v>
      </c>
      <c r="L48" s="5" t="n">
        <f aca="false">IF(ISBLANK(A48),"",K48/$M$1)</f>
        <v>-0.00347229797979817</v>
      </c>
      <c r="M48" s="5" t="n">
        <f aca="false">IF(ISBLANK(A48),"",K48/($M$1+SUM(K$3:K47)))</f>
        <v>-0.0037358158243317</v>
      </c>
      <c r="N48" s="0" t="n">
        <f aca="false">IF(ISBLANK(A48),"",IF(H49=0,NETWORKDAYS($H$3,H48,holiday!$B$2:$B$10),IF(DAY(H48)&lt;DAY(H49),NETWORKDAYS($H$3,H48,holiday!$B$2:$B$10),0)))</f>
        <v>0</v>
      </c>
      <c r="O48" s="0" t="n">
        <f aca="false">IF(ISBLANK(A48),"",SUMIF($A$3:$A48,O$2,$B$3:$B48))</f>
        <v>0</v>
      </c>
      <c r="P48" s="0" t="n">
        <f aca="false">IF(ISBLANK(A48),"",SUMIF($A$3:$A48,P$2,$B$3:$B48))</f>
        <v>-1200</v>
      </c>
      <c r="Q48" s="0" t="n">
        <f aca="false">IF(ISBLANK(A48),"",SUMIF($A$3:$A48,Q$2,$B$3:$B48))</f>
        <v>-100</v>
      </c>
      <c r="R48" s="0" t="n">
        <f aca="false">IF(ISBLANK(A48),"",SUMIF($A$3:$A48,R$2,$B$3:$B48))</f>
        <v>0</v>
      </c>
      <c r="T48" s="9" t="n">
        <f aca="false">IF(ISBLANK(A48),"",IF($A48=T$2,$C48,T47))</f>
        <v>44.16</v>
      </c>
      <c r="U48" s="9" t="n">
        <f aca="false">IF(ISBLANK(A48),"",IF($A48=U$2,$C48,U47))</f>
        <v>23.04</v>
      </c>
      <c r="V48" s="9" t="n">
        <f aca="false">IF(ISBLANK(A48),"",IF($A48=V$2,$C48,V47))</f>
        <v>51.24</v>
      </c>
      <c r="W48" s="9" t="n">
        <f aca="false">IF(ISBLANK(A48),"",IF($A48=W$2,$C48,W47))</f>
        <v>0</v>
      </c>
    </row>
    <row r="49" customFormat="false" ht="14.1" hidden="false" customHeight="false" outlineLevel="0" collapsed="false">
      <c r="A49" s="0" t="n">
        <v>8370</v>
      </c>
      <c r="B49" s="0" t="n">
        <v>100</v>
      </c>
      <c r="C49" s="0" t="n">
        <v>44.2775</v>
      </c>
      <c r="D49" s="0" t="s">
        <v>58</v>
      </c>
      <c r="H49" s="8" t="n">
        <f aca="false">IF(ISBLANK(D49),,LEFT(D49,LEN(D49)-6)*1)</f>
        <v>38720.691087963</v>
      </c>
      <c r="I49" s="9" t="n">
        <f aca="false">IF(ISBLANK(A49),"",-B49*C49)</f>
        <v>-4427.75</v>
      </c>
      <c r="J49" s="9" t="n">
        <f aca="false">IF(ISBLANK(A49),"",-SUM(I$3:I49))</f>
        <v>-28135.9121212121</v>
      </c>
      <c r="K49" s="9" t="n">
        <f aca="false">IF(ISBLANK(A49),"",SUMPRODUCT(O49:R49,T49:W49)-J49)</f>
        <v>-208.33787878789</v>
      </c>
      <c r="L49" s="5" t="n">
        <f aca="false">IF(ISBLANK(A49),"",K49/$M$1)</f>
        <v>-0.00347229797979817</v>
      </c>
      <c r="M49" s="5" t="n">
        <f aca="false">IF(ISBLANK(A49),"",K49/($M$1+SUM(K$3:K48)))</f>
        <v>-0.00374982447795491</v>
      </c>
      <c r="N49" s="0" t="n">
        <f aca="false">IF(ISBLANK(A49),"",IF(H50=0,NETWORKDAYS($H$3,H49,holiday!$B$2:$B$10),IF(DAY(H49)&lt;DAY(H50),NETWORKDAYS($H$3,H49,holiday!$B$2:$B$10),0)))</f>
        <v>0</v>
      </c>
      <c r="O49" s="0" t="n">
        <f aca="false">IF(ISBLANK(A49),"",SUMIF($A$3:$A49,O$2,$B$3:$B49))</f>
        <v>100</v>
      </c>
      <c r="P49" s="0" t="n">
        <f aca="false">IF(ISBLANK(A49),"",SUMIF($A$3:$A49,P$2,$B$3:$B49))</f>
        <v>-1200</v>
      </c>
      <c r="Q49" s="0" t="n">
        <f aca="false">IF(ISBLANK(A49),"",SUMIF($A$3:$A49,Q$2,$B$3:$B49))</f>
        <v>-100</v>
      </c>
      <c r="R49" s="0" t="n">
        <f aca="false">IF(ISBLANK(A49),"",SUMIF($A$3:$A49,R$2,$B$3:$B49))</f>
        <v>0</v>
      </c>
      <c r="T49" s="9" t="n">
        <f aca="false">IF(ISBLANK(A49),"",IF($A49=T$2,$C49,T48))</f>
        <v>44.2775</v>
      </c>
      <c r="U49" s="9" t="n">
        <f aca="false">IF(ISBLANK(A49),"",IF($A49=U$2,$C49,U48))</f>
        <v>23.04</v>
      </c>
      <c r="V49" s="9" t="n">
        <f aca="false">IF(ISBLANK(A49),"",IF($A49=V$2,$C49,V48))</f>
        <v>51.24</v>
      </c>
      <c r="W49" s="9" t="n">
        <f aca="false">IF(ISBLANK(A49),"",IF($A49=W$2,$C49,W48))</f>
        <v>0</v>
      </c>
    </row>
    <row r="50" customFormat="false" ht="14.1" hidden="false" customHeight="false" outlineLevel="0" collapsed="false">
      <c r="A50" s="0" t="n">
        <v>679</v>
      </c>
      <c r="B50" s="0" t="n">
        <v>-100</v>
      </c>
      <c r="C50" s="0" t="n">
        <v>51.29</v>
      </c>
      <c r="D50" s="0" t="s">
        <v>59</v>
      </c>
      <c r="H50" s="8" t="n">
        <f aca="false">IF(ISBLANK(D50),,LEFT(D50,LEN(D50)-6)*1)</f>
        <v>38720.6944675926</v>
      </c>
      <c r="I50" s="9" t="n">
        <f aca="false">IF(ISBLANK(A50),"",-B50*C50)</f>
        <v>5129</v>
      </c>
      <c r="J50" s="9" t="n">
        <f aca="false">IF(ISBLANK(A50),"",-SUM(I$3:I50))</f>
        <v>-33264.9121212121</v>
      </c>
      <c r="K50" s="9" t="n">
        <f aca="false">IF(ISBLANK(A50),"",SUMPRODUCT(O50:R50,T50:W50)-J50)</f>
        <v>-213.33787878789</v>
      </c>
      <c r="L50" s="5" t="n">
        <f aca="false">IF(ISBLANK(A50),"",K50/$M$1)</f>
        <v>-0.0035556313131315</v>
      </c>
      <c r="M50" s="5" t="n">
        <f aca="false">IF(ISBLANK(A50),"",K50/($M$1+SUM(K$3:K49)))</f>
        <v>-0.0038542711421979</v>
      </c>
      <c r="N50" s="0" t="n">
        <f aca="false">IF(ISBLANK(A50),"",IF(H51=0,NETWORKDAYS($H$3,H50,holiday!$B$2:$B$10),IF(DAY(H50)&lt;DAY(H51),NETWORKDAYS($H$3,H50,holiday!$B$2:$B$10),0)))</f>
        <v>0</v>
      </c>
      <c r="O50" s="0" t="n">
        <f aca="false">IF(ISBLANK(A50),"",SUMIF($A$3:$A50,O$2,$B$3:$B50))</f>
        <v>100</v>
      </c>
      <c r="P50" s="0" t="n">
        <f aca="false">IF(ISBLANK(A50),"",SUMIF($A$3:$A50,P$2,$B$3:$B50))</f>
        <v>-1200</v>
      </c>
      <c r="Q50" s="0" t="n">
        <f aca="false">IF(ISBLANK(A50),"",SUMIF($A$3:$A50,Q$2,$B$3:$B50))</f>
        <v>-200</v>
      </c>
      <c r="R50" s="0" t="n">
        <f aca="false">IF(ISBLANK(A50),"",SUMIF($A$3:$A50,R$2,$B$3:$B50))</f>
        <v>0</v>
      </c>
      <c r="T50" s="9" t="n">
        <f aca="false">IF(ISBLANK(A50),"",IF($A50=T$2,$C50,T49))</f>
        <v>44.2775</v>
      </c>
      <c r="U50" s="9" t="n">
        <f aca="false">IF(ISBLANK(A50),"",IF($A50=U$2,$C50,U49))</f>
        <v>23.04</v>
      </c>
      <c r="V50" s="9" t="n">
        <f aca="false">IF(ISBLANK(A50),"",IF($A50=V$2,$C50,V49))</f>
        <v>51.29</v>
      </c>
      <c r="W50" s="9" t="n">
        <f aca="false">IF(ISBLANK(A50),"",IF($A50=W$2,$C50,W49))</f>
        <v>0</v>
      </c>
    </row>
    <row r="51" customFormat="false" ht="14.1" hidden="false" customHeight="false" outlineLevel="0" collapsed="false">
      <c r="A51" s="0" t="n">
        <v>679</v>
      </c>
      <c r="B51" s="0" t="n">
        <v>-100</v>
      </c>
      <c r="C51" s="0" t="n">
        <v>51.22</v>
      </c>
      <c r="D51" s="0" t="s">
        <v>60</v>
      </c>
      <c r="H51" s="8" t="n">
        <f aca="false">IF(ISBLANK(D51),,LEFT(D51,LEN(D51)-6)*1)</f>
        <v>38720.701412037</v>
      </c>
      <c r="I51" s="9" t="n">
        <f aca="false">IF(ISBLANK(A51),"",-B51*C51)</f>
        <v>5122</v>
      </c>
      <c r="J51" s="9" t="n">
        <f aca="false">IF(ISBLANK(A51),"",-SUM(I$3:I51))</f>
        <v>-38386.9121212121</v>
      </c>
      <c r="K51" s="9" t="n">
        <f aca="false">IF(ISBLANK(A51),"",SUMPRODUCT(O51:R51,T51:W51)-J51)</f>
        <v>-199.33787878789</v>
      </c>
      <c r="L51" s="5" t="n">
        <f aca="false">IF(ISBLANK(A51),"",K51/$M$1)</f>
        <v>-0.00332229797979817</v>
      </c>
      <c r="M51" s="5" t="n">
        <f aca="false">IF(ISBLANK(A51),"",K51/($M$1+SUM(K$3:K50)))</f>
        <v>-0.00361527423480363</v>
      </c>
      <c r="N51" s="0" t="n">
        <f aca="false">IF(ISBLANK(A51),"",IF(H52=0,NETWORKDAYS($H$3,H51,holiday!$B$2:$B$10),IF(DAY(H51)&lt;DAY(H52),NETWORKDAYS($H$3,H51,holiday!$B$2:$B$10),0)))</f>
        <v>0</v>
      </c>
      <c r="O51" s="0" t="n">
        <f aca="false">IF(ISBLANK(A51),"",SUMIF($A$3:$A51,O$2,$B$3:$B51))</f>
        <v>100</v>
      </c>
      <c r="P51" s="0" t="n">
        <f aca="false">IF(ISBLANK(A51),"",SUMIF($A$3:$A51,P$2,$B$3:$B51))</f>
        <v>-1200</v>
      </c>
      <c r="Q51" s="0" t="n">
        <f aca="false">IF(ISBLANK(A51),"",SUMIF($A$3:$A51,Q$2,$B$3:$B51))</f>
        <v>-300</v>
      </c>
      <c r="R51" s="0" t="n">
        <f aca="false">IF(ISBLANK(A51),"",SUMIF($A$3:$A51,R$2,$B$3:$B51))</f>
        <v>0</v>
      </c>
      <c r="T51" s="9" t="n">
        <f aca="false">IF(ISBLANK(A51),"",IF($A51=T$2,$C51,T50))</f>
        <v>44.2775</v>
      </c>
      <c r="U51" s="9" t="n">
        <f aca="false">IF(ISBLANK(A51),"",IF($A51=U$2,$C51,U50))</f>
        <v>23.04</v>
      </c>
      <c r="V51" s="9" t="n">
        <f aca="false">IF(ISBLANK(A51),"",IF($A51=V$2,$C51,V50))</f>
        <v>51.22</v>
      </c>
      <c r="W51" s="9" t="n">
        <f aca="false">IF(ISBLANK(A51),"",IF($A51=W$2,$C51,W50))</f>
        <v>0</v>
      </c>
    </row>
    <row r="52" customFormat="false" ht="14.1" hidden="false" customHeight="false" outlineLevel="0" collapsed="false">
      <c r="A52" s="0" t="n">
        <v>980</v>
      </c>
      <c r="B52" s="0" t="n">
        <v>100</v>
      </c>
      <c r="C52" s="0" t="n">
        <v>23.01</v>
      </c>
      <c r="D52" s="0" t="s">
        <v>61</v>
      </c>
      <c r="H52" s="8" t="n">
        <f aca="false">IF(ISBLANK(D52),,LEFT(D52,LEN(D52)-6)*1)</f>
        <v>38720.7020949074</v>
      </c>
      <c r="I52" s="9" t="n">
        <f aca="false">IF(ISBLANK(A52),"",-B52*C52)</f>
        <v>-2301</v>
      </c>
      <c r="J52" s="9" t="n">
        <f aca="false">IF(ISBLANK(A52),"",-SUM(I$3:I52))</f>
        <v>-36085.9121212121</v>
      </c>
      <c r="K52" s="9" t="n">
        <f aca="false">IF(ISBLANK(A52),"",SUMPRODUCT(O52:R52,T52:W52)-J52)</f>
        <v>-163.33787878789</v>
      </c>
      <c r="L52" s="5" t="n">
        <f aca="false">IF(ISBLANK(A52),"",K52/$M$1)</f>
        <v>-0.00272229797979817</v>
      </c>
      <c r="M52" s="5" t="n">
        <f aca="false">IF(ISBLANK(A52),"",K52/($M$1+SUM(K$3:K51)))</f>
        <v>-0.00297311195683426</v>
      </c>
      <c r="N52" s="0" t="n">
        <f aca="false">IF(ISBLANK(A52),"",IF(H53=0,NETWORKDAYS($H$3,H52,holiday!$B$2:$B$10),IF(DAY(H52)&lt;DAY(H53),NETWORKDAYS($H$3,H52,holiday!$B$2:$B$10),0)))</f>
        <v>0</v>
      </c>
      <c r="O52" s="0" t="n">
        <f aca="false">IF(ISBLANK(A52),"",SUMIF($A$3:$A52,O$2,$B$3:$B52))</f>
        <v>100</v>
      </c>
      <c r="P52" s="0" t="n">
        <f aca="false">IF(ISBLANK(A52),"",SUMIF($A$3:$A52,P$2,$B$3:$B52))</f>
        <v>-1100</v>
      </c>
      <c r="Q52" s="0" t="n">
        <f aca="false">IF(ISBLANK(A52),"",SUMIF($A$3:$A52,Q$2,$B$3:$B52))</f>
        <v>-300</v>
      </c>
      <c r="R52" s="0" t="n">
        <f aca="false">IF(ISBLANK(A52),"",SUMIF($A$3:$A52,R$2,$B$3:$B52))</f>
        <v>0</v>
      </c>
      <c r="T52" s="9" t="n">
        <f aca="false">IF(ISBLANK(A52),"",IF($A52=T$2,$C52,T51))</f>
        <v>44.2775</v>
      </c>
      <c r="U52" s="9" t="n">
        <f aca="false">IF(ISBLANK(A52),"",IF($A52=U$2,$C52,U51))</f>
        <v>23.01</v>
      </c>
      <c r="V52" s="9" t="n">
        <f aca="false">IF(ISBLANK(A52),"",IF($A52=V$2,$C52,V51))</f>
        <v>51.22</v>
      </c>
      <c r="W52" s="9" t="n">
        <f aca="false">IF(ISBLANK(A52),"",IF($A52=W$2,$C52,W51))</f>
        <v>0</v>
      </c>
    </row>
    <row r="53" customFormat="false" ht="14.1" hidden="false" customHeight="false" outlineLevel="0" collapsed="false">
      <c r="A53" s="0" t="n">
        <v>679</v>
      </c>
      <c r="B53" s="0" t="n">
        <v>100</v>
      </c>
      <c r="C53" s="0" t="n">
        <v>51.133125</v>
      </c>
      <c r="D53" s="0" t="s">
        <v>62</v>
      </c>
      <c r="H53" s="8" t="n">
        <f aca="false">IF(ISBLANK(D53),,LEFT(D53,LEN(D53)-6)*1)</f>
        <v>38720.7070486111</v>
      </c>
      <c r="I53" s="9" t="n">
        <f aca="false">IF(ISBLANK(A53),"",-B53*C53)</f>
        <v>-5113.3125</v>
      </c>
      <c r="J53" s="9" t="n">
        <f aca="false">IF(ISBLANK(A53),"",-SUM(I$3:I53))</f>
        <v>-30972.5996212121</v>
      </c>
      <c r="K53" s="9" t="n">
        <f aca="false">IF(ISBLANK(A53),"",SUMPRODUCT(O53:R53,T53:W53)-J53)</f>
        <v>-137.27537878789</v>
      </c>
      <c r="L53" s="5" t="n">
        <f aca="false">IF(ISBLANK(A53),"",K53/$M$1)</f>
        <v>-0.00228792297979817</v>
      </c>
      <c r="M53" s="5" t="n">
        <f aca="false">IF(ISBLANK(A53),"",K53/($M$1+SUM(K$3:K52)))</f>
        <v>-0.00250616772283758</v>
      </c>
      <c r="N53" s="0" t="n">
        <f aca="false">IF(ISBLANK(A53),"",IF(H54=0,NETWORKDAYS($H$3,H53,holiday!$B$2:$B$10),IF(DAY(H53)&lt;DAY(H54),NETWORKDAYS($H$3,H53,holiday!$B$2:$B$10),0)))</f>
        <v>0</v>
      </c>
      <c r="O53" s="0" t="n">
        <f aca="false">IF(ISBLANK(A53),"",SUMIF($A$3:$A53,O$2,$B$3:$B53))</f>
        <v>100</v>
      </c>
      <c r="P53" s="0" t="n">
        <f aca="false">IF(ISBLANK(A53),"",SUMIF($A$3:$A53,P$2,$B$3:$B53))</f>
        <v>-1100</v>
      </c>
      <c r="Q53" s="0" t="n">
        <f aca="false">IF(ISBLANK(A53),"",SUMIF($A$3:$A53,Q$2,$B$3:$B53))</f>
        <v>-200</v>
      </c>
      <c r="R53" s="0" t="n">
        <f aca="false">IF(ISBLANK(A53),"",SUMIF($A$3:$A53,R$2,$B$3:$B53))</f>
        <v>0</v>
      </c>
      <c r="T53" s="9" t="n">
        <f aca="false">IF(ISBLANK(A53),"",IF($A53=T$2,$C53,T52))</f>
        <v>44.2775</v>
      </c>
      <c r="U53" s="9" t="n">
        <f aca="false">IF(ISBLANK(A53),"",IF($A53=U$2,$C53,U52))</f>
        <v>23.01</v>
      </c>
      <c r="V53" s="9" t="n">
        <f aca="false">IF(ISBLANK(A53),"",IF($A53=V$2,$C53,V52))</f>
        <v>51.133125</v>
      </c>
      <c r="W53" s="9" t="n">
        <f aca="false">IF(ISBLANK(A53),"",IF($A53=W$2,$C53,W52))</f>
        <v>0</v>
      </c>
    </row>
    <row r="54" customFormat="false" ht="14.1" hidden="false" customHeight="false" outlineLevel="0" collapsed="false">
      <c r="A54" s="0" t="n">
        <v>679</v>
      </c>
      <c r="B54" s="0" t="n">
        <v>-100</v>
      </c>
      <c r="C54" s="0" t="n">
        <v>51.255</v>
      </c>
      <c r="D54" s="0" t="s">
        <v>63</v>
      </c>
      <c r="H54" s="8" t="n">
        <f aca="false">IF(ISBLANK(D54),,LEFT(D54,LEN(D54)-6)*1)</f>
        <v>38720.7083680556</v>
      </c>
      <c r="I54" s="9" t="n">
        <f aca="false">IF(ISBLANK(A54),"",-B54*C54)</f>
        <v>5125.5</v>
      </c>
      <c r="J54" s="9" t="n">
        <f aca="false">IF(ISBLANK(A54),"",-SUM(I$3:I54))</f>
        <v>-36098.0996212121</v>
      </c>
      <c r="K54" s="9" t="n">
        <f aca="false">IF(ISBLANK(A54),"",SUMPRODUCT(O54:R54,T54:W54)-J54)</f>
        <v>-161.65037878789</v>
      </c>
      <c r="L54" s="5" t="n">
        <f aca="false">IF(ISBLANK(A54),"",K54/$M$1)</f>
        <v>-0.00269417297979817</v>
      </c>
      <c r="M54" s="5" t="n">
        <f aca="false">IF(ISBLANK(A54),"",K54/($M$1+SUM(K$3:K53)))</f>
        <v>-0.00295858457867387</v>
      </c>
      <c r="N54" s="0" t="n">
        <f aca="false">IF(ISBLANK(A54),"",IF(H55=0,NETWORKDAYS($H$3,H54,holiday!$B$2:$B$10),IF(DAY(H54)&lt;DAY(H55),NETWORKDAYS($H$3,H54,holiday!$B$2:$B$10),0)))</f>
        <v>0</v>
      </c>
      <c r="O54" s="0" t="n">
        <f aca="false">IF(ISBLANK(A54),"",SUMIF($A$3:$A54,O$2,$B$3:$B54))</f>
        <v>100</v>
      </c>
      <c r="P54" s="0" t="n">
        <f aca="false">IF(ISBLANK(A54),"",SUMIF($A$3:$A54,P$2,$B$3:$B54))</f>
        <v>-1100</v>
      </c>
      <c r="Q54" s="0" t="n">
        <f aca="false">IF(ISBLANK(A54),"",SUMIF($A$3:$A54,Q$2,$B$3:$B54))</f>
        <v>-300</v>
      </c>
      <c r="R54" s="0" t="n">
        <f aca="false">IF(ISBLANK(A54),"",SUMIF($A$3:$A54,R$2,$B$3:$B54))</f>
        <v>0</v>
      </c>
      <c r="T54" s="9" t="n">
        <f aca="false">IF(ISBLANK(A54),"",IF($A54=T$2,$C54,T53))</f>
        <v>44.2775</v>
      </c>
      <c r="U54" s="9" t="n">
        <f aca="false">IF(ISBLANK(A54),"",IF($A54=U$2,$C54,U53))</f>
        <v>23.01</v>
      </c>
      <c r="V54" s="9" t="n">
        <f aca="false">IF(ISBLANK(A54),"",IF($A54=V$2,$C54,V53))</f>
        <v>51.255</v>
      </c>
      <c r="W54" s="9" t="n">
        <f aca="false">IF(ISBLANK(A54),"",IF($A54=W$2,$C54,W53))</f>
        <v>0</v>
      </c>
    </row>
    <row r="55" customFormat="false" ht="14.1" hidden="false" customHeight="false" outlineLevel="0" collapsed="false">
      <c r="A55" s="0" t="n">
        <v>8370</v>
      </c>
      <c r="B55" s="0" t="n">
        <v>100</v>
      </c>
      <c r="C55" s="0" t="n">
        <v>44.35</v>
      </c>
      <c r="D55" s="0" t="s">
        <v>64</v>
      </c>
      <c r="H55" s="8" t="n">
        <f aca="false">IF(ISBLANK(D55),,LEFT(D55,LEN(D55)-6)*1)</f>
        <v>38720.7118171296</v>
      </c>
      <c r="I55" s="9" t="n">
        <f aca="false">IF(ISBLANK(A55),"",-B55*C55)</f>
        <v>-4435</v>
      </c>
      <c r="J55" s="9" t="n">
        <f aca="false">IF(ISBLANK(A55),"",-SUM(I$3:I55))</f>
        <v>-31663.0996212121</v>
      </c>
      <c r="K55" s="9" t="n">
        <f aca="false">IF(ISBLANK(A55),"",SUMPRODUCT(O55:R55,T55:W55)-J55)</f>
        <v>-154.40037878789</v>
      </c>
      <c r="L55" s="5" t="n">
        <f aca="false">IF(ISBLANK(A55),"",K55/$M$1)</f>
        <v>-0.00257333964646483</v>
      </c>
      <c r="M55" s="5" t="n">
        <f aca="false">IF(ISBLANK(A55),"",K55/($M$1+SUM(K$3:K54)))</f>
        <v>-0.00283427786779989</v>
      </c>
      <c r="N55" s="0" t="n">
        <f aca="false">IF(ISBLANK(A55),"",IF(H56=0,NETWORKDAYS($H$3,H55,holiday!$B$2:$B$10),IF(DAY(H55)&lt;DAY(H56),NETWORKDAYS($H$3,H55,holiday!$B$2:$B$10),0)))</f>
        <v>0</v>
      </c>
      <c r="O55" s="0" t="n">
        <f aca="false">IF(ISBLANK(A55),"",SUMIF($A$3:$A55,O$2,$B$3:$B55))</f>
        <v>200</v>
      </c>
      <c r="P55" s="0" t="n">
        <f aca="false">IF(ISBLANK(A55),"",SUMIF($A$3:$A55,P$2,$B$3:$B55))</f>
        <v>-1100</v>
      </c>
      <c r="Q55" s="0" t="n">
        <f aca="false">IF(ISBLANK(A55),"",SUMIF($A$3:$A55,Q$2,$B$3:$B55))</f>
        <v>-300</v>
      </c>
      <c r="R55" s="0" t="n">
        <f aca="false">IF(ISBLANK(A55),"",SUMIF($A$3:$A55,R$2,$B$3:$B55))</f>
        <v>0</v>
      </c>
      <c r="T55" s="9" t="n">
        <f aca="false">IF(ISBLANK(A55),"",IF($A55=T$2,$C55,T54))</f>
        <v>44.35</v>
      </c>
      <c r="U55" s="9" t="n">
        <f aca="false">IF(ISBLANK(A55),"",IF($A55=U$2,$C55,U54))</f>
        <v>23.01</v>
      </c>
      <c r="V55" s="9" t="n">
        <f aca="false">IF(ISBLANK(A55),"",IF($A55=V$2,$C55,V54))</f>
        <v>51.255</v>
      </c>
      <c r="W55" s="9" t="n">
        <f aca="false">IF(ISBLANK(A55),"",IF($A55=W$2,$C55,W54))</f>
        <v>0</v>
      </c>
    </row>
    <row r="56" customFormat="false" ht="14.1" hidden="false" customHeight="false" outlineLevel="0" collapsed="false">
      <c r="A56" s="0" t="n">
        <v>980</v>
      </c>
      <c r="B56" s="0" t="n">
        <v>100</v>
      </c>
      <c r="C56" s="0" t="n">
        <v>23.03</v>
      </c>
      <c r="D56" s="0" t="s">
        <v>65</v>
      </c>
      <c r="H56" s="8" t="n">
        <f aca="false">IF(ISBLANK(D56),,LEFT(D56,LEN(D56)-6)*1)</f>
        <v>38720.711875</v>
      </c>
      <c r="I56" s="9" t="n">
        <f aca="false">IF(ISBLANK(A56),"",-B56*C56)</f>
        <v>-2303</v>
      </c>
      <c r="J56" s="9" t="n">
        <f aca="false">IF(ISBLANK(A56),"",-SUM(I$3:I56))</f>
        <v>-29360.0996212121</v>
      </c>
      <c r="K56" s="9" t="n">
        <f aca="false">IF(ISBLANK(A56),"",SUMPRODUCT(O56:R56,T56:W56)-J56)</f>
        <v>-176.40037878789</v>
      </c>
      <c r="L56" s="5" t="n">
        <f aca="false">IF(ISBLANK(A56),"",K56/$M$1)</f>
        <v>-0.0029400063131315</v>
      </c>
      <c r="M56" s="5" t="n">
        <f aca="false">IF(ISBLANK(A56),"",K56/($M$1+SUM(K$3:K55)))</f>
        <v>-0.00324732859132002</v>
      </c>
      <c r="N56" s="0" t="n">
        <f aca="false">IF(ISBLANK(A56),"",IF(H57=0,NETWORKDAYS($H$3,H56,holiday!$B$2:$B$10),IF(DAY(H56)&lt;DAY(H57),NETWORKDAYS($H$3,H56,holiday!$B$2:$B$10),0)))</f>
        <v>0</v>
      </c>
      <c r="O56" s="0" t="n">
        <f aca="false">IF(ISBLANK(A56),"",SUMIF($A$3:$A56,O$2,$B$3:$B56))</f>
        <v>200</v>
      </c>
      <c r="P56" s="0" t="n">
        <f aca="false">IF(ISBLANK(A56),"",SUMIF($A$3:$A56,P$2,$B$3:$B56))</f>
        <v>-1000</v>
      </c>
      <c r="Q56" s="0" t="n">
        <f aca="false">IF(ISBLANK(A56),"",SUMIF($A$3:$A56,Q$2,$B$3:$B56))</f>
        <v>-300</v>
      </c>
      <c r="R56" s="0" t="n">
        <f aca="false">IF(ISBLANK(A56),"",SUMIF($A$3:$A56,R$2,$B$3:$B56))</f>
        <v>0</v>
      </c>
      <c r="T56" s="9" t="n">
        <f aca="false">IF(ISBLANK(A56),"",IF($A56=T$2,$C56,T55))</f>
        <v>44.35</v>
      </c>
      <c r="U56" s="9" t="n">
        <f aca="false">IF(ISBLANK(A56),"",IF($A56=U$2,$C56,U55))</f>
        <v>23.03</v>
      </c>
      <c r="V56" s="9" t="n">
        <f aca="false">IF(ISBLANK(A56),"",IF($A56=V$2,$C56,V55))</f>
        <v>51.255</v>
      </c>
      <c r="W56" s="9" t="n">
        <f aca="false">IF(ISBLANK(A56),"",IF($A56=W$2,$C56,W55))</f>
        <v>0</v>
      </c>
    </row>
    <row r="57" customFormat="false" ht="14.1" hidden="false" customHeight="false" outlineLevel="0" collapsed="false">
      <c r="A57" s="0" t="n">
        <v>679</v>
      </c>
      <c r="B57" s="0" t="n">
        <v>100</v>
      </c>
      <c r="C57" s="0" t="n">
        <v>51.2</v>
      </c>
      <c r="D57" s="0" t="s">
        <v>66</v>
      </c>
      <c r="H57" s="8" t="n">
        <f aca="false">IF(ISBLANK(D57),,LEFT(D57,LEN(D57)-6)*1)</f>
        <v>38720.7121759259</v>
      </c>
      <c r="I57" s="9" t="n">
        <f aca="false">IF(ISBLANK(A57),"",-B57*C57)</f>
        <v>-5120</v>
      </c>
      <c r="J57" s="9" t="n">
        <f aca="false">IF(ISBLANK(A57),"",-SUM(I$3:I57))</f>
        <v>-24240.0996212121</v>
      </c>
      <c r="K57" s="9" t="n">
        <f aca="false">IF(ISBLANK(A57),"",SUMPRODUCT(O57:R57,T57:W57)-J57)</f>
        <v>-159.90037878789</v>
      </c>
      <c r="L57" s="5" t="n">
        <f aca="false">IF(ISBLANK(A57),"",K57/$M$1)</f>
        <v>-0.0026650063131315</v>
      </c>
      <c r="M57" s="5" t="n">
        <f aca="false">IF(ISBLANK(A57),"",K57/($M$1+SUM(K$3:K56)))</f>
        <v>-0.00295317244289283</v>
      </c>
      <c r="N57" s="0" t="n">
        <f aca="false">IF(ISBLANK(A57),"",IF(H58=0,NETWORKDAYS($H$3,H57,holiday!$B$2:$B$10),IF(DAY(H57)&lt;DAY(H58),NETWORKDAYS($H$3,H57,holiday!$B$2:$B$10),0)))</f>
        <v>0</v>
      </c>
      <c r="O57" s="0" t="n">
        <f aca="false">IF(ISBLANK(A57),"",SUMIF($A$3:$A57,O$2,$B$3:$B57))</f>
        <v>200</v>
      </c>
      <c r="P57" s="0" t="n">
        <f aca="false">IF(ISBLANK(A57),"",SUMIF($A$3:$A57,P$2,$B$3:$B57))</f>
        <v>-1000</v>
      </c>
      <c r="Q57" s="0" t="n">
        <f aca="false">IF(ISBLANK(A57),"",SUMIF($A$3:$A57,Q$2,$B$3:$B57))</f>
        <v>-200</v>
      </c>
      <c r="R57" s="0" t="n">
        <f aca="false">IF(ISBLANK(A57),"",SUMIF($A$3:$A57,R$2,$B$3:$B57))</f>
        <v>0</v>
      </c>
      <c r="T57" s="9" t="n">
        <f aca="false">IF(ISBLANK(A57),"",IF($A57=T$2,$C57,T56))</f>
        <v>44.35</v>
      </c>
      <c r="U57" s="9" t="n">
        <f aca="false">IF(ISBLANK(A57),"",IF($A57=U$2,$C57,U56))</f>
        <v>23.03</v>
      </c>
      <c r="V57" s="9" t="n">
        <f aca="false">IF(ISBLANK(A57),"",IF($A57=V$2,$C57,V56))</f>
        <v>51.2</v>
      </c>
      <c r="W57" s="9" t="n">
        <f aca="false">IF(ISBLANK(A57),"",IF($A57=W$2,$C57,W56))</f>
        <v>0</v>
      </c>
    </row>
    <row r="58" customFormat="false" ht="14.1" hidden="false" customHeight="false" outlineLevel="0" collapsed="false">
      <c r="A58" s="0" t="n">
        <v>980</v>
      </c>
      <c r="B58" s="0" t="n">
        <v>100</v>
      </c>
      <c r="C58" s="0" t="n">
        <v>23.03</v>
      </c>
      <c r="D58" s="0" t="s">
        <v>67</v>
      </c>
      <c r="H58" s="8" t="n">
        <f aca="false">IF(ISBLANK(D58),,LEFT(D58,LEN(D58)-6)*1)</f>
        <v>38720.7208333333</v>
      </c>
      <c r="I58" s="9" t="n">
        <f aca="false">IF(ISBLANK(A58),"",-B58*C58)</f>
        <v>-2303</v>
      </c>
      <c r="J58" s="9" t="n">
        <f aca="false">IF(ISBLANK(A58),"",-SUM(I$3:I58))</f>
        <v>-21937.0996212121</v>
      </c>
      <c r="K58" s="9" t="n">
        <f aca="false">IF(ISBLANK(A58),"",SUMPRODUCT(O58:R58,T58:W58)-J58)</f>
        <v>-159.90037878789</v>
      </c>
      <c r="L58" s="5" t="n">
        <f aca="false">IF(ISBLANK(A58),"",K58/$M$1)</f>
        <v>-0.0026650063131315</v>
      </c>
      <c r="M58" s="5" t="n">
        <f aca="false">IF(ISBLANK(A58),"",K58/($M$1+SUM(K$3:K57)))</f>
        <v>-0.00296191950194404</v>
      </c>
      <c r="N58" s="0" t="n">
        <f aca="false">IF(ISBLANK(A58),"",IF(H59=0,NETWORKDAYS($H$3,H58,holiday!$B$2:$B$10),IF(DAY(H58)&lt;DAY(H59),NETWORKDAYS($H$3,H58,holiday!$B$2:$B$10),0)))</f>
        <v>0</v>
      </c>
      <c r="O58" s="0" t="n">
        <f aca="false">IF(ISBLANK(A58),"",SUMIF($A$3:$A58,O$2,$B$3:$B58))</f>
        <v>200</v>
      </c>
      <c r="P58" s="0" t="n">
        <f aca="false">IF(ISBLANK(A58),"",SUMIF($A$3:$A58,P$2,$B$3:$B58))</f>
        <v>-900</v>
      </c>
      <c r="Q58" s="0" t="n">
        <f aca="false">IF(ISBLANK(A58),"",SUMIF($A$3:$A58,Q$2,$B$3:$B58))</f>
        <v>-200</v>
      </c>
      <c r="R58" s="0" t="n">
        <f aca="false">IF(ISBLANK(A58),"",SUMIF($A$3:$A58,R$2,$B$3:$B58))</f>
        <v>0</v>
      </c>
      <c r="T58" s="9" t="n">
        <f aca="false">IF(ISBLANK(A58),"",IF($A58=T$2,$C58,T57))</f>
        <v>44.35</v>
      </c>
      <c r="U58" s="9" t="n">
        <f aca="false">IF(ISBLANK(A58),"",IF($A58=U$2,$C58,U57))</f>
        <v>23.03</v>
      </c>
      <c r="V58" s="9" t="n">
        <f aca="false">IF(ISBLANK(A58),"",IF($A58=V$2,$C58,V57))</f>
        <v>51.2</v>
      </c>
      <c r="W58" s="9" t="n">
        <f aca="false">IF(ISBLANK(A58),"",IF($A58=W$2,$C58,W57))</f>
        <v>0</v>
      </c>
    </row>
    <row r="59" customFormat="false" ht="14.1" hidden="false" customHeight="false" outlineLevel="0" collapsed="false">
      <c r="A59" s="0" t="n">
        <v>679</v>
      </c>
      <c r="B59" s="0" t="n">
        <v>100</v>
      </c>
      <c r="C59" s="0" t="n">
        <v>51.16</v>
      </c>
      <c r="D59" s="0" t="s">
        <v>68</v>
      </c>
      <c r="H59" s="8" t="n">
        <f aca="false">IF(ISBLANK(D59),,LEFT(D59,LEN(D59)-6)*1)</f>
        <v>38720.7272800926</v>
      </c>
      <c r="I59" s="9" t="n">
        <f aca="false">IF(ISBLANK(A59),"",-B59*C59)</f>
        <v>-5116</v>
      </c>
      <c r="J59" s="9" t="n">
        <f aca="false">IF(ISBLANK(A59),"",-SUM(I$3:I59))</f>
        <v>-16821.0996212121</v>
      </c>
      <c r="K59" s="9" t="n">
        <f aca="false">IF(ISBLANK(A59),"",SUMPRODUCT(O59:R59,T59:W59)-J59)</f>
        <v>-151.90037878789</v>
      </c>
      <c r="L59" s="5" t="n">
        <f aca="false">IF(ISBLANK(A59),"",K59/$M$1)</f>
        <v>-0.00253167297979817</v>
      </c>
      <c r="M59" s="5" t="n">
        <f aca="false">IF(ISBLANK(A59),"",K59/($M$1+SUM(K$3:K58)))</f>
        <v>-0.00282209006361575</v>
      </c>
      <c r="N59" s="0" t="n">
        <f aca="false">IF(ISBLANK(A59),"",IF(H60=0,NETWORKDAYS($H$3,H59,holiday!$B$2:$B$10),IF(DAY(H59)&lt;DAY(H60),NETWORKDAYS($H$3,H59,holiday!$B$2:$B$10),0)))</f>
        <v>0</v>
      </c>
      <c r="O59" s="0" t="n">
        <f aca="false">IF(ISBLANK(A59),"",SUMIF($A$3:$A59,O$2,$B$3:$B59))</f>
        <v>200</v>
      </c>
      <c r="P59" s="0" t="n">
        <f aca="false">IF(ISBLANK(A59),"",SUMIF($A$3:$A59,P$2,$B$3:$B59))</f>
        <v>-900</v>
      </c>
      <c r="Q59" s="0" t="n">
        <f aca="false">IF(ISBLANK(A59),"",SUMIF($A$3:$A59,Q$2,$B$3:$B59))</f>
        <v>-100</v>
      </c>
      <c r="R59" s="0" t="n">
        <f aca="false">IF(ISBLANK(A59),"",SUMIF($A$3:$A59,R$2,$B$3:$B59))</f>
        <v>0</v>
      </c>
      <c r="T59" s="9" t="n">
        <f aca="false">IF(ISBLANK(A59),"",IF($A59=T$2,$C59,T58))</f>
        <v>44.35</v>
      </c>
      <c r="U59" s="9" t="n">
        <f aca="false">IF(ISBLANK(A59),"",IF($A59=U$2,$C59,U58))</f>
        <v>23.03</v>
      </c>
      <c r="V59" s="9" t="n">
        <f aca="false">IF(ISBLANK(A59),"",IF($A59=V$2,$C59,V58))</f>
        <v>51.16</v>
      </c>
      <c r="W59" s="9" t="n">
        <f aca="false">IF(ISBLANK(A59),"",IF($A59=W$2,$C59,W58))</f>
        <v>0</v>
      </c>
    </row>
    <row r="60" customFormat="false" ht="14.1" hidden="false" customHeight="false" outlineLevel="0" collapsed="false">
      <c r="A60" s="0" t="n">
        <v>980</v>
      </c>
      <c r="B60" s="0" t="n">
        <v>100</v>
      </c>
      <c r="C60" s="0" t="n">
        <v>23.03</v>
      </c>
      <c r="D60" s="0" t="s">
        <v>69</v>
      </c>
      <c r="H60" s="8" t="n">
        <f aca="false">IF(ISBLANK(D60),,LEFT(D60,LEN(D60)-6)*1)</f>
        <v>38720.7324305555</v>
      </c>
      <c r="I60" s="9" t="n">
        <f aca="false">IF(ISBLANK(A60),"",-B60*C60)</f>
        <v>-2303</v>
      </c>
      <c r="J60" s="9" t="n">
        <f aca="false">IF(ISBLANK(A60),"",-SUM(I$3:I60))</f>
        <v>-14518.0996212121</v>
      </c>
      <c r="K60" s="9" t="n">
        <f aca="false">IF(ISBLANK(A60),"",SUMPRODUCT(O60:R60,T60:W60)-J60)</f>
        <v>-151.90037878789</v>
      </c>
      <c r="L60" s="5" t="n">
        <f aca="false">IF(ISBLANK(A60),"",K60/$M$1)</f>
        <v>-0.00253167297979817</v>
      </c>
      <c r="M60" s="5" t="n">
        <f aca="false">IF(ISBLANK(A60),"",K60/($M$1+SUM(K$3:K59)))</f>
        <v>-0.0028300767952188</v>
      </c>
      <c r="N60" s="0" t="n">
        <f aca="false">IF(ISBLANK(A60),"",IF(H61=0,NETWORKDAYS($H$3,H60,holiday!$B$2:$B$10),IF(DAY(H60)&lt;DAY(H61),NETWORKDAYS($H$3,H60,holiday!$B$2:$B$10),0)))</f>
        <v>0</v>
      </c>
      <c r="O60" s="0" t="n">
        <f aca="false">IF(ISBLANK(A60),"",SUMIF($A$3:$A60,O$2,$B$3:$B60))</f>
        <v>200</v>
      </c>
      <c r="P60" s="0" t="n">
        <f aca="false">IF(ISBLANK(A60),"",SUMIF($A$3:$A60,P$2,$B$3:$B60))</f>
        <v>-800</v>
      </c>
      <c r="Q60" s="0" t="n">
        <f aca="false">IF(ISBLANK(A60),"",SUMIF($A$3:$A60,Q$2,$B$3:$B60))</f>
        <v>-100</v>
      </c>
      <c r="R60" s="0" t="n">
        <f aca="false">IF(ISBLANK(A60),"",SUMIF($A$3:$A60,R$2,$B$3:$B60))</f>
        <v>0</v>
      </c>
      <c r="T60" s="9" t="n">
        <f aca="false">IF(ISBLANK(A60),"",IF($A60=T$2,$C60,T59))</f>
        <v>44.35</v>
      </c>
      <c r="U60" s="9" t="n">
        <f aca="false">IF(ISBLANK(A60),"",IF($A60=U$2,$C60,U59))</f>
        <v>23.03</v>
      </c>
      <c r="V60" s="9" t="n">
        <f aca="false">IF(ISBLANK(A60),"",IF($A60=V$2,$C60,V59))</f>
        <v>51.16</v>
      </c>
      <c r="W60" s="9" t="n">
        <f aca="false">IF(ISBLANK(A60),"",IF($A60=W$2,$C60,W59))</f>
        <v>0</v>
      </c>
    </row>
    <row r="61" customFormat="false" ht="14.1" hidden="false" customHeight="false" outlineLevel="0" collapsed="false">
      <c r="A61" s="0" t="n">
        <v>980</v>
      </c>
      <c r="B61" s="0" t="n">
        <v>100</v>
      </c>
      <c r="C61" s="0" t="n">
        <v>23.03</v>
      </c>
      <c r="D61" s="0" t="s">
        <v>70</v>
      </c>
      <c r="H61" s="8" t="n">
        <f aca="false">IF(ISBLANK(D61),,LEFT(D61,LEN(D61)-6)*1)</f>
        <v>38720.7341666667</v>
      </c>
      <c r="I61" s="9" t="n">
        <f aca="false">IF(ISBLANK(A61),"",-B61*C61)</f>
        <v>-2303</v>
      </c>
      <c r="J61" s="9" t="n">
        <f aca="false">IF(ISBLANK(A61),"",-SUM(I$3:I61))</f>
        <v>-12215.0996212121</v>
      </c>
      <c r="K61" s="9" t="n">
        <f aca="false">IF(ISBLANK(A61),"",SUMPRODUCT(O61:R61,T61:W61)-J61)</f>
        <v>-151.90037878789</v>
      </c>
      <c r="L61" s="5" t="n">
        <f aca="false">IF(ISBLANK(A61),"",K61/$M$1)</f>
        <v>-0.00253167297979817</v>
      </c>
      <c r="M61" s="5" t="n">
        <f aca="false">IF(ISBLANK(A61),"",K61/($M$1+SUM(K$3:K60)))</f>
        <v>-0.00283810886124933</v>
      </c>
      <c r="N61" s="0" t="n">
        <f aca="false">IF(ISBLANK(A61),"",IF(H62=0,NETWORKDAYS($H$3,H61,holiday!$B$2:$B$10),IF(DAY(H61)&lt;DAY(H62),NETWORKDAYS($H$3,H61,holiday!$B$2:$B$10),0)))</f>
        <v>0</v>
      </c>
      <c r="O61" s="0" t="n">
        <f aca="false">IF(ISBLANK(A61),"",SUMIF($A$3:$A61,O$2,$B$3:$B61))</f>
        <v>200</v>
      </c>
      <c r="P61" s="0" t="n">
        <f aca="false">IF(ISBLANK(A61),"",SUMIF($A$3:$A61,P$2,$B$3:$B61))</f>
        <v>-700</v>
      </c>
      <c r="Q61" s="0" t="n">
        <f aca="false">IF(ISBLANK(A61),"",SUMIF($A$3:$A61,Q$2,$B$3:$B61))</f>
        <v>-100</v>
      </c>
      <c r="R61" s="0" t="n">
        <f aca="false">IF(ISBLANK(A61),"",SUMIF($A$3:$A61,R$2,$B$3:$B61))</f>
        <v>0</v>
      </c>
      <c r="T61" s="9" t="n">
        <f aca="false">IF(ISBLANK(A61),"",IF($A61=T$2,$C61,T60))</f>
        <v>44.35</v>
      </c>
      <c r="U61" s="9" t="n">
        <f aca="false">IF(ISBLANK(A61),"",IF($A61=U$2,$C61,U60))</f>
        <v>23.03</v>
      </c>
      <c r="V61" s="9" t="n">
        <f aca="false">IF(ISBLANK(A61),"",IF($A61=V$2,$C61,V60))</f>
        <v>51.16</v>
      </c>
      <c r="W61" s="9" t="n">
        <f aca="false">IF(ISBLANK(A61),"",IF($A61=W$2,$C61,W60))</f>
        <v>0</v>
      </c>
    </row>
    <row r="62" customFormat="false" ht="14.1" hidden="false" customHeight="false" outlineLevel="0" collapsed="false">
      <c r="A62" s="0" t="n">
        <v>679</v>
      </c>
      <c r="B62" s="0" t="n">
        <v>100</v>
      </c>
      <c r="C62" s="0" t="n">
        <v>51.25</v>
      </c>
      <c r="D62" s="0" t="s">
        <v>71</v>
      </c>
      <c r="H62" s="8" t="n">
        <f aca="false">IF(ISBLANK(D62),,LEFT(D62,LEN(D62)-6)*1)</f>
        <v>38720.7441203704</v>
      </c>
      <c r="I62" s="9" t="n">
        <f aca="false">IF(ISBLANK(A62),"",-B62*C62)</f>
        <v>-5125</v>
      </c>
      <c r="J62" s="9" t="n">
        <f aca="false">IF(ISBLANK(A62),"",-SUM(I$3:I62))</f>
        <v>-7090.09962121211</v>
      </c>
      <c r="K62" s="9" t="n">
        <f aca="false">IF(ISBLANK(A62),"",SUMPRODUCT(O62:R62,T62:W62)-J62)</f>
        <v>-160.90037878789</v>
      </c>
      <c r="L62" s="5" t="n">
        <f aca="false">IF(ISBLANK(A62),"",K62/$M$1)</f>
        <v>-0.00268167297979817</v>
      </c>
      <c r="M62" s="5" t="n">
        <f aca="false">IF(ISBLANK(A62),"",K62/($M$1+SUM(K$3:K61)))</f>
        <v>-0.00301482138192766</v>
      </c>
      <c r="N62" s="0" t="n">
        <f aca="false">IF(ISBLANK(A62),"",IF(H63=0,NETWORKDAYS($H$3,H62,holiday!$B$2:$B$10),IF(DAY(H62)&lt;DAY(H63),NETWORKDAYS($H$3,H62,holiday!$B$2:$B$10),0)))</f>
        <v>0</v>
      </c>
      <c r="O62" s="0" t="n">
        <f aca="false">IF(ISBLANK(A62),"",SUMIF($A$3:$A62,O$2,$B$3:$B62))</f>
        <v>200</v>
      </c>
      <c r="P62" s="0" t="n">
        <f aca="false">IF(ISBLANK(A62),"",SUMIF($A$3:$A62,P$2,$B$3:$B62))</f>
        <v>-700</v>
      </c>
      <c r="Q62" s="0" t="n">
        <f aca="false">IF(ISBLANK(A62),"",SUMIF($A$3:$A62,Q$2,$B$3:$B62))</f>
        <v>0</v>
      </c>
      <c r="R62" s="0" t="n">
        <f aca="false">IF(ISBLANK(A62),"",SUMIF($A$3:$A62,R$2,$B$3:$B62))</f>
        <v>0</v>
      </c>
      <c r="T62" s="9" t="n">
        <f aca="false">IF(ISBLANK(A62),"",IF($A62=T$2,$C62,T61))</f>
        <v>44.35</v>
      </c>
      <c r="U62" s="9" t="n">
        <f aca="false">IF(ISBLANK(A62),"",IF($A62=U$2,$C62,U61))</f>
        <v>23.03</v>
      </c>
      <c r="V62" s="9" t="n">
        <f aca="false">IF(ISBLANK(A62),"",IF($A62=V$2,$C62,V61))</f>
        <v>51.25</v>
      </c>
      <c r="W62" s="9" t="n">
        <f aca="false">IF(ISBLANK(A62),"",IF($A62=W$2,$C62,W61))</f>
        <v>0</v>
      </c>
    </row>
    <row r="63" customFormat="false" ht="14.1" hidden="false" customHeight="false" outlineLevel="0" collapsed="false">
      <c r="A63" s="0" t="n">
        <v>980</v>
      </c>
      <c r="B63" s="0" t="n">
        <v>100</v>
      </c>
      <c r="C63" s="0" t="n">
        <v>23.02</v>
      </c>
      <c r="D63" s="0" t="s">
        <v>72</v>
      </c>
      <c r="H63" s="8" t="n">
        <f aca="false">IF(ISBLANK(D63),,LEFT(D63,LEN(D63)-6)*1)</f>
        <v>38720.7455324074</v>
      </c>
      <c r="I63" s="9" t="n">
        <f aca="false">IF(ISBLANK(A63),"",-B63*C63)</f>
        <v>-2302</v>
      </c>
      <c r="J63" s="9" t="n">
        <f aca="false">IF(ISBLANK(A63),"",-SUM(I$3:I63))</f>
        <v>-4788.09962121211</v>
      </c>
      <c r="K63" s="9" t="n">
        <f aca="false">IF(ISBLANK(A63),"",SUMPRODUCT(O63:R63,T63:W63)-J63)</f>
        <v>-153.90037878789</v>
      </c>
      <c r="L63" s="5" t="n">
        <f aca="false">IF(ISBLANK(A63),"",K63/$M$1)</f>
        <v>-0.0025650063131315</v>
      </c>
      <c r="M63" s="5" t="n">
        <f aca="false">IF(ISBLANK(A63),"",K63/($M$1+SUM(K$3:K62)))</f>
        <v>-0.00289238104616061</v>
      </c>
      <c r="N63" s="0" t="n">
        <f aca="false">IF(ISBLANK(A63),"",IF(H64=0,NETWORKDAYS($H$3,H63,holiday!$B$2:$B$10),IF(DAY(H63)&lt;DAY(H64),NETWORKDAYS($H$3,H63,holiday!$B$2:$B$10),0)))</f>
        <v>0</v>
      </c>
      <c r="O63" s="0" t="n">
        <f aca="false">IF(ISBLANK(A63),"",SUMIF($A$3:$A63,O$2,$B$3:$B63))</f>
        <v>200</v>
      </c>
      <c r="P63" s="0" t="n">
        <f aca="false">IF(ISBLANK(A63),"",SUMIF($A$3:$A63,P$2,$B$3:$B63))</f>
        <v>-600</v>
      </c>
      <c r="Q63" s="0" t="n">
        <f aca="false">IF(ISBLANK(A63),"",SUMIF($A$3:$A63,Q$2,$B$3:$B63))</f>
        <v>0</v>
      </c>
      <c r="R63" s="0" t="n">
        <f aca="false">IF(ISBLANK(A63),"",SUMIF($A$3:$A63,R$2,$B$3:$B63))</f>
        <v>0</v>
      </c>
      <c r="T63" s="9" t="n">
        <f aca="false">IF(ISBLANK(A63),"",IF($A63=T$2,$C63,T62))</f>
        <v>44.35</v>
      </c>
      <c r="U63" s="9" t="n">
        <f aca="false">IF(ISBLANK(A63),"",IF($A63=U$2,$C63,U62))</f>
        <v>23.02</v>
      </c>
      <c r="V63" s="9" t="n">
        <f aca="false">IF(ISBLANK(A63),"",IF($A63=V$2,$C63,V62))</f>
        <v>51.25</v>
      </c>
      <c r="W63" s="9" t="n">
        <f aca="false">IF(ISBLANK(A63),"",IF($A63=W$2,$C63,W62))</f>
        <v>0</v>
      </c>
    </row>
    <row r="64" customFormat="false" ht="14.1" hidden="false" customHeight="false" outlineLevel="0" collapsed="false">
      <c r="A64" s="0" t="n">
        <v>679</v>
      </c>
      <c r="B64" s="0" t="n">
        <v>100</v>
      </c>
      <c r="C64" s="0" t="n">
        <v>51.25</v>
      </c>
      <c r="D64" s="0" t="s">
        <v>73</v>
      </c>
      <c r="H64" s="8" t="n">
        <f aca="false">IF(ISBLANK(D64),,LEFT(D64,LEN(D64)-6)*1)</f>
        <v>38720.7465393519</v>
      </c>
      <c r="I64" s="9" t="n">
        <f aca="false">IF(ISBLANK(A64),"",-B64*C64)</f>
        <v>-5125</v>
      </c>
      <c r="J64" s="9" t="n">
        <f aca="false">IF(ISBLANK(A64),"",-SUM(I$3:I64))</f>
        <v>336.90037878789</v>
      </c>
      <c r="K64" s="9" t="n">
        <f aca="false">IF(ISBLANK(A64),"",SUMPRODUCT(O64:R64,T64:W64)-J64)</f>
        <v>-153.90037878789</v>
      </c>
      <c r="L64" s="5" t="n">
        <f aca="false">IF(ISBLANK(A64),"",K64/$M$1)</f>
        <v>-0.0025650063131315</v>
      </c>
      <c r="M64" s="5" t="n">
        <f aca="false">IF(ISBLANK(A64),"",K64/($M$1+SUM(K$3:K63)))</f>
        <v>-0.00290077118174594</v>
      </c>
      <c r="N64" s="0" t="n">
        <f aca="false">IF(ISBLANK(A64),"",IF(H65=0,NETWORKDAYS($H$3,H64,holiday!$B$2:$B$10),IF(DAY(H64)&lt;DAY(H65),NETWORKDAYS($H$3,H64,holiday!$B$2:$B$10),0)))</f>
        <v>0</v>
      </c>
      <c r="O64" s="0" t="n">
        <f aca="false">IF(ISBLANK(A64),"",SUMIF($A$3:$A64,O$2,$B$3:$B64))</f>
        <v>200</v>
      </c>
      <c r="P64" s="0" t="n">
        <f aca="false">IF(ISBLANK(A64),"",SUMIF($A$3:$A64,P$2,$B$3:$B64))</f>
        <v>-600</v>
      </c>
      <c r="Q64" s="0" t="n">
        <f aca="false">IF(ISBLANK(A64),"",SUMIF($A$3:$A64,Q$2,$B$3:$B64))</f>
        <v>100</v>
      </c>
      <c r="R64" s="0" t="n">
        <f aca="false">IF(ISBLANK(A64),"",SUMIF($A$3:$A64,R$2,$B$3:$B64))</f>
        <v>0</v>
      </c>
      <c r="T64" s="9" t="n">
        <f aca="false">IF(ISBLANK(A64),"",IF($A64=T$2,$C64,T63))</f>
        <v>44.35</v>
      </c>
      <c r="U64" s="9" t="n">
        <f aca="false">IF(ISBLANK(A64),"",IF($A64=U$2,$C64,U63))</f>
        <v>23.02</v>
      </c>
      <c r="V64" s="9" t="n">
        <f aca="false">IF(ISBLANK(A64),"",IF($A64=V$2,$C64,V63))</f>
        <v>51.25</v>
      </c>
      <c r="W64" s="9" t="n">
        <f aca="false">IF(ISBLANK(A64),"",IF($A64=W$2,$C64,W63))</f>
        <v>0</v>
      </c>
    </row>
    <row r="65" customFormat="false" ht="14.1" hidden="false" customHeight="false" outlineLevel="0" collapsed="false">
      <c r="A65" s="0" t="n">
        <v>980</v>
      </c>
      <c r="B65" s="0" t="n">
        <v>100</v>
      </c>
      <c r="C65" s="0" t="n">
        <v>23.01</v>
      </c>
      <c r="D65" s="0" t="s">
        <v>74</v>
      </c>
      <c r="H65" s="8" t="n">
        <f aca="false">IF(ISBLANK(D65),,LEFT(D65,LEN(D65)-6)*1)</f>
        <v>38720.7479166667</v>
      </c>
      <c r="I65" s="9" t="n">
        <f aca="false">IF(ISBLANK(A65),"",-B65*C65)</f>
        <v>-2301</v>
      </c>
      <c r="J65" s="9" t="n">
        <f aca="false">IF(ISBLANK(A65),"",-SUM(I$3:I65))</f>
        <v>2637.90037878789</v>
      </c>
      <c r="K65" s="9" t="n">
        <f aca="false">IF(ISBLANK(A65),"",SUMPRODUCT(O65:R65,T65:W65)-J65)</f>
        <v>-147.90037878789</v>
      </c>
      <c r="L65" s="5" t="n">
        <f aca="false">IF(ISBLANK(A65),"",K65/$M$1)</f>
        <v>-0.0024650063131315</v>
      </c>
      <c r="M65" s="5" t="n">
        <f aca="false">IF(ISBLANK(A65),"",K65/($M$1+SUM(K$3:K64)))</f>
        <v>-0.00279579091539286</v>
      </c>
      <c r="N65" s="0" t="n">
        <f aca="false">IF(ISBLANK(A65),"",IF(H66=0,NETWORKDAYS($H$3,H65,holiday!$B$2:$B$10),IF(DAY(H65)&lt;DAY(H66),NETWORKDAYS($H$3,H65,holiday!$B$2:$B$10),0)))</f>
        <v>0</v>
      </c>
      <c r="O65" s="0" t="n">
        <f aca="false">IF(ISBLANK(A65),"",SUMIF($A$3:$A65,O$2,$B$3:$B65))</f>
        <v>200</v>
      </c>
      <c r="P65" s="0" t="n">
        <f aca="false">IF(ISBLANK(A65),"",SUMIF($A$3:$A65,P$2,$B$3:$B65))</f>
        <v>-500</v>
      </c>
      <c r="Q65" s="0" t="n">
        <f aca="false">IF(ISBLANK(A65),"",SUMIF($A$3:$A65,Q$2,$B$3:$B65))</f>
        <v>100</v>
      </c>
      <c r="R65" s="0" t="n">
        <f aca="false">IF(ISBLANK(A65),"",SUMIF($A$3:$A65,R$2,$B$3:$B65))</f>
        <v>0</v>
      </c>
      <c r="T65" s="9" t="n">
        <f aca="false">IF(ISBLANK(A65),"",IF($A65=T$2,$C65,T64))</f>
        <v>44.35</v>
      </c>
      <c r="U65" s="9" t="n">
        <f aca="false">IF(ISBLANK(A65),"",IF($A65=U$2,$C65,U64))</f>
        <v>23.01</v>
      </c>
      <c r="V65" s="9" t="n">
        <f aca="false">IF(ISBLANK(A65),"",IF($A65=V$2,$C65,V64))</f>
        <v>51.25</v>
      </c>
      <c r="W65" s="9" t="n">
        <f aca="false">IF(ISBLANK(A65),"",IF($A65=W$2,$C65,W64))</f>
        <v>0</v>
      </c>
    </row>
    <row r="66" customFormat="false" ht="14.1" hidden="false" customHeight="false" outlineLevel="0" collapsed="false">
      <c r="A66" s="0" t="n">
        <v>980</v>
      </c>
      <c r="B66" s="0" t="n">
        <v>100</v>
      </c>
      <c r="C66" s="0" t="n">
        <v>23</v>
      </c>
      <c r="D66" s="0" t="s">
        <v>75</v>
      </c>
      <c r="H66" s="8" t="n">
        <f aca="false">IF(ISBLANK(D66),,LEFT(D66,LEN(D66)-6)*1)</f>
        <v>38720.7490625</v>
      </c>
      <c r="I66" s="9" t="n">
        <f aca="false">IF(ISBLANK(A66),"",-B66*C66)</f>
        <v>-2300</v>
      </c>
      <c r="J66" s="9" t="n">
        <f aca="false">IF(ISBLANK(A66),"",-SUM(I$3:I66))</f>
        <v>4937.90037878789</v>
      </c>
      <c r="K66" s="9" t="n">
        <f aca="false">IF(ISBLANK(A66),"",SUMPRODUCT(O66:R66,T66:W66)-J66)</f>
        <v>-142.90037878789</v>
      </c>
      <c r="L66" s="5" t="n">
        <f aca="false">IF(ISBLANK(A66),"",K66/$M$1)</f>
        <v>-0.00238167297979817</v>
      </c>
      <c r="M66" s="5" t="n">
        <f aca="false">IF(ISBLANK(A66),"",K66/($M$1+SUM(K$3:K65)))</f>
        <v>-0.00270884827272379</v>
      </c>
      <c r="N66" s="0" t="n">
        <f aca="false">IF(ISBLANK(A66),"",IF(H67=0,NETWORKDAYS($H$3,H66,holiday!$B$2:$B$10),IF(DAY(H66)&lt;DAY(H67),NETWORKDAYS($H$3,H66,holiday!$B$2:$B$10),0)))</f>
        <v>0</v>
      </c>
      <c r="O66" s="0" t="n">
        <f aca="false">IF(ISBLANK(A66),"",SUMIF($A$3:$A66,O$2,$B$3:$B66))</f>
        <v>200</v>
      </c>
      <c r="P66" s="0" t="n">
        <f aca="false">IF(ISBLANK(A66),"",SUMIF($A$3:$A66,P$2,$B$3:$B66))</f>
        <v>-400</v>
      </c>
      <c r="Q66" s="0" t="n">
        <f aca="false">IF(ISBLANK(A66),"",SUMIF($A$3:$A66,Q$2,$B$3:$B66))</f>
        <v>100</v>
      </c>
      <c r="R66" s="0" t="n">
        <f aca="false">IF(ISBLANK(A66),"",SUMIF($A$3:$A66,R$2,$B$3:$B66))</f>
        <v>0</v>
      </c>
      <c r="T66" s="9" t="n">
        <f aca="false">IF(ISBLANK(A66),"",IF($A66=T$2,$C66,T65))</f>
        <v>44.35</v>
      </c>
      <c r="U66" s="9" t="n">
        <f aca="false">IF(ISBLANK(A66),"",IF($A66=U$2,$C66,U65))</f>
        <v>23</v>
      </c>
      <c r="V66" s="9" t="n">
        <f aca="false">IF(ISBLANK(A66),"",IF($A66=V$2,$C66,V65))</f>
        <v>51.25</v>
      </c>
      <c r="W66" s="9" t="n">
        <f aca="false">IF(ISBLANK(A66),"",IF($A66=W$2,$C66,W65))</f>
        <v>0</v>
      </c>
    </row>
    <row r="67" customFormat="false" ht="14.1" hidden="false" customHeight="false" outlineLevel="0" collapsed="false">
      <c r="A67" s="0" t="n">
        <v>980</v>
      </c>
      <c r="B67" s="0" t="n">
        <v>100</v>
      </c>
      <c r="C67" s="0" t="n">
        <v>23</v>
      </c>
      <c r="D67" s="0" t="s">
        <v>76</v>
      </c>
      <c r="H67" s="8" t="n">
        <f aca="false">IF(ISBLANK(D67),,LEFT(D67,LEN(D67)-6)*1)</f>
        <v>38720.7577083333</v>
      </c>
      <c r="I67" s="9" t="n">
        <f aca="false">IF(ISBLANK(A67),"",-B67*C67)</f>
        <v>-2300</v>
      </c>
      <c r="J67" s="9" t="n">
        <f aca="false">IF(ISBLANK(A67),"",-SUM(I$3:I67))</f>
        <v>7237.90037878789</v>
      </c>
      <c r="K67" s="9" t="n">
        <f aca="false">IF(ISBLANK(A67),"",SUMPRODUCT(O67:R67,T67:W67)-J67)</f>
        <v>-142.90037878789</v>
      </c>
      <c r="L67" s="5" t="n">
        <f aca="false">IF(ISBLANK(A67),"",K67/$M$1)</f>
        <v>-0.00238167297979817</v>
      </c>
      <c r="M67" s="5" t="n">
        <f aca="false">IF(ISBLANK(A67),"",K67/($M$1+SUM(K$3:K66)))</f>
        <v>-0.00271620606282543</v>
      </c>
      <c r="N67" s="0" t="n">
        <f aca="false">IF(ISBLANK(A67),"",IF(H68=0,NETWORKDAYS($H$3,H67,holiday!$B$2:$B$10),IF(DAY(H67)&lt;DAY(H68),NETWORKDAYS($H$3,H67,holiday!$B$2:$B$10),0)))</f>
        <v>0</v>
      </c>
      <c r="O67" s="0" t="n">
        <f aca="false">IF(ISBLANK(A67),"",SUMIF($A$3:$A67,O$2,$B$3:$B67))</f>
        <v>200</v>
      </c>
      <c r="P67" s="0" t="n">
        <f aca="false">IF(ISBLANK(A67),"",SUMIF($A$3:$A67,P$2,$B$3:$B67))</f>
        <v>-300</v>
      </c>
      <c r="Q67" s="0" t="n">
        <f aca="false">IF(ISBLANK(A67),"",SUMIF($A$3:$A67,Q$2,$B$3:$B67))</f>
        <v>100</v>
      </c>
      <c r="R67" s="0" t="n">
        <f aca="false">IF(ISBLANK(A67),"",SUMIF($A$3:$A67,R$2,$B$3:$B67))</f>
        <v>0</v>
      </c>
      <c r="T67" s="9" t="n">
        <f aca="false">IF(ISBLANK(A67),"",IF($A67=T$2,$C67,T66))</f>
        <v>44.35</v>
      </c>
      <c r="U67" s="9" t="n">
        <f aca="false">IF(ISBLANK(A67),"",IF($A67=U$2,$C67,U66))</f>
        <v>23</v>
      </c>
      <c r="V67" s="9" t="n">
        <f aca="false">IF(ISBLANK(A67),"",IF($A67=V$2,$C67,V66))</f>
        <v>51.25</v>
      </c>
      <c r="W67" s="9" t="n">
        <f aca="false">IF(ISBLANK(A67),"",IF($A67=W$2,$C67,W66))</f>
        <v>0</v>
      </c>
    </row>
    <row r="68" customFormat="false" ht="14.1" hidden="false" customHeight="false" outlineLevel="0" collapsed="false">
      <c r="A68" s="0" t="n">
        <v>980</v>
      </c>
      <c r="B68" s="0" t="n">
        <v>100</v>
      </c>
      <c r="C68" s="0" t="n">
        <v>22.94</v>
      </c>
      <c r="D68" s="0" t="s">
        <v>77</v>
      </c>
      <c r="H68" s="8" t="n">
        <f aca="false">IF(ISBLANK(D68),,LEFT(D68,LEN(D68)-6)*1)</f>
        <v>38720.7765046296</v>
      </c>
      <c r="I68" s="9" t="n">
        <f aca="false">IF(ISBLANK(A68),"",-B68*C68)</f>
        <v>-2294</v>
      </c>
      <c r="J68" s="9" t="n">
        <f aca="false">IF(ISBLANK(A68),"",-SUM(I$3:I68))</f>
        <v>9531.90037878789</v>
      </c>
      <c r="K68" s="9" t="n">
        <f aca="false">IF(ISBLANK(A68),"",SUMPRODUCT(O68:R68,T68:W68)-J68)</f>
        <v>-124.90037878789</v>
      </c>
      <c r="L68" s="5" t="n">
        <f aca="false">IF(ISBLANK(A68),"",K68/$M$1)</f>
        <v>-0.00208167297979817</v>
      </c>
      <c r="M68" s="5" t="n">
        <f aca="false">IF(ISBLANK(A68),"",K68/($M$1+SUM(K$3:K67)))</f>
        <v>-0.0023805336675999</v>
      </c>
      <c r="N68" s="0" t="n">
        <f aca="false">IF(ISBLANK(A68),"",IF(H69=0,NETWORKDAYS($H$3,H68,holiday!$B$2:$B$10),IF(DAY(H68)&lt;DAY(H69),NETWORKDAYS($H$3,H68,holiday!$B$2:$B$10),0)))</f>
        <v>0</v>
      </c>
      <c r="O68" s="0" t="n">
        <f aca="false">IF(ISBLANK(A68),"",SUMIF($A$3:$A68,O$2,$B$3:$B68))</f>
        <v>200</v>
      </c>
      <c r="P68" s="0" t="n">
        <f aca="false">IF(ISBLANK(A68),"",SUMIF($A$3:$A68,P$2,$B$3:$B68))</f>
        <v>-200</v>
      </c>
      <c r="Q68" s="0" t="n">
        <f aca="false">IF(ISBLANK(A68),"",SUMIF($A$3:$A68,Q$2,$B$3:$B68))</f>
        <v>100</v>
      </c>
      <c r="R68" s="0" t="n">
        <f aca="false">IF(ISBLANK(A68),"",SUMIF($A$3:$A68,R$2,$B$3:$B68))</f>
        <v>0</v>
      </c>
      <c r="T68" s="9" t="n">
        <f aca="false">IF(ISBLANK(A68),"",IF($A68=T$2,$C68,T67))</f>
        <v>44.35</v>
      </c>
      <c r="U68" s="9" t="n">
        <f aca="false">IF(ISBLANK(A68),"",IF($A68=U$2,$C68,U67))</f>
        <v>22.94</v>
      </c>
      <c r="V68" s="9" t="n">
        <f aca="false">IF(ISBLANK(A68),"",IF($A68=V$2,$C68,V67))</f>
        <v>51.25</v>
      </c>
      <c r="W68" s="9" t="n">
        <f aca="false">IF(ISBLANK(A68),"",IF($A68=W$2,$C68,W67))</f>
        <v>0</v>
      </c>
    </row>
    <row r="69" customFormat="false" ht="14.1" hidden="false" customHeight="false" outlineLevel="0" collapsed="false">
      <c r="A69" s="0" t="n">
        <v>980</v>
      </c>
      <c r="B69" s="0" t="n">
        <v>100</v>
      </c>
      <c r="C69" s="0" t="n">
        <v>22.94</v>
      </c>
      <c r="D69" s="0" t="s">
        <v>78</v>
      </c>
      <c r="H69" s="8" t="n">
        <f aca="false">IF(ISBLANK(D69),,LEFT(D69,LEN(D69)-6)*1)</f>
        <v>38720.7795601852</v>
      </c>
      <c r="I69" s="9" t="n">
        <f aca="false">IF(ISBLANK(A69),"",-B69*C69)</f>
        <v>-2294</v>
      </c>
      <c r="J69" s="9" t="n">
        <f aca="false">IF(ISBLANK(A69),"",-SUM(I$3:I69))</f>
        <v>11825.9003787879</v>
      </c>
      <c r="K69" s="9" t="n">
        <f aca="false">IF(ISBLANK(A69),"",SUMPRODUCT(O69:R69,T69:W69)-J69)</f>
        <v>-124.90037878789</v>
      </c>
      <c r="L69" s="5" t="n">
        <f aca="false">IF(ISBLANK(A69),"",K69/$M$1)</f>
        <v>-0.00208167297979817</v>
      </c>
      <c r="M69" s="5" t="n">
        <f aca="false">IF(ISBLANK(A69),"",K69/($M$1+SUM(K$3:K68)))</f>
        <v>-0.00238621413067608</v>
      </c>
      <c r="N69" s="0" t="n">
        <f aca="false">IF(ISBLANK(A69),"",IF(H70=0,NETWORKDAYS($H$3,H69,holiday!$B$2:$B$10),IF(DAY(H69)&lt;DAY(H70),NETWORKDAYS($H$3,H69,holiday!$B$2:$B$10),0)))</f>
        <v>0</v>
      </c>
      <c r="O69" s="0" t="n">
        <f aca="false">IF(ISBLANK(A69),"",SUMIF($A$3:$A69,O$2,$B$3:$B69))</f>
        <v>200</v>
      </c>
      <c r="P69" s="0" t="n">
        <f aca="false">IF(ISBLANK(A69),"",SUMIF($A$3:$A69,P$2,$B$3:$B69))</f>
        <v>-100</v>
      </c>
      <c r="Q69" s="0" t="n">
        <f aca="false">IF(ISBLANK(A69),"",SUMIF($A$3:$A69,Q$2,$B$3:$B69))</f>
        <v>100</v>
      </c>
      <c r="R69" s="0" t="n">
        <f aca="false">IF(ISBLANK(A69),"",SUMIF($A$3:$A69,R$2,$B$3:$B69))</f>
        <v>0</v>
      </c>
      <c r="T69" s="9" t="n">
        <f aca="false">IF(ISBLANK(A69),"",IF($A69=T$2,$C69,T68))</f>
        <v>44.35</v>
      </c>
      <c r="U69" s="9" t="n">
        <f aca="false">IF(ISBLANK(A69),"",IF($A69=U$2,$C69,U68))</f>
        <v>22.94</v>
      </c>
      <c r="V69" s="9" t="n">
        <f aca="false">IF(ISBLANK(A69),"",IF($A69=V$2,$C69,V68))</f>
        <v>51.25</v>
      </c>
      <c r="W69" s="9" t="n">
        <f aca="false">IF(ISBLANK(A69),"",IF($A69=W$2,$C69,W68))</f>
        <v>0</v>
      </c>
    </row>
    <row r="70" customFormat="false" ht="14.1" hidden="false" customHeight="false" outlineLevel="0" collapsed="false">
      <c r="A70" s="0" t="n">
        <v>980</v>
      </c>
      <c r="B70" s="0" t="n">
        <v>-100</v>
      </c>
      <c r="C70" s="0" t="n">
        <v>22.97</v>
      </c>
      <c r="D70" s="0" t="s">
        <v>79</v>
      </c>
      <c r="H70" s="8" t="n">
        <f aca="false">IF(ISBLANK(D70),,LEFT(D70,LEN(D70)-6)*1)</f>
        <v>38720.785162037</v>
      </c>
      <c r="I70" s="9" t="n">
        <f aca="false">IF(ISBLANK(A70),"",-B70*C70)</f>
        <v>2297</v>
      </c>
      <c r="J70" s="9" t="n">
        <f aca="false">IF(ISBLANK(A70),"",-SUM(I$3:I70))</f>
        <v>9528.90037878789</v>
      </c>
      <c r="K70" s="9" t="n">
        <f aca="false">IF(ISBLANK(A70),"",SUMPRODUCT(O70:R70,T70:W70)-J70)</f>
        <v>-127.90037878789</v>
      </c>
      <c r="L70" s="5" t="n">
        <f aca="false">IF(ISBLANK(A70),"",K70/$M$1)</f>
        <v>-0.00213167297979817</v>
      </c>
      <c r="M70" s="5" t="n">
        <f aca="false">IF(ISBLANK(A70),"",K70/($M$1+SUM(K$3:K69)))</f>
        <v>-0.00244937367806679</v>
      </c>
      <c r="N70" s="0" t="n">
        <f aca="false">IF(ISBLANK(A70),"",IF(H71=0,NETWORKDAYS($H$3,H70,holiday!$B$2:$B$10),IF(DAY(H70)&lt;DAY(H71),NETWORKDAYS($H$3,H70,holiday!$B$2:$B$10),0)))</f>
        <v>0</v>
      </c>
      <c r="O70" s="0" t="n">
        <f aca="false">IF(ISBLANK(A70),"",SUMIF($A$3:$A70,O$2,$B$3:$B70))</f>
        <v>200</v>
      </c>
      <c r="P70" s="0" t="n">
        <f aca="false">IF(ISBLANK(A70),"",SUMIF($A$3:$A70,P$2,$B$3:$B70))</f>
        <v>-200</v>
      </c>
      <c r="Q70" s="0" t="n">
        <f aca="false">IF(ISBLANK(A70),"",SUMIF($A$3:$A70,Q$2,$B$3:$B70))</f>
        <v>100</v>
      </c>
      <c r="R70" s="0" t="n">
        <f aca="false">IF(ISBLANK(A70),"",SUMIF($A$3:$A70,R$2,$B$3:$B70))</f>
        <v>0</v>
      </c>
      <c r="T70" s="9" t="n">
        <f aca="false">IF(ISBLANK(A70),"",IF($A70=T$2,$C70,T69))</f>
        <v>44.35</v>
      </c>
      <c r="U70" s="9" t="n">
        <f aca="false">IF(ISBLANK(A70),"",IF($A70=U$2,$C70,U69))</f>
        <v>22.97</v>
      </c>
      <c r="V70" s="9" t="n">
        <f aca="false">IF(ISBLANK(A70),"",IF($A70=V$2,$C70,V69))</f>
        <v>51.25</v>
      </c>
      <c r="W70" s="9" t="n">
        <f aca="false">IF(ISBLANK(A70),"",IF($A70=W$2,$C70,W69))</f>
        <v>0</v>
      </c>
    </row>
    <row r="71" customFormat="false" ht="14.1" hidden="false" customHeight="false" outlineLevel="0" collapsed="false">
      <c r="A71" s="0" t="n">
        <v>8370</v>
      </c>
      <c r="B71" s="0" t="n">
        <v>100</v>
      </c>
      <c r="C71" s="0" t="n">
        <v>44.31</v>
      </c>
      <c r="D71" s="0" t="s">
        <v>80</v>
      </c>
      <c r="H71" s="8" t="n">
        <f aca="false">IF(ISBLANK(D71),,LEFT(D71,LEN(D71)-6)*1)</f>
        <v>38720.7897453704</v>
      </c>
      <c r="I71" s="9" t="n">
        <f aca="false">IF(ISBLANK(A71),"",-B71*C71)</f>
        <v>-4431</v>
      </c>
      <c r="J71" s="9" t="n">
        <f aca="false">IF(ISBLANK(A71),"",-SUM(I$3:I71))</f>
        <v>13959.9003787879</v>
      </c>
      <c r="K71" s="9" t="n">
        <f aca="false">IF(ISBLANK(A71),"",SUMPRODUCT(O71:R71,T71:W71)-J71)</f>
        <v>-135.90037878789</v>
      </c>
      <c r="L71" s="5" t="n">
        <f aca="false">IF(ISBLANK(A71),"",K71/$M$1)</f>
        <v>-0.0022650063131315</v>
      </c>
      <c r="M71" s="5" t="n">
        <f aca="false">IF(ISBLANK(A71),"",K71/($M$1+SUM(K$3:K70)))</f>
        <v>-0.00260896911131618</v>
      </c>
      <c r="N71" s="0" t="n">
        <f aca="false">IF(ISBLANK(A71),"",IF(H72=0,NETWORKDAYS($H$3,H71,holiday!$B$2:$B$10),IF(DAY(H71)&lt;DAY(H72),NETWORKDAYS($H$3,H71,holiday!$B$2:$B$10),0)))</f>
        <v>0</v>
      </c>
      <c r="O71" s="0" t="n">
        <f aca="false">IF(ISBLANK(A71),"",SUMIF($A$3:$A71,O$2,$B$3:$B71))</f>
        <v>300</v>
      </c>
      <c r="P71" s="0" t="n">
        <f aca="false">IF(ISBLANK(A71),"",SUMIF($A$3:$A71,P$2,$B$3:$B71))</f>
        <v>-200</v>
      </c>
      <c r="Q71" s="0" t="n">
        <f aca="false">IF(ISBLANK(A71),"",SUMIF($A$3:$A71,Q$2,$B$3:$B71))</f>
        <v>100</v>
      </c>
      <c r="R71" s="0" t="n">
        <f aca="false">IF(ISBLANK(A71),"",SUMIF($A$3:$A71,R$2,$B$3:$B71))</f>
        <v>0</v>
      </c>
      <c r="T71" s="9" t="n">
        <f aca="false">IF(ISBLANK(A71),"",IF($A71=T$2,$C71,T70))</f>
        <v>44.31</v>
      </c>
      <c r="U71" s="9" t="n">
        <f aca="false">IF(ISBLANK(A71),"",IF($A71=U$2,$C71,U70))</f>
        <v>22.97</v>
      </c>
      <c r="V71" s="9" t="n">
        <f aca="false">IF(ISBLANK(A71),"",IF($A71=V$2,$C71,V70))</f>
        <v>51.25</v>
      </c>
      <c r="W71" s="9" t="n">
        <f aca="false">IF(ISBLANK(A71),"",IF($A71=W$2,$C71,W70))</f>
        <v>0</v>
      </c>
    </row>
    <row r="72" customFormat="false" ht="14.1" hidden="false" customHeight="false" outlineLevel="0" collapsed="false">
      <c r="A72" s="0" t="n">
        <v>679</v>
      </c>
      <c r="B72" s="0" t="n">
        <v>100</v>
      </c>
      <c r="C72" s="0" t="n">
        <v>51.43</v>
      </c>
      <c r="D72" s="0" t="s">
        <v>81</v>
      </c>
      <c r="H72" s="8" t="n">
        <f aca="false">IF(ISBLANK(D72),,LEFT(D72,LEN(D72)-6)*1)</f>
        <v>38720.7907638889</v>
      </c>
      <c r="I72" s="9" t="n">
        <f aca="false">IF(ISBLANK(A72),"",-B72*C72)</f>
        <v>-5143</v>
      </c>
      <c r="J72" s="9" t="n">
        <f aca="false">IF(ISBLANK(A72),"",-SUM(I$3:I72))</f>
        <v>19102.9003787879</v>
      </c>
      <c r="K72" s="9" t="n">
        <f aca="false">IF(ISBLANK(A72),"",SUMPRODUCT(O72:R72,T72:W72)-J72)</f>
        <v>-117.90037878789</v>
      </c>
      <c r="L72" s="5" t="n">
        <f aca="false">IF(ISBLANK(A72),"",K72/$M$1)</f>
        <v>-0.0019650063131315</v>
      </c>
      <c r="M72" s="5" t="n">
        <f aca="false">IF(ISBLANK(A72),"",K72/($M$1+SUM(K$3:K71)))</f>
        <v>-0.00226933186853133</v>
      </c>
      <c r="N72" s="0" t="n">
        <f aca="false">IF(ISBLANK(A72),"",IF(H73=0,NETWORKDAYS($H$3,H72,holiday!$B$2:$B$10),IF(DAY(H72)&lt;DAY(H73),NETWORKDAYS($H$3,H72,holiday!$B$2:$B$10),0)))</f>
        <v>0</v>
      </c>
      <c r="O72" s="0" t="n">
        <f aca="false">IF(ISBLANK(A72),"",SUMIF($A$3:$A72,O$2,$B$3:$B72))</f>
        <v>300</v>
      </c>
      <c r="P72" s="0" t="n">
        <f aca="false">IF(ISBLANK(A72),"",SUMIF($A$3:$A72,P$2,$B$3:$B72))</f>
        <v>-200</v>
      </c>
      <c r="Q72" s="0" t="n">
        <f aca="false">IF(ISBLANK(A72),"",SUMIF($A$3:$A72,Q$2,$B$3:$B72))</f>
        <v>200</v>
      </c>
      <c r="R72" s="0" t="n">
        <f aca="false">IF(ISBLANK(A72),"",SUMIF($A$3:$A72,R$2,$B$3:$B72))</f>
        <v>0</v>
      </c>
      <c r="T72" s="9" t="n">
        <f aca="false">IF(ISBLANK(A72),"",IF($A72=T$2,$C72,T71))</f>
        <v>44.31</v>
      </c>
      <c r="U72" s="9" t="n">
        <f aca="false">IF(ISBLANK(A72),"",IF($A72=U$2,$C72,U71))</f>
        <v>22.97</v>
      </c>
      <c r="V72" s="9" t="n">
        <f aca="false">IF(ISBLANK(A72),"",IF($A72=V$2,$C72,V71))</f>
        <v>51.43</v>
      </c>
      <c r="W72" s="9" t="n">
        <f aca="false">IF(ISBLANK(A72),"",IF($A72=W$2,$C72,W71))</f>
        <v>0</v>
      </c>
    </row>
    <row r="73" customFormat="false" ht="14.1" hidden="false" customHeight="false" outlineLevel="0" collapsed="false">
      <c r="A73" s="0" t="n">
        <v>679</v>
      </c>
      <c r="B73" s="0" t="n">
        <v>100</v>
      </c>
      <c r="C73" s="0" t="n">
        <v>51.6</v>
      </c>
      <c r="D73" s="0" t="s">
        <v>82</v>
      </c>
      <c r="H73" s="8" t="n">
        <f aca="false">IF(ISBLANK(D73),,LEFT(D73,LEN(D73)-6)*1)</f>
        <v>38720.7963773148</v>
      </c>
      <c r="I73" s="9" t="n">
        <f aca="false">IF(ISBLANK(A73),"",-B73*C73)</f>
        <v>-5160</v>
      </c>
      <c r="J73" s="9" t="n">
        <f aca="false">IF(ISBLANK(A73),"",-SUM(I$3:I73))</f>
        <v>24262.9003787879</v>
      </c>
      <c r="K73" s="9" t="n">
        <f aca="false">IF(ISBLANK(A73),"",SUMPRODUCT(O73:R73,T73:W73)-J73)</f>
        <v>-83.9003787878901</v>
      </c>
      <c r="L73" s="5" t="n">
        <f aca="false">IF(ISBLANK(A73),"",K73/$M$1)</f>
        <v>-0.00139833964646483</v>
      </c>
      <c r="M73" s="5" t="n">
        <f aca="false">IF(ISBLANK(A73),"",K73/($M$1+SUM(K$3:K72)))</f>
        <v>-0.00161857717408171</v>
      </c>
      <c r="N73" s="0" t="n">
        <f aca="false">IF(ISBLANK(A73),"",IF(H74=0,NETWORKDAYS($H$3,H73,holiday!$B$2:$B$10),IF(DAY(H73)&lt;DAY(H74),NETWORKDAYS($H$3,H73,holiday!$B$2:$B$10),0)))</f>
        <v>0</v>
      </c>
      <c r="O73" s="0" t="n">
        <f aca="false">IF(ISBLANK(A73),"",SUMIF($A$3:$A73,O$2,$B$3:$B73))</f>
        <v>300</v>
      </c>
      <c r="P73" s="0" t="n">
        <f aca="false">IF(ISBLANK(A73),"",SUMIF($A$3:$A73,P$2,$B$3:$B73))</f>
        <v>-200</v>
      </c>
      <c r="Q73" s="0" t="n">
        <f aca="false">IF(ISBLANK(A73),"",SUMIF($A$3:$A73,Q$2,$B$3:$B73))</f>
        <v>300</v>
      </c>
      <c r="R73" s="0" t="n">
        <f aca="false">IF(ISBLANK(A73),"",SUMIF($A$3:$A73,R$2,$B$3:$B73))</f>
        <v>0</v>
      </c>
      <c r="T73" s="9" t="n">
        <f aca="false">IF(ISBLANK(A73),"",IF($A73=T$2,$C73,T72))</f>
        <v>44.31</v>
      </c>
      <c r="U73" s="9" t="n">
        <f aca="false">IF(ISBLANK(A73),"",IF($A73=U$2,$C73,U72))</f>
        <v>22.97</v>
      </c>
      <c r="V73" s="9" t="n">
        <f aca="false">IF(ISBLANK(A73),"",IF($A73=V$2,$C73,V72))</f>
        <v>51.6</v>
      </c>
      <c r="W73" s="9" t="n">
        <f aca="false">IF(ISBLANK(A73),"",IF($A73=W$2,$C73,W72))</f>
        <v>0</v>
      </c>
    </row>
    <row r="74" customFormat="false" ht="14.1" hidden="false" customHeight="false" outlineLevel="0" collapsed="false">
      <c r="A74" s="0" t="n">
        <v>679</v>
      </c>
      <c r="B74" s="0" t="n">
        <v>-100</v>
      </c>
      <c r="C74" s="0" t="n">
        <v>51.69</v>
      </c>
      <c r="D74" s="0" t="s">
        <v>83</v>
      </c>
      <c r="H74" s="8" t="n">
        <f aca="false">IF(ISBLANK(D74),,LEFT(D74,LEN(D74)-6)*1)</f>
        <v>38720.797337963</v>
      </c>
      <c r="I74" s="9" t="n">
        <f aca="false">IF(ISBLANK(A74),"",-B74*C74)</f>
        <v>5169</v>
      </c>
      <c r="J74" s="9" t="n">
        <f aca="false">IF(ISBLANK(A74),"",-SUM(I$3:I74))</f>
        <v>19093.9003787879</v>
      </c>
      <c r="K74" s="9" t="n">
        <f aca="false">IF(ISBLANK(A74),"",SUMPRODUCT(O74:R74,T74:W74)-J74)</f>
        <v>-56.9003787878901</v>
      </c>
      <c r="L74" s="5" t="n">
        <f aca="false">IF(ISBLANK(A74),"",K74/$M$1)</f>
        <v>-0.000948339646464835</v>
      </c>
      <c r="M74" s="5" t="n">
        <f aca="false">IF(ISBLANK(A74),"",K74/($M$1+SUM(K$3:K73)))</f>
        <v>-0.00109948208177697</v>
      </c>
      <c r="N74" s="0" t="n">
        <f aca="false">IF(ISBLANK(A74),"",IF(H75=0,NETWORKDAYS($H$3,H74,holiday!$B$2:$B$10),IF(DAY(H74)&lt;DAY(H75),NETWORKDAYS($H$3,H74,holiday!$B$2:$B$10),0)))</f>
        <v>0</v>
      </c>
      <c r="O74" s="0" t="n">
        <f aca="false">IF(ISBLANK(A74),"",SUMIF($A$3:$A74,O$2,$B$3:$B74))</f>
        <v>300</v>
      </c>
      <c r="P74" s="0" t="n">
        <f aca="false">IF(ISBLANK(A74),"",SUMIF($A$3:$A74,P$2,$B$3:$B74))</f>
        <v>-200</v>
      </c>
      <c r="Q74" s="0" t="n">
        <f aca="false">IF(ISBLANK(A74),"",SUMIF($A$3:$A74,Q$2,$B$3:$B74))</f>
        <v>200</v>
      </c>
      <c r="R74" s="0" t="n">
        <f aca="false">IF(ISBLANK(A74),"",SUMIF($A$3:$A74,R$2,$B$3:$B74))</f>
        <v>0</v>
      </c>
      <c r="T74" s="9" t="n">
        <f aca="false">IF(ISBLANK(A74),"",IF($A74=T$2,$C74,T73))</f>
        <v>44.31</v>
      </c>
      <c r="U74" s="9" t="n">
        <f aca="false">IF(ISBLANK(A74),"",IF($A74=U$2,$C74,U73))</f>
        <v>22.97</v>
      </c>
      <c r="V74" s="9" t="n">
        <f aca="false">IF(ISBLANK(A74),"",IF($A74=V$2,$C74,V73))</f>
        <v>51.69</v>
      </c>
      <c r="W74" s="9" t="n">
        <f aca="false">IF(ISBLANK(A74),"",IF($A74=W$2,$C74,W73))</f>
        <v>0</v>
      </c>
    </row>
    <row r="75" customFormat="false" ht="14.1" hidden="false" customHeight="false" outlineLevel="0" collapsed="false">
      <c r="A75" s="0" t="n">
        <v>8370</v>
      </c>
      <c r="B75" s="0" t="n">
        <v>-100</v>
      </c>
      <c r="C75" s="0" t="n">
        <v>44.576</v>
      </c>
      <c r="D75" s="0" t="s">
        <v>84</v>
      </c>
      <c r="H75" s="8" t="n">
        <f aca="false">IF(ISBLANK(D75),,LEFT(D75,LEN(D75)-6)*1)</f>
        <v>38720.797974537</v>
      </c>
      <c r="I75" s="9" t="n">
        <f aca="false">IF(ISBLANK(A75),"",-B75*C75)</f>
        <v>4457.6</v>
      </c>
      <c r="J75" s="9" t="n">
        <f aca="false">IF(ISBLANK(A75),"",-SUM(I$3:I75))</f>
        <v>14636.3003787879</v>
      </c>
      <c r="K75" s="9" t="n">
        <f aca="false">IF(ISBLANK(A75),"",SUMPRODUCT(O75:R75,T75:W75)-J75)</f>
        <v>22.899621212111</v>
      </c>
      <c r="L75" s="5" t="n">
        <f aca="false">IF(ISBLANK(A75),"",K75/$M$1)</f>
        <v>0.000381660353535184</v>
      </c>
      <c r="M75" s="5" t="n">
        <f aca="false">IF(ISBLANK(A75),"",K75/($M$1+SUM(K$3:K74)))</f>
        <v>0.000442974838911719</v>
      </c>
      <c r="N75" s="0" t="n">
        <f aca="false">IF(ISBLANK(A75),"",IF(H76=0,NETWORKDAYS($H$3,H75,holiday!$B$2:$B$10),IF(DAY(H75)&lt;DAY(H76),NETWORKDAYS($H$3,H75,holiday!$B$2:$B$10),0)))</f>
        <v>0</v>
      </c>
      <c r="O75" s="0" t="n">
        <f aca="false">IF(ISBLANK(A75),"",SUMIF($A$3:$A75,O$2,$B$3:$B75))</f>
        <v>200</v>
      </c>
      <c r="P75" s="0" t="n">
        <f aca="false">IF(ISBLANK(A75),"",SUMIF($A$3:$A75,P$2,$B$3:$B75))</f>
        <v>-200</v>
      </c>
      <c r="Q75" s="0" t="n">
        <f aca="false">IF(ISBLANK(A75),"",SUMIF($A$3:$A75,Q$2,$B$3:$B75))</f>
        <v>200</v>
      </c>
      <c r="R75" s="0" t="n">
        <f aca="false">IF(ISBLANK(A75),"",SUMIF($A$3:$A75,R$2,$B$3:$B75))</f>
        <v>0</v>
      </c>
      <c r="T75" s="9" t="n">
        <f aca="false">IF(ISBLANK(A75),"",IF($A75=T$2,$C75,T74))</f>
        <v>44.576</v>
      </c>
      <c r="U75" s="9" t="n">
        <f aca="false">IF(ISBLANK(A75),"",IF($A75=U$2,$C75,U74))</f>
        <v>22.97</v>
      </c>
      <c r="V75" s="9" t="n">
        <f aca="false">IF(ISBLANK(A75),"",IF($A75=V$2,$C75,V74))</f>
        <v>51.69</v>
      </c>
      <c r="W75" s="9" t="n">
        <f aca="false">IF(ISBLANK(A75),"",IF($A75=W$2,$C75,W74))</f>
        <v>0</v>
      </c>
    </row>
    <row r="76" customFormat="false" ht="14.1" hidden="false" customHeight="false" outlineLevel="0" collapsed="false">
      <c r="A76" s="0" t="n">
        <v>679</v>
      </c>
      <c r="B76" s="0" t="n">
        <v>-100</v>
      </c>
      <c r="C76" s="0" t="n">
        <v>51.77</v>
      </c>
      <c r="D76" s="0" t="s">
        <v>85</v>
      </c>
      <c r="H76" s="8" t="n">
        <f aca="false">IF(ISBLANK(D76),,LEFT(D76,LEN(D76)-6)*1)</f>
        <v>38720.8013194444</v>
      </c>
      <c r="I76" s="9" t="n">
        <f aca="false">IF(ISBLANK(A76),"",-B76*C76)</f>
        <v>5177</v>
      </c>
      <c r="J76" s="9" t="n">
        <f aca="false">IF(ISBLANK(A76),"",-SUM(I$3:I76))</f>
        <v>9459.30037878789</v>
      </c>
      <c r="K76" s="9" t="n">
        <f aca="false">IF(ISBLANK(A76),"",SUMPRODUCT(O76:R76,T76:W76)-J76)</f>
        <v>38.899621212111</v>
      </c>
      <c r="L76" s="5" t="n">
        <f aca="false">IF(ISBLANK(A76),"",K76/$M$1)</f>
        <v>0.00064832702020185</v>
      </c>
      <c r="M76" s="5" t="n">
        <f aca="false">IF(ISBLANK(A76),"",K76/($M$1+SUM(K$3:K75)))</f>
        <v>0.000752148846297815</v>
      </c>
      <c r="N76" s="0" t="n">
        <f aca="false">IF(ISBLANK(A76),"",IF(H77=0,NETWORKDAYS($H$3,H76,holiday!$B$2:$B$10),IF(DAY(H76)&lt;DAY(H77),NETWORKDAYS($H$3,H76,holiday!$B$2:$B$10),0)))</f>
        <v>0</v>
      </c>
      <c r="O76" s="0" t="n">
        <f aca="false">IF(ISBLANK(A76),"",SUMIF($A$3:$A76,O$2,$B$3:$B76))</f>
        <v>200</v>
      </c>
      <c r="P76" s="0" t="n">
        <f aca="false">IF(ISBLANK(A76),"",SUMIF($A$3:$A76,P$2,$B$3:$B76))</f>
        <v>-200</v>
      </c>
      <c r="Q76" s="0" t="n">
        <f aca="false">IF(ISBLANK(A76),"",SUMIF($A$3:$A76,Q$2,$B$3:$B76))</f>
        <v>100</v>
      </c>
      <c r="R76" s="0" t="n">
        <f aca="false">IF(ISBLANK(A76),"",SUMIF($A$3:$A76,R$2,$B$3:$B76))</f>
        <v>0</v>
      </c>
      <c r="T76" s="9" t="n">
        <f aca="false">IF(ISBLANK(A76),"",IF($A76=T$2,$C76,T75))</f>
        <v>44.576</v>
      </c>
      <c r="U76" s="9" t="n">
        <f aca="false">IF(ISBLANK(A76),"",IF($A76=U$2,$C76,U75))</f>
        <v>22.97</v>
      </c>
      <c r="V76" s="9" t="n">
        <f aca="false">IF(ISBLANK(A76),"",IF($A76=V$2,$C76,V75))</f>
        <v>51.77</v>
      </c>
      <c r="W76" s="9" t="n">
        <f aca="false">IF(ISBLANK(A76),"",IF($A76=W$2,$C76,W75))</f>
        <v>0</v>
      </c>
    </row>
    <row r="77" customFormat="false" ht="14.1" hidden="false" customHeight="false" outlineLevel="0" collapsed="false">
      <c r="A77" s="0" t="n">
        <v>8370</v>
      </c>
      <c r="B77" s="0" t="n">
        <v>-100</v>
      </c>
      <c r="C77" s="0" t="n">
        <v>44.73</v>
      </c>
      <c r="D77" s="0" t="s">
        <v>86</v>
      </c>
      <c r="H77" s="8" t="n">
        <f aca="false">IF(ISBLANK(D77),,LEFT(D77,LEN(D77)-6)*1)</f>
        <v>38720.8024537037</v>
      </c>
      <c r="I77" s="9" t="n">
        <f aca="false">IF(ISBLANK(A77),"",-B77*C77)</f>
        <v>4473</v>
      </c>
      <c r="J77" s="9" t="n">
        <f aca="false">IF(ISBLANK(A77),"",-SUM(I$3:I77))</f>
        <v>4986.30037878789</v>
      </c>
      <c r="K77" s="9" t="n">
        <f aca="false">IF(ISBLANK(A77),"",SUMPRODUCT(O77:R77,T77:W77)-J77)</f>
        <v>69.6996212121103</v>
      </c>
      <c r="L77" s="5" t="n">
        <f aca="false">IF(ISBLANK(A77),"",K77/$M$1)</f>
        <v>0.00116166035353517</v>
      </c>
      <c r="M77" s="5" t="n">
        <f aca="false">IF(ISBLANK(A77),"",K77/($M$1+SUM(K$3:K76)))</f>
        <v>0.00134667348077022</v>
      </c>
      <c r="N77" s="0" t="n">
        <f aca="false">IF(ISBLANK(A77),"",IF(H78=0,NETWORKDAYS($H$3,H77,holiday!$B$2:$B$10),IF(DAY(H77)&lt;DAY(H78),NETWORKDAYS($H$3,H77,holiday!$B$2:$B$10),0)))</f>
        <v>0</v>
      </c>
      <c r="O77" s="0" t="n">
        <f aca="false">IF(ISBLANK(A77),"",SUMIF($A$3:$A77,O$2,$B$3:$B77))</f>
        <v>100</v>
      </c>
      <c r="P77" s="0" t="n">
        <f aca="false">IF(ISBLANK(A77),"",SUMIF($A$3:$A77,P$2,$B$3:$B77))</f>
        <v>-200</v>
      </c>
      <c r="Q77" s="0" t="n">
        <f aca="false">IF(ISBLANK(A77),"",SUMIF($A$3:$A77,Q$2,$B$3:$B77))</f>
        <v>100</v>
      </c>
      <c r="R77" s="0" t="n">
        <f aca="false">IF(ISBLANK(A77),"",SUMIF($A$3:$A77,R$2,$B$3:$B77))</f>
        <v>0</v>
      </c>
      <c r="T77" s="9" t="n">
        <f aca="false">IF(ISBLANK(A77),"",IF($A77=T$2,$C77,T76))</f>
        <v>44.73</v>
      </c>
      <c r="U77" s="9" t="n">
        <f aca="false">IF(ISBLANK(A77),"",IF($A77=U$2,$C77,U76))</f>
        <v>22.97</v>
      </c>
      <c r="V77" s="9" t="n">
        <f aca="false">IF(ISBLANK(A77),"",IF($A77=V$2,$C77,V76))</f>
        <v>51.77</v>
      </c>
      <c r="W77" s="9" t="n">
        <f aca="false">IF(ISBLANK(A77),"",IF($A77=W$2,$C77,W76))</f>
        <v>0</v>
      </c>
    </row>
    <row r="78" customFormat="false" ht="14.1" hidden="false" customHeight="false" outlineLevel="0" collapsed="false">
      <c r="A78" s="0" t="n">
        <v>980</v>
      </c>
      <c r="B78" s="0" t="n">
        <v>100</v>
      </c>
      <c r="C78" s="0" t="n">
        <v>23.01</v>
      </c>
      <c r="D78" s="0" t="s">
        <v>87</v>
      </c>
      <c r="H78" s="8" t="n">
        <f aca="false">IF(ISBLANK(D78),,LEFT(D78,LEN(D78)-6)*1)</f>
        <v>38720.802974537</v>
      </c>
      <c r="I78" s="9" t="n">
        <f aca="false">IF(ISBLANK(A78),"",-B78*C78)</f>
        <v>-2301</v>
      </c>
      <c r="J78" s="9" t="n">
        <f aca="false">IF(ISBLANK(A78),"",-SUM(I$3:I78))</f>
        <v>7287.30037878789</v>
      </c>
      <c r="K78" s="9" t="n">
        <f aca="false">IF(ISBLANK(A78),"",SUMPRODUCT(O78:R78,T78:W78)-J78)</f>
        <v>61.6996212121103</v>
      </c>
      <c r="L78" s="5" t="n">
        <f aca="false">IF(ISBLANK(A78),"",K78/$M$1)</f>
        <v>0.00102832702020184</v>
      </c>
      <c r="M78" s="5" t="n">
        <f aca="false">IF(ISBLANK(A78),"",K78/($M$1+SUM(K$3:K77)))</f>
        <v>0.00119050144919104</v>
      </c>
      <c r="N78" s="0" t="n">
        <f aca="false">IF(ISBLANK(A78),"",IF(H79=0,NETWORKDAYS($H$3,H78,holiday!$B$2:$B$10),IF(DAY(H78)&lt;DAY(H79),NETWORKDAYS($H$3,H78,holiday!$B$2:$B$10),0)))</f>
        <v>0</v>
      </c>
      <c r="O78" s="0" t="n">
        <f aca="false">IF(ISBLANK(A78),"",SUMIF($A$3:$A78,O$2,$B$3:$B78))</f>
        <v>100</v>
      </c>
      <c r="P78" s="0" t="n">
        <f aca="false">IF(ISBLANK(A78),"",SUMIF($A$3:$A78,P$2,$B$3:$B78))</f>
        <v>-100</v>
      </c>
      <c r="Q78" s="0" t="n">
        <f aca="false">IF(ISBLANK(A78),"",SUMIF($A$3:$A78,Q$2,$B$3:$B78))</f>
        <v>100</v>
      </c>
      <c r="R78" s="0" t="n">
        <f aca="false">IF(ISBLANK(A78),"",SUMIF($A$3:$A78,R$2,$B$3:$B78))</f>
        <v>0</v>
      </c>
      <c r="T78" s="9" t="n">
        <f aca="false">IF(ISBLANK(A78),"",IF($A78=T$2,$C78,T77))</f>
        <v>44.73</v>
      </c>
      <c r="U78" s="9" t="n">
        <f aca="false">IF(ISBLANK(A78),"",IF($A78=U$2,$C78,U77))</f>
        <v>23.01</v>
      </c>
      <c r="V78" s="9" t="n">
        <f aca="false">IF(ISBLANK(A78),"",IF($A78=V$2,$C78,V77))</f>
        <v>51.77</v>
      </c>
      <c r="W78" s="9" t="n">
        <f aca="false">IF(ISBLANK(A78),"",IF($A78=W$2,$C78,W77))</f>
        <v>0</v>
      </c>
    </row>
    <row r="79" customFormat="false" ht="14.1" hidden="false" customHeight="false" outlineLevel="0" collapsed="false">
      <c r="A79" s="0" t="n">
        <v>980</v>
      </c>
      <c r="B79" s="0" t="n">
        <v>-100</v>
      </c>
      <c r="C79" s="0" t="n">
        <v>23.07</v>
      </c>
      <c r="D79" s="0" t="s">
        <v>88</v>
      </c>
      <c r="H79" s="8" t="n">
        <f aca="false">IF(ISBLANK(D79),,LEFT(D79,LEN(D79)-6)*1)</f>
        <v>38720.8043055555</v>
      </c>
      <c r="I79" s="9" t="n">
        <f aca="false">IF(ISBLANK(A79),"",-B79*C79)</f>
        <v>2307</v>
      </c>
      <c r="J79" s="9" t="n">
        <f aca="false">IF(ISBLANK(A79),"",-SUM(I$3:I79))</f>
        <v>4980.30037878789</v>
      </c>
      <c r="K79" s="9" t="n">
        <f aca="false">IF(ISBLANK(A79),"",SUMPRODUCT(O79:R79,T79:W79)-J79)</f>
        <v>55.6996212121103</v>
      </c>
      <c r="L79" s="5" t="n">
        <f aca="false">IF(ISBLANK(A79),"",K79/$M$1)</f>
        <v>0.000928327020201838</v>
      </c>
      <c r="M79" s="5" t="n">
        <f aca="false">IF(ISBLANK(A79),"",K79/($M$1+SUM(K$3:K78)))</f>
        <v>0.00107345279628422</v>
      </c>
      <c r="N79" s="0" t="n">
        <f aca="false">IF(ISBLANK(A79),"",IF(H80=0,NETWORKDAYS($H$3,H79,holiday!$B$2:$B$10),IF(DAY(H79)&lt;DAY(H80),NETWORKDAYS($H$3,H79,holiday!$B$2:$B$10),0)))</f>
        <v>0</v>
      </c>
      <c r="O79" s="0" t="n">
        <f aca="false">IF(ISBLANK(A79),"",SUMIF($A$3:$A79,O$2,$B$3:$B79))</f>
        <v>100</v>
      </c>
      <c r="P79" s="0" t="n">
        <f aca="false">IF(ISBLANK(A79),"",SUMIF($A$3:$A79,P$2,$B$3:$B79))</f>
        <v>-200</v>
      </c>
      <c r="Q79" s="0" t="n">
        <f aca="false">IF(ISBLANK(A79),"",SUMIF($A$3:$A79,Q$2,$B$3:$B79))</f>
        <v>100</v>
      </c>
      <c r="R79" s="0" t="n">
        <f aca="false">IF(ISBLANK(A79),"",SUMIF($A$3:$A79,R$2,$B$3:$B79))</f>
        <v>0</v>
      </c>
      <c r="T79" s="9" t="n">
        <f aca="false">IF(ISBLANK(A79),"",IF($A79=T$2,$C79,T78))</f>
        <v>44.73</v>
      </c>
      <c r="U79" s="9" t="n">
        <f aca="false">IF(ISBLANK(A79),"",IF($A79=U$2,$C79,U78))</f>
        <v>23.07</v>
      </c>
      <c r="V79" s="9" t="n">
        <f aca="false">IF(ISBLANK(A79),"",IF($A79=V$2,$C79,V78))</f>
        <v>51.77</v>
      </c>
      <c r="W79" s="9" t="n">
        <f aca="false">IF(ISBLANK(A79),"",IF($A79=W$2,$C79,W78))</f>
        <v>0</v>
      </c>
    </row>
    <row r="80" customFormat="false" ht="14.1" hidden="false" customHeight="false" outlineLevel="0" collapsed="false">
      <c r="A80" s="0" t="n">
        <v>679</v>
      </c>
      <c r="B80" s="0" t="n">
        <v>-100</v>
      </c>
      <c r="C80" s="0" t="n">
        <v>51.76</v>
      </c>
      <c r="D80" s="0" t="s">
        <v>89</v>
      </c>
      <c r="H80" s="8" t="n">
        <f aca="false">IF(ISBLANK(D80),,LEFT(D80,LEN(D80)-6)*1)</f>
        <v>38720.8055671296</v>
      </c>
      <c r="I80" s="9" t="n">
        <f aca="false">IF(ISBLANK(A80),"",-B80*C80)</f>
        <v>5176</v>
      </c>
      <c r="J80" s="9" t="n">
        <f aca="false">IF(ISBLANK(A80),"",-SUM(I$3:I80))</f>
        <v>-195.69962121211</v>
      </c>
      <c r="K80" s="9" t="n">
        <f aca="false">IF(ISBLANK(A80),"",SUMPRODUCT(O80:R80,T80:W80)-J80)</f>
        <v>54.6996212121103</v>
      </c>
      <c r="L80" s="5" t="n">
        <f aca="false">IF(ISBLANK(A80),"",K80/$M$1)</f>
        <v>0.000911660353535171</v>
      </c>
      <c r="M80" s="5" t="n">
        <f aca="false">IF(ISBLANK(A80),"",K80/($M$1+SUM(K$3:K79)))</f>
        <v>0.00105305022249656</v>
      </c>
      <c r="N80" s="0" t="n">
        <f aca="false">IF(ISBLANK(A80),"",IF(H81=0,NETWORKDAYS($H$3,H80,holiday!$B$2:$B$10),IF(DAY(H80)&lt;DAY(H81),NETWORKDAYS($H$3,H80,holiday!$B$2:$B$10),0)))</f>
        <v>0</v>
      </c>
      <c r="O80" s="0" t="n">
        <f aca="false">IF(ISBLANK(A80),"",SUMIF($A$3:$A80,O$2,$B$3:$B80))</f>
        <v>100</v>
      </c>
      <c r="P80" s="0" t="n">
        <f aca="false">IF(ISBLANK(A80),"",SUMIF($A$3:$A80,P$2,$B$3:$B80))</f>
        <v>-200</v>
      </c>
      <c r="Q80" s="0" t="n">
        <f aca="false">IF(ISBLANK(A80),"",SUMIF($A$3:$A80,Q$2,$B$3:$B80))</f>
        <v>0</v>
      </c>
      <c r="R80" s="0" t="n">
        <f aca="false">IF(ISBLANK(A80),"",SUMIF($A$3:$A80,R$2,$B$3:$B80))</f>
        <v>0</v>
      </c>
      <c r="T80" s="9" t="n">
        <f aca="false">IF(ISBLANK(A80),"",IF($A80=T$2,$C80,T79))</f>
        <v>44.73</v>
      </c>
      <c r="U80" s="9" t="n">
        <f aca="false">IF(ISBLANK(A80),"",IF($A80=U$2,$C80,U79))</f>
        <v>23.07</v>
      </c>
      <c r="V80" s="9" t="n">
        <f aca="false">IF(ISBLANK(A80),"",IF($A80=V$2,$C80,V79))</f>
        <v>51.76</v>
      </c>
      <c r="W80" s="9" t="n">
        <f aca="false">IF(ISBLANK(A80),"",IF($A80=W$2,$C80,W79))</f>
        <v>0</v>
      </c>
    </row>
    <row r="81" customFormat="false" ht="14.1" hidden="false" customHeight="false" outlineLevel="0" collapsed="false">
      <c r="A81" s="0" t="n">
        <v>679</v>
      </c>
      <c r="B81" s="0" t="n">
        <v>-100</v>
      </c>
      <c r="C81" s="0" t="n">
        <v>51.76</v>
      </c>
      <c r="D81" s="0" t="s">
        <v>90</v>
      </c>
      <c r="H81" s="8" t="n">
        <f aca="false">IF(ISBLANK(D81),,LEFT(D81,LEN(D81)-6)*1)</f>
        <v>38720.8055902778</v>
      </c>
      <c r="I81" s="9" t="n">
        <f aca="false">IF(ISBLANK(A81),"",-B81*C81)</f>
        <v>5176</v>
      </c>
      <c r="J81" s="9" t="n">
        <f aca="false">IF(ISBLANK(A81),"",-SUM(I$3:I81))</f>
        <v>-5371.69962121211</v>
      </c>
      <c r="K81" s="9" t="n">
        <f aca="false">IF(ISBLANK(A81),"",SUMPRODUCT(O81:R81,T81:W81)-J81)</f>
        <v>54.6996212121103</v>
      </c>
      <c r="L81" s="5" t="n">
        <f aca="false">IF(ISBLANK(A81),"",K81/$M$1)</f>
        <v>0.000911660353535171</v>
      </c>
      <c r="M81" s="5" t="n">
        <f aca="false">IF(ISBLANK(A81),"",K81/($M$1+SUM(K$3:K80)))</f>
        <v>0.00105194247424001</v>
      </c>
      <c r="N81" s="0" t="n">
        <f aca="false">IF(ISBLANK(A81),"",IF(H82=0,NETWORKDAYS($H$3,H81,holiday!$B$2:$B$10),IF(DAY(H81)&lt;DAY(H82),NETWORKDAYS($H$3,H81,holiday!$B$2:$B$10),0)))</f>
        <v>0</v>
      </c>
      <c r="O81" s="0" t="n">
        <f aca="false">IF(ISBLANK(A81),"",SUMIF($A$3:$A81,O$2,$B$3:$B81))</f>
        <v>100</v>
      </c>
      <c r="P81" s="0" t="n">
        <f aca="false">IF(ISBLANK(A81),"",SUMIF($A$3:$A81,P$2,$B$3:$B81))</f>
        <v>-200</v>
      </c>
      <c r="Q81" s="0" t="n">
        <f aca="false">IF(ISBLANK(A81),"",SUMIF($A$3:$A81,Q$2,$B$3:$B81))</f>
        <v>-100</v>
      </c>
      <c r="R81" s="0" t="n">
        <f aca="false">IF(ISBLANK(A81),"",SUMIF($A$3:$A81,R$2,$B$3:$B81))</f>
        <v>0</v>
      </c>
      <c r="T81" s="9" t="n">
        <f aca="false">IF(ISBLANK(A81),"",IF($A81=T$2,$C81,T80))</f>
        <v>44.73</v>
      </c>
      <c r="U81" s="9" t="n">
        <f aca="false">IF(ISBLANK(A81),"",IF($A81=U$2,$C81,U80))</f>
        <v>23.07</v>
      </c>
      <c r="V81" s="9" t="n">
        <f aca="false">IF(ISBLANK(A81),"",IF($A81=V$2,$C81,V80))</f>
        <v>51.76</v>
      </c>
      <c r="W81" s="9" t="n">
        <f aca="false">IF(ISBLANK(A81),"",IF($A81=W$2,$C81,W80))</f>
        <v>0</v>
      </c>
    </row>
    <row r="82" customFormat="false" ht="14.1" hidden="false" customHeight="false" outlineLevel="0" collapsed="false">
      <c r="A82" s="0" t="n">
        <v>679</v>
      </c>
      <c r="B82" s="0" t="n">
        <v>-100</v>
      </c>
      <c r="C82" s="0" t="n">
        <v>51.76</v>
      </c>
      <c r="D82" s="0" t="s">
        <v>91</v>
      </c>
      <c r="H82" s="8" t="n">
        <f aca="false">IF(ISBLANK(D82),,LEFT(D82,LEN(D82)-6)*1)</f>
        <v>38720.8056018519</v>
      </c>
      <c r="I82" s="9" t="n">
        <f aca="false">IF(ISBLANK(A82),"",-B82*C82)</f>
        <v>5176</v>
      </c>
      <c r="J82" s="9" t="n">
        <f aca="false">IF(ISBLANK(A82),"",-SUM(I$3:I82))</f>
        <v>-10547.6996212121</v>
      </c>
      <c r="K82" s="9" t="n">
        <f aca="false">IF(ISBLANK(A82),"",SUMPRODUCT(O82:R82,T82:W82)-J82)</f>
        <v>54.6996212121103</v>
      </c>
      <c r="L82" s="5" t="n">
        <f aca="false">IF(ISBLANK(A82),"",K82/$M$1)</f>
        <v>0.000911660353535171</v>
      </c>
      <c r="M82" s="5" t="n">
        <f aca="false">IF(ISBLANK(A82),"",K82/($M$1+SUM(K$3:K81)))</f>
        <v>0.00105083705410928</v>
      </c>
      <c r="N82" s="0" t="n">
        <f aca="false">IF(ISBLANK(A82),"",IF(H83=0,NETWORKDAYS($H$3,H82,holiday!$B$2:$B$10),IF(DAY(H82)&lt;DAY(H83),NETWORKDAYS($H$3,H82,holiday!$B$2:$B$10),0)))</f>
        <v>0</v>
      </c>
      <c r="O82" s="0" t="n">
        <f aca="false">IF(ISBLANK(A82),"",SUMIF($A$3:$A82,O$2,$B$3:$B82))</f>
        <v>100</v>
      </c>
      <c r="P82" s="0" t="n">
        <f aca="false">IF(ISBLANK(A82),"",SUMIF($A$3:$A82,P$2,$B$3:$B82))</f>
        <v>-200</v>
      </c>
      <c r="Q82" s="0" t="n">
        <f aca="false">IF(ISBLANK(A82),"",SUMIF($A$3:$A82,Q$2,$B$3:$B82))</f>
        <v>-200</v>
      </c>
      <c r="R82" s="0" t="n">
        <f aca="false">IF(ISBLANK(A82),"",SUMIF($A$3:$A82,R$2,$B$3:$B82))</f>
        <v>0</v>
      </c>
      <c r="T82" s="9" t="n">
        <f aca="false">IF(ISBLANK(A82),"",IF($A82=T$2,$C82,T81))</f>
        <v>44.73</v>
      </c>
      <c r="U82" s="9" t="n">
        <f aca="false">IF(ISBLANK(A82),"",IF($A82=U$2,$C82,U81))</f>
        <v>23.07</v>
      </c>
      <c r="V82" s="9" t="n">
        <f aca="false">IF(ISBLANK(A82),"",IF($A82=V$2,$C82,V81))</f>
        <v>51.76</v>
      </c>
      <c r="W82" s="9" t="n">
        <f aca="false">IF(ISBLANK(A82),"",IF($A82=W$2,$C82,W81))</f>
        <v>0</v>
      </c>
    </row>
    <row r="83" customFormat="false" ht="14.1" hidden="false" customHeight="false" outlineLevel="0" collapsed="false">
      <c r="A83" s="0" t="n">
        <v>679</v>
      </c>
      <c r="B83" s="0" t="n">
        <v>100</v>
      </c>
      <c r="C83" s="0" t="n">
        <v>51.71</v>
      </c>
      <c r="D83" s="0" t="s">
        <v>92</v>
      </c>
      <c r="H83" s="8" t="n">
        <f aca="false">IF(ISBLANK(D83),,LEFT(D83,LEN(D83)-6)*1)</f>
        <v>38720.8056712963</v>
      </c>
      <c r="I83" s="9" t="n">
        <f aca="false">IF(ISBLANK(A83),"",-B83*C83)</f>
        <v>-5171</v>
      </c>
      <c r="J83" s="9" t="n">
        <f aca="false">IF(ISBLANK(A83),"",-SUM(I$3:I83))</f>
        <v>-5376.69962121211</v>
      </c>
      <c r="K83" s="9" t="n">
        <f aca="false">IF(ISBLANK(A83),"",SUMPRODUCT(O83:R83,T83:W83)-J83)</f>
        <v>64.6996212121103</v>
      </c>
      <c r="L83" s="5" t="n">
        <f aca="false">IF(ISBLANK(A83),"",K83/$M$1)</f>
        <v>0.00107832702020184</v>
      </c>
      <c r="M83" s="5" t="n">
        <f aca="false">IF(ISBLANK(A83),"",K83/($M$1+SUM(K$3:K82)))</f>
        <v>0.00124164277086885</v>
      </c>
      <c r="N83" s="0" t="n">
        <f aca="false">IF(ISBLANK(A83),"",IF(H84=0,NETWORKDAYS($H$3,H83,holiday!$B$2:$B$10),IF(DAY(H83)&lt;DAY(H84),NETWORKDAYS($H$3,H83,holiday!$B$2:$B$10),0)))</f>
        <v>0</v>
      </c>
      <c r="O83" s="0" t="n">
        <f aca="false">IF(ISBLANK(A83),"",SUMIF($A$3:$A83,O$2,$B$3:$B83))</f>
        <v>100</v>
      </c>
      <c r="P83" s="0" t="n">
        <f aca="false">IF(ISBLANK(A83),"",SUMIF($A$3:$A83,P$2,$B$3:$B83))</f>
        <v>-200</v>
      </c>
      <c r="Q83" s="0" t="n">
        <f aca="false">IF(ISBLANK(A83),"",SUMIF($A$3:$A83,Q$2,$B$3:$B83))</f>
        <v>-100</v>
      </c>
      <c r="R83" s="0" t="n">
        <f aca="false">IF(ISBLANK(A83),"",SUMIF($A$3:$A83,R$2,$B$3:$B83))</f>
        <v>0</v>
      </c>
      <c r="T83" s="9" t="n">
        <f aca="false">IF(ISBLANK(A83),"",IF($A83=T$2,$C83,T82))</f>
        <v>44.73</v>
      </c>
      <c r="U83" s="9" t="n">
        <f aca="false">IF(ISBLANK(A83),"",IF($A83=U$2,$C83,U82))</f>
        <v>23.07</v>
      </c>
      <c r="V83" s="9" t="n">
        <f aca="false">IF(ISBLANK(A83),"",IF($A83=V$2,$C83,V82))</f>
        <v>51.71</v>
      </c>
      <c r="W83" s="9" t="n">
        <f aca="false">IF(ISBLANK(A83),"",IF($A83=W$2,$C83,W82))</f>
        <v>0</v>
      </c>
    </row>
    <row r="84" customFormat="false" ht="14.1" hidden="false" customHeight="false" outlineLevel="0" collapsed="false">
      <c r="A84" s="0" t="n">
        <v>8370</v>
      </c>
      <c r="B84" s="0" t="n">
        <v>100</v>
      </c>
      <c r="C84" s="0" t="n">
        <v>44.76</v>
      </c>
      <c r="D84" s="0" t="s">
        <v>93</v>
      </c>
      <c r="H84" s="8" t="n">
        <f aca="false">IF(ISBLANK(D84),,LEFT(D84,LEN(D84)-6)*1)</f>
        <v>38720.8061574074</v>
      </c>
      <c r="I84" s="9" t="n">
        <f aca="false">IF(ISBLANK(A84),"",-B84*C84)</f>
        <v>-4476</v>
      </c>
      <c r="J84" s="9" t="n">
        <f aca="false">IF(ISBLANK(A84),"",-SUM(I$3:I84))</f>
        <v>-900.69962121211</v>
      </c>
      <c r="K84" s="9" t="n">
        <f aca="false">IF(ISBLANK(A84),"",SUMPRODUCT(O84:R84,T84:W84)-J84)</f>
        <v>67.6996212121103</v>
      </c>
      <c r="L84" s="5" t="n">
        <f aca="false">IF(ISBLANK(A84),"",K84/$M$1)</f>
        <v>0.00112832702020184</v>
      </c>
      <c r="M84" s="5" t="n">
        <f aca="false">IF(ISBLANK(A84),"",K84/($M$1+SUM(K$3:K83)))</f>
        <v>0.00129760425475534</v>
      </c>
      <c r="N84" s="0" t="n">
        <f aca="false">IF(ISBLANK(A84),"",IF(H85=0,NETWORKDAYS($H$3,H84,holiday!$B$2:$B$10),IF(DAY(H84)&lt;DAY(H85),NETWORKDAYS($H$3,H84,holiday!$B$2:$B$10),0)))</f>
        <v>0</v>
      </c>
      <c r="O84" s="0" t="n">
        <f aca="false">IF(ISBLANK(A84),"",SUMIF($A$3:$A84,O$2,$B$3:$B84))</f>
        <v>200</v>
      </c>
      <c r="P84" s="0" t="n">
        <f aca="false">IF(ISBLANK(A84),"",SUMIF($A$3:$A84,P$2,$B$3:$B84))</f>
        <v>-200</v>
      </c>
      <c r="Q84" s="0" t="n">
        <f aca="false">IF(ISBLANK(A84),"",SUMIF($A$3:$A84,Q$2,$B$3:$B84))</f>
        <v>-100</v>
      </c>
      <c r="R84" s="0" t="n">
        <f aca="false">IF(ISBLANK(A84),"",SUMIF($A$3:$A84,R$2,$B$3:$B84))</f>
        <v>0</v>
      </c>
      <c r="T84" s="9" t="n">
        <f aca="false">IF(ISBLANK(A84),"",IF($A84=T$2,$C84,T83))</f>
        <v>44.76</v>
      </c>
      <c r="U84" s="9" t="n">
        <f aca="false">IF(ISBLANK(A84),"",IF($A84=U$2,$C84,U83))</f>
        <v>23.07</v>
      </c>
      <c r="V84" s="9" t="n">
        <f aca="false">IF(ISBLANK(A84),"",IF($A84=V$2,$C84,V83))</f>
        <v>51.71</v>
      </c>
      <c r="W84" s="9" t="n">
        <f aca="false">IF(ISBLANK(A84),"",IF($A84=W$2,$C84,W83))</f>
        <v>0</v>
      </c>
    </row>
    <row r="85" customFormat="false" ht="14.1" hidden="false" customHeight="false" outlineLevel="0" collapsed="false">
      <c r="A85" s="0" t="n">
        <v>679</v>
      </c>
      <c r="B85" s="0" t="n">
        <v>-100</v>
      </c>
      <c r="C85" s="0" t="n">
        <v>51.8</v>
      </c>
      <c r="D85" s="0" t="s">
        <v>94</v>
      </c>
      <c r="H85" s="8" t="n">
        <f aca="false">IF(ISBLANK(D85),,LEFT(D85,LEN(D85)-6)*1)</f>
        <v>38720.8073726852</v>
      </c>
      <c r="I85" s="9" t="n">
        <f aca="false">IF(ISBLANK(A85),"",-B85*C85)</f>
        <v>5180</v>
      </c>
      <c r="J85" s="9" t="n">
        <f aca="false">IF(ISBLANK(A85),"",-SUM(I$3:I85))</f>
        <v>-6080.69962121211</v>
      </c>
      <c r="K85" s="9" t="n">
        <f aca="false">IF(ISBLANK(A85),"",SUMPRODUCT(O85:R85,T85:W85)-J85)</f>
        <v>58.6996212121103</v>
      </c>
      <c r="L85" s="5" t="n">
        <f aca="false">IF(ISBLANK(A85),"",K85/$M$1)</f>
        <v>0.000978327020201838</v>
      </c>
      <c r="M85" s="5" t="n">
        <f aca="false">IF(ISBLANK(A85),"",K85/($M$1+SUM(K$3:K84)))</f>
        <v>0.00112364246505502</v>
      </c>
      <c r="N85" s="0" t="n">
        <f aca="false">IF(ISBLANK(A85),"",IF(H86=0,NETWORKDAYS($H$3,H85,holiday!$B$2:$B$10),IF(DAY(H85)&lt;DAY(H86),NETWORKDAYS($H$3,H85,holiday!$B$2:$B$10),0)))</f>
        <v>0</v>
      </c>
      <c r="O85" s="0" t="n">
        <f aca="false">IF(ISBLANK(A85),"",SUMIF($A$3:$A85,O$2,$B$3:$B85))</f>
        <v>200</v>
      </c>
      <c r="P85" s="0" t="n">
        <f aca="false">IF(ISBLANK(A85),"",SUMIF($A$3:$A85,P$2,$B$3:$B85))</f>
        <v>-200</v>
      </c>
      <c r="Q85" s="0" t="n">
        <f aca="false">IF(ISBLANK(A85),"",SUMIF($A$3:$A85,Q$2,$B$3:$B85))</f>
        <v>-200</v>
      </c>
      <c r="R85" s="0" t="n">
        <f aca="false">IF(ISBLANK(A85),"",SUMIF($A$3:$A85,R$2,$B$3:$B85))</f>
        <v>0</v>
      </c>
      <c r="T85" s="9" t="n">
        <f aca="false">IF(ISBLANK(A85),"",IF($A85=T$2,$C85,T84))</f>
        <v>44.76</v>
      </c>
      <c r="U85" s="9" t="n">
        <f aca="false">IF(ISBLANK(A85),"",IF($A85=U$2,$C85,U84))</f>
        <v>23.07</v>
      </c>
      <c r="V85" s="9" t="n">
        <f aca="false">IF(ISBLANK(A85),"",IF($A85=V$2,$C85,V84))</f>
        <v>51.8</v>
      </c>
      <c r="W85" s="9" t="n">
        <f aca="false">IF(ISBLANK(A85),"",IF($A85=W$2,$C85,W84))</f>
        <v>0</v>
      </c>
    </row>
    <row r="86" customFormat="false" ht="14.1" hidden="false" customHeight="false" outlineLevel="0" collapsed="false">
      <c r="A86" s="0" t="n">
        <v>980</v>
      </c>
      <c r="B86" s="0" t="n">
        <v>-100</v>
      </c>
      <c r="C86" s="0" t="n">
        <v>23.06</v>
      </c>
      <c r="D86" s="0" t="s">
        <v>95</v>
      </c>
      <c r="H86" s="8" t="n">
        <f aca="false">IF(ISBLANK(D86),,LEFT(D86,LEN(D86)-6)*1)</f>
        <v>38720.8103935185</v>
      </c>
      <c r="I86" s="9" t="n">
        <f aca="false">IF(ISBLANK(A86),"",-B86*C86)</f>
        <v>2306</v>
      </c>
      <c r="J86" s="9" t="n">
        <f aca="false">IF(ISBLANK(A86),"",-SUM(I$3:I86))</f>
        <v>-8386.69962121211</v>
      </c>
      <c r="K86" s="9" t="n">
        <f aca="false">IF(ISBLANK(A86),"",SUMPRODUCT(O86:R86,T86:W86)-J86)</f>
        <v>60.6996212121103</v>
      </c>
      <c r="L86" s="5" t="n">
        <f aca="false">IF(ISBLANK(A86),"",K86/$M$1)</f>
        <v>0.00101166035353517</v>
      </c>
      <c r="M86" s="5" t="n">
        <f aca="false">IF(ISBLANK(A86),"",K86/($M$1+SUM(K$3:K85)))</f>
        <v>0.00116062282772496</v>
      </c>
      <c r="N86" s="0" t="n">
        <f aca="false">IF(ISBLANK(A86),"",IF(H87=0,NETWORKDAYS($H$3,H86,holiday!$B$2:$B$10),IF(DAY(H86)&lt;DAY(H87),NETWORKDAYS($H$3,H86,holiday!$B$2:$B$10),0)))</f>
        <v>0</v>
      </c>
      <c r="O86" s="0" t="n">
        <f aca="false">IF(ISBLANK(A86),"",SUMIF($A$3:$A86,O$2,$B$3:$B86))</f>
        <v>200</v>
      </c>
      <c r="P86" s="0" t="n">
        <f aca="false">IF(ISBLANK(A86),"",SUMIF($A$3:$A86,P$2,$B$3:$B86))</f>
        <v>-300</v>
      </c>
      <c r="Q86" s="0" t="n">
        <f aca="false">IF(ISBLANK(A86),"",SUMIF($A$3:$A86,Q$2,$B$3:$B86))</f>
        <v>-200</v>
      </c>
      <c r="R86" s="0" t="n">
        <f aca="false">IF(ISBLANK(A86),"",SUMIF($A$3:$A86,R$2,$B$3:$B86))</f>
        <v>0</v>
      </c>
      <c r="T86" s="9" t="n">
        <f aca="false">IF(ISBLANK(A86),"",IF($A86=T$2,$C86,T85))</f>
        <v>44.76</v>
      </c>
      <c r="U86" s="9" t="n">
        <f aca="false">IF(ISBLANK(A86),"",IF($A86=U$2,$C86,U85))</f>
        <v>23.06</v>
      </c>
      <c r="V86" s="9" t="n">
        <f aca="false">IF(ISBLANK(A86),"",IF($A86=V$2,$C86,V85))</f>
        <v>51.8</v>
      </c>
      <c r="W86" s="9" t="n">
        <f aca="false">IF(ISBLANK(A86),"",IF($A86=W$2,$C86,W85))</f>
        <v>0</v>
      </c>
    </row>
    <row r="87" customFormat="false" ht="14.1" hidden="false" customHeight="false" outlineLevel="0" collapsed="false">
      <c r="A87" s="0" t="n">
        <v>679</v>
      </c>
      <c r="B87" s="0" t="n">
        <v>-100</v>
      </c>
      <c r="C87" s="0" t="n">
        <v>51.9</v>
      </c>
      <c r="D87" s="0" t="s">
        <v>96</v>
      </c>
      <c r="H87" s="8" t="n">
        <f aca="false">IF(ISBLANK(D87),,LEFT(D87,LEN(D87)-6)*1)</f>
        <v>38720.8125347222</v>
      </c>
      <c r="I87" s="9" t="n">
        <f aca="false">IF(ISBLANK(A87),"",-B87*C87)</f>
        <v>5190</v>
      </c>
      <c r="J87" s="9" t="n">
        <f aca="false">IF(ISBLANK(A87),"",-SUM(I$3:I87))</f>
        <v>-13576.6996212121</v>
      </c>
      <c r="K87" s="9" t="n">
        <f aca="false">IF(ISBLANK(A87),"",SUMPRODUCT(O87:R87,T87:W87)-J87)</f>
        <v>40.6996212121103</v>
      </c>
      <c r="L87" s="5" t="n">
        <f aca="false">IF(ISBLANK(A87),"",K87/$M$1)</f>
        <v>0.000678327020201838</v>
      </c>
      <c r="M87" s="5" t="n">
        <f aca="false">IF(ISBLANK(A87),"",K87/($M$1+SUM(K$3:K86)))</f>
        <v>0.000777305489514095</v>
      </c>
      <c r="N87" s="0" t="n">
        <f aca="false">IF(ISBLANK(A87),"",IF(H88=0,NETWORKDAYS($H$3,H87,holiday!$B$2:$B$10),IF(DAY(H87)&lt;DAY(H88),NETWORKDAYS($H$3,H87,holiday!$B$2:$B$10),0)))</f>
        <v>0</v>
      </c>
      <c r="O87" s="0" t="n">
        <f aca="false">IF(ISBLANK(A87),"",SUMIF($A$3:$A87,O$2,$B$3:$B87))</f>
        <v>200</v>
      </c>
      <c r="P87" s="0" t="n">
        <f aca="false">IF(ISBLANK(A87),"",SUMIF($A$3:$A87,P$2,$B$3:$B87))</f>
        <v>-300</v>
      </c>
      <c r="Q87" s="0" t="n">
        <f aca="false">IF(ISBLANK(A87),"",SUMIF($A$3:$A87,Q$2,$B$3:$B87))</f>
        <v>-300</v>
      </c>
      <c r="R87" s="0" t="n">
        <f aca="false">IF(ISBLANK(A87),"",SUMIF($A$3:$A87,R$2,$B$3:$B87))</f>
        <v>0</v>
      </c>
      <c r="T87" s="9" t="n">
        <f aca="false">IF(ISBLANK(A87),"",IF($A87=T$2,$C87,T86))</f>
        <v>44.76</v>
      </c>
      <c r="U87" s="9" t="n">
        <f aca="false">IF(ISBLANK(A87),"",IF($A87=U$2,$C87,U86))</f>
        <v>23.06</v>
      </c>
      <c r="V87" s="9" t="n">
        <f aca="false">IF(ISBLANK(A87),"",IF($A87=V$2,$C87,V86))</f>
        <v>51.9</v>
      </c>
      <c r="W87" s="9" t="n">
        <f aca="false">IF(ISBLANK(A87),"",IF($A87=W$2,$C87,W86))</f>
        <v>0</v>
      </c>
    </row>
    <row r="88" customFormat="false" ht="14.1" hidden="false" customHeight="false" outlineLevel="0" collapsed="false">
      <c r="A88" s="0" t="n">
        <v>679</v>
      </c>
      <c r="B88" s="0" t="n">
        <v>-100</v>
      </c>
      <c r="C88" s="0" t="n">
        <v>51.9</v>
      </c>
      <c r="D88" s="0" t="s">
        <v>96</v>
      </c>
      <c r="H88" s="8" t="n">
        <f aca="false">IF(ISBLANK(D88),,LEFT(D88,LEN(D88)-6)*1)</f>
        <v>38720.8125347222</v>
      </c>
      <c r="I88" s="9" t="n">
        <f aca="false">IF(ISBLANK(A88),"",-B88*C88)</f>
        <v>5190</v>
      </c>
      <c r="J88" s="9" t="n">
        <f aca="false">IF(ISBLANK(A88),"",-SUM(I$3:I88))</f>
        <v>-18766.6996212121</v>
      </c>
      <c r="K88" s="9" t="n">
        <f aca="false">IF(ISBLANK(A88),"",SUMPRODUCT(O88:R88,T88:W88)-J88)</f>
        <v>40.6996212121085</v>
      </c>
      <c r="L88" s="5" t="n">
        <f aca="false">IF(ISBLANK(A88),"",K88/$M$1)</f>
        <v>0.000678327020201808</v>
      </c>
      <c r="M88" s="5" t="n">
        <f aca="false">IF(ISBLANK(A88),"",K88/($M$1+SUM(K$3:K87)))</f>
        <v>0.000776701754976202</v>
      </c>
      <c r="N88" s="0" t="n">
        <f aca="false">IF(ISBLANK(A88),"",IF(H89=0,NETWORKDAYS($H$3,H88,holiday!$B$2:$B$10),IF(DAY(H88)&lt;DAY(H89),NETWORKDAYS($H$3,H88,holiday!$B$2:$B$10),0)))</f>
        <v>0</v>
      </c>
      <c r="O88" s="0" t="n">
        <f aca="false">IF(ISBLANK(A88),"",SUMIF($A$3:$A88,O$2,$B$3:$B88))</f>
        <v>200</v>
      </c>
      <c r="P88" s="0" t="n">
        <f aca="false">IF(ISBLANK(A88),"",SUMIF($A$3:$A88,P$2,$B$3:$B88))</f>
        <v>-300</v>
      </c>
      <c r="Q88" s="0" t="n">
        <f aca="false">IF(ISBLANK(A88),"",SUMIF($A$3:$A88,Q$2,$B$3:$B88))</f>
        <v>-400</v>
      </c>
      <c r="R88" s="0" t="n">
        <f aca="false">IF(ISBLANK(A88),"",SUMIF($A$3:$A88,R$2,$B$3:$B88))</f>
        <v>0</v>
      </c>
      <c r="T88" s="9" t="n">
        <f aca="false">IF(ISBLANK(A88),"",IF($A88=T$2,$C88,T87))</f>
        <v>44.76</v>
      </c>
      <c r="U88" s="9" t="n">
        <f aca="false">IF(ISBLANK(A88),"",IF($A88=U$2,$C88,U87))</f>
        <v>23.06</v>
      </c>
      <c r="V88" s="9" t="n">
        <f aca="false">IF(ISBLANK(A88),"",IF($A88=V$2,$C88,V87))</f>
        <v>51.9</v>
      </c>
      <c r="W88" s="9" t="n">
        <f aca="false">IF(ISBLANK(A88),"",IF($A88=W$2,$C88,W87))</f>
        <v>0</v>
      </c>
    </row>
    <row r="89" customFormat="false" ht="14.1" hidden="false" customHeight="false" outlineLevel="0" collapsed="false">
      <c r="A89" s="0" t="n">
        <v>8370</v>
      </c>
      <c r="B89" s="0" t="n">
        <v>100</v>
      </c>
      <c r="C89" s="0" t="n">
        <v>44.9</v>
      </c>
      <c r="D89" s="0" t="s">
        <v>97</v>
      </c>
      <c r="H89" s="8" t="n">
        <f aca="false">IF(ISBLANK(D89),,LEFT(D89,LEN(D89)-6)*1)</f>
        <v>38720.814212963</v>
      </c>
      <c r="I89" s="9" t="n">
        <f aca="false">IF(ISBLANK(A89),"",-B89*C89)</f>
        <v>-4490</v>
      </c>
      <c r="J89" s="9" t="n">
        <f aca="false">IF(ISBLANK(A89),"",-SUM(I$3:I89))</f>
        <v>-14276.6996212121</v>
      </c>
      <c r="K89" s="9" t="n">
        <f aca="false">IF(ISBLANK(A89),"",SUMPRODUCT(O89:R89,T89:W89)-J89)</f>
        <v>68.6996212121085</v>
      </c>
      <c r="L89" s="5" t="n">
        <f aca="false">IF(ISBLANK(A89),"",K89/$M$1)</f>
        <v>0.00114499368686847</v>
      </c>
      <c r="M89" s="5" t="n">
        <f aca="false">IF(ISBLANK(A89),"",K89/($M$1+SUM(K$3:K88)))</f>
        <v>0.00131002949951776</v>
      </c>
      <c r="N89" s="0" t="n">
        <f aca="false">IF(ISBLANK(A89),"",IF(H90=0,NETWORKDAYS($H$3,H89,holiday!$B$2:$B$10),IF(DAY(H89)&lt;DAY(H90),NETWORKDAYS($H$3,H89,holiday!$B$2:$B$10),0)))</f>
        <v>0</v>
      </c>
      <c r="O89" s="0" t="n">
        <f aca="false">IF(ISBLANK(A89),"",SUMIF($A$3:$A89,O$2,$B$3:$B89))</f>
        <v>300</v>
      </c>
      <c r="P89" s="0" t="n">
        <f aca="false">IF(ISBLANK(A89),"",SUMIF($A$3:$A89,P$2,$B$3:$B89))</f>
        <v>-300</v>
      </c>
      <c r="Q89" s="0" t="n">
        <f aca="false">IF(ISBLANK(A89),"",SUMIF($A$3:$A89,Q$2,$B$3:$B89))</f>
        <v>-400</v>
      </c>
      <c r="R89" s="0" t="n">
        <f aca="false">IF(ISBLANK(A89),"",SUMIF($A$3:$A89,R$2,$B$3:$B89))</f>
        <v>0</v>
      </c>
      <c r="T89" s="9" t="n">
        <f aca="false">IF(ISBLANK(A89),"",IF($A89=T$2,$C89,T88))</f>
        <v>44.9</v>
      </c>
      <c r="U89" s="9" t="n">
        <f aca="false">IF(ISBLANK(A89),"",IF($A89=U$2,$C89,U88))</f>
        <v>23.06</v>
      </c>
      <c r="V89" s="9" t="n">
        <f aca="false">IF(ISBLANK(A89),"",IF($A89=V$2,$C89,V88))</f>
        <v>51.9</v>
      </c>
      <c r="W89" s="9" t="n">
        <f aca="false">IF(ISBLANK(A89),"",IF($A89=W$2,$C89,W88))</f>
        <v>0</v>
      </c>
    </row>
    <row r="90" customFormat="false" ht="14.1" hidden="false" customHeight="false" outlineLevel="0" collapsed="false">
      <c r="A90" s="0" t="n">
        <v>8370</v>
      </c>
      <c r="B90" s="0" t="n">
        <v>-100</v>
      </c>
      <c r="C90" s="0" t="n">
        <v>44.96</v>
      </c>
      <c r="D90" s="0" t="s">
        <v>98</v>
      </c>
      <c r="H90" s="8" t="n">
        <f aca="false">IF(ISBLANK(D90),,LEFT(D90,LEN(D90)-6)*1)</f>
        <v>38720.8142361111</v>
      </c>
      <c r="I90" s="9" t="n">
        <f aca="false">IF(ISBLANK(A90),"",-B90*C90)</f>
        <v>4496</v>
      </c>
      <c r="J90" s="9" t="n">
        <f aca="false">IF(ISBLANK(A90),"",-SUM(I$3:I90))</f>
        <v>-18772.6996212121</v>
      </c>
      <c r="K90" s="9" t="n">
        <f aca="false">IF(ISBLANK(A90),"",SUMPRODUCT(O90:R90,T90:W90)-J90)</f>
        <v>86.6996212121085</v>
      </c>
      <c r="L90" s="5" t="n">
        <f aca="false">IF(ISBLANK(A90),"",K90/$M$1)</f>
        <v>0.00144499368686847</v>
      </c>
      <c r="M90" s="5" t="n">
        <f aca="false">IF(ISBLANK(A90),"",K90/($M$1+SUM(K$3:K89)))</f>
        <v>0.00165110756259497</v>
      </c>
      <c r="N90" s="0" t="n">
        <f aca="false">IF(ISBLANK(A90),"",IF(H91=0,NETWORKDAYS($H$3,H90,holiday!$B$2:$B$10),IF(DAY(H90)&lt;DAY(H91),NETWORKDAYS($H$3,H90,holiday!$B$2:$B$10),0)))</f>
        <v>0</v>
      </c>
      <c r="O90" s="0" t="n">
        <f aca="false">IF(ISBLANK(A90),"",SUMIF($A$3:$A90,O$2,$B$3:$B90))</f>
        <v>200</v>
      </c>
      <c r="P90" s="0" t="n">
        <f aca="false">IF(ISBLANK(A90),"",SUMIF($A$3:$A90,P$2,$B$3:$B90))</f>
        <v>-300</v>
      </c>
      <c r="Q90" s="0" t="n">
        <f aca="false">IF(ISBLANK(A90),"",SUMIF($A$3:$A90,Q$2,$B$3:$B90))</f>
        <v>-400</v>
      </c>
      <c r="R90" s="0" t="n">
        <f aca="false">IF(ISBLANK(A90),"",SUMIF($A$3:$A90,R$2,$B$3:$B90))</f>
        <v>0</v>
      </c>
      <c r="T90" s="9" t="n">
        <f aca="false">IF(ISBLANK(A90),"",IF($A90=T$2,$C90,T89))</f>
        <v>44.96</v>
      </c>
      <c r="U90" s="9" t="n">
        <f aca="false">IF(ISBLANK(A90),"",IF($A90=U$2,$C90,U89))</f>
        <v>23.06</v>
      </c>
      <c r="V90" s="9" t="n">
        <f aca="false">IF(ISBLANK(A90),"",IF($A90=V$2,$C90,V89))</f>
        <v>51.9</v>
      </c>
      <c r="W90" s="9" t="n">
        <f aca="false">IF(ISBLANK(A90),"",IF($A90=W$2,$C90,W89))</f>
        <v>0</v>
      </c>
    </row>
    <row r="91" customFormat="false" ht="14.1" hidden="false" customHeight="false" outlineLevel="0" collapsed="false">
      <c r="A91" s="0" t="n">
        <v>8370</v>
      </c>
      <c r="B91" s="0" t="n">
        <v>-100</v>
      </c>
      <c r="C91" s="0" t="n">
        <v>44.99</v>
      </c>
      <c r="D91" s="0" t="s">
        <v>99</v>
      </c>
      <c r="H91" s="8" t="n">
        <f aca="false">IF(ISBLANK(D91),,LEFT(D91,LEN(D91)-6)*1)</f>
        <v>38720.8155439815</v>
      </c>
      <c r="I91" s="9" t="n">
        <f aca="false">IF(ISBLANK(A91),"",-B91*C91)</f>
        <v>4499</v>
      </c>
      <c r="J91" s="9" t="n">
        <f aca="false">IF(ISBLANK(A91),"",-SUM(I$3:I91))</f>
        <v>-23271.6996212121</v>
      </c>
      <c r="K91" s="9" t="n">
        <f aca="false">IF(ISBLANK(A91),"",SUMPRODUCT(O91:R91,T91:W91)-J91)</f>
        <v>92.6996212121085</v>
      </c>
      <c r="L91" s="5" t="n">
        <f aca="false">IF(ISBLANK(A91),"",K91/$M$1)</f>
        <v>0.00154499368686847</v>
      </c>
      <c r="M91" s="5" t="n">
        <f aca="false">IF(ISBLANK(A91),"",K91/($M$1+SUM(K$3:K90)))</f>
        <v>0.00176246154736046</v>
      </c>
      <c r="N91" s="0" t="n">
        <f aca="false">IF(ISBLANK(A91),"",IF(H92=0,NETWORKDAYS($H$3,H91,holiday!$B$2:$B$10),IF(DAY(H91)&lt;DAY(H92),NETWORKDAYS($H$3,H91,holiday!$B$2:$B$10),0)))</f>
        <v>0</v>
      </c>
      <c r="O91" s="0" t="n">
        <f aca="false">IF(ISBLANK(A91),"",SUMIF($A$3:$A91,O$2,$B$3:$B91))</f>
        <v>100</v>
      </c>
      <c r="P91" s="0" t="n">
        <f aca="false">IF(ISBLANK(A91),"",SUMIF($A$3:$A91,P$2,$B$3:$B91))</f>
        <v>-300</v>
      </c>
      <c r="Q91" s="0" t="n">
        <f aca="false">IF(ISBLANK(A91),"",SUMIF($A$3:$A91,Q$2,$B$3:$B91))</f>
        <v>-400</v>
      </c>
      <c r="R91" s="0" t="n">
        <f aca="false">IF(ISBLANK(A91),"",SUMIF($A$3:$A91,R$2,$B$3:$B91))</f>
        <v>0</v>
      </c>
      <c r="T91" s="9" t="n">
        <f aca="false">IF(ISBLANK(A91),"",IF($A91=T$2,$C91,T90))</f>
        <v>44.99</v>
      </c>
      <c r="U91" s="9" t="n">
        <f aca="false">IF(ISBLANK(A91),"",IF($A91=U$2,$C91,U90))</f>
        <v>23.06</v>
      </c>
      <c r="V91" s="9" t="n">
        <f aca="false">IF(ISBLANK(A91),"",IF($A91=V$2,$C91,V90))</f>
        <v>51.9</v>
      </c>
      <c r="W91" s="9" t="n">
        <f aca="false">IF(ISBLANK(A91),"",IF($A91=W$2,$C91,W90))</f>
        <v>0</v>
      </c>
    </row>
    <row r="92" customFormat="false" ht="14.1" hidden="false" customHeight="false" outlineLevel="0" collapsed="false">
      <c r="A92" s="0" t="n">
        <v>980</v>
      </c>
      <c r="B92" s="0" t="n">
        <v>100</v>
      </c>
      <c r="C92" s="0" t="n">
        <v>23.1</v>
      </c>
      <c r="D92" s="0" t="s">
        <v>100</v>
      </c>
      <c r="H92" s="8" t="n">
        <f aca="false">IF(ISBLANK(D92),,LEFT(D92,LEN(D92)-6)*1)</f>
        <v>38720.8214351852</v>
      </c>
      <c r="I92" s="9" t="n">
        <f aca="false">IF(ISBLANK(A92),"",-B92*C92)</f>
        <v>-2310</v>
      </c>
      <c r="J92" s="9" t="n">
        <f aca="false">IF(ISBLANK(A92),"",-SUM(I$3:I92))</f>
        <v>-20961.6996212121</v>
      </c>
      <c r="K92" s="9" t="n">
        <f aca="false">IF(ISBLANK(A92),"",SUMPRODUCT(O92:R92,T92:W92)-J92)</f>
        <v>80.6996212121085</v>
      </c>
      <c r="L92" s="5" t="n">
        <f aca="false">IF(ISBLANK(A92),"",K92/$M$1)</f>
        <v>0.00134499368686847</v>
      </c>
      <c r="M92" s="5" t="n">
        <f aca="false">IF(ISBLANK(A92),"",K92/($M$1+SUM(K$3:K91)))</f>
        <v>0.00153161084775311</v>
      </c>
      <c r="N92" s="0" t="n">
        <f aca="false">IF(ISBLANK(A92),"",IF(H93=0,NETWORKDAYS($H$3,H92,holiday!$B$2:$B$10),IF(DAY(H92)&lt;DAY(H93),NETWORKDAYS($H$3,H92,holiday!$B$2:$B$10),0)))</f>
        <v>0</v>
      </c>
      <c r="O92" s="0" t="n">
        <f aca="false">IF(ISBLANK(A92),"",SUMIF($A$3:$A92,O$2,$B$3:$B92))</f>
        <v>100</v>
      </c>
      <c r="P92" s="0" t="n">
        <f aca="false">IF(ISBLANK(A92),"",SUMIF($A$3:$A92,P$2,$B$3:$B92))</f>
        <v>-200</v>
      </c>
      <c r="Q92" s="0" t="n">
        <f aca="false">IF(ISBLANK(A92),"",SUMIF($A$3:$A92,Q$2,$B$3:$B92))</f>
        <v>-400</v>
      </c>
      <c r="R92" s="0" t="n">
        <f aca="false">IF(ISBLANK(A92),"",SUMIF($A$3:$A92,R$2,$B$3:$B92))</f>
        <v>0</v>
      </c>
      <c r="T92" s="9" t="n">
        <f aca="false">IF(ISBLANK(A92),"",IF($A92=T$2,$C92,T91))</f>
        <v>44.99</v>
      </c>
      <c r="U92" s="9" t="n">
        <f aca="false">IF(ISBLANK(A92),"",IF($A92=U$2,$C92,U91))</f>
        <v>23.1</v>
      </c>
      <c r="V92" s="9" t="n">
        <f aca="false">IF(ISBLANK(A92),"",IF($A92=V$2,$C92,V91))</f>
        <v>51.9</v>
      </c>
      <c r="W92" s="9" t="n">
        <f aca="false">IF(ISBLANK(A92),"",IF($A92=W$2,$C92,W91))</f>
        <v>0</v>
      </c>
    </row>
    <row r="93" customFormat="false" ht="14.1" hidden="false" customHeight="false" outlineLevel="0" collapsed="false">
      <c r="A93" s="0" t="n">
        <v>980</v>
      </c>
      <c r="B93" s="0" t="n">
        <v>100</v>
      </c>
      <c r="C93" s="0" t="n">
        <v>23.1</v>
      </c>
      <c r="D93" s="0" t="s">
        <v>101</v>
      </c>
      <c r="H93" s="8" t="n">
        <f aca="false">IF(ISBLANK(D93),,LEFT(D93,LEN(D93)-6)*1)</f>
        <v>38720.8225115741</v>
      </c>
      <c r="I93" s="9" t="n">
        <f aca="false">IF(ISBLANK(A93),"",-B93*C93)</f>
        <v>-2310</v>
      </c>
      <c r="J93" s="9" t="n">
        <f aca="false">IF(ISBLANK(A93),"",-SUM(I$3:I93))</f>
        <v>-18651.6996212121</v>
      </c>
      <c r="K93" s="9" t="n">
        <f aca="false">IF(ISBLANK(A93),"",SUMPRODUCT(O93:R93,T93:W93)-J93)</f>
        <v>80.6996212121085</v>
      </c>
      <c r="L93" s="5" t="n">
        <f aca="false">IF(ISBLANK(A93),"",K93/$M$1)</f>
        <v>0.00134499368686847</v>
      </c>
      <c r="M93" s="5" t="n">
        <f aca="false">IF(ISBLANK(A93),"",K93/($M$1+SUM(K$3:K92)))</f>
        <v>0.00152926860337106</v>
      </c>
      <c r="N93" s="0" t="n">
        <f aca="false">IF(ISBLANK(A93),"",IF(H94=0,NETWORKDAYS($H$3,H93,holiday!$B$2:$B$10),IF(DAY(H93)&lt;DAY(H94),NETWORKDAYS($H$3,H93,holiday!$B$2:$B$10),0)))</f>
        <v>0</v>
      </c>
      <c r="O93" s="0" t="n">
        <f aca="false">IF(ISBLANK(A93),"",SUMIF($A$3:$A93,O$2,$B$3:$B93))</f>
        <v>100</v>
      </c>
      <c r="P93" s="0" t="n">
        <f aca="false">IF(ISBLANK(A93),"",SUMIF($A$3:$A93,P$2,$B$3:$B93))</f>
        <v>-100</v>
      </c>
      <c r="Q93" s="0" t="n">
        <f aca="false">IF(ISBLANK(A93),"",SUMIF($A$3:$A93,Q$2,$B$3:$B93))</f>
        <v>-400</v>
      </c>
      <c r="R93" s="0" t="n">
        <f aca="false">IF(ISBLANK(A93),"",SUMIF($A$3:$A93,R$2,$B$3:$B93))</f>
        <v>0</v>
      </c>
      <c r="T93" s="9" t="n">
        <f aca="false">IF(ISBLANK(A93),"",IF($A93=T$2,$C93,T92))</f>
        <v>44.99</v>
      </c>
      <c r="U93" s="9" t="n">
        <f aca="false">IF(ISBLANK(A93),"",IF($A93=U$2,$C93,U92))</f>
        <v>23.1</v>
      </c>
      <c r="V93" s="9" t="n">
        <f aca="false">IF(ISBLANK(A93),"",IF($A93=V$2,$C93,V92))</f>
        <v>51.9</v>
      </c>
      <c r="W93" s="9" t="n">
        <f aca="false">IF(ISBLANK(A93),"",IF($A93=W$2,$C93,W92))</f>
        <v>0</v>
      </c>
    </row>
    <row r="94" customFormat="false" ht="14.1" hidden="false" customHeight="false" outlineLevel="0" collapsed="false">
      <c r="A94" s="0" t="n">
        <v>980</v>
      </c>
      <c r="B94" s="0" t="n">
        <v>100</v>
      </c>
      <c r="C94" s="0" t="n">
        <v>22.98</v>
      </c>
      <c r="D94" s="0" t="s">
        <v>102</v>
      </c>
      <c r="H94" s="8" t="n">
        <f aca="false">IF(ISBLANK(D94),,LEFT(D94,LEN(D94)-6)*1)</f>
        <v>38720.8230787037</v>
      </c>
      <c r="I94" s="9" t="n">
        <f aca="false">IF(ISBLANK(A94),"",-B94*C94)</f>
        <v>-2298</v>
      </c>
      <c r="J94" s="9" t="n">
        <f aca="false">IF(ISBLANK(A94),"",-SUM(I$3:I94))</f>
        <v>-16353.6996212121</v>
      </c>
      <c r="K94" s="9" t="n">
        <f aca="false">IF(ISBLANK(A94),"",SUMPRODUCT(O94:R94,T94:W94)-J94)</f>
        <v>92.6996212121085</v>
      </c>
      <c r="L94" s="5" t="n">
        <f aca="false">IF(ISBLANK(A94),"",K94/$M$1)</f>
        <v>0.00154499368686847</v>
      </c>
      <c r="M94" s="5" t="n">
        <f aca="false">IF(ISBLANK(A94),"",K94/($M$1+SUM(K$3:K93)))</f>
        <v>0.00175398788795324</v>
      </c>
      <c r="N94" s="0" t="n">
        <f aca="false">IF(ISBLANK(A94),"",IF(H95=0,NETWORKDAYS($H$3,H94,holiday!$B$2:$B$10),IF(DAY(H94)&lt;DAY(H95),NETWORKDAYS($H$3,H94,holiday!$B$2:$B$10),0)))</f>
        <v>0</v>
      </c>
      <c r="O94" s="0" t="n">
        <f aca="false">IF(ISBLANK(A94),"",SUMIF($A$3:$A94,O$2,$B$3:$B94))</f>
        <v>100</v>
      </c>
      <c r="P94" s="0" t="n">
        <f aca="false">IF(ISBLANK(A94),"",SUMIF($A$3:$A94,P$2,$B$3:$B94))</f>
        <v>0</v>
      </c>
      <c r="Q94" s="0" t="n">
        <f aca="false">IF(ISBLANK(A94),"",SUMIF($A$3:$A94,Q$2,$B$3:$B94))</f>
        <v>-400</v>
      </c>
      <c r="R94" s="0" t="n">
        <f aca="false">IF(ISBLANK(A94),"",SUMIF($A$3:$A94,R$2,$B$3:$B94))</f>
        <v>0</v>
      </c>
      <c r="T94" s="9" t="n">
        <f aca="false">IF(ISBLANK(A94),"",IF($A94=T$2,$C94,T93))</f>
        <v>44.99</v>
      </c>
      <c r="U94" s="9" t="n">
        <f aca="false">IF(ISBLANK(A94),"",IF($A94=U$2,$C94,U93))</f>
        <v>22.98</v>
      </c>
      <c r="V94" s="9" t="n">
        <f aca="false">IF(ISBLANK(A94),"",IF($A94=V$2,$C94,V93))</f>
        <v>51.9</v>
      </c>
      <c r="W94" s="9" t="n">
        <f aca="false">IF(ISBLANK(A94),"",IF($A94=W$2,$C94,W93))</f>
        <v>0</v>
      </c>
    </row>
    <row r="95" customFormat="false" ht="14.1" hidden="false" customHeight="false" outlineLevel="0" collapsed="false">
      <c r="A95" s="0" t="n">
        <v>8370</v>
      </c>
      <c r="B95" s="0" t="n">
        <v>-100</v>
      </c>
      <c r="C95" s="0" t="n">
        <v>47.62</v>
      </c>
      <c r="D95" s="0" t="s">
        <v>103</v>
      </c>
      <c r="H95" s="8" t="n">
        <f aca="false">IF(ISBLANK(D95),,LEFT(D95,LEN(D95)-6)*1)</f>
        <v>38720.8236574074</v>
      </c>
      <c r="I95" s="9" t="n">
        <f aca="false">IF(ISBLANK(A95),"",-B95*C95)</f>
        <v>4762</v>
      </c>
      <c r="J95" s="9" t="n">
        <f aca="false">IF(ISBLANK(A95),"",-SUM(I$3:I95))</f>
        <v>-21115.6996212121</v>
      </c>
      <c r="K95" s="9" t="n">
        <f aca="false">IF(ISBLANK(A95),"",SUMPRODUCT(O95:R95,T95:W95)-J95)</f>
        <v>355.699621212108</v>
      </c>
      <c r="L95" s="5" t="n">
        <f aca="false">IF(ISBLANK(A95),"",K95/$M$1)</f>
        <v>0.00592832702020181</v>
      </c>
      <c r="M95" s="5" t="n">
        <f aca="false">IF(ISBLANK(A95),"",K95/($M$1+SUM(K$3:K94)))</f>
        <v>0.00671847883279964</v>
      </c>
      <c r="N95" s="0" t="n">
        <f aca="false">IF(ISBLANK(A95),"",IF(H96=0,NETWORKDAYS($H$3,H95,holiday!$B$2:$B$10),IF(DAY(H95)&lt;DAY(H96),NETWORKDAYS($H$3,H95,holiday!$B$2:$B$10),0)))</f>
        <v>0</v>
      </c>
      <c r="O95" s="0" t="n">
        <f aca="false">IF(ISBLANK(A95),"",SUMIF($A$3:$A95,O$2,$B$3:$B95))</f>
        <v>0</v>
      </c>
      <c r="P95" s="0" t="n">
        <f aca="false">IF(ISBLANK(A95),"",SUMIF($A$3:$A95,P$2,$B$3:$B95))</f>
        <v>0</v>
      </c>
      <c r="Q95" s="0" t="n">
        <f aca="false">IF(ISBLANK(A95),"",SUMIF($A$3:$A95,Q$2,$B$3:$B95))</f>
        <v>-400</v>
      </c>
      <c r="R95" s="0" t="n">
        <f aca="false">IF(ISBLANK(A95),"",SUMIF($A$3:$A95,R$2,$B$3:$B95))</f>
        <v>0</v>
      </c>
      <c r="T95" s="9" t="n">
        <f aca="false">IF(ISBLANK(A95),"",IF($A95=T$2,$C95,T94))</f>
        <v>47.62</v>
      </c>
      <c r="U95" s="9" t="n">
        <f aca="false">IF(ISBLANK(A95),"",IF($A95=U$2,$C95,U94))</f>
        <v>22.98</v>
      </c>
      <c r="V95" s="9" t="n">
        <f aca="false">IF(ISBLANK(A95),"",IF($A95=V$2,$C95,V94))</f>
        <v>51.9</v>
      </c>
      <c r="W95" s="9" t="n">
        <f aca="false">IF(ISBLANK(A95),"",IF($A95=W$2,$C95,W94))</f>
        <v>0</v>
      </c>
    </row>
    <row r="96" customFormat="false" ht="14.1" hidden="false" customHeight="false" outlineLevel="0" collapsed="false">
      <c r="A96" s="0" t="n">
        <v>980</v>
      </c>
      <c r="B96" s="0" t="n">
        <v>100</v>
      </c>
      <c r="C96" s="0" t="n">
        <v>23.1</v>
      </c>
      <c r="D96" s="0" t="s">
        <v>104</v>
      </c>
      <c r="H96" s="8" t="n">
        <f aca="false">IF(ISBLANK(D96),,LEFT(D96,LEN(D96)-6)*1)</f>
        <v>38720.8240277778</v>
      </c>
      <c r="I96" s="9" t="n">
        <f aca="false">IF(ISBLANK(A96),"",-B96*C96)</f>
        <v>-2310</v>
      </c>
      <c r="J96" s="9" t="n">
        <f aca="false">IF(ISBLANK(A96),"",-SUM(I$3:I96))</f>
        <v>-18805.6996212121</v>
      </c>
      <c r="K96" s="9" t="n">
        <f aca="false">IF(ISBLANK(A96),"",SUMPRODUCT(O96:R96,T96:W96)-J96)</f>
        <v>355.699621212108</v>
      </c>
      <c r="L96" s="5" t="n">
        <f aca="false">IF(ISBLANK(A96),"",K96/$M$1)</f>
        <v>0.00592832702020181</v>
      </c>
      <c r="M96" s="5" t="n">
        <f aca="false">IF(ISBLANK(A96),"",K96/($M$1+SUM(K$3:K95)))</f>
        <v>0.00667364210954895</v>
      </c>
      <c r="N96" s="0" t="n">
        <f aca="false">IF(ISBLANK(A96),"",IF(H97=0,NETWORKDAYS($H$3,H96,holiday!$B$2:$B$10),IF(DAY(H96)&lt;DAY(H97),NETWORKDAYS($H$3,H96,holiday!$B$2:$B$10),0)))</f>
        <v>0</v>
      </c>
      <c r="O96" s="0" t="n">
        <f aca="false">IF(ISBLANK(A96),"",SUMIF($A$3:$A96,O$2,$B$3:$B96))</f>
        <v>0</v>
      </c>
      <c r="P96" s="0" t="n">
        <f aca="false">IF(ISBLANK(A96),"",SUMIF($A$3:$A96,P$2,$B$3:$B96))</f>
        <v>100</v>
      </c>
      <c r="Q96" s="0" t="n">
        <f aca="false">IF(ISBLANK(A96),"",SUMIF($A$3:$A96,Q$2,$B$3:$B96))</f>
        <v>-400</v>
      </c>
      <c r="R96" s="0" t="n">
        <f aca="false">IF(ISBLANK(A96),"",SUMIF($A$3:$A96,R$2,$B$3:$B96))</f>
        <v>0</v>
      </c>
      <c r="T96" s="9" t="n">
        <f aca="false">IF(ISBLANK(A96),"",IF($A96=T$2,$C96,T95))</f>
        <v>47.62</v>
      </c>
      <c r="U96" s="9" t="n">
        <f aca="false">IF(ISBLANK(A96),"",IF($A96=U$2,$C96,U95))</f>
        <v>23.1</v>
      </c>
      <c r="V96" s="9" t="n">
        <f aca="false">IF(ISBLANK(A96),"",IF($A96=V$2,$C96,V95))</f>
        <v>51.9</v>
      </c>
      <c r="W96" s="9" t="n">
        <f aca="false">IF(ISBLANK(A96),"",IF($A96=W$2,$C96,W95))</f>
        <v>0</v>
      </c>
    </row>
    <row r="97" customFormat="false" ht="14.1" hidden="false" customHeight="false" outlineLevel="0" collapsed="false">
      <c r="A97" s="0" t="n">
        <v>980</v>
      </c>
      <c r="B97" s="0" t="n">
        <v>100</v>
      </c>
      <c r="C97" s="0" t="n">
        <v>23.1</v>
      </c>
      <c r="D97" s="0" t="s">
        <v>105</v>
      </c>
      <c r="H97" s="8" t="n">
        <f aca="false">IF(ISBLANK(D97),,LEFT(D97,LEN(D97)-6)*1)</f>
        <v>38720.8249537037</v>
      </c>
      <c r="I97" s="9" t="n">
        <f aca="false">IF(ISBLANK(A97),"",-B97*C97)</f>
        <v>-2310</v>
      </c>
      <c r="J97" s="9" t="n">
        <f aca="false">IF(ISBLANK(A97),"",-SUM(I$3:I97))</f>
        <v>-16495.6996212121</v>
      </c>
      <c r="K97" s="9" t="n">
        <f aca="false">IF(ISBLANK(A97),"",SUMPRODUCT(O97:R97,T97:W97)-J97)</f>
        <v>355.699621212108</v>
      </c>
      <c r="L97" s="5" t="n">
        <f aca="false">IF(ISBLANK(A97),"",K97/$M$1)</f>
        <v>0.00592832702020181</v>
      </c>
      <c r="M97" s="5" t="n">
        <f aca="false">IF(ISBLANK(A97),"",K97/($M$1+SUM(K$3:K96)))</f>
        <v>0.00662939986743262</v>
      </c>
      <c r="N97" s="0" t="n">
        <f aca="false">IF(ISBLANK(A97),"",IF(H98=0,NETWORKDAYS($H$3,H97,holiday!$B$2:$B$10),IF(DAY(H97)&lt;DAY(H98),NETWORKDAYS($H$3,H97,holiday!$B$2:$B$10),0)))</f>
        <v>0</v>
      </c>
      <c r="O97" s="0" t="n">
        <f aca="false">IF(ISBLANK(A97),"",SUMIF($A$3:$A97,O$2,$B$3:$B97))</f>
        <v>0</v>
      </c>
      <c r="P97" s="0" t="n">
        <f aca="false">IF(ISBLANK(A97),"",SUMIF($A$3:$A97,P$2,$B$3:$B97))</f>
        <v>200</v>
      </c>
      <c r="Q97" s="0" t="n">
        <f aca="false">IF(ISBLANK(A97),"",SUMIF($A$3:$A97,Q$2,$B$3:$B97))</f>
        <v>-400</v>
      </c>
      <c r="R97" s="0" t="n">
        <f aca="false">IF(ISBLANK(A97),"",SUMIF($A$3:$A97,R$2,$B$3:$B97))</f>
        <v>0</v>
      </c>
      <c r="T97" s="9" t="n">
        <f aca="false">IF(ISBLANK(A97),"",IF($A97=T$2,$C97,T96))</f>
        <v>47.62</v>
      </c>
      <c r="U97" s="9" t="n">
        <f aca="false">IF(ISBLANK(A97),"",IF($A97=U$2,$C97,U96))</f>
        <v>23.1</v>
      </c>
      <c r="V97" s="9" t="n">
        <f aca="false">IF(ISBLANK(A97),"",IF($A97=V$2,$C97,V96))</f>
        <v>51.9</v>
      </c>
      <c r="W97" s="9" t="n">
        <f aca="false">IF(ISBLANK(A97),"",IF($A97=W$2,$C97,W96))</f>
        <v>0</v>
      </c>
    </row>
    <row r="98" customFormat="false" ht="14.1" hidden="false" customHeight="false" outlineLevel="0" collapsed="false">
      <c r="A98" s="0" t="n">
        <v>679</v>
      </c>
      <c r="B98" s="0" t="n">
        <v>100</v>
      </c>
      <c r="C98" s="0" t="n">
        <v>52.06</v>
      </c>
      <c r="D98" s="0" t="s">
        <v>106</v>
      </c>
      <c r="H98" s="8" t="n">
        <f aca="false">IF(ISBLANK(D98),,LEFT(D98,LEN(D98)-6)*1)</f>
        <v>38720.826400463</v>
      </c>
      <c r="I98" s="9" t="n">
        <f aca="false">IF(ISBLANK(A98),"",-B98*C98)</f>
        <v>-5206</v>
      </c>
      <c r="J98" s="9" t="n">
        <f aca="false">IF(ISBLANK(A98),"",-SUM(I$3:I98))</f>
        <v>-11289.6996212121</v>
      </c>
      <c r="K98" s="9" t="n">
        <f aca="false">IF(ISBLANK(A98),"",SUMPRODUCT(O98:R98,T98:W98)-J98)</f>
        <v>291.699621212108</v>
      </c>
      <c r="L98" s="5" t="n">
        <f aca="false">IF(ISBLANK(A98),"",K98/$M$1)</f>
        <v>0.00486166035353514</v>
      </c>
      <c r="M98" s="5" t="n">
        <f aca="false">IF(ISBLANK(A98),"",K98/($M$1+SUM(K$3:K97)))</f>
        <v>0.00540078722098155</v>
      </c>
      <c r="N98" s="0" t="n">
        <f aca="false">IF(ISBLANK(A98),"",IF(H99=0,NETWORKDAYS($H$3,H98,holiday!$B$2:$B$10),IF(DAY(H98)&lt;DAY(H99),NETWORKDAYS($H$3,H98,holiday!$B$2:$B$10),0)))</f>
        <v>0</v>
      </c>
      <c r="O98" s="0" t="n">
        <f aca="false">IF(ISBLANK(A98),"",SUMIF($A$3:$A98,O$2,$B$3:$B98))</f>
        <v>0</v>
      </c>
      <c r="P98" s="0" t="n">
        <f aca="false">IF(ISBLANK(A98),"",SUMIF($A$3:$A98,P$2,$B$3:$B98))</f>
        <v>200</v>
      </c>
      <c r="Q98" s="0" t="n">
        <f aca="false">IF(ISBLANK(A98),"",SUMIF($A$3:$A98,Q$2,$B$3:$B98))</f>
        <v>-300</v>
      </c>
      <c r="R98" s="0" t="n">
        <f aca="false">IF(ISBLANK(A98),"",SUMIF($A$3:$A98,R$2,$B$3:$B98))</f>
        <v>0</v>
      </c>
      <c r="T98" s="9" t="n">
        <f aca="false">IF(ISBLANK(A98),"",IF($A98=T$2,$C98,T97))</f>
        <v>47.62</v>
      </c>
      <c r="U98" s="9" t="n">
        <f aca="false">IF(ISBLANK(A98),"",IF($A98=U$2,$C98,U97))</f>
        <v>23.1</v>
      </c>
      <c r="V98" s="9" t="n">
        <f aca="false">IF(ISBLANK(A98),"",IF($A98=V$2,$C98,V97))</f>
        <v>52.06</v>
      </c>
      <c r="W98" s="9" t="n">
        <f aca="false">IF(ISBLANK(A98),"",IF($A98=W$2,$C98,W97))</f>
        <v>0</v>
      </c>
    </row>
    <row r="99" customFormat="false" ht="14.1" hidden="false" customHeight="false" outlineLevel="0" collapsed="false">
      <c r="A99" s="0" t="n">
        <v>679</v>
      </c>
      <c r="B99" s="0" t="n">
        <v>100</v>
      </c>
      <c r="C99" s="0" t="n">
        <v>52.06</v>
      </c>
      <c r="D99" s="0" t="s">
        <v>107</v>
      </c>
      <c r="H99" s="8" t="n">
        <f aca="false">IF(ISBLANK(D99),,LEFT(D99,LEN(D99)-6)*1)</f>
        <v>38720.8264236111</v>
      </c>
      <c r="I99" s="9" t="n">
        <f aca="false">IF(ISBLANK(A99),"",-B99*C99)</f>
        <v>-5206</v>
      </c>
      <c r="J99" s="9" t="n">
        <f aca="false">IF(ISBLANK(A99),"",-SUM(I$3:I99))</f>
        <v>-6083.69962121211</v>
      </c>
      <c r="K99" s="9" t="n">
        <f aca="false">IF(ISBLANK(A99),"",SUMPRODUCT(O99:R99,T99:W99)-J99)</f>
        <v>291.699621212108</v>
      </c>
      <c r="L99" s="5" t="n">
        <f aca="false">IF(ISBLANK(A99),"",K99/$M$1)</f>
        <v>0.00486166035353514</v>
      </c>
      <c r="M99" s="5" t="n">
        <f aca="false">IF(ISBLANK(A99),"",K99/($M$1+SUM(K$3:K98)))</f>
        <v>0.00537177540502013</v>
      </c>
      <c r="N99" s="0" t="n">
        <f aca="false">IF(ISBLANK(A99),"",IF(H100=0,NETWORKDAYS($H$3,H99,holiday!$B$2:$B$10),IF(DAY(H99)&lt;DAY(H100),NETWORKDAYS($H$3,H99,holiday!$B$2:$B$10),0)))</f>
        <v>0</v>
      </c>
      <c r="O99" s="0" t="n">
        <f aca="false">IF(ISBLANK(A99),"",SUMIF($A$3:$A99,O$2,$B$3:$B99))</f>
        <v>0</v>
      </c>
      <c r="P99" s="0" t="n">
        <f aca="false">IF(ISBLANK(A99),"",SUMIF($A$3:$A99,P$2,$B$3:$B99))</f>
        <v>200</v>
      </c>
      <c r="Q99" s="0" t="n">
        <f aca="false">IF(ISBLANK(A99),"",SUMIF($A$3:$A99,Q$2,$B$3:$B99))</f>
        <v>-200</v>
      </c>
      <c r="R99" s="0" t="n">
        <f aca="false">IF(ISBLANK(A99),"",SUMIF($A$3:$A99,R$2,$B$3:$B99))</f>
        <v>0</v>
      </c>
      <c r="T99" s="9" t="n">
        <f aca="false">IF(ISBLANK(A99),"",IF($A99=T$2,$C99,T98))</f>
        <v>47.62</v>
      </c>
      <c r="U99" s="9" t="n">
        <f aca="false">IF(ISBLANK(A99),"",IF($A99=U$2,$C99,U98))</f>
        <v>23.1</v>
      </c>
      <c r="V99" s="9" t="n">
        <f aca="false">IF(ISBLANK(A99),"",IF($A99=V$2,$C99,V98))</f>
        <v>52.06</v>
      </c>
      <c r="W99" s="9" t="n">
        <f aca="false">IF(ISBLANK(A99),"",IF($A99=W$2,$C99,W98))</f>
        <v>0</v>
      </c>
    </row>
    <row r="100" customFormat="false" ht="14.1" hidden="false" customHeight="false" outlineLevel="0" collapsed="false">
      <c r="A100" s="0" t="n">
        <v>679</v>
      </c>
      <c r="B100" s="0" t="n">
        <v>100</v>
      </c>
      <c r="C100" s="0" t="n">
        <v>52.06</v>
      </c>
      <c r="D100" s="0" t="s">
        <v>108</v>
      </c>
      <c r="H100" s="8" t="n">
        <f aca="false">IF(ISBLANK(D100),,LEFT(D100,LEN(D100)-6)*1)</f>
        <v>38720.8264351852</v>
      </c>
      <c r="I100" s="9" t="n">
        <f aca="false">IF(ISBLANK(A100),"",-B100*C100)</f>
        <v>-5206</v>
      </c>
      <c r="J100" s="9" t="n">
        <f aca="false">IF(ISBLANK(A100),"",-SUM(I$3:I100))</f>
        <v>-877.699621212108</v>
      </c>
      <c r="K100" s="9" t="n">
        <f aca="false">IF(ISBLANK(A100),"",SUMPRODUCT(O100:R100,T100:W100)-J100)</f>
        <v>291.699621212108</v>
      </c>
      <c r="L100" s="5" t="n">
        <f aca="false">IF(ISBLANK(A100),"",K100/$M$1)</f>
        <v>0.00486166035353514</v>
      </c>
      <c r="M100" s="5" t="n">
        <f aca="false">IF(ISBLANK(A100),"",K100/($M$1+SUM(K$3:K99)))</f>
        <v>0.00534307361359541</v>
      </c>
      <c r="N100" s="0" t="n">
        <f aca="false">IF(ISBLANK(A100),"",IF(H101=0,NETWORKDAYS($H$3,H100,holiday!$B$2:$B$10),IF(DAY(H100)&lt;DAY(H101),NETWORKDAYS($H$3,H100,holiday!$B$2:$B$10),0)))</f>
        <v>0</v>
      </c>
      <c r="O100" s="0" t="n">
        <f aca="false">IF(ISBLANK(A100),"",SUMIF($A$3:$A100,O$2,$B$3:$B100))</f>
        <v>0</v>
      </c>
      <c r="P100" s="0" t="n">
        <f aca="false">IF(ISBLANK(A100),"",SUMIF($A$3:$A100,P$2,$B$3:$B100))</f>
        <v>200</v>
      </c>
      <c r="Q100" s="0" t="n">
        <f aca="false">IF(ISBLANK(A100),"",SUMIF($A$3:$A100,Q$2,$B$3:$B100))</f>
        <v>-100</v>
      </c>
      <c r="R100" s="0" t="n">
        <f aca="false">IF(ISBLANK(A100),"",SUMIF($A$3:$A100,R$2,$B$3:$B100))</f>
        <v>0</v>
      </c>
      <c r="T100" s="9" t="n">
        <f aca="false">IF(ISBLANK(A100),"",IF($A100=T$2,$C100,T99))</f>
        <v>47.62</v>
      </c>
      <c r="U100" s="9" t="n">
        <f aca="false">IF(ISBLANK(A100),"",IF($A100=U$2,$C100,U99))</f>
        <v>23.1</v>
      </c>
      <c r="V100" s="9" t="n">
        <f aca="false">IF(ISBLANK(A100),"",IF($A100=V$2,$C100,V99))</f>
        <v>52.06</v>
      </c>
      <c r="W100" s="9" t="n">
        <f aca="false">IF(ISBLANK(A100),"",IF($A100=W$2,$C100,W99))</f>
        <v>0</v>
      </c>
    </row>
    <row r="101" customFormat="false" ht="14.1" hidden="false" customHeight="false" outlineLevel="0" collapsed="false">
      <c r="A101" s="0" t="n">
        <v>679</v>
      </c>
      <c r="B101" s="0" t="n">
        <v>-100</v>
      </c>
      <c r="C101" s="0" t="n">
        <v>52.55</v>
      </c>
      <c r="D101" s="0" t="s">
        <v>109</v>
      </c>
      <c r="H101" s="8" t="n">
        <f aca="false">IF(ISBLANK(D101),,LEFT(D101,LEN(D101)-6)*1)</f>
        <v>38720.8271875</v>
      </c>
      <c r="I101" s="9" t="n">
        <f aca="false">IF(ISBLANK(A101),"",-B101*C101)</f>
        <v>5255</v>
      </c>
      <c r="J101" s="9" t="n">
        <f aca="false">IF(ISBLANK(A101),"",-SUM(I$3:I101))</f>
        <v>-6132.69962121211</v>
      </c>
      <c r="K101" s="9" t="n">
        <f aca="false">IF(ISBLANK(A101),"",SUMPRODUCT(O101:R101,T101:W101)-J101)</f>
        <v>242.699621212108</v>
      </c>
      <c r="L101" s="5" t="n">
        <f aca="false">IF(ISBLANK(A101),"",K101/$M$1)</f>
        <v>0.00404499368686848</v>
      </c>
      <c r="M101" s="5" t="n">
        <f aca="false">IF(ISBLANK(A101),"",K101/($M$1+SUM(K$3:K100)))</f>
        <v>0.00442191205468419</v>
      </c>
      <c r="N101" s="0" t="n">
        <f aca="false">IF(ISBLANK(A101),"",IF(H102=0,NETWORKDAYS($H$3,H101,holiday!$B$2:$B$10),IF(DAY(H101)&lt;DAY(H102),NETWORKDAYS($H$3,H101,holiday!$B$2:$B$10),0)))</f>
        <v>0</v>
      </c>
      <c r="O101" s="0" t="n">
        <f aca="false">IF(ISBLANK(A101),"",SUMIF($A$3:$A101,O$2,$B$3:$B101))</f>
        <v>0</v>
      </c>
      <c r="P101" s="0" t="n">
        <f aca="false">IF(ISBLANK(A101),"",SUMIF($A$3:$A101,P$2,$B$3:$B101))</f>
        <v>200</v>
      </c>
      <c r="Q101" s="0" t="n">
        <f aca="false">IF(ISBLANK(A101),"",SUMIF($A$3:$A101,Q$2,$B$3:$B101))</f>
        <v>-200</v>
      </c>
      <c r="R101" s="0" t="n">
        <f aca="false">IF(ISBLANK(A101),"",SUMIF($A$3:$A101,R$2,$B$3:$B101))</f>
        <v>0</v>
      </c>
      <c r="T101" s="9" t="n">
        <f aca="false">IF(ISBLANK(A101),"",IF($A101=T$2,$C101,T100))</f>
        <v>47.62</v>
      </c>
      <c r="U101" s="9" t="n">
        <f aca="false">IF(ISBLANK(A101),"",IF($A101=U$2,$C101,U100))</f>
        <v>23.1</v>
      </c>
      <c r="V101" s="9" t="n">
        <f aca="false">IF(ISBLANK(A101),"",IF($A101=V$2,$C101,V100))</f>
        <v>52.55</v>
      </c>
      <c r="W101" s="9" t="n">
        <f aca="false">IF(ISBLANK(A101),"",IF($A101=W$2,$C101,W100))</f>
        <v>0</v>
      </c>
    </row>
    <row r="102" customFormat="false" ht="14.1" hidden="false" customHeight="false" outlineLevel="0" collapsed="false">
      <c r="A102" s="0" t="n">
        <v>8370</v>
      </c>
      <c r="B102" s="0" t="n">
        <v>100</v>
      </c>
      <c r="C102" s="0" t="n">
        <v>45.09</v>
      </c>
      <c r="D102" s="0" t="s">
        <v>110</v>
      </c>
      <c r="H102" s="8" t="n">
        <f aca="false">IF(ISBLANK(D102),,LEFT(D102,LEN(D102)-6)*1)</f>
        <v>38720.8334259259</v>
      </c>
      <c r="I102" s="9" t="n">
        <f aca="false">IF(ISBLANK(A102),"",-B102*C102)</f>
        <v>-4509</v>
      </c>
      <c r="J102" s="9" t="n">
        <f aca="false">IF(ISBLANK(A102),"",-SUM(I$3:I102))</f>
        <v>-1623.69962121211</v>
      </c>
      <c r="K102" s="9" t="n">
        <f aca="false">IF(ISBLANK(A102),"",SUMPRODUCT(O102:R102,T102:W102)-J102)</f>
        <v>242.699621212108</v>
      </c>
      <c r="L102" s="5" t="n">
        <f aca="false">IF(ISBLANK(A102),"",K102/$M$1)</f>
        <v>0.00404499368686848</v>
      </c>
      <c r="M102" s="5" t="n">
        <f aca="false">IF(ISBLANK(A102),"",K102/($M$1+SUM(K$3:K101)))</f>
        <v>0.00440244483081672</v>
      </c>
      <c r="N102" s="0" t="n">
        <f aca="false">IF(ISBLANK(A102),"",IF(H103=0,NETWORKDAYS($H$3,H102,holiday!$B$2:$B$10),IF(DAY(H102)&lt;DAY(H103),NETWORKDAYS($H$3,H102,holiday!$B$2:$B$10),0)))</f>
        <v>0</v>
      </c>
      <c r="O102" s="0" t="n">
        <f aca="false">IF(ISBLANK(A102),"",SUMIF($A$3:$A102,O$2,$B$3:$B102))</f>
        <v>100</v>
      </c>
      <c r="P102" s="0" t="n">
        <f aca="false">IF(ISBLANK(A102),"",SUMIF($A$3:$A102,P$2,$B$3:$B102))</f>
        <v>200</v>
      </c>
      <c r="Q102" s="0" t="n">
        <f aca="false">IF(ISBLANK(A102),"",SUMIF($A$3:$A102,Q$2,$B$3:$B102))</f>
        <v>-200</v>
      </c>
      <c r="R102" s="0" t="n">
        <f aca="false">IF(ISBLANK(A102),"",SUMIF($A$3:$A102,R$2,$B$3:$B102))</f>
        <v>0</v>
      </c>
      <c r="T102" s="9" t="n">
        <f aca="false">IF(ISBLANK(A102),"",IF($A102=T$2,$C102,T101))</f>
        <v>45.09</v>
      </c>
      <c r="U102" s="9" t="n">
        <f aca="false">IF(ISBLANK(A102),"",IF($A102=U$2,$C102,U101))</f>
        <v>23.1</v>
      </c>
      <c r="V102" s="9" t="n">
        <f aca="false">IF(ISBLANK(A102),"",IF($A102=V$2,$C102,V101))</f>
        <v>52.55</v>
      </c>
      <c r="W102" s="9" t="n">
        <f aca="false">IF(ISBLANK(A102),"",IF($A102=W$2,$C102,W101))</f>
        <v>0</v>
      </c>
    </row>
    <row r="103" customFormat="false" ht="14.1" hidden="false" customHeight="false" outlineLevel="0" collapsed="false">
      <c r="A103" s="0" t="n">
        <v>8370</v>
      </c>
      <c r="B103" s="0" t="n">
        <v>100</v>
      </c>
      <c r="C103" s="0" t="n">
        <v>45.42</v>
      </c>
      <c r="D103" s="0" t="s">
        <v>111</v>
      </c>
      <c r="H103" s="8" t="n">
        <f aca="false">IF(ISBLANK(D103),,LEFT(D103,LEN(D103)-6)*1)</f>
        <v>38720.8383796296</v>
      </c>
      <c r="I103" s="9" t="n">
        <f aca="false">IF(ISBLANK(A103),"",-B103*C103)</f>
        <v>-4542</v>
      </c>
      <c r="J103" s="9" t="n">
        <f aca="false">IF(ISBLANK(A103),"",-SUM(I$3:I103))</f>
        <v>2918.30037878789</v>
      </c>
      <c r="K103" s="9" t="n">
        <f aca="false">IF(ISBLANK(A103),"",SUMPRODUCT(O103:R103,T103:W103)-J103)</f>
        <v>275.699621212108</v>
      </c>
      <c r="L103" s="5" t="n">
        <f aca="false">IF(ISBLANK(A103),"",K103/$M$1)</f>
        <v>0.00459499368686847</v>
      </c>
      <c r="M103" s="5" t="n">
        <f aca="false">IF(ISBLANK(A103),"",K103/($M$1+SUM(K$3:K102)))</f>
        <v>0.00497912732466024</v>
      </c>
      <c r="N103" s="0" t="n">
        <f aca="false">IF(ISBLANK(A103),"",IF(H104=0,NETWORKDAYS($H$3,H103,holiday!$B$2:$B$10),IF(DAY(H103)&lt;DAY(H104),NETWORKDAYS($H$3,H103,holiday!$B$2:$B$10),0)))</f>
        <v>0</v>
      </c>
      <c r="O103" s="0" t="n">
        <f aca="false">IF(ISBLANK(A103),"",SUMIF($A$3:$A103,O$2,$B$3:$B103))</f>
        <v>200</v>
      </c>
      <c r="P103" s="0" t="n">
        <f aca="false">IF(ISBLANK(A103),"",SUMIF($A$3:$A103,P$2,$B$3:$B103))</f>
        <v>200</v>
      </c>
      <c r="Q103" s="0" t="n">
        <f aca="false">IF(ISBLANK(A103),"",SUMIF($A$3:$A103,Q$2,$B$3:$B103))</f>
        <v>-200</v>
      </c>
      <c r="R103" s="0" t="n">
        <f aca="false">IF(ISBLANK(A103),"",SUMIF($A$3:$A103,R$2,$B$3:$B103))</f>
        <v>0</v>
      </c>
      <c r="T103" s="9" t="n">
        <f aca="false">IF(ISBLANK(A103),"",IF($A103=T$2,$C103,T102))</f>
        <v>45.42</v>
      </c>
      <c r="U103" s="9" t="n">
        <f aca="false">IF(ISBLANK(A103),"",IF($A103=U$2,$C103,U102))</f>
        <v>23.1</v>
      </c>
      <c r="V103" s="9" t="n">
        <f aca="false">IF(ISBLANK(A103),"",IF($A103=V$2,$C103,V102))</f>
        <v>52.55</v>
      </c>
      <c r="W103" s="9" t="n">
        <f aca="false">IF(ISBLANK(A103),"",IF($A103=W$2,$C103,W102))</f>
        <v>0</v>
      </c>
    </row>
    <row r="104" customFormat="false" ht="14.1" hidden="false" customHeight="false" outlineLevel="0" collapsed="false">
      <c r="A104" s="0" t="n">
        <v>8370</v>
      </c>
      <c r="B104" s="0" t="n">
        <v>100</v>
      </c>
      <c r="C104" s="0" t="n">
        <v>45.44</v>
      </c>
      <c r="D104" s="0" t="s">
        <v>112</v>
      </c>
      <c r="H104" s="8" t="n">
        <f aca="false">IF(ISBLANK(D104),,LEFT(D104,LEN(D104)-6)*1)</f>
        <v>38720.8388425926</v>
      </c>
      <c r="I104" s="9" t="n">
        <f aca="false">IF(ISBLANK(A104),"",-B104*C104)</f>
        <v>-4544</v>
      </c>
      <c r="J104" s="9" t="n">
        <f aca="false">IF(ISBLANK(A104),"",-SUM(I$3:I104))</f>
        <v>7462.30037878789</v>
      </c>
      <c r="K104" s="9" t="n">
        <f aca="false">IF(ISBLANK(A104),"",SUMPRODUCT(O104:R104,T104:W104)-J104)</f>
        <v>279.699621212108</v>
      </c>
      <c r="L104" s="5" t="n">
        <f aca="false">IF(ISBLANK(A104),"",K104/$M$1)</f>
        <v>0.00466166035353514</v>
      </c>
      <c r="M104" s="5" t="n">
        <f aca="false">IF(ISBLANK(A104),"",K104/($M$1+SUM(K$3:K103)))</f>
        <v>0.00502634042205556</v>
      </c>
      <c r="N104" s="0" t="n">
        <f aca="false">IF(ISBLANK(A104),"",IF(H105=0,NETWORKDAYS($H$3,H104,holiday!$B$2:$B$10),IF(DAY(H104)&lt;DAY(H105),NETWORKDAYS($H$3,H104,holiday!$B$2:$B$10),0)))</f>
        <v>0</v>
      </c>
      <c r="O104" s="0" t="n">
        <f aca="false">IF(ISBLANK(A104),"",SUMIF($A$3:$A104,O$2,$B$3:$B104))</f>
        <v>300</v>
      </c>
      <c r="P104" s="0" t="n">
        <f aca="false">IF(ISBLANK(A104),"",SUMIF($A$3:$A104,P$2,$B$3:$B104))</f>
        <v>200</v>
      </c>
      <c r="Q104" s="0" t="n">
        <f aca="false">IF(ISBLANK(A104),"",SUMIF($A$3:$A104,Q$2,$B$3:$B104))</f>
        <v>-200</v>
      </c>
      <c r="R104" s="0" t="n">
        <f aca="false">IF(ISBLANK(A104),"",SUMIF($A$3:$A104,R$2,$B$3:$B104))</f>
        <v>0</v>
      </c>
      <c r="T104" s="9" t="n">
        <f aca="false">IF(ISBLANK(A104),"",IF($A104=T$2,$C104,T103))</f>
        <v>45.44</v>
      </c>
      <c r="U104" s="9" t="n">
        <f aca="false">IF(ISBLANK(A104),"",IF($A104=U$2,$C104,U103))</f>
        <v>23.1</v>
      </c>
      <c r="V104" s="9" t="n">
        <f aca="false">IF(ISBLANK(A104),"",IF($A104=V$2,$C104,V103))</f>
        <v>52.55</v>
      </c>
      <c r="W104" s="9" t="n">
        <f aca="false">IF(ISBLANK(A104),"",IF($A104=W$2,$C104,W103))</f>
        <v>0</v>
      </c>
    </row>
    <row r="105" customFormat="false" ht="14.1" hidden="false" customHeight="false" outlineLevel="0" collapsed="false">
      <c r="A105" s="0" t="n">
        <v>980</v>
      </c>
      <c r="B105" s="0" t="n">
        <v>100</v>
      </c>
      <c r="C105" s="0" t="n">
        <v>23.18</v>
      </c>
      <c r="D105" s="0" t="s">
        <v>113</v>
      </c>
      <c r="H105" s="8" t="n">
        <f aca="false">IF(ISBLANK(D105),,LEFT(D105,LEN(D105)-6)*1)</f>
        <v>38720.8499421296</v>
      </c>
      <c r="I105" s="9" t="n">
        <f aca="false">IF(ISBLANK(A105),"",-B105*C105)</f>
        <v>-2318</v>
      </c>
      <c r="J105" s="9" t="n">
        <f aca="false">IF(ISBLANK(A105),"",-SUM(I$3:I105))</f>
        <v>9780.30037878789</v>
      </c>
      <c r="K105" s="9" t="n">
        <f aca="false">IF(ISBLANK(A105),"",SUMPRODUCT(O105:R105,T105:W105)-J105)</f>
        <v>295.699621212108</v>
      </c>
      <c r="L105" s="5" t="n">
        <f aca="false">IF(ISBLANK(A105),"",K105/$M$1)</f>
        <v>0.00492832702020181</v>
      </c>
      <c r="M105" s="5" t="n">
        <f aca="false">IF(ISBLANK(A105),"",K105/($M$1+SUM(K$3:K104)))</f>
        <v>0.00528729259682846</v>
      </c>
      <c r="N105" s="0" t="n">
        <f aca="false">IF(ISBLANK(A105),"",IF(H106=0,NETWORKDAYS($H$3,H105,holiday!$B$2:$B$10),IF(DAY(H105)&lt;DAY(H106),NETWORKDAYS($H$3,H105,holiday!$B$2:$B$10),0)))</f>
        <v>0</v>
      </c>
      <c r="O105" s="0" t="n">
        <f aca="false">IF(ISBLANK(A105),"",SUMIF($A$3:$A105,O$2,$B$3:$B105))</f>
        <v>300</v>
      </c>
      <c r="P105" s="0" t="n">
        <f aca="false">IF(ISBLANK(A105),"",SUMIF($A$3:$A105,P$2,$B$3:$B105))</f>
        <v>300</v>
      </c>
      <c r="Q105" s="0" t="n">
        <f aca="false">IF(ISBLANK(A105),"",SUMIF($A$3:$A105,Q$2,$B$3:$B105))</f>
        <v>-200</v>
      </c>
      <c r="R105" s="0" t="n">
        <f aca="false">IF(ISBLANK(A105),"",SUMIF($A$3:$A105,R$2,$B$3:$B105))</f>
        <v>0</v>
      </c>
      <c r="T105" s="9" t="n">
        <f aca="false">IF(ISBLANK(A105),"",IF($A105=T$2,$C105,T104))</f>
        <v>45.44</v>
      </c>
      <c r="U105" s="9" t="n">
        <f aca="false">IF(ISBLANK(A105),"",IF($A105=U$2,$C105,U104))</f>
        <v>23.18</v>
      </c>
      <c r="V105" s="9" t="n">
        <f aca="false">IF(ISBLANK(A105),"",IF($A105=V$2,$C105,V104))</f>
        <v>52.55</v>
      </c>
      <c r="W105" s="9" t="n">
        <f aca="false">IF(ISBLANK(A105),"",IF($A105=W$2,$C105,W104))</f>
        <v>0</v>
      </c>
    </row>
    <row r="106" customFormat="false" ht="14.1" hidden="false" customHeight="false" outlineLevel="0" collapsed="false">
      <c r="A106" s="0" t="n">
        <v>679</v>
      </c>
      <c r="B106" s="0" t="n">
        <v>-100</v>
      </c>
      <c r="C106" s="0" t="n">
        <v>52.39</v>
      </c>
      <c r="D106" s="0" t="s">
        <v>114</v>
      </c>
      <c r="H106" s="8" t="n">
        <f aca="false">IF(ISBLANK(D106),,LEFT(D106,LEN(D106)-6)*1)</f>
        <v>38720.8504166667</v>
      </c>
      <c r="I106" s="9" t="n">
        <f aca="false">IF(ISBLANK(A106),"",-B106*C106)</f>
        <v>5239</v>
      </c>
      <c r="J106" s="9" t="n">
        <f aca="false">IF(ISBLANK(A106),"",-SUM(I$3:I106))</f>
        <v>4541.30037878789</v>
      </c>
      <c r="K106" s="9" t="n">
        <f aca="false">IF(ISBLANK(A106),"",SUMPRODUCT(O106:R106,T106:W106)-J106)</f>
        <v>327.699621212108</v>
      </c>
      <c r="L106" s="5" t="n">
        <f aca="false">IF(ISBLANK(A106),"",K106/$M$1)</f>
        <v>0.00546166035353514</v>
      </c>
      <c r="M106" s="5" t="n">
        <f aca="false">IF(ISBLANK(A106),"",K106/($M$1+SUM(K$3:K105)))</f>
        <v>0.00582865463818373</v>
      </c>
      <c r="N106" s="0" t="n">
        <f aca="false">IF(ISBLANK(A106),"",IF(H107=0,NETWORKDAYS($H$3,H106,holiday!$B$2:$B$10),IF(DAY(H106)&lt;DAY(H107),NETWORKDAYS($H$3,H106,holiday!$B$2:$B$10),0)))</f>
        <v>0</v>
      </c>
      <c r="O106" s="0" t="n">
        <f aca="false">IF(ISBLANK(A106),"",SUMIF($A$3:$A106,O$2,$B$3:$B106))</f>
        <v>300</v>
      </c>
      <c r="P106" s="0" t="n">
        <f aca="false">IF(ISBLANK(A106),"",SUMIF($A$3:$A106,P$2,$B$3:$B106))</f>
        <v>300</v>
      </c>
      <c r="Q106" s="0" t="n">
        <f aca="false">IF(ISBLANK(A106),"",SUMIF($A$3:$A106,Q$2,$B$3:$B106))</f>
        <v>-300</v>
      </c>
      <c r="R106" s="0" t="n">
        <f aca="false">IF(ISBLANK(A106),"",SUMIF($A$3:$A106,R$2,$B$3:$B106))</f>
        <v>0</v>
      </c>
      <c r="T106" s="9" t="n">
        <f aca="false">IF(ISBLANK(A106),"",IF($A106=T$2,$C106,T105))</f>
        <v>45.44</v>
      </c>
      <c r="U106" s="9" t="n">
        <f aca="false">IF(ISBLANK(A106),"",IF($A106=U$2,$C106,U105))</f>
        <v>23.18</v>
      </c>
      <c r="V106" s="9" t="n">
        <f aca="false">IF(ISBLANK(A106),"",IF($A106=V$2,$C106,V105))</f>
        <v>52.39</v>
      </c>
      <c r="W106" s="9" t="n">
        <f aca="false">IF(ISBLANK(A106),"",IF($A106=W$2,$C106,W105))</f>
        <v>0</v>
      </c>
    </row>
    <row r="107" customFormat="false" ht="14.1" hidden="false" customHeight="false" outlineLevel="0" collapsed="false">
      <c r="A107" s="0" t="n">
        <v>980</v>
      </c>
      <c r="B107" s="0" t="n">
        <v>100</v>
      </c>
      <c r="C107" s="0" t="n">
        <v>23.19</v>
      </c>
      <c r="D107" s="0" t="s">
        <v>115</v>
      </c>
      <c r="H107" s="8" t="n">
        <f aca="false">IF(ISBLANK(D107),,LEFT(D107,LEN(D107)-6)*1)</f>
        <v>38720.8507523148</v>
      </c>
      <c r="I107" s="9" t="n">
        <f aca="false">IF(ISBLANK(A107),"",-B107*C107)</f>
        <v>-2319</v>
      </c>
      <c r="J107" s="9" t="n">
        <f aca="false">IF(ISBLANK(A107),"",-SUM(I$3:I107))</f>
        <v>6860.30037878789</v>
      </c>
      <c r="K107" s="9" t="n">
        <f aca="false">IF(ISBLANK(A107),"",SUMPRODUCT(O107:R107,T107:W107)-J107)</f>
        <v>330.699621212108</v>
      </c>
      <c r="L107" s="5" t="n">
        <f aca="false">IF(ISBLANK(A107),"",K107/$M$1)</f>
        <v>0.00551166035353514</v>
      </c>
      <c r="M107" s="5" t="n">
        <f aca="false">IF(ISBLANK(A107),"",K107/($M$1+SUM(K$3:K106)))</f>
        <v>0.00584792881263414</v>
      </c>
      <c r="N107" s="0" t="n">
        <f aca="false">IF(ISBLANK(A107),"",IF(H108=0,NETWORKDAYS($H$3,H107,holiday!$B$2:$B$10),IF(DAY(H107)&lt;DAY(H108),NETWORKDAYS($H$3,H107,holiday!$B$2:$B$10),0)))</f>
        <v>0</v>
      </c>
      <c r="O107" s="0" t="n">
        <f aca="false">IF(ISBLANK(A107),"",SUMIF($A$3:$A107,O$2,$B$3:$B107))</f>
        <v>300</v>
      </c>
      <c r="P107" s="0" t="n">
        <f aca="false">IF(ISBLANK(A107),"",SUMIF($A$3:$A107,P$2,$B$3:$B107))</f>
        <v>400</v>
      </c>
      <c r="Q107" s="0" t="n">
        <f aca="false">IF(ISBLANK(A107),"",SUMIF($A$3:$A107,Q$2,$B$3:$B107))</f>
        <v>-300</v>
      </c>
      <c r="R107" s="0" t="n">
        <f aca="false">IF(ISBLANK(A107),"",SUMIF($A$3:$A107,R$2,$B$3:$B107))</f>
        <v>0</v>
      </c>
      <c r="T107" s="9" t="n">
        <f aca="false">IF(ISBLANK(A107),"",IF($A107=T$2,$C107,T106))</f>
        <v>45.44</v>
      </c>
      <c r="U107" s="9" t="n">
        <f aca="false">IF(ISBLANK(A107),"",IF($A107=U$2,$C107,U106))</f>
        <v>23.19</v>
      </c>
      <c r="V107" s="9" t="n">
        <f aca="false">IF(ISBLANK(A107),"",IF($A107=V$2,$C107,V106))</f>
        <v>52.39</v>
      </c>
      <c r="W107" s="9" t="n">
        <f aca="false">IF(ISBLANK(A107),"",IF($A107=W$2,$C107,W106))</f>
        <v>0</v>
      </c>
    </row>
    <row r="108" customFormat="false" ht="14.1" hidden="false" customHeight="false" outlineLevel="0" collapsed="false">
      <c r="A108" s="0" t="n">
        <v>980</v>
      </c>
      <c r="B108" s="0" t="n">
        <v>100</v>
      </c>
      <c r="C108" s="0" t="n">
        <v>23.19</v>
      </c>
      <c r="D108" s="0" t="s">
        <v>116</v>
      </c>
      <c r="H108" s="8" t="n">
        <f aca="false">IF(ISBLANK(D108),,LEFT(D108,LEN(D108)-6)*1)</f>
        <v>38720.8522569444</v>
      </c>
      <c r="I108" s="9" t="n">
        <f aca="false">IF(ISBLANK(A108),"",-B108*C108)</f>
        <v>-2319</v>
      </c>
      <c r="J108" s="9" t="n">
        <f aca="false">IF(ISBLANK(A108),"",-SUM(I$3:I108))</f>
        <v>9179.30037878789</v>
      </c>
      <c r="K108" s="9" t="n">
        <f aca="false">IF(ISBLANK(A108),"",SUMPRODUCT(O108:R108,T108:W108)-J108)</f>
        <v>330.699621212108</v>
      </c>
      <c r="L108" s="5" t="n">
        <f aca="false">IF(ISBLANK(A108),"",K108/$M$1)</f>
        <v>0.00551166035353514</v>
      </c>
      <c r="M108" s="5" t="n">
        <f aca="false">IF(ISBLANK(A108),"",K108/($M$1+SUM(K$3:K107)))</f>
        <v>0.00581392936757091</v>
      </c>
      <c r="N108" s="0" t="n">
        <f aca="false">IF(ISBLANK(A108),"",IF(H109=0,NETWORKDAYS($H$3,H108,holiday!$B$2:$B$10),IF(DAY(H108)&lt;DAY(H109),NETWORKDAYS($H$3,H108,holiday!$B$2:$B$10),0)))</f>
        <v>0</v>
      </c>
      <c r="O108" s="0" t="n">
        <f aca="false">IF(ISBLANK(A108),"",SUMIF($A$3:$A108,O$2,$B$3:$B108))</f>
        <v>300</v>
      </c>
      <c r="P108" s="0" t="n">
        <f aca="false">IF(ISBLANK(A108),"",SUMIF($A$3:$A108,P$2,$B$3:$B108))</f>
        <v>500</v>
      </c>
      <c r="Q108" s="0" t="n">
        <f aca="false">IF(ISBLANK(A108),"",SUMIF($A$3:$A108,Q$2,$B$3:$B108))</f>
        <v>-300</v>
      </c>
      <c r="R108" s="0" t="n">
        <f aca="false">IF(ISBLANK(A108),"",SUMIF($A$3:$A108,R$2,$B$3:$B108))</f>
        <v>0</v>
      </c>
      <c r="T108" s="9" t="n">
        <f aca="false">IF(ISBLANK(A108),"",IF($A108=T$2,$C108,T107))</f>
        <v>45.44</v>
      </c>
      <c r="U108" s="9" t="n">
        <f aca="false">IF(ISBLANK(A108),"",IF($A108=U$2,$C108,U107))</f>
        <v>23.19</v>
      </c>
      <c r="V108" s="9" t="n">
        <f aca="false">IF(ISBLANK(A108),"",IF($A108=V$2,$C108,V107))</f>
        <v>52.39</v>
      </c>
      <c r="W108" s="9" t="n">
        <f aca="false">IF(ISBLANK(A108),"",IF($A108=W$2,$C108,W107))</f>
        <v>0</v>
      </c>
    </row>
    <row r="109" customFormat="false" ht="14.1" hidden="false" customHeight="false" outlineLevel="0" collapsed="false">
      <c r="A109" s="0" t="n">
        <v>8370</v>
      </c>
      <c r="B109" s="0" t="n">
        <v>100</v>
      </c>
      <c r="C109" s="0" t="n">
        <v>45.6</v>
      </c>
      <c r="D109" s="0" t="s">
        <v>117</v>
      </c>
      <c r="H109" s="8" t="n">
        <f aca="false">IF(ISBLANK(D109),,LEFT(D109,LEN(D109)-6)*1)</f>
        <v>38720.8535532407</v>
      </c>
      <c r="I109" s="9" t="n">
        <f aca="false">IF(ISBLANK(A109),"",-B109*C109)</f>
        <v>-4560</v>
      </c>
      <c r="J109" s="9" t="n">
        <f aca="false">IF(ISBLANK(A109),"",-SUM(I$3:I109))</f>
        <v>13739.3003787879</v>
      </c>
      <c r="K109" s="9" t="n">
        <f aca="false">IF(ISBLANK(A109),"",SUMPRODUCT(O109:R109,T109:W109)-J109)</f>
        <v>378.699621212108</v>
      </c>
      <c r="L109" s="5" t="n">
        <f aca="false">IF(ISBLANK(A109),"",K109/$M$1)</f>
        <v>0.00631166035353514</v>
      </c>
      <c r="M109" s="5" t="n">
        <f aca="false">IF(ISBLANK(A109),"",K109/($M$1+SUM(K$3:K108)))</f>
        <v>0.00661931850496123</v>
      </c>
      <c r="N109" s="0" t="n">
        <f aca="false">IF(ISBLANK(A109),"",IF(H110=0,NETWORKDAYS($H$3,H109,holiday!$B$2:$B$10),IF(DAY(H109)&lt;DAY(H110),NETWORKDAYS($H$3,H109,holiday!$B$2:$B$10),0)))</f>
        <v>0</v>
      </c>
      <c r="O109" s="0" t="n">
        <f aca="false">IF(ISBLANK(A109),"",SUMIF($A$3:$A109,O$2,$B$3:$B109))</f>
        <v>400</v>
      </c>
      <c r="P109" s="0" t="n">
        <f aca="false">IF(ISBLANK(A109),"",SUMIF($A$3:$A109,P$2,$B$3:$B109))</f>
        <v>500</v>
      </c>
      <c r="Q109" s="0" t="n">
        <f aca="false">IF(ISBLANK(A109),"",SUMIF($A$3:$A109,Q$2,$B$3:$B109))</f>
        <v>-300</v>
      </c>
      <c r="R109" s="0" t="n">
        <f aca="false">IF(ISBLANK(A109),"",SUMIF($A$3:$A109,R$2,$B$3:$B109))</f>
        <v>0</v>
      </c>
      <c r="T109" s="9" t="n">
        <f aca="false">IF(ISBLANK(A109),"",IF($A109=T$2,$C109,T108))</f>
        <v>45.6</v>
      </c>
      <c r="U109" s="9" t="n">
        <f aca="false">IF(ISBLANK(A109),"",IF($A109=U$2,$C109,U108))</f>
        <v>23.19</v>
      </c>
      <c r="V109" s="9" t="n">
        <f aca="false">IF(ISBLANK(A109),"",IF($A109=V$2,$C109,V108))</f>
        <v>52.39</v>
      </c>
      <c r="W109" s="9" t="n">
        <f aca="false">IF(ISBLANK(A109),"",IF($A109=W$2,$C109,W108))</f>
        <v>0</v>
      </c>
    </row>
    <row r="110" customFormat="false" ht="14.1" hidden="false" customHeight="false" outlineLevel="0" collapsed="false">
      <c r="A110" s="0" t="n">
        <v>980</v>
      </c>
      <c r="B110" s="0" t="n">
        <v>-100</v>
      </c>
      <c r="C110" s="0" t="n">
        <v>23.18</v>
      </c>
      <c r="D110" s="0" t="s">
        <v>118</v>
      </c>
      <c r="H110" s="8" t="n">
        <f aca="false">IF(ISBLANK(D110),,LEFT(D110,LEN(D110)-6)*1)</f>
        <v>38720.8540972222</v>
      </c>
      <c r="I110" s="9" t="n">
        <f aca="false">IF(ISBLANK(A110),"",-B110*C110)</f>
        <v>2318</v>
      </c>
      <c r="J110" s="9" t="n">
        <f aca="false">IF(ISBLANK(A110),"",-SUM(I$3:I110))</f>
        <v>11421.3003787879</v>
      </c>
      <c r="K110" s="9" t="n">
        <f aca="false">IF(ISBLANK(A110),"",SUMPRODUCT(O110:R110,T110:W110)-J110)</f>
        <v>373.699621212108</v>
      </c>
      <c r="L110" s="5" t="n">
        <f aca="false">IF(ISBLANK(A110),"",K110/$M$1)</f>
        <v>0.00622832702020181</v>
      </c>
      <c r="M110" s="5" t="n">
        <f aca="false">IF(ISBLANK(A110),"",K110/($M$1+SUM(K$3:K109)))</f>
        <v>0.00648897057457272</v>
      </c>
      <c r="N110" s="0" t="n">
        <f aca="false">IF(ISBLANK(A110),"",IF(H111=0,NETWORKDAYS($H$3,H110,holiday!$B$2:$B$10),IF(DAY(H110)&lt;DAY(H111),NETWORKDAYS($H$3,H110,holiday!$B$2:$B$10),0)))</f>
        <v>0</v>
      </c>
      <c r="O110" s="0" t="n">
        <f aca="false">IF(ISBLANK(A110),"",SUMIF($A$3:$A110,O$2,$B$3:$B110))</f>
        <v>400</v>
      </c>
      <c r="P110" s="0" t="n">
        <f aca="false">IF(ISBLANK(A110),"",SUMIF($A$3:$A110,P$2,$B$3:$B110))</f>
        <v>400</v>
      </c>
      <c r="Q110" s="0" t="n">
        <f aca="false">IF(ISBLANK(A110),"",SUMIF($A$3:$A110,Q$2,$B$3:$B110))</f>
        <v>-300</v>
      </c>
      <c r="R110" s="0" t="n">
        <f aca="false">IF(ISBLANK(A110),"",SUMIF($A$3:$A110,R$2,$B$3:$B110))</f>
        <v>0</v>
      </c>
      <c r="T110" s="9" t="n">
        <f aca="false">IF(ISBLANK(A110),"",IF($A110=T$2,$C110,T109))</f>
        <v>45.6</v>
      </c>
      <c r="U110" s="9" t="n">
        <f aca="false">IF(ISBLANK(A110),"",IF($A110=U$2,$C110,U109))</f>
        <v>23.18</v>
      </c>
      <c r="V110" s="9" t="n">
        <f aca="false">IF(ISBLANK(A110),"",IF($A110=V$2,$C110,V109))</f>
        <v>52.39</v>
      </c>
      <c r="W110" s="9" t="n">
        <f aca="false">IF(ISBLANK(A110),"",IF($A110=W$2,$C110,W109))</f>
        <v>0</v>
      </c>
    </row>
    <row r="111" customFormat="false" ht="14.1" hidden="false" customHeight="false" outlineLevel="0" collapsed="false">
      <c r="A111" s="0" t="n">
        <v>679</v>
      </c>
      <c r="B111" s="0" t="n">
        <v>100</v>
      </c>
      <c r="C111" s="0" t="n">
        <v>52.52</v>
      </c>
      <c r="D111" s="0" t="s">
        <v>119</v>
      </c>
      <c r="H111" s="8" t="n">
        <f aca="false">IF(ISBLANK(D111),,LEFT(D111,LEN(D111)-6)*1)</f>
        <v>38720.8581481481</v>
      </c>
      <c r="I111" s="9" t="n">
        <f aca="false">IF(ISBLANK(A111),"",-B111*C111)</f>
        <v>-5252</v>
      </c>
      <c r="J111" s="9" t="n">
        <f aca="false">IF(ISBLANK(A111),"",-SUM(I$3:I111))</f>
        <v>16673.3003787879</v>
      </c>
      <c r="K111" s="9" t="n">
        <f aca="false">IF(ISBLANK(A111),"",SUMPRODUCT(O111:R111,T111:W111)-J111)</f>
        <v>334.699621212108</v>
      </c>
      <c r="L111" s="5" t="n">
        <f aca="false">IF(ISBLANK(A111),"",K111/$M$1)</f>
        <v>0.00557832702020181</v>
      </c>
      <c r="M111" s="5" t="n">
        <f aca="false">IF(ISBLANK(A111),"",K111/($M$1+SUM(K$3:K110)))</f>
        <v>0.00577430005660273</v>
      </c>
      <c r="N111" s="0" t="n">
        <f aca="false">IF(ISBLANK(A111),"",IF(H112=0,NETWORKDAYS($H$3,H111,holiday!$B$2:$B$10),IF(DAY(H111)&lt;DAY(H112),NETWORKDAYS($H$3,H111,holiday!$B$2:$B$10),0)))</f>
        <v>0</v>
      </c>
      <c r="O111" s="0" t="n">
        <f aca="false">IF(ISBLANK(A111),"",SUMIF($A$3:$A111,O$2,$B$3:$B111))</f>
        <v>400</v>
      </c>
      <c r="P111" s="0" t="n">
        <f aca="false">IF(ISBLANK(A111),"",SUMIF($A$3:$A111,P$2,$B$3:$B111))</f>
        <v>400</v>
      </c>
      <c r="Q111" s="0" t="n">
        <f aca="false">IF(ISBLANK(A111),"",SUMIF($A$3:$A111,Q$2,$B$3:$B111))</f>
        <v>-200</v>
      </c>
      <c r="R111" s="0" t="n">
        <f aca="false">IF(ISBLANK(A111),"",SUMIF($A$3:$A111,R$2,$B$3:$B111))</f>
        <v>0</v>
      </c>
      <c r="T111" s="9" t="n">
        <f aca="false">IF(ISBLANK(A111),"",IF($A111=T$2,$C111,T110))</f>
        <v>45.6</v>
      </c>
      <c r="U111" s="9" t="n">
        <f aca="false">IF(ISBLANK(A111),"",IF($A111=U$2,$C111,U110))</f>
        <v>23.18</v>
      </c>
      <c r="V111" s="9" t="n">
        <f aca="false">IF(ISBLANK(A111),"",IF($A111=V$2,$C111,V110))</f>
        <v>52.52</v>
      </c>
      <c r="W111" s="9" t="n">
        <f aca="false">IF(ISBLANK(A111),"",IF($A111=W$2,$C111,W110))</f>
        <v>0</v>
      </c>
    </row>
    <row r="112" customFormat="false" ht="14.1" hidden="false" customHeight="false" outlineLevel="0" collapsed="false">
      <c r="A112" s="0" t="n">
        <v>980</v>
      </c>
      <c r="B112" s="0" t="n">
        <v>-100</v>
      </c>
      <c r="C112" s="0" t="n">
        <v>23.19</v>
      </c>
      <c r="D112" s="0" t="s">
        <v>120</v>
      </c>
      <c r="H112" s="8" t="n">
        <f aca="false">IF(ISBLANK(D112),,LEFT(D112,LEN(D112)-6)*1)</f>
        <v>38720.8592708333</v>
      </c>
      <c r="I112" s="9" t="n">
        <f aca="false">IF(ISBLANK(A112),"",-B112*C112)</f>
        <v>2319</v>
      </c>
      <c r="J112" s="9" t="n">
        <f aca="false">IF(ISBLANK(A112),"",-SUM(I$3:I112))</f>
        <v>14354.3003787879</v>
      </c>
      <c r="K112" s="9" t="n">
        <f aca="false">IF(ISBLANK(A112),"",SUMPRODUCT(O112:R112,T112:W112)-J112)</f>
        <v>338.699621212108</v>
      </c>
      <c r="L112" s="5" t="n">
        <f aca="false">IF(ISBLANK(A112),"",K112/$M$1)</f>
        <v>0.00564499368686847</v>
      </c>
      <c r="M112" s="5" t="n">
        <f aca="false">IF(ISBLANK(A112),"",K112/($M$1+SUM(K$3:K111)))</f>
        <v>0.00580976149373156</v>
      </c>
      <c r="N112" s="0" t="n">
        <f aca="false">IF(ISBLANK(A112),"",IF(H113=0,NETWORKDAYS($H$3,H112,holiday!$B$2:$B$10),IF(DAY(H112)&lt;DAY(H113),NETWORKDAYS($H$3,H112,holiday!$B$2:$B$10),0)))</f>
        <v>0</v>
      </c>
      <c r="O112" s="0" t="n">
        <f aca="false">IF(ISBLANK(A112),"",SUMIF($A$3:$A112,O$2,$B$3:$B112))</f>
        <v>400</v>
      </c>
      <c r="P112" s="0" t="n">
        <f aca="false">IF(ISBLANK(A112),"",SUMIF($A$3:$A112,P$2,$B$3:$B112))</f>
        <v>300</v>
      </c>
      <c r="Q112" s="0" t="n">
        <f aca="false">IF(ISBLANK(A112),"",SUMIF($A$3:$A112,Q$2,$B$3:$B112))</f>
        <v>-200</v>
      </c>
      <c r="R112" s="0" t="n">
        <f aca="false">IF(ISBLANK(A112),"",SUMIF($A$3:$A112,R$2,$B$3:$B112))</f>
        <v>0</v>
      </c>
      <c r="T112" s="9" t="n">
        <f aca="false">IF(ISBLANK(A112),"",IF($A112=T$2,$C112,T111))</f>
        <v>45.6</v>
      </c>
      <c r="U112" s="9" t="n">
        <f aca="false">IF(ISBLANK(A112),"",IF($A112=U$2,$C112,U111))</f>
        <v>23.19</v>
      </c>
      <c r="V112" s="9" t="n">
        <f aca="false">IF(ISBLANK(A112),"",IF($A112=V$2,$C112,V111))</f>
        <v>52.52</v>
      </c>
      <c r="W112" s="9" t="n">
        <f aca="false">IF(ISBLANK(A112),"",IF($A112=W$2,$C112,W111))</f>
        <v>0</v>
      </c>
    </row>
    <row r="113" customFormat="false" ht="14.1" hidden="false" customHeight="false" outlineLevel="0" collapsed="false">
      <c r="A113" s="0" t="n">
        <v>980</v>
      </c>
      <c r="B113" s="0" t="n">
        <v>-100</v>
      </c>
      <c r="C113" s="0" t="n">
        <v>23.25</v>
      </c>
      <c r="D113" s="0" t="s">
        <v>121</v>
      </c>
      <c r="H113" s="8" t="n">
        <f aca="false">IF(ISBLANK(D113),,LEFT(D113,LEN(D113)-6)*1)</f>
        <v>38720.8619328704</v>
      </c>
      <c r="I113" s="9" t="n">
        <f aca="false">IF(ISBLANK(A113),"",-B113*C113)</f>
        <v>2325</v>
      </c>
      <c r="J113" s="9" t="n">
        <f aca="false">IF(ISBLANK(A113),"",-SUM(I$3:I113))</f>
        <v>12029.3003787879</v>
      </c>
      <c r="K113" s="9" t="n">
        <f aca="false">IF(ISBLANK(A113),"",SUMPRODUCT(O113:R113,T113:W113)-J113)</f>
        <v>356.699621212108</v>
      </c>
      <c r="L113" s="5" t="n">
        <f aca="false">IF(ISBLANK(A113),"",K113/$M$1)</f>
        <v>0.00594499368686847</v>
      </c>
      <c r="M113" s="5" t="n">
        <f aca="false">IF(ISBLANK(A113),"",K113/($M$1+SUM(K$3:K112)))</f>
        <v>0.00608317618298404</v>
      </c>
      <c r="N113" s="0" t="n">
        <f aca="false">IF(ISBLANK(A113),"",IF(H114=0,NETWORKDAYS($H$3,H113,holiday!$B$2:$B$10),IF(DAY(H113)&lt;DAY(H114),NETWORKDAYS($H$3,H113,holiday!$B$2:$B$10),0)))</f>
        <v>0</v>
      </c>
      <c r="O113" s="0" t="n">
        <f aca="false">IF(ISBLANK(A113),"",SUMIF($A$3:$A113,O$2,$B$3:$B113))</f>
        <v>400</v>
      </c>
      <c r="P113" s="0" t="n">
        <f aca="false">IF(ISBLANK(A113),"",SUMIF($A$3:$A113,P$2,$B$3:$B113))</f>
        <v>200</v>
      </c>
      <c r="Q113" s="0" t="n">
        <f aca="false">IF(ISBLANK(A113),"",SUMIF($A$3:$A113,Q$2,$B$3:$B113))</f>
        <v>-200</v>
      </c>
      <c r="R113" s="0" t="n">
        <f aca="false">IF(ISBLANK(A113),"",SUMIF($A$3:$A113,R$2,$B$3:$B113))</f>
        <v>0</v>
      </c>
      <c r="T113" s="9" t="n">
        <f aca="false">IF(ISBLANK(A113),"",IF($A113=T$2,$C113,T112))</f>
        <v>45.6</v>
      </c>
      <c r="U113" s="9" t="n">
        <f aca="false">IF(ISBLANK(A113),"",IF($A113=U$2,$C113,U112))</f>
        <v>23.25</v>
      </c>
      <c r="V113" s="9" t="n">
        <f aca="false">IF(ISBLANK(A113),"",IF($A113=V$2,$C113,V112))</f>
        <v>52.52</v>
      </c>
      <c r="W113" s="9" t="n">
        <f aca="false">IF(ISBLANK(A113),"",IF($A113=W$2,$C113,W112))</f>
        <v>0</v>
      </c>
    </row>
    <row r="114" customFormat="false" ht="14.1" hidden="false" customHeight="false" outlineLevel="0" collapsed="false">
      <c r="A114" s="0" t="n">
        <v>679</v>
      </c>
      <c r="B114" s="0" t="n">
        <v>100</v>
      </c>
      <c r="C114" s="0" t="n">
        <v>52.5</v>
      </c>
      <c r="D114" s="0" t="s">
        <v>122</v>
      </c>
      <c r="H114" s="8" t="n">
        <f aca="false">IF(ISBLANK(D114),,LEFT(D114,LEN(D114)-6)*1)</f>
        <v>38720.86625</v>
      </c>
      <c r="I114" s="9" t="n">
        <f aca="false">IF(ISBLANK(A114),"",-B114*C114)</f>
        <v>-5250</v>
      </c>
      <c r="J114" s="9" t="n">
        <f aca="false">IF(ISBLANK(A114),"",-SUM(I$3:I114))</f>
        <v>17279.3003787879</v>
      </c>
      <c r="K114" s="9" t="n">
        <f aca="false">IF(ISBLANK(A114),"",SUMPRODUCT(O114:R114,T114:W114)-J114)</f>
        <v>360.699621212108</v>
      </c>
      <c r="L114" s="5" t="n">
        <f aca="false">IF(ISBLANK(A114),"",K114/$M$1)</f>
        <v>0.00601166035353514</v>
      </c>
      <c r="M114" s="5" t="n">
        <f aca="false">IF(ISBLANK(A114),"",K114/($M$1+SUM(K$3:K113)))</f>
        <v>0.00611419866899259</v>
      </c>
      <c r="N114" s="0" t="n">
        <f aca="false">IF(ISBLANK(A114),"",IF(H115=0,NETWORKDAYS($H$3,H114,holiday!$B$2:$B$10),IF(DAY(H114)&lt;DAY(H115),NETWORKDAYS($H$3,H114,holiday!$B$2:$B$10),0)))</f>
        <v>0</v>
      </c>
      <c r="O114" s="0" t="n">
        <f aca="false">IF(ISBLANK(A114),"",SUMIF($A$3:$A114,O$2,$B$3:$B114))</f>
        <v>400</v>
      </c>
      <c r="P114" s="0" t="n">
        <f aca="false">IF(ISBLANK(A114),"",SUMIF($A$3:$A114,P$2,$B$3:$B114))</f>
        <v>200</v>
      </c>
      <c r="Q114" s="0" t="n">
        <f aca="false">IF(ISBLANK(A114),"",SUMIF($A$3:$A114,Q$2,$B$3:$B114))</f>
        <v>-100</v>
      </c>
      <c r="R114" s="0" t="n">
        <f aca="false">IF(ISBLANK(A114),"",SUMIF($A$3:$A114,R$2,$B$3:$B114))</f>
        <v>0</v>
      </c>
      <c r="T114" s="9" t="n">
        <f aca="false">IF(ISBLANK(A114),"",IF($A114=T$2,$C114,T113))</f>
        <v>45.6</v>
      </c>
      <c r="U114" s="9" t="n">
        <f aca="false">IF(ISBLANK(A114),"",IF($A114=U$2,$C114,U113))</f>
        <v>23.25</v>
      </c>
      <c r="V114" s="9" t="n">
        <f aca="false">IF(ISBLANK(A114),"",IF($A114=V$2,$C114,V113))</f>
        <v>52.5</v>
      </c>
      <c r="W114" s="9" t="n">
        <f aca="false">IF(ISBLANK(A114),"",IF($A114=W$2,$C114,W113))</f>
        <v>0</v>
      </c>
    </row>
    <row r="115" customFormat="false" ht="14.1" hidden="false" customHeight="false" outlineLevel="0" collapsed="false">
      <c r="A115" s="0" t="n">
        <v>980</v>
      </c>
      <c r="B115" s="0" t="n">
        <v>-100</v>
      </c>
      <c r="C115" s="0" t="n">
        <v>23.284</v>
      </c>
      <c r="D115" s="0" t="s">
        <v>123</v>
      </c>
      <c r="H115" s="8" t="n">
        <f aca="false">IF(ISBLANK(D115),,LEFT(D115,LEN(D115)-6)*1)</f>
        <v>38720.8708680556</v>
      </c>
      <c r="I115" s="9" t="n">
        <f aca="false">IF(ISBLANK(A115),"",-B115*C115)</f>
        <v>2328.4</v>
      </c>
      <c r="J115" s="9" t="n">
        <f aca="false">IF(ISBLANK(A115),"",-SUM(I$3:I115))</f>
        <v>14950.9003787879</v>
      </c>
      <c r="K115" s="9" t="n">
        <f aca="false">IF(ISBLANK(A115),"",SUMPRODUCT(O115:R115,T115:W115)-J115)</f>
        <v>367.49962121211</v>
      </c>
      <c r="L115" s="5" t="n">
        <f aca="false">IF(ISBLANK(A115),"",K115/$M$1)</f>
        <v>0.00612499368686849</v>
      </c>
      <c r="M115" s="5" t="n">
        <f aca="false">IF(ISBLANK(A115),"",K115/($M$1+SUM(K$3:K114)))</f>
        <v>0.00619160835686993</v>
      </c>
      <c r="N115" s="0" t="n">
        <f aca="false">IF(ISBLANK(A115),"",IF(H116=0,NETWORKDAYS($H$3,H115,holiday!$B$2:$B$10),IF(DAY(H115)&lt;DAY(H116),NETWORKDAYS($H$3,H115,holiday!$B$2:$B$10),0)))</f>
        <v>0</v>
      </c>
      <c r="O115" s="0" t="n">
        <f aca="false">IF(ISBLANK(A115),"",SUMIF($A$3:$A115,O$2,$B$3:$B115))</f>
        <v>400</v>
      </c>
      <c r="P115" s="0" t="n">
        <f aca="false">IF(ISBLANK(A115),"",SUMIF($A$3:$A115,P$2,$B$3:$B115))</f>
        <v>100</v>
      </c>
      <c r="Q115" s="0" t="n">
        <f aca="false">IF(ISBLANK(A115),"",SUMIF($A$3:$A115,Q$2,$B$3:$B115))</f>
        <v>-100</v>
      </c>
      <c r="R115" s="0" t="n">
        <f aca="false">IF(ISBLANK(A115),"",SUMIF($A$3:$A115,R$2,$B$3:$B115))</f>
        <v>0</v>
      </c>
      <c r="T115" s="9" t="n">
        <f aca="false">IF(ISBLANK(A115),"",IF($A115=T$2,$C115,T114))</f>
        <v>45.6</v>
      </c>
      <c r="U115" s="9" t="n">
        <f aca="false">IF(ISBLANK(A115),"",IF($A115=U$2,$C115,U114))</f>
        <v>23.284</v>
      </c>
      <c r="V115" s="9" t="n">
        <f aca="false">IF(ISBLANK(A115),"",IF($A115=V$2,$C115,V114))</f>
        <v>52.5</v>
      </c>
      <c r="W115" s="9" t="n">
        <f aca="false">IF(ISBLANK(A115),"",IF($A115=W$2,$C115,W114))</f>
        <v>0</v>
      </c>
    </row>
    <row r="116" customFormat="false" ht="14.1" hidden="false" customHeight="false" outlineLevel="0" collapsed="false">
      <c r="A116" s="0" t="n">
        <v>980</v>
      </c>
      <c r="B116" s="0" t="n">
        <v>-100</v>
      </c>
      <c r="C116" s="0" t="n">
        <v>23.24</v>
      </c>
      <c r="D116" s="0" t="s">
        <v>124</v>
      </c>
      <c r="H116" s="8" t="n">
        <f aca="false">IF(ISBLANK(D116),,LEFT(D116,LEN(D116)-6)*1)</f>
        <v>38720.8716435185</v>
      </c>
      <c r="I116" s="9" t="n">
        <f aca="false">IF(ISBLANK(A116),"",-B116*C116)</f>
        <v>2324</v>
      </c>
      <c r="J116" s="9" t="n">
        <f aca="false">IF(ISBLANK(A116),"",-SUM(I$3:I116))</f>
        <v>12626.9003787879</v>
      </c>
      <c r="K116" s="9" t="n">
        <f aca="false">IF(ISBLANK(A116),"",SUMPRODUCT(O116:R116,T116:W116)-J116)</f>
        <v>411.099621212108</v>
      </c>
      <c r="L116" s="5" t="n">
        <f aca="false">IF(ISBLANK(A116),"",K116/$M$1)</f>
        <v>0.00685166035353514</v>
      </c>
      <c r="M116" s="5" t="n">
        <f aca="false">IF(ISBLANK(A116),"",K116/($M$1+SUM(K$3:K115)))</f>
        <v>0.00688355786547368</v>
      </c>
      <c r="N116" s="0" t="n">
        <f aca="false">IF(ISBLANK(A116),"",IF(H117=0,NETWORKDAYS($H$3,H116,holiday!$B$2:$B$10),IF(DAY(H116)&lt;DAY(H117),NETWORKDAYS($H$3,H116,holiday!$B$2:$B$10),0)))</f>
        <v>1</v>
      </c>
      <c r="O116" s="0" t="n">
        <f aca="false">IF(ISBLANK(A116),"",SUMIF($A$3:$A116,O$2,$B$3:$B116))</f>
        <v>400</v>
      </c>
      <c r="P116" s="0" t="n">
        <f aca="false">IF(ISBLANK(A116),"",SUMIF($A$3:$A116,P$2,$B$3:$B116))</f>
        <v>0</v>
      </c>
      <c r="Q116" s="0" t="n">
        <f aca="false">IF(ISBLANK(A116),"",SUMIF($A$3:$A116,Q$2,$B$3:$B116))</f>
        <v>-100</v>
      </c>
      <c r="R116" s="0" t="n">
        <f aca="false">IF(ISBLANK(A116),"",SUMIF($A$3:$A116,R$2,$B$3:$B116))</f>
        <v>0</v>
      </c>
      <c r="T116" s="9" t="n">
        <v>45.74</v>
      </c>
      <c r="U116" s="9" t="n">
        <f aca="false">IF(ISBLANK(A116),"",IF($A116=U$2,$C116,U115))</f>
        <v>23.24</v>
      </c>
      <c r="V116" s="9" t="n">
        <v>52.58</v>
      </c>
      <c r="W116" s="9" t="n">
        <f aca="false">IF(ISBLANK(A116),"",IF($A116=W$2,$C116,W115))</f>
        <v>0</v>
      </c>
    </row>
    <row r="117" customFormat="false" ht="14.1" hidden="false" customHeight="false" outlineLevel="0" collapsed="false">
      <c r="A117" s="0" t="n">
        <v>679</v>
      </c>
      <c r="B117" s="0" t="n">
        <v>0</v>
      </c>
      <c r="C117" s="0" t="n">
        <v>52.1066666666666</v>
      </c>
      <c r="D117" s="0" t="s">
        <v>125</v>
      </c>
      <c r="H117" s="8" t="n">
        <f aca="false">IF(ISBLANK(D117),,LEFT(D117,LEN(D117)-6)*1)</f>
        <v>38721.8750810185</v>
      </c>
      <c r="I117" s="9" t="n">
        <f aca="false">IF(ISBLANK(A117),"",-B117*C117)</f>
        <v>-0</v>
      </c>
      <c r="J117" s="9" t="n">
        <f aca="false">IF(ISBLANK(A117),"",-SUM(I$3:I117))</f>
        <v>12626.9003787879</v>
      </c>
      <c r="K117" s="9" t="n">
        <f aca="false">IF(ISBLANK(A117),"",SUMPRODUCT(O117:R117,T117:W117)-J117)</f>
        <v>458.432954545448</v>
      </c>
      <c r="L117" s="5" t="n">
        <f aca="false">IF(ISBLANK(A117),"",K117/$M$1)</f>
        <v>0.00764054924242413</v>
      </c>
      <c r="M117" s="5" t="n">
        <f aca="false">IF(ISBLANK(A117),"",K117/($M$1+SUM(K$3:K116)))</f>
        <v>0.00762364160323276</v>
      </c>
      <c r="N117" s="0" t="n">
        <f aca="false">IF(ISBLANK(A117),"",IF(H118=0,NETWORKDAYS($H$3,H117,holiday!$B$2:$B$10),IF(DAY(H117)&lt;DAY(H118),NETWORKDAYS($H$3,H117,holiday!$B$2:$B$10),0)))</f>
        <v>0</v>
      </c>
      <c r="O117" s="0" t="n">
        <f aca="false">IF(ISBLANK(A117),"",SUMIF($A$3:$A117,O$2,$B$3:$B117))</f>
        <v>400</v>
      </c>
      <c r="P117" s="0" t="n">
        <f aca="false">IF(ISBLANK(A117),"",SUMIF($A$3:$A117,P$2,$B$3:$B117))</f>
        <v>0</v>
      </c>
      <c r="Q117" s="0" t="n">
        <f aca="false">IF(ISBLANK(A117),"",SUMIF($A$3:$A117,Q$2,$B$3:$B117))</f>
        <v>-100</v>
      </c>
      <c r="R117" s="0" t="n">
        <f aca="false">IF(ISBLANK(A117),"",SUMIF($A$3:$A117,R$2,$B$3:$B117))</f>
        <v>0</v>
      </c>
      <c r="T117" s="9" t="n">
        <f aca="false">IF(ISBLANK(A117),"",IF($A117=T$2,$C117,T116))</f>
        <v>45.74</v>
      </c>
      <c r="U117" s="9" t="n">
        <f aca="false">IF(ISBLANK(A117),"",IF($A117=U$2,$C117,U116))</f>
        <v>23.24</v>
      </c>
      <c r="V117" s="9" t="n">
        <f aca="false">IF(ISBLANK(A117),"",IF($A117=V$2,$C117,V116))</f>
        <v>52.1066666666666</v>
      </c>
      <c r="W117" s="9" t="n">
        <f aca="false">IF(ISBLANK(A117),"",IF($A117=W$2,$C117,W116))</f>
        <v>0</v>
      </c>
    </row>
    <row r="118" customFormat="false" ht="14.1" hidden="false" customHeight="false" outlineLevel="0" collapsed="false">
      <c r="A118" s="0" t="n">
        <v>679</v>
      </c>
      <c r="B118" s="0" t="n">
        <v>0</v>
      </c>
      <c r="C118" s="0" t="n">
        <v>66.48</v>
      </c>
      <c r="D118" s="0" t="s">
        <v>126</v>
      </c>
      <c r="H118" s="8" t="n">
        <f aca="false">IF(ISBLANK(D118),,LEFT(D118,LEN(D118)-6)*1)</f>
        <v>38721.8861342593</v>
      </c>
      <c r="I118" s="9" t="n">
        <f aca="false">IF(ISBLANK(A118),"",-B118*C118)</f>
        <v>-0</v>
      </c>
      <c r="J118" s="9" t="n">
        <f aca="false">IF(ISBLANK(A118),"",-SUM(I$3:I118))</f>
        <v>12626.9003787879</v>
      </c>
      <c r="K118" s="9" t="n">
        <f aca="false">IF(ISBLANK(A118),"",SUMPRODUCT(O118:R118,T118:W118)-J118)</f>
        <v>-978.900378787892</v>
      </c>
      <c r="L118" s="5" t="n">
        <f aca="false">IF(ISBLANK(A118),"",K118/$M$1)</f>
        <v>-0.0163150063131315</v>
      </c>
      <c r="M118" s="5" t="n">
        <f aca="false">IF(ISBLANK(A118),"",K118/($M$1+SUM(K$3:K117)))</f>
        <v>-0.0161557375649771</v>
      </c>
      <c r="N118" s="0" t="n">
        <f aca="false">IF(ISBLANK(A118),"",IF(H119=0,NETWORKDAYS($H$3,H118,holiday!$B$2:$B$10),IF(DAY(H118)&lt;DAY(H119),NETWORKDAYS($H$3,H118,holiday!$B$2:$B$10),0)))</f>
        <v>0</v>
      </c>
      <c r="O118" s="0" t="n">
        <f aca="false">IF(ISBLANK(A118),"",SUMIF($A$3:$A118,O$2,$B$3:$B118))</f>
        <v>400</v>
      </c>
      <c r="P118" s="0" t="n">
        <f aca="false">IF(ISBLANK(A118),"",SUMIF($A$3:$A118,P$2,$B$3:$B118))</f>
        <v>0</v>
      </c>
      <c r="Q118" s="0" t="n">
        <f aca="false">IF(ISBLANK(A118),"",SUMIF($A$3:$A118,Q$2,$B$3:$B118))</f>
        <v>-100</v>
      </c>
      <c r="R118" s="0" t="n">
        <f aca="false">IF(ISBLANK(A118),"",SUMIF($A$3:$A118,R$2,$B$3:$B118))</f>
        <v>0</v>
      </c>
      <c r="T118" s="9" t="n">
        <f aca="false">IF(ISBLANK(A118),"",IF($A118=T$2,$C118,T117))</f>
        <v>45.74</v>
      </c>
      <c r="U118" s="9" t="n">
        <f aca="false">IF(ISBLANK(A118),"",IF($A118=U$2,$C118,U117))</f>
        <v>23.24</v>
      </c>
      <c r="V118" s="9" t="n">
        <f aca="false">IF(ISBLANK(A118),"",IF($A118=V$2,$C118,V117))</f>
        <v>66.48</v>
      </c>
      <c r="W118" s="9" t="n">
        <f aca="false">IF(ISBLANK(A118),"",IF($A118=W$2,$C118,W117))</f>
        <v>0</v>
      </c>
    </row>
    <row r="119" customFormat="false" ht="14.1" hidden="false" customHeight="false" outlineLevel="0" collapsed="false">
      <c r="A119" s="0" t="n">
        <v>8370</v>
      </c>
      <c r="B119" s="0" t="n">
        <v>0</v>
      </c>
      <c r="C119" s="0" t="n">
        <v>58.77</v>
      </c>
      <c r="D119" s="0" t="s">
        <v>127</v>
      </c>
      <c r="H119" s="8" t="n">
        <f aca="false">IF(ISBLANK(D119),,LEFT(D119,LEN(D119)-6)*1)</f>
        <v>38721.9339930556</v>
      </c>
      <c r="I119" s="9" t="n">
        <f aca="false">IF(ISBLANK(A119),"",-B119*C119)</f>
        <v>-0</v>
      </c>
      <c r="J119" s="9" t="n">
        <f aca="false">IF(ISBLANK(A119),"",-SUM(I$3:I119))</f>
        <v>12626.9003787879</v>
      </c>
      <c r="K119" s="9" t="n">
        <f aca="false">IF(ISBLANK(A119),"",SUMPRODUCT(O119:R119,T119:W119)-J119)</f>
        <v>4233.09962121211</v>
      </c>
      <c r="L119" s="5" t="n">
        <f aca="false">IF(ISBLANK(A119),"",K119/$M$1)</f>
        <v>0.0705516603535351</v>
      </c>
      <c r="M119" s="5" t="n">
        <f aca="false">IF(ISBLANK(A119),"",K119/($M$1+SUM(K$3:K118)))</f>
        <v>0.0710101492169807</v>
      </c>
      <c r="N119" s="0" t="n">
        <f aca="false">IF(ISBLANK(A119),"",IF(H120=0,NETWORKDAYS($H$3,H119,holiday!$B$2:$B$10),IF(DAY(H119)&lt;DAY(H120),NETWORKDAYS($H$3,H119,holiday!$B$2:$B$10),0)))</f>
        <v>0</v>
      </c>
      <c r="O119" s="0" t="n">
        <f aca="false">IF(ISBLANK(A119),"",SUMIF($A$3:$A119,O$2,$B$3:$B119))</f>
        <v>400</v>
      </c>
      <c r="P119" s="0" t="n">
        <f aca="false">IF(ISBLANK(A119),"",SUMIF($A$3:$A119,P$2,$B$3:$B119))</f>
        <v>0</v>
      </c>
      <c r="Q119" s="0" t="n">
        <f aca="false">IF(ISBLANK(A119),"",SUMIF($A$3:$A119,Q$2,$B$3:$B119))</f>
        <v>-100</v>
      </c>
      <c r="R119" s="0" t="n">
        <f aca="false">IF(ISBLANK(A119),"",SUMIF($A$3:$A119,R$2,$B$3:$B119))</f>
        <v>0</v>
      </c>
      <c r="T119" s="9" t="n">
        <f aca="false">IF(ISBLANK(A119),"",IF($A119=T$2,$C119,T118))</f>
        <v>58.77</v>
      </c>
      <c r="U119" s="9" t="n">
        <f aca="false">IF(ISBLANK(A119),"",IF($A119=U$2,$C119,U118))</f>
        <v>23.24</v>
      </c>
      <c r="V119" s="9" t="n">
        <f aca="false">IF(ISBLANK(A119),"",IF($A119=V$2,$C119,V118))</f>
        <v>66.48</v>
      </c>
      <c r="W119" s="9" t="n">
        <f aca="false">IF(ISBLANK(A119),"",IF($A119=W$2,$C119,W118))</f>
        <v>0</v>
      </c>
    </row>
    <row r="120" customFormat="false" ht="14.1" hidden="false" customHeight="false" outlineLevel="0" collapsed="false">
      <c r="A120" s="0" t="n">
        <v>679</v>
      </c>
      <c r="B120" s="0" t="n">
        <v>100</v>
      </c>
      <c r="C120" s="0" t="n">
        <v>52.35</v>
      </c>
      <c r="D120" s="0" t="s">
        <v>128</v>
      </c>
      <c r="H120" s="8" t="n">
        <f aca="false">IF(ISBLANK(D120),,LEFT(D120,LEN(D120)-6)*1)</f>
        <v>38721.6122916667</v>
      </c>
      <c r="I120" s="9" t="n">
        <f aca="false">IF(ISBLANK(A120),"",-B120*C120)</f>
        <v>-5235</v>
      </c>
      <c r="J120" s="9" t="n">
        <f aca="false">IF(ISBLANK(A120),"",-SUM(I$3:I120))</f>
        <v>17861.9003787879</v>
      </c>
      <c r="K120" s="9" t="n">
        <f aca="false">IF(ISBLANK(A120),"",SUMPRODUCT(O120:R120,T120:W120)-J120)</f>
        <v>5646.09962121211</v>
      </c>
      <c r="L120" s="5" t="n">
        <f aca="false">IF(ISBLANK(A120),"",K120/$M$1)</f>
        <v>0.0941016603535352</v>
      </c>
      <c r="M120" s="5" t="n">
        <f aca="false">IF(ISBLANK(A120),"",K120/($M$1+SUM(K$3:K119)))</f>
        <v>0.0884335147818843</v>
      </c>
      <c r="N120" s="0" t="n">
        <f aca="false">IF(ISBLANK(A120),"",IF(H121=0,NETWORKDAYS($H$3,H120,holiday!$B$2:$B$10),IF(DAY(H120)&lt;DAY(H121),NETWORKDAYS($H$3,H120,holiday!$B$2:$B$10),0)))</f>
        <v>0</v>
      </c>
      <c r="O120" s="0" t="n">
        <f aca="false">IF(ISBLANK(A120),"",SUMIF($A$3:$A120,O$2,$B$3:$B120))</f>
        <v>400</v>
      </c>
      <c r="P120" s="0" t="n">
        <f aca="false">IF(ISBLANK(A120),"",SUMIF($A$3:$A120,P$2,$B$3:$B120))</f>
        <v>0</v>
      </c>
      <c r="Q120" s="0" t="n">
        <f aca="false">IF(ISBLANK(A120),"",SUMIF($A$3:$A120,Q$2,$B$3:$B120))</f>
        <v>0</v>
      </c>
      <c r="R120" s="0" t="n">
        <f aca="false">IF(ISBLANK(A120),"",SUMIF($A$3:$A120,R$2,$B$3:$B120))</f>
        <v>0</v>
      </c>
      <c r="T120" s="9" t="n">
        <f aca="false">IF(ISBLANK(A120),"",IF($A120=T$2,$C120,T119))</f>
        <v>58.77</v>
      </c>
      <c r="U120" s="9" t="n">
        <f aca="false">IF(ISBLANK(A120),"",IF($A120=U$2,$C120,U119))</f>
        <v>23.24</v>
      </c>
      <c r="V120" s="9" t="n">
        <f aca="false">IF(ISBLANK(A120),"",IF($A120=V$2,$C120,V119))</f>
        <v>52.35</v>
      </c>
      <c r="W120" s="9" t="n">
        <f aca="false">IF(ISBLANK(A120),"",IF($A120=W$2,$C120,W119))</f>
        <v>0</v>
      </c>
    </row>
    <row r="121" customFormat="false" ht="14.1" hidden="false" customHeight="false" outlineLevel="0" collapsed="false">
      <c r="A121" s="0" t="n">
        <v>980</v>
      </c>
      <c r="B121" s="0" t="n">
        <v>100</v>
      </c>
      <c r="C121" s="0" t="n">
        <v>22.99</v>
      </c>
      <c r="D121" s="0" t="s">
        <v>129</v>
      </c>
      <c r="H121" s="8" t="n">
        <f aca="false">IF(ISBLANK(D121),,LEFT(D121,LEN(D121)-6)*1)</f>
        <v>38721.6171759259</v>
      </c>
      <c r="I121" s="9" t="n">
        <f aca="false">IF(ISBLANK(A121),"",-B121*C121)</f>
        <v>-2299</v>
      </c>
      <c r="J121" s="9" t="n">
        <f aca="false">IF(ISBLANK(A121),"",-SUM(I$3:I121))</f>
        <v>20160.9003787879</v>
      </c>
      <c r="K121" s="9" t="n">
        <f aca="false">IF(ISBLANK(A121),"",SUMPRODUCT(O121:R121,T121:W121)-J121)</f>
        <v>5646.09962121211</v>
      </c>
      <c r="L121" s="5" t="n">
        <f aca="false">IF(ISBLANK(A121),"",K121/$M$1)</f>
        <v>0.0941016603535352</v>
      </c>
      <c r="M121" s="5" t="n">
        <f aca="false">IF(ISBLANK(A121),"",K121/($M$1+SUM(K$3:K120)))</f>
        <v>0.0812484305020742</v>
      </c>
      <c r="N121" s="0" t="n">
        <f aca="false">IF(ISBLANK(A121),"",IF(H122=0,NETWORKDAYS($H$3,H121,holiday!$B$2:$B$10),IF(DAY(H121)&lt;DAY(H122),NETWORKDAYS($H$3,H121,holiday!$B$2:$B$10),0)))</f>
        <v>0</v>
      </c>
      <c r="O121" s="0" t="n">
        <f aca="false">IF(ISBLANK(A121),"",SUMIF($A$3:$A121,O$2,$B$3:$B121))</f>
        <v>400</v>
      </c>
      <c r="P121" s="0" t="n">
        <f aca="false">IF(ISBLANK(A121),"",SUMIF($A$3:$A121,P$2,$B$3:$B121))</f>
        <v>100</v>
      </c>
      <c r="Q121" s="0" t="n">
        <f aca="false">IF(ISBLANK(A121),"",SUMIF($A$3:$A121,Q$2,$B$3:$B121))</f>
        <v>0</v>
      </c>
      <c r="R121" s="0" t="n">
        <f aca="false">IF(ISBLANK(A121),"",SUMIF($A$3:$A121,R$2,$B$3:$B121))</f>
        <v>0</v>
      </c>
      <c r="T121" s="9" t="n">
        <f aca="false">IF(ISBLANK(A121),"",IF($A121=T$2,$C121,T120))</f>
        <v>58.77</v>
      </c>
      <c r="U121" s="9" t="n">
        <f aca="false">IF(ISBLANK(A121),"",IF($A121=U$2,$C121,U120))</f>
        <v>22.99</v>
      </c>
      <c r="V121" s="9" t="n">
        <f aca="false">IF(ISBLANK(A121),"",IF($A121=V$2,$C121,V120))</f>
        <v>52.35</v>
      </c>
      <c r="W121" s="9" t="n">
        <f aca="false">IF(ISBLANK(A121),"",IF($A121=W$2,$C121,W120))</f>
        <v>0</v>
      </c>
    </row>
    <row r="122" customFormat="false" ht="14.1" hidden="false" customHeight="false" outlineLevel="0" collapsed="false">
      <c r="A122" s="0" t="n">
        <v>679</v>
      </c>
      <c r="B122" s="0" t="n">
        <v>100</v>
      </c>
      <c r="C122" s="0" t="n">
        <v>52.49</v>
      </c>
      <c r="D122" s="0" t="s">
        <v>130</v>
      </c>
      <c r="H122" s="8" t="n">
        <f aca="false">IF(ISBLANK(D122),,LEFT(D122,LEN(D122)-6)*1)</f>
        <v>38721.6175694444</v>
      </c>
      <c r="I122" s="9" t="n">
        <f aca="false">IF(ISBLANK(A122),"",-B122*C122)</f>
        <v>-5249</v>
      </c>
      <c r="J122" s="9" t="n">
        <f aca="false">IF(ISBLANK(A122),"",-SUM(I$3:I122))</f>
        <v>25409.9003787879</v>
      </c>
      <c r="K122" s="9" t="n">
        <f aca="false">IF(ISBLANK(A122),"",SUMPRODUCT(O122:R122,T122:W122)-J122)</f>
        <v>5646.09962121211</v>
      </c>
      <c r="L122" s="5" t="n">
        <f aca="false">IF(ISBLANK(A122),"",K122/$M$1)</f>
        <v>0.0941016603535352</v>
      </c>
      <c r="M122" s="5" t="n">
        <f aca="false">IF(ISBLANK(A122),"",K122/($M$1+SUM(K$3:K121)))</f>
        <v>0.0751431661864672</v>
      </c>
      <c r="N122" s="0" t="n">
        <f aca="false">IF(ISBLANK(A122),"",IF(H123=0,NETWORKDAYS($H$3,H122,holiday!$B$2:$B$10),IF(DAY(H122)&lt;DAY(H123),NETWORKDAYS($H$3,H122,holiday!$B$2:$B$10),0)))</f>
        <v>0</v>
      </c>
      <c r="O122" s="0" t="n">
        <f aca="false">IF(ISBLANK(A122),"",SUMIF($A$3:$A122,O$2,$B$3:$B122))</f>
        <v>400</v>
      </c>
      <c r="P122" s="0" t="n">
        <f aca="false">IF(ISBLANK(A122),"",SUMIF($A$3:$A122,P$2,$B$3:$B122))</f>
        <v>100</v>
      </c>
      <c r="Q122" s="0" t="n">
        <f aca="false">IF(ISBLANK(A122),"",SUMIF($A$3:$A122,Q$2,$B$3:$B122))</f>
        <v>100</v>
      </c>
      <c r="R122" s="0" t="n">
        <f aca="false">IF(ISBLANK(A122),"",SUMIF($A$3:$A122,R$2,$B$3:$B122))</f>
        <v>0</v>
      </c>
      <c r="T122" s="9" t="n">
        <f aca="false">IF(ISBLANK(A122),"",IF($A122=T$2,$C122,T121))</f>
        <v>58.77</v>
      </c>
      <c r="U122" s="9" t="n">
        <f aca="false">IF(ISBLANK(A122),"",IF($A122=U$2,$C122,U121))</f>
        <v>22.99</v>
      </c>
      <c r="V122" s="9" t="n">
        <f aca="false">IF(ISBLANK(A122),"",IF($A122=V$2,$C122,V121))</f>
        <v>52.49</v>
      </c>
      <c r="W122" s="9" t="n">
        <f aca="false">IF(ISBLANK(A122),"",IF($A122=W$2,$C122,W121))</f>
        <v>0</v>
      </c>
    </row>
    <row r="123" customFormat="false" ht="14.1" hidden="false" customHeight="false" outlineLevel="0" collapsed="false">
      <c r="A123" s="0" t="n">
        <v>8370</v>
      </c>
      <c r="B123" s="0" t="n">
        <v>-100</v>
      </c>
      <c r="C123" s="0" t="n">
        <v>47.09</v>
      </c>
      <c r="D123" s="0" t="s">
        <v>131</v>
      </c>
      <c r="H123" s="8" t="n">
        <f aca="false">IF(ISBLANK(D123),,LEFT(D123,LEN(D123)-6)*1)</f>
        <v>38721.6188888889</v>
      </c>
      <c r="I123" s="9" t="n">
        <f aca="false">IF(ISBLANK(A123),"",-B123*C123)</f>
        <v>4709</v>
      </c>
      <c r="J123" s="9" t="n">
        <f aca="false">IF(ISBLANK(A123),"",-SUM(I$3:I123))</f>
        <v>20700.9003787879</v>
      </c>
      <c r="K123" s="9" t="n">
        <f aca="false">IF(ISBLANK(A123),"",SUMPRODUCT(O123:R123,T123:W123)-J123)</f>
        <v>974.09962121211</v>
      </c>
      <c r="L123" s="5" t="n">
        <f aca="false">IF(ISBLANK(A123),"",K123/$M$1)</f>
        <v>0.0162349936868685</v>
      </c>
      <c r="M123" s="5" t="n">
        <f aca="false">IF(ISBLANK(A123),"",K123/($M$1+SUM(K$3:K122)))</f>
        <v>0.0120580763453399</v>
      </c>
      <c r="N123" s="0" t="n">
        <f aca="false">IF(ISBLANK(A123),"",IF(H124=0,NETWORKDAYS($H$3,H123,holiday!$B$2:$B$10),IF(DAY(H123)&lt;DAY(H124),NETWORKDAYS($H$3,H123,holiday!$B$2:$B$10),0)))</f>
        <v>0</v>
      </c>
      <c r="O123" s="0" t="n">
        <f aca="false">IF(ISBLANK(A123),"",SUMIF($A$3:$A123,O$2,$B$3:$B123))</f>
        <v>300</v>
      </c>
      <c r="P123" s="0" t="n">
        <f aca="false">IF(ISBLANK(A123),"",SUMIF($A$3:$A123,P$2,$B$3:$B123))</f>
        <v>100</v>
      </c>
      <c r="Q123" s="0" t="n">
        <f aca="false">IF(ISBLANK(A123),"",SUMIF($A$3:$A123,Q$2,$B$3:$B123))</f>
        <v>100</v>
      </c>
      <c r="R123" s="0" t="n">
        <f aca="false">IF(ISBLANK(A123),"",SUMIF($A$3:$A123,R$2,$B$3:$B123))</f>
        <v>0</v>
      </c>
      <c r="T123" s="9" t="n">
        <f aca="false">IF(ISBLANK(A123),"",IF($A123=T$2,$C123,T122))</f>
        <v>47.09</v>
      </c>
      <c r="U123" s="9" t="n">
        <f aca="false">IF(ISBLANK(A123),"",IF($A123=U$2,$C123,U122))</f>
        <v>22.99</v>
      </c>
      <c r="V123" s="9" t="n">
        <f aca="false">IF(ISBLANK(A123),"",IF($A123=V$2,$C123,V122))</f>
        <v>52.49</v>
      </c>
      <c r="W123" s="9" t="n">
        <f aca="false">IF(ISBLANK(A123),"",IF($A123=W$2,$C123,W122))</f>
        <v>0</v>
      </c>
    </row>
    <row r="124" customFormat="false" ht="14.1" hidden="false" customHeight="false" outlineLevel="0" collapsed="false">
      <c r="A124" s="0" t="n">
        <v>8370</v>
      </c>
      <c r="B124" s="0" t="n">
        <v>100</v>
      </c>
      <c r="C124" s="0" t="n">
        <v>46.975</v>
      </c>
      <c r="D124" s="0" t="s">
        <v>132</v>
      </c>
      <c r="H124" s="8" t="n">
        <f aca="false">IF(ISBLANK(D124),,LEFT(D124,LEN(D124)-6)*1)</f>
        <v>38721.6190046296</v>
      </c>
      <c r="I124" s="9" t="n">
        <f aca="false">IF(ISBLANK(A124),"",-B124*C124)</f>
        <v>-4697.5</v>
      </c>
      <c r="J124" s="9" t="n">
        <f aca="false">IF(ISBLANK(A124),"",-SUM(I$3:I124))</f>
        <v>25398.4003787879</v>
      </c>
      <c r="K124" s="9" t="n">
        <f aca="false">IF(ISBLANK(A124),"",SUMPRODUCT(O124:R124,T124:W124)-J124)</f>
        <v>939.59962121211</v>
      </c>
      <c r="L124" s="5" t="n">
        <f aca="false">IF(ISBLANK(A124),"",K124/$M$1)</f>
        <v>0.0156599936868685</v>
      </c>
      <c r="M124" s="5" t="n">
        <f aca="false">IF(ISBLANK(A124),"",K124/($M$1+SUM(K$3:K123)))</f>
        <v>0.0114924349144378</v>
      </c>
      <c r="N124" s="0" t="n">
        <f aca="false">IF(ISBLANK(A124),"",IF(H125=0,NETWORKDAYS($H$3,H124,holiday!$B$2:$B$10),IF(DAY(H124)&lt;DAY(H125),NETWORKDAYS($H$3,H124,holiday!$B$2:$B$10),0)))</f>
        <v>0</v>
      </c>
      <c r="O124" s="0" t="n">
        <f aca="false">IF(ISBLANK(A124),"",SUMIF($A$3:$A124,O$2,$B$3:$B124))</f>
        <v>400</v>
      </c>
      <c r="P124" s="0" t="n">
        <f aca="false">IF(ISBLANK(A124),"",SUMIF($A$3:$A124,P$2,$B$3:$B124))</f>
        <v>100</v>
      </c>
      <c r="Q124" s="0" t="n">
        <f aca="false">IF(ISBLANK(A124),"",SUMIF($A$3:$A124,Q$2,$B$3:$B124))</f>
        <v>100</v>
      </c>
      <c r="R124" s="0" t="n">
        <f aca="false">IF(ISBLANK(A124),"",SUMIF($A$3:$A124,R$2,$B$3:$B124))</f>
        <v>0</v>
      </c>
      <c r="T124" s="9" t="n">
        <f aca="false">IF(ISBLANK(A124),"",IF($A124=T$2,$C124,T123))</f>
        <v>46.975</v>
      </c>
      <c r="U124" s="9" t="n">
        <f aca="false">IF(ISBLANK(A124),"",IF($A124=U$2,$C124,U123))</f>
        <v>22.99</v>
      </c>
      <c r="V124" s="9" t="n">
        <f aca="false">IF(ISBLANK(A124),"",IF($A124=V$2,$C124,V123))</f>
        <v>52.49</v>
      </c>
      <c r="W124" s="9" t="n">
        <f aca="false">IF(ISBLANK(A124),"",IF($A124=W$2,$C124,W123))</f>
        <v>0</v>
      </c>
    </row>
    <row r="125" customFormat="false" ht="14.1" hidden="false" customHeight="false" outlineLevel="0" collapsed="false">
      <c r="A125" s="0" t="n">
        <v>679</v>
      </c>
      <c r="B125" s="0" t="n">
        <v>-100</v>
      </c>
      <c r="C125" s="0" t="n">
        <v>52.32</v>
      </c>
      <c r="D125" s="0" t="s">
        <v>133</v>
      </c>
      <c r="H125" s="8" t="n">
        <f aca="false">IF(ISBLANK(D125),,LEFT(D125,LEN(D125)-6)*1)</f>
        <v>38721.6215509259</v>
      </c>
      <c r="I125" s="9" t="n">
        <f aca="false">IF(ISBLANK(A125),"",-B125*C125)</f>
        <v>5232</v>
      </c>
      <c r="J125" s="9" t="n">
        <f aca="false">IF(ISBLANK(A125),"",-SUM(I$3:I125))</f>
        <v>20166.4003787879</v>
      </c>
      <c r="K125" s="9" t="n">
        <f aca="false">IF(ISBLANK(A125),"",SUMPRODUCT(O125:R125,T125:W125)-J125)</f>
        <v>922.59962121211</v>
      </c>
      <c r="L125" s="5" t="n">
        <f aca="false">IF(ISBLANK(A125),"",K125/$M$1)</f>
        <v>0.0153766603535352</v>
      </c>
      <c r="M125" s="5" t="n">
        <f aca="false">IF(ISBLANK(A125),"",K125/($M$1+SUM(K$3:K124)))</f>
        <v>0.01115629148776</v>
      </c>
      <c r="N125" s="0" t="n">
        <f aca="false">IF(ISBLANK(A125),"",IF(H126=0,NETWORKDAYS($H$3,H125,holiday!$B$2:$B$10),IF(DAY(H125)&lt;DAY(H126),NETWORKDAYS($H$3,H125,holiday!$B$2:$B$10),0)))</f>
        <v>0</v>
      </c>
      <c r="O125" s="0" t="n">
        <f aca="false">IF(ISBLANK(A125),"",SUMIF($A$3:$A125,O$2,$B$3:$B125))</f>
        <v>400</v>
      </c>
      <c r="P125" s="0" t="n">
        <f aca="false">IF(ISBLANK(A125),"",SUMIF($A$3:$A125,P$2,$B$3:$B125))</f>
        <v>100</v>
      </c>
      <c r="Q125" s="0" t="n">
        <f aca="false">IF(ISBLANK(A125),"",SUMIF($A$3:$A125,Q$2,$B$3:$B125))</f>
        <v>0</v>
      </c>
      <c r="R125" s="0" t="n">
        <f aca="false">IF(ISBLANK(A125),"",SUMIF($A$3:$A125,R$2,$B$3:$B125))</f>
        <v>0</v>
      </c>
      <c r="T125" s="9" t="n">
        <f aca="false">IF(ISBLANK(A125),"",IF($A125=T$2,$C125,T124))</f>
        <v>46.975</v>
      </c>
      <c r="U125" s="9" t="n">
        <f aca="false">IF(ISBLANK(A125),"",IF($A125=U$2,$C125,U124))</f>
        <v>22.99</v>
      </c>
      <c r="V125" s="9" t="n">
        <f aca="false">IF(ISBLANK(A125),"",IF($A125=V$2,$C125,V124))</f>
        <v>52.32</v>
      </c>
      <c r="W125" s="9" t="n">
        <f aca="false">IF(ISBLANK(A125),"",IF($A125=W$2,$C125,W124))</f>
        <v>0</v>
      </c>
    </row>
    <row r="126" customFormat="false" ht="14.1" hidden="false" customHeight="false" outlineLevel="0" collapsed="false">
      <c r="A126" s="0" t="n">
        <v>8370</v>
      </c>
      <c r="B126" s="0" t="n">
        <v>-100</v>
      </c>
      <c r="C126" s="0" t="n">
        <v>47.32</v>
      </c>
      <c r="D126" s="0" t="s">
        <v>134</v>
      </c>
      <c r="H126" s="8" t="n">
        <f aca="false">IF(ISBLANK(D126),,LEFT(D126,LEN(D126)-6)*1)</f>
        <v>38721.6245138889</v>
      </c>
      <c r="I126" s="9" t="n">
        <f aca="false">IF(ISBLANK(A126),"",-B126*C126)</f>
        <v>4732</v>
      </c>
      <c r="J126" s="9" t="n">
        <f aca="false">IF(ISBLANK(A126),"",-SUM(I$3:I126))</f>
        <v>15434.4003787879</v>
      </c>
      <c r="K126" s="9" t="n">
        <f aca="false">IF(ISBLANK(A126),"",SUMPRODUCT(O126:R126,T126:W126)-J126)</f>
        <v>1060.59962121211</v>
      </c>
      <c r="L126" s="5" t="n">
        <f aca="false">IF(ISBLANK(A126),"",K126/$M$1)</f>
        <v>0.0176766603535352</v>
      </c>
      <c r="M126" s="5" t="n">
        <f aca="false">IF(ISBLANK(A126),"",K126/($M$1+SUM(K$3:K125)))</f>
        <v>0.0126835188924539</v>
      </c>
      <c r="N126" s="0" t="n">
        <f aca="false">IF(ISBLANK(A126),"",IF(H127=0,NETWORKDAYS($H$3,H126,holiday!$B$2:$B$10),IF(DAY(H126)&lt;DAY(H127),NETWORKDAYS($H$3,H126,holiday!$B$2:$B$10),0)))</f>
        <v>0</v>
      </c>
      <c r="O126" s="0" t="n">
        <f aca="false">IF(ISBLANK(A126),"",SUMIF($A$3:$A126,O$2,$B$3:$B126))</f>
        <v>300</v>
      </c>
      <c r="P126" s="0" t="n">
        <f aca="false">IF(ISBLANK(A126),"",SUMIF($A$3:$A126,P$2,$B$3:$B126))</f>
        <v>100</v>
      </c>
      <c r="Q126" s="0" t="n">
        <f aca="false">IF(ISBLANK(A126),"",SUMIF($A$3:$A126,Q$2,$B$3:$B126))</f>
        <v>0</v>
      </c>
      <c r="R126" s="0" t="n">
        <f aca="false">IF(ISBLANK(A126),"",SUMIF($A$3:$A126,R$2,$B$3:$B126))</f>
        <v>0</v>
      </c>
      <c r="T126" s="9" t="n">
        <f aca="false">IF(ISBLANK(A126),"",IF($A126=T$2,$C126,T125))</f>
        <v>47.32</v>
      </c>
      <c r="U126" s="9" t="n">
        <f aca="false">IF(ISBLANK(A126),"",IF($A126=U$2,$C126,U125))</f>
        <v>22.99</v>
      </c>
      <c r="V126" s="9" t="n">
        <f aca="false">IF(ISBLANK(A126),"",IF($A126=V$2,$C126,V125))</f>
        <v>52.32</v>
      </c>
      <c r="W126" s="9" t="n">
        <f aca="false">IF(ISBLANK(A126),"",IF($A126=W$2,$C126,W125))</f>
        <v>0</v>
      </c>
    </row>
    <row r="127" customFormat="false" ht="14.1" hidden="false" customHeight="false" outlineLevel="0" collapsed="false">
      <c r="A127" s="0" t="n">
        <v>980</v>
      </c>
      <c r="B127" s="0" t="n">
        <v>-100</v>
      </c>
      <c r="C127" s="0" t="n">
        <v>22.96</v>
      </c>
      <c r="D127" s="0" t="s">
        <v>135</v>
      </c>
      <c r="H127" s="8" t="n">
        <f aca="false">IF(ISBLANK(D127),,LEFT(D127,LEN(D127)-6)*1)</f>
        <v>38721.6312384259</v>
      </c>
      <c r="I127" s="9" t="n">
        <f aca="false">IF(ISBLANK(A127),"",-B127*C127)</f>
        <v>2296</v>
      </c>
      <c r="J127" s="9" t="n">
        <f aca="false">IF(ISBLANK(A127),"",-SUM(I$3:I127))</f>
        <v>13138.4003787879</v>
      </c>
      <c r="K127" s="9" t="n">
        <f aca="false">IF(ISBLANK(A127),"",SUMPRODUCT(O127:R127,T127:W127)-J127)</f>
        <v>1057.59962121211</v>
      </c>
      <c r="L127" s="5" t="n">
        <f aca="false">IF(ISBLANK(A127),"",K127/$M$1)</f>
        <v>0.0176266603535352</v>
      </c>
      <c r="M127" s="5" t="n">
        <f aca="false">IF(ISBLANK(A127),"",K127/($M$1+SUM(K$3:K126)))</f>
        <v>0.0124892349875626</v>
      </c>
      <c r="N127" s="0" t="n">
        <f aca="false">IF(ISBLANK(A127),"",IF(H128=0,NETWORKDAYS($H$3,H127,holiday!$B$2:$B$10),IF(DAY(H127)&lt;DAY(H128),NETWORKDAYS($H$3,H127,holiday!$B$2:$B$10),0)))</f>
        <v>0</v>
      </c>
      <c r="O127" s="0" t="n">
        <f aca="false">IF(ISBLANK(A127),"",SUMIF($A$3:$A127,O$2,$B$3:$B127))</f>
        <v>300</v>
      </c>
      <c r="P127" s="0" t="n">
        <f aca="false">IF(ISBLANK(A127),"",SUMIF($A$3:$A127,P$2,$B$3:$B127))</f>
        <v>0</v>
      </c>
      <c r="Q127" s="0" t="n">
        <f aca="false">IF(ISBLANK(A127),"",SUMIF($A$3:$A127,Q$2,$B$3:$B127))</f>
        <v>0</v>
      </c>
      <c r="R127" s="0" t="n">
        <f aca="false">IF(ISBLANK(A127),"",SUMIF($A$3:$A127,R$2,$B$3:$B127))</f>
        <v>0</v>
      </c>
      <c r="T127" s="9" t="n">
        <f aca="false">IF(ISBLANK(A127),"",IF($A127=T$2,$C127,T126))</f>
        <v>47.32</v>
      </c>
      <c r="U127" s="9" t="n">
        <f aca="false">IF(ISBLANK(A127),"",IF($A127=U$2,$C127,U126))</f>
        <v>22.96</v>
      </c>
      <c r="V127" s="9" t="n">
        <f aca="false">IF(ISBLANK(A127),"",IF($A127=V$2,$C127,V126))</f>
        <v>52.32</v>
      </c>
      <c r="W127" s="9" t="n">
        <f aca="false">IF(ISBLANK(A127),"",IF($A127=W$2,$C127,W126))</f>
        <v>0</v>
      </c>
    </row>
    <row r="128" customFormat="false" ht="14.1" hidden="false" customHeight="false" outlineLevel="0" collapsed="false">
      <c r="A128" s="0" t="n">
        <v>980</v>
      </c>
      <c r="B128" s="0" t="n">
        <v>-100</v>
      </c>
      <c r="C128" s="0" t="n">
        <v>22.96</v>
      </c>
      <c r="D128" s="0" t="s">
        <v>136</v>
      </c>
      <c r="H128" s="8" t="n">
        <f aca="false">IF(ISBLANK(D128),,LEFT(D128,LEN(D128)-6)*1)</f>
        <v>38721.6334606481</v>
      </c>
      <c r="I128" s="9" t="n">
        <f aca="false">IF(ISBLANK(A128),"",-B128*C128)</f>
        <v>2296</v>
      </c>
      <c r="J128" s="9" t="n">
        <f aca="false">IF(ISBLANK(A128),"",-SUM(I$3:I128))</f>
        <v>10842.4003787879</v>
      </c>
      <c r="K128" s="9" t="n">
        <f aca="false">IF(ISBLANK(A128),"",SUMPRODUCT(O128:R128,T128:W128)-J128)</f>
        <v>1057.59962121211</v>
      </c>
      <c r="L128" s="5" t="n">
        <f aca="false">IF(ISBLANK(A128),"",K128/$M$1)</f>
        <v>0.0176266603535352</v>
      </c>
      <c r="M128" s="5" t="n">
        <f aca="false">IF(ISBLANK(A128),"",K128/($M$1+SUM(K$3:K127)))</f>
        <v>0.0123351780502793</v>
      </c>
      <c r="N128" s="0" t="n">
        <f aca="false">IF(ISBLANK(A128),"",IF(H129=0,NETWORKDAYS($H$3,H128,holiday!$B$2:$B$10),IF(DAY(H128)&lt;DAY(H129),NETWORKDAYS($H$3,H128,holiday!$B$2:$B$10),0)))</f>
        <v>0</v>
      </c>
      <c r="O128" s="0" t="n">
        <f aca="false">IF(ISBLANK(A128),"",SUMIF($A$3:$A128,O$2,$B$3:$B128))</f>
        <v>300</v>
      </c>
      <c r="P128" s="0" t="n">
        <f aca="false">IF(ISBLANK(A128),"",SUMIF($A$3:$A128,P$2,$B$3:$B128))</f>
        <v>-100</v>
      </c>
      <c r="Q128" s="0" t="n">
        <f aca="false">IF(ISBLANK(A128),"",SUMIF($A$3:$A128,Q$2,$B$3:$B128))</f>
        <v>0</v>
      </c>
      <c r="R128" s="0" t="n">
        <f aca="false">IF(ISBLANK(A128),"",SUMIF($A$3:$A128,R$2,$B$3:$B128))</f>
        <v>0</v>
      </c>
      <c r="T128" s="9" t="n">
        <f aca="false">IF(ISBLANK(A128),"",IF($A128=T$2,$C128,T127))</f>
        <v>47.32</v>
      </c>
      <c r="U128" s="9" t="n">
        <f aca="false">IF(ISBLANK(A128),"",IF($A128=U$2,$C128,U127))</f>
        <v>22.96</v>
      </c>
      <c r="V128" s="9" t="n">
        <f aca="false">IF(ISBLANK(A128),"",IF($A128=V$2,$C128,V127))</f>
        <v>52.32</v>
      </c>
      <c r="W128" s="9" t="n">
        <f aca="false">IF(ISBLANK(A128),"",IF($A128=W$2,$C128,W127))</f>
        <v>0</v>
      </c>
    </row>
    <row r="129" customFormat="false" ht="14.1" hidden="false" customHeight="false" outlineLevel="0" collapsed="false">
      <c r="A129" s="0" t="n">
        <v>679</v>
      </c>
      <c r="B129" s="0" t="n">
        <v>-100</v>
      </c>
      <c r="C129" s="0" t="n">
        <v>52.3300980392156</v>
      </c>
      <c r="D129" s="0" t="s">
        <v>137</v>
      </c>
      <c r="H129" s="8" t="n">
        <f aca="false">IF(ISBLANK(D129),,LEFT(D129,LEN(D129)-6)*1)</f>
        <v>38721.6393402778</v>
      </c>
      <c r="I129" s="9" t="n">
        <f aca="false">IF(ISBLANK(A129),"",-B129*C129)</f>
        <v>5233.00980392156</v>
      </c>
      <c r="J129" s="9" t="n">
        <f aca="false">IF(ISBLANK(A129),"",-SUM(I$3:I129))</f>
        <v>5609.39057486633</v>
      </c>
      <c r="K129" s="9" t="n">
        <f aca="false">IF(ISBLANK(A129),"",SUMPRODUCT(O129:R129,T129:W129)-J129)</f>
        <v>1057.59962121211</v>
      </c>
      <c r="L129" s="5" t="n">
        <f aca="false">IF(ISBLANK(A129),"",K129/$M$1)</f>
        <v>0.0176266603535352</v>
      </c>
      <c r="M129" s="5" t="n">
        <f aca="false">IF(ISBLANK(A129),"",K129/($M$1+SUM(K$3:K128)))</f>
        <v>0.0121848754421795</v>
      </c>
      <c r="N129" s="0" t="n">
        <f aca="false">IF(ISBLANK(A129),"",IF(H130=0,NETWORKDAYS($H$3,H129,holiday!$B$2:$B$10),IF(DAY(H129)&lt;DAY(H130),NETWORKDAYS($H$3,H129,holiday!$B$2:$B$10),0)))</f>
        <v>0</v>
      </c>
      <c r="O129" s="0" t="n">
        <f aca="false">IF(ISBLANK(A129),"",SUMIF($A$3:$A129,O$2,$B$3:$B129))</f>
        <v>300</v>
      </c>
      <c r="P129" s="0" t="n">
        <f aca="false">IF(ISBLANK(A129),"",SUMIF($A$3:$A129,P$2,$B$3:$B129))</f>
        <v>-100</v>
      </c>
      <c r="Q129" s="0" t="n">
        <f aca="false">IF(ISBLANK(A129),"",SUMIF($A$3:$A129,Q$2,$B$3:$B129))</f>
        <v>-100</v>
      </c>
      <c r="R129" s="0" t="n">
        <f aca="false">IF(ISBLANK(A129),"",SUMIF($A$3:$A129,R$2,$B$3:$B129))</f>
        <v>0</v>
      </c>
      <c r="T129" s="9" t="n">
        <f aca="false">IF(ISBLANK(A129),"",IF($A129=T$2,$C129,T128))</f>
        <v>47.32</v>
      </c>
      <c r="U129" s="9" t="n">
        <f aca="false">IF(ISBLANK(A129),"",IF($A129=U$2,$C129,U128))</f>
        <v>22.96</v>
      </c>
      <c r="V129" s="9" t="n">
        <f aca="false">IF(ISBLANK(A129),"",IF($A129=V$2,$C129,V128))</f>
        <v>52.3300980392156</v>
      </c>
      <c r="W129" s="9" t="n">
        <f aca="false">IF(ISBLANK(A129),"",IF($A129=W$2,$C129,W128))</f>
        <v>0</v>
      </c>
    </row>
    <row r="130" customFormat="false" ht="14.1" hidden="false" customHeight="false" outlineLevel="0" collapsed="false">
      <c r="A130" s="0" t="n">
        <v>980</v>
      </c>
      <c r="B130" s="0" t="n">
        <v>100</v>
      </c>
      <c r="C130" s="0" t="n">
        <v>22.94</v>
      </c>
      <c r="D130" s="0" t="s">
        <v>138</v>
      </c>
      <c r="H130" s="8" t="n">
        <f aca="false">IF(ISBLANK(D130),,LEFT(D130,LEN(D130)-6)*1)</f>
        <v>38721.6452314815</v>
      </c>
      <c r="I130" s="9" t="n">
        <f aca="false">IF(ISBLANK(A130),"",-B130*C130)</f>
        <v>-2294</v>
      </c>
      <c r="J130" s="9" t="n">
        <f aca="false">IF(ISBLANK(A130),"",-SUM(I$3:I130))</f>
        <v>7903.39057486633</v>
      </c>
      <c r="K130" s="9" t="n">
        <f aca="false">IF(ISBLANK(A130),"",SUMPRODUCT(O130:R130,T130:W130)-J130)</f>
        <v>1059.59962121211</v>
      </c>
      <c r="L130" s="5" t="n">
        <f aca="false">IF(ISBLANK(A130),"",K130/$M$1)</f>
        <v>0.0176599936868685</v>
      </c>
      <c r="M130" s="5" t="n">
        <f aca="false">IF(ISBLANK(A130),"",K130/($M$1+SUM(K$3:K129)))</f>
        <v>0.01206095669808</v>
      </c>
      <c r="N130" s="0" t="n">
        <f aca="false">IF(ISBLANK(A130),"",IF(H131=0,NETWORKDAYS($H$3,H130,holiday!$B$2:$B$10),IF(DAY(H130)&lt;DAY(H131),NETWORKDAYS($H$3,H130,holiday!$B$2:$B$10),0)))</f>
        <v>0</v>
      </c>
      <c r="O130" s="0" t="n">
        <f aca="false">IF(ISBLANK(A130),"",SUMIF($A$3:$A130,O$2,$B$3:$B130))</f>
        <v>300</v>
      </c>
      <c r="P130" s="0" t="n">
        <f aca="false">IF(ISBLANK(A130),"",SUMIF($A$3:$A130,P$2,$B$3:$B130))</f>
        <v>0</v>
      </c>
      <c r="Q130" s="0" t="n">
        <f aca="false">IF(ISBLANK(A130),"",SUMIF($A$3:$A130,Q$2,$B$3:$B130))</f>
        <v>-100</v>
      </c>
      <c r="R130" s="0" t="n">
        <f aca="false">IF(ISBLANK(A130),"",SUMIF($A$3:$A130,R$2,$B$3:$B130))</f>
        <v>0</v>
      </c>
      <c r="T130" s="9" t="n">
        <f aca="false">IF(ISBLANK(A130),"",IF($A130=T$2,$C130,T129))</f>
        <v>47.32</v>
      </c>
      <c r="U130" s="9" t="n">
        <f aca="false">IF(ISBLANK(A130),"",IF($A130=U$2,$C130,U129))</f>
        <v>22.94</v>
      </c>
      <c r="V130" s="9" t="n">
        <f aca="false">IF(ISBLANK(A130),"",IF($A130=V$2,$C130,V129))</f>
        <v>52.3300980392156</v>
      </c>
      <c r="W130" s="9" t="n">
        <f aca="false">IF(ISBLANK(A130),"",IF($A130=W$2,$C130,W129))</f>
        <v>0</v>
      </c>
    </row>
    <row r="131" customFormat="false" ht="14.1" hidden="false" customHeight="false" outlineLevel="0" collapsed="false">
      <c r="A131" s="0" t="n">
        <v>980</v>
      </c>
      <c r="B131" s="0" t="n">
        <v>-100</v>
      </c>
      <c r="C131" s="0" t="n">
        <v>22.83</v>
      </c>
      <c r="D131" s="0" t="s">
        <v>139</v>
      </c>
      <c r="H131" s="8" t="n">
        <f aca="false">IF(ISBLANK(D131),,LEFT(D131,LEN(D131)-6)*1)</f>
        <v>38721.6573958333</v>
      </c>
      <c r="I131" s="9" t="n">
        <f aca="false">IF(ISBLANK(A131),"",-B131*C131)</f>
        <v>2283</v>
      </c>
      <c r="J131" s="9" t="n">
        <f aca="false">IF(ISBLANK(A131),"",-SUM(I$3:I131))</f>
        <v>5620.39057486633</v>
      </c>
      <c r="K131" s="9" t="n">
        <f aca="false">IF(ISBLANK(A131),"",SUMPRODUCT(O131:R131,T131:W131)-J131)</f>
        <v>1059.59962121211</v>
      </c>
      <c r="L131" s="5" t="n">
        <f aca="false">IF(ISBLANK(A131),"",K131/$M$1)</f>
        <v>0.0176599936868685</v>
      </c>
      <c r="M131" s="5" t="n">
        <f aca="false">IF(ISBLANK(A131),"",K131/($M$1+SUM(K$3:K130)))</f>
        <v>0.0119172235805141</v>
      </c>
      <c r="N131" s="0" t="n">
        <f aca="false">IF(ISBLANK(A131),"",IF(H132=0,NETWORKDAYS($H$3,H131,holiday!$B$2:$B$10),IF(DAY(H131)&lt;DAY(H132),NETWORKDAYS($H$3,H131,holiday!$B$2:$B$10),0)))</f>
        <v>0</v>
      </c>
      <c r="O131" s="0" t="n">
        <f aca="false">IF(ISBLANK(A131),"",SUMIF($A$3:$A131,O$2,$B$3:$B131))</f>
        <v>300</v>
      </c>
      <c r="P131" s="0" t="n">
        <f aca="false">IF(ISBLANK(A131),"",SUMIF($A$3:$A131,P$2,$B$3:$B131))</f>
        <v>-100</v>
      </c>
      <c r="Q131" s="0" t="n">
        <f aca="false">IF(ISBLANK(A131),"",SUMIF($A$3:$A131,Q$2,$B$3:$B131))</f>
        <v>-100</v>
      </c>
      <c r="R131" s="0" t="n">
        <f aca="false">IF(ISBLANK(A131),"",SUMIF($A$3:$A131,R$2,$B$3:$B131))</f>
        <v>0</v>
      </c>
      <c r="T131" s="9" t="n">
        <f aca="false">IF(ISBLANK(A131),"",IF($A131=T$2,$C131,T130))</f>
        <v>47.32</v>
      </c>
      <c r="U131" s="9" t="n">
        <f aca="false">IF(ISBLANK(A131),"",IF($A131=U$2,$C131,U130))</f>
        <v>22.83</v>
      </c>
      <c r="V131" s="9" t="n">
        <f aca="false">IF(ISBLANK(A131),"",IF($A131=V$2,$C131,V130))</f>
        <v>52.3300980392156</v>
      </c>
      <c r="W131" s="9" t="n">
        <f aca="false">IF(ISBLANK(A131),"",IF($A131=W$2,$C131,W130))</f>
        <v>0</v>
      </c>
    </row>
    <row r="132" customFormat="false" ht="14.1" hidden="false" customHeight="false" outlineLevel="0" collapsed="false">
      <c r="A132" s="0" t="n">
        <v>679</v>
      </c>
      <c r="B132" s="0" t="n">
        <v>-100</v>
      </c>
      <c r="C132" s="0" t="n">
        <v>52.14</v>
      </c>
      <c r="D132" s="0" t="s">
        <v>140</v>
      </c>
      <c r="H132" s="8" t="n">
        <f aca="false">IF(ISBLANK(D132),,LEFT(D132,LEN(D132)-6)*1)</f>
        <v>38721.6586111111</v>
      </c>
      <c r="I132" s="9" t="n">
        <f aca="false">IF(ISBLANK(A132),"",-B132*C132)</f>
        <v>5214</v>
      </c>
      <c r="J132" s="9" t="n">
        <f aca="false">IF(ISBLANK(A132),"",-SUM(I$3:I132))</f>
        <v>406.39057486633</v>
      </c>
      <c r="K132" s="9" t="n">
        <f aca="false">IF(ISBLANK(A132),"",SUMPRODUCT(O132:R132,T132:W132)-J132)</f>
        <v>1078.60942513367</v>
      </c>
      <c r="L132" s="5" t="n">
        <f aca="false">IF(ISBLANK(A132),"",K132/$M$1)</f>
        <v>0.0179768237522278</v>
      </c>
      <c r="M132" s="5" t="n">
        <f aca="false">IF(ISBLANK(A132),"",K132/($M$1+SUM(K$3:K131)))</f>
        <v>0.0119881595921248</v>
      </c>
      <c r="N132" s="0" t="n">
        <f aca="false">IF(ISBLANK(A132),"",IF(H133=0,NETWORKDAYS($H$3,H132,holiday!$B$2:$B$10),IF(DAY(H132)&lt;DAY(H133),NETWORKDAYS($H$3,H132,holiday!$B$2:$B$10),0)))</f>
        <v>0</v>
      </c>
      <c r="O132" s="0" t="n">
        <f aca="false">IF(ISBLANK(A132),"",SUMIF($A$3:$A132,O$2,$B$3:$B132))</f>
        <v>300</v>
      </c>
      <c r="P132" s="0" t="n">
        <f aca="false">IF(ISBLANK(A132),"",SUMIF($A$3:$A132,P$2,$B$3:$B132))</f>
        <v>-100</v>
      </c>
      <c r="Q132" s="0" t="n">
        <f aca="false">IF(ISBLANK(A132),"",SUMIF($A$3:$A132,Q$2,$B$3:$B132))</f>
        <v>-200</v>
      </c>
      <c r="R132" s="0" t="n">
        <f aca="false">IF(ISBLANK(A132),"",SUMIF($A$3:$A132,R$2,$B$3:$B132))</f>
        <v>0</v>
      </c>
      <c r="T132" s="9" t="n">
        <f aca="false">IF(ISBLANK(A132),"",IF($A132=T$2,$C132,T131))</f>
        <v>47.32</v>
      </c>
      <c r="U132" s="9" t="n">
        <f aca="false">IF(ISBLANK(A132),"",IF($A132=U$2,$C132,U131))</f>
        <v>22.83</v>
      </c>
      <c r="V132" s="9" t="n">
        <f aca="false">IF(ISBLANK(A132),"",IF($A132=V$2,$C132,V131))</f>
        <v>52.14</v>
      </c>
      <c r="W132" s="9" t="n">
        <f aca="false">IF(ISBLANK(A132),"",IF($A132=W$2,$C132,W131))</f>
        <v>0</v>
      </c>
    </row>
    <row r="133" customFormat="false" ht="14.1" hidden="false" customHeight="false" outlineLevel="0" collapsed="false">
      <c r="A133" s="0" t="n">
        <v>8370</v>
      </c>
      <c r="B133" s="0" t="n">
        <v>-100</v>
      </c>
      <c r="C133" s="0" t="n">
        <v>47.7</v>
      </c>
      <c r="D133" s="0" t="s">
        <v>141</v>
      </c>
      <c r="H133" s="8" t="n">
        <f aca="false">IF(ISBLANK(D133),,LEFT(D133,LEN(D133)-6)*1)</f>
        <v>38721.6641319444</v>
      </c>
      <c r="I133" s="9" t="n">
        <f aca="false">IF(ISBLANK(A133),"",-B133*C133)</f>
        <v>4770</v>
      </c>
      <c r="J133" s="9" t="n">
        <f aca="false">IF(ISBLANK(A133),"",-SUM(I$3:I133))</f>
        <v>-4363.60942513367</v>
      </c>
      <c r="K133" s="9" t="n">
        <f aca="false">IF(ISBLANK(A133),"",SUMPRODUCT(O133:R133,T133:W133)-J133)</f>
        <v>1192.60942513367</v>
      </c>
      <c r="L133" s="5" t="n">
        <f aca="false">IF(ISBLANK(A133),"",K133/$M$1)</f>
        <v>0.0198768237522278</v>
      </c>
      <c r="M133" s="5" t="n">
        <f aca="false">IF(ISBLANK(A133),"",K133/($M$1+SUM(K$3:K132)))</f>
        <v>0.0130981847216156</v>
      </c>
      <c r="N133" s="0" t="n">
        <f aca="false">IF(ISBLANK(A133),"",IF(H134=0,NETWORKDAYS($H$3,H133,holiday!$B$2:$B$10),IF(DAY(H133)&lt;DAY(H134),NETWORKDAYS($H$3,H133,holiday!$B$2:$B$10),0)))</f>
        <v>0</v>
      </c>
      <c r="O133" s="0" t="n">
        <f aca="false">IF(ISBLANK(A133),"",SUMIF($A$3:$A133,O$2,$B$3:$B133))</f>
        <v>200</v>
      </c>
      <c r="P133" s="0" t="n">
        <f aca="false">IF(ISBLANK(A133),"",SUMIF($A$3:$A133,P$2,$B$3:$B133))</f>
        <v>-100</v>
      </c>
      <c r="Q133" s="0" t="n">
        <f aca="false">IF(ISBLANK(A133),"",SUMIF($A$3:$A133,Q$2,$B$3:$B133))</f>
        <v>-200</v>
      </c>
      <c r="R133" s="0" t="n">
        <f aca="false">IF(ISBLANK(A133),"",SUMIF($A$3:$A133,R$2,$B$3:$B133))</f>
        <v>0</v>
      </c>
      <c r="T133" s="9" t="n">
        <f aca="false">IF(ISBLANK(A133),"",IF($A133=T$2,$C133,T132))</f>
        <v>47.7</v>
      </c>
      <c r="U133" s="9" t="n">
        <f aca="false">IF(ISBLANK(A133),"",IF($A133=U$2,$C133,U132))</f>
        <v>22.83</v>
      </c>
      <c r="V133" s="9" t="n">
        <f aca="false">IF(ISBLANK(A133),"",IF($A133=V$2,$C133,V132))</f>
        <v>52.14</v>
      </c>
      <c r="W133" s="9" t="n">
        <f aca="false">IF(ISBLANK(A133),"",IF($A133=W$2,$C133,W132))</f>
        <v>0</v>
      </c>
    </row>
    <row r="134" customFormat="false" ht="14.1" hidden="false" customHeight="false" outlineLevel="0" collapsed="false">
      <c r="A134" s="0" t="n">
        <v>980</v>
      </c>
      <c r="B134" s="0" t="n">
        <v>100</v>
      </c>
      <c r="C134" s="0" t="n">
        <v>22.85</v>
      </c>
      <c r="D134" s="0" t="s">
        <v>142</v>
      </c>
      <c r="H134" s="8" t="n">
        <f aca="false">IF(ISBLANK(D134),,LEFT(D134,LEN(D134)-6)*1)</f>
        <v>38721.6659606481</v>
      </c>
      <c r="I134" s="9" t="n">
        <f aca="false">IF(ISBLANK(A134),"",-B134*C134)</f>
        <v>-2285</v>
      </c>
      <c r="J134" s="9" t="n">
        <f aca="false">IF(ISBLANK(A134),"",-SUM(I$3:I134))</f>
        <v>-2078.60942513367</v>
      </c>
      <c r="K134" s="9" t="n">
        <f aca="false">IF(ISBLANK(A134),"",SUMPRODUCT(O134:R134,T134:W134)-J134)</f>
        <v>1190.60942513367</v>
      </c>
      <c r="L134" s="5" t="n">
        <f aca="false">IF(ISBLANK(A134),"",K134/$M$1)</f>
        <v>0.0198434904188945</v>
      </c>
      <c r="M134" s="5" t="n">
        <f aca="false">IF(ISBLANK(A134),"",K134/($M$1+SUM(K$3:K133)))</f>
        <v>0.0129071587818437</v>
      </c>
      <c r="N134" s="0" t="n">
        <f aca="false">IF(ISBLANK(A134),"",IF(H135=0,NETWORKDAYS($H$3,H134,holiday!$B$2:$B$10),IF(DAY(H134)&lt;DAY(H135),NETWORKDAYS($H$3,H134,holiday!$B$2:$B$10),0)))</f>
        <v>0</v>
      </c>
      <c r="O134" s="0" t="n">
        <f aca="false">IF(ISBLANK(A134),"",SUMIF($A$3:$A134,O$2,$B$3:$B134))</f>
        <v>200</v>
      </c>
      <c r="P134" s="0" t="n">
        <f aca="false">IF(ISBLANK(A134),"",SUMIF($A$3:$A134,P$2,$B$3:$B134))</f>
        <v>0</v>
      </c>
      <c r="Q134" s="0" t="n">
        <f aca="false">IF(ISBLANK(A134),"",SUMIF($A$3:$A134,Q$2,$B$3:$B134))</f>
        <v>-200</v>
      </c>
      <c r="R134" s="0" t="n">
        <f aca="false">IF(ISBLANK(A134),"",SUMIF($A$3:$A134,R$2,$B$3:$B134))</f>
        <v>0</v>
      </c>
      <c r="T134" s="9" t="n">
        <f aca="false">IF(ISBLANK(A134),"",IF($A134=T$2,$C134,T133))</f>
        <v>47.7</v>
      </c>
      <c r="U134" s="9" t="n">
        <f aca="false">IF(ISBLANK(A134),"",IF($A134=U$2,$C134,U133))</f>
        <v>22.85</v>
      </c>
      <c r="V134" s="9" t="n">
        <f aca="false">IF(ISBLANK(A134),"",IF($A134=V$2,$C134,V133))</f>
        <v>52.14</v>
      </c>
      <c r="W134" s="9" t="n">
        <f aca="false">IF(ISBLANK(A134),"",IF($A134=W$2,$C134,W133))</f>
        <v>0</v>
      </c>
    </row>
    <row r="135" customFormat="false" ht="14.1" hidden="false" customHeight="false" outlineLevel="0" collapsed="false">
      <c r="A135" s="0" t="n">
        <v>980</v>
      </c>
      <c r="B135" s="0" t="n">
        <v>100</v>
      </c>
      <c r="C135" s="0" t="n">
        <v>22.85</v>
      </c>
      <c r="D135" s="0" t="s">
        <v>143</v>
      </c>
      <c r="H135" s="8" t="n">
        <f aca="false">IF(ISBLANK(D135),,LEFT(D135,LEN(D135)-6)*1)</f>
        <v>38721.6659953704</v>
      </c>
      <c r="I135" s="9" t="n">
        <f aca="false">IF(ISBLANK(A135),"",-B135*C135)</f>
        <v>-2285</v>
      </c>
      <c r="J135" s="9" t="n">
        <f aca="false">IF(ISBLANK(A135),"",-SUM(I$3:I135))</f>
        <v>206.39057486633</v>
      </c>
      <c r="K135" s="9" t="n">
        <f aca="false">IF(ISBLANK(A135),"",SUMPRODUCT(O135:R135,T135:W135)-J135)</f>
        <v>1190.60942513367</v>
      </c>
      <c r="L135" s="5" t="n">
        <f aca="false">IF(ISBLANK(A135),"",K135/$M$1)</f>
        <v>0.0198434904188945</v>
      </c>
      <c r="M135" s="5" t="n">
        <f aca="false">IF(ISBLANK(A135),"",K135/($M$1+SUM(K$3:K134)))</f>
        <v>0.0127426868987344</v>
      </c>
      <c r="N135" s="0" t="n">
        <f aca="false">IF(ISBLANK(A135),"",IF(H136=0,NETWORKDAYS($H$3,H135,holiday!$B$2:$B$10),IF(DAY(H135)&lt;DAY(H136),NETWORKDAYS($H$3,H135,holiday!$B$2:$B$10),0)))</f>
        <v>0</v>
      </c>
      <c r="O135" s="0" t="n">
        <f aca="false">IF(ISBLANK(A135),"",SUMIF($A$3:$A135,O$2,$B$3:$B135))</f>
        <v>200</v>
      </c>
      <c r="P135" s="0" t="n">
        <f aca="false">IF(ISBLANK(A135),"",SUMIF($A$3:$A135,P$2,$B$3:$B135))</f>
        <v>100</v>
      </c>
      <c r="Q135" s="0" t="n">
        <f aca="false">IF(ISBLANK(A135),"",SUMIF($A$3:$A135,Q$2,$B$3:$B135))</f>
        <v>-200</v>
      </c>
      <c r="R135" s="0" t="n">
        <f aca="false">IF(ISBLANK(A135),"",SUMIF($A$3:$A135,R$2,$B$3:$B135))</f>
        <v>0</v>
      </c>
      <c r="T135" s="9" t="n">
        <f aca="false">IF(ISBLANK(A135),"",IF($A135=T$2,$C135,T134))</f>
        <v>47.7</v>
      </c>
      <c r="U135" s="9" t="n">
        <f aca="false">IF(ISBLANK(A135),"",IF($A135=U$2,$C135,U134))</f>
        <v>22.85</v>
      </c>
      <c r="V135" s="9" t="n">
        <f aca="false">IF(ISBLANK(A135),"",IF($A135=V$2,$C135,V134))</f>
        <v>52.14</v>
      </c>
      <c r="W135" s="9" t="n">
        <f aca="false">IF(ISBLANK(A135),"",IF($A135=W$2,$C135,W134))</f>
        <v>0</v>
      </c>
    </row>
    <row r="136" customFormat="false" ht="14.1" hidden="false" customHeight="false" outlineLevel="0" collapsed="false">
      <c r="A136" s="0" t="n">
        <v>980</v>
      </c>
      <c r="B136" s="0" t="n">
        <v>100</v>
      </c>
      <c r="C136" s="0" t="n">
        <v>22.85</v>
      </c>
      <c r="D136" s="0" t="s">
        <v>144</v>
      </c>
      <c r="H136" s="8" t="n">
        <f aca="false">IF(ISBLANK(D136),,LEFT(D136,LEN(D136)-6)*1)</f>
        <v>38721.6672337963</v>
      </c>
      <c r="I136" s="9" t="n">
        <f aca="false">IF(ISBLANK(A136),"",-B136*C136)</f>
        <v>-2285</v>
      </c>
      <c r="J136" s="9" t="n">
        <f aca="false">IF(ISBLANK(A136),"",-SUM(I$3:I136))</f>
        <v>2491.39057486633</v>
      </c>
      <c r="K136" s="9" t="n">
        <f aca="false">IF(ISBLANK(A136),"",SUMPRODUCT(O136:R136,T136:W136)-J136)</f>
        <v>1190.60942513367</v>
      </c>
      <c r="L136" s="5" t="n">
        <f aca="false">IF(ISBLANK(A136),"",K136/$M$1)</f>
        <v>0.0198434904188945</v>
      </c>
      <c r="M136" s="5" t="n">
        <f aca="false">IF(ISBLANK(A136),"",K136/($M$1+SUM(K$3:K135)))</f>
        <v>0.0125823539025057</v>
      </c>
      <c r="N136" s="0" t="n">
        <f aca="false">IF(ISBLANK(A136),"",IF(H137=0,NETWORKDAYS($H$3,H136,holiday!$B$2:$B$10),IF(DAY(H136)&lt;DAY(H137),NETWORKDAYS($H$3,H136,holiday!$B$2:$B$10),0)))</f>
        <v>0</v>
      </c>
      <c r="O136" s="0" t="n">
        <f aca="false">IF(ISBLANK(A136),"",SUMIF($A$3:$A136,O$2,$B$3:$B136))</f>
        <v>200</v>
      </c>
      <c r="P136" s="0" t="n">
        <f aca="false">IF(ISBLANK(A136),"",SUMIF($A$3:$A136,P$2,$B$3:$B136))</f>
        <v>200</v>
      </c>
      <c r="Q136" s="0" t="n">
        <f aca="false">IF(ISBLANK(A136),"",SUMIF($A$3:$A136,Q$2,$B$3:$B136))</f>
        <v>-200</v>
      </c>
      <c r="R136" s="0" t="n">
        <f aca="false">IF(ISBLANK(A136),"",SUMIF($A$3:$A136,R$2,$B$3:$B136))</f>
        <v>0</v>
      </c>
      <c r="T136" s="9" t="n">
        <f aca="false">IF(ISBLANK(A136),"",IF($A136=T$2,$C136,T135))</f>
        <v>47.7</v>
      </c>
      <c r="U136" s="9" t="n">
        <f aca="false">IF(ISBLANK(A136),"",IF($A136=U$2,$C136,U135))</f>
        <v>22.85</v>
      </c>
      <c r="V136" s="9" t="n">
        <f aca="false">IF(ISBLANK(A136),"",IF($A136=V$2,$C136,V135))</f>
        <v>52.14</v>
      </c>
      <c r="W136" s="9" t="n">
        <f aca="false">IF(ISBLANK(A136),"",IF($A136=W$2,$C136,W135))</f>
        <v>0</v>
      </c>
    </row>
    <row r="137" customFormat="false" ht="14.1" hidden="false" customHeight="false" outlineLevel="0" collapsed="false">
      <c r="A137" s="0" t="n">
        <v>980</v>
      </c>
      <c r="B137" s="0" t="n">
        <v>100</v>
      </c>
      <c r="C137" s="0" t="n">
        <v>22.85</v>
      </c>
      <c r="D137" s="0" t="s">
        <v>145</v>
      </c>
      <c r="H137" s="8" t="n">
        <f aca="false">IF(ISBLANK(D137),,LEFT(D137,LEN(D137)-6)*1)</f>
        <v>38721.6673958333</v>
      </c>
      <c r="I137" s="9" t="n">
        <f aca="false">IF(ISBLANK(A137),"",-B137*C137)</f>
        <v>-2285</v>
      </c>
      <c r="J137" s="9" t="n">
        <f aca="false">IF(ISBLANK(A137),"",-SUM(I$3:I137))</f>
        <v>4776.39057486633</v>
      </c>
      <c r="K137" s="9" t="n">
        <f aca="false">IF(ISBLANK(A137),"",SUMPRODUCT(O137:R137,T137:W137)-J137)</f>
        <v>1190.60942513367</v>
      </c>
      <c r="L137" s="5" t="n">
        <f aca="false">IF(ISBLANK(A137),"",K137/$M$1)</f>
        <v>0.0198434904188945</v>
      </c>
      <c r="M137" s="5" t="n">
        <f aca="false">IF(ISBLANK(A137),"",K137/($M$1+SUM(K$3:K136)))</f>
        <v>0.0124260055036642</v>
      </c>
      <c r="N137" s="0" t="n">
        <f aca="false">IF(ISBLANK(A137),"",IF(H138=0,NETWORKDAYS($H$3,H137,holiday!$B$2:$B$10),IF(DAY(H137)&lt;DAY(H138),NETWORKDAYS($H$3,H137,holiday!$B$2:$B$10),0)))</f>
        <v>0</v>
      </c>
      <c r="O137" s="0" t="n">
        <f aca="false">IF(ISBLANK(A137),"",SUMIF($A$3:$A137,O$2,$B$3:$B137))</f>
        <v>200</v>
      </c>
      <c r="P137" s="0" t="n">
        <f aca="false">IF(ISBLANK(A137),"",SUMIF($A$3:$A137,P$2,$B$3:$B137))</f>
        <v>300</v>
      </c>
      <c r="Q137" s="0" t="n">
        <f aca="false">IF(ISBLANK(A137),"",SUMIF($A$3:$A137,Q$2,$B$3:$B137))</f>
        <v>-200</v>
      </c>
      <c r="R137" s="0" t="n">
        <f aca="false">IF(ISBLANK(A137),"",SUMIF($A$3:$A137,R$2,$B$3:$B137))</f>
        <v>0</v>
      </c>
      <c r="T137" s="9" t="n">
        <f aca="false">IF(ISBLANK(A137),"",IF($A137=T$2,$C137,T136))</f>
        <v>47.7</v>
      </c>
      <c r="U137" s="9" t="n">
        <f aca="false">IF(ISBLANK(A137),"",IF($A137=U$2,$C137,U136))</f>
        <v>22.85</v>
      </c>
      <c r="V137" s="9" t="n">
        <f aca="false">IF(ISBLANK(A137),"",IF($A137=V$2,$C137,V136))</f>
        <v>52.14</v>
      </c>
      <c r="W137" s="9" t="n">
        <f aca="false">IF(ISBLANK(A137),"",IF($A137=W$2,$C137,W136))</f>
        <v>0</v>
      </c>
    </row>
    <row r="138" customFormat="false" ht="14.1" hidden="false" customHeight="false" outlineLevel="0" collapsed="false">
      <c r="A138" s="0" t="n">
        <v>8370</v>
      </c>
      <c r="B138" s="0" t="n">
        <v>-100</v>
      </c>
      <c r="C138" s="0" t="n">
        <v>47.7</v>
      </c>
      <c r="D138" s="0" t="s">
        <v>146</v>
      </c>
      <c r="H138" s="8" t="n">
        <f aca="false">IF(ISBLANK(D138),,LEFT(D138,LEN(D138)-6)*1)</f>
        <v>38721.6680555556</v>
      </c>
      <c r="I138" s="9" t="n">
        <f aca="false">IF(ISBLANK(A138),"",-B138*C138)</f>
        <v>4770</v>
      </c>
      <c r="J138" s="9" t="n">
        <f aca="false">IF(ISBLANK(A138),"",-SUM(I$3:I138))</f>
        <v>6.3905748663301</v>
      </c>
      <c r="K138" s="9" t="n">
        <f aca="false">IF(ISBLANK(A138),"",SUMPRODUCT(O138:R138,T138:W138)-J138)</f>
        <v>1190.60942513367</v>
      </c>
      <c r="L138" s="5" t="n">
        <f aca="false">IF(ISBLANK(A138),"",K138/$M$1)</f>
        <v>0.0198434904188945</v>
      </c>
      <c r="M138" s="5" t="n">
        <f aca="false">IF(ISBLANK(A138),"",K138/($M$1+SUM(K$3:K137)))</f>
        <v>0.0122734949874015</v>
      </c>
      <c r="N138" s="0" t="n">
        <f aca="false">IF(ISBLANK(A138),"",IF(H139=0,NETWORKDAYS($H$3,H138,holiday!$B$2:$B$10),IF(DAY(H138)&lt;DAY(H139),NETWORKDAYS($H$3,H138,holiday!$B$2:$B$10),0)))</f>
        <v>0</v>
      </c>
      <c r="O138" s="0" t="n">
        <f aca="false">IF(ISBLANK(A138),"",SUMIF($A$3:$A138,O$2,$B$3:$B138))</f>
        <v>100</v>
      </c>
      <c r="P138" s="0" t="n">
        <f aca="false">IF(ISBLANK(A138),"",SUMIF($A$3:$A138,P$2,$B$3:$B138))</f>
        <v>300</v>
      </c>
      <c r="Q138" s="0" t="n">
        <f aca="false">IF(ISBLANK(A138),"",SUMIF($A$3:$A138,Q$2,$B$3:$B138))</f>
        <v>-200</v>
      </c>
      <c r="R138" s="0" t="n">
        <f aca="false">IF(ISBLANK(A138),"",SUMIF($A$3:$A138,R$2,$B$3:$B138))</f>
        <v>0</v>
      </c>
      <c r="T138" s="9" t="n">
        <f aca="false">IF(ISBLANK(A138),"",IF($A138=T$2,$C138,T137))</f>
        <v>47.7</v>
      </c>
      <c r="U138" s="9" t="n">
        <f aca="false">IF(ISBLANK(A138),"",IF($A138=U$2,$C138,U137))</f>
        <v>22.85</v>
      </c>
      <c r="V138" s="9" t="n">
        <f aca="false">IF(ISBLANK(A138),"",IF($A138=V$2,$C138,V137))</f>
        <v>52.14</v>
      </c>
      <c r="W138" s="9" t="n">
        <f aca="false">IF(ISBLANK(A138),"",IF($A138=W$2,$C138,W137))</f>
        <v>0</v>
      </c>
    </row>
    <row r="139" customFormat="false" ht="14.1" hidden="false" customHeight="false" outlineLevel="0" collapsed="false">
      <c r="A139" s="0" t="n">
        <v>980</v>
      </c>
      <c r="B139" s="0" t="n">
        <v>100</v>
      </c>
      <c r="C139" s="0" t="n">
        <v>22.85</v>
      </c>
      <c r="D139" s="0" t="s">
        <v>147</v>
      </c>
      <c r="H139" s="8" t="n">
        <f aca="false">IF(ISBLANK(D139),,LEFT(D139,LEN(D139)-6)*1)</f>
        <v>38721.6687731481</v>
      </c>
      <c r="I139" s="9" t="n">
        <f aca="false">IF(ISBLANK(A139),"",-B139*C139)</f>
        <v>-2285</v>
      </c>
      <c r="J139" s="9" t="n">
        <f aca="false">IF(ISBLANK(A139),"",-SUM(I$3:I139))</f>
        <v>2291.39057486633</v>
      </c>
      <c r="K139" s="9" t="n">
        <f aca="false">IF(ISBLANK(A139),"",SUMPRODUCT(O139:R139,T139:W139)-J139)</f>
        <v>1190.60942513367</v>
      </c>
      <c r="L139" s="5" t="n">
        <f aca="false">IF(ISBLANK(A139),"",K139/$M$1)</f>
        <v>0.0198434904188945</v>
      </c>
      <c r="M139" s="5" t="n">
        <f aca="false">IF(ISBLANK(A139),"",K139/($M$1+SUM(K$3:K138)))</f>
        <v>0.0121246827543916</v>
      </c>
      <c r="N139" s="0" t="n">
        <f aca="false">IF(ISBLANK(A139),"",IF(H140=0,NETWORKDAYS($H$3,H139,holiday!$B$2:$B$10),IF(DAY(H139)&lt;DAY(H140),NETWORKDAYS($H$3,H139,holiday!$B$2:$B$10),0)))</f>
        <v>0</v>
      </c>
      <c r="O139" s="0" t="n">
        <f aca="false">IF(ISBLANK(A139),"",SUMIF($A$3:$A139,O$2,$B$3:$B139))</f>
        <v>100</v>
      </c>
      <c r="P139" s="0" t="n">
        <f aca="false">IF(ISBLANK(A139),"",SUMIF($A$3:$A139,P$2,$B$3:$B139))</f>
        <v>400</v>
      </c>
      <c r="Q139" s="0" t="n">
        <f aca="false">IF(ISBLANK(A139),"",SUMIF($A$3:$A139,Q$2,$B$3:$B139))</f>
        <v>-200</v>
      </c>
      <c r="R139" s="0" t="n">
        <f aca="false">IF(ISBLANK(A139),"",SUMIF($A$3:$A139,R$2,$B$3:$B139))</f>
        <v>0</v>
      </c>
      <c r="T139" s="9" t="n">
        <f aca="false">IF(ISBLANK(A139),"",IF($A139=T$2,$C139,T138))</f>
        <v>47.7</v>
      </c>
      <c r="U139" s="9" t="n">
        <f aca="false">IF(ISBLANK(A139),"",IF($A139=U$2,$C139,U138))</f>
        <v>22.85</v>
      </c>
      <c r="V139" s="9" t="n">
        <f aca="false">IF(ISBLANK(A139),"",IF($A139=V$2,$C139,V138))</f>
        <v>52.14</v>
      </c>
      <c r="W139" s="9" t="n">
        <f aca="false">IF(ISBLANK(A139),"",IF($A139=W$2,$C139,W138))</f>
        <v>0</v>
      </c>
    </row>
    <row r="140" customFormat="false" ht="14.1" hidden="false" customHeight="false" outlineLevel="0" collapsed="false">
      <c r="A140" s="0" t="n">
        <v>980</v>
      </c>
      <c r="B140" s="0" t="n">
        <v>-100</v>
      </c>
      <c r="C140" s="0" t="n">
        <v>22.84</v>
      </c>
      <c r="D140" s="0" t="s">
        <v>148</v>
      </c>
      <c r="H140" s="8" t="n">
        <f aca="false">IF(ISBLANK(D140),,LEFT(D140,LEN(D140)-6)*1)</f>
        <v>38721.6708796296</v>
      </c>
      <c r="I140" s="9" t="n">
        <f aca="false">IF(ISBLANK(A140),"",-B140*C140)</f>
        <v>2284</v>
      </c>
      <c r="J140" s="9" t="n">
        <f aca="false">IF(ISBLANK(A140),"",-SUM(I$3:I140))</f>
        <v>7.3905748663301</v>
      </c>
      <c r="K140" s="9" t="n">
        <f aca="false">IF(ISBLANK(A140),"",SUMPRODUCT(O140:R140,T140:W140)-J140)</f>
        <v>1186.60942513367</v>
      </c>
      <c r="L140" s="5" t="n">
        <f aca="false">IF(ISBLANK(A140),"",K140/$M$1)</f>
        <v>0.0197768237522278</v>
      </c>
      <c r="M140" s="5" t="n">
        <f aca="false">IF(ISBLANK(A140),"",K140/($M$1+SUM(K$3:K139)))</f>
        <v>0.0119391894942482</v>
      </c>
      <c r="N140" s="0" t="n">
        <f aca="false">IF(ISBLANK(A140),"",IF(H141=0,NETWORKDAYS($H$3,H140,holiday!$B$2:$B$10),IF(DAY(H140)&lt;DAY(H141),NETWORKDAYS($H$3,H140,holiday!$B$2:$B$10),0)))</f>
        <v>0</v>
      </c>
      <c r="O140" s="0" t="n">
        <f aca="false">IF(ISBLANK(A140),"",SUMIF($A$3:$A140,O$2,$B$3:$B140))</f>
        <v>100</v>
      </c>
      <c r="P140" s="0" t="n">
        <f aca="false">IF(ISBLANK(A140),"",SUMIF($A$3:$A140,P$2,$B$3:$B140))</f>
        <v>300</v>
      </c>
      <c r="Q140" s="0" t="n">
        <f aca="false">IF(ISBLANK(A140),"",SUMIF($A$3:$A140,Q$2,$B$3:$B140))</f>
        <v>-200</v>
      </c>
      <c r="R140" s="0" t="n">
        <f aca="false">IF(ISBLANK(A140),"",SUMIF($A$3:$A140,R$2,$B$3:$B140))</f>
        <v>0</v>
      </c>
      <c r="T140" s="9" t="n">
        <f aca="false">IF(ISBLANK(A140),"",IF($A140=T$2,$C140,T139))</f>
        <v>47.7</v>
      </c>
      <c r="U140" s="9" t="n">
        <f aca="false">IF(ISBLANK(A140),"",IF($A140=U$2,$C140,U139))</f>
        <v>22.84</v>
      </c>
      <c r="V140" s="9" t="n">
        <f aca="false">IF(ISBLANK(A140),"",IF($A140=V$2,$C140,V139))</f>
        <v>52.14</v>
      </c>
      <c r="W140" s="9" t="n">
        <f aca="false">IF(ISBLANK(A140),"",IF($A140=W$2,$C140,W139))</f>
        <v>0</v>
      </c>
    </row>
    <row r="141" customFormat="false" ht="14.1" hidden="false" customHeight="false" outlineLevel="0" collapsed="false">
      <c r="A141" s="0" t="n">
        <v>980</v>
      </c>
      <c r="B141" s="0" t="n">
        <v>-100</v>
      </c>
      <c r="C141" s="0" t="n">
        <v>22.84</v>
      </c>
      <c r="D141" s="0" t="s">
        <v>149</v>
      </c>
      <c r="H141" s="8" t="n">
        <f aca="false">IF(ISBLANK(D141),,LEFT(D141,LEN(D141)-6)*1)</f>
        <v>38721.6712384259</v>
      </c>
      <c r="I141" s="9" t="n">
        <f aca="false">IF(ISBLANK(A141),"",-B141*C141)</f>
        <v>2284</v>
      </c>
      <c r="J141" s="9" t="n">
        <f aca="false">IF(ISBLANK(A141),"",-SUM(I$3:I141))</f>
        <v>-2276.60942513367</v>
      </c>
      <c r="K141" s="9" t="n">
        <f aca="false">IF(ISBLANK(A141),"",SUMPRODUCT(O141:R141,T141:W141)-J141)</f>
        <v>1186.60942513367</v>
      </c>
      <c r="L141" s="5" t="n">
        <f aca="false">IF(ISBLANK(A141),"",K141/$M$1)</f>
        <v>0.0197768237522278</v>
      </c>
      <c r="M141" s="5" t="n">
        <f aca="false">IF(ISBLANK(A141),"",K141/($M$1+SUM(K$3:K140)))</f>
        <v>0.0117983270320969</v>
      </c>
      <c r="N141" s="0" t="n">
        <f aca="false">IF(ISBLANK(A141),"",IF(H142=0,NETWORKDAYS($H$3,H141,holiday!$B$2:$B$10),IF(DAY(H141)&lt;DAY(H142),NETWORKDAYS($H$3,H141,holiday!$B$2:$B$10),0)))</f>
        <v>0</v>
      </c>
      <c r="O141" s="0" t="n">
        <f aca="false">IF(ISBLANK(A141),"",SUMIF($A$3:$A141,O$2,$B$3:$B141))</f>
        <v>100</v>
      </c>
      <c r="P141" s="0" t="n">
        <f aca="false">IF(ISBLANK(A141),"",SUMIF($A$3:$A141,P$2,$B$3:$B141))</f>
        <v>200</v>
      </c>
      <c r="Q141" s="0" t="n">
        <f aca="false">IF(ISBLANK(A141),"",SUMIF($A$3:$A141,Q$2,$B$3:$B141))</f>
        <v>-200</v>
      </c>
      <c r="R141" s="0" t="n">
        <f aca="false">IF(ISBLANK(A141),"",SUMIF($A$3:$A141,R$2,$B$3:$B141))</f>
        <v>0</v>
      </c>
      <c r="T141" s="9" t="n">
        <f aca="false">IF(ISBLANK(A141),"",IF($A141=T$2,$C141,T140))</f>
        <v>47.7</v>
      </c>
      <c r="U141" s="9" t="n">
        <f aca="false">IF(ISBLANK(A141),"",IF($A141=U$2,$C141,U140))</f>
        <v>22.84</v>
      </c>
      <c r="V141" s="9" t="n">
        <f aca="false">IF(ISBLANK(A141),"",IF($A141=V$2,$C141,V140))</f>
        <v>52.14</v>
      </c>
      <c r="W141" s="9" t="n">
        <f aca="false">IF(ISBLANK(A141),"",IF($A141=W$2,$C141,W140))</f>
        <v>0</v>
      </c>
    </row>
    <row r="142" customFormat="false" ht="14.1" hidden="false" customHeight="false" outlineLevel="0" collapsed="false">
      <c r="A142" s="0" t="n">
        <v>980</v>
      </c>
      <c r="B142" s="0" t="n">
        <v>-100</v>
      </c>
      <c r="C142" s="0" t="n">
        <v>22.84</v>
      </c>
      <c r="D142" s="0" t="s">
        <v>150</v>
      </c>
      <c r="H142" s="8" t="n">
        <f aca="false">IF(ISBLANK(D142),,LEFT(D142,LEN(D142)-6)*1)</f>
        <v>38721.6752777778</v>
      </c>
      <c r="I142" s="9" t="n">
        <f aca="false">IF(ISBLANK(A142),"",-B142*C142)</f>
        <v>2284</v>
      </c>
      <c r="J142" s="9" t="n">
        <f aca="false">IF(ISBLANK(A142),"",-SUM(I$3:I142))</f>
        <v>-4560.60942513367</v>
      </c>
      <c r="K142" s="9" t="n">
        <f aca="false">IF(ISBLANK(A142),"",SUMPRODUCT(O142:R142,T142:W142)-J142)</f>
        <v>1186.60942513367</v>
      </c>
      <c r="L142" s="5" t="n">
        <f aca="false">IF(ISBLANK(A142),"",K142/$M$1)</f>
        <v>0.0197768237522278</v>
      </c>
      <c r="M142" s="5" t="n">
        <f aca="false">IF(ISBLANK(A142),"",K142/($M$1+SUM(K$3:K141)))</f>
        <v>0.0116607496937704</v>
      </c>
      <c r="N142" s="0" t="n">
        <f aca="false">IF(ISBLANK(A142),"",IF(H143=0,NETWORKDAYS($H$3,H142,holiday!$B$2:$B$10),IF(DAY(H142)&lt;DAY(H143),NETWORKDAYS($H$3,H142,holiday!$B$2:$B$10),0)))</f>
        <v>0</v>
      </c>
      <c r="O142" s="0" t="n">
        <f aca="false">IF(ISBLANK(A142),"",SUMIF($A$3:$A142,O$2,$B$3:$B142))</f>
        <v>100</v>
      </c>
      <c r="P142" s="0" t="n">
        <f aca="false">IF(ISBLANK(A142),"",SUMIF($A$3:$A142,P$2,$B$3:$B142))</f>
        <v>100</v>
      </c>
      <c r="Q142" s="0" t="n">
        <f aca="false">IF(ISBLANK(A142),"",SUMIF($A$3:$A142,Q$2,$B$3:$B142))</f>
        <v>-200</v>
      </c>
      <c r="R142" s="0" t="n">
        <f aca="false">IF(ISBLANK(A142),"",SUMIF($A$3:$A142,R$2,$B$3:$B142))</f>
        <v>0</v>
      </c>
      <c r="T142" s="9" t="n">
        <f aca="false">IF(ISBLANK(A142),"",IF($A142=T$2,$C142,T141))</f>
        <v>47.7</v>
      </c>
      <c r="U142" s="9" t="n">
        <f aca="false">IF(ISBLANK(A142),"",IF($A142=U$2,$C142,U141))</f>
        <v>22.84</v>
      </c>
      <c r="V142" s="9" t="n">
        <f aca="false">IF(ISBLANK(A142),"",IF($A142=V$2,$C142,V141))</f>
        <v>52.14</v>
      </c>
      <c r="W142" s="9" t="n">
        <f aca="false">IF(ISBLANK(A142),"",IF($A142=W$2,$C142,W141))</f>
        <v>0</v>
      </c>
    </row>
    <row r="143" customFormat="false" ht="14.1" hidden="false" customHeight="false" outlineLevel="0" collapsed="false">
      <c r="A143" s="0" t="n">
        <v>679</v>
      </c>
      <c r="B143" s="0" t="n">
        <v>-100</v>
      </c>
      <c r="C143" s="0" t="n">
        <v>52.14</v>
      </c>
      <c r="D143" s="0" t="s">
        <v>151</v>
      </c>
      <c r="H143" s="8" t="n">
        <f aca="false">IF(ISBLANK(D143),,LEFT(D143,LEN(D143)-6)*1)</f>
        <v>38721.6754861111</v>
      </c>
      <c r="I143" s="9" t="n">
        <f aca="false">IF(ISBLANK(A143),"",-B143*C143)</f>
        <v>5214</v>
      </c>
      <c r="J143" s="9" t="n">
        <f aca="false">IF(ISBLANK(A143),"",-SUM(I$3:I143))</f>
        <v>-9774.60942513367</v>
      </c>
      <c r="K143" s="9" t="n">
        <f aca="false">IF(ISBLANK(A143),"",SUMPRODUCT(O143:R143,T143:W143)-J143)</f>
        <v>1186.60942513367</v>
      </c>
      <c r="L143" s="5" t="n">
        <f aca="false">IF(ISBLANK(A143),"",K143/$M$1)</f>
        <v>0.0197768237522278</v>
      </c>
      <c r="M143" s="5" t="n">
        <f aca="false">IF(ISBLANK(A143),"",K143/($M$1+SUM(K$3:K142)))</f>
        <v>0.0115263438828679</v>
      </c>
      <c r="N143" s="0" t="n">
        <f aca="false">IF(ISBLANK(A143),"",IF(H144=0,NETWORKDAYS($H$3,H143,holiday!$B$2:$B$10),IF(DAY(H143)&lt;DAY(H144),NETWORKDAYS($H$3,H143,holiday!$B$2:$B$10),0)))</f>
        <v>0</v>
      </c>
      <c r="O143" s="0" t="n">
        <f aca="false">IF(ISBLANK(A143),"",SUMIF($A$3:$A143,O$2,$B$3:$B143))</f>
        <v>100</v>
      </c>
      <c r="P143" s="0" t="n">
        <f aca="false">IF(ISBLANK(A143),"",SUMIF($A$3:$A143,P$2,$B$3:$B143))</f>
        <v>100</v>
      </c>
      <c r="Q143" s="0" t="n">
        <f aca="false">IF(ISBLANK(A143),"",SUMIF($A$3:$A143,Q$2,$B$3:$B143))</f>
        <v>-300</v>
      </c>
      <c r="R143" s="0" t="n">
        <f aca="false">IF(ISBLANK(A143),"",SUMIF($A$3:$A143,R$2,$B$3:$B143))</f>
        <v>0</v>
      </c>
      <c r="T143" s="9" t="n">
        <f aca="false">IF(ISBLANK(A143),"",IF($A143=T$2,$C143,T142))</f>
        <v>47.7</v>
      </c>
      <c r="U143" s="9" t="n">
        <f aca="false">IF(ISBLANK(A143),"",IF($A143=U$2,$C143,U142))</f>
        <v>22.84</v>
      </c>
      <c r="V143" s="9" t="n">
        <f aca="false">IF(ISBLANK(A143),"",IF($A143=V$2,$C143,V142))</f>
        <v>52.14</v>
      </c>
      <c r="W143" s="9" t="n">
        <f aca="false">IF(ISBLANK(A143),"",IF($A143=W$2,$C143,W142))</f>
        <v>0</v>
      </c>
    </row>
    <row r="144" customFormat="false" ht="14.1" hidden="false" customHeight="false" outlineLevel="0" collapsed="false">
      <c r="A144" s="0" t="n">
        <v>980</v>
      </c>
      <c r="B144" s="0" t="n">
        <v>-100</v>
      </c>
      <c r="C144" s="0" t="n">
        <v>22.84</v>
      </c>
      <c r="D144" s="0" t="s">
        <v>152</v>
      </c>
      <c r="H144" s="8" t="n">
        <f aca="false">IF(ISBLANK(D144),,LEFT(D144,LEN(D144)-6)*1)</f>
        <v>38721.6764236111</v>
      </c>
      <c r="I144" s="9" t="n">
        <f aca="false">IF(ISBLANK(A144),"",-B144*C144)</f>
        <v>2284</v>
      </c>
      <c r="J144" s="9" t="n">
        <f aca="false">IF(ISBLANK(A144),"",-SUM(I$3:I144))</f>
        <v>-12058.6094251337</v>
      </c>
      <c r="K144" s="9" t="n">
        <f aca="false">IF(ISBLANK(A144),"",SUMPRODUCT(O144:R144,T144:W144)-J144)</f>
        <v>1186.60942513367</v>
      </c>
      <c r="L144" s="5" t="n">
        <f aca="false">IF(ISBLANK(A144),"",K144/$M$1)</f>
        <v>0.0197768237522278</v>
      </c>
      <c r="M144" s="5" t="n">
        <f aca="false">IF(ISBLANK(A144),"",K144/($M$1+SUM(K$3:K143)))</f>
        <v>0.0113950011807133</v>
      </c>
      <c r="N144" s="0" t="n">
        <f aca="false">IF(ISBLANK(A144),"",IF(H145=0,NETWORKDAYS($H$3,H144,holiday!$B$2:$B$10),IF(DAY(H144)&lt;DAY(H145),NETWORKDAYS($H$3,H144,holiday!$B$2:$B$10),0)))</f>
        <v>0</v>
      </c>
      <c r="O144" s="0" t="n">
        <f aca="false">IF(ISBLANK(A144),"",SUMIF($A$3:$A144,O$2,$B$3:$B144))</f>
        <v>100</v>
      </c>
      <c r="P144" s="0" t="n">
        <f aca="false">IF(ISBLANK(A144),"",SUMIF($A$3:$A144,P$2,$B$3:$B144))</f>
        <v>0</v>
      </c>
      <c r="Q144" s="0" t="n">
        <f aca="false">IF(ISBLANK(A144),"",SUMIF($A$3:$A144,Q$2,$B$3:$B144))</f>
        <v>-300</v>
      </c>
      <c r="R144" s="0" t="n">
        <f aca="false">IF(ISBLANK(A144),"",SUMIF($A$3:$A144,R$2,$B$3:$B144))</f>
        <v>0</v>
      </c>
      <c r="T144" s="9" t="n">
        <f aca="false">IF(ISBLANK(A144),"",IF($A144=T$2,$C144,T143))</f>
        <v>47.7</v>
      </c>
      <c r="U144" s="9" t="n">
        <f aca="false">IF(ISBLANK(A144),"",IF($A144=U$2,$C144,U143))</f>
        <v>22.84</v>
      </c>
      <c r="V144" s="9" t="n">
        <f aca="false">IF(ISBLANK(A144),"",IF($A144=V$2,$C144,V143))</f>
        <v>52.14</v>
      </c>
      <c r="W144" s="9" t="n">
        <f aca="false">IF(ISBLANK(A144),"",IF($A144=W$2,$C144,W143))</f>
        <v>0</v>
      </c>
    </row>
    <row r="145" customFormat="false" ht="14.1" hidden="false" customHeight="false" outlineLevel="0" collapsed="false">
      <c r="A145" s="0" t="n">
        <v>980</v>
      </c>
      <c r="B145" s="0" t="n">
        <v>-100</v>
      </c>
      <c r="C145" s="0" t="n">
        <v>22.84</v>
      </c>
      <c r="D145" s="0" t="s">
        <v>153</v>
      </c>
      <c r="H145" s="8" t="n">
        <f aca="false">IF(ISBLANK(D145),,LEFT(D145,LEN(D145)-6)*1)</f>
        <v>38721.6766203704</v>
      </c>
      <c r="I145" s="9" t="n">
        <f aca="false">IF(ISBLANK(A145),"",-B145*C145)</f>
        <v>2284</v>
      </c>
      <c r="J145" s="9" t="n">
        <f aca="false">IF(ISBLANK(A145),"",-SUM(I$3:I145))</f>
        <v>-14342.6094251337</v>
      </c>
      <c r="K145" s="9" t="n">
        <f aca="false">IF(ISBLANK(A145),"",SUMPRODUCT(O145:R145,T145:W145)-J145)</f>
        <v>1186.60942513367</v>
      </c>
      <c r="L145" s="5" t="n">
        <f aca="false">IF(ISBLANK(A145),"",K145/$M$1)</f>
        <v>0.0197768237522278</v>
      </c>
      <c r="M145" s="5" t="n">
        <f aca="false">IF(ISBLANK(A145),"",K145/($M$1+SUM(K$3:K144)))</f>
        <v>0.0112666180546776</v>
      </c>
      <c r="N145" s="0" t="n">
        <f aca="false">IF(ISBLANK(A145),"",IF(H146=0,NETWORKDAYS($H$3,H145,holiday!$B$2:$B$10),IF(DAY(H145)&lt;DAY(H146),NETWORKDAYS($H$3,H145,holiday!$B$2:$B$10),0)))</f>
        <v>0</v>
      </c>
      <c r="O145" s="0" t="n">
        <f aca="false">IF(ISBLANK(A145),"",SUMIF($A$3:$A145,O$2,$B$3:$B145))</f>
        <v>100</v>
      </c>
      <c r="P145" s="0" t="n">
        <f aca="false">IF(ISBLANK(A145),"",SUMIF($A$3:$A145,P$2,$B$3:$B145))</f>
        <v>-100</v>
      </c>
      <c r="Q145" s="0" t="n">
        <f aca="false">IF(ISBLANK(A145),"",SUMIF($A$3:$A145,Q$2,$B$3:$B145))</f>
        <v>-300</v>
      </c>
      <c r="R145" s="0" t="n">
        <f aca="false">IF(ISBLANK(A145),"",SUMIF($A$3:$A145,R$2,$B$3:$B145))</f>
        <v>0</v>
      </c>
      <c r="T145" s="9" t="n">
        <f aca="false">IF(ISBLANK(A145),"",IF($A145=T$2,$C145,T144))</f>
        <v>47.7</v>
      </c>
      <c r="U145" s="9" t="n">
        <f aca="false">IF(ISBLANK(A145),"",IF($A145=U$2,$C145,U144))</f>
        <v>22.84</v>
      </c>
      <c r="V145" s="9" t="n">
        <f aca="false">IF(ISBLANK(A145),"",IF($A145=V$2,$C145,V144))</f>
        <v>52.14</v>
      </c>
      <c r="W145" s="9" t="n">
        <f aca="false">IF(ISBLANK(A145),"",IF($A145=W$2,$C145,W144))</f>
        <v>0</v>
      </c>
    </row>
    <row r="146" customFormat="false" ht="14.1" hidden="false" customHeight="false" outlineLevel="0" collapsed="false">
      <c r="A146" s="0" t="n">
        <v>8370</v>
      </c>
      <c r="B146" s="0" t="n">
        <v>100</v>
      </c>
      <c r="C146" s="0" t="n">
        <v>47.39</v>
      </c>
      <c r="D146" s="0" t="s">
        <v>154</v>
      </c>
      <c r="H146" s="8" t="n">
        <f aca="false">IF(ISBLANK(D146),,LEFT(D146,LEN(D146)-6)*1)</f>
        <v>38721.6794328704</v>
      </c>
      <c r="I146" s="9" t="n">
        <f aca="false">IF(ISBLANK(A146),"",-B146*C146)</f>
        <v>-4739</v>
      </c>
      <c r="J146" s="9" t="n">
        <f aca="false">IF(ISBLANK(A146),"",-SUM(I$3:I146))</f>
        <v>-9603.60942513367</v>
      </c>
      <c r="K146" s="9" t="n">
        <f aca="false">IF(ISBLANK(A146),"",SUMPRODUCT(O146:R146,T146:W146)-J146)</f>
        <v>1155.60942513367</v>
      </c>
      <c r="L146" s="5" t="n">
        <f aca="false">IF(ISBLANK(A146),"",K146/$M$1)</f>
        <v>0.0192601570855611</v>
      </c>
      <c r="M146" s="5" t="n">
        <f aca="false">IF(ISBLANK(A146),"",K146/($M$1+SUM(K$3:K145)))</f>
        <v>0.0108500360715118</v>
      </c>
      <c r="N146" s="0" t="n">
        <f aca="false">IF(ISBLANK(A146),"",IF(H147=0,NETWORKDAYS($H$3,H146,holiday!$B$2:$B$10),IF(DAY(H146)&lt;DAY(H147),NETWORKDAYS($H$3,H146,holiday!$B$2:$B$10),0)))</f>
        <v>0</v>
      </c>
      <c r="O146" s="0" t="n">
        <f aca="false">IF(ISBLANK(A146),"",SUMIF($A$3:$A146,O$2,$B$3:$B146))</f>
        <v>200</v>
      </c>
      <c r="P146" s="0" t="n">
        <f aca="false">IF(ISBLANK(A146),"",SUMIF($A$3:$A146,P$2,$B$3:$B146))</f>
        <v>-100</v>
      </c>
      <c r="Q146" s="0" t="n">
        <f aca="false">IF(ISBLANK(A146),"",SUMIF($A$3:$A146,Q$2,$B$3:$B146))</f>
        <v>-300</v>
      </c>
      <c r="R146" s="0" t="n">
        <f aca="false">IF(ISBLANK(A146),"",SUMIF($A$3:$A146,R$2,$B$3:$B146))</f>
        <v>0</v>
      </c>
      <c r="T146" s="9" t="n">
        <f aca="false">IF(ISBLANK(A146),"",IF($A146=T$2,$C146,T145))</f>
        <v>47.39</v>
      </c>
      <c r="U146" s="9" t="n">
        <f aca="false">IF(ISBLANK(A146),"",IF($A146=U$2,$C146,U145))</f>
        <v>22.84</v>
      </c>
      <c r="V146" s="9" t="n">
        <f aca="false">IF(ISBLANK(A146),"",IF($A146=V$2,$C146,V145))</f>
        <v>52.14</v>
      </c>
      <c r="W146" s="9" t="n">
        <f aca="false">IF(ISBLANK(A146),"",IF($A146=W$2,$C146,W145))</f>
        <v>0</v>
      </c>
    </row>
    <row r="147" customFormat="false" ht="14.1" hidden="false" customHeight="false" outlineLevel="0" collapsed="false">
      <c r="A147" s="0" t="n">
        <v>980</v>
      </c>
      <c r="B147" s="0" t="n">
        <v>-100</v>
      </c>
      <c r="C147" s="0" t="n">
        <v>22.84</v>
      </c>
      <c r="D147" s="0" t="s">
        <v>155</v>
      </c>
      <c r="H147" s="8" t="n">
        <f aca="false">IF(ISBLANK(D147),,LEFT(D147,LEN(D147)-6)*1)</f>
        <v>38721.680150463</v>
      </c>
      <c r="I147" s="9" t="n">
        <f aca="false">IF(ISBLANK(A147),"",-B147*C147)</f>
        <v>2284</v>
      </c>
      <c r="J147" s="9" t="n">
        <f aca="false">IF(ISBLANK(A147),"",-SUM(I$3:I147))</f>
        <v>-11887.6094251337</v>
      </c>
      <c r="K147" s="9" t="n">
        <f aca="false">IF(ISBLANK(A147),"",SUMPRODUCT(O147:R147,T147:W147)-J147)</f>
        <v>1155.60942513367</v>
      </c>
      <c r="L147" s="5" t="n">
        <f aca="false">IF(ISBLANK(A147),"",K147/$M$1)</f>
        <v>0.0192601570855611</v>
      </c>
      <c r="M147" s="5" t="n">
        <f aca="false">IF(ISBLANK(A147),"",K147/($M$1+SUM(K$3:K146)))</f>
        <v>0.0107335763806059</v>
      </c>
      <c r="N147" s="0" t="n">
        <f aca="false">IF(ISBLANK(A147),"",IF(H148=0,NETWORKDAYS($H$3,H147,holiday!$B$2:$B$10),IF(DAY(H147)&lt;DAY(H148),NETWORKDAYS($H$3,H147,holiday!$B$2:$B$10),0)))</f>
        <v>0</v>
      </c>
      <c r="O147" s="0" t="n">
        <f aca="false">IF(ISBLANK(A147),"",SUMIF($A$3:$A147,O$2,$B$3:$B147))</f>
        <v>200</v>
      </c>
      <c r="P147" s="0" t="n">
        <f aca="false">IF(ISBLANK(A147),"",SUMIF($A$3:$A147,P$2,$B$3:$B147))</f>
        <v>-200</v>
      </c>
      <c r="Q147" s="0" t="n">
        <f aca="false">IF(ISBLANK(A147),"",SUMIF($A$3:$A147,Q$2,$B$3:$B147))</f>
        <v>-300</v>
      </c>
      <c r="R147" s="0" t="n">
        <f aca="false">IF(ISBLANK(A147),"",SUMIF($A$3:$A147,R$2,$B$3:$B147))</f>
        <v>0</v>
      </c>
      <c r="T147" s="9" t="n">
        <f aca="false">IF(ISBLANK(A147),"",IF($A147=T$2,$C147,T146))</f>
        <v>47.39</v>
      </c>
      <c r="U147" s="9" t="n">
        <f aca="false">IF(ISBLANK(A147),"",IF($A147=U$2,$C147,U146))</f>
        <v>22.84</v>
      </c>
      <c r="V147" s="9" t="n">
        <f aca="false">IF(ISBLANK(A147),"",IF($A147=V$2,$C147,V146))</f>
        <v>52.14</v>
      </c>
      <c r="W147" s="9" t="n">
        <f aca="false">IF(ISBLANK(A147),"",IF($A147=W$2,$C147,W146))</f>
        <v>0</v>
      </c>
    </row>
    <row r="148" customFormat="false" ht="14.1" hidden="false" customHeight="false" outlineLevel="0" collapsed="false">
      <c r="A148" s="0" t="n">
        <v>980</v>
      </c>
      <c r="B148" s="0" t="n">
        <v>-100</v>
      </c>
      <c r="C148" s="0" t="n">
        <v>22.84</v>
      </c>
      <c r="D148" s="0" t="s">
        <v>156</v>
      </c>
      <c r="H148" s="8" t="n">
        <f aca="false">IF(ISBLANK(D148),,LEFT(D148,LEN(D148)-6)*1)</f>
        <v>38721.6808217593</v>
      </c>
      <c r="I148" s="9" t="n">
        <f aca="false">IF(ISBLANK(A148),"",-B148*C148)</f>
        <v>2284</v>
      </c>
      <c r="J148" s="9" t="n">
        <f aca="false">IF(ISBLANK(A148),"",-SUM(I$3:I148))</f>
        <v>-14171.6094251337</v>
      </c>
      <c r="K148" s="9" t="n">
        <f aca="false">IF(ISBLANK(A148),"",SUMPRODUCT(O148:R148,T148:W148)-J148)</f>
        <v>1155.60942513367</v>
      </c>
      <c r="L148" s="5" t="n">
        <f aca="false">IF(ISBLANK(A148),"",K148/$M$1)</f>
        <v>0.0192601570855611</v>
      </c>
      <c r="M148" s="5" t="n">
        <f aca="false">IF(ISBLANK(A148),"",K148/($M$1+SUM(K$3:K147)))</f>
        <v>0.010619590198084</v>
      </c>
      <c r="N148" s="0" t="n">
        <f aca="false">IF(ISBLANK(A148),"",IF(H149=0,NETWORKDAYS($H$3,H148,holiday!$B$2:$B$10),IF(DAY(H148)&lt;DAY(H149),NETWORKDAYS($H$3,H148,holiday!$B$2:$B$10),0)))</f>
        <v>0</v>
      </c>
      <c r="O148" s="0" t="n">
        <f aca="false">IF(ISBLANK(A148),"",SUMIF($A$3:$A148,O$2,$B$3:$B148))</f>
        <v>200</v>
      </c>
      <c r="P148" s="0" t="n">
        <f aca="false">IF(ISBLANK(A148),"",SUMIF($A$3:$A148,P$2,$B$3:$B148))</f>
        <v>-300</v>
      </c>
      <c r="Q148" s="0" t="n">
        <f aca="false">IF(ISBLANK(A148),"",SUMIF($A$3:$A148,Q$2,$B$3:$B148))</f>
        <v>-300</v>
      </c>
      <c r="R148" s="0" t="n">
        <f aca="false">IF(ISBLANK(A148),"",SUMIF($A$3:$A148,R$2,$B$3:$B148))</f>
        <v>0</v>
      </c>
      <c r="T148" s="9" t="n">
        <f aca="false">IF(ISBLANK(A148),"",IF($A148=T$2,$C148,T147))</f>
        <v>47.39</v>
      </c>
      <c r="U148" s="9" t="n">
        <f aca="false">IF(ISBLANK(A148),"",IF($A148=U$2,$C148,U147))</f>
        <v>22.84</v>
      </c>
      <c r="V148" s="9" t="n">
        <f aca="false">IF(ISBLANK(A148),"",IF($A148=V$2,$C148,V147))</f>
        <v>52.14</v>
      </c>
      <c r="W148" s="9" t="n">
        <f aca="false">IF(ISBLANK(A148),"",IF($A148=W$2,$C148,W147))</f>
        <v>0</v>
      </c>
    </row>
    <row r="149" customFormat="false" ht="14.1" hidden="false" customHeight="false" outlineLevel="0" collapsed="false">
      <c r="A149" s="0" t="n">
        <v>980</v>
      </c>
      <c r="B149" s="0" t="n">
        <v>-100</v>
      </c>
      <c r="C149" s="0" t="n">
        <v>22.84</v>
      </c>
      <c r="D149" s="0" t="s">
        <v>157</v>
      </c>
      <c r="H149" s="8" t="n">
        <f aca="false">IF(ISBLANK(D149),,LEFT(D149,LEN(D149)-6)*1)</f>
        <v>38721.6846180556</v>
      </c>
      <c r="I149" s="9" t="n">
        <f aca="false">IF(ISBLANK(A149),"",-B149*C149)</f>
        <v>2284</v>
      </c>
      <c r="J149" s="9" t="n">
        <f aca="false">IF(ISBLANK(A149),"",-SUM(I$3:I149))</f>
        <v>-16455.6094251337</v>
      </c>
      <c r="K149" s="9" t="n">
        <f aca="false">IF(ISBLANK(A149),"",SUMPRODUCT(O149:R149,T149:W149)-J149)</f>
        <v>1155.60942513367</v>
      </c>
      <c r="L149" s="5" t="n">
        <f aca="false">IF(ISBLANK(A149),"",K149/$M$1)</f>
        <v>0.0192601570855611</v>
      </c>
      <c r="M149" s="5" t="n">
        <f aca="false">IF(ISBLANK(A149),"",K149/($M$1+SUM(K$3:K148)))</f>
        <v>0.0105079995490712</v>
      </c>
      <c r="N149" s="0" t="n">
        <f aca="false">IF(ISBLANK(A149),"",IF(H150=0,NETWORKDAYS($H$3,H149,holiday!$B$2:$B$10),IF(DAY(H149)&lt;DAY(H150),NETWORKDAYS($H$3,H149,holiday!$B$2:$B$10),0)))</f>
        <v>0</v>
      </c>
      <c r="O149" s="0" t="n">
        <f aca="false">IF(ISBLANK(A149),"",SUMIF($A$3:$A149,O$2,$B$3:$B149))</f>
        <v>200</v>
      </c>
      <c r="P149" s="0" t="n">
        <f aca="false">IF(ISBLANK(A149),"",SUMIF($A$3:$A149,P$2,$B$3:$B149))</f>
        <v>-400</v>
      </c>
      <c r="Q149" s="0" t="n">
        <f aca="false">IF(ISBLANK(A149),"",SUMIF($A$3:$A149,Q$2,$B$3:$B149))</f>
        <v>-300</v>
      </c>
      <c r="R149" s="0" t="n">
        <f aca="false">IF(ISBLANK(A149),"",SUMIF($A$3:$A149,R$2,$B$3:$B149))</f>
        <v>0</v>
      </c>
      <c r="T149" s="9" t="n">
        <f aca="false">IF(ISBLANK(A149),"",IF($A149=T$2,$C149,T148))</f>
        <v>47.39</v>
      </c>
      <c r="U149" s="9" t="n">
        <f aca="false">IF(ISBLANK(A149),"",IF($A149=U$2,$C149,U148))</f>
        <v>22.84</v>
      </c>
      <c r="V149" s="9" t="n">
        <f aca="false">IF(ISBLANK(A149),"",IF($A149=V$2,$C149,V148))</f>
        <v>52.14</v>
      </c>
      <c r="W149" s="9" t="n">
        <f aca="false">IF(ISBLANK(A149),"",IF($A149=W$2,$C149,W148))</f>
        <v>0</v>
      </c>
    </row>
    <row r="150" customFormat="false" ht="14.1" hidden="false" customHeight="false" outlineLevel="0" collapsed="false">
      <c r="A150" s="0" t="n">
        <v>679</v>
      </c>
      <c r="B150" s="0" t="n">
        <v>-100</v>
      </c>
      <c r="C150" s="0" t="n">
        <v>52.24</v>
      </c>
      <c r="D150" s="0" t="s">
        <v>158</v>
      </c>
      <c r="H150" s="8" t="n">
        <f aca="false">IF(ISBLANK(D150),,LEFT(D150,LEN(D150)-6)*1)</f>
        <v>38721.6875578704</v>
      </c>
      <c r="I150" s="9" t="n">
        <f aca="false">IF(ISBLANK(A150),"",-B150*C150)</f>
        <v>5224</v>
      </c>
      <c r="J150" s="9" t="n">
        <f aca="false">IF(ISBLANK(A150),"",-SUM(I$3:I150))</f>
        <v>-21679.6094251337</v>
      </c>
      <c r="K150" s="9" t="n">
        <f aca="false">IF(ISBLANK(A150),"",SUMPRODUCT(O150:R150,T150:W150)-J150)</f>
        <v>1125.60942513367</v>
      </c>
      <c r="L150" s="5" t="n">
        <f aca="false">IF(ISBLANK(A150),"",K150/$M$1)</f>
        <v>0.0187601570855612</v>
      </c>
      <c r="M150" s="5" t="n">
        <f aca="false">IF(ISBLANK(A150),"",K150/($M$1+SUM(K$3:K149)))</f>
        <v>0.0101287752656502</v>
      </c>
      <c r="N150" s="0" t="n">
        <f aca="false">IF(ISBLANK(A150),"",IF(H151=0,NETWORKDAYS($H$3,H150,holiday!$B$2:$B$10),IF(DAY(H150)&lt;DAY(H151),NETWORKDAYS($H$3,H150,holiday!$B$2:$B$10),0)))</f>
        <v>0</v>
      </c>
      <c r="O150" s="0" t="n">
        <f aca="false">IF(ISBLANK(A150),"",SUMIF($A$3:$A150,O$2,$B$3:$B150))</f>
        <v>200</v>
      </c>
      <c r="P150" s="0" t="n">
        <f aca="false">IF(ISBLANK(A150),"",SUMIF($A$3:$A150,P$2,$B$3:$B150))</f>
        <v>-400</v>
      </c>
      <c r="Q150" s="0" t="n">
        <f aca="false">IF(ISBLANK(A150),"",SUMIF($A$3:$A150,Q$2,$B$3:$B150))</f>
        <v>-400</v>
      </c>
      <c r="R150" s="0" t="n">
        <f aca="false">IF(ISBLANK(A150),"",SUMIF($A$3:$A150,R$2,$B$3:$B150))</f>
        <v>0</v>
      </c>
      <c r="T150" s="9" t="n">
        <f aca="false">IF(ISBLANK(A150),"",IF($A150=T$2,$C150,T149))</f>
        <v>47.39</v>
      </c>
      <c r="U150" s="9" t="n">
        <f aca="false">IF(ISBLANK(A150),"",IF($A150=U$2,$C150,U149))</f>
        <v>22.84</v>
      </c>
      <c r="V150" s="9" t="n">
        <f aca="false">IF(ISBLANK(A150),"",IF($A150=V$2,$C150,V149))</f>
        <v>52.24</v>
      </c>
      <c r="W150" s="9" t="n">
        <f aca="false">IF(ISBLANK(A150),"",IF($A150=W$2,$C150,W149))</f>
        <v>0</v>
      </c>
    </row>
    <row r="151" customFormat="false" ht="14.1" hidden="false" customHeight="false" outlineLevel="0" collapsed="false">
      <c r="A151" s="0" t="n">
        <v>8370</v>
      </c>
      <c r="B151" s="0" t="n">
        <v>100</v>
      </c>
      <c r="C151" s="0" t="n">
        <v>47.135</v>
      </c>
      <c r="D151" s="0" t="s">
        <v>159</v>
      </c>
      <c r="H151" s="8" t="n">
        <f aca="false">IF(ISBLANK(D151),,LEFT(D151,LEN(D151)-6)*1)</f>
        <v>38721.6880092593</v>
      </c>
      <c r="I151" s="9" t="n">
        <f aca="false">IF(ISBLANK(A151),"",-B151*C151)</f>
        <v>-4713.5</v>
      </c>
      <c r="J151" s="9" t="n">
        <f aca="false">IF(ISBLANK(A151),"",-SUM(I$3:I151))</f>
        <v>-16966.1094251337</v>
      </c>
      <c r="K151" s="9" t="n">
        <f aca="false">IF(ISBLANK(A151),"",SUMPRODUCT(O151:R151,T151:W151)-J151)</f>
        <v>1074.60942513367</v>
      </c>
      <c r="L151" s="5" t="n">
        <f aca="false">IF(ISBLANK(A151),"",K151/$M$1)</f>
        <v>0.0179101570855612</v>
      </c>
      <c r="M151" s="5" t="n">
        <f aca="false">IF(ISBLANK(A151),"",K151/($M$1+SUM(K$3:K150)))</f>
        <v>0.00957289106156357</v>
      </c>
      <c r="N151" s="0" t="n">
        <f aca="false">IF(ISBLANK(A151),"",IF(H152=0,NETWORKDAYS($H$3,H151,holiday!$B$2:$B$10),IF(DAY(H151)&lt;DAY(H152),NETWORKDAYS($H$3,H151,holiday!$B$2:$B$10),0)))</f>
        <v>0</v>
      </c>
      <c r="O151" s="0" t="n">
        <f aca="false">IF(ISBLANK(A151),"",SUMIF($A$3:$A151,O$2,$B$3:$B151))</f>
        <v>300</v>
      </c>
      <c r="P151" s="0" t="n">
        <f aca="false">IF(ISBLANK(A151),"",SUMIF($A$3:$A151,P$2,$B$3:$B151))</f>
        <v>-400</v>
      </c>
      <c r="Q151" s="0" t="n">
        <f aca="false">IF(ISBLANK(A151),"",SUMIF($A$3:$A151,Q$2,$B$3:$B151))</f>
        <v>-400</v>
      </c>
      <c r="R151" s="0" t="n">
        <f aca="false">IF(ISBLANK(A151),"",SUMIF($A$3:$A151,R$2,$B$3:$B151))</f>
        <v>0</v>
      </c>
      <c r="T151" s="9" t="n">
        <f aca="false">IF(ISBLANK(A151),"",IF($A151=T$2,$C151,T150))</f>
        <v>47.135</v>
      </c>
      <c r="U151" s="9" t="n">
        <f aca="false">IF(ISBLANK(A151),"",IF($A151=U$2,$C151,U150))</f>
        <v>22.84</v>
      </c>
      <c r="V151" s="9" t="n">
        <f aca="false">IF(ISBLANK(A151),"",IF($A151=V$2,$C151,V150))</f>
        <v>52.24</v>
      </c>
      <c r="W151" s="9" t="n">
        <f aca="false">IF(ISBLANK(A151),"",IF($A151=W$2,$C151,W150))</f>
        <v>0</v>
      </c>
    </row>
    <row r="152" customFormat="false" ht="14.1" hidden="false" customHeight="false" outlineLevel="0" collapsed="false">
      <c r="A152" s="0" t="n">
        <v>980</v>
      </c>
      <c r="B152" s="0" t="n">
        <v>-100</v>
      </c>
      <c r="C152" s="0" t="n">
        <v>22.84</v>
      </c>
      <c r="D152" s="0" t="s">
        <v>160</v>
      </c>
      <c r="H152" s="8" t="n">
        <f aca="false">IF(ISBLANK(D152),,LEFT(D152,LEN(D152)-6)*1)</f>
        <v>38721.6913773148</v>
      </c>
      <c r="I152" s="9" t="n">
        <f aca="false">IF(ISBLANK(A152),"",-B152*C152)</f>
        <v>2284</v>
      </c>
      <c r="J152" s="9" t="n">
        <f aca="false">IF(ISBLANK(A152),"",-SUM(I$3:I152))</f>
        <v>-19250.1094251337</v>
      </c>
      <c r="K152" s="9" t="n">
        <f aca="false">IF(ISBLANK(A152),"",SUMPRODUCT(O152:R152,T152:W152)-J152)</f>
        <v>1074.60942513367</v>
      </c>
      <c r="L152" s="5" t="n">
        <f aca="false">IF(ISBLANK(A152),"",K152/$M$1)</f>
        <v>0.0179101570855612</v>
      </c>
      <c r="M152" s="5" t="n">
        <f aca="false">IF(ISBLANK(A152),"",K152/($M$1+SUM(K$3:K151)))</f>
        <v>0.00948211976204878</v>
      </c>
      <c r="N152" s="0" t="n">
        <f aca="false">IF(ISBLANK(A152),"",IF(H153=0,NETWORKDAYS($H$3,H152,holiday!$B$2:$B$10),IF(DAY(H152)&lt;DAY(H153),NETWORKDAYS($H$3,H152,holiday!$B$2:$B$10),0)))</f>
        <v>0</v>
      </c>
      <c r="O152" s="0" t="n">
        <f aca="false">IF(ISBLANK(A152),"",SUMIF($A$3:$A152,O$2,$B$3:$B152))</f>
        <v>300</v>
      </c>
      <c r="P152" s="0" t="n">
        <f aca="false">IF(ISBLANK(A152),"",SUMIF($A$3:$A152,P$2,$B$3:$B152))</f>
        <v>-500</v>
      </c>
      <c r="Q152" s="0" t="n">
        <f aca="false">IF(ISBLANK(A152),"",SUMIF($A$3:$A152,Q$2,$B$3:$B152))</f>
        <v>-400</v>
      </c>
      <c r="R152" s="0" t="n">
        <f aca="false">IF(ISBLANK(A152),"",SUMIF($A$3:$A152,R$2,$B$3:$B152))</f>
        <v>0</v>
      </c>
      <c r="T152" s="9" t="n">
        <f aca="false">IF(ISBLANK(A152),"",IF($A152=T$2,$C152,T151))</f>
        <v>47.135</v>
      </c>
      <c r="U152" s="9" t="n">
        <f aca="false">IF(ISBLANK(A152),"",IF($A152=U$2,$C152,U151))</f>
        <v>22.84</v>
      </c>
      <c r="V152" s="9" t="n">
        <f aca="false">IF(ISBLANK(A152),"",IF($A152=V$2,$C152,V151))</f>
        <v>52.24</v>
      </c>
      <c r="W152" s="9" t="n">
        <f aca="false">IF(ISBLANK(A152),"",IF($A152=W$2,$C152,W151))</f>
        <v>0</v>
      </c>
    </row>
    <row r="153" customFormat="false" ht="14.1" hidden="false" customHeight="false" outlineLevel="0" collapsed="false">
      <c r="A153" s="0" t="n">
        <v>679</v>
      </c>
      <c r="B153" s="0" t="n">
        <v>-100</v>
      </c>
      <c r="C153" s="0" t="n">
        <v>52.21</v>
      </c>
      <c r="D153" s="0" t="s">
        <v>161</v>
      </c>
      <c r="H153" s="8" t="n">
        <f aca="false">IF(ISBLANK(D153),,LEFT(D153,LEN(D153)-6)*1)</f>
        <v>38721.6939467593</v>
      </c>
      <c r="I153" s="9" t="n">
        <f aca="false">IF(ISBLANK(A153),"",-B153*C153)</f>
        <v>5221</v>
      </c>
      <c r="J153" s="9" t="n">
        <f aca="false">IF(ISBLANK(A153),"",-SUM(I$3:I153))</f>
        <v>-24471.1094251337</v>
      </c>
      <c r="K153" s="9" t="n">
        <f aca="false">IF(ISBLANK(A153),"",SUMPRODUCT(O153:R153,T153:W153)-J153)</f>
        <v>1086.60942513367</v>
      </c>
      <c r="L153" s="5" t="n">
        <f aca="false">IF(ISBLANK(A153),"",K153/$M$1)</f>
        <v>0.0181101570855611</v>
      </c>
      <c r="M153" s="5" t="n">
        <f aca="false">IF(ISBLANK(A153),"",K153/($M$1+SUM(K$3:K152)))</f>
        <v>0.00949794450390093</v>
      </c>
      <c r="N153" s="0" t="n">
        <f aca="false">IF(ISBLANK(A153),"",IF(H154=0,NETWORKDAYS($H$3,H153,holiday!$B$2:$B$10),IF(DAY(H153)&lt;DAY(H154),NETWORKDAYS($H$3,H153,holiday!$B$2:$B$10),0)))</f>
        <v>0</v>
      </c>
      <c r="O153" s="0" t="n">
        <f aca="false">IF(ISBLANK(A153),"",SUMIF($A$3:$A153,O$2,$B$3:$B153))</f>
        <v>300</v>
      </c>
      <c r="P153" s="0" t="n">
        <f aca="false">IF(ISBLANK(A153),"",SUMIF($A$3:$A153,P$2,$B$3:$B153))</f>
        <v>-500</v>
      </c>
      <c r="Q153" s="0" t="n">
        <f aca="false">IF(ISBLANK(A153),"",SUMIF($A$3:$A153,Q$2,$B$3:$B153))</f>
        <v>-500</v>
      </c>
      <c r="R153" s="0" t="n">
        <f aca="false">IF(ISBLANK(A153),"",SUMIF($A$3:$A153,R$2,$B$3:$B153))</f>
        <v>0</v>
      </c>
      <c r="T153" s="9" t="n">
        <f aca="false">IF(ISBLANK(A153),"",IF($A153=T$2,$C153,T152))</f>
        <v>47.135</v>
      </c>
      <c r="U153" s="9" t="n">
        <f aca="false">IF(ISBLANK(A153),"",IF($A153=U$2,$C153,U152))</f>
        <v>22.84</v>
      </c>
      <c r="V153" s="9" t="n">
        <f aca="false">IF(ISBLANK(A153),"",IF($A153=V$2,$C153,V152))</f>
        <v>52.21</v>
      </c>
      <c r="W153" s="9" t="n">
        <f aca="false">IF(ISBLANK(A153),"",IF($A153=W$2,$C153,W152))</f>
        <v>0</v>
      </c>
    </row>
    <row r="154" customFormat="false" ht="14.1" hidden="false" customHeight="false" outlineLevel="0" collapsed="false">
      <c r="A154" s="0" t="n">
        <v>8370</v>
      </c>
      <c r="B154" s="0" t="n">
        <v>100</v>
      </c>
      <c r="C154" s="0" t="n">
        <v>47.5733333333333</v>
      </c>
      <c r="D154" s="0" t="s">
        <v>162</v>
      </c>
      <c r="H154" s="8" t="n">
        <f aca="false">IF(ISBLANK(D154),,LEFT(D154,LEN(D154)-6)*1)</f>
        <v>38721.6979050926</v>
      </c>
      <c r="I154" s="9" t="n">
        <f aca="false">IF(ISBLANK(A154),"",-B154*C154)</f>
        <v>-4757.33333333333</v>
      </c>
      <c r="J154" s="9" t="n">
        <f aca="false">IF(ISBLANK(A154),"",-SUM(I$3:I154))</f>
        <v>-19713.7760918003</v>
      </c>
      <c r="K154" s="9" t="n">
        <f aca="false">IF(ISBLANK(A154),"",SUMPRODUCT(O154:R154,T154:W154)-J154)</f>
        <v>1218.10942513366</v>
      </c>
      <c r="L154" s="5" t="n">
        <f aca="false">IF(ISBLANK(A154),"",K154/$M$1)</f>
        <v>0.0203018237522277</v>
      </c>
      <c r="M154" s="5" t="n">
        <f aca="false">IF(ISBLANK(A154),"",K154/($M$1+SUM(K$3:K153)))</f>
        <v>0.0105471961915548</v>
      </c>
      <c r="N154" s="0" t="n">
        <f aca="false">IF(ISBLANK(A154),"",IF(H155=0,NETWORKDAYS($H$3,H154,holiday!$B$2:$B$10),IF(DAY(H154)&lt;DAY(H155),NETWORKDAYS($H$3,H154,holiday!$B$2:$B$10),0)))</f>
        <v>0</v>
      </c>
      <c r="O154" s="0" t="n">
        <f aca="false">IF(ISBLANK(A154),"",SUMIF($A$3:$A154,O$2,$B$3:$B154))</f>
        <v>400</v>
      </c>
      <c r="P154" s="0" t="n">
        <f aca="false">IF(ISBLANK(A154),"",SUMIF($A$3:$A154,P$2,$B$3:$B154))</f>
        <v>-500</v>
      </c>
      <c r="Q154" s="0" t="n">
        <f aca="false">IF(ISBLANK(A154),"",SUMIF($A$3:$A154,Q$2,$B$3:$B154))</f>
        <v>-500</v>
      </c>
      <c r="R154" s="0" t="n">
        <f aca="false">IF(ISBLANK(A154),"",SUMIF($A$3:$A154,R$2,$B$3:$B154))</f>
        <v>0</v>
      </c>
      <c r="T154" s="9" t="n">
        <f aca="false">IF(ISBLANK(A154),"",IF($A154=T$2,$C154,T153))</f>
        <v>47.5733333333333</v>
      </c>
      <c r="U154" s="9" t="n">
        <f aca="false">IF(ISBLANK(A154),"",IF($A154=U$2,$C154,U153))</f>
        <v>22.84</v>
      </c>
      <c r="V154" s="9" t="n">
        <f aca="false">IF(ISBLANK(A154),"",IF($A154=V$2,$C154,V153))</f>
        <v>52.21</v>
      </c>
      <c r="W154" s="9" t="n">
        <f aca="false">IF(ISBLANK(A154),"",IF($A154=W$2,$C154,W153))</f>
        <v>0</v>
      </c>
    </row>
    <row r="155" customFormat="false" ht="14.1" hidden="false" customHeight="false" outlineLevel="0" collapsed="false">
      <c r="A155" s="0" t="n">
        <v>8370</v>
      </c>
      <c r="B155" s="0" t="n">
        <v>100</v>
      </c>
      <c r="C155" s="0" t="n">
        <v>47.645</v>
      </c>
      <c r="D155" s="0" t="s">
        <v>163</v>
      </c>
      <c r="H155" s="8" t="n">
        <f aca="false">IF(ISBLANK(D155),,LEFT(D155,LEN(D155)-6)*1)</f>
        <v>38721.7056365741</v>
      </c>
      <c r="I155" s="9" t="n">
        <f aca="false">IF(ISBLANK(A155),"",-B155*C155)</f>
        <v>-4764.5</v>
      </c>
      <c r="J155" s="9" t="n">
        <f aca="false">IF(ISBLANK(A155),"",-SUM(I$3:I155))</f>
        <v>-14949.2760918003</v>
      </c>
      <c r="K155" s="9" t="n">
        <f aca="false">IF(ISBLANK(A155),"",SUMPRODUCT(O155:R155,T155:W155)-J155)</f>
        <v>1246.77609180034</v>
      </c>
      <c r="L155" s="5" t="n">
        <f aca="false">IF(ISBLANK(A155),"",K155/$M$1)</f>
        <v>0.0207796015300057</v>
      </c>
      <c r="M155" s="5" t="n">
        <f aca="false">IF(ISBLANK(A155),"",K155/($M$1+SUM(K$3:K154)))</f>
        <v>0.0106827381956292</v>
      </c>
      <c r="N155" s="0" t="n">
        <f aca="false">IF(ISBLANK(A155),"",IF(H156=0,NETWORKDAYS($H$3,H155,holiday!$B$2:$B$10),IF(DAY(H155)&lt;DAY(H156),NETWORKDAYS($H$3,H155,holiday!$B$2:$B$10),0)))</f>
        <v>0</v>
      </c>
      <c r="O155" s="0" t="n">
        <f aca="false">IF(ISBLANK(A155),"",SUMIF($A$3:$A155,O$2,$B$3:$B155))</f>
        <v>500</v>
      </c>
      <c r="P155" s="0" t="n">
        <f aca="false">IF(ISBLANK(A155),"",SUMIF($A$3:$A155,P$2,$B$3:$B155))</f>
        <v>-500</v>
      </c>
      <c r="Q155" s="0" t="n">
        <f aca="false">IF(ISBLANK(A155),"",SUMIF($A$3:$A155,Q$2,$B$3:$B155))</f>
        <v>-500</v>
      </c>
      <c r="R155" s="0" t="n">
        <f aca="false">IF(ISBLANK(A155),"",SUMIF($A$3:$A155,R$2,$B$3:$B155))</f>
        <v>0</v>
      </c>
      <c r="T155" s="9" t="n">
        <f aca="false">IF(ISBLANK(A155),"",IF($A155=T$2,$C155,T154))</f>
        <v>47.645</v>
      </c>
      <c r="U155" s="9" t="n">
        <f aca="false">IF(ISBLANK(A155),"",IF($A155=U$2,$C155,U154))</f>
        <v>22.84</v>
      </c>
      <c r="V155" s="9" t="n">
        <f aca="false">IF(ISBLANK(A155),"",IF($A155=V$2,$C155,V154))</f>
        <v>52.21</v>
      </c>
      <c r="W155" s="9" t="n">
        <f aca="false">IF(ISBLANK(A155),"",IF($A155=W$2,$C155,W154))</f>
        <v>0</v>
      </c>
    </row>
    <row r="156" customFormat="false" ht="14.1" hidden="false" customHeight="false" outlineLevel="0" collapsed="false">
      <c r="A156" s="0" t="n">
        <v>980</v>
      </c>
      <c r="B156" s="0" t="n">
        <v>-100</v>
      </c>
      <c r="C156" s="0" t="n">
        <v>22.84</v>
      </c>
      <c r="D156" s="0" t="s">
        <v>164</v>
      </c>
      <c r="H156" s="8" t="n">
        <f aca="false">IF(ISBLANK(D156),,LEFT(D156,LEN(D156)-6)*1)</f>
        <v>38721.7059837963</v>
      </c>
      <c r="I156" s="9" t="n">
        <f aca="false">IF(ISBLANK(A156),"",-B156*C156)</f>
        <v>2284</v>
      </c>
      <c r="J156" s="9" t="n">
        <f aca="false">IF(ISBLANK(A156),"",-SUM(I$3:I156))</f>
        <v>-17233.2760918003</v>
      </c>
      <c r="K156" s="9" t="n">
        <f aca="false">IF(ISBLANK(A156),"",SUMPRODUCT(O156:R156,T156:W156)-J156)</f>
        <v>1246.77609180034</v>
      </c>
      <c r="L156" s="5" t="n">
        <f aca="false">IF(ISBLANK(A156),"",K156/$M$1)</f>
        <v>0.0207796015300057</v>
      </c>
      <c r="M156" s="5" t="n">
        <f aca="false">IF(ISBLANK(A156),"",K156/($M$1+SUM(K$3:K155)))</f>
        <v>0.0105698235379988</v>
      </c>
      <c r="N156" s="0" t="n">
        <f aca="false">IF(ISBLANK(A156),"",IF(H157=0,NETWORKDAYS($H$3,H156,holiday!$B$2:$B$10),IF(DAY(H156)&lt;DAY(H157),NETWORKDAYS($H$3,H156,holiday!$B$2:$B$10),0)))</f>
        <v>0</v>
      </c>
      <c r="O156" s="0" t="n">
        <f aca="false">IF(ISBLANK(A156),"",SUMIF($A$3:$A156,O$2,$B$3:$B156))</f>
        <v>500</v>
      </c>
      <c r="P156" s="0" t="n">
        <f aca="false">IF(ISBLANK(A156),"",SUMIF($A$3:$A156,P$2,$B$3:$B156))</f>
        <v>-600</v>
      </c>
      <c r="Q156" s="0" t="n">
        <f aca="false">IF(ISBLANK(A156),"",SUMIF($A$3:$A156,Q$2,$B$3:$B156))</f>
        <v>-500</v>
      </c>
      <c r="R156" s="0" t="n">
        <f aca="false">IF(ISBLANK(A156),"",SUMIF($A$3:$A156,R$2,$B$3:$B156))</f>
        <v>0</v>
      </c>
      <c r="T156" s="9" t="n">
        <f aca="false">IF(ISBLANK(A156),"",IF($A156=T$2,$C156,T155))</f>
        <v>47.645</v>
      </c>
      <c r="U156" s="9" t="n">
        <f aca="false">IF(ISBLANK(A156),"",IF($A156=U$2,$C156,U155))</f>
        <v>22.84</v>
      </c>
      <c r="V156" s="9" t="n">
        <f aca="false">IF(ISBLANK(A156),"",IF($A156=V$2,$C156,V155))</f>
        <v>52.21</v>
      </c>
      <c r="W156" s="9" t="n">
        <f aca="false">IF(ISBLANK(A156),"",IF($A156=W$2,$C156,W155))</f>
        <v>0</v>
      </c>
    </row>
    <row r="157" customFormat="false" ht="14.1" hidden="false" customHeight="false" outlineLevel="0" collapsed="false">
      <c r="A157" s="0" t="n">
        <v>8370</v>
      </c>
      <c r="B157" s="0" t="n">
        <v>-100</v>
      </c>
      <c r="C157" s="0" t="n">
        <v>47.84</v>
      </c>
      <c r="D157" s="0" t="s">
        <v>165</v>
      </c>
      <c r="H157" s="8" t="n">
        <f aca="false">IF(ISBLANK(D157),,LEFT(D157,LEN(D157)-6)*1)</f>
        <v>38721.7065046296</v>
      </c>
      <c r="I157" s="9" t="n">
        <f aca="false">IF(ISBLANK(A157),"",-B157*C157)</f>
        <v>4784</v>
      </c>
      <c r="J157" s="9" t="n">
        <f aca="false">IF(ISBLANK(A157),"",-SUM(I$3:I157))</f>
        <v>-22017.2760918003</v>
      </c>
      <c r="K157" s="9" t="n">
        <f aca="false">IF(ISBLANK(A157),"",SUMPRODUCT(O157:R157,T157:W157)-J157)</f>
        <v>1344.27609180034</v>
      </c>
      <c r="L157" s="5" t="n">
        <f aca="false">IF(ISBLANK(A157),"",K157/$M$1)</f>
        <v>0.0224046015300057</v>
      </c>
      <c r="M157" s="5" t="n">
        <f aca="false">IF(ISBLANK(A157),"",K157/($M$1+SUM(K$3:K156)))</f>
        <v>0.0112772035717016</v>
      </c>
      <c r="N157" s="0" t="n">
        <f aca="false">IF(ISBLANK(A157),"",IF(H158=0,NETWORKDAYS($H$3,H157,holiday!$B$2:$B$10),IF(DAY(H157)&lt;DAY(H158),NETWORKDAYS($H$3,H157,holiday!$B$2:$B$10),0)))</f>
        <v>0</v>
      </c>
      <c r="O157" s="0" t="n">
        <f aca="false">IF(ISBLANK(A157),"",SUMIF($A$3:$A157,O$2,$B$3:$B157))</f>
        <v>400</v>
      </c>
      <c r="P157" s="0" t="n">
        <f aca="false">IF(ISBLANK(A157),"",SUMIF($A$3:$A157,P$2,$B$3:$B157))</f>
        <v>-600</v>
      </c>
      <c r="Q157" s="0" t="n">
        <f aca="false">IF(ISBLANK(A157),"",SUMIF($A$3:$A157,Q$2,$B$3:$B157))</f>
        <v>-500</v>
      </c>
      <c r="R157" s="0" t="n">
        <f aca="false">IF(ISBLANK(A157),"",SUMIF($A$3:$A157,R$2,$B$3:$B157))</f>
        <v>0</v>
      </c>
      <c r="T157" s="9" t="n">
        <f aca="false">IF(ISBLANK(A157),"",IF($A157=T$2,$C157,T156))</f>
        <v>47.84</v>
      </c>
      <c r="U157" s="9" t="n">
        <f aca="false">IF(ISBLANK(A157),"",IF($A157=U$2,$C157,U156))</f>
        <v>22.84</v>
      </c>
      <c r="V157" s="9" t="n">
        <f aca="false">IF(ISBLANK(A157),"",IF($A157=V$2,$C157,V156))</f>
        <v>52.21</v>
      </c>
      <c r="W157" s="9" t="n">
        <f aca="false">IF(ISBLANK(A157),"",IF($A157=W$2,$C157,W156))</f>
        <v>0</v>
      </c>
    </row>
    <row r="158" customFormat="false" ht="14.1" hidden="false" customHeight="false" outlineLevel="0" collapsed="false">
      <c r="A158" s="0" t="n">
        <v>980</v>
      </c>
      <c r="B158" s="0" t="n">
        <v>-100</v>
      </c>
      <c r="C158" s="0" t="n">
        <v>22.84</v>
      </c>
      <c r="D158" s="0" t="s">
        <v>166</v>
      </c>
      <c r="H158" s="8" t="n">
        <f aca="false">IF(ISBLANK(D158),,LEFT(D158,LEN(D158)-6)*1)</f>
        <v>38721.706724537</v>
      </c>
      <c r="I158" s="9" t="n">
        <f aca="false">IF(ISBLANK(A158),"",-B158*C158)</f>
        <v>2284</v>
      </c>
      <c r="J158" s="9" t="n">
        <f aca="false">IF(ISBLANK(A158),"",-SUM(I$3:I158))</f>
        <v>-24301.2760918003</v>
      </c>
      <c r="K158" s="9" t="n">
        <f aca="false">IF(ISBLANK(A158),"",SUMPRODUCT(O158:R158,T158:W158)-J158)</f>
        <v>1344.27609180034</v>
      </c>
      <c r="L158" s="5" t="n">
        <f aca="false">IF(ISBLANK(A158),"",K158/$M$1)</f>
        <v>0.0224046015300057</v>
      </c>
      <c r="M158" s="5" t="n">
        <f aca="false">IF(ISBLANK(A158),"",K158/($M$1+SUM(K$3:K157)))</f>
        <v>0.0111514464400779</v>
      </c>
      <c r="N158" s="0" t="n">
        <f aca="false">IF(ISBLANK(A158),"",IF(H159=0,NETWORKDAYS($H$3,H158,holiday!$B$2:$B$10),IF(DAY(H158)&lt;DAY(H159),NETWORKDAYS($H$3,H158,holiday!$B$2:$B$10),0)))</f>
        <v>0</v>
      </c>
      <c r="O158" s="0" t="n">
        <f aca="false">IF(ISBLANK(A158),"",SUMIF($A$3:$A158,O$2,$B$3:$B158))</f>
        <v>400</v>
      </c>
      <c r="P158" s="0" t="n">
        <f aca="false">IF(ISBLANK(A158),"",SUMIF($A$3:$A158,P$2,$B$3:$B158))</f>
        <v>-700</v>
      </c>
      <c r="Q158" s="0" t="n">
        <f aca="false">IF(ISBLANK(A158),"",SUMIF($A$3:$A158,Q$2,$B$3:$B158))</f>
        <v>-500</v>
      </c>
      <c r="R158" s="0" t="n">
        <f aca="false">IF(ISBLANK(A158),"",SUMIF($A$3:$A158,R$2,$B$3:$B158))</f>
        <v>0</v>
      </c>
      <c r="T158" s="9" t="n">
        <f aca="false">IF(ISBLANK(A158),"",IF($A158=T$2,$C158,T157))</f>
        <v>47.84</v>
      </c>
      <c r="U158" s="9" t="n">
        <f aca="false">IF(ISBLANK(A158),"",IF($A158=U$2,$C158,U157))</f>
        <v>22.84</v>
      </c>
      <c r="V158" s="9" t="n">
        <f aca="false">IF(ISBLANK(A158),"",IF($A158=V$2,$C158,V157))</f>
        <v>52.21</v>
      </c>
      <c r="W158" s="9" t="n">
        <f aca="false">IF(ISBLANK(A158),"",IF($A158=W$2,$C158,W157))</f>
        <v>0</v>
      </c>
    </row>
    <row r="159" customFormat="false" ht="14.1" hidden="false" customHeight="false" outlineLevel="0" collapsed="false">
      <c r="A159" s="0" t="n">
        <v>8370</v>
      </c>
      <c r="B159" s="0" t="n">
        <v>-100</v>
      </c>
      <c r="C159" s="0" t="n">
        <v>47.94</v>
      </c>
      <c r="D159" s="0" t="s">
        <v>167</v>
      </c>
      <c r="H159" s="8" t="n">
        <f aca="false">IF(ISBLANK(D159),,LEFT(D159,LEN(D159)-6)*1)</f>
        <v>38721.7077662037</v>
      </c>
      <c r="I159" s="9" t="n">
        <f aca="false">IF(ISBLANK(A159),"",-B159*C159)</f>
        <v>4794</v>
      </c>
      <c r="J159" s="9" t="n">
        <f aca="false">IF(ISBLANK(A159),"",-SUM(I$3:I159))</f>
        <v>-29095.2760918003</v>
      </c>
      <c r="K159" s="9" t="n">
        <f aca="false">IF(ISBLANK(A159),"",SUMPRODUCT(O159:R159,T159:W159)-J159)</f>
        <v>1384.27609180034</v>
      </c>
      <c r="L159" s="5" t="n">
        <f aca="false">IF(ISBLANK(A159),"",K159/$M$1)</f>
        <v>0.0230712681966723</v>
      </c>
      <c r="M159" s="5" t="n">
        <f aca="false">IF(ISBLANK(A159),"",K159/($M$1+SUM(K$3:K158)))</f>
        <v>0.0113566237808558</v>
      </c>
      <c r="N159" s="0" t="n">
        <f aca="false">IF(ISBLANK(A159),"",IF(H160=0,NETWORKDAYS($H$3,H159,holiday!$B$2:$B$10),IF(DAY(H159)&lt;DAY(H160),NETWORKDAYS($H$3,H159,holiday!$B$2:$B$10),0)))</f>
        <v>0</v>
      </c>
      <c r="O159" s="0" t="n">
        <f aca="false">IF(ISBLANK(A159),"",SUMIF($A$3:$A159,O$2,$B$3:$B159))</f>
        <v>300</v>
      </c>
      <c r="P159" s="0" t="n">
        <f aca="false">IF(ISBLANK(A159),"",SUMIF($A$3:$A159,P$2,$B$3:$B159))</f>
        <v>-700</v>
      </c>
      <c r="Q159" s="0" t="n">
        <f aca="false">IF(ISBLANK(A159),"",SUMIF($A$3:$A159,Q$2,$B$3:$B159))</f>
        <v>-500</v>
      </c>
      <c r="R159" s="0" t="n">
        <f aca="false">IF(ISBLANK(A159),"",SUMIF($A$3:$A159,R$2,$B$3:$B159))</f>
        <v>0</v>
      </c>
      <c r="T159" s="9" t="n">
        <f aca="false">IF(ISBLANK(A159),"",IF($A159=T$2,$C159,T158))</f>
        <v>47.94</v>
      </c>
      <c r="U159" s="9" t="n">
        <f aca="false">IF(ISBLANK(A159),"",IF($A159=U$2,$C159,U158))</f>
        <v>22.84</v>
      </c>
      <c r="V159" s="9" t="n">
        <f aca="false">IF(ISBLANK(A159),"",IF($A159=V$2,$C159,V158))</f>
        <v>52.21</v>
      </c>
      <c r="W159" s="9" t="n">
        <f aca="false">IF(ISBLANK(A159),"",IF($A159=W$2,$C159,W158))</f>
        <v>0</v>
      </c>
    </row>
    <row r="160" customFormat="false" ht="14.1" hidden="false" customHeight="false" outlineLevel="0" collapsed="false">
      <c r="A160" s="0" t="n">
        <v>8370</v>
      </c>
      <c r="B160" s="0" t="n">
        <v>100</v>
      </c>
      <c r="C160" s="0" t="n">
        <v>47.765</v>
      </c>
      <c r="D160" s="0" t="s">
        <v>168</v>
      </c>
      <c r="H160" s="8" t="n">
        <f aca="false">IF(ISBLANK(D160),,LEFT(D160,LEN(D160)-6)*1)</f>
        <v>38721.7082175926</v>
      </c>
      <c r="I160" s="9" t="n">
        <f aca="false">IF(ISBLANK(A160),"",-B160*C160)</f>
        <v>-4776.5</v>
      </c>
      <c r="J160" s="9" t="n">
        <f aca="false">IF(ISBLANK(A160),"",-SUM(I$3:I160))</f>
        <v>-24318.7760918003</v>
      </c>
      <c r="K160" s="9" t="n">
        <f aca="false">IF(ISBLANK(A160),"",SUMPRODUCT(O160:R160,T160:W160)-J160)</f>
        <v>1331.77609180034</v>
      </c>
      <c r="L160" s="5" t="n">
        <f aca="false">IF(ISBLANK(A160),"",K160/$M$1)</f>
        <v>0.0221962681966723</v>
      </c>
      <c r="M160" s="5" t="n">
        <f aca="false">IF(ISBLANK(A160),"",K160/($M$1+SUM(K$3:K159)))</f>
        <v>0.0108032247598194</v>
      </c>
      <c r="N160" s="0" t="n">
        <f aca="false">IF(ISBLANK(A160),"",IF(H161=0,NETWORKDAYS($H$3,H160,holiday!$B$2:$B$10),IF(DAY(H160)&lt;DAY(H161),NETWORKDAYS($H$3,H160,holiday!$B$2:$B$10),0)))</f>
        <v>0</v>
      </c>
      <c r="O160" s="0" t="n">
        <f aca="false">IF(ISBLANK(A160),"",SUMIF($A$3:$A160,O$2,$B$3:$B160))</f>
        <v>400</v>
      </c>
      <c r="P160" s="0" t="n">
        <f aca="false">IF(ISBLANK(A160),"",SUMIF($A$3:$A160,P$2,$B$3:$B160))</f>
        <v>-700</v>
      </c>
      <c r="Q160" s="0" t="n">
        <f aca="false">IF(ISBLANK(A160),"",SUMIF($A$3:$A160,Q$2,$B$3:$B160))</f>
        <v>-500</v>
      </c>
      <c r="R160" s="0" t="n">
        <f aca="false">IF(ISBLANK(A160),"",SUMIF($A$3:$A160,R$2,$B$3:$B160))</f>
        <v>0</v>
      </c>
      <c r="T160" s="9" t="n">
        <f aca="false">IF(ISBLANK(A160),"",IF($A160=T$2,$C160,T159))</f>
        <v>47.765</v>
      </c>
      <c r="U160" s="9" t="n">
        <f aca="false">IF(ISBLANK(A160),"",IF($A160=U$2,$C160,U159))</f>
        <v>22.84</v>
      </c>
      <c r="V160" s="9" t="n">
        <f aca="false">IF(ISBLANK(A160),"",IF($A160=V$2,$C160,V159))</f>
        <v>52.21</v>
      </c>
      <c r="W160" s="9" t="n">
        <f aca="false">IF(ISBLANK(A160),"",IF($A160=W$2,$C160,W159))</f>
        <v>0</v>
      </c>
    </row>
    <row r="161" customFormat="false" ht="14.1" hidden="false" customHeight="false" outlineLevel="0" collapsed="false">
      <c r="A161" s="0" t="n">
        <v>980</v>
      </c>
      <c r="B161" s="0" t="n">
        <v>-100</v>
      </c>
      <c r="C161" s="0" t="n">
        <v>22.84</v>
      </c>
      <c r="D161" s="0" t="s">
        <v>169</v>
      </c>
      <c r="H161" s="8" t="n">
        <f aca="false">IF(ISBLANK(D161),,LEFT(D161,LEN(D161)-6)*1)</f>
        <v>38721.709537037</v>
      </c>
      <c r="I161" s="9" t="n">
        <f aca="false">IF(ISBLANK(A161),"",-B161*C161)</f>
        <v>2284</v>
      </c>
      <c r="J161" s="9" t="n">
        <f aca="false">IF(ISBLANK(A161),"",-SUM(I$3:I161))</f>
        <v>-26602.7760918003</v>
      </c>
      <c r="K161" s="9" t="n">
        <f aca="false">IF(ISBLANK(A161),"",SUMPRODUCT(O161:R161,T161:W161)-J161)</f>
        <v>1331.77609180034</v>
      </c>
      <c r="L161" s="5" t="n">
        <f aca="false">IF(ISBLANK(A161),"",K161/$M$1)</f>
        <v>0.0221962681966723</v>
      </c>
      <c r="M161" s="5" t="n">
        <f aca="false">IF(ISBLANK(A161),"",K161/($M$1+SUM(K$3:K160)))</f>
        <v>0.0106877624597867</v>
      </c>
      <c r="N161" s="0" t="n">
        <f aca="false">IF(ISBLANK(A161),"",IF(H162=0,NETWORKDAYS($H$3,H161,holiday!$B$2:$B$10),IF(DAY(H161)&lt;DAY(H162),NETWORKDAYS($H$3,H161,holiday!$B$2:$B$10),0)))</f>
        <v>0</v>
      </c>
      <c r="O161" s="0" t="n">
        <f aca="false">IF(ISBLANK(A161),"",SUMIF($A$3:$A161,O$2,$B$3:$B161))</f>
        <v>400</v>
      </c>
      <c r="P161" s="0" t="n">
        <f aca="false">IF(ISBLANK(A161),"",SUMIF($A$3:$A161,P$2,$B$3:$B161))</f>
        <v>-800</v>
      </c>
      <c r="Q161" s="0" t="n">
        <f aca="false">IF(ISBLANK(A161),"",SUMIF($A$3:$A161,Q$2,$B$3:$B161))</f>
        <v>-500</v>
      </c>
      <c r="R161" s="0" t="n">
        <f aca="false">IF(ISBLANK(A161),"",SUMIF($A$3:$A161,R$2,$B$3:$B161))</f>
        <v>0</v>
      </c>
      <c r="T161" s="9" t="n">
        <f aca="false">IF(ISBLANK(A161),"",IF($A161=T$2,$C161,T160))</f>
        <v>47.765</v>
      </c>
      <c r="U161" s="9" t="n">
        <f aca="false">IF(ISBLANK(A161),"",IF($A161=U$2,$C161,U160))</f>
        <v>22.84</v>
      </c>
      <c r="V161" s="9" t="n">
        <f aca="false">IF(ISBLANK(A161),"",IF($A161=V$2,$C161,V160))</f>
        <v>52.21</v>
      </c>
      <c r="W161" s="9" t="n">
        <f aca="false">IF(ISBLANK(A161),"",IF($A161=W$2,$C161,W160))</f>
        <v>0</v>
      </c>
    </row>
    <row r="162" customFormat="false" ht="14.1" hidden="false" customHeight="false" outlineLevel="0" collapsed="false">
      <c r="A162" s="0" t="n">
        <v>679</v>
      </c>
      <c r="B162" s="0" t="n">
        <v>100</v>
      </c>
      <c r="C162" s="0" t="n">
        <v>52.16</v>
      </c>
      <c r="D162" s="0" t="s">
        <v>170</v>
      </c>
      <c r="H162" s="8" t="n">
        <f aca="false">IF(ISBLANK(D162),,LEFT(D162,LEN(D162)-6)*1)</f>
        <v>38721.7119444444</v>
      </c>
      <c r="I162" s="9" t="n">
        <f aca="false">IF(ISBLANK(A162),"",-B162*C162)</f>
        <v>-5216</v>
      </c>
      <c r="J162" s="9" t="n">
        <f aca="false">IF(ISBLANK(A162),"",-SUM(I$3:I162))</f>
        <v>-21386.7760918003</v>
      </c>
      <c r="K162" s="9" t="n">
        <f aca="false">IF(ISBLANK(A162),"",SUMPRODUCT(O162:R162,T162:W162)-J162)</f>
        <v>1356.77609180034</v>
      </c>
      <c r="L162" s="5" t="n">
        <f aca="false">IF(ISBLANK(A162),"",K162/$M$1)</f>
        <v>0.022612934863339</v>
      </c>
      <c r="M162" s="5" t="n">
        <f aca="false">IF(ISBLANK(A162),"",K162/($M$1+SUM(K$3:K161)))</f>
        <v>0.010773250386727</v>
      </c>
      <c r="N162" s="0" t="n">
        <f aca="false">IF(ISBLANK(A162),"",IF(H163=0,NETWORKDAYS($H$3,H162,holiday!$B$2:$B$10),IF(DAY(H162)&lt;DAY(H163),NETWORKDAYS($H$3,H162,holiday!$B$2:$B$10),0)))</f>
        <v>0</v>
      </c>
      <c r="O162" s="0" t="n">
        <f aca="false">IF(ISBLANK(A162),"",SUMIF($A$3:$A162,O$2,$B$3:$B162))</f>
        <v>400</v>
      </c>
      <c r="P162" s="0" t="n">
        <f aca="false">IF(ISBLANK(A162),"",SUMIF($A$3:$A162,P$2,$B$3:$B162))</f>
        <v>-800</v>
      </c>
      <c r="Q162" s="0" t="n">
        <f aca="false">IF(ISBLANK(A162),"",SUMIF($A$3:$A162,Q$2,$B$3:$B162))</f>
        <v>-400</v>
      </c>
      <c r="R162" s="0" t="n">
        <f aca="false">IF(ISBLANK(A162),"",SUMIF($A$3:$A162,R$2,$B$3:$B162))</f>
        <v>0</v>
      </c>
      <c r="T162" s="9" t="n">
        <f aca="false">IF(ISBLANK(A162),"",IF($A162=T$2,$C162,T161))</f>
        <v>47.765</v>
      </c>
      <c r="U162" s="9" t="n">
        <f aca="false">IF(ISBLANK(A162),"",IF($A162=U$2,$C162,U161))</f>
        <v>22.84</v>
      </c>
      <c r="V162" s="9" t="n">
        <f aca="false">IF(ISBLANK(A162),"",IF($A162=V$2,$C162,V161))</f>
        <v>52.16</v>
      </c>
      <c r="W162" s="9" t="n">
        <f aca="false">IF(ISBLANK(A162),"",IF($A162=W$2,$C162,W161))</f>
        <v>0</v>
      </c>
    </row>
    <row r="163" customFormat="false" ht="14.1" hidden="false" customHeight="false" outlineLevel="0" collapsed="false">
      <c r="A163" s="0" t="n">
        <v>8370</v>
      </c>
      <c r="B163" s="0" t="n">
        <v>100</v>
      </c>
      <c r="C163" s="0" t="n">
        <v>47.9</v>
      </c>
      <c r="D163" s="0" t="s">
        <v>171</v>
      </c>
      <c r="H163" s="8" t="n">
        <f aca="false">IF(ISBLANK(D163),,LEFT(D163,LEN(D163)-6)*1)</f>
        <v>38721.715162037</v>
      </c>
      <c r="I163" s="9" t="n">
        <f aca="false">IF(ISBLANK(A163),"",-B163*C163)</f>
        <v>-4790</v>
      </c>
      <c r="J163" s="9" t="n">
        <f aca="false">IF(ISBLANK(A163),"",-SUM(I$3:I163))</f>
        <v>-16596.7760918003</v>
      </c>
      <c r="K163" s="9" t="n">
        <f aca="false">IF(ISBLANK(A163),"",SUMPRODUCT(O163:R163,T163:W163)-J163)</f>
        <v>1410.77609180034</v>
      </c>
      <c r="L163" s="5" t="n">
        <f aca="false">IF(ISBLANK(A163),"",K163/$M$1)</f>
        <v>0.023512934863339</v>
      </c>
      <c r="M163" s="5" t="n">
        <f aca="false">IF(ISBLANK(A163),"",K163/($M$1+SUM(K$3:K162)))</f>
        <v>0.0110826322536866</v>
      </c>
      <c r="N163" s="0" t="n">
        <f aca="false">IF(ISBLANK(A163),"",IF(H164=0,NETWORKDAYS($H$3,H163,holiday!$B$2:$B$10),IF(DAY(H163)&lt;DAY(H164),NETWORKDAYS($H$3,H163,holiday!$B$2:$B$10),0)))</f>
        <v>0</v>
      </c>
      <c r="O163" s="0" t="n">
        <f aca="false">IF(ISBLANK(A163),"",SUMIF($A$3:$A163,O$2,$B$3:$B163))</f>
        <v>500</v>
      </c>
      <c r="P163" s="0" t="n">
        <f aca="false">IF(ISBLANK(A163),"",SUMIF($A$3:$A163,P$2,$B$3:$B163))</f>
        <v>-800</v>
      </c>
      <c r="Q163" s="0" t="n">
        <f aca="false">IF(ISBLANK(A163),"",SUMIF($A$3:$A163,Q$2,$B$3:$B163))</f>
        <v>-400</v>
      </c>
      <c r="R163" s="0" t="n">
        <f aca="false">IF(ISBLANK(A163),"",SUMIF($A$3:$A163,R$2,$B$3:$B163))</f>
        <v>0</v>
      </c>
      <c r="T163" s="9" t="n">
        <f aca="false">IF(ISBLANK(A163),"",IF($A163=T$2,$C163,T162))</f>
        <v>47.9</v>
      </c>
      <c r="U163" s="9" t="n">
        <f aca="false">IF(ISBLANK(A163),"",IF($A163=U$2,$C163,U162))</f>
        <v>22.84</v>
      </c>
      <c r="V163" s="9" t="n">
        <f aca="false">IF(ISBLANK(A163),"",IF($A163=V$2,$C163,V162))</f>
        <v>52.16</v>
      </c>
      <c r="W163" s="9" t="n">
        <f aca="false">IF(ISBLANK(A163),"",IF($A163=W$2,$C163,W162))</f>
        <v>0</v>
      </c>
    </row>
    <row r="164" customFormat="false" ht="14.1" hidden="false" customHeight="false" outlineLevel="0" collapsed="false">
      <c r="A164" s="0" t="n">
        <v>980</v>
      </c>
      <c r="B164" s="0" t="n">
        <v>-100</v>
      </c>
      <c r="C164" s="0" t="n">
        <v>22.79</v>
      </c>
      <c r="D164" s="0" t="s">
        <v>172</v>
      </c>
      <c r="H164" s="8" t="n">
        <f aca="false">IF(ISBLANK(D164),,LEFT(D164,LEN(D164)-6)*1)</f>
        <v>38721.7273032407</v>
      </c>
      <c r="I164" s="9" t="n">
        <f aca="false">IF(ISBLANK(A164),"",-B164*C164)</f>
        <v>2279</v>
      </c>
      <c r="J164" s="9" t="n">
        <f aca="false">IF(ISBLANK(A164),"",-SUM(I$3:I164))</f>
        <v>-18875.7760918003</v>
      </c>
      <c r="K164" s="9" t="n">
        <f aca="false">IF(ISBLANK(A164),"",SUMPRODUCT(O164:R164,T164:W164)-J164)</f>
        <v>1450.77609180034</v>
      </c>
      <c r="L164" s="5" t="n">
        <f aca="false">IF(ISBLANK(A164),"",K164/$M$1)</f>
        <v>0.0241796015300057</v>
      </c>
      <c r="M164" s="5" t="n">
        <f aca="false">IF(ISBLANK(A164),"",K164/($M$1+SUM(K$3:K163)))</f>
        <v>0.0112719374736148</v>
      </c>
      <c r="N164" s="0" t="n">
        <f aca="false">IF(ISBLANK(A164),"",IF(H165=0,NETWORKDAYS($H$3,H164,holiday!$B$2:$B$10),IF(DAY(H164)&lt;DAY(H165),NETWORKDAYS($H$3,H164,holiday!$B$2:$B$10),0)))</f>
        <v>0</v>
      </c>
      <c r="O164" s="0" t="n">
        <f aca="false">IF(ISBLANK(A164),"",SUMIF($A$3:$A164,O$2,$B$3:$B164))</f>
        <v>500</v>
      </c>
      <c r="P164" s="0" t="n">
        <f aca="false">IF(ISBLANK(A164),"",SUMIF($A$3:$A164,P$2,$B$3:$B164))</f>
        <v>-900</v>
      </c>
      <c r="Q164" s="0" t="n">
        <f aca="false">IF(ISBLANK(A164),"",SUMIF($A$3:$A164,Q$2,$B$3:$B164))</f>
        <v>-400</v>
      </c>
      <c r="R164" s="0" t="n">
        <f aca="false">IF(ISBLANK(A164),"",SUMIF($A$3:$A164,R$2,$B$3:$B164))</f>
        <v>0</v>
      </c>
      <c r="T164" s="9" t="n">
        <f aca="false">IF(ISBLANK(A164),"",IF($A164=T$2,$C164,T163))</f>
        <v>47.9</v>
      </c>
      <c r="U164" s="9" t="n">
        <f aca="false">IF(ISBLANK(A164),"",IF($A164=U$2,$C164,U163))</f>
        <v>22.79</v>
      </c>
      <c r="V164" s="9" t="n">
        <f aca="false">IF(ISBLANK(A164),"",IF($A164=V$2,$C164,V163))</f>
        <v>52.16</v>
      </c>
      <c r="W164" s="9" t="n">
        <f aca="false">IF(ISBLANK(A164),"",IF($A164=W$2,$C164,W163))</f>
        <v>0</v>
      </c>
    </row>
    <row r="165" customFormat="false" ht="14.1" hidden="false" customHeight="false" outlineLevel="0" collapsed="false">
      <c r="A165" s="0" t="n">
        <v>980</v>
      </c>
      <c r="B165" s="0" t="n">
        <v>-100</v>
      </c>
      <c r="C165" s="0" t="n">
        <v>22.75</v>
      </c>
      <c r="D165" s="0" t="s">
        <v>173</v>
      </c>
      <c r="H165" s="8" t="n">
        <f aca="false">IF(ISBLANK(D165),,LEFT(D165,LEN(D165)-6)*1)</f>
        <v>38721.7324421296</v>
      </c>
      <c r="I165" s="9" t="n">
        <f aca="false">IF(ISBLANK(A165),"",-B165*C165)</f>
        <v>2275</v>
      </c>
      <c r="J165" s="9" t="n">
        <f aca="false">IF(ISBLANK(A165),"",-SUM(I$3:I165))</f>
        <v>-21150.7760918003</v>
      </c>
      <c r="K165" s="9" t="n">
        <f aca="false">IF(ISBLANK(A165),"",SUMPRODUCT(O165:R165,T165:W165)-J165)</f>
        <v>1486.77609180034</v>
      </c>
      <c r="L165" s="5" t="n">
        <f aca="false">IF(ISBLANK(A165),"",K165/$M$1)</f>
        <v>0.0247796015300057</v>
      </c>
      <c r="M165" s="5" t="n">
        <f aca="false">IF(ISBLANK(A165),"",K165/($M$1+SUM(K$3:K164)))</f>
        <v>0.0114228847223371</v>
      </c>
      <c r="N165" s="0" t="n">
        <f aca="false">IF(ISBLANK(A165),"",IF(H166=0,NETWORKDAYS($H$3,H165,holiday!$B$2:$B$10),IF(DAY(H165)&lt;DAY(H166),NETWORKDAYS($H$3,H165,holiday!$B$2:$B$10),0)))</f>
        <v>0</v>
      </c>
      <c r="O165" s="0" t="n">
        <f aca="false">IF(ISBLANK(A165),"",SUMIF($A$3:$A165,O$2,$B$3:$B165))</f>
        <v>500</v>
      </c>
      <c r="P165" s="0" t="n">
        <f aca="false">IF(ISBLANK(A165),"",SUMIF($A$3:$A165,P$2,$B$3:$B165))</f>
        <v>-1000</v>
      </c>
      <c r="Q165" s="0" t="n">
        <f aca="false">IF(ISBLANK(A165),"",SUMIF($A$3:$A165,Q$2,$B$3:$B165))</f>
        <v>-400</v>
      </c>
      <c r="R165" s="0" t="n">
        <f aca="false">IF(ISBLANK(A165),"",SUMIF($A$3:$A165,R$2,$B$3:$B165))</f>
        <v>0</v>
      </c>
      <c r="T165" s="9" t="n">
        <f aca="false">IF(ISBLANK(A165),"",IF($A165=T$2,$C165,T164))</f>
        <v>47.9</v>
      </c>
      <c r="U165" s="9" t="n">
        <f aca="false">IF(ISBLANK(A165),"",IF($A165=U$2,$C165,U164))</f>
        <v>22.75</v>
      </c>
      <c r="V165" s="9" t="n">
        <f aca="false">IF(ISBLANK(A165),"",IF($A165=V$2,$C165,V164))</f>
        <v>52.16</v>
      </c>
      <c r="W165" s="9" t="n">
        <f aca="false">IF(ISBLANK(A165),"",IF($A165=W$2,$C165,W164))</f>
        <v>0</v>
      </c>
    </row>
    <row r="166" customFormat="false" ht="14.1" hidden="false" customHeight="false" outlineLevel="0" collapsed="false">
      <c r="A166" s="0" t="n">
        <v>679</v>
      </c>
      <c r="B166" s="0" t="n">
        <v>100</v>
      </c>
      <c r="C166" s="0" t="n">
        <v>52.1292857142857</v>
      </c>
      <c r="D166" s="0" t="s">
        <v>174</v>
      </c>
      <c r="H166" s="8" t="n">
        <f aca="false">IF(ISBLANK(D166),,LEFT(D166,LEN(D166)-6)*1)</f>
        <v>38721.7331597222</v>
      </c>
      <c r="I166" s="9" t="n">
        <f aca="false">IF(ISBLANK(A166),"",-B166*C166)</f>
        <v>-5212.92857142857</v>
      </c>
      <c r="J166" s="9" t="n">
        <f aca="false">IF(ISBLANK(A166),"",-SUM(I$3:I166))</f>
        <v>-15937.8475203718</v>
      </c>
      <c r="K166" s="9" t="n">
        <f aca="false">IF(ISBLANK(A166),"",SUMPRODUCT(O166:R166,T166:W166)-J166)</f>
        <v>1499.06180608606</v>
      </c>
      <c r="L166" s="5" t="n">
        <f aca="false">IF(ISBLANK(A166),"",K166/$M$1)</f>
        <v>0.0249843634347677</v>
      </c>
      <c r="M166" s="5" t="n">
        <f aca="false">IF(ISBLANK(A166),"",K166/($M$1+SUM(K$3:K165)))</f>
        <v>0.0113872010481724</v>
      </c>
      <c r="N166" s="0" t="n">
        <f aca="false">IF(ISBLANK(A166),"",IF(H167=0,NETWORKDAYS($H$3,H166,holiday!$B$2:$B$10),IF(DAY(H166)&lt;DAY(H167),NETWORKDAYS($H$3,H166,holiday!$B$2:$B$10),0)))</f>
        <v>0</v>
      </c>
      <c r="O166" s="0" t="n">
        <f aca="false">IF(ISBLANK(A166),"",SUMIF($A$3:$A166,O$2,$B$3:$B166))</f>
        <v>500</v>
      </c>
      <c r="P166" s="0" t="n">
        <f aca="false">IF(ISBLANK(A166),"",SUMIF($A$3:$A166,P$2,$B$3:$B166))</f>
        <v>-1000</v>
      </c>
      <c r="Q166" s="0" t="n">
        <f aca="false">IF(ISBLANK(A166),"",SUMIF($A$3:$A166,Q$2,$B$3:$B166))</f>
        <v>-300</v>
      </c>
      <c r="R166" s="0" t="n">
        <f aca="false">IF(ISBLANK(A166),"",SUMIF($A$3:$A166,R$2,$B$3:$B166))</f>
        <v>0</v>
      </c>
      <c r="T166" s="9" t="n">
        <f aca="false">IF(ISBLANK(A166),"",IF($A166=T$2,$C166,T165))</f>
        <v>47.9</v>
      </c>
      <c r="U166" s="9" t="n">
        <f aca="false">IF(ISBLANK(A166),"",IF($A166=U$2,$C166,U165))</f>
        <v>22.75</v>
      </c>
      <c r="V166" s="9" t="n">
        <f aca="false">IF(ISBLANK(A166),"",IF($A166=V$2,$C166,V165))</f>
        <v>52.1292857142857</v>
      </c>
      <c r="W166" s="9" t="n">
        <f aca="false">IF(ISBLANK(A166),"",IF($A166=W$2,$C166,W165))</f>
        <v>0</v>
      </c>
    </row>
    <row r="167" customFormat="false" ht="14.1" hidden="false" customHeight="false" outlineLevel="0" collapsed="false">
      <c r="A167" s="0" t="n">
        <v>980</v>
      </c>
      <c r="B167" s="0" t="n">
        <v>-100</v>
      </c>
      <c r="C167" s="0" t="n">
        <v>22.75</v>
      </c>
      <c r="D167" s="0" t="s">
        <v>175</v>
      </c>
      <c r="H167" s="8" t="n">
        <f aca="false">IF(ISBLANK(D167),,LEFT(D167,LEN(D167)-6)*1)</f>
        <v>38721.733900463</v>
      </c>
      <c r="I167" s="9" t="n">
        <f aca="false">IF(ISBLANK(A167),"",-B167*C167)</f>
        <v>2275</v>
      </c>
      <c r="J167" s="9" t="n">
        <f aca="false">IF(ISBLANK(A167),"",-SUM(I$3:I167))</f>
        <v>-18212.8475203718</v>
      </c>
      <c r="K167" s="9" t="n">
        <f aca="false">IF(ISBLANK(A167),"",SUMPRODUCT(O167:R167,T167:W167)-J167)</f>
        <v>1499.06180608606</v>
      </c>
      <c r="L167" s="5" t="n">
        <f aca="false">IF(ISBLANK(A167),"",K167/$M$1)</f>
        <v>0.0249843634347677</v>
      </c>
      <c r="M167" s="5" t="n">
        <f aca="false">IF(ISBLANK(A167),"",K167/($M$1+SUM(K$3:K166)))</f>
        <v>0.0112589926354329</v>
      </c>
      <c r="N167" s="0" t="n">
        <f aca="false">IF(ISBLANK(A167),"",IF(H168=0,NETWORKDAYS($H$3,H167,holiday!$B$2:$B$10),IF(DAY(H167)&lt;DAY(H168),NETWORKDAYS($H$3,H167,holiday!$B$2:$B$10),0)))</f>
        <v>0</v>
      </c>
      <c r="O167" s="0" t="n">
        <f aca="false">IF(ISBLANK(A167),"",SUMIF($A$3:$A167,O$2,$B$3:$B167))</f>
        <v>500</v>
      </c>
      <c r="P167" s="0" t="n">
        <f aca="false">IF(ISBLANK(A167),"",SUMIF($A$3:$A167,P$2,$B$3:$B167))</f>
        <v>-1100</v>
      </c>
      <c r="Q167" s="0" t="n">
        <f aca="false">IF(ISBLANK(A167),"",SUMIF($A$3:$A167,Q$2,$B$3:$B167))</f>
        <v>-300</v>
      </c>
      <c r="R167" s="0" t="n">
        <f aca="false">IF(ISBLANK(A167),"",SUMIF($A$3:$A167,R$2,$B$3:$B167))</f>
        <v>0</v>
      </c>
      <c r="T167" s="9" t="n">
        <f aca="false">IF(ISBLANK(A167),"",IF($A167=T$2,$C167,T166))</f>
        <v>47.9</v>
      </c>
      <c r="U167" s="9" t="n">
        <f aca="false">IF(ISBLANK(A167),"",IF($A167=U$2,$C167,U166))</f>
        <v>22.75</v>
      </c>
      <c r="V167" s="9" t="n">
        <f aca="false">IF(ISBLANK(A167),"",IF($A167=V$2,$C167,V166))</f>
        <v>52.1292857142857</v>
      </c>
      <c r="W167" s="9" t="n">
        <f aca="false">IF(ISBLANK(A167),"",IF($A167=W$2,$C167,W166))</f>
        <v>0</v>
      </c>
    </row>
    <row r="168" customFormat="false" ht="14.1" hidden="false" customHeight="false" outlineLevel="0" collapsed="false">
      <c r="A168" s="0" t="n">
        <v>980</v>
      </c>
      <c r="B168" s="0" t="n">
        <v>-100</v>
      </c>
      <c r="C168" s="0" t="n">
        <v>22.75</v>
      </c>
      <c r="D168" s="0" t="s">
        <v>176</v>
      </c>
      <c r="H168" s="8" t="n">
        <f aca="false">IF(ISBLANK(D168),,LEFT(D168,LEN(D168)-6)*1)</f>
        <v>38721.7344328704</v>
      </c>
      <c r="I168" s="9" t="n">
        <f aca="false">IF(ISBLANK(A168),"",-B168*C168)</f>
        <v>2275</v>
      </c>
      <c r="J168" s="9" t="n">
        <f aca="false">IF(ISBLANK(A168),"",-SUM(I$3:I168))</f>
        <v>-20487.8475203718</v>
      </c>
      <c r="K168" s="9" t="n">
        <f aca="false">IF(ISBLANK(A168),"",SUMPRODUCT(O168:R168,T168:W168)-J168)</f>
        <v>1499.06180608606</v>
      </c>
      <c r="L168" s="5" t="n">
        <f aca="false">IF(ISBLANK(A168),"",K168/$M$1)</f>
        <v>0.0249843634347677</v>
      </c>
      <c r="M168" s="5" t="n">
        <f aca="false">IF(ISBLANK(A168),"",K168/($M$1+SUM(K$3:K167)))</f>
        <v>0.011133639075081</v>
      </c>
      <c r="N168" s="0" t="n">
        <f aca="false">IF(ISBLANK(A168),"",IF(H169=0,NETWORKDAYS($H$3,H168,holiday!$B$2:$B$10),IF(DAY(H168)&lt;DAY(H169),NETWORKDAYS($H$3,H168,holiday!$B$2:$B$10),0)))</f>
        <v>0</v>
      </c>
      <c r="O168" s="0" t="n">
        <f aca="false">IF(ISBLANK(A168),"",SUMIF($A$3:$A168,O$2,$B$3:$B168))</f>
        <v>500</v>
      </c>
      <c r="P168" s="0" t="n">
        <f aca="false">IF(ISBLANK(A168),"",SUMIF($A$3:$A168,P$2,$B$3:$B168))</f>
        <v>-1200</v>
      </c>
      <c r="Q168" s="0" t="n">
        <f aca="false">IF(ISBLANK(A168),"",SUMIF($A$3:$A168,Q$2,$B$3:$B168))</f>
        <v>-300</v>
      </c>
      <c r="R168" s="0" t="n">
        <f aca="false">IF(ISBLANK(A168),"",SUMIF($A$3:$A168,R$2,$B$3:$B168))</f>
        <v>0</v>
      </c>
      <c r="T168" s="9" t="n">
        <f aca="false">IF(ISBLANK(A168),"",IF($A168=T$2,$C168,T167))</f>
        <v>47.9</v>
      </c>
      <c r="U168" s="9" t="n">
        <f aca="false">IF(ISBLANK(A168),"",IF($A168=U$2,$C168,U167))</f>
        <v>22.75</v>
      </c>
      <c r="V168" s="9" t="n">
        <f aca="false">IF(ISBLANK(A168),"",IF($A168=V$2,$C168,V167))</f>
        <v>52.1292857142857</v>
      </c>
      <c r="W168" s="9" t="n">
        <f aca="false">IF(ISBLANK(A168),"",IF($A168=W$2,$C168,W167))</f>
        <v>0</v>
      </c>
    </row>
    <row r="169" customFormat="false" ht="14.1" hidden="false" customHeight="false" outlineLevel="0" collapsed="false">
      <c r="A169" s="0" t="n">
        <v>980</v>
      </c>
      <c r="B169" s="0" t="n">
        <v>-100</v>
      </c>
      <c r="C169" s="0" t="n">
        <v>22.75</v>
      </c>
      <c r="D169" s="0" t="s">
        <v>177</v>
      </c>
      <c r="H169" s="8" t="n">
        <f aca="false">IF(ISBLANK(D169),,LEFT(D169,LEN(D169)-6)*1)</f>
        <v>38721.7348263889</v>
      </c>
      <c r="I169" s="9" t="n">
        <f aca="false">IF(ISBLANK(A169),"",-B169*C169)</f>
        <v>2275</v>
      </c>
      <c r="J169" s="9" t="n">
        <f aca="false">IF(ISBLANK(A169),"",-SUM(I$3:I169))</f>
        <v>-22762.8475203718</v>
      </c>
      <c r="K169" s="9" t="n">
        <f aca="false">IF(ISBLANK(A169),"",SUMPRODUCT(O169:R169,T169:W169)-J169)</f>
        <v>1499.06180608606</v>
      </c>
      <c r="L169" s="5" t="n">
        <f aca="false">IF(ISBLANK(A169),"",K169/$M$1)</f>
        <v>0.0249843634347677</v>
      </c>
      <c r="M169" s="5" t="n">
        <f aca="false">IF(ISBLANK(A169),"",K169/($M$1+SUM(K$3:K168)))</f>
        <v>0.0110110460623833</v>
      </c>
      <c r="N169" s="0" t="n">
        <f aca="false">IF(ISBLANK(A169),"",IF(H170=0,NETWORKDAYS($H$3,H169,holiday!$B$2:$B$10),IF(DAY(H169)&lt;DAY(H170),NETWORKDAYS($H$3,H169,holiday!$B$2:$B$10),0)))</f>
        <v>0</v>
      </c>
      <c r="O169" s="0" t="n">
        <f aca="false">IF(ISBLANK(A169),"",SUMIF($A$3:$A169,O$2,$B$3:$B169))</f>
        <v>500</v>
      </c>
      <c r="P169" s="0" t="n">
        <f aca="false">IF(ISBLANK(A169),"",SUMIF($A$3:$A169,P$2,$B$3:$B169))</f>
        <v>-1300</v>
      </c>
      <c r="Q169" s="0" t="n">
        <f aca="false">IF(ISBLANK(A169),"",SUMIF($A$3:$A169,Q$2,$B$3:$B169))</f>
        <v>-300</v>
      </c>
      <c r="R169" s="0" t="n">
        <f aca="false">IF(ISBLANK(A169),"",SUMIF($A$3:$A169,R$2,$B$3:$B169))</f>
        <v>0</v>
      </c>
      <c r="T169" s="9" t="n">
        <f aca="false">IF(ISBLANK(A169),"",IF($A169=T$2,$C169,T168))</f>
        <v>47.9</v>
      </c>
      <c r="U169" s="9" t="n">
        <f aca="false">IF(ISBLANK(A169),"",IF($A169=U$2,$C169,U168))</f>
        <v>22.75</v>
      </c>
      <c r="V169" s="9" t="n">
        <f aca="false">IF(ISBLANK(A169),"",IF($A169=V$2,$C169,V168))</f>
        <v>52.1292857142857</v>
      </c>
      <c r="W169" s="9" t="n">
        <f aca="false">IF(ISBLANK(A169),"",IF($A169=W$2,$C169,W168))</f>
        <v>0</v>
      </c>
    </row>
    <row r="170" customFormat="false" ht="14.1" hidden="false" customHeight="false" outlineLevel="0" collapsed="false">
      <c r="A170" s="0" t="n">
        <v>980</v>
      </c>
      <c r="B170" s="0" t="n">
        <v>-100</v>
      </c>
      <c r="C170" s="0" t="n">
        <v>22.9</v>
      </c>
      <c r="D170" s="0" t="s">
        <v>178</v>
      </c>
      <c r="H170" s="8" t="n">
        <f aca="false">IF(ISBLANK(D170),,LEFT(D170,LEN(D170)-6)*1)</f>
        <v>38721.7356481481</v>
      </c>
      <c r="I170" s="9" t="n">
        <f aca="false">IF(ISBLANK(A170),"",-B170*C170)</f>
        <v>2290</v>
      </c>
      <c r="J170" s="9" t="n">
        <f aca="false">IF(ISBLANK(A170),"",-SUM(I$3:I170))</f>
        <v>-25052.8475203718</v>
      </c>
      <c r="K170" s="9" t="n">
        <f aca="false">IF(ISBLANK(A170),"",SUMPRODUCT(O170:R170,T170:W170)-J170)</f>
        <v>1304.06180608607</v>
      </c>
      <c r="L170" s="5" t="n">
        <f aca="false">IF(ISBLANK(A170),"",K170/$M$1)</f>
        <v>0.0217343634347678</v>
      </c>
      <c r="M170" s="5" t="n">
        <f aca="false">IF(ISBLANK(A170),"",K170/($M$1+SUM(K$3:K169)))</f>
        <v>0.00947439124583125</v>
      </c>
      <c r="N170" s="0" t="n">
        <f aca="false">IF(ISBLANK(A170),"",IF(H171=0,NETWORKDAYS($H$3,H170,holiday!$B$2:$B$10),IF(DAY(H170)&lt;DAY(H171),NETWORKDAYS($H$3,H170,holiday!$B$2:$B$10),0)))</f>
        <v>0</v>
      </c>
      <c r="O170" s="0" t="n">
        <f aca="false">IF(ISBLANK(A170),"",SUMIF($A$3:$A170,O$2,$B$3:$B170))</f>
        <v>500</v>
      </c>
      <c r="P170" s="0" t="n">
        <f aca="false">IF(ISBLANK(A170),"",SUMIF($A$3:$A170,P$2,$B$3:$B170))</f>
        <v>-1400</v>
      </c>
      <c r="Q170" s="0" t="n">
        <f aca="false">IF(ISBLANK(A170),"",SUMIF($A$3:$A170,Q$2,$B$3:$B170))</f>
        <v>-300</v>
      </c>
      <c r="R170" s="0" t="n">
        <f aca="false">IF(ISBLANK(A170),"",SUMIF($A$3:$A170,R$2,$B$3:$B170))</f>
        <v>0</v>
      </c>
      <c r="T170" s="9" t="n">
        <f aca="false">IF(ISBLANK(A170),"",IF($A170=T$2,$C170,T169))</f>
        <v>47.9</v>
      </c>
      <c r="U170" s="9" t="n">
        <f aca="false">IF(ISBLANK(A170),"",IF($A170=U$2,$C170,U169))</f>
        <v>22.9</v>
      </c>
      <c r="V170" s="9" t="n">
        <f aca="false">IF(ISBLANK(A170),"",IF($A170=V$2,$C170,V169))</f>
        <v>52.1292857142857</v>
      </c>
      <c r="W170" s="9" t="n">
        <f aca="false">IF(ISBLANK(A170),"",IF($A170=W$2,$C170,W169))</f>
        <v>0</v>
      </c>
    </row>
    <row r="171" customFormat="false" ht="14.1" hidden="false" customHeight="false" outlineLevel="0" collapsed="false">
      <c r="A171" s="0" t="n">
        <v>8370</v>
      </c>
      <c r="B171" s="0" t="n">
        <v>100</v>
      </c>
      <c r="C171" s="0" t="n">
        <v>47.64</v>
      </c>
      <c r="D171" s="0" t="s">
        <v>179</v>
      </c>
      <c r="H171" s="8" t="n">
        <f aca="false">IF(ISBLANK(D171),,LEFT(D171,LEN(D171)-6)*1)</f>
        <v>38721.7364583333</v>
      </c>
      <c r="I171" s="9" t="n">
        <f aca="false">IF(ISBLANK(A171),"",-B171*C171)</f>
        <v>-4764</v>
      </c>
      <c r="J171" s="9" t="n">
        <f aca="false">IF(ISBLANK(A171),"",-SUM(I$3:I171))</f>
        <v>-20288.8475203718</v>
      </c>
      <c r="K171" s="9" t="n">
        <f aca="false">IF(ISBLANK(A171),"",SUMPRODUCT(O171:R171,T171:W171)-J171)</f>
        <v>1174.06180608607</v>
      </c>
      <c r="L171" s="5" t="n">
        <f aca="false">IF(ISBLANK(A171),"",K171/$M$1)</f>
        <v>0.0195676967681011</v>
      </c>
      <c r="M171" s="5" t="n">
        <f aca="false">IF(ISBLANK(A171),"",K171/($M$1+SUM(K$3:K170)))</f>
        <v>0.00844984599549413</v>
      </c>
      <c r="N171" s="0" t="n">
        <f aca="false">IF(ISBLANK(A171),"",IF(H172=0,NETWORKDAYS($H$3,H171,holiday!$B$2:$B$10),IF(DAY(H171)&lt;DAY(H172),NETWORKDAYS($H$3,H171,holiday!$B$2:$B$10),0)))</f>
        <v>0</v>
      </c>
      <c r="O171" s="0" t="n">
        <f aca="false">IF(ISBLANK(A171),"",SUMIF($A$3:$A171,O$2,$B$3:$B171))</f>
        <v>600</v>
      </c>
      <c r="P171" s="0" t="n">
        <f aca="false">IF(ISBLANK(A171),"",SUMIF($A$3:$A171,P$2,$B$3:$B171))</f>
        <v>-1400</v>
      </c>
      <c r="Q171" s="0" t="n">
        <f aca="false">IF(ISBLANK(A171),"",SUMIF($A$3:$A171,Q$2,$B$3:$B171))</f>
        <v>-300</v>
      </c>
      <c r="R171" s="0" t="n">
        <f aca="false">IF(ISBLANK(A171),"",SUMIF($A$3:$A171,R$2,$B$3:$B171))</f>
        <v>0</v>
      </c>
      <c r="T171" s="9" t="n">
        <f aca="false">IF(ISBLANK(A171),"",IF($A171=T$2,$C171,T170))</f>
        <v>47.64</v>
      </c>
      <c r="U171" s="9" t="n">
        <f aca="false">IF(ISBLANK(A171),"",IF($A171=U$2,$C171,U170))</f>
        <v>22.9</v>
      </c>
      <c r="V171" s="9" t="n">
        <f aca="false">IF(ISBLANK(A171),"",IF($A171=V$2,$C171,V170))</f>
        <v>52.1292857142857</v>
      </c>
      <c r="W171" s="9" t="n">
        <f aca="false">IF(ISBLANK(A171),"",IF($A171=W$2,$C171,W170))</f>
        <v>0</v>
      </c>
    </row>
    <row r="172" customFormat="false" ht="14.1" hidden="false" customHeight="false" outlineLevel="0" collapsed="false">
      <c r="A172" s="0" t="n">
        <v>8370</v>
      </c>
      <c r="B172" s="0" t="n">
        <v>-100</v>
      </c>
      <c r="C172" s="0" t="n">
        <v>47.85</v>
      </c>
      <c r="D172" s="0" t="s">
        <v>180</v>
      </c>
      <c r="H172" s="8" t="n">
        <f aca="false">IF(ISBLANK(D172),,LEFT(D172,LEN(D172)-6)*1)</f>
        <v>38721.7379513889</v>
      </c>
      <c r="I172" s="9" t="n">
        <f aca="false">IF(ISBLANK(A172),"",-B172*C172)</f>
        <v>4785</v>
      </c>
      <c r="J172" s="9" t="n">
        <f aca="false">IF(ISBLANK(A172),"",-SUM(I$3:I172))</f>
        <v>-25073.8475203718</v>
      </c>
      <c r="K172" s="9" t="n">
        <f aca="false">IF(ISBLANK(A172),"",SUMPRODUCT(O172:R172,T172:W172)-J172)</f>
        <v>1300.06180608607</v>
      </c>
      <c r="L172" s="5" t="n">
        <f aca="false">IF(ISBLANK(A172),"",K172/$M$1)</f>
        <v>0.0216676967681011</v>
      </c>
      <c r="M172" s="5" t="n">
        <f aca="false">IF(ISBLANK(A172),"",K172/($M$1+SUM(K$3:K171)))</f>
        <v>0.00927828116785561</v>
      </c>
      <c r="N172" s="0" t="n">
        <f aca="false">IF(ISBLANK(A172),"",IF(H173=0,NETWORKDAYS($H$3,H172,holiday!$B$2:$B$10),IF(DAY(H172)&lt;DAY(H173),NETWORKDAYS($H$3,H172,holiday!$B$2:$B$10),0)))</f>
        <v>0</v>
      </c>
      <c r="O172" s="0" t="n">
        <f aca="false">IF(ISBLANK(A172),"",SUMIF($A$3:$A172,O$2,$B$3:$B172))</f>
        <v>500</v>
      </c>
      <c r="P172" s="0" t="n">
        <f aca="false">IF(ISBLANK(A172),"",SUMIF($A$3:$A172,P$2,$B$3:$B172))</f>
        <v>-1400</v>
      </c>
      <c r="Q172" s="0" t="n">
        <f aca="false">IF(ISBLANK(A172),"",SUMIF($A$3:$A172,Q$2,$B$3:$B172))</f>
        <v>-300</v>
      </c>
      <c r="R172" s="0" t="n">
        <f aca="false">IF(ISBLANK(A172),"",SUMIF($A$3:$A172,R$2,$B$3:$B172))</f>
        <v>0</v>
      </c>
      <c r="T172" s="9" t="n">
        <f aca="false">IF(ISBLANK(A172),"",IF($A172=T$2,$C172,T171))</f>
        <v>47.85</v>
      </c>
      <c r="U172" s="9" t="n">
        <f aca="false">IF(ISBLANK(A172),"",IF($A172=U$2,$C172,U171))</f>
        <v>22.9</v>
      </c>
      <c r="V172" s="9" t="n">
        <f aca="false">IF(ISBLANK(A172),"",IF($A172=V$2,$C172,V171))</f>
        <v>52.1292857142857</v>
      </c>
      <c r="W172" s="9" t="n">
        <f aca="false">IF(ISBLANK(A172),"",IF($A172=W$2,$C172,W171))</f>
        <v>0</v>
      </c>
    </row>
    <row r="173" customFormat="false" ht="14.1" hidden="false" customHeight="false" outlineLevel="0" collapsed="false">
      <c r="A173" s="0" t="n">
        <v>980</v>
      </c>
      <c r="B173" s="0" t="n">
        <v>-100</v>
      </c>
      <c r="C173" s="0" t="n">
        <v>22.75</v>
      </c>
      <c r="D173" s="0" t="s">
        <v>181</v>
      </c>
      <c r="H173" s="8" t="n">
        <f aca="false">IF(ISBLANK(D173),,LEFT(D173,LEN(D173)-6)*1)</f>
        <v>38721.7398148148</v>
      </c>
      <c r="I173" s="9" t="n">
        <f aca="false">IF(ISBLANK(A173),"",-B173*C173)</f>
        <v>2275</v>
      </c>
      <c r="J173" s="9" t="n">
        <f aca="false">IF(ISBLANK(A173),"",-SUM(I$3:I173))</f>
        <v>-27348.8475203718</v>
      </c>
      <c r="K173" s="9" t="n">
        <f aca="false">IF(ISBLANK(A173),"",SUMPRODUCT(O173:R173,T173:W173)-J173)</f>
        <v>1510.06180608606</v>
      </c>
      <c r="L173" s="5" t="n">
        <f aca="false">IF(ISBLANK(A173),"",K173/$M$1)</f>
        <v>0.025167696768101</v>
      </c>
      <c r="M173" s="5" t="n">
        <f aca="false">IF(ISBLANK(A173),"",K173/($M$1+SUM(K$3:K172)))</f>
        <v>0.010677936284056</v>
      </c>
      <c r="N173" s="0" t="n">
        <f aca="false">IF(ISBLANK(A173),"",IF(H174=0,NETWORKDAYS($H$3,H173,holiday!$B$2:$B$10),IF(DAY(H173)&lt;DAY(H174),NETWORKDAYS($H$3,H173,holiday!$B$2:$B$10),0)))</f>
        <v>0</v>
      </c>
      <c r="O173" s="0" t="n">
        <f aca="false">IF(ISBLANK(A173),"",SUMIF($A$3:$A173,O$2,$B$3:$B173))</f>
        <v>500</v>
      </c>
      <c r="P173" s="0" t="n">
        <f aca="false">IF(ISBLANK(A173),"",SUMIF($A$3:$A173,P$2,$B$3:$B173))</f>
        <v>-1500</v>
      </c>
      <c r="Q173" s="0" t="n">
        <f aca="false">IF(ISBLANK(A173),"",SUMIF($A$3:$A173,Q$2,$B$3:$B173))</f>
        <v>-300</v>
      </c>
      <c r="R173" s="0" t="n">
        <f aca="false">IF(ISBLANK(A173),"",SUMIF($A$3:$A173,R$2,$B$3:$B173))</f>
        <v>0</v>
      </c>
      <c r="T173" s="9" t="n">
        <f aca="false">IF(ISBLANK(A173),"",IF($A173=T$2,$C173,T172))</f>
        <v>47.85</v>
      </c>
      <c r="U173" s="9" t="n">
        <f aca="false">IF(ISBLANK(A173),"",IF($A173=U$2,$C173,U172))</f>
        <v>22.75</v>
      </c>
      <c r="V173" s="9" t="n">
        <f aca="false">IF(ISBLANK(A173),"",IF($A173=V$2,$C173,V172))</f>
        <v>52.1292857142857</v>
      </c>
      <c r="W173" s="9" t="n">
        <f aca="false">IF(ISBLANK(A173),"",IF($A173=W$2,$C173,W172))</f>
        <v>0</v>
      </c>
    </row>
    <row r="174" customFormat="false" ht="14.1" hidden="false" customHeight="false" outlineLevel="0" collapsed="false">
      <c r="A174" s="0" t="n">
        <v>8370</v>
      </c>
      <c r="B174" s="0" t="n">
        <v>100</v>
      </c>
      <c r="C174" s="0" t="n">
        <v>47.87</v>
      </c>
      <c r="D174" s="0" t="s">
        <v>182</v>
      </c>
      <c r="H174" s="8" t="n">
        <f aca="false">IF(ISBLANK(D174),,LEFT(D174,LEN(D174)-6)*1)</f>
        <v>38721.7475462963</v>
      </c>
      <c r="I174" s="9" t="n">
        <f aca="false">IF(ISBLANK(A174),"",-B174*C174)</f>
        <v>-4787</v>
      </c>
      <c r="J174" s="9" t="n">
        <f aca="false">IF(ISBLANK(A174),"",-SUM(I$3:I174))</f>
        <v>-22561.8475203718</v>
      </c>
      <c r="K174" s="9" t="n">
        <f aca="false">IF(ISBLANK(A174),"",SUMPRODUCT(O174:R174,T174:W174)-J174)</f>
        <v>1520.06180608606</v>
      </c>
      <c r="L174" s="5" t="n">
        <f aca="false">IF(ISBLANK(A174),"",K174/$M$1)</f>
        <v>0.0253343634347677</v>
      </c>
      <c r="M174" s="5" t="n">
        <f aca="false">IF(ISBLANK(A174),"",K174/($M$1+SUM(K$3:K173)))</f>
        <v>0.0106350874137821</v>
      </c>
      <c r="N174" s="0" t="n">
        <f aca="false">IF(ISBLANK(A174),"",IF(H175=0,NETWORKDAYS($H$3,H174,holiday!$B$2:$B$10),IF(DAY(H174)&lt;DAY(H175),NETWORKDAYS($H$3,H174,holiday!$B$2:$B$10),0)))</f>
        <v>0</v>
      </c>
      <c r="O174" s="0" t="n">
        <f aca="false">IF(ISBLANK(A174),"",SUMIF($A$3:$A174,O$2,$B$3:$B174))</f>
        <v>600</v>
      </c>
      <c r="P174" s="0" t="n">
        <f aca="false">IF(ISBLANK(A174),"",SUMIF($A$3:$A174,P$2,$B$3:$B174))</f>
        <v>-1500</v>
      </c>
      <c r="Q174" s="0" t="n">
        <f aca="false">IF(ISBLANK(A174),"",SUMIF($A$3:$A174,Q$2,$B$3:$B174))</f>
        <v>-300</v>
      </c>
      <c r="R174" s="0" t="n">
        <f aca="false">IF(ISBLANK(A174),"",SUMIF($A$3:$A174,R$2,$B$3:$B174))</f>
        <v>0</v>
      </c>
      <c r="T174" s="9" t="n">
        <f aca="false">IF(ISBLANK(A174),"",IF($A174=T$2,$C174,T173))</f>
        <v>47.87</v>
      </c>
      <c r="U174" s="9" t="n">
        <f aca="false">IF(ISBLANK(A174),"",IF($A174=U$2,$C174,U173))</f>
        <v>22.75</v>
      </c>
      <c r="V174" s="9" t="n">
        <f aca="false">IF(ISBLANK(A174),"",IF($A174=V$2,$C174,V173))</f>
        <v>52.1292857142857</v>
      </c>
      <c r="W174" s="9" t="n">
        <f aca="false">IF(ISBLANK(A174),"",IF($A174=W$2,$C174,W173))</f>
        <v>0</v>
      </c>
    </row>
    <row r="175" customFormat="false" ht="14.1" hidden="false" customHeight="false" outlineLevel="0" collapsed="false">
      <c r="A175" s="0" t="n">
        <v>8370</v>
      </c>
      <c r="B175" s="0" t="n">
        <v>100</v>
      </c>
      <c r="C175" s="0" t="n">
        <v>47.89</v>
      </c>
      <c r="D175" s="0" t="s">
        <v>183</v>
      </c>
      <c r="H175" s="8" t="n">
        <f aca="false">IF(ISBLANK(D175),,LEFT(D175,LEN(D175)-6)*1)</f>
        <v>38721.7544328704</v>
      </c>
      <c r="I175" s="9" t="n">
        <f aca="false">IF(ISBLANK(A175),"",-B175*C175)</f>
        <v>-4789</v>
      </c>
      <c r="J175" s="9" t="n">
        <f aca="false">IF(ISBLANK(A175),"",-SUM(I$3:I175))</f>
        <v>-17772.8475203718</v>
      </c>
      <c r="K175" s="9" t="n">
        <f aca="false">IF(ISBLANK(A175),"",SUMPRODUCT(O175:R175,T175:W175)-J175)</f>
        <v>1532.06180608606</v>
      </c>
      <c r="L175" s="5" t="n">
        <f aca="false">IF(ISBLANK(A175),"",K175/$M$1)</f>
        <v>0.0255343634347677</v>
      </c>
      <c r="M175" s="5" t="n">
        <f aca="false">IF(ISBLANK(A175),"",K175/($M$1+SUM(K$3:K174)))</f>
        <v>0.0106062468538997</v>
      </c>
      <c r="N175" s="0" t="n">
        <f aca="false">IF(ISBLANK(A175),"",IF(H176=0,NETWORKDAYS($H$3,H175,holiday!$B$2:$B$10),IF(DAY(H175)&lt;DAY(H176),NETWORKDAYS($H$3,H175,holiday!$B$2:$B$10),0)))</f>
        <v>0</v>
      </c>
      <c r="O175" s="0" t="n">
        <f aca="false">IF(ISBLANK(A175),"",SUMIF($A$3:$A175,O$2,$B$3:$B175))</f>
        <v>700</v>
      </c>
      <c r="P175" s="0" t="n">
        <f aca="false">IF(ISBLANK(A175),"",SUMIF($A$3:$A175,P$2,$B$3:$B175))</f>
        <v>-1500</v>
      </c>
      <c r="Q175" s="0" t="n">
        <f aca="false">IF(ISBLANK(A175),"",SUMIF($A$3:$A175,Q$2,$B$3:$B175))</f>
        <v>-300</v>
      </c>
      <c r="R175" s="0" t="n">
        <f aca="false">IF(ISBLANK(A175),"",SUMIF($A$3:$A175,R$2,$B$3:$B175))</f>
        <v>0</v>
      </c>
      <c r="T175" s="9" t="n">
        <f aca="false">IF(ISBLANK(A175),"",IF($A175=T$2,$C175,T174))</f>
        <v>47.89</v>
      </c>
      <c r="U175" s="9" t="n">
        <f aca="false">IF(ISBLANK(A175),"",IF($A175=U$2,$C175,U174))</f>
        <v>22.75</v>
      </c>
      <c r="V175" s="9" t="n">
        <f aca="false">IF(ISBLANK(A175),"",IF($A175=V$2,$C175,V174))</f>
        <v>52.1292857142857</v>
      </c>
      <c r="W175" s="9" t="n">
        <f aca="false">IF(ISBLANK(A175),"",IF($A175=W$2,$C175,W174))</f>
        <v>0</v>
      </c>
    </row>
    <row r="176" customFormat="false" ht="14.1" hidden="false" customHeight="false" outlineLevel="0" collapsed="false">
      <c r="A176" s="0" t="n">
        <v>8370</v>
      </c>
      <c r="B176" s="0" t="n">
        <v>100</v>
      </c>
      <c r="C176" s="0" t="n">
        <v>47.87</v>
      </c>
      <c r="D176" s="0" t="s">
        <v>184</v>
      </c>
      <c r="H176" s="8" t="n">
        <f aca="false">IF(ISBLANK(D176),,LEFT(D176,LEN(D176)-6)*1)</f>
        <v>38721.7567592593</v>
      </c>
      <c r="I176" s="9" t="n">
        <f aca="false">IF(ISBLANK(A176),"",-B176*C176)</f>
        <v>-4787</v>
      </c>
      <c r="J176" s="9" t="n">
        <f aca="false">IF(ISBLANK(A176),"",-SUM(I$3:I176))</f>
        <v>-12985.8475203718</v>
      </c>
      <c r="K176" s="9" t="n">
        <f aca="false">IF(ISBLANK(A176),"",SUMPRODUCT(O176:R176,T176:W176)-J176)</f>
        <v>1518.06180608606</v>
      </c>
      <c r="L176" s="5" t="n">
        <f aca="false">IF(ISBLANK(A176),"",K176/$M$1)</f>
        <v>0.0253010301014344</v>
      </c>
      <c r="M176" s="5" t="n">
        <f aca="false">IF(ISBLANK(A176),"",K176/($M$1+SUM(K$3:K175)))</f>
        <v>0.0103990321352511</v>
      </c>
      <c r="N176" s="0" t="n">
        <f aca="false">IF(ISBLANK(A176),"",IF(H177=0,NETWORKDAYS($H$3,H176,holiday!$B$2:$B$10),IF(DAY(H176)&lt;DAY(H177),NETWORKDAYS($H$3,H176,holiday!$B$2:$B$10),0)))</f>
        <v>0</v>
      </c>
      <c r="O176" s="0" t="n">
        <f aca="false">IF(ISBLANK(A176),"",SUMIF($A$3:$A176,O$2,$B$3:$B176))</f>
        <v>800</v>
      </c>
      <c r="P176" s="0" t="n">
        <f aca="false">IF(ISBLANK(A176),"",SUMIF($A$3:$A176,P$2,$B$3:$B176))</f>
        <v>-1500</v>
      </c>
      <c r="Q176" s="0" t="n">
        <f aca="false">IF(ISBLANK(A176),"",SUMIF($A$3:$A176,Q$2,$B$3:$B176))</f>
        <v>-300</v>
      </c>
      <c r="R176" s="0" t="n">
        <f aca="false">IF(ISBLANK(A176),"",SUMIF($A$3:$A176,R$2,$B$3:$B176))</f>
        <v>0</v>
      </c>
      <c r="T176" s="9" t="n">
        <f aca="false">IF(ISBLANK(A176),"",IF($A176=T$2,$C176,T175))</f>
        <v>47.87</v>
      </c>
      <c r="U176" s="9" t="n">
        <f aca="false">IF(ISBLANK(A176),"",IF($A176=U$2,$C176,U175))</f>
        <v>22.75</v>
      </c>
      <c r="V176" s="9" t="n">
        <f aca="false">IF(ISBLANK(A176),"",IF($A176=V$2,$C176,V175))</f>
        <v>52.1292857142857</v>
      </c>
      <c r="W176" s="9" t="n">
        <f aca="false">IF(ISBLANK(A176),"",IF($A176=W$2,$C176,W175))</f>
        <v>0</v>
      </c>
    </row>
    <row r="177" customFormat="false" ht="14.1" hidden="false" customHeight="false" outlineLevel="0" collapsed="false">
      <c r="A177" s="0" t="n">
        <v>8370</v>
      </c>
      <c r="B177" s="0" t="n">
        <v>100</v>
      </c>
      <c r="C177" s="0" t="n">
        <v>47.84</v>
      </c>
      <c r="D177" s="0" t="s">
        <v>185</v>
      </c>
      <c r="H177" s="8" t="n">
        <f aca="false">IF(ISBLANK(D177),,LEFT(D177,LEN(D177)-6)*1)</f>
        <v>38721.7577662037</v>
      </c>
      <c r="I177" s="9" t="n">
        <f aca="false">IF(ISBLANK(A177),"",-B177*C177)</f>
        <v>-4784</v>
      </c>
      <c r="J177" s="9" t="n">
        <f aca="false">IF(ISBLANK(A177),"",-SUM(I$3:I177))</f>
        <v>-8201.84752037177</v>
      </c>
      <c r="K177" s="9" t="n">
        <f aca="false">IF(ISBLANK(A177),"",SUMPRODUCT(O177:R177,T177:W177)-J177)</f>
        <v>1494.06180608606</v>
      </c>
      <c r="L177" s="5" t="n">
        <f aca="false">IF(ISBLANK(A177),"",K177/$M$1)</f>
        <v>0.0249010301014344</v>
      </c>
      <c r="M177" s="5" t="n">
        <f aca="false">IF(ISBLANK(A177),"",K177/($M$1+SUM(K$3:K176)))</f>
        <v>0.0101292924164663</v>
      </c>
      <c r="N177" s="0" t="n">
        <f aca="false">IF(ISBLANK(A177),"",IF(H178=0,NETWORKDAYS($H$3,H177,holiday!$B$2:$B$10),IF(DAY(H177)&lt;DAY(H178),NETWORKDAYS($H$3,H177,holiday!$B$2:$B$10),0)))</f>
        <v>0</v>
      </c>
      <c r="O177" s="0" t="n">
        <f aca="false">IF(ISBLANK(A177),"",SUMIF($A$3:$A177,O$2,$B$3:$B177))</f>
        <v>900</v>
      </c>
      <c r="P177" s="0" t="n">
        <f aca="false">IF(ISBLANK(A177),"",SUMIF($A$3:$A177,P$2,$B$3:$B177))</f>
        <v>-1500</v>
      </c>
      <c r="Q177" s="0" t="n">
        <f aca="false">IF(ISBLANK(A177),"",SUMIF($A$3:$A177,Q$2,$B$3:$B177))</f>
        <v>-300</v>
      </c>
      <c r="R177" s="0" t="n">
        <f aca="false">IF(ISBLANK(A177),"",SUMIF($A$3:$A177,R$2,$B$3:$B177))</f>
        <v>0</v>
      </c>
      <c r="T177" s="9" t="n">
        <f aca="false">IF(ISBLANK(A177),"",IF($A177=T$2,$C177,T176))</f>
        <v>47.84</v>
      </c>
      <c r="U177" s="9" t="n">
        <f aca="false">IF(ISBLANK(A177),"",IF($A177=U$2,$C177,U176))</f>
        <v>22.75</v>
      </c>
      <c r="V177" s="9" t="n">
        <f aca="false">IF(ISBLANK(A177),"",IF($A177=V$2,$C177,V176))</f>
        <v>52.1292857142857</v>
      </c>
      <c r="W177" s="9" t="n">
        <f aca="false">IF(ISBLANK(A177),"",IF($A177=W$2,$C177,W176))</f>
        <v>0</v>
      </c>
    </row>
    <row r="178" customFormat="false" ht="14.1" hidden="false" customHeight="false" outlineLevel="0" collapsed="false">
      <c r="A178" s="0" t="n">
        <v>8370</v>
      </c>
      <c r="B178" s="0" t="n">
        <v>100</v>
      </c>
      <c r="C178" s="0" t="n">
        <v>47.89</v>
      </c>
      <c r="D178" s="0" t="s">
        <v>186</v>
      </c>
      <c r="H178" s="8" t="n">
        <f aca="false">IF(ISBLANK(D178),,LEFT(D178,LEN(D178)-6)*1)</f>
        <v>38721.760474537</v>
      </c>
      <c r="I178" s="9" t="n">
        <f aca="false">IF(ISBLANK(A178),"",-B178*C178)</f>
        <v>-4789</v>
      </c>
      <c r="J178" s="9" t="n">
        <f aca="false">IF(ISBLANK(A178),"",-SUM(I$3:I178))</f>
        <v>-3412.84752037177</v>
      </c>
      <c r="K178" s="9" t="n">
        <f aca="false">IF(ISBLANK(A178),"",SUMPRODUCT(O178:R178,T178:W178)-J178)</f>
        <v>1539.06180608606</v>
      </c>
      <c r="L178" s="5" t="n">
        <f aca="false">IF(ISBLANK(A178),"",K178/$M$1)</f>
        <v>0.0256510301014344</v>
      </c>
      <c r="M178" s="5" t="n">
        <f aca="false">IF(ISBLANK(A178),"",K178/($M$1+SUM(K$3:K177)))</f>
        <v>0.0103297459470626</v>
      </c>
      <c r="N178" s="0" t="n">
        <f aca="false">IF(ISBLANK(A178),"",IF(H179=0,NETWORKDAYS($H$3,H178,holiday!$B$2:$B$10),IF(DAY(H178)&lt;DAY(H179),NETWORKDAYS($H$3,H178,holiday!$B$2:$B$10),0)))</f>
        <v>0</v>
      </c>
      <c r="O178" s="0" t="n">
        <f aca="false">IF(ISBLANK(A178),"",SUMIF($A$3:$A178,O$2,$B$3:$B178))</f>
        <v>1000</v>
      </c>
      <c r="P178" s="0" t="n">
        <f aca="false">IF(ISBLANK(A178),"",SUMIF($A$3:$A178,P$2,$B$3:$B178))</f>
        <v>-1500</v>
      </c>
      <c r="Q178" s="0" t="n">
        <f aca="false">IF(ISBLANK(A178),"",SUMIF($A$3:$A178,Q$2,$B$3:$B178))</f>
        <v>-300</v>
      </c>
      <c r="R178" s="0" t="n">
        <f aca="false">IF(ISBLANK(A178),"",SUMIF($A$3:$A178,R$2,$B$3:$B178))</f>
        <v>0</v>
      </c>
      <c r="T178" s="9" t="n">
        <f aca="false">IF(ISBLANK(A178),"",IF($A178=T$2,$C178,T177))</f>
        <v>47.89</v>
      </c>
      <c r="U178" s="9" t="n">
        <f aca="false">IF(ISBLANK(A178),"",IF($A178=U$2,$C178,U177))</f>
        <v>22.75</v>
      </c>
      <c r="V178" s="9" t="n">
        <f aca="false">IF(ISBLANK(A178),"",IF($A178=V$2,$C178,V177))</f>
        <v>52.1292857142857</v>
      </c>
      <c r="W178" s="9" t="n">
        <f aca="false">IF(ISBLANK(A178),"",IF($A178=W$2,$C178,W177))</f>
        <v>0</v>
      </c>
    </row>
    <row r="179" customFormat="false" ht="14.1" hidden="false" customHeight="false" outlineLevel="0" collapsed="false">
      <c r="A179" s="0" t="n">
        <v>980</v>
      </c>
      <c r="B179" s="0" t="n">
        <v>-100</v>
      </c>
      <c r="C179" s="0" t="n">
        <v>22.74</v>
      </c>
      <c r="D179" s="0" t="s">
        <v>187</v>
      </c>
      <c r="H179" s="8" t="n">
        <f aca="false">IF(ISBLANK(D179),,LEFT(D179,LEN(D179)-6)*1)</f>
        <v>38721.7609143518</v>
      </c>
      <c r="I179" s="9" t="n">
        <f aca="false">IF(ISBLANK(A179),"",-B179*C179)</f>
        <v>2274</v>
      </c>
      <c r="J179" s="9" t="n">
        <f aca="false">IF(ISBLANK(A179),"",-SUM(I$3:I179))</f>
        <v>-5686.84752037177</v>
      </c>
      <c r="K179" s="9" t="n">
        <f aca="false">IF(ISBLANK(A179),"",SUMPRODUCT(O179:R179,T179:W179)-J179)</f>
        <v>1554.06180608606</v>
      </c>
      <c r="L179" s="5" t="n">
        <f aca="false">IF(ISBLANK(A179),"",K179/$M$1)</f>
        <v>0.0259010301014344</v>
      </c>
      <c r="M179" s="5" t="n">
        <f aca="false">IF(ISBLANK(A179),"",K179/($M$1+SUM(K$3:K178)))</f>
        <v>0.010323779667812</v>
      </c>
      <c r="N179" s="0" t="n">
        <f aca="false">IF(ISBLANK(A179),"",IF(H180=0,NETWORKDAYS($H$3,H179,holiday!$B$2:$B$10),IF(DAY(H179)&lt;DAY(H180),NETWORKDAYS($H$3,H179,holiday!$B$2:$B$10),0)))</f>
        <v>0</v>
      </c>
      <c r="O179" s="0" t="n">
        <f aca="false">IF(ISBLANK(A179),"",SUMIF($A$3:$A179,O$2,$B$3:$B179))</f>
        <v>1000</v>
      </c>
      <c r="P179" s="0" t="n">
        <f aca="false">IF(ISBLANK(A179),"",SUMIF($A$3:$A179,P$2,$B$3:$B179))</f>
        <v>-1600</v>
      </c>
      <c r="Q179" s="0" t="n">
        <f aca="false">IF(ISBLANK(A179),"",SUMIF($A$3:$A179,Q$2,$B$3:$B179))</f>
        <v>-300</v>
      </c>
      <c r="R179" s="0" t="n">
        <f aca="false">IF(ISBLANK(A179),"",SUMIF($A$3:$A179,R$2,$B$3:$B179))</f>
        <v>0</v>
      </c>
      <c r="T179" s="9" t="n">
        <f aca="false">IF(ISBLANK(A179),"",IF($A179=T$2,$C179,T178))</f>
        <v>47.89</v>
      </c>
      <c r="U179" s="9" t="n">
        <f aca="false">IF(ISBLANK(A179),"",IF($A179=U$2,$C179,U178))</f>
        <v>22.74</v>
      </c>
      <c r="V179" s="9" t="n">
        <f aca="false">IF(ISBLANK(A179),"",IF($A179=V$2,$C179,V178))</f>
        <v>52.1292857142857</v>
      </c>
      <c r="W179" s="9" t="n">
        <f aca="false">IF(ISBLANK(A179),"",IF($A179=W$2,$C179,W178))</f>
        <v>0</v>
      </c>
    </row>
    <row r="180" customFormat="false" ht="14.1" hidden="false" customHeight="false" outlineLevel="0" collapsed="false">
      <c r="A180" s="0" t="n">
        <v>679</v>
      </c>
      <c r="B180" s="0" t="n">
        <v>-100</v>
      </c>
      <c r="C180" s="0" t="n">
        <v>52.08</v>
      </c>
      <c r="D180" s="0" t="s">
        <v>188</v>
      </c>
      <c r="H180" s="8" t="n">
        <f aca="false">IF(ISBLANK(D180),,LEFT(D180,LEN(D180)-6)*1)</f>
        <v>38721.764537037</v>
      </c>
      <c r="I180" s="9" t="n">
        <f aca="false">IF(ISBLANK(A180),"",-B180*C180)</f>
        <v>5208</v>
      </c>
      <c r="J180" s="9" t="n">
        <f aca="false">IF(ISBLANK(A180),"",-SUM(I$3:I180))</f>
        <v>-10894.8475203718</v>
      </c>
      <c r="K180" s="9" t="n">
        <f aca="false">IF(ISBLANK(A180),"",SUMPRODUCT(O180:R180,T180:W180)-J180)</f>
        <v>1568.84752037177</v>
      </c>
      <c r="L180" s="5" t="n">
        <f aca="false">IF(ISBLANK(A180),"",K180/$M$1)</f>
        <v>0.0261474586728629</v>
      </c>
      <c r="M180" s="5" t="n">
        <f aca="false">IF(ISBLANK(A180),"",K180/($M$1+SUM(K$3:K179)))</f>
        <v>0.0103155075402539</v>
      </c>
      <c r="N180" s="0" t="n">
        <f aca="false">IF(ISBLANK(A180),"",IF(H181=0,NETWORKDAYS($H$3,H180,holiday!$B$2:$B$10),IF(DAY(H180)&lt;DAY(H181),NETWORKDAYS($H$3,H180,holiday!$B$2:$B$10),0)))</f>
        <v>0</v>
      </c>
      <c r="O180" s="0" t="n">
        <f aca="false">IF(ISBLANK(A180),"",SUMIF($A$3:$A180,O$2,$B$3:$B180))</f>
        <v>1000</v>
      </c>
      <c r="P180" s="0" t="n">
        <f aca="false">IF(ISBLANK(A180),"",SUMIF($A$3:$A180,P$2,$B$3:$B180))</f>
        <v>-1600</v>
      </c>
      <c r="Q180" s="0" t="n">
        <f aca="false">IF(ISBLANK(A180),"",SUMIF($A$3:$A180,Q$2,$B$3:$B180))</f>
        <v>-400</v>
      </c>
      <c r="R180" s="0" t="n">
        <f aca="false">IF(ISBLANK(A180),"",SUMIF($A$3:$A180,R$2,$B$3:$B180))</f>
        <v>0</v>
      </c>
      <c r="T180" s="9" t="n">
        <f aca="false">IF(ISBLANK(A180),"",IF($A180=T$2,$C180,T179))</f>
        <v>47.89</v>
      </c>
      <c r="U180" s="9" t="n">
        <f aca="false">IF(ISBLANK(A180),"",IF($A180=U$2,$C180,U179))</f>
        <v>22.74</v>
      </c>
      <c r="V180" s="9" t="n">
        <f aca="false">IF(ISBLANK(A180),"",IF($A180=V$2,$C180,V179))</f>
        <v>52.08</v>
      </c>
      <c r="W180" s="9" t="n">
        <f aca="false">IF(ISBLANK(A180),"",IF($A180=W$2,$C180,W179))</f>
        <v>0</v>
      </c>
    </row>
    <row r="181" customFormat="false" ht="14.1" hidden="false" customHeight="false" outlineLevel="0" collapsed="false">
      <c r="A181" s="0" t="n">
        <v>679</v>
      </c>
      <c r="B181" s="0" t="n">
        <v>-100</v>
      </c>
      <c r="C181" s="0" t="n">
        <v>52.08</v>
      </c>
      <c r="D181" s="0" t="s">
        <v>189</v>
      </c>
      <c r="H181" s="8" t="n">
        <f aca="false">IF(ISBLANK(D181),,LEFT(D181,LEN(D181)-6)*1)</f>
        <v>38721.7664236111</v>
      </c>
      <c r="I181" s="9" t="n">
        <f aca="false">IF(ISBLANK(A181),"",-B181*C181)</f>
        <v>5208</v>
      </c>
      <c r="J181" s="9" t="n">
        <f aca="false">IF(ISBLANK(A181),"",-SUM(I$3:I181))</f>
        <v>-16102.8475203718</v>
      </c>
      <c r="K181" s="9" t="n">
        <f aca="false">IF(ISBLANK(A181),"",SUMPRODUCT(O181:R181,T181:W181)-J181)</f>
        <v>1568.84752037177</v>
      </c>
      <c r="L181" s="5" t="n">
        <f aca="false">IF(ISBLANK(A181),"",K181/$M$1)</f>
        <v>0.0261474586728629</v>
      </c>
      <c r="M181" s="5" t="n">
        <f aca="false">IF(ISBLANK(A181),"",K181/($M$1+SUM(K$3:K180)))</f>
        <v>0.0102101843070471</v>
      </c>
      <c r="N181" s="0" t="n">
        <f aca="false">IF(ISBLANK(A181),"",IF(H182=0,NETWORKDAYS($H$3,H181,holiday!$B$2:$B$10),IF(DAY(H181)&lt;DAY(H182),NETWORKDAYS($H$3,H181,holiday!$B$2:$B$10),0)))</f>
        <v>0</v>
      </c>
      <c r="O181" s="0" t="n">
        <f aca="false">IF(ISBLANK(A181),"",SUMIF($A$3:$A181,O$2,$B$3:$B181))</f>
        <v>1000</v>
      </c>
      <c r="P181" s="0" t="n">
        <f aca="false">IF(ISBLANK(A181),"",SUMIF($A$3:$A181,P$2,$B$3:$B181))</f>
        <v>-1600</v>
      </c>
      <c r="Q181" s="0" t="n">
        <f aca="false">IF(ISBLANK(A181),"",SUMIF($A$3:$A181,Q$2,$B$3:$B181))</f>
        <v>-500</v>
      </c>
      <c r="R181" s="0" t="n">
        <f aca="false">IF(ISBLANK(A181),"",SUMIF($A$3:$A181,R$2,$B$3:$B181))</f>
        <v>0</v>
      </c>
      <c r="T181" s="9" t="n">
        <f aca="false">IF(ISBLANK(A181),"",IF($A181=T$2,$C181,T180))</f>
        <v>47.89</v>
      </c>
      <c r="U181" s="9" t="n">
        <f aca="false">IF(ISBLANK(A181),"",IF($A181=U$2,$C181,U180))</f>
        <v>22.74</v>
      </c>
      <c r="V181" s="9" t="n">
        <f aca="false">IF(ISBLANK(A181),"",IF($A181=V$2,$C181,V180))</f>
        <v>52.08</v>
      </c>
      <c r="W181" s="9" t="n">
        <f aca="false">IF(ISBLANK(A181),"",IF($A181=W$2,$C181,W180))</f>
        <v>0</v>
      </c>
    </row>
    <row r="182" customFormat="false" ht="14.1" hidden="false" customHeight="false" outlineLevel="0" collapsed="false">
      <c r="A182" s="0" t="n">
        <v>980</v>
      </c>
      <c r="B182" s="0" t="n">
        <v>-100</v>
      </c>
      <c r="C182" s="0" t="n">
        <v>22.75</v>
      </c>
      <c r="D182" s="0" t="s">
        <v>190</v>
      </c>
      <c r="H182" s="8" t="n">
        <f aca="false">IF(ISBLANK(D182),,LEFT(D182,LEN(D182)-6)*1)</f>
        <v>38721.7672800926</v>
      </c>
      <c r="I182" s="9" t="n">
        <f aca="false">IF(ISBLANK(A182),"",-B182*C182)</f>
        <v>2275</v>
      </c>
      <c r="J182" s="9" t="n">
        <f aca="false">IF(ISBLANK(A182),"",-SUM(I$3:I182))</f>
        <v>-18377.8475203718</v>
      </c>
      <c r="K182" s="9" t="n">
        <f aca="false">IF(ISBLANK(A182),"",SUMPRODUCT(O182:R182,T182:W182)-J182)</f>
        <v>1552.84752037177</v>
      </c>
      <c r="L182" s="5" t="n">
        <f aca="false">IF(ISBLANK(A182),"",K182/$M$1)</f>
        <v>0.0258807920061962</v>
      </c>
      <c r="M182" s="5" t="n">
        <f aca="false">IF(ISBLANK(A182),"",K182/($M$1+SUM(K$3:K181)))</f>
        <v>0.0100039132379012</v>
      </c>
      <c r="N182" s="0" t="n">
        <f aca="false">IF(ISBLANK(A182),"",IF(H183=0,NETWORKDAYS($H$3,H182,holiday!$B$2:$B$10),IF(DAY(H182)&lt;DAY(H183),NETWORKDAYS($H$3,H182,holiday!$B$2:$B$10),0)))</f>
        <v>0</v>
      </c>
      <c r="O182" s="0" t="n">
        <f aca="false">IF(ISBLANK(A182),"",SUMIF($A$3:$A182,O$2,$B$3:$B182))</f>
        <v>1000</v>
      </c>
      <c r="P182" s="0" t="n">
        <f aca="false">IF(ISBLANK(A182),"",SUMIF($A$3:$A182,P$2,$B$3:$B182))</f>
        <v>-1700</v>
      </c>
      <c r="Q182" s="0" t="n">
        <f aca="false">IF(ISBLANK(A182),"",SUMIF($A$3:$A182,Q$2,$B$3:$B182))</f>
        <v>-500</v>
      </c>
      <c r="R182" s="0" t="n">
        <f aca="false">IF(ISBLANK(A182),"",SUMIF($A$3:$A182,R$2,$B$3:$B182))</f>
        <v>0</v>
      </c>
      <c r="T182" s="9" t="n">
        <f aca="false">IF(ISBLANK(A182),"",IF($A182=T$2,$C182,T181))</f>
        <v>47.89</v>
      </c>
      <c r="U182" s="9" t="n">
        <f aca="false">IF(ISBLANK(A182),"",IF($A182=U$2,$C182,U181))</f>
        <v>22.75</v>
      </c>
      <c r="V182" s="9" t="n">
        <f aca="false">IF(ISBLANK(A182),"",IF($A182=V$2,$C182,V181))</f>
        <v>52.08</v>
      </c>
      <c r="W182" s="9" t="n">
        <f aca="false">IF(ISBLANK(A182),"",IF($A182=W$2,$C182,W181))</f>
        <v>0</v>
      </c>
    </row>
    <row r="183" customFormat="false" ht="14.1" hidden="false" customHeight="false" outlineLevel="0" collapsed="false">
      <c r="A183" s="0" t="n">
        <v>980</v>
      </c>
      <c r="B183" s="0" t="n">
        <v>-100</v>
      </c>
      <c r="C183" s="0" t="n">
        <v>22.75</v>
      </c>
      <c r="D183" s="0" t="s">
        <v>191</v>
      </c>
      <c r="H183" s="8" t="n">
        <f aca="false">IF(ISBLANK(D183),,LEFT(D183,LEN(D183)-6)*1)</f>
        <v>38721.7676967593</v>
      </c>
      <c r="I183" s="9" t="n">
        <f aca="false">IF(ISBLANK(A183),"",-B183*C183)</f>
        <v>2275</v>
      </c>
      <c r="J183" s="9" t="n">
        <f aca="false">IF(ISBLANK(A183),"",-SUM(I$3:I183))</f>
        <v>-20652.8475203718</v>
      </c>
      <c r="K183" s="9" t="n">
        <f aca="false">IF(ISBLANK(A183),"",SUMPRODUCT(O183:R183,T183:W183)-J183)</f>
        <v>1552.84752037177</v>
      </c>
      <c r="L183" s="5" t="n">
        <f aca="false">IF(ISBLANK(A183),"",K183/$M$1)</f>
        <v>0.0258807920061962</v>
      </c>
      <c r="M183" s="5" t="n">
        <f aca="false">IF(ISBLANK(A183),"",K183/($M$1+SUM(K$3:K182)))</f>
        <v>0.00990482621580187</v>
      </c>
      <c r="N183" s="0" t="n">
        <f aca="false">IF(ISBLANK(A183),"",IF(H184=0,NETWORKDAYS($H$3,H183,holiday!$B$2:$B$10),IF(DAY(H183)&lt;DAY(H184),NETWORKDAYS($H$3,H183,holiday!$B$2:$B$10),0)))</f>
        <v>0</v>
      </c>
      <c r="O183" s="0" t="n">
        <f aca="false">IF(ISBLANK(A183),"",SUMIF($A$3:$A183,O$2,$B$3:$B183))</f>
        <v>1000</v>
      </c>
      <c r="P183" s="0" t="n">
        <f aca="false">IF(ISBLANK(A183),"",SUMIF($A$3:$A183,P$2,$B$3:$B183))</f>
        <v>-1800</v>
      </c>
      <c r="Q183" s="0" t="n">
        <f aca="false">IF(ISBLANK(A183),"",SUMIF($A$3:$A183,Q$2,$B$3:$B183))</f>
        <v>-500</v>
      </c>
      <c r="R183" s="0" t="n">
        <f aca="false">IF(ISBLANK(A183),"",SUMIF($A$3:$A183,R$2,$B$3:$B183))</f>
        <v>0</v>
      </c>
      <c r="T183" s="9" t="n">
        <f aca="false">IF(ISBLANK(A183),"",IF($A183=T$2,$C183,T182))</f>
        <v>47.89</v>
      </c>
      <c r="U183" s="9" t="n">
        <f aca="false">IF(ISBLANK(A183),"",IF($A183=U$2,$C183,U182))</f>
        <v>22.75</v>
      </c>
      <c r="V183" s="9" t="n">
        <f aca="false">IF(ISBLANK(A183),"",IF($A183=V$2,$C183,V182))</f>
        <v>52.08</v>
      </c>
      <c r="W183" s="9" t="n">
        <f aca="false">IF(ISBLANK(A183),"",IF($A183=W$2,$C183,W182))</f>
        <v>0</v>
      </c>
    </row>
    <row r="184" customFormat="false" ht="14.1" hidden="false" customHeight="false" outlineLevel="0" collapsed="false">
      <c r="A184" s="0" t="n">
        <v>8370</v>
      </c>
      <c r="B184" s="0" t="n">
        <v>-100</v>
      </c>
      <c r="C184" s="0" t="n">
        <v>48.05</v>
      </c>
      <c r="D184" s="0" t="s">
        <v>192</v>
      </c>
      <c r="H184" s="8" t="n">
        <f aca="false">IF(ISBLANK(D184),,LEFT(D184,LEN(D184)-6)*1)</f>
        <v>38721.7678819444</v>
      </c>
      <c r="I184" s="9" t="n">
        <f aca="false">IF(ISBLANK(A184),"",-B184*C184)</f>
        <v>4805</v>
      </c>
      <c r="J184" s="9" t="n">
        <f aca="false">IF(ISBLANK(A184),"",-SUM(I$3:I184))</f>
        <v>-25457.8475203718</v>
      </c>
      <c r="K184" s="9" t="n">
        <f aca="false">IF(ISBLANK(A184),"",SUMPRODUCT(O184:R184,T184:W184)-J184)</f>
        <v>1712.84752037177</v>
      </c>
      <c r="L184" s="5" t="n">
        <f aca="false">IF(ISBLANK(A184),"",K184/$M$1)</f>
        <v>0.0285474586728629</v>
      </c>
      <c r="M184" s="5" t="n">
        <f aca="false">IF(ISBLANK(A184),"",K184/($M$1+SUM(K$3:K183)))</f>
        <v>0.0108182323001125</v>
      </c>
      <c r="N184" s="0" t="n">
        <f aca="false">IF(ISBLANK(A184),"",IF(H185=0,NETWORKDAYS($H$3,H184,holiday!$B$2:$B$10),IF(DAY(H184)&lt;DAY(H185),NETWORKDAYS($H$3,H184,holiday!$B$2:$B$10),0)))</f>
        <v>0</v>
      </c>
      <c r="O184" s="0" t="n">
        <f aca="false">IF(ISBLANK(A184),"",SUMIF($A$3:$A184,O$2,$B$3:$B184))</f>
        <v>900</v>
      </c>
      <c r="P184" s="0" t="n">
        <f aca="false">IF(ISBLANK(A184),"",SUMIF($A$3:$A184,P$2,$B$3:$B184))</f>
        <v>-1800</v>
      </c>
      <c r="Q184" s="0" t="n">
        <f aca="false">IF(ISBLANK(A184),"",SUMIF($A$3:$A184,Q$2,$B$3:$B184))</f>
        <v>-500</v>
      </c>
      <c r="R184" s="0" t="n">
        <f aca="false">IF(ISBLANK(A184),"",SUMIF($A$3:$A184,R$2,$B$3:$B184))</f>
        <v>0</v>
      </c>
      <c r="T184" s="9" t="n">
        <f aca="false">IF(ISBLANK(A184),"",IF($A184=T$2,$C184,T183))</f>
        <v>48.05</v>
      </c>
      <c r="U184" s="9" t="n">
        <f aca="false">IF(ISBLANK(A184),"",IF($A184=U$2,$C184,U183))</f>
        <v>22.75</v>
      </c>
      <c r="V184" s="9" t="n">
        <f aca="false">IF(ISBLANK(A184),"",IF($A184=V$2,$C184,V183))</f>
        <v>52.08</v>
      </c>
      <c r="W184" s="9" t="n">
        <f aca="false">IF(ISBLANK(A184),"",IF($A184=W$2,$C184,W183))</f>
        <v>0</v>
      </c>
    </row>
    <row r="185" customFormat="false" ht="14.1" hidden="false" customHeight="false" outlineLevel="0" collapsed="false">
      <c r="A185" s="0" t="n">
        <v>980</v>
      </c>
      <c r="B185" s="0" t="n">
        <v>-100</v>
      </c>
      <c r="C185" s="0" t="n">
        <v>22.72</v>
      </c>
      <c r="D185" s="0" t="s">
        <v>193</v>
      </c>
      <c r="H185" s="8" t="n">
        <f aca="false">IF(ISBLANK(D185),,LEFT(D185,LEN(D185)-6)*1)</f>
        <v>38721.7771296296</v>
      </c>
      <c r="I185" s="9" t="n">
        <f aca="false">IF(ISBLANK(A185),"",-B185*C185)</f>
        <v>2272</v>
      </c>
      <c r="J185" s="9" t="n">
        <f aca="false">IF(ISBLANK(A185),"",-SUM(I$3:I185))</f>
        <v>-27729.8475203718</v>
      </c>
      <c r="K185" s="9" t="n">
        <f aca="false">IF(ISBLANK(A185),"",SUMPRODUCT(O185:R185,T185:W185)-J185)</f>
        <v>1766.84752037177</v>
      </c>
      <c r="L185" s="5" t="n">
        <f aca="false">IF(ISBLANK(A185),"",K185/$M$1)</f>
        <v>0.0294474586728629</v>
      </c>
      <c r="M185" s="5" t="n">
        <f aca="false">IF(ISBLANK(A185),"",K185/($M$1+SUM(K$3:K184)))</f>
        <v>0.0110398609685006</v>
      </c>
      <c r="N185" s="0" t="n">
        <f aca="false">IF(ISBLANK(A185),"",IF(H186=0,NETWORKDAYS($H$3,H185,holiday!$B$2:$B$10),IF(DAY(H185)&lt;DAY(H186),NETWORKDAYS($H$3,H185,holiday!$B$2:$B$10),0)))</f>
        <v>0</v>
      </c>
      <c r="O185" s="0" t="n">
        <f aca="false">IF(ISBLANK(A185),"",SUMIF($A$3:$A185,O$2,$B$3:$B185))</f>
        <v>900</v>
      </c>
      <c r="P185" s="0" t="n">
        <f aca="false">IF(ISBLANK(A185),"",SUMIF($A$3:$A185,P$2,$B$3:$B185))</f>
        <v>-1900</v>
      </c>
      <c r="Q185" s="0" t="n">
        <f aca="false">IF(ISBLANK(A185),"",SUMIF($A$3:$A185,Q$2,$B$3:$B185))</f>
        <v>-500</v>
      </c>
      <c r="R185" s="0" t="n">
        <f aca="false">IF(ISBLANK(A185),"",SUMIF($A$3:$A185,R$2,$B$3:$B185))</f>
        <v>0</v>
      </c>
      <c r="T185" s="9" t="n">
        <f aca="false">IF(ISBLANK(A185),"",IF($A185=T$2,$C185,T184))</f>
        <v>48.05</v>
      </c>
      <c r="U185" s="9" t="n">
        <f aca="false">IF(ISBLANK(A185),"",IF($A185=U$2,$C185,U184))</f>
        <v>22.72</v>
      </c>
      <c r="V185" s="9" t="n">
        <f aca="false">IF(ISBLANK(A185),"",IF($A185=V$2,$C185,V184))</f>
        <v>52.08</v>
      </c>
      <c r="W185" s="9" t="n">
        <f aca="false">IF(ISBLANK(A185),"",IF($A185=W$2,$C185,W184))</f>
        <v>0</v>
      </c>
    </row>
    <row r="186" customFormat="false" ht="14.1" hidden="false" customHeight="false" outlineLevel="0" collapsed="false">
      <c r="A186" s="0" t="n">
        <v>980</v>
      </c>
      <c r="B186" s="0" t="n">
        <v>100</v>
      </c>
      <c r="C186" s="0" t="n">
        <v>22.68</v>
      </c>
      <c r="D186" s="0" t="s">
        <v>194</v>
      </c>
      <c r="H186" s="8" t="n">
        <f aca="false">IF(ISBLANK(D186),,LEFT(D186,LEN(D186)-6)*1)</f>
        <v>38721.7782291667</v>
      </c>
      <c r="I186" s="9" t="n">
        <f aca="false">IF(ISBLANK(A186),"",-B186*C186)</f>
        <v>-2268</v>
      </c>
      <c r="J186" s="9" t="n">
        <f aca="false">IF(ISBLANK(A186),"",-SUM(I$3:I186))</f>
        <v>-25461.8475203718</v>
      </c>
      <c r="K186" s="9" t="n">
        <f aca="false">IF(ISBLANK(A186),"",SUMPRODUCT(O186:R186,T186:W186)-J186)</f>
        <v>1842.84752037177</v>
      </c>
      <c r="L186" s="5" t="n">
        <f aca="false">IF(ISBLANK(A186),"",K186/$M$1)</f>
        <v>0.0307141253395295</v>
      </c>
      <c r="M186" s="5" t="n">
        <f aca="false">IF(ISBLANK(A186),"",K186/($M$1+SUM(K$3:K185)))</f>
        <v>0.0113890016814447</v>
      </c>
      <c r="N186" s="0" t="n">
        <f aca="false">IF(ISBLANK(A186),"",IF(H187=0,NETWORKDAYS($H$3,H186,holiday!$B$2:$B$10),IF(DAY(H186)&lt;DAY(H187),NETWORKDAYS($H$3,H186,holiday!$B$2:$B$10),0)))</f>
        <v>0</v>
      </c>
      <c r="O186" s="0" t="n">
        <f aca="false">IF(ISBLANK(A186),"",SUMIF($A$3:$A186,O$2,$B$3:$B186))</f>
        <v>900</v>
      </c>
      <c r="P186" s="0" t="n">
        <f aca="false">IF(ISBLANK(A186),"",SUMIF($A$3:$A186,P$2,$B$3:$B186))</f>
        <v>-1800</v>
      </c>
      <c r="Q186" s="0" t="n">
        <f aca="false">IF(ISBLANK(A186),"",SUMIF($A$3:$A186,Q$2,$B$3:$B186))</f>
        <v>-500</v>
      </c>
      <c r="R186" s="0" t="n">
        <f aca="false">IF(ISBLANK(A186),"",SUMIF($A$3:$A186,R$2,$B$3:$B186))</f>
        <v>0</v>
      </c>
      <c r="T186" s="9" t="n">
        <f aca="false">IF(ISBLANK(A186),"",IF($A186=T$2,$C186,T185))</f>
        <v>48.05</v>
      </c>
      <c r="U186" s="9" t="n">
        <f aca="false">IF(ISBLANK(A186),"",IF($A186=U$2,$C186,U185))</f>
        <v>22.68</v>
      </c>
      <c r="V186" s="9" t="n">
        <f aca="false">IF(ISBLANK(A186),"",IF($A186=V$2,$C186,V185))</f>
        <v>52.08</v>
      </c>
      <c r="W186" s="9" t="n">
        <f aca="false">IF(ISBLANK(A186),"",IF($A186=W$2,$C186,W185))</f>
        <v>0</v>
      </c>
    </row>
    <row r="187" customFormat="false" ht="14.1" hidden="false" customHeight="false" outlineLevel="0" collapsed="false">
      <c r="A187" s="0" t="n">
        <v>679</v>
      </c>
      <c r="B187" s="0" t="n">
        <v>100</v>
      </c>
      <c r="C187" s="0" t="n">
        <v>52.05</v>
      </c>
      <c r="D187" s="0" t="s">
        <v>195</v>
      </c>
      <c r="H187" s="8" t="n">
        <f aca="false">IF(ISBLANK(D187),,LEFT(D187,LEN(D187)-6)*1)</f>
        <v>38721.7804861111</v>
      </c>
      <c r="I187" s="9" t="n">
        <f aca="false">IF(ISBLANK(A187),"",-B187*C187)</f>
        <v>-5205</v>
      </c>
      <c r="J187" s="9" t="n">
        <f aca="false">IF(ISBLANK(A187),"",-SUM(I$3:I187))</f>
        <v>-20256.8475203718</v>
      </c>
      <c r="K187" s="9" t="n">
        <f aca="false">IF(ISBLANK(A187),"",SUMPRODUCT(O187:R187,T187:W187)-J187)</f>
        <v>1857.84752037177</v>
      </c>
      <c r="L187" s="5" t="n">
        <f aca="false">IF(ISBLANK(A187),"",K187/$M$1)</f>
        <v>0.0309641253395295</v>
      </c>
      <c r="M187" s="5" t="n">
        <f aca="false">IF(ISBLANK(A187),"",K187/($M$1+SUM(K$3:K186)))</f>
        <v>0.0113524107172168</v>
      </c>
      <c r="N187" s="0" t="n">
        <f aca="false">IF(ISBLANK(A187),"",IF(H188=0,NETWORKDAYS($H$3,H187,holiday!$B$2:$B$10),IF(DAY(H187)&lt;DAY(H188),NETWORKDAYS($H$3,H187,holiday!$B$2:$B$10),0)))</f>
        <v>0</v>
      </c>
      <c r="O187" s="0" t="n">
        <f aca="false">IF(ISBLANK(A187),"",SUMIF($A$3:$A187,O$2,$B$3:$B187))</f>
        <v>900</v>
      </c>
      <c r="P187" s="0" t="n">
        <f aca="false">IF(ISBLANK(A187),"",SUMIF($A$3:$A187,P$2,$B$3:$B187))</f>
        <v>-1800</v>
      </c>
      <c r="Q187" s="0" t="n">
        <f aca="false">IF(ISBLANK(A187),"",SUMIF($A$3:$A187,Q$2,$B$3:$B187))</f>
        <v>-400</v>
      </c>
      <c r="R187" s="0" t="n">
        <f aca="false">IF(ISBLANK(A187),"",SUMIF($A$3:$A187,R$2,$B$3:$B187))</f>
        <v>0</v>
      </c>
      <c r="T187" s="9" t="n">
        <f aca="false">IF(ISBLANK(A187),"",IF($A187=T$2,$C187,T186))</f>
        <v>48.05</v>
      </c>
      <c r="U187" s="9" t="n">
        <f aca="false">IF(ISBLANK(A187),"",IF($A187=U$2,$C187,U186))</f>
        <v>22.68</v>
      </c>
      <c r="V187" s="9" t="n">
        <f aca="false">IF(ISBLANK(A187),"",IF($A187=V$2,$C187,V186))</f>
        <v>52.05</v>
      </c>
      <c r="W187" s="9" t="n">
        <f aca="false">IF(ISBLANK(A187),"",IF($A187=W$2,$C187,W186))</f>
        <v>0</v>
      </c>
    </row>
    <row r="188" customFormat="false" ht="14.1" hidden="false" customHeight="false" outlineLevel="0" collapsed="false">
      <c r="A188" s="0" t="n">
        <v>980</v>
      </c>
      <c r="B188" s="0" t="n">
        <v>-100</v>
      </c>
      <c r="C188" s="0" t="n">
        <v>22.68</v>
      </c>
      <c r="D188" s="0" t="s">
        <v>196</v>
      </c>
      <c r="H188" s="8" t="n">
        <f aca="false">IF(ISBLANK(D188),,LEFT(D188,LEN(D188)-6)*1)</f>
        <v>38721.7819560185</v>
      </c>
      <c r="I188" s="9" t="n">
        <f aca="false">IF(ISBLANK(A188),"",-B188*C188)</f>
        <v>2268</v>
      </c>
      <c r="J188" s="9" t="n">
        <f aca="false">IF(ISBLANK(A188),"",-SUM(I$3:I188))</f>
        <v>-22524.8475203718</v>
      </c>
      <c r="K188" s="9" t="n">
        <f aca="false">IF(ISBLANK(A188),"",SUMPRODUCT(O188:R188,T188:W188)-J188)</f>
        <v>1857.84752037177</v>
      </c>
      <c r="L188" s="5" t="n">
        <f aca="false">IF(ISBLANK(A188),"",K188/$M$1)</f>
        <v>0.0309641253395295</v>
      </c>
      <c r="M188" s="5" t="n">
        <f aca="false">IF(ISBLANK(A188),"",K188/($M$1+SUM(K$3:K187)))</f>
        <v>0.0112249801324605</v>
      </c>
      <c r="N188" s="0" t="n">
        <f aca="false">IF(ISBLANK(A188),"",IF(H189=0,NETWORKDAYS($H$3,H188,holiday!$B$2:$B$10),IF(DAY(H188)&lt;DAY(H189),NETWORKDAYS($H$3,H188,holiday!$B$2:$B$10),0)))</f>
        <v>0</v>
      </c>
      <c r="O188" s="0" t="n">
        <f aca="false">IF(ISBLANK(A188),"",SUMIF($A$3:$A188,O$2,$B$3:$B188))</f>
        <v>900</v>
      </c>
      <c r="P188" s="0" t="n">
        <f aca="false">IF(ISBLANK(A188),"",SUMIF($A$3:$A188,P$2,$B$3:$B188))</f>
        <v>-1900</v>
      </c>
      <c r="Q188" s="0" t="n">
        <f aca="false">IF(ISBLANK(A188),"",SUMIF($A$3:$A188,Q$2,$B$3:$B188))</f>
        <v>-400</v>
      </c>
      <c r="R188" s="0" t="n">
        <f aca="false">IF(ISBLANK(A188),"",SUMIF($A$3:$A188,R$2,$B$3:$B188))</f>
        <v>0</v>
      </c>
      <c r="T188" s="9" t="n">
        <f aca="false">IF(ISBLANK(A188),"",IF($A188=T$2,$C188,T187))</f>
        <v>48.05</v>
      </c>
      <c r="U188" s="9" t="n">
        <f aca="false">IF(ISBLANK(A188),"",IF($A188=U$2,$C188,U187))</f>
        <v>22.68</v>
      </c>
      <c r="V188" s="9" t="n">
        <f aca="false">IF(ISBLANK(A188),"",IF($A188=V$2,$C188,V187))</f>
        <v>52.05</v>
      </c>
      <c r="W188" s="9" t="n">
        <f aca="false">IF(ISBLANK(A188),"",IF($A188=W$2,$C188,W187))</f>
        <v>0</v>
      </c>
    </row>
    <row r="189" customFormat="false" ht="14.1" hidden="false" customHeight="false" outlineLevel="0" collapsed="false">
      <c r="A189" s="0" t="n">
        <v>980</v>
      </c>
      <c r="B189" s="0" t="n">
        <v>-100</v>
      </c>
      <c r="C189" s="0" t="n">
        <v>22.68</v>
      </c>
      <c r="D189" s="0" t="s">
        <v>197</v>
      </c>
      <c r="H189" s="8" t="n">
        <f aca="false">IF(ISBLANK(D189),,LEFT(D189,LEN(D189)-6)*1)</f>
        <v>38721.7820601852</v>
      </c>
      <c r="I189" s="9" t="n">
        <f aca="false">IF(ISBLANK(A189),"",-B189*C189)</f>
        <v>2268</v>
      </c>
      <c r="J189" s="9" t="n">
        <f aca="false">IF(ISBLANK(A189),"",-SUM(I$3:I189))</f>
        <v>-24792.8475203718</v>
      </c>
      <c r="K189" s="9" t="n">
        <f aca="false">IF(ISBLANK(A189),"",SUMPRODUCT(O189:R189,T189:W189)-J189)</f>
        <v>1857.84752037177</v>
      </c>
      <c r="L189" s="5" t="n">
        <f aca="false">IF(ISBLANK(A189),"",K189/$M$1)</f>
        <v>0.0309641253395295</v>
      </c>
      <c r="M189" s="5" t="n">
        <f aca="false">IF(ISBLANK(A189),"",K189/($M$1+SUM(K$3:K188)))</f>
        <v>0.0111003786031771</v>
      </c>
      <c r="N189" s="0" t="n">
        <f aca="false">IF(ISBLANK(A189),"",IF(H190=0,NETWORKDAYS($H$3,H189,holiday!$B$2:$B$10),IF(DAY(H189)&lt;DAY(H190),NETWORKDAYS($H$3,H189,holiday!$B$2:$B$10),0)))</f>
        <v>0</v>
      </c>
      <c r="O189" s="0" t="n">
        <f aca="false">IF(ISBLANK(A189),"",SUMIF($A$3:$A189,O$2,$B$3:$B189))</f>
        <v>900</v>
      </c>
      <c r="P189" s="0" t="n">
        <f aca="false">IF(ISBLANK(A189),"",SUMIF($A$3:$A189,P$2,$B$3:$B189))</f>
        <v>-2000</v>
      </c>
      <c r="Q189" s="0" t="n">
        <f aca="false">IF(ISBLANK(A189),"",SUMIF($A$3:$A189,Q$2,$B$3:$B189))</f>
        <v>-400</v>
      </c>
      <c r="R189" s="0" t="n">
        <f aca="false">IF(ISBLANK(A189),"",SUMIF($A$3:$A189,R$2,$B$3:$B189))</f>
        <v>0</v>
      </c>
      <c r="T189" s="9" t="n">
        <f aca="false">IF(ISBLANK(A189),"",IF($A189=T$2,$C189,T188))</f>
        <v>48.05</v>
      </c>
      <c r="U189" s="9" t="n">
        <f aca="false">IF(ISBLANK(A189),"",IF($A189=U$2,$C189,U188))</f>
        <v>22.68</v>
      </c>
      <c r="V189" s="9" t="n">
        <f aca="false">IF(ISBLANK(A189),"",IF($A189=V$2,$C189,V188))</f>
        <v>52.05</v>
      </c>
      <c r="W189" s="9" t="n">
        <f aca="false">IF(ISBLANK(A189),"",IF($A189=W$2,$C189,W188))</f>
        <v>0</v>
      </c>
    </row>
    <row r="190" customFormat="false" ht="14.1" hidden="false" customHeight="false" outlineLevel="0" collapsed="false">
      <c r="A190" s="0" t="n">
        <v>980</v>
      </c>
      <c r="B190" s="0" t="n">
        <v>-100</v>
      </c>
      <c r="C190" s="0" t="n">
        <v>22.68</v>
      </c>
      <c r="D190" s="0" t="s">
        <v>198</v>
      </c>
      <c r="H190" s="8" t="n">
        <f aca="false">IF(ISBLANK(D190),,LEFT(D190,LEN(D190)-6)*1)</f>
        <v>38721.7821759259</v>
      </c>
      <c r="I190" s="9" t="n">
        <f aca="false">IF(ISBLANK(A190),"",-B190*C190)</f>
        <v>2268</v>
      </c>
      <c r="J190" s="9" t="n">
        <f aca="false">IF(ISBLANK(A190),"",-SUM(I$3:I190))</f>
        <v>-27060.8475203718</v>
      </c>
      <c r="K190" s="9" t="n">
        <f aca="false">IF(ISBLANK(A190),"",SUMPRODUCT(O190:R190,T190:W190)-J190)</f>
        <v>1857.84752037177</v>
      </c>
      <c r="L190" s="5" t="n">
        <f aca="false">IF(ISBLANK(A190),"",K190/$M$1)</f>
        <v>0.0309641253395295</v>
      </c>
      <c r="M190" s="5" t="n">
        <f aca="false">IF(ISBLANK(A190),"",K190/($M$1+SUM(K$3:K189)))</f>
        <v>0.0109785129529</v>
      </c>
      <c r="N190" s="0" t="n">
        <f aca="false">IF(ISBLANK(A190),"",IF(H191=0,NETWORKDAYS($H$3,H190,holiday!$B$2:$B$10),IF(DAY(H190)&lt;DAY(H191),NETWORKDAYS($H$3,H190,holiday!$B$2:$B$10),0)))</f>
        <v>0</v>
      </c>
      <c r="O190" s="0" t="n">
        <f aca="false">IF(ISBLANK(A190),"",SUMIF($A$3:$A190,O$2,$B$3:$B190))</f>
        <v>900</v>
      </c>
      <c r="P190" s="0" t="n">
        <f aca="false">IF(ISBLANK(A190),"",SUMIF($A$3:$A190,P$2,$B$3:$B190))</f>
        <v>-2100</v>
      </c>
      <c r="Q190" s="0" t="n">
        <f aca="false">IF(ISBLANK(A190),"",SUMIF($A$3:$A190,Q$2,$B$3:$B190))</f>
        <v>-400</v>
      </c>
      <c r="R190" s="0" t="n">
        <f aca="false">IF(ISBLANK(A190),"",SUMIF($A$3:$A190,R$2,$B$3:$B190))</f>
        <v>0</v>
      </c>
      <c r="T190" s="9" t="n">
        <f aca="false">IF(ISBLANK(A190),"",IF($A190=T$2,$C190,T189))</f>
        <v>48.05</v>
      </c>
      <c r="U190" s="9" t="n">
        <f aca="false">IF(ISBLANK(A190),"",IF($A190=U$2,$C190,U189))</f>
        <v>22.68</v>
      </c>
      <c r="V190" s="9" t="n">
        <f aca="false">IF(ISBLANK(A190),"",IF($A190=V$2,$C190,V189))</f>
        <v>52.05</v>
      </c>
      <c r="W190" s="9" t="n">
        <f aca="false">IF(ISBLANK(A190),"",IF($A190=W$2,$C190,W189))</f>
        <v>0</v>
      </c>
    </row>
    <row r="191" customFormat="false" ht="14.1" hidden="false" customHeight="false" outlineLevel="0" collapsed="false">
      <c r="A191" s="0" t="n">
        <v>679</v>
      </c>
      <c r="B191" s="0" t="n">
        <v>100</v>
      </c>
      <c r="C191" s="0" t="n">
        <v>52.03</v>
      </c>
      <c r="D191" s="0" t="s">
        <v>199</v>
      </c>
      <c r="H191" s="8" t="n">
        <f aca="false">IF(ISBLANK(D191),,LEFT(D191,LEN(D191)-6)*1)</f>
        <v>38721.7832060185</v>
      </c>
      <c r="I191" s="9" t="n">
        <f aca="false">IF(ISBLANK(A191),"",-B191*C191)</f>
        <v>-5203</v>
      </c>
      <c r="J191" s="9" t="n">
        <f aca="false">IF(ISBLANK(A191),"",-SUM(I$3:I191))</f>
        <v>-21857.8475203718</v>
      </c>
      <c r="K191" s="9" t="n">
        <f aca="false">IF(ISBLANK(A191),"",SUMPRODUCT(O191:R191,T191:W191)-J191)</f>
        <v>1865.84752037177</v>
      </c>
      <c r="L191" s="5" t="n">
        <f aca="false">IF(ISBLANK(A191),"",K191/$M$1)</f>
        <v>0.0310974586728629</v>
      </c>
      <c r="M191" s="5" t="n">
        <f aca="false">IF(ISBLANK(A191),"",K191/($M$1+SUM(K$3:K190)))</f>
        <v>0.0109060548073199</v>
      </c>
      <c r="N191" s="0" t="n">
        <f aca="false">IF(ISBLANK(A191),"",IF(H192=0,NETWORKDAYS($H$3,H191,holiday!$B$2:$B$10),IF(DAY(H191)&lt;DAY(H192),NETWORKDAYS($H$3,H191,holiday!$B$2:$B$10),0)))</f>
        <v>0</v>
      </c>
      <c r="O191" s="0" t="n">
        <f aca="false">IF(ISBLANK(A191),"",SUMIF($A$3:$A191,O$2,$B$3:$B191))</f>
        <v>900</v>
      </c>
      <c r="P191" s="0" t="n">
        <f aca="false">IF(ISBLANK(A191),"",SUMIF($A$3:$A191,P$2,$B$3:$B191))</f>
        <v>-2100</v>
      </c>
      <c r="Q191" s="0" t="n">
        <f aca="false">IF(ISBLANK(A191),"",SUMIF($A$3:$A191,Q$2,$B$3:$B191))</f>
        <v>-300</v>
      </c>
      <c r="R191" s="0" t="n">
        <f aca="false">IF(ISBLANK(A191),"",SUMIF($A$3:$A191,R$2,$B$3:$B191))</f>
        <v>0</v>
      </c>
      <c r="T191" s="9" t="n">
        <f aca="false">IF(ISBLANK(A191),"",IF($A191=T$2,$C191,T190))</f>
        <v>48.05</v>
      </c>
      <c r="U191" s="9" t="n">
        <f aca="false">IF(ISBLANK(A191),"",IF($A191=U$2,$C191,U190))</f>
        <v>22.68</v>
      </c>
      <c r="V191" s="9" t="n">
        <f aca="false">IF(ISBLANK(A191),"",IF($A191=V$2,$C191,V190))</f>
        <v>52.03</v>
      </c>
      <c r="W191" s="9" t="n">
        <f aca="false">IF(ISBLANK(A191),"",IF($A191=W$2,$C191,W190))</f>
        <v>0</v>
      </c>
    </row>
    <row r="192" customFormat="false" ht="14.1" hidden="false" customHeight="false" outlineLevel="0" collapsed="false">
      <c r="A192" s="0" t="n">
        <v>980</v>
      </c>
      <c r="B192" s="0" t="n">
        <v>100</v>
      </c>
      <c r="C192" s="0" t="n">
        <v>22.68</v>
      </c>
      <c r="D192" s="0" t="s">
        <v>200</v>
      </c>
      <c r="H192" s="8" t="n">
        <f aca="false">IF(ISBLANK(D192),,LEFT(D192,LEN(D192)-6)*1)</f>
        <v>38721.7842592593</v>
      </c>
      <c r="I192" s="9" t="n">
        <f aca="false">IF(ISBLANK(A192),"",-B192*C192)</f>
        <v>-2268</v>
      </c>
      <c r="J192" s="9" t="n">
        <f aca="false">IF(ISBLANK(A192),"",-SUM(I$3:I192))</f>
        <v>-19589.8475203718</v>
      </c>
      <c r="K192" s="9" t="n">
        <f aca="false">IF(ISBLANK(A192),"",SUMPRODUCT(O192:R192,T192:W192)-J192)</f>
        <v>1865.84752037177</v>
      </c>
      <c r="L192" s="5" t="n">
        <f aca="false">IF(ISBLANK(A192),"",K192/$M$1)</f>
        <v>0.0310974586728629</v>
      </c>
      <c r="M192" s="5" t="n">
        <f aca="false">IF(ISBLANK(A192),"",K192/($M$1+SUM(K$3:K191)))</f>
        <v>0.0107883959695924</v>
      </c>
      <c r="N192" s="0" t="n">
        <f aca="false">IF(ISBLANK(A192),"",IF(H193=0,NETWORKDAYS($H$3,H192,holiday!$B$2:$B$10),IF(DAY(H192)&lt;DAY(H193),NETWORKDAYS($H$3,H192,holiday!$B$2:$B$10),0)))</f>
        <v>0</v>
      </c>
      <c r="O192" s="0" t="n">
        <f aca="false">IF(ISBLANK(A192),"",SUMIF($A$3:$A192,O$2,$B$3:$B192))</f>
        <v>900</v>
      </c>
      <c r="P192" s="0" t="n">
        <f aca="false">IF(ISBLANK(A192),"",SUMIF($A$3:$A192,P$2,$B$3:$B192))</f>
        <v>-2000</v>
      </c>
      <c r="Q192" s="0" t="n">
        <f aca="false">IF(ISBLANK(A192),"",SUMIF($A$3:$A192,Q$2,$B$3:$B192))</f>
        <v>-300</v>
      </c>
      <c r="R192" s="0" t="n">
        <f aca="false">IF(ISBLANK(A192),"",SUMIF($A$3:$A192,R$2,$B$3:$B192))</f>
        <v>0</v>
      </c>
      <c r="T192" s="9" t="n">
        <f aca="false">IF(ISBLANK(A192),"",IF($A192=T$2,$C192,T191))</f>
        <v>48.05</v>
      </c>
      <c r="U192" s="9" t="n">
        <f aca="false">IF(ISBLANK(A192),"",IF($A192=U$2,$C192,U191))</f>
        <v>22.68</v>
      </c>
      <c r="V192" s="9" t="n">
        <f aca="false">IF(ISBLANK(A192),"",IF($A192=V$2,$C192,V191))</f>
        <v>52.03</v>
      </c>
      <c r="W192" s="9" t="n">
        <f aca="false">IF(ISBLANK(A192),"",IF($A192=W$2,$C192,W191))</f>
        <v>0</v>
      </c>
    </row>
    <row r="193" customFormat="false" ht="14.1" hidden="false" customHeight="false" outlineLevel="0" collapsed="false">
      <c r="A193" s="0" t="n">
        <v>8370</v>
      </c>
      <c r="B193" s="0" t="n">
        <v>-100</v>
      </c>
      <c r="C193" s="0" t="n">
        <v>48</v>
      </c>
      <c r="D193" s="0" t="s">
        <v>201</v>
      </c>
      <c r="H193" s="8" t="n">
        <f aca="false">IF(ISBLANK(D193),,LEFT(D193,LEN(D193)-6)*1)</f>
        <v>38721.7852199074</v>
      </c>
      <c r="I193" s="9" t="n">
        <f aca="false">IF(ISBLANK(A193),"",-B193*C193)</f>
        <v>4800</v>
      </c>
      <c r="J193" s="9" t="n">
        <f aca="false">IF(ISBLANK(A193),"",-SUM(I$3:I193))</f>
        <v>-24389.8475203718</v>
      </c>
      <c r="K193" s="9" t="n">
        <f aca="false">IF(ISBLANK(A193),"",SUMPRODUCT(O193:R193,T193:W193)-J193)</f>
        <v>1820.84752037177</v>
      </c>
      <c r="L193" s="5" t="n">
        <f aca="false">IF(ISBLANK(A193),"",K193/$M$1)</f>
        <v>0.0303474586728629</v>
      </c>
      <c r="M193" s="5" t="n">
        <f aca="false">IF(ISBLANK(A193),"",K193/($M$1+SUM(K$3:K192)))</f>
        <v>0.0104158342431369</v>
      </c>
      <c r="N193" s="0" t="n">
        <f aca="false">IF(ISBLANK(A193),"",IF(H194=0,NETWORKDAYS($H$3,H193,holiday!$B$2:$B$10),IF(DAY(H193)&lt;DAY(H194),NETWORKDAYS($H$3,H193,holiday!$B$2:$B$10),0)))</f>
        <v>0</v>
      </c>
      <c r="O193" s="0" t="n">
        <f aca="false">IF(ISBLANK(A193),"",SUMIF($A$3:$A193,O$2,$B$3:$B193))</f>
        <v>800</v>
      </c>
      <c r="P193" s="0" t="n">
        <f aca="false">IF(ISBLANK(A193),"",SUMIF($A$3:$A193,P$2,$B$3:$B193))</f>
        <v>-2000</v>
      </c>
      <c r="Q193" s="0" t="n">
        <f aca="false">IF(ISBLANK(A193),"",SUMIF($A$3:$A193,Q$2,$B$3:$B193))</f>
        <v>-300</v>
      </c>
      <c r="R193" s="0" t="n">
        <f aca="false">IF(ISBLANK(A193),"",SUMIF($A$3:$A193,R$2,$B$3:$B193))</f>
        <v>0</v>
      </c>
      <c r="T193" s="9" t="n">
        <f aca="false">IF(ISBLANK(A193),"",IF($A193=T$2,$C193,T192))</f>
        <v>48</v>
      </c>
      <c r="U193" s="9" t="n">
        <f aca="false">IF(ISBLANK(A193),"",IF($A193=U$2,$C193,U192))</f>
        <v>22.68</v>
      </c>
      <c r="V193" s="9" t="n">
        <f aca="false">IF(ISBLANK(A193),"",IF($A193=V$2,$C193,V192))</f>
        <v>52.03</v>
      </c>
      <c r="W193" s="9" t="n">
        <f aca="false">IF(ISBLANK(A193),"",IF($A193=W$2,$C193,W192))</f>
        <v>0</v>
      </c>
    </row>
    <row r="194" customFormat="false" ht="14.1" hidden="false" customHeight="false" outlineLevel="0" collapsed="false">
      <c r="A194" s="0" t="n">
        <v>980</v>
      </c>
      <c r="B194" s="0" t="n">
        <v>-100</v>
      </c>
      <c r="C194" s="0" t="n">
        <v>22.68</v>
      </c>
      <c r="D194" s="0" t="s">
        <v>202</v>
      </c>
      <c r="H194" s="8" t="n">
        <f aca="false">IF(ISBLANK(D194),,LEFT(D194,LEN(D194)-6)*1)</f>
        <v>38721.7858564815</v>
      </c>
      <c r="I194" s="9" t="n">
        <f aca="false">IF(ISBLANK(A194),"",-B194*C194)</f>
        <v>2268</v>
      </c>
      <c r="J194" s="9" t="n">
        <f aca="false">IF(ISBLANK(A194),"",-SUM(I$3:I194))</f>
        <v>-26657.8475203718</v>
      </c>
      <c r="K194" s="9" t="n">
        <f aca="false">IF(ISBLANK(A194),"",SUMPRODUCT(O194:R194,T194:W194)-J194)</f>
        <v>1820.84752037177</v>
      </c>
      <c r="L194" s="5" t="n">
        <f aca="false">IF(ISBLANK(A194),"",K194/$M$1)</f>
        <v>0.0303474586728629</v>
      </c>
      <c r="M194" s="5" t="n">
        <f aca="false">IF(ISBLANK(A194),"",K194/($M$1+SUM(K$3:K193)))</f>
        <v>0.0103084630012147</v>
      </c>
      <c r="N194" s="0" t="n">
        <f aca="false">IF(ISBLANK(A194),"",IF(H195=0,NETWORKDAYS($H$3,H194,holiday!$B$2:$B$10),IF(DAY(H194)&lt;DAY(H195),NETWORKDAYS($H$3,H194,holiday!$B$2:$B$10),0)))</f>
        <v>0</v>
      </c>
      <c r="O194" s="0" t="n">
        <f aca="false">IF(ISBLANK(A194),"",SUMIF($A$3:$A194,O$2,$B$3:$B194))</f>
        <v>800</v>
      </c>
      <c r="P194" s="0" t="n">
        <f aca="false">IF(ISBLANK(A194),"",SUMIF($A$3:$A194,P$2,$B$3:$B194))</f>
        <v>-2100</v>
      </c>
      <c r="Q194" s="0" t="n">
        <f aca="false">IF(ISBLANK(A194),"",SUMIF($A$3:$A194,Q$2,$B$3:$B194))</f>
        <v>-300</v>
      </c>
      <c r="R194" s="0" t="n">
        <f aca="false">IF(ISBLANK(A194),"",SUMIF($A$3:$A194,R$2,$B$3:$B194))</f>
        <v>0</v>
      </c>
      <c r="T194" s="9" t="n">
        <f aca="false">IF(ISBLANK(A194),"",IF($A194=T$2,$C194,T193))</f>
        <v>48</v>
      </c>
      <c r="U194" s="9" t="n">
        <f aca="false">IF(ISBLANK(A194),"",IF($A194=U$2,$C194,U193))</f>
        <v>22.68</v>
      </c>
      <c r="V194" s="9" t="n">
        <f aca="false">IF(ISBLANK(A194),"",IF($A194=V$2,$C194,V193))</f>
        <v>52.03</v>
      </c>
      <c r="W194" s="9" t="n">
        <f aca="false">IF(ISBLANK(A194),"",IF($A194=W$2,$C194,W193))</f>
        <v>0</v>
      </c>
    </row>
    <row r="195" customFormat="false" ht="14.1" hidden="false" customHeight="false" outlineLevel="0" collapsed="false">
      <c r="A195" s="0" t="n">
        <v>679</v>
      </c>
      <c r="B195" s="0" t="n">
        <v>-100</v>
      </c>
      <c r="C195" s="0" t="n">
        <v>52.04</v>
      </c>
      <c r="D195" s="0" t="s">
        <v>203</v>
      </c>
      <c r="H195" s="8" t="n">
        <f aca="false">IF(ISBLANK(D195),,LEFT(D195,LEN(D195)-6)*1)</f>
        <v>38721.7879398148</v>
      </c>
      <c r="I195" s="9" t="n">
        <f aca="false">IF(ISBLANK(A195),"",-B195*C195)</f>
        <v>5204</v>
      </c>
      <c r="J195" s="9" t="n">
        <f aca="false">IF(ISBLANK(A195),"",-SUM(I$3:I195))</f>
        <v>-31861.8475203718</v>
      </c>
      <c r="K195" s="9" t="n">
        <f aca="false">IF(ISBLANK(A195),"",SUMPRODUCT(O195:R195,T195:W195)-J195)</f>
        <v>1817.84752037177</v>
      </c>
      <c r="L195" s="5" t="n">
        <f aca="false">IF(ISBLANK(A195),"",K195/$M$1)</f>
        <v>0.0302974586728629</v>
      </c>
      <c r="M195" s="5" t="n">
        <f aca="false">IF(ISBLANK(A195),"",K195/($M$1+SUM(K$3:K194)))</f>
        <v>0.0101864720677887</v>
      </c>
      <c r="N195" s="0" t="n">
        <f aca="false">IF(ISBLANK(A195),"",IF(H196=0,NETWORKDAYS($H$3,H195,holiday!$B$2:$B$10),IF(DAY(H195)&lt;DAY(H196),NETWORKDAYS($H$3,H195,holiday!$B$2:$B$10),0)))</f>
        <v>0</v>
      </c>
      <c r="O195" s="0" t="n">
        <f aca="false">IF(ISBLANK(A195),"",SUMIF($A$3:$A195,O$2,$B$3:$B195))</f>
        <v>800</v>
      </c>
      <c r="P195" s="0" t="n">
        <f aca="false">IF(ISBLANK(A195),"",SUMIF($A$3:$A195,P$2,$B$3:$B195))</f>
        <v>-2100</v>
      </c>
      <c r="Q195" s="0" t="n">
        <f aca="false">IF(ISBLANK(A195),"",SUMIF($A$3:$A195,Q$2,$B$3:$B195))</f>
        <v>-400</v>
      </c>
      <c r="R195" s="0" t="n">
        <f aca="false">IF(ISBLANK(A195),"",SUMIF($A$3:$A195,R$2,$B$3:$B195))</f>
        <v>0</v>
      </c>
      <c r="T195" s="9" t="n">
        <f aca="false">IF(ISBLANK(A195),"",IF($A195=T$2,$C195,T194))</f>
        <v>48</v>
      </c>
      <c r="U195" s="9" t="n">
        <f aca="false">IF(ISBLANK(A195),"",IF($A195=U$2,$C195,U194))</f>
        <v>22.68</v>
      </c>
      <c r="V195" s="9" t="n">
        <f aca="false">IF(ISBLANK(A195),"",IF($A195=V$2,$C195,V194))</f>
        <v>52.04</v>
      </c>
      <c r="W195" s="9" t="n">
        <f aca="false">IF(ISBLANK(A195),"",IF($A195=W$2,$C195,W194))</f>
        <v>0</v>
      </c>
    </row>
    <row r="196" customFormat="false" ht="14.1" hidden="false" customHeight="false" outlineLevel="0" collapsed="false">
      <c r="A196" s="0" t="n">
        <v>980</v>
      </c>
      <c r="B196" s="0" t="n">
        <v>-100</v>
      </c>
      <c r="C196" s="0" t="n">
        <v>22.69</v>
      </c>
      <c r="D196" s="0" t="s">
        <v>204</v>
      </c>
      <c r="H196" s="8" t="n">
        <f aca="false">IF(ISBLANK(D196),,LEFT(D196,LEN(D196)-6)*1)</f>
        <v>38721.791099537</v>
      </c>
      <c r="I196" s="9" t="n">
        <f aca="false">IF(ISBLANK(A196),"",-B196*C196)</f>
        <v>2269</v>
      </c>
      <c r="J196" s="9" t="n">
        <f aca="false">IF(ISBLANK(A196),"",-SUM(I$3:I196))</f>
        <v>-34130.8475203718</v>
      </c>
      <c r="K196" s="9" t="n">
        <f aca="false">IF(ISBLANK(A196),"",SUMPRODUCT(O196:R196,T196:W196)-J196)</f>
        <v>1796.84752037177</v>
      </c>
      <c r="L196" s="5" t="n">
        <f aca="false">IF(ISBLANK(A196),"",K196/$M$1)</f>
        <v>0.0299474586728628</v>
      </c>
      <c r="M196" s="5" t="n">
        <f aca="false">IF(ISBLANK(A196),"",K196/($M$1+SUM(K$3:K195)))</f>
        <v>0.00996726540848634</v>
      </c>
      <c r="N196" s="0" t="n">
        <f aca="false">IF(ISBLANK(A196),"",IF(H197=0,NETWORKDAYS($H$3,H196,holiday!$B$2:$B$10),IF(DAY(H196)&lt;DAY(H197),NETWORKDAYS($H$3,H196,holiday!$B$2:$B$10),0)))</f>
        <v>0</v>
      </c>
      <c r="O196" s="0" t="n">
        <f aca="false">IF(ISBLANK(A196),"",SUMIF($A$3:$A196,O$2,$B$3:$B196))</f>
        <v>800</v>
      </c>
      <c r="P196" s="0" t="n">
        <f aca="false">IF(ISBLANK(A196),"",SUMIF($A$3:$A196,P$2,$B$3:$B196))</f>
        <v>-2200</v>
      </c>
      <c r="Q196" s="0" t="n">
        <f aca="false">IF(ISBLANK(A196),"",SUMIF($A$3:$A196,Q$2,$B$3:$B196))</f>
        <v>-400</v>
      </c>
      <c r="R196" s="0" t="n">
        <f aca="false">IF(ISBLANK(A196),"",SUMIF($A$3:$A196,R$2,$B$3:$B196))</f>
        <v>0</v>
      </c>
      <c r="T196" s="9" t="n">
        <f aca="false">IF(ISBLANK(A196),"",IF($A196=T$2,$C196,T195))</f>
        <v>48</v>
      </c>
      <c r="U196" s="9" t="n">
        <f aca="false">IF(ISBLANK(A196),"",IF($A196=U$2,$C196,U195))</f>
        <v>22.69</v>
      </c>
      <c r="V196" s="9" t="n">
        <f aca="false">IF(ISBLANK(A196),"",IF($A196=V$2,$C196,V195))</f>
        <v>52.04</v>
      </c>
      <c r="W196" s="9" t="n">
        <f aca="false">IF(ISBLANK(A196),"",IF($A196=W$2,$C196,W195))</f>
        <v>0</v>
      </c>
    </row>
    <row r="197" customFormat="false" ht="14.1" hidden="false" customHeight="false" outlineLevel="0" collapsed="false">
      <c r="A197" s="0" t="n">
        <v>8370</v>
      </c>
      <c r="B197" s="0" t="n">
        <v>-100</v>
      </c>
      <c r="C197" s="0" t="n">
        <v>47.79</v>
      </c>
      <c r="D197" s="0" t="s">
        <v>205</v>
      </c>
      <c r="H197" s="8" t="n">
        <f aca="false">IF(ISBLANK(D197),,LEFT(D197,LEN(D197)-6)*1)</f>
        <v>38721.7918287037</v>
      </c>
      <c r="I197" s="9" t="n">
        <f aca="false">IF(ISBLANK(A197),"",-B197*C197)</f>
        <v>4779</v>
      </c>
      <c r="J197" s="9" t="n">
        <f aca="false">IF(ISBLANK(A197),"",-SUM(I$3:I197))</f>
        <v>-38909.8475203718</v>
      </c>
      <c r="K197" s="9" t="n">
        <f aca="false">IF(ISBLANK(A197),"",SUMPRODUCT(O197:R197,T197:W197)-J197)</f>
        <v>1628.84752037177</v>
      </c>
      <c r="L197" s="5" t="n">
        <f aca="false">IF(ISBLANK(A197),"",K197/$M$1)</f>
        <v>0.0271474586728628</v>
      </c>
      <c r="M197" s="5" t="n">
        <f aca="false">IF(ISBLANK(A197),"",K197/($M$1+SUM(K$3:K196)))</f>
        <v>0.00894618616511505</v>
      </c>
      <c r="N197" s="0" t="n">
        <f aca="false">IF(ISBLANK(A197),"",IF(H198=0,NETWORKDAYS($H$3,H197,holiday!$B$2:$B$10),IF(DAY(H197)&lt;DAY(H198),NETWORKDAYS($H$3,H197,holiday!$B$2:$B$10),0)))</f>
        <v>0</v>
      </c>
      <c r="O197" s="0" t="n">
        <f aca="false">IF(ISBLANK(A197),"",SUMIF($A$3:$A197,O$2,$B$3:$B197))</f>
        <v>700</v>
      </c>
      <c r="P197" s="0" t="n">
        <f aca="false">IF(ISBLANK(A197),"",SUMIF($A$3:$A197,P$2,$B$3:$B197))</f>
        <v>-2200</v>
      </c>
      <c r="Q197" s="0" t="n">
        <f aca="false">IF(ISBLANK(A197),"",SUMIF($A$3:$A197,Q$2,$B$3:$B197))</f>
        <v>-400</v>
      </c>
      <c r="R197" s="0" t="n">
        <f aca="false">IF(ISBLANK(A197),"",SUMIF($A$3:$A197,R$2,$B$3:$B197))</f>
        <v>0</v>
      </c>
      <c r="T197" s="9" t="n">
        <f aca="false">IF(ISBLANK(A197),"",IF($A197=T$2,$C197,T196))</f>
        <v>47.79</v>
      </c>
      <c r="U197" s="9" t="n">
        <f aca="false">IF(ISBLANK(A197),"",IF($A197=U$2,$C197,U196))</f>
        <v>22.69</v>
      </c>
      <c r="V197" s="9" t="n">
        <f aca="false">IF(ISBLANK(A197),"",IF($A197=V$2,$C197,V196))</f>
        <v>52.04</v>
      </c>
      <c r="W197" s="9" t="n">
        <f aca="false">IF(ISBLANK(A197),"",IF($A197=W$2,$C197,W196))</f>
        <v>0</v>
      </c>
    </row>
    <row r="198" customFormat="false" ht="14.1" hidden="false" customHeight="false" outlineLevel="0" collapsed="false">
      <c r="A198" s="0" t="n">
        <v>679</v>
      </c>
      <c r="B198" s="0" t="n">
        <v>100</v>
      </c>
      <c r="C198" s="0" t="n">
        <v>52.03</v>
      </c>
      <c r="D198" s="0" t="s">
        <v>206</v>
      </c>
      <c r="H198" s="8" t="n">
        <f aca="false">IF(ISBLANK(D198),,LEFT(D198,LEN(D198)-6)*1)</f>
        <v>38721.7951851852</v>
      </c>
      <c r="I198" s="9" t="n">
        <f aca="false">IF(ISBLANK(A198),"",-B198*C198)</f>
        <v>-5203</v>
      </c>
      <c r="J198" s="9" t="n">
        <f aca="false">IF(ISBLANK(A198),"",-SUM(I$3:I198))</f>
        <v>-33706.8475203718</v>
      </c>
      <c r="K198" s="9" t="n">
        <f aca="false">IF(ISBLANK(A198),"",SUMPRODUCT(O198:R198,T198:W198)-J198)</f>
        <v>1632.84752037177</v>
      </c>
      <c r="L198" s="5" t="n">
        <f aca="false">IF(ISBLANK(A198),"",K198/$M$1)</f>
        <v>0.0272141253395295</v>
      </c>
      <c r="M198" s="5" t="n">
        <f aca="false">IF(ISBLANK(A198),"",K198/($M$1+SUM(K$3:K197)))</f>
        <v>0.00888863613584887</v>
      </c>
      <c r="N198" s="0" t="n">
        <f aca="false">IF(ISBLANK(A198),"",IF(H199=0,NETWORKDAYS($H$3,H198,holiday!$B$2:$B$10),IF(DAY(H198)&lt;DAY(H199),NETWORKDAYS($H$3,H198,holiday!$B$2:$B$10),0)))</f>
        <v>0</v>
      </c>
      <c r="O198" s="0" t="n">
        <f aca="false">IF(ISBLANK(A198),"",SUMIF($A$3:$A198,O$2,$B$3:$B198))</f>
        <v>700</v>
      </c>
      <c r="P198" s="0" t="n">
        <f aca="false">IF(ISBLANK(A198),"",SUMIF($A$3:$A198,P$2,$B$3:$B198))</f>
        <v>-2200</v>
      </c>
      <c r="Q198" s="0" t="n">
        <f aca="false">IF(ISBLANK(A198),"",SUMIF($A$3:$A198,Q$2,$B$3:$B198))</f>
        <v>-300</v>
      </c>
      <c r="R198" s="0" t="n">
        <f aca="false">IF(ISBLANK(A198),"",SUMIF($A$3:$A198,R$2,$B$3:$B198))</f>
        <v>0</v>
      </c>
      <c r="T198" s="9" t="n">
        <f aca="false">IF(ISBLANK(A198),"",IF($A198=T$2,$C198,T197))</f>
        <v>47.79</v>
      </c>
      <c r="U198" s="9" t="n">
        <f aca="false">IF(ISBLANK(A198),"",IF($A198=U$2,$C198,U197))</f>
        <v>22.69</v>
      </c>
      <c r="V198" s="9" t="n">
        <f aca="false">IF(ISBLANK(A198),"",IF($A198=V$2,$C198,V197))</f>
        <v>52.03</v>
      </c>
      <c r="W198" s="9" t="n">
        <f aca="false">IF(ISBLANK(A198),"",IF($A198=W$2,$C198,W197))</f>
        <v>0</v>
      </c>
    </row>
    <row r="199" customFormat="false" ht="14.1" hidden="false" customHeight="false" outlineLevel="0" collapsed="false">
      <c r="A199" s="0" t="n">
        <v>679</v>
      </c>
      <c r="B199" s="0" t="n">
        <v>-100</v>
      </c>
      <c r="C199" s="0" t="n">
        <v>51.97</v>
      </c>
      <c r="D199" s="0" t="s">
        <v>207</v>
      </c>
      <c r="H199" s="8" t="n">
        <f aca="false">IF(ISBLANK(D199),,LEFT(D199,LEN(D199)-6)*1)</f>
        <v>38721.8040625</v>
      </c>
      <c r="I199" s="9" t="n">
        <f aca="false">IF(ISBLANK(A199),"",-B199*C199)</f>
        <v>5197</v>
      </c>
      <c r="J199" s="9" t="n">
        <f aca="false">IF(ISBLANK(A199),"",-SUM(I$3:I199))</f>
        <v>-38903.8475203718</v>
      </c>
      <c r="K199" s="9" t="n">
        <f aca="false">IF(ISBLANK(A199),"",SUMPRODUCT(O199:R199,T199:W199)-J199)</f>
        <v>1650.84752037177</v>
      </c>
      <c r="L199" s="5" t="n">
        <f aca="false">IF(ISBLANK(A199),"",K199/$M$1)</f>
        <v>0.0275141253395295</v>
      </c>
      <c r="M199" s="5" t="n">
        <f aca="false">IF(ISBLANK(A199),"",K199/($M$1+SUM(K$3:K198)))</f>
        <v>0.00890744662659495</v>
      </c>
      <c r="N199" s="0" t="n">
        <f aca="false">IF(ISBLANK(A199),"",IF(H200=0,NETWORKDAYS($H$3,H199,holiday!$B$2:$B$10),IF(DAY(H199)&lt;DAY(H200),NETWORKDAYS($H$3,H199,holiday!$B$2:$B$10),0)))</f>
        <v>0</v>
      </c>
      <c r="O199" s="0" t="n">
        <f aca="false">IF(ISBLANK(A199),"",SUMIF($A$3:$A199,O$2,$B$3:$B199))</f>
        <v>700</v>
      </c>
      <c r="P199" s="0" t="n">
        <f aca="false">IF(ISBLANK(A199),"",SUMIF($A$3:$A199,P$2,$B$3:$B199))</f>
        <v>-2200</v>
      </c>
      <c r="Q199" s="0" t="n">
        <f aca="false">IF(ISBLANK(A199),"",SUMIF($A$3:$A199,Q$2,$B$3:$B199))</f>
        <v>-400</v>
      </c>
      <c r="R199" s="0" t="n">
        <f aca="false">IF(ISBLANK(A199),"",SUMIF($A$3:$A199,R$2,$B$3:$B199))</f>
        <v>0</v>
      </c>
      <c r="T199" s="9" t="n">
        <f aca="false">IF(ISBLANK(A199),"",IF($A199=T$2,$C199,T198))</f>
        <v>47.79</v>
      </c>
      <c r="U199" s="9" t="n">
        <f aca="false">IF(ISBLANK(A199),"",IF($A199=U$2,$C199,U198))</f>
        <v>22.69</v>
      </c>
      <c r="V199" s="9" t="n">
        <f aca="false">IF(ISBLANK(A199),"",IF($A199=V$2,$C199,V198))</f>
        <v>51.97</v>
      </c>
      <c r="W199" s="9" t="n">
        <f aca="false">IF(ISBLANK(A199),"",IF($A199=W$2,$C199,W198))</f>
        <v>0</v>
      </c>
    </row>
    <row r="200" customFormat="false" ht="14.1" hidden="false" customHeight="false" outlineLevel="0" collapsed="false">
      <c r="A200" s="0" t="n">
        <v>679</v>
      </c>
      <c r="B200" s="0" t="n">
        <v>100</v>
      </c>
      <c r="C200" s="0" t="n">
        <v>51.885</v>
      </c>
      <c r="D200" s="0" t="s">
        <v>208</v>
      </c>
      <c r="H200" s="8" t="n">
        <f aca="false">IF(ISBLANK(D200),,LEFT(D200,LEN(D200)-6)*1)</f>
        <v>38721.8051967593</v>
      </c>
      <c r="I200" s="9" t="n">
        <f aca="false">IF(ISBLANK(A200),"",-B200*C200)</f>
        <v>-5188.5</v>
      </c>
      <c r="J200" s="9" t="n">
        <f aca="false">IF(ISBLANK(A200),"",-SUM(I$3:I200))</f>
        <v>-33715.3475203718</v>
      </c>
      <c r="K200" s="9" t="n">
        <f aca="false">IF(ISBLANK(A200),"",SUMPRODUCT(O200:R200,T200:W200)-J200)</f>
        <v>1684.84752037177</v>
      </c>
      <c r="L200" s="5" t="n">
        <f aca="false">IF(ISBLANK(A200),"",K200/$M$1)</f>
        <v>0.0280807920061961</v>
      </c>
      <c r="M200" s="5" t="n">
        <f aca="false">IF(ISBLANK(A200),"",K200/($M$1+SUM(K$3:K199)))</f>
        <v>0.00901063800405888</v>
      </c>
      <c r="N200" s="0" t="n">
        <f aca="false">IF(ISBLANK(A200),"",IF(H201=0,NETWORKDAYS($H$3,H200,holiday!$B$2:$B$10),IF(DAY(H200)&lt;DAY(H201),NETWORKDAYS($H$3,H200,holiday!$B$2:$B$10),0)))</f>
        <v>0</v>
      </c>
      <c r="O200" s="0" t="n">
        <f aca="false">IF(ISBLANK(A200),"",SUMIF($A$3:$A200,O$2,$B$3:$B200))</f>
        <v>700</v>
      </c>
      <c r="P200" s="0" t="n">
        <f aca="false">IF(ISBLANK(A200),"",SUMIF($A$3:$A200,P$2,$B$3:$B200))</f>
        <v>-2200</v>
      </c>
      <c r="Q200" s="0" t="n">
        <f aca="false">IF(ISBLANK(A200),"",SUMIF($A$3:$A200,Q$2,$B$3:$B200))</f>
        <v>-300</v>
      </c>
      <c r="R200" s="0" t="n">
        <f aca="false">IF(ISBLANK(A200),"",SUMIF($A$3:$A200,R$2,$B$3:$B200))</f>
        <v>0</v>
      </c>
      <c r="T200" s="9" t="n">
        <f aca="false">IF(ISBLANK(A200),"",IF($A200=T$2,$C200,T199))</f>
        <v>47.79</v>
      </c>
      <c r="U200" s="9" t="n">
        <f aca="false">IF(ISBLANK(A200),"",IF($A200=U$2,$C200,U199))</f>
        <v>22.69</v>
      </c>
      <c r="V200" s="9" t="n">
        <f aca="false">IF(ISBLANK(A200),"",IF($A200=V$2,$C200,V199))</f>
        <v>51.885</v>
      </c>
      <c r="W200" s="9" t="n">
        <f aca="false">IF(ISBLANK(A200),"",IF($A200=W$2,$C200,W199))</f>
        <v>0</v>
      </c>
    </row>
    <row r="201" customFormat="false" ht="14.1" hidden="false" customHeight="false" outlineLevel="0" collapsed="false">
      <c r="A201" s="0" t="n">
        <v>679</v>
      </c>
      <c r="B201" s="0" t="n">
        <v>-100</v>
      </c>
      <c r="C201" s="0" t="n">
        <v>51.91</v>
      </c>
      <c r="D201" s="0" t="s">
        <v>209</v>
      </c>
      <c r="H201" s="8" t="n">
        <f aca="false">IF(ISBLANK(D201),,LEFT(D201,LEN(D201)-6)*1)</f>
        <v>38721.8059027778</v>
      </c>
      <c r="I201" s="9" t="n">
        <f aca="false">IF(ISBLANK(A201),"",-B201*C201)</f>
        <v>5191</v>
      </c>
      <c r="J201" s="9" t="n">
        <f aca="false">IF(ISBLANK(A201),"",-SUM(I$3:I201))</f>
        <v>-38906.3475203718</v>
      </c>
      <c r="K201" s="9" t="n">
        <f aca="false">IF(ISBLANK(A201),"",SUMPRODUCT(O201:R201,T201:W201)-J201)</f>
        <v>1677.34752037177</v>
      </c>
      <c r="L201" s="5" t="n">
        <f aca="false">IF(ISBLANK(A201),"",K201/$M$1)</f>
        <v>0.0279557920061961</v>
      </c>
      <c r="M201" s="5" t="n">
        <f aca="false">IF(ISBLANK(A201),"",K201/($M$1+SUM(K$3:K200)))</f>
        <v>0.00889041932677538</v>
      </c>
      <c r="N201" s="0" t="n">
        <f aca="false">IF(ISBLANK(A201),"",IF(H202=0,NETWORKDAYS($H$3,H201,holiday!$B$2:$B$10),IF(DAY(H201)&lt;DAY(H202),NETWORKDAYS($H$3,H201,holiday!$B$2:$B$10),0)))</f>
        <v>0</v>
      </c>
      <c r="O201" s="0" t="n">
        <f aca="false">IF(ISBLANK(A201),"",SUMIF($A$3:$A201,O$2,$B$3:$B201))</f>
        <v>700</v>
      </c>
      <c r="P201" s="0" t="n">
        <f aca="false">IF(ISBLANK(A201),"",SUMIF($A$3:$A201,P$2,$B$3:$B201))</f>
        <v>-2200</v>
      </c>
      <c r="Q201" s="0" t="n">
        <f aca="false">IF(ISBLANK(A201),"",SUMIF($A$3:$A201,Q$2,$B$3:$B201))</f>
        <v>-400</v>
      </c>
      <c r="R201" s="0" t="n">
        <f aca="false">IF(ISBLANK(A201),"",SUMIF($A$3:$A201,R$2,$B$3:$B201))</f>
        <v>0</v>
      </c>
      <c r="T201" s="9" t="n">
        <f aca="false">IF(ISBLANK(A201),"",IF($A201=T$2,$C201,T200))</f>
        <v>47.79</v>
      </c>
      <c r="U201" s="9" t="n">
        <f aca="false">IF(ISBLANK(A201),"",IF($A201=U$2,$C201,U200))</f>
        <v>22.69</v>
      </c>
      <c r="V201" s="9" t="n">
        <f aca="false">IF(ISBLANK(A201),"",IF($A201=V$2,$C201,V200))</f>
        <v>51.91</v>
      </c>
      <c r="W201" s="9" t="n">
        <f aca="false">IF(ISBLANK(A201),"",IF($A201=W$2,$C201,W200))</f>
        <v>0</v>
      </c>
    </row>
    <row r="202" customFormat="false" ht="14.1" hidden="false" customHeight="false" outlineLevel="0" collapsed="false">
      <c r="A202" s="0" t="n">
        <v>8370</v>
      </c>
      <c r="B202" s="0" t="n">
        <v>100</v>
      </c>
      <c r="C202" s="0" t="n">
        <v>47.66</v>
      </c>
      <c r="D202" s="0" t="s">
        <v>210</v>
      </c>
      <c r="H202" s="8" t="n">
        <f aca="false">IF(ISBLANK(D202),,LEFT(D202,LEN(D202)-6)*1)</f>
        <v>38721.8062268519</v>
      </c>
      <c r="I202" s="9" t="n">
        <f aca="false">IF(ISBLANK(A202),"",-B202*C202)</f>
        <v>-4766</v>
      </c>
      <c r="J202" s="9" t="n">
        <f aca="false">IF(ISBLANK(A202),"",-SUM(I$3:I202))</f>
        <v>-34140.3475203718</v>
      </c>
      <c r="K202" s="9" t="n">
        <f aca="false">IF(ISBLANK(A202),"",SUMPRODUCT(O202:R202,T202:W202)-J202)</f>
        <v>1586.34752037177</v>
      </c>
      <c r="L202" s="5" t="n">
        <f aca="false">IF(ISBLANK(A202),"",K202/$M$1)</f>
        <v>0.0264391253395295</v>
      </c>
      <c r="M202" s="5" t="n">
        <f aca="false">IF(ISBLANK(A202),"",K202/($M$1+SUM(K$3:K201)))</f>
        <v>0.00833400066242481</v>
      </c>
      <c r="N202" s="0" t="n">
        <f aca="false">IF(ISBLANK(A202),"",IF(H203=0,NETWORKDAYS($H$3,H202,holiday!$B$2:$B$10),IF(DAY(H202)&lt;DAY(H203),NETWORKDAYS($H$3,H202,holiday!$B$2:$B$10),0)))</f>
        <v>0</v>
      </c>
      <c r="O202" s="0" t="n">
        <f aca="false">IF(ISBLANK(A202),"",SUMIF($A$3:$A202,O$2,$B$3:$B202))</f>
        <v>800</v>
      </c>
      <c r="P202" s="0" t="n">
        <f aca="false">IF(ISBLANK(A202),"",SUMIF($A$3:$A202,P$2,$B$3:$B202))</f>
        <v>-2200</v>
      </c>
      <c r="Q202" s="0" t="n">
        <f aca="false">IF(ISBLANK(A202),"",SUMIF($A$3:$A202,Q$2,$B$3:$B202))</f>
        <v>-400</v>
      </c>
      <c r="R202" s="0" t="n">
        <f aca="false">IF(ISBLANK(A202),"",SUMIF($A$3:$A202,R$2,$B$3:$B202))</f>
        <v>0</v>
      </c>
      <c r="T202" s="9" t="n">
        <f aca="false">IF(ISBLANK(A202),"",IF($A202=T$2,$C202,T201))</f>
        <v>47.66</v>
      </c>
      <c r="U202" s="9" t="n">
        <f aca="false">IF(ISBLANK(A202),"",IF($A202=U$2,$C202,U201))</f>
        <v>22.69</v>
      </c>
      <c r="V202" s="9" t="n">
        <f aca="false">IF(ISBLANK(A202),"",IF($A202=V$2,$C202,V201))</f>
        <v>51.91</v>
      </c>
      <c r="W202" s="9" t="n">
        <f aca="false">IF(ISBLANK(A202),"",IF($A202=W$2,$C202,W201))</f>
        <v>0</v>
      </c>
    </row>
    <row r="203" customFormat="false" ht="14.1" hidden="false" customHeight="false" outlineLevel="0" collapsed="false">
      <c r="A203" s="0" t="n">
        <v>980</v>
      </c>
      <c r="B203" s="0" t="n">
        <v>100</v>
      </c>
      <c r="C203" s="0" t="n">
        <v>22.6</v>
      </c>
      <c r="D203" s="0" t="s">
        <v>211</v>
      </c>
      <c r="H203" s="8" t="n">
        <f aca="false">IF(ISBLANK(D203),,LEFT(D203,LEN(D203)-6)*1)</f>
        <v>38721.8072106481</v>
      </c>
      <c r="I203" s="9" t="n">
        <f aca="false">IF(ISBLANK(A203),"",-B203*C203)</f>
        <v>-2260</v>
      </c>
      <c r="J203" s="9" t="n">
        <f aca="false">IF(ISBLANK(A203),"",-SUM(I$3:I203))</f>
        <v>-31880.3475203718</v>
      </c>
      <c r="K203" s="9" t="n">
        <f aca="false">IF(ISBLANK(A203),"",SUMPRODUCT(O203:R203,T203:W203)-J203)</f>
        <v>1784.34752037177</v>
      </c>
      <c r="L203" s="5" t="n">
        <f aca="false">IF(ISBLANK(A203),"",K203/$M$1)</f>
        <v>0.0297391253395295</v>
      </c>
      <c r="M203" s="5" t="n">
        <f aca="false">IF(ISBLANK(A203),"",K203/($M$1+SUM(K$3:K202)))</f>
        <v>0.00929673017953843</v>
      </c>
      <c r="N203" s="0" t="n">
        <f aca="false">IF(ISBLANK(A203),"",IF(H204=0,NETWORKDAYS($H$3,H203,holiday!$B$2:$B$10),IF(DAY(H203)&lt;DAY(H204),NETWORKDAYS($H$3,H203,holiday!$B$2:$B$10),0)))</f>
        <v>0</v>
      </c>
      <c r="O203" s="0" t="n">
        <f aca="false">IF(ISBLANK(A203),"",SUMIF($A$3:$A203,O$2,$B$3:$B203))</f>
        <v>800</v>
      </c>
      <c r="P203" s="0" t="n">
        <f aca="false">IF(ISBLANK(A203),"",SUMIF($A$3:$A203,P$2,$B$3:$B203))</f>
        <v>-2100</v>
      </c>
      <c r="Q203" s="0" t="n">
        <f aca="false">IF(ISBLANK(A203),"",SUMIF($A$3:$A203,Q$2,$B$3:$B203))</f>
        <v>-400</v>
      </c>
      <c r="R203" s="0" t="n">
        <f aca="false">IF(ISBLANK(A203),"",SUMIF($A$3:$A203,R$2,$B$3:$B203))</f>
        <v>0</v>
      </c>
      <c r="T203" s="9" t="n">
        <f aca="false">IF(ISBLANK(A203),"",IF($A203=T$2,$C203,T202))</f>
        <v>47.66</v>
      </c>
      <c r="U203" s="9" t="n">
        <f aca="false">IF(ISBLANK(A203),"",IF($A203=U$2,$C203,U202))</f>
        <v>22.6</v>
      </c>
      <c r="V203" s="9" t="n">
        <f aca="false">IF(ISBLANK(A203),"",IF($A203=V$2,$C203,V202))</f>
        <v>51.91</v>
      </c>
      <c r="W203" s="9" t="n">
        <f aca="false">IF(ISBLANK(A203),"",IF($A203=W$2,$C203,W202))</f>
        <v>0</v>
      </c>
    </row>
    <row r="204" customFormat="false" ht="14.1" hidden="false" customHeight="false" outlineLevel="0" collapsed="false">
      <c r="A204" s="0" t="n">
        <v>679</v>
      </c>
      <c r="B204" s="0" t="n">
        <v>-100</v>
      </c>
      <c r="C204" s="0" t="n">
        <v>51.87</v>
      </c>
      <c r="D204" s="0" t="s">
        <v>212</v>
      </c>
      <c r="H204" s="8" t="n">
        <f aca="false">IF(ISBLANK(D204),,LEFT(D204,LEN(D204)-6)*1)</f>
        <v>38721.8101273148</v>
      </c>
      <c r="I204" s="9" t="n">
        <f aca="false">IF(ISBLANK(A204),"",-B204*C204)</f>
        <v>5187</v>
      </c>
      <c r="J204" s="9" t="n">
        <f aca="false">IF(ISBLANK(A204),"",-SUM(I$3:I204))</f>
        <v>-37067.3475203718</v>
      </c>
      <c r="K204" s="9" t="n">
        <f aca="false">IF(ISBLANK(A204),"",SUMPRODUCT(O204:R204,T204:W204)-J204)</f>
        <v>1800.34752037177</v>
      </c>
      <c r="L204" s="5" t="n">
        <f aca="false">IF(ISBLANK(A204),"",K204/$M$1)</f>
        <v>0.0300057920061961</v>
      </c>
      <c r="M204" s="5" t="n">
        <f aca="false">IF(ISBLANK(A204),"",K204/($M$1+SUM(K$3:K203)))</f>
        <v>0.00929369174216036</v>
      </c>
      <c r="N204" s="0" t="n">
        <f aca="false">IF(ISBLANK(A204),"",IF(H205=0,NETWORKDAYS($H$3,H204,holiday!$B$2:$B$10),IF(DAY(H204)&lt;DAY(H205),NETWORKDAYS($H$3,H204,holiday!$B$2:$B$10),0)))</f>
        <v>0</v>
      </c>
      <c r="O204" s="0" t="n">
        <f aca="false">IF(ISBLANK(A204),"",SUMIF($A$3:$A204,O$2,$B$3:$B204))</f>
        <v>800</v>
      </c>
      <c r="P204" s="0" t="n">
        <f aca="false">IF(ISBLANK(A204),"",SUMIF($A$3:$A204,P$2,$B$3:$B204))</f>
        <v>-2100</v>
      </c>
      <c r="Q204" s="0" t="n">
        <f aca="false">IF(ISBLANK(A204),"",SUMIF($A$3:$A204,Q$2,$B$3:$B204))</f>
        <v>-500</v>
      </c>
      <c r="R204" s="0" t="n">
        <f aca="false">IF(ISBLANK(A204),"",SUMIF($A$3:$A204,R$2,$B$3:$B204))</f>
        <v>0</v>
      </c>
      <c r="T204" s="9" t="n">
        <f aca="false">IF(ISBLANK(A204),"",IF($A204=T$2,$C204,T203))</f>
        <v>47.66</v>
      </c>
      <c r="U204" s="9" t="n">
        <f aca="false">IF(ISBLANK(A204),"",IF($A204=U$2,$C204,U203))</f>
        <v>22.6</v>
      </c>
      <c r="V204" s="9" t="n">
        <f aca="false">IF(ISBLANK(A204),"",IF($A204=V$2,$C204,V203))</f>
        <v>51.87</v>
      </c>
      <c r="W204" s="9" t="n">
        <f aca="false">IF(ISBLANK(A204),"",IF($A204=W$2,$C204,W203))</f>
        <v>0</v>
      </c>
    </row>
    <row r="205" customFormat="false" ht="14.1" hidden="false" customHeight="false" outlineLevel="0" collapsed="false">
      <c r="A205" s="0" t="n">
        <v>980</v>
      </c>
      <c r="B205" s="0" t="n">
        <v>-100</v>
      </c>
      <c r="C205" s="0" t="n">
        <v>22.59</v>
      </c>
      <c r="D205" s="0" t="s">
        <v>213</v>
      </c>
      <c r="H205" s="8" t="n">
        <f aca="false">IF(ISBLANK(D205),,LEFT(D205,LEN(D205)-6)*1)</f>
        <v>38721.8122569444</v>
      </c>
      <c r="I205" s="9" t="n">
        <f aca="false">IF(ISBLANK(A205),"",-B205*C205)</f>
        <v>2259</v>
      </c>
      <c r="J205" s="9" t="n">
        <f aca="false">IF(ISBLANK(A205),"",-SUM(I$3:I205))</f>
        <v>-39326.3475203718</v>
      </c>
      <c r="K205" s="9" t="n">
        <f aca="false">IF(ISBLANK(A205),"",SUMPRODUCT(O205:R205,T205:W205)-J205)</f>
        <v>1821.34752037177</v>
      </c>
      <c r="L205" s="5" t="n">
        <f aca="false">IF(ISBLANK(A205),"",K205/$M$1)</f>
        <v>0.0303557920061961</v>
      </c>
      <c r="M205" s="5" t="n">
        <f aca="false">IF(ISBLANK(A205),"",K205/($M$1+SUM(K$3:K204)))</f>
        <v>0.00931552162986755</v>
      </c>
      <c r="N205" s="0" t="n">
        <f aca="false">IF(ISBLANK(A205),"",IF(H206=0,NETWORKDAYS($H$3,H205,holiday!$B$2:$B$10),IF(DAY(H205)&lt;DAY(H206),NETWORKDAYS($H$3,H205,holiday!$B$2:$B$10),0)))</f>
        <v>0</v>
      </c>
      <c r="O205" s="0" t="n">
        <f aca="false">IF(ISBLANK(A205),"",SUMIF($A$3:$A205,O$2,$B$3:$B205))</f>
        <v>800</v>
      </c>
      <c r="P205" s="0" t="n">
        <f aca="false">IF(ISBLANK(A205),"",SUMIF($A$3:$A205,P$2,$B$3:$B205))</f>
        <v>-2200</v>
      </c>
      <c r="Q205" s="0" t="n">
        <f aca="false">IF(ISBLANK(A205),"",SUMIF($A$3:$A205,Q$2,$B$3:$B205))</f>
        <v>-500</v>
      </c>
      <c r="R205" s="0" t="n">
        <f aca="false">IF(ISBLANK(A205),"",SUMIF($A$3:$A205,R$2,$B$3:$B205))</f>
        <v>0</v>
      </c>
      <c r="T205" s="9" t="n">
        <f aca="false">IF(ISBLANK(A205),"",IF($A205=T$2,$C205,T204))</f>
        <v>47.66</v>
      </c>
      <c r="U205" s="9" t="n">
        <f aca="false">IF(ISBLANK(A205),"",IF($A205=U$2,$C205,U204))</f>
        <v>22.59</v>
      </c>
      <c r="V205" s="9" t="n">
        <f aca="false">IF(ISBLANK(A205),"",IF($A205=V$2,$C205,V204))</f>
        <v>51.87</v>
      </c>
      <c r="W205" s="9" t="n">
        <f aca="false">IF(ISBLANK(A205),"",IF($A205=W$2,$C205,W204))</f>
        <v>0</v>
      </c>
    </row>
    <row r="206" customFormat="false" ht="14.1" hidden="false" customHeight="false" outlineLevel="0" collapsed="false">
      <c r="A206" s="0" t="n">
        <v>980</v>
      </c>
      <c r="B206" s="0" t="n">
        <v>-100</v>
      </c>
      <c r="C206" s="0" t="n">
        <v>22.6</v>
      </c>
      <c r="D206" s="0" t="s">
        <v>214</v>
      </c>
      <c r="H206" s="8" t="n">
        <f aca="false">IF(ISBLANK(D206),,LEFT(D206,LEN(D206)-6)*1)</f>
        <v>38721.8141550926</v>
      </c>
      <c r="I206" s="9" t="n">
        <f aca="false">IF(ISBLANK(A206),"",-B206*C206)</f>
        <v>2260</v>
      </c>
      <c r="J206" s="9" t="n">
        <f aca="false">IF(ISBLANK(A206),"",-SUM(I$3:I206))</f>
        <v>-41586.3475203718</v>
      </c>
      <c r="K206" s="9" t="n">
        <f aca="false">IF(ISBLANK(A206),"",SUMPRODUCT(O206:R206,T206:W206)-J206)</f>
        <v>1799.34752037177</v>
      </c>
      <c r="L206" s="5" t="n">
        <f aca="false">IF(ISBLANK(A206),"",K206/$M$1)</f>
        <v>0.0299891253395295</v>
      </c>
      <c r="M206" s="5" t="n">
        <f aca="false">IF(ISBLANK(A206),"",K206/($M$1+SUM(K$3:K205)))</f>
        <v>0.00911806024664264</v>
      </c>
      <c r="N206" s="0" t="n">
        <f aca="false">IF(ISBLANK(A206),"",IF(H207=0,NETWORKDAYS($H$3,H206,holiday!$B$2:$B$10),IF(DAY(H206)&lt;DAY(H207),NETWORKDAYS($H$3,H206,holiday!$B$2:$B$10),0)))</f>
        <v>0</v>
      </c>
      <c r="O206" s="0" t="n">
        <f aca="false">IF(ISBLANK(A206),"",SUMIF($A$3:$A206,O$2,$B$3:$B206))</f>
        <v>800</v>
      </c>
      <c r="P206" s="0" t="n">
        <f aca="false">IF(ISBLANK(A206),"",SUMIF($A$3:$A206,P$2,$B$3:$B206))</f>
        <v>-2300</v>
      </c>
      <c r="Q206" s="0" t="n">
        <f aca="false">IF(ISBLANK(A206),"",SUMIF($A$3:$A206,Q$2,$B$3:$B206))</f>
        <v>-500</v>
      </c>
      <c r="R206" s="0" t="n">
        <f aca="false">IF(ISBLANK(A206),"",SUMIF($A$3:$A206,R$2,$B$3:$B206))</f>
        <v>0</v>
      </c>
      <c r="T206" s="9" t="n">
        <f aca="false">IF(ISBLANK(A206),"",IF($A206=T$2,$C206,T205))</f>
        <v>47.66</v>
      </c>
      <c r="U206" s="9" t="n">
        <f aca="false">IF(ISBLANK(A206),"",IF($A206=U$2,$C206,U205))</f>
        <v>22.6</v>
      </c>
      <c r="V206" s="9" t="n">
        <f aca="false">IF(ISBLANK(A206),"",IF($A206=V$2,$C206,V205))</f>
        <v>51.87</v>
      </c>
      <c r="W206" s="9" t="n">
        <f aca="false">IF(ISBLANK(A206),"",IF($A206=W$2,$C206,W205))</f>
        <v>0</v>
      </c>
    </row>
    <row r="207" customFormat="false" ht="14.1" hidden="false" customHeight="false" outlineLevel="0" collapsed="false">
      <c r="A207" s="0" t="n">
        <v>980</v>
      </c>
      <c r="B207" s="0" t="n">
        <v>-100</v>
      </c>
      <c r="C207" s="0" t="n">
        <v>22.59</v>
      </c>
      <c r="D207" s="0" t="s">
        <v>215</v>
      </c>
      <c r="H207" s="8" t="n">
        <f aca="false">IF(ISBLANK(D207),,LEFT(D207,LEN(D207)-6)*1)</f>
        <v>38721.8150231481</v>
      </c>
      <c r="I207" s="9" t="n">
        <f aca="false">IF(ISBLANK(A207),"",-B207*C207)</f>
        <v>2259</v>
      </c>
      <c r="J207" s="9" t="n">
        <f aca="false">IF(ISBLANK(A207),"",-SUM(I$3:I207))</f>
        <v>-43845.3475203718</v>
      </c>
      <c r="K207" s="9" t="n">
        <f aca="false">IF(ISBLANK(A207),"",SUMPRODUCT(O207:R207,T207:W207)-J207)</f>
        <v>1822.34752037177</v>
      </c>
      <c r="L207" s="5" t="n">
        <f aca="false">IF(ISBLANK(A207),"",K207/$M$1)</f>
        <v>0.0303724586728628</v>
      </c>
      <c r="M207" s="5" t="n">
        <f aca="false">IF(ISBLANK(A207),"",K207/($M$1+SUM(K$3:K206)))</f>
        <v>0.00915117012208266</v>
      </c>
      <c r="N207" s="0" t="n">
        <f aca="false">IF(ISBLANK(A207),"",IF(H208=0,NETWORKDAYS($H$3,H207,holiday!$B$2:$B$10),IF(DAY(H207)&lt;DAY(H208),NETWORKDAYS($H$3,H207,holiday!$B$2:$B$10),0)))</f>
        <v>0</v>
      </c>
      <c r="O207" s="0" t="n">
        <f aca="false">IF(ISBLANK(A207),"",SUMIF($A$3:$A207,O$2,$B$3:$B207))</f>
        <v>800</v>
      </c>
      <c r="P207" s="0" t="n">
        <f aca="false">IF(ISBLANK(A207),"",SUMIF($A$3:$A207,P$2,$B$3:$B207))</f>
        <v>-2400</v>
      </c>
      <c r="Q207" s="0" t="n">
        <f aca="false">IF(ISBLANK(A207),"",SUMIF($A$3:$A207,Q$2,$B$3:$B207))</f>
        <v>-500</v>
      </c>
      <c r="R207" s="0" t="n">
        <f aca="false">IF(ISBLANK(A207),"",SUMIF($A$3:$A207,R$2,$B$3:$B207))</f>
        <v>0</v>
      </c>
      <c r="T207" s="9" t="n">
        <f aca="false">IF(ISBLANK(A207),"",IF($A207=T$2,$C207,T206))</f>
        <v>47.66</v>
      </c>
      <c r="U207" s="9" t="n">
        <f aca="false">IF(ISBLANK(A207),"",IF($A207=U$2,$C207,U206))</f>
        <v>22.59</v>
      </c>
      <c r="V207" s="9" t="n">
        <f aca="false">IF(ISBLANK(A207),"",IF($A207=V$2,$C207,V206))</f>
        <v>51.87</v>
      </c>
      <c r="W207" s="9" t="n">
        <f aca="false">IF(ISBLANK(A207),"",IF($A207=W$2,$C207,W206))</f>
        <v>0</v>
      </c>
    </row>
    <row r="208" customFormat="false" ht="14.1" hidden="false" customHeight="false" outlineLevel="0" collapsed="false">
      <c r="A208" s="0" t="n">
        <v>27969</v>
      </c>
      <c r="B208" s="0" t="n">
        <v>100</v>
      </c>
      <c r="C208" s="0" t="n">
        <v>26.04</v>
      </c>
      <c r="D208" s="0" t="s">
        <v>216</v>
      </c>
      <c r="H208" s="8" t="n">
        <f aca="false">IF(ISBLANK(D208),,LEFT(D208,LEN(D208)-6)*1)</f>
        <v>38721.8162037037</v>
      </c>
      <c r="I208" s="9" t="n">
        <f aca="false">IF(ISBLANK(A208),"",-B208*C208)</f>
        <v>-2604</v>
      </c>
      <c r="J208" s="9" t="n">
        <f aca="false">IF(ISBLANK(A208),"",-SUM(I$3:I208))</f>
        <v>-41241.3475203718</v>
      </c>
      <c r="K208" s="9" t="n">
        <f aca="false">IF(ISBLANK(A208),"",SUMPRODUCT(O208:R208,T208:W208)-J208)</f>
        <v>1822.34752037177</v>
      </c>
      <c r="L208" s="5" t="n">
        <f aca="false">IF(ISBLANK(A208),"",K208/$M$1)</f>
        <v>0.0303724586728628</v>
      </c>
      <c r="M208" s="5" t="n">
        <f aca="false">IF(ISBLANK(A208),"",K208/($M$1+SUM(K$3:K207)))</f>
        <v>0.00906818561284092</v>
      </c>
      <c r="N208" s="0" t="n">
        <f aca="false">IF(ISBLANK(A208),"",IF(H209=0,NETWORKDAYS($H$3,H208,holiday!$B$2:$B$10),IF(DAY(H208)&lt;DAY(H209),NETWORKDAYS($H$3,H208,holiday!$B$2:$B$10),0)))</f>
        <v>0</v>
      </c>
      <c r="O208" s="0" t="n">
        <f aca="false">IF(ISBLANK(A208),"",SUMIF($A$3:$A208,O$2,$B$3:$B208))</f>
        <v>800</v>
      </c>
      <c r="P208" s="0" t="n">
        <f aca="false">IF(ISBLANK(A208),"",SUMIF($A$3:$A208,P$2,$B$3:$B208))</f>
        <v>-2400</v>
      </c>
      <c r="Q208" s="0" t="n">
        <f aca="false">IF(ISBLANK(A208),"",SUMIF($A$3:$A208,Q$2,$B$3:$B208))</f>
        <v>-500</v>
      </c>
      <c r="R208" s="0" t="n">
        <f aca="false">IF(ISBLANK(A208),"",SUMIF($A$3:$A208,R$2,$B$3:$B208))</f>
        <v>100</v>
      </c>
      <c r="T208" s="9" t="n">
        <f aca="false">IF(ISBLANK(A208),"",IF($A208=T$2,$C208,T207))</f>
        <v>47.66</v>
      </c>
      <c r="U208" s="9" t="n">
        <f aca="false">IF(ISBLANK(A208),"",IF($A208=U$2,$C208,U207))</f>
        <v>22.59</v>
      </c>
      <c r="V208" s="9" t="n">
        <f aca="false">IF(ISBLANK(A208),"",IF($A208=V$2,$C208,V207))</f>
        <v>51.87</v>
      </c>
      <c r="W208" s="9" t="n">
        <f aca="false">IF(ISBLANK(A208),"",IF($A208=W$2,$C208,W207))</f>
        <v>26.04</v>
      </c>
    </row>
    <row r="209" customFormat="false" ht="14.1" hidden="false" customHeight="false" outlineLevel="0" collapsed="false">
      <c r="A209" s="0" t="n">
        <v>980</v>
      </c>
      <c r="B209" s="0" t="n">
        <v>-100</v>
      </c>
      <c r="C209" s="0" t="n">
        <v>22.6</v>
      </c>
      <c r="D209" s="0" t="s">
        <v>217</v>
      </c>
      <c r="H209" s="8" t="n">
        <f aca="false">IF(ISBLANK(D209),,LEFT(D209,LEN(D209)-6)*1)</f>
        <v>38721.8178819444</v>
      </c>
      <c r="I209" s="9" t="n">
        <f aca="false">IF(ISBLANK(A209),"",-B209*C209)</f>
        <v>2260</v>
      </c>
      <c r="J209" s="9" t="n">
        <f aca="false">IF(ISBLANK(A209),"",-SUM(I$3:I209))</f>
        <v>-43501.3475203718</v>
      </c>
      <c r="K209" s="9" t="n">
        <f aca="false">IF(ISBLANK(A209),"",SUMPRODUCT(O209:R209,T209:W209)-J209)</f>
        <v>1798.34752037177</v>
      </c>
      <c r="L209" s="5" t="n">
        <f aca="false">IF(ISBLANK(A209),"",K209/$M$1)</f>
        <v>0.0299724586728628</v>
      </c>
      <c r="M209" s="5" t="n">
        <f aca="false">IF(ISBLANK(A209),"",K209/($M$1+SUM(K$3:K208)))</f>
        <v>0.00886833943687286</v>
      </c>
      <c r="N209" s="0" t="n">
        <f aca="false">IF(ISBLANK(A209),"",IF(H210=0,NETWORKDAYS($H$3,H209,holiday!$B$2:$B$10),IF(DAY(H209)&lt;DAY(H210),NETWORKDAYS($H$3,H209,holiday!$B$2:$B$10),0)))</f>
        <v>0</v>
      </c>
      <c r="O209" s="0" t="n">
        <f aca="false">IF(ISBLANK(A209),"",SUMIF($A$3:$A209,O$2,$B$3:$B209))</f>
        <v>800</v>
      </c>
      <c r="P209" s="0" t="n">
        <f aca="false">IF(ISBLANK(A209),"",SUMIF($A$3:$A209,P$2,$B$3:$B209))</f>
        <v>-2500</v>
      </c>
      <c r="Q209" s="0" t="n">
        <f aca="false">IF(ISBLANK(A209),"",SUMIF($A$3:$A209,Q$2,$B$3:$B209))</f>
        <v>-500</v>
      </c>
      <c r="R209" s="0" t="n">
        <f aca="false">IF(ISBLANK(A209),"",SUMIF($A$3:$A209,R$2,$B$3:$B209))</f>
        <v>100</v>
      </c>
      <c r="T209" s="9" t="n">
        <f aca="false">IF(ISBLANK(A209),"",IF($A209=T$2,$C209,T208))</f>
        <v>47.66</v>
      </c>
      <c r="U209" s="9" t="n">
        <f aca="false">IF(ISBLANK(A209),"",IF($A209=U$2,$C209,U208))</f>
        <v>22.6</v>
      </c>
      <c r="V209" s="9" t="n">
        <f aca="false">IF(ISBLANK(A209),"",IF($A209=V$2,$C209,V208))</f>
        <v>51.87</v>
      </c>
      <c r="W209" s="9" t="n">
        <f aca="false">IF(ISBLANK(A209),"",IF($A209=W$2,$C209,W208))</f>
        <v>26.04</v>
      </c>
    </row>
    <row r="210" customFormat="false" ht="14.1" hidden="false" customHeight="false" outlineLevel="0" collapsed="false">
      <c r="A210" s="0" t="n">
        <v>980</v>
      </c>
      <c r="B210" s="0" t="n">
        <v>-100</v>
      </c>
      <c r="C210" s="0" t="n">
        <v>22.5993333333333</v>
      </c>
      <c r="D210" s="0" t="s">
        <v>218</v>
      </c>
      <c r="H210" s="8" t="n">
        <f aca="false">IF(ISBLANK(D210),,LEFT(D210,LEN(D210)-6)*1)</f>
        <v>38721.8197569444</v>
      </c>
      <c r="I210" s="9" t="n">
        <f aca="false">IF(ISBLANK(A210),"",-B210*C210)</f>
        <v>2259.93333333333</v>
      </c>
      <c r="J210" s="9" t="n">
        <f aca="false">IF(ISBLANK(A210),"",-SUM(I$3:I210))</f>
        <v>-45761.2808537051</v>
      </c>
      <c r="K210" s="9" t="n">
        <f aca="false">IF(ISBLANK(A210),"",SUMPRODUCT(O210:R210,T210:W210)-J210)</f>
        <v>1800.01418703852</v>
      </c>
      <c r="L210" s="5" t="n">
        <f aca="false">IF(ISBLANK(A210),"",K210/$M$1)</f>
        <v>0.030000236450642</v>
      </c>
      <c r="M210" s="5" t="n">
        <f aca="false">IF(ISBLANK(A210),"",K210/($M$1+SUM(K$3:K209)))</f>
        <v>0.00879853005656938</v>
      </c>
      <c r="N210" s="0" t="n">
        <f aca="false">IF(ISBLANK(A210),"",IF(H211=0,NETWORKDAYS($H$3,H210,holiday!$B$2:$B$10),IF(DAY(H210)&lt;DAY(H211),NETWORKDAYS($H$3,H210,holiday!$B$2:$B$10),0)))</f>
        <v>0</v>
      </c>
      <c r="O210" s="0" t="n">
        <f aca="false">IF(ISBLANK(A210),"",SUMIF($A$3:$A210,O$2,$B$3:$B210))</f>
        <v>800</v>
      </c>
      <c r="P210" s="0" t="n">
        <f aca="false">IF(ISBLANK(A210),"",SUMIF($A$3:$A210,P$2,$B$3:$B210))</f>
        <v>-2600</v>
      </c>
      <c r="Q210" s="0" t="n">
        <f aca="false">IF(ISBLANK(A210),"",SUMIF($A$3:$A210,Q$2,$B$3:$B210))</f>
        <v>-500</v>
      </c>
      <c r="R210" s="0" t="n">
        <f aca="false">IF(ISBLANK(A210),"",SUMIF($A$3:$A210,R$2,$B$3:$B210))</f>
        <v>100</v>
      </c>
      <c r="T210" s="9" t="n">
        <f aca="false">IF(ISBLANK(A210),"",IF($A210=T$2,$C210,T209))</f>
        <v>47.66</v>
      </c>
      <c r="U210" s="9" t="n">
        <f aca="false">IF(ISBLANK(A210),"",IF($A210=U$2,$C210,U209))</f>
        <v>22.5993333333333</v>
      </c>
      <c r="V210" s="9" t="n">
        <f aca="false">IF(ISBLANK(A210),"",IF($A210=V$2,$C210,V209))</f>
        <v>51.87</v>
      </c>
      <c r="W210" s="9" t="n">
        <f aca="false">IF(ISBLANK(A210),"",IF($A210=W$2,$C210,W209))</f>
        <v>26.04</v>
      </c>
    </row>
    <row r="211" customFormat="false" ht="14.1" hidden="false" customHeight="false" outlineLevel="0" collapsed="false">
      <c r="A211" s="0" t="n">
        <v>27969</v>
      </c>
      <c r="B211" s="0" t="n">
        <v>100</v>
      </c>
      <c r="C211" s="0" t="n">
        <v>26.04</v>
      </c>
      <c r="D211" s="0" t="s">
        <v>219</v>
      </c>
      <c r="H211" s="8" t="n">
        <f aca="false">IF(ISBLANK(D211),,LEFT(D211,LEN(D211)-6)*1)</f>
        <v>38721.8204282407</v>
      </c>
      <c r="I211" s="9" t="n">
        <f aca="false">IF(ISBLANK(A211),"",-B211*C211)</f>
        <v>-2604</v>
      </c>
      <c r="J211" s="9" t="n">
        <f aca="false">IF(ISBLANK(A211),"",-SUM(I$3:I211))</f>
        <v>-43157.2808537051</v>
      </c>
      <c r="K211" s="9" t="n">
        <f aca="false">IF(ISBLANK(A211),"",SUMPRODUCT(O211:R211,T211:W211)-J211)</f>
        <v>1800.01418703852</v>
      </c>
      <c r="L211" s="5" t="n">
        <f aca="false">IF(ISBLANK(A211),"",K211/$M$1)</f>
        <v>0.030000236450642</v>
      </c>
      <c r="M211" s="5" t="n">
        <f aca="false">IF(ISBLANK(A211),"",K211/($M$1+SUM(K$3:K210)))</f>
        <v>0.00872179111529434</v>
      </c>
      <c r="N211" s="0" t="n">
        <f aca="false">IF(ISBLANK(A211),"",IF(H212=0,NETWORKDAYS($H$3,H211,holiday!$B$2:$B$10),IF(DAY(H211)&lt;DAY(H212),NETWORKDAYS($H$3,H211,holiday!$B$2:$B$10),0)))</f>
        <v>0</v>
      </c>
      <c r="O211" s="0" t="n">
        <f aca="false">IF(ISBLANK(A211),"",SUMIF($A$3:$A211,O$2,$B$3:$B211))</f>
        <v>800</v>
      </c>
      <c r="P211" s="0" t="n">
        <f aca="false">IF(ISBLANK(A211),"",SUMIF($A$3:$A211,P$2,$B$3:$B211))</f>
        <v>-2600</v>
      </c>
      <c r="Q211" s="0" t="n">
        <f aca="false">IF(ISBLANK(A211),"",SUMIF($A$3:$A211,Q$2,$B$3:$B211))</f>
        <v>-500</v>
      </c>
      <c r="R211" s="0" t="n">
        <f aca="false">IF(ISBLANK(A211),"",SUMIF($A$3:$A211,R$2,$B$3:$B211))</f>
        <v>200</v>
      </c>
      <c r="T211" s="9" t="n">
        <f aca="false">IF(ISBLANK(A211),"",IF($A211=T$2,$C211,T210))</f>
        <v>47.66</v>
      </c>
      <c r="U211" s="9" t="n">
        <f aca="false">IF(ISBLANK(A211),"",IF($A211=U$2,$C211,U210))</f>
        <v>22.5993333333333</v>
      </c>
      <c r="V211" s="9" t="n">
        <f aca="false">IF(ISBLANK(A211),"",IF($A211=V$2,$C211,V210))</f>
        <v>51.87</v>
      </c>
      <c r="W211" s="9" t="n">
        <f aca="false">IF(ISBLANK(A211),"",IF($A211=W$2,$C211,W210))</f>
        <v>26.04</v>
      </c>
    </row>
    <row r="212" customFormat="false" ht="14.1" hidden="false" customHeight="false" outlineLevel="0" collapsed="false">
      <c r="A212" s="0" t="n">
        <v>980</v>
      </c>
      <c r="B212" s="0" t="n">
        <v>-100</v>
      </c>
      <c r="C212" s="0" t="n">
        <v>22.56</v>
      </c>
      <c r="D212" s="0" t="s">
        <v>220</v>
      </c>
      <c r="H212" s="8" t="n">
        <f aca="false">IF(ISBLANK(D212),,LEFT(D212,LEN(D212)-6)*1)</f>
        <v>38721.834525463</v>
      </c>
      <c r="I212" s="9" t="n">
        <f aca="false">IF(ISBLANK(A212),"",-B212*C212)</f>
        <v>2256</v>
      </c>
      <c r="J212" s="9" t="n">
        <f aca="false">IF(ISBLANK(A212),"",-SUM(I$3:I212))</f>
        <v>-45413.2808537051</v>
      </c>
      <c r="K212" s="9" t="n">
        <f aca="false">IF(ISBLANK(A212),"",SUMPRODUCT(O212:R212,T212:W212)-J212)</f>
        <v>1902.2808537051</v>
      </c>
      <c r="L212" s="5" t="n">
        <f aca="false">IF(ISBLANK(A212),"",K212/$M$1)</f>
        <v>0.0317046808950849</v>
      </c>
      <c r="M212" s="5" t="n">
        <f aca="false">IF(ISBLANK(A212),"",K212/($M$1+SUM(K$3:K211)))</f>
        <v>0.00913761776338118</v>
      </c>
      <c r="N212" s="0" t="n">
        <f aca="false">IF(ISBLANK(A212),"",IF(H213=0,NETWORKDAYS($H$3,H212,holiday!$B$2:$B$10),IF(DAY(H212)&lt;DAY(H213),NETWORKDAYS($H$3,H212,holiday!$B$2:$B$10),0)))</f>
        <v>0</v>
      </c>
      <c r="O212" s="0" t="n">
        <f aca="false">IF(ISBLANK(A212),"",SUMIF($A$3:$A212,O$2,$B$3:$B212))</f>
        <v>800</v>
      </c>
      <c r="P212" s="0" t="n">
        <f aca="false">IF(ISBLANK(A212),"",SUMIF($A$3:$A212,P$2,$B$3:$B212))</f>
        <v>-2700</v>
      </c>
      <c r="Q212" s="0" t="n">
        <f aca="false">IF(ISBLANK(A212),"",SUMIF($A$3:$A212,Q$2,$B$3:$B212))</f>
        <v>-500</v>
      </c>
      <c r="R212" s="0" t="n">
        <f aca="false">IF(ISBLANK(A212),"",SUMIF($A$3:$A212,R$2,$B$3:$B212))</f>
        <v>200</v>
      </c>
      <c r="T212" s="9" t="n">
        <f aca="false">IF(ISBLANK(A212),"",IF($A212=T$2,$C212,T211))</f>
        <v>47.66</v>
      </c>
      <c r="U212" s="9" t="n">
        <f aca="false">IF(ISBLANK(A212),"",IF($A212=U$2,$C212,U211))</f>
        <v>22.56</v>
      </c>
      <c r="V212" s="9" t="n">
        <f aca="false">IF(ISBLANK(A212),"",IF($A212=V$2,$C212,V211))</f>
        <v>51.87</v>
      </c>
      <c r="W212" s="9" t="n">
        <f aca="false">IF(ISBLANK(A212),"",IF($A212=W$2,$C212,W211))</f>
        <v>26.04</v>
      </c>
    </row>
    <row r="213" customFormat="false" ht="14.1" hidden="false" customHeight="false" outlineLevel="0" collapsed="false">
      <c r="A213" s="0" t="n">
        <v>980</v>
      </c>
      <c r="B213" s="0" t="n">
        <v>100</v>
      </c>
      <c r="C213" s="0" t="n">
        <v>22.56</v>
      </c>
      <c r="D213" s="0" t="s">
        <v>221</v>
      </c>
      <c r="H213" s="8" t="n">
        <f aca="false">IF(ISBLANK(D213),,LEFT(D213,LEN(D213)-6)*1)</f>
        <v>38721.8380787037</v>
      </c>
      <c r="I213" s="9" t="n">
        <f aca="false">IF(ISBLANK(A213),"",-B213*C213)</f>
        <v>-2256</v>
      </c>
      <c r="J213" s="9" t="n">
        <f aca="false">IF(ISBLANK(A213),"",-SUM(I$3:I213))</f>
        <v>-43157.2808537051</v>
      </c>
      <c r="K213" s="9" t="n">
        <f aca="false">IF(ISBLANK(A213),"",SUMPRODUCT(O213:R213,T213:W213)-J213)</f>
        <v>1902.2808537051</v>
      </c>
      <c r="L213" s="5" t="n">
        <f aca="false">IF(ISBLANK(A213),"",K213/$M$1)</f>
        <v>0.0317046808950849</v>
      </c>
      <c r="M213" s="5" t="n">
        <f aca="false">IF(ISBLANK(A213),"",K213/($M$1+SUM(K$3:K212)))</f>
        <v>0.00905487775159298</v>
      </c>
      <c r="N213" s="0" t="n">
        <f aca="false">IF(ISBLANK(A213),"",IF(H214=0,NETWORKDAYS($H$3,H213,holiday!$B$2:$B$10),IF(DAY(H213)&lt;DAY(H214),NETWORKDAYS($H$3,H213,holiday!$B$2:$B$10),0)))</f>
        <v>0</v>
      </c>
      <c r="O213" s="0" t="n">
        <f aca="false">IF(ISBLANK(A213),"",SUMIF($A$3:$A213,O$2,$B$3:$B213))</f>
        <v>800</v>
      </c>
      <c r="P213" s="0" t="n">
        <f aca="false">IF(ISBLANK(A213),"",SUMIF($A$3:$A213,P$2,$B$3:$B213))</f>
        <v>-2600</v>
      </c>
      <c r="Q213" s="0" t="n">
        <f aca="false">IF(ISBLANK(A213),"",SUMIF($A$3:$A213,Q$2,$B$3:$B213))</f>
        <v>-500</v>
      </c>
      <c r="R213" s="0" t="n">
        <f aca="false">IF(ISBLANK(A213),"",SUMIF($A$3:$A213,R$2,$B$3:$B213))</f>
        <v>200</v>
      </c>
      <c r="T213" s="9" t="n">
        <f aca="false">IF(ISBLANK(A213),"",IF($A213=T$2,$C213,T212))</f>
        <v>47.66</v>
      </c>
      <c r="U213" s="9" t="n">
        <f aca="false">IF(ISBLANK(A213),"",IF($A213=U$2,$C213,U212))</f>
        <v>22.56</v>
      </c>
      <c r="V213" s="9" t="n">
        <f aca="false">IF(ISBLANK(A213),"",IF($A213=V$2,$C213,V212))</f>
        <v>51.87</v>
      </c>
      <c r="W213" s="9" t="n">
        <f aca="false">IF(ISBLANK(A213),"",IF($A213=W$2,$C213,W212))</f>
        <v>26.04</v>
      </c>
    </row>
    <row r="214" customFormat="false" ht="14.1" hidden="false" customHeight="false" outlineLevel="0" collapsed="false">
      <c r="A214" s="0" t="n">
        <v>679</v>
      </c>
      <c r="B214" s="0" t="n">
        <v>100</v>
      </c>
      <c r="C214" s="0" t="n">
        <v>51.89</v>
      </c>
      <c r="D214" s="0" t="s">
        <v>222</v>
      </c>
      <c r="H214" s="8" t="n">
        <f aca="false">IF(ISBLANK(D214),,LEFT(D214,LEN(D214)-6)*1)</f>
        <v>38721.838587963</v>
      </c>
      <c r="I214" s="9" t="n">
        <f aca="false">IF(ISBLANK(A214),"",-B214*C214)</f>
        <v>-5189</v>
      </c>
      <c r="J214" s="9" t="n">
        <f aca="false">IF(ISBLANK(A214),"",-SUM(I$3:I214))</f>
        <v>-37968.2808537051</v>
      </c>
      <c r="K214" s="9" t="n">
        <f aca="false">IF(ISBLANK(A214),"",SUMPRODUCT(O214:R214,T214:W214)-J214)</f>
        <v>1892.2808537051</v>
      </c>
      <c r="L214" s="5" t="n">
        <f aca="false">IF(ISBLANK(A214),"",K214/$M$1)</f>
        <v>0.0315380142284183</v>
      </c>
      <c r="M214" s="5" t="n">
        <f aca="false">IF(ISBLANK(A214),"",K214/($M$1+SUM(K$3:K213)))</f>
        <v>0.00892644973072077</v>
      </c>
      <c r="N214" s="0" t="n">
        <f aca="false">IF(ISBLANK(A214),"",IF(H215=0,NETWORKDAYS($H$3,H214,holiday!$B$2:$B$10),IF(DAY(H214)&lt;DAY(H215),NETWORKDAYS($H$3,H214,holiday!$B$2:$B$10),0)))</f>
        <v>0</v>
      </c>
      <c r="O214" s="0" t="n">
        <f aca="false">IF(ISBLANK(A214),"",SUMIF($A$3:$A214,O$2,$B$3:$B214))</f>
        <v>800</v>
      </c>
      <c r="P214" s="0" t="n">
        <f aca="false">IF(ISBLANK(A214),"",SUMIF($A$3:$A214,P$2,$B$3:$B214))</f>
        <v>-2600</v>
      </c>
      <c r="Q214" s="0" t="n">
        <f aca="false">IF(ISBLANK(A214),"",SUMIF($A$3:$A214,Q$2,$B$3:$B214))</f>
        <v>-400</v>
      </c>
      <c r="R214" s="0" t="n">
        <f aca="false">IF(ISBLANK(A214),"",SUMIF($A$3:$A214,R$2,$B$3:$B214))</f>
        <v>200</v>
      </c>
      <c r="T214" s="9" t="n">
        <f aca="false">IF(ISBLANK(A214),"",IF($A214=T$2,$C214,T213))</f>
        <v>47.66</v>
      </c>
      <c r="U214" s="9" t="n">
        <f aca="false">IF(ISBLANK(A214),"",IF($A214=U$2,$C214,U213))</f>
        <v>22.56</v>
      </c>
      <c r="V214" s="9" t="n">
        <f aca="false">IF(ISBLANK(A214),"",IF($A214=V$2,$C214,V213))</f>
        <v>51.89</v>
      </c>
      <c r="W214" s="9" t="n">
        <f aca="false">IF(ISBLANK(A214),"",IF($A214=W$2,$C214,W213))</f>
        <v>26.04</v>
      </c>
    </row>
    <row r="215" customFormat="false" ht="14.1" hidden="false" customHeight="false" outlineLevel="0" collapsed="false">
      <c r="A215" s="0" t="n">
        <v>980</v>
      </c>
      <c r="B215" s="0" t="n">
        <v>-100</v>
      </c>
      <c r="C215" s="0" t="n">
        <v>22.57</v>
      </c>
      <c r="D215" s="0" t="s">
        <v>223</v>
      </c>
      <c r="H215" s="8" t="n">
        <f aca="false">IF(ISBLANK(D215),,LEFT(D215,LEN(D215)-6)*1)</f>
        <v>38721.8408564815</v>
      </c>
      <c r="I215" s="9" t="n">
        <f aca="false">IF(ISBLANK(A215),"",-B215*C215)</f>
        <v>2257</v>
      </c>
      <c r="J215" s="9" t="n">
        <f aca="false">IF(ISBLANK(A215),"",-SUM(I$3:I215))</f>
        <v>-40225.2808537051</v>
      </c>
      <c r="K215" s="9" t="n">
        <f aca="false">IF(ISBLANK(A215),"",SUMPRODUCT(O215:R215,T215:W215)-J215)</f>
        <v>1866.2808537051</v>
      </c>
      <c r="L215" s="5" t="n">
        <f aca="false">IF(ISBLANK(A215),"",K215/$M$1)</f>
        <v>0.0311046808950849</v>
      </c>
      <c r="M215" s="5" t="n">
        <f aca="false">IF(ISBLANK(A215),"",K215/($M$1+SUM(K$3:K214)))</f>
        <v>0.00872590863851834</v>
      </c>
      <c r="N215" s="0" t="n">
        <f aca="false">IF(ISBLANK(A215),"",IF(H216=0,NETWORKDAYS($H$3,H215,holiday!$B$2:$B$10),IF(DAY(H215)&lt;DAY(H216),NETWORKDAYS($H$3,H215,holiday!$B$2:$B$10),0)))</f>
        <v>0</v>
      </c>
      <c r="O215" s="0" t="n">
        <f aca="false">IF(ISBLANK(A215),"",SUMIF($A$3:$A215,O$2,$B$3:$B215))</f>
        <v>800</v>
      </c>
      <c r="P215" s="0" t="n">
        <f aca="false">IF(ISBLANK(A215),"",SUMIF($A$3:$A215,P$2,$B$3:$B215))</f>
        <v>-2700</v>
      </c>
      <c r="Q215" s="0" t="n">
        <f aca="false">IF(ISBLANK(A215),"",SUMIF($A$3:$A215,Q$2,$B$3:$B215))</f>
        <v>-400</v>
      </c>
      <c r="R215" s="0" t="n">
        <f aca="false">IF(ISBLANK(A215),"",SUMIF($A$3:$A215,R$2,$B$3:$B215))</f>
        <v>200</v>
      </c>
      <c r="T215" s="9" t="n">
        <f aca="false">IF(ISBLANK(A215),"",IF($A215=T$2,$C215,T214))</f>
        <v>47.66</v>
      </c>
      <c r="U215" s="9" t="n">
        <f aca="false">IF(ISBLANK(A215),"",IF($A215=U$2,$C215,U214))</f>
        <v>22.57</v>
      </c>
      <c r="V215" s="9" t="n">
        <f aca="false">IF(ISBLANK(A215),"",IF($A215=V$2,$C215,V214))</f>
        <v>51.89</v>
      </c>
      <c r="W215" s="9" t="n">
        <f aca="false">IF(ISBLANK(A215),"",IF($A215=W$2,$C215,W214))</f>
        <v>26.04</v>
      </c>
    </row>
    <row r="216" customFormat="false" ht="14.1" hidden="false" customHeight="false" outlineLevel="0" collapsed="false">
      <c r="A216" s="0" t="n">
        <v>980</v>
      </c>
      <c r="B216" s="0" t="n">
        <v>100</v>
      </c>
      <c r="C216" s="0" t="n">
        <v>22.56</v>
      </c>
      <c r="D216" s="0" t="s">
        <v>224</v>
      </c>
      <c r="H216" s="8" t="n">
        <f aca="false">IF(ISBLANK(D216),,LEFT(D216,LEN(D216)-6)*1)</f>
        <v>38721.8411921296</v>
      </c>
      <c r="I216" s="9" t="n">
        <f aca="false">IF(ISBLANK(A216),"",-B216*C216)</f>
        <v>-2256</v>
      </c>
      <c r="J216" s="9" t="n">
        <f aca="false">IF(ISBLANK(A216),"",-SUM(I$3:I216))</f>
        <v>-37969.2808537051</v>
      </c>
      <c r="K216" s="9" t="n">
        <f aca="false">IF(ISBLANK(A216),"",SUMPRODUCT(O216:R216,T216:W216)-J216)</f>
        <v>1893.2808537051</v>
      </c>
      <c r="L216" s="5" t="n">
        <f aca="false">IF(ISBLANK(A216),"",K216/$M$1)</f>
        <v>0.0315546808950849</v>
      </c>
      <c r="M216" s="5" t="n">
        <f aca="false">IF(ISBLANK(A216),"",K216/($M$1+SUM(K$3:K215)))</f>
        <v>0.00877557390999922</v>
      </c>
      <c r="N216" s="0" t="n">
        <f aca="false">IF(ISBLANK(A216),"",IF(H217=0,NETWORKDAYS($H$3,H216,holiday!$B$2:$B$10),IF(DAY(H216)&lt;DAY(H217),NETWORKDAYS($H$3,H216,holiday!$B$2:$B$10),0)))</f>
        <v>0</v>
      </c>
      <c r="O216" s="0" t="n">
        <f aca="false">IF(ISBLANK(A216),"",SUMIF($A$3:$A216,O$2,$B$3:$B216))</f>
        <v>800</v>
      </c>
      <c r="P216" s="0" t="n">
        <f aca="false">IF(ISBLANK(A216),"",SUMIF($A$3:$A216,P$2,$B$3:$B216))</f>
        <v>-2600</v>
      </c>
      <c r="Q216" s="0" t="n">
        <f aca="false">IF(ISBLANK(A216),"",SUMIF($A$3:$A216,Q$2,$B$3:$B216))</f>
        <v>-400</v>
      </c>
      <c r="R216" s="0" t="n">
        <f aca="false">IF(ISBLANK(A216),"",SUMIF($A$3:$A216,R$2,$B$3:$B216))</f>
        <v>200</v>
      </c>
      <c r="T216" s="9" t="n">
        <f aca="false">IF(ISBLANK(A216),"",IF($A216=T$2,$C216,T215))</f>
        <v>47.66</v>
      </c>
      <c r="U216" s="9" t="n">
        <f aca="false">IF(ISBLANK(A216),"",IF($A216=U$2,$C216,U215))</f>
        <v>22.56</v>
      </c>
      <c r="V216" s="9" t="n">
        <f aca="false">IF(ISBLANK(A216),"",IF($A216=V$2,$C216,V215))</f>
        <v>51.89</v>
      </c>
      <c r="W216" s="9" t="n">
        <f aca="false">IF(ISBLANK(A216),"",IF($A216=W$2,$C216,W215))</f>
        <v>26.04</v>
      </c>
    </row>
    <row r="217" customFormat="false" ht="14.1" hidden="false" customHeight="false" outlineLevel="0" collapsed="false">
      <c r="A217" s="0" t="n">
        <v>980</v>
      </c>
      <c r="B217" s="0" t="n">
        <v>-100</v>
      </c>
      <c r="C217" s="0" t="n">
        <v>22.58</v>
      </c>
      <c r="D217" s="0" t="s">
        <v>225</v>
      </c>
      <c r="H217" s="8" t="n">
        <f aca="false">IF(ISBLANK(D217),,LEFT(D217,LEN(D217)-6)*1)</f>
        <v>38721.8439236111</v>
      </c>
      <c r="I217" s="9" t="n">
        <f aca="false">IF(ISBLANK(A217),"",-B217*C217)</f>
        <v>2258</v>
      </c>
      <c r="J217" s="9" t="n">
        <f aca="false">IF(ISBLANK(A217),"",-SUM(I$3:I217))</f>
        <v>-40227.2808537051</v>
      </c>
      <c r="K217" s="9" t="n">
        <f aca="false">IF(ISBLANK(A217),"",SUMPRODUCT(O217:R217,T217:W217)-J217)</f>
        <v>1841.2808537051</v>
      </c>
      <c r="L217" s="5" t="n">
        <f aca="false">IF(ISBLANK(A217),"",K217/$M$1)</f>
        <v>0.0306880142284184</v>
      </c>
      <c r="M217" s="5" t="n">
        <f aca="false">IF(ISBLANK(A217),"",K217/($M$1+SUM(K$3:K216)))</f>
        <v>0.00846030392338982</v>
      </c>
      <c r="N217" s="0" t="n">
        <f aca="false">IF(ISBLANK(A217),"",IF(H218=0,NETWORKDAYS($H$3,H217,holiday!$B$2:$B$10),IF(DAY(H217)&lt;DAY(H218),NETWORKDAYS($H$3,H217,holiday!$B$2:$B$10),0)))</f>
        <v>0</v>
      </c>
      <c r="O217" s="0" t="n">
        <f aca="false">IF(ISBLANK(A217),"",SUMIF($A$3:$A217,O$2,$B$3:$B217))</f>
        <v>800</v>
      </c>
      <c r="P217" s="0" t="n">
        <f aca="false">IF(ISBLANK(A217),"",SUMIF($A$3:$A217,P$2,$B$3:$B217))</f>
        <v>-2700</v>
      </c>
      <c r="Q217" s="0" t="n">
        <f aca="false">IF(ISBLANK(A217),"",SUMIF($A$3:$A217,Q$2,$B$3:$B217))</f>
        <v>-400</v>
      </c>
      <c r="R217" s="0" t="n">
        <f aca="false">IF(ISBLANK(A217),"",SUMIF($A$3:$A217,R$2,$B$3:$B217))</f>
        <v>200</v>
      </c>
      <c r="T217" s="9" t="n">
        <f aca="false">IF(ISBLANK(A217),"",IF($A217=T$2,$C217,T216))</f>
        <v>47.66</v>
      </c>
      <c r="U217" s="9" t="n">
        <f aca="false">IF(ISBLANK(A217),"",IF($A217=U$2,$C217,U216))</f>
        <v>22.58</v>
      </c>
      <c r="V217" s="9" t="n">
        <f aca="false">IF(ISBLANK(A217),"",IF($A217=V$2,$C217,V216))</f>
        <v>51.89</v>
      </c>
      <c r="W217" s="9" t="n">
        <f aca="false">IF(ISBLANK(A217),"",IF($A217=W$2,$C217,W216))</f>
        <v>26.04</v>
      </c>
    </row>
    <row r="218" customFormat="false" ht="14.1" hidden="false" customHeight="false" outlineLevel="0" collapsed="false">
      <c r="A218" s="0" t="n">
        <v>980</v>
      </c>
      <c r="B218" s="0" t="n">
        <v>-100</v>
      </c>
      <c r="C218" s="0" t="n">
        <v>22.5997619047619</v>
      </c>
      <c r="D218" s="0" t="s">
        <v>226</v>
      </c>
      <c r="H218" s="8" t="n">
        <f aca="false">IF(ISBLANK(D218),,LEFT(D218,LEN(D218)-6)*1)</f>
        <v>38721.844537037</v>
      </c>
      <c r="I218" s="9" t="n">
        <f aca="false">IF(ISBLANK(A218),"",-B218*C218)</f>
        <v>2259.97619047619</v>
      </c>
      <c r="J218" s="9" t="n">
        <f aca="false">IF(ISBLANK(A218),"",-SUM(I$3:I218))</f>
        <v>-42487.2570441813</v>
      </c>
      <c r="K218" s="9" t="n">
        <f aca="false">IF(ISBLANK(A218),"",SUMPRODUCT(O218:R218,T218:W218)-J218)</f>
        <v>1787.92371084797</v>
      </c>
      <c r="L218" s="5" t="n">
        <f aca="false">IF(ISBLANK(A218),"",K218/$M$1)</f>
        <v>0.0297987285141329</v>
      </c>
      <c r="M218" s="5" t="n">
        <f aca="false">IF(ISBLANK(A218),"",K218/($M$1+SUM(K$3:K217)))</f>
        <v>0.00814621941795073</v>
      </c>
      <c r="N218" s="0" t="n">
        <f aca="false">IF(ISBLANK(A218),"",IF(H219=0,NETWORKDAYS($H$3,H218,holiday!$B$2:$B$10),IF(DAY(H218)&lt;DAY(H219),NETWORKDAYS($H$3,H218,holiday!$B$2:$B$10),0)))</f>
        <v>0</v>
      </c>
      <c r="O218" s="0" t="n">
        <f aca="false">IF(ISBLANK(A218),"",SUMIF($A$3:$A218,O$2,$B$3:$B218))</f>
        <v>800</v>
      </c>
      <c r="P218" s="0" t="n">
        <f aca="false">IF(ISBLANK(A218),"",SUMIF($A$3:$A218,P$2,$B$3:$B218))</f>
        <v>-2800</v>
      </c>
      <c r="Q218" s="0" t="n">
        <f aca="false">IF(ISBLANK(A218),"",SUMIF($A$3:$A218,Q$2,$B$3:$B218))</f>
        <v>-400</v>
      </c>
      <c r="R218" s="0" t="n">
        <f aca="false">IF(ISBLANK(A218),"",SUMIF($A$3:$A218,R$2,$B$3:$B218))</f>
        <v>200</v>
      </c>
      <c r="T218" s="9" t="n">
        <f aca="false">IF(ISBLANK(A218),"",IF($A218=T$2,$C218,T217))</f>
        <v>47.66</v>
      </c>
      <c r="U218" s="9" t="n">
        <f aca="false">IF(ISBLANK(A218),"",IF($A218=U$2,$C218,U217))</f>
        <v>22.5997619047619</v>
      </c>
      <c r="V218" s="9" t="n">
        <f aca="false">IF(ISBLANK(A218),"",IF($A218=V$2,$C218,V217))</f>
        <v>51.89</v>
      </c>
      <c r="W218" s="9" t="n">
        <f aca="false">IF(ISBLANK(A218),"",IF($A218=W$2,$C218,W217))</f>
        <v>26.04</v>
      </c>
    </row>
    <row r="219" customFormat="false" ht="14.1" hidden="false" customHeight="false" outlineLevel="0" collapsed="false">
      <c r="A219" s="0" t="n">
        <v>980</v>
      </c>
      <c r="B219" s="0" t="n">
        <v>100</v>
      </c>
      <c r="C219" s="0" t="n">
        <v>22.59</v>
      </c>
      <c r="D219" s="0" t="s">
        <v>227</v>
      </c>
      <c r="H219" s="8" t="n">
        <f aca="false">IF(ISBLANK(D219),,LEFT(D219,LEN(D219)-6)*1)</f>
        <v>38721.8458217593</v>
      </c>
      <c r="I219" s="9" t="n">
        <f aca="false">IF(ISBLANK(A219),"",-B219*C219)</f>
        <v>-2259</v>
      </c>
      <c r="J219" s="9" t="n">
        <f aca="false">IF(ISBLANK(A219),"",-SUM(I$3:I219))</f>
        <v>-40228.2570441813</v>
      </c>
      <c r="K219" s="9" t="n">
        <f aca="false">IF(ISBLANK(A219),"",SUMPRODUCT(O219:R219,T219:W219)-J219)</f>
        <v>1815.25704418129</v>
      </c>
      <c r="L219" s="5" t="n">
        <f aca="false">IF(ISBLANK(A219),"",K219/$M$1)</f>
        <v>0.0302542840696881</v>
      </c>
      <c r="M219" s="5" t="n">
        <f aca="false">IF(ISBLANK(A219),"",K219/($M$1+SUM(K$3:K218)))</f>
        <v>0.00820392581602171</v>
      </c>
      <c r="N219" s="0" t="n">
        <f aca="false">IF(ISBLANK(A219),"",IF(H220=0,NETWORKDAYS($H$3,H219,holiday!$B$2:$B$10),IF(DAY(H219)&lt;DAY(H220),NETWORKDAYS($H$3,H219,holiday!$B$2:$B$10),0)))</f>
        <v>0</v>
      </c>
      <c r="O219" s="0" t="n">
        <f aca="false">IF(ISBLANK(A219),"",SUMIF($A$3:$A219,O$2,$B$3:$B219))</f>
        <v>800</v>
      </c>
      <c r="P219" s="0" t="n">
        <f aca="false">IF(ISBLANK(A219),"",SUMIF($A$3:$A219,P$2,$B$3:$B219))</f>
        <v>-2700</v>
      </c>
      <c r="Q219" s="0" t="n">
        <f aca="false">IF(ISBLANK(A219),"",SUMIF($A$3:$A219,Q$2,$B$3:$B219))</f>
        <v>-400</v>
      </c>
      <c r="R219" s="0" t="n">
        <f aca="false">IF(ISBLANK(A219),"",SUMIF($A$3:$A219,R$2,$B$3:$B219))</f>
        <v>200</v>
      </c>
      <c r="T219" s="9" t="n">
        <f aca="false">IF(ISBLANK(A219),"",IF($A219=T$2,$C219,T218))</f>
        <v>47.66</v>
      </c>
      <c r="U219" s="9" t="n">
        <f aca="false">IF(ISBLANK(A219),"",IF($A219=U$2,$C219,U218))</f>
        <v>22.59</v>
      </c>
      <c r="V219" s="9" t="n">
        <f aca="false">IF(ISBLANK(A219),"",IF($A219=V$2,$C219,V218))</f>
        <v>51.89</v>
      </c>
      <c r="W219" s="9" t="n">
        <f aca="false">IF(ISBLANK(A219),"",IF($A219=W$2,$C219,W218))</f>
        <v>26.04</v>
      </c>
    </row>
    <row r="220" customFormat="false" ht="14.1" hidden="false" customHeight="false" outlineLevel="0" collapsed="false">
      <c r="A220" s="0" t="n">
        <v>980</v>
      </c>
      <c r="B220" s="0" t="n">
        <v>100</v>
      </c>
      <c r="C220" s="0" t="n">
        <v>22.6</v>
      </c>
      <c r="D220" s="0" t="s">
        <v>228</v>
      </c>
      <c r="H220" s="8" t="n">
        <f aca="false">IF(ISBLANK(D220),,LEFT(D220,LEN(D220)-6)*1)</f>
        <v>38721.8509722222</v>
      </c>
      <c r="I220" s="9" t="n">
        <f aca="false">IF(ISBLANK(A220),"",-B220*C220)</f>
        <v>-2260</v>
      </c>
      <c r="J220" s="9" t="n">
        <f aca="false">IF(ISBLANK(A220),"",-SUM(I$3:I220))</f>
        <v>-37968.2570441813</v>
      </c>
      <c r="K220" s="9" t="n">
        <f aca="false">IF(ISBLANK(A220),"",SUMPRODUCT(O220:R220,T220:W220)-J220)</f>
        <v>1788.25704418128</v>
      </c>
      <c r="L220" s="5" t="n">
        <f aca="false">IF(ISBLANK(A220),"",K220/$M$1)</f>
        <v>0.029804284069688</v>
      </c>
      <c r="M220" s="5" t="n">
        <f aca="false">IF(ISBLANK(A220),"",K220/($M$1+SUM(K$3:K219)))</f>
        <v>0.00801613742896354</v>
      </c>
      <c r="N220" s="0" t="n">
        <f aca="false">IF(ISBLANK(A220),"",IF(H221=0,NETWORKDAYS($H$3,H220,holiday!$B$2:$B$10),IF(DAY(H220)&lt;DAY(H221),NETWORKDAYS($H$3,H220,holiday!$B$2:$B$10),0)))</f>
        <v>0</v>
      </c>
      <c r="O220" s="0" t="n">
        <f aca="false">IF(ISBLANK(A220),"",SUMIF($A$3:$A220,O$2,$B$3:$B220))</f>
        <v>800</v>
      </c>
      <c r="P220" s="0" t="n">
        <f aca="false">IF(ISBLANK(A220),"",SUMIF($A$3:$A220,P$2,$B$3:$B220))</f>
        <v>-2600</v>
      </c>
      <c r="Q220" s="0" t="n">
        <f aca="false">IF(ISBLANK(A220),"",SUMIF($A$3:$A220,Q$2,$B$3:$B220))</f>
        <v>-400</v>
      </c>
      <c r="R220" s="0" t="n">
        <f aca="false">IF(ISBLANK(A220),"",SUMIF($A$3:$A220,R$2,$B$3:$B220))</f>
        <v>200</v>
      </c>
      <c r="T220" s="9" t="n">
        <f aca="false">IF(ISBLANK(A220),"",IF($A220=T$2,$C220,T219))</f>
        <v>47.66</v>
      </c>
      <c r="U220" s="9" t="n">
        <f aca="false">IF(ISBLANK(A220),"",IF($A220=U$2,$C220,U219))</f>
        <v>22.6</v>
      </c>
      <c r="V220" s="9" t="n">
        <f aca="false">IF(ISBLANK(A220),"",IF($A220=V$2,$C220,V219))</f>
        <v>51.89</v>
      </c>
      <c r="W220" s="9" t="n">
        <f aca="false">IF(ISBLANK(A220),"",IF($A220=W$2,$C220,W219))</f>
        <v>26.04</v>
      </c>
    </row>
    <row r="221" customFormat="false" ht="14.1" hidden="false" customHeight="false" outlineLevel="0" collapsed="false">
      <c r="A221" s="0" t="n">
        <v>980</v>
      </c>
      <c r="B221" s="0" t="n">
        <v>-100</v>
      </c>
      <c r="C221" s="0" t="n">
        <v>22.64</v>
      </c>
      <c r="D221" s="0" t="s">
        <v>229</v>
      </c>
      <c r="H221" s="8" t="n">
        <f aca="false">IF(ISBLANK(D221),,LEFT(D221,LEN(D221)-6)*1)</f>
        <v>38721.856087963</v>
      </c>
      <c r="I221" s="9" t="n">
        <f aca="false">IF(ISBLANK(A221),"",-B221*C221)</f>
        <v>2264</v>
      </c>
      <c r="J221" s="9" t="n">
        <f aca="false">IF(ISBLANK(A221),"",-SUM(I$3:I221))</f>
        <v>-40232.2570441813</v>
      </c>
      <c r="K221" s="9" t="n">
        <f aca="false">IF(ISBLANK(A221),"",SUMPRODUCT(O221:R221,T221:W221)-J221)</f>
        <v>1684.25704418129</v>
      </c>
      <c r="L221" s="5" t="n">
        <f aca="false">IF(ISBLANK(A221),"",K221/$M$1)</f>
        <v>0.0280709507363548</v>
      </c>
      <c r="M221" s="5" t="n">
        <f aca="false">IF(ISBLANK(A221),"",K221/($M$1+SUM(K$3:K220)))</f>
        <v>0.00748990134395024</v>
      </c>
      <c r="N221" s="0" t="n">
        <f aca="false">IF(ISBLANK(A221),"",IF(H222=0,NETWORKDAYS($H$3,H221,holiday!$B$2:$B$10),IF(DAY(H221)&lt;DAY(H222),NETWORKDAYS($H$3,H221,holiday!$B$2:$B$10),0)))</f>
        <v>0</v>
      </c>
      <c r="O221" s="0" t="n">
        <f aca="false">IF(ISBLANK(A221),"",SUMIF($A$3:$A221,O$2,$B$3:$B221))</f>
        <v>800</v>
      </c>
      <c r="P221" s="0" t="n">
        <f aca="false">IF(ISBLANK(A221),"",SUMIF($A$3:$A221,P$2,$B$3:$B221))</f>
        <v>-2700</v>
      </c>
      <c r="Q221" s="0" t="n">
        <f aca="false">IF(ISBLANK(A221),"",SUMIF($A$3:$A221,Q$2,$B$3:$B221))</f>
        <v>-400</v>
      </c>
      <c r="R221" s="0" t="n">
        <f aca="false">IF(ISBLANK(A221),"",SUMIF($A$3:$A221,R$2,$B$3:$B221))</f>
        <v>200</v>
      </c>
      <c r="T221" s="9" t="n">
        <f aca="false">IF(ISBLANK(A221),"",IF($A221=T$2,$C221,T220))</f>
        <v>47.66</v>
      </c>
      <c r="U221" s="9" t="n">
        <f aca="false">IF(ISBLANK(A221),"",IF($A221=U$2,$C221,U220))</f>
        <v>22.64</v>
      </c>
      <c r="V221" s="9" t="n">
        <f aca="false">IF(ISBLANK(A221),"",IF($A221=V$2,$C221,V220))</f>
        <v>51.89</v>
      </c>
      <c r="W221" s="9" t="n">
        <f aca="false">IF(ISBLANK(A221),"",IF($A221=W$2,$C221,W220))</f>
        <v>26.04</v>
      </c>
    </row>
    <row r="222" customFormat="false" ht="14.1" hidden="false" customHeight="false" outlineLevel="0" collapsed="false">
      <c r="A222" s="0" t="n">
        <v>980</v>
      </c>
      <c r="B222" s="0" t="n">
        <v>-100</v>
      </c>
      <c r="C222" s="0" t="n">
        <v>22.64</v>
      </c>
      <c r="D222" s="0" t="s">
        <v>230</v>
      </c>
      <c r="H222" s="8" t="n">
        <f aca="false">IF(ISBLANK(D222),,LEFT(D222,LEN(D222)-6)*1)</f>
        <v>38721.8561458333</v>
      </c>
      <c r="I222" s="9" t="n">
        <f aca="false">IF(ISBLANK(A222),"",-B222*C222)</f>
        <v>2264</v>
      </c>
      <c r="J222" s="9" t="n">
        <f aca="false">IF(ISBLANK(A222),"",-SUM(I$3:I222))</f>
        <v>-42496.2570441813</v>
      </c>
      <c r="K222" s="9" t="n">
        <f aca="false">IF(ISBLANK(A222),"",SUMPRODUCT(O222:R222,T222:W222)-J222)</f>
        <v>1684.25704418129</v>
      </c>
      <c r="L222" s="5" t="n">
        <f aca="false">IF(ISBLANK(A222),"",K222/$M$1)</f>
        <v>0.0280709507363548</v>
      </c>
      <c r="M222" s="5" t="n">
        <f aca="false">IF(ISBLANK(A222),"",K222/($M$1+SUM(K$3:K221)))</f>
        <v>0.00743421977129401</v>
      </c>
      <c r="N222" s="0" t="n">
        <f aca="false">IF(ISBLANK(A222),"",IF(H223=0,NETWORKDAYS($H$3,H222,holiday!$B$2:$B$10),IF(DAY(H222)&lt;DAY(H223),NETWORKDAYS($H$3,H222,holiday!$B$2:$B$10),0)))</f>
        <v>0</v>
      </c>
      <c r="O222" s="0" t="n">
        <f aca="false">IF(ISBLANK(A222),"",SUMIF($A$3:$A222,O$2,$B$3:$B222))</f>
        <v>800</v>
      </c>
      <c r="P222" s="0" t="n">
        <f aca="false">IF(ISBLANK(A222),"",SUMIF($A$3:$A222,P$2,$B$3:$B222))</f>
        <v>-2800</v>
      </c>
      <c r="Q222" s="0" t="n">
        <f aca="false">IF(ISBLANK(A222),"",SUMIF($A$3:$A222,Q$2,$B$3:$B222))</f>
        <v>-400</v>
      </c>
      <c r="R222" s="0" t="n">
        <f aca="false">IF(ISBLANK(A222),"",SUMIF($A$3:$A222,R$2,$B$3:$B222))</f>
        <v>200</v>
      </c>
      <c r="T222" s="9" t="n">
        <f aca="false">IF(ISBLANK(A222),"",IF($A222=T$2,$C222,T221))</f>
        <v>47.66</v>
      </c>
      <c r="U222" s="9" t="n">
        <f aca="false">IF(ISBLANK(A222),"",IF($A222=U$2,$C222,U221))</f>
        <v>22.64</v>
      </c>
      <c r="V222" s="9" t="n">
        <f aca="false">IF(ISBLANK(A222),"",IF($A222=V$2,$C222,V221))</f>
        <v>51.89</v>
      </c>
      <c r="W222" s="9" t="n">
        <f aca="false">IF(ISBLANK(A222),"",IF($A222=W$2,$C222,W221))</f>
        <v>26.04</v>
      </c>
    </row>
    <row r="223" customFormat="false" ht="14.1" hidden="false" customHeight="false" outlineLevel="0" collapsed="false">
      <c r="A223" s="0" t="n">
        <v>8370</v>
      </c>
      <c r="B223" s="0" t="n">
        <v>-100</v>
      </c>
      <c r="C223" s="0" t="n">
        <v>47.55</v>
      </c>
      <c r="D223" s="0" t="s">
        <v>231</v>
      </c>
      <c r="H223" s="8" t="n">
        <f aca="false">IF(ISBLANK(D223),,LEFT(D223,LEN(D223)-6)*1)</f>
        <v>38721.8563541667</v>
      </c>
      <c r="I223" s="9" t="n">
        <f aca="false">IF(ISBLANK(A223),"",-B223*C223)</f>
        <v>4755</v>
      </c>
      <c r="J223" s="9" t="n">
        <f aca="false">IF(ISBLANK(A223),"",-SUM(I$3:I223))</f>
        <v>-47251.2570441813</v>
      </c>
      <c r="K223" s="9" t="n">
        <f aca="false">IF(ISBLANK(A223),"",SUMPRODUCT(O223:R223,T223:W223)-J223)</f>
        <v>1596.25704418129</v>
      </c>
      <c r="L223" s="5" t="n">
        <f aca="false">IF(ISBLANK(A223),"",K223/$M$1)</f>
        <v>0.0266042840696881</v>
      </c>
      <c r="M223" s="5" t="n">
        <f aca="false">IF(ISBLANK(A223),"",K223/($M$1+SUM(K$3:K222)))</f>
        <v>0.00699379907722159</v>
      </c>
      <c r="N223" s="0" t="n">
        <f aca="false">IF(ISBLANK(A223),"",IF(H224=0,NETWORKDAYS($H$3,H223,holiday!$B$2:$B$10),IF(DAY(H223)&lt;DAY(H224),NETWORKDAYS($H$3,H223,holiday!$B$2:$B$10),0)))</f>
        <v>0</v>
      </c>
      <c r="O223" s="0" t="n">
        <f aca="false">IF(ISBLANK(A223),"",SUMIF($A$3:$A223,O$2,$B$3:$B223))</f>
        <v>700</v>
      </c>
      <c r="P223" s="0" t="n">
        <f aca="false">IF(ISBLANK(A223),"",SUMIF($A$3:$A223,P$2,$B$3:$B223))</f>
        <v>-2800</v>
      </c>
      <c r="Q223" s="0" t="n">
        <f aca="false">IF(ISBLANK(A223),"",SUMIF($A$3:$A223,Q$2,$B$3:$B223))</f>
        <v>-400</v>
      </c>
      <c r="R223" s="0" t="n">
        <f aca="false">IF(ISBLANK(A223),"",SUMIF($A$3:$A223,R$2,$B$3:$B223))</f>
        <v>200</v>
      </c>
      <c r="T223" s="9" t="n">
        <f aca="false">IF(ISBLANK(A223),"",IF($A223=T$2,$C223,T222))</f>
        <v>47.55</v>
      </c>
      <c r="U223" s="9" t="n">
        <f aca="false">IF(ISBLANK(A223),"",IF($A223=U$2,$C223,U222))</f>
        <v>22.64</v>
      </c>
      <c r="V223" s="9" t="n">
        <f aca="false">IF(ISBLANK(A223),"",IF($A223=V$2,$C223,V222))</f>
        <v>51.89</v>
      </c>
      <c r="W223" s="9" t="n">
        <f aca="false">IF(ISBLANK(A223),"",IF($A223=W$2,$C223,W222))</f>
        <v>26.04</v>
      </c>
    </row>
    <row r="224" customFormat="false" ht="14.1" hidden="false" customHeight="false" outlineLevel="0" collapsed="false">
      <c r="A224" s="0" t="n">
        <v>679</v>
      </c>
      <c r="B224" s="0" t="n">
        <v>100</v>
      </c>
      <c r="C224" s="0" t="n">
        <v>51.91</v>
      </c>
      <c r="D224" s="0" t="s">
        <v>232</v>
      </c>
      <c r="H224" s="8" t="n">
        <f aca="false">IF(ISBLANK(D224),,LEFT(D224,LEN(D224)-6)*1)</f>
        <v>38721.8668402778</v>
      </c>
      <c r="I224" s="9" t="n">
        <f aca="false">IF(ISBLANK(A224),"",-B224*C224)</f>
        <v>-5191</v>
      </c>
      <c r="J224" s="9" t="n">
        <f aca="false">IF(ISBLANK(A224),"",-SUM(I$3:I224))</f>
        <v>-42060.2570441813</v>
      </c>
      <c r="K224" s="9" t="n">
        <f aca="false">IF(ISBLANK(A224),"",SUMPRODUCT(O224:R224,T224:W224)-J224)</f>
        <v>1588.25704418129</v>
      </c>
      <c r="L224" s="5" t="n">
        <f aca="false">IF(ISBLANK(A224),"",K224/$M$1)</f>
        <v>0.0264709507363548</v>
      </c>
      <c r="M224" s="5" t="n">
        <f aca="false">IF(ISBLANK(A224),"",K224/($M$1+SUM(K$3:K223)))</f>
        <v>0.00691041801028578</v>
      </c>
      <c r="N224" s="0" t="n">
        <f aca="false">IF(ISBLANK(A224),"",IF(H225=0,NETWORKDAYS($H$3,H224,holiday!$B$2:$B$10),IF(DAY(H224)&lt;DAY(H225),NETWORKDAYS($H$3,H224,holiday!$B$2:$B$10),0)))</f>
        <v>0</v>
      </c>
      <c r="O224" s="0" t="n">
        <f aca="false">IF(ISBLANK(A224),"",SUMIF($A$3:$A224,O$2,$B$3:$B224))</f>
        <v>700</v>
      </c>
      <c r="P224" s="0" t="n">
        <f aca="false">IF(ISBLANK(A224),"",SUMIF($A$3:$A224,P$2,$B$3:$B224))</f>
        <v>-2800</v>
      </c>
      <c r="Q224" s="0" t="n">
        <f aca="false">IF(ISBLANK(A224),"",SUMIF($A$3:$A224,Q$2,$B$3:$B224))</f>
        <v>-300</v>
      </c>
      <c r="R224" s="0" t="n">
        <f aca="false">IF(ISBLANK(A224),"",SUMIF($A$3:$A224,R$2,$B$3:$B224))</f>
        <v>200</v>
      </c>
      <c r="T224" s="9" t="n">
        <f aca="false">IF(ISBLANK(A224),"",IF($A224=T$2,$C224,T223))</f>
        <v>47.55</v>
      </c>
      <c r="U224" s="9" t="n">
        <f aca="false">IF(ISBLANK(A224),"",IF($A224=U$2,$C224,U223))</f>
        <v>22.64</v>
      </c>
      <c r="V224" s="9" t="n">
        <f aca="false">IF(ISBLANK(A224),"",IF($A224=V$2,$C224,V223))</f>
        <v>51.91</v>
      </c>
      <c r="W224" s="9" t="n">
        <f aca="false">IF(ISBLANK(A224),"",IF($A224=W$2,$C224,W223))</f>
        <v>26.04</v>
      </c>
    </row>
    <row r="225" customFormat="false" ht="14.1" hidden="false" customHeight="false" outlineLevel="0" collapsed="false">
      <c r="A225" s="0" t="n">
        <v>8370</v>
      </c>
      <c r="B225" s="0" t="n">
        <v>-100</v>
      </c>
      <c r="C225" s="0" t="n">
        <v>47.6</v>
      </c>
      <c r="D225" s="0" t="s">
        <v>233</v>
      </c>
      <c r="H225" s="8" t="n">
        <f aca="false">IF(ISBLANK(D225),,LEFT(D225,LEN(D225)-6)*1)</f>
        <v>38721.8673958333</v>
      </c>
      <c r="I225" s="9" t="n">
        <f aca="false">IF(ISBLANK(A225),"",-B225*C225)</f>
        <v>4760</v>
      </c>
      <c r="J225" s="9" t="n">
        <f aca="false">IF(ISBLANK(A225),"",-SUM(I$3:I225))</f>
        <v>-46820.2570441813</v>
      </c>
      <c r="K225" s="9" t="n">
        <f aca="false">IF(ISBLANK(A225),"",SUMPRODUCT(O225:R225,T225:W225)-J225)</f>
        <v>1623.25704418129</v>
      </c>
      <c r="L225" s="5" t="n">
        <f aca="false">IF(ISBLANK(A225),"",K225/$M$1)</f>
        <v>0.0270542840696881</v>
      </c>
      <c r="M225" s="5" t="n">
        <f aca="false">IF(ISBLANK(A225),"",K225/($M$1+SUM(K$3:K224)))</f>
        <v>0.0070142298025263</v>
      </c>
      <c r="N225" s="0" t="n">
        <f aca="false">IF(ISBLANK(A225),"",IF(H226=0,NETWORKDAYS($H$3,H225,holiday!$B$2:$B$10),IF(DAY(H225)&lt;DAY(H226),NETWORKDAYS($H$3,H225,holiday!$B$2:$B$10),0)))</f>
        <v>0</v>
      </c>
      <c r="O225" s="0" t="n">
        <f aca="false">IF(ISBLANK(A225),"",SUMIF($A$3:$A225,O$2,$B$3:$B225))</f>
        <v>600</v>
      </c>
      <c r="P225" s="0" t="n">
        <f aca="false">IF(ISBLANK(A225),"",SUMIF($A$3:$A225,P$2,$B$3:$B225))</f>
        <v>-2800</v>
      </c>
      <c r="Q225" s="0" t="n">
        <f aca="false">IF(ISBLANK(A225),"",SUMIF($A$3:$A225,Q$2,$B$3:$B225))</f>
        <v>-300</v>
      </c>
      <c r="R225" s="0" t="n">
        <f aca="false">IF(ISBLANK(A225),"",SUMIF($A$3:$A225,R$2,$B$3:$B225))</f>
        <v>200</v>
      </c>
      <c r="T225" s="9" t="n">
        <f aca="false">IF(ISBLANK(A225),"",IF($A225=T$2,$C225,T224))</f>
        <v>47.6</v>
      </c>
      <c r="U225" s="9" t="n">
        <f aca="false">IF(ISBLANK(A225),"",IF($A225=U$2,$C225,U224))</f>
        <v>22.64</v>
      </c>
      <c r="V225" s="9" t="n">
        <f aca="false">IF(ISBLANK(A225),"",IF($A225=V$2,$C225,V224))</f>
        <v>51.91</v>
      </c>
      <c r="W225" s="9" t="n">
        <f aca="false">IF(ISBLANK(A225),"",IF($A225=W$2,$C225,W224))</f>
        <v>26.04</v>
      </c>
    </row>
    <row r="226" customFormat="false" ht="14.1" hidden="false" customHeight="false" outlineLevel="0" collapsed="false">
      <c r="A226" s="0" t="n">
        <v>679</v>
      </c>
      <c r="B226" s="0" t="n">
        <v>100</v>
      </c>
      <c r="C226" s="0" t="n">
        <v>51.94</v>
      </c>
      <c r="D226" s="0" t="s">
        <v>234</v>
      </c>
      <c r="H226" s="8" t="n">
        <f aca="false">IF(ISBLANK(D226),,LEFT(D226,LEN(D226)-6)*1)</f>
        <v>38721.8704050926</v>
      </c>
      <c r="I226" s="9" t="n">
        <f aca="false">IF(ISBLANK(A226),"",-B226*C226)</f>
        <v>-5194</v>
      </c>
      <c r="J226" s="9" t="n">
        <f aca="false">IF(ISBLANK(A226),"",-SUM(I$3:I226))</f>
        <v>-41626.2570441813</v>
      </c>
      <c r="K226" s="9" t="n">
        <f aca="false">IF(ISBLANK(A226),"",SUMPRODUCT(O226:R226,T226:W226)-J226)</f>
        <v>1614.25704418129</v>
      </c>
      <c r="L226" s="5" t="n">
        <f aca="false">IF(ISBLANK(A226),"",K226/$M$1)</f>
        <v>0.0269042840696881</v>
      </c>
      <c r="M226" s="5" t="n">
        <f aca="false">IF(ISBLANK(A226),"",K226/($M$1+SUM(K$3:K225)))</f>
        <v>0.00692675420209217</v>
      </c>
      <c r="N226" s="0" t="n">
        <f aca="false">IF(ISBLANK(A226),"",IF(H227=0,NETWORKDAYS($H$3,H226,holiday!$B$2:$B$10),IF(DAY(H226)&lt;DAY(H227),NETWORKDAYS($H$3,H226,holiday!$B$2:$B$10),0)))</f>
        <v>0</v>
      </c>
      <c r="O226" s="0" t="n">
        <f aca="false">IF(ISBLANK(A226),"",SUMIF($A$3:$A226,O$2,$B$3:$B226))</f>
        <v>600</v>
      </c>
      <c r="P226" s="0" t="n">
        <f aca="false">IF(ISBLANK(A226),"",SUMIF($A$3:$A226,P$2,$B$3:$B226))</f>
        <v>-2800</v>
      </c>
      <c r="Q226" s="0" t="n">
        <f aca="false">IF(ISBLANK(A226),"",SUMIF($A$3:$A226,Q$2,$B$3:$B226))</f>
        <v>-200</v>
      </c>
      <c r="R226" s="0" t="n">
        <f aca="false">IF(ISBLANK(A226),"",SUMIF($A$3:$A226,R$2,$B$3:$B226))</f>
        <v>200</v>
      </c>
      <c r="T226" s="9" t="n">
        <f aca="false">IF(ISBLANK(A226),"",IF($A226=T$2,$C226,T225))</f>
        <v>47.6</v>
      </c>
      <c r="U226" s="9" t="n">
        <f aca="false">IF(ISBLANK(A226),"",IF($A226=U$2,$C226,U225))</f>
        <v>22.64</v>
      </c>
      <c r="V226" s="9" t="n">
        <f aca="false">IF(ISBLANK(A226),"",IF($A226=V$2,$C226,V225))</f>
        <v>51.94</v>
      </c>
      <c r="W226" s="9" t="n">
        <f aca="false">IF(ISBLANK(A226),"",IF($A226=W$2,$C226,W225))</f>
        <v>26.04</v>
      </c>
    </row>
    <row r="227" customFormat="false" ht="14.1" hidden="false" customHeight="false" outlineLevel="0" collapsed="false">
      <c r="A227" s="0" t="n">
        <v>8370</v>
      </c>
      <c r="B227" s="0" t="n">
        <v>100</v>
      </c>
      <c r="C227" s="0" t="n">
        <v>47.85</v>
      </c>
      <c r="D227" s="0" t="s">
        <v>235</v>
      </c>
      <c r="H227" s="8" t="n">
        <f aca="false">IF(ISBLANK(D227),,LEFT(D227,LEN(D227)-6)*1)</f>
        <v>38721.8710416667</v>
      </c>
      <c r="I227" s="9" t="n">
        <f aca="false">IF(ISBLANK(A227),"",-B227*C227)</f>
        <v>-4785</v>
      </c>
      <c r="J227" s="9" t="n">
        <f aca="false">IF(ISBLANK(A227),"",-SUM(I$3:I227))</f>
        <v>-36841.2570441813</v>
      </c>
      <c r="K227" s="9" t="n">
        <f aca="false">IF(ISBLANK(A227),"",SUMPRODUCT(O227:R227,T227:W227)-J227)</f>
        <v>1764.25704418129</v>
      </c>
      <c r="L227" s="5" t="n">
        <f aca="false">IF(ISBLANK(A227),"",K227/$M$1)</f>
        <v>0.0294042840696881</v>
      </c>
      <c r="M227" s="5" t="n">
        <f aca="false">IF(ISBLANK(A227),"",K227/($M$1+SUM(K$3:K226)))</f>
        <v>0.00751832450001775</v>
      </c>
      <c r="N227" s="0" t="n">
        <f aca="false">IF(ISBLANK(A227),"",IF(H228=0,NETWORKDAYS($H$3,H227,holiday!$B$2:$B$10),IF(DAY(H227)&lt;DAY(H228),NETWORKDAYS($H$3,H227,holiday!$B$2:$B$10),0)))</f>
        <v>0</v>
      </c>
      <c r="O227" s="0" t="n">
        <f aca="false">IF(ISBLANK(A227),"",SUMIF($A$3:$A227,O$2,$B$3:$B227))</f>
        <v>700</v>
      </c>
      <c r="P227" s="0" t="n">
        <f aca="false">IF(ISBLANK(A227),"",SUMIF($A$3:$A227,P$2,$B$3:$B227))</f>
        <v>-2800</v>
      </c>
      <c r="Q227" s="0" t="n">
        <f aca="false">IF(ISBLANK(A227),"",SUMIF($A$3:$A227,Q$2,$B$3:$B227))</f>
        <v>-200</v>
      </c>
      <c r="R227" s="0" t="n">
        <f aca="false">IF(ISBLANK(A227),"",SUMIF($A$3:$A227,R$2,$B$3:$B227))</f>
        <v>200</v>
      </c>
      <c r="T227" s="9" t="n">
        <f aca="false">IF(ISBLANK(A227),"",IF($A227=T$2,$C227,T226))</f>
        <v>47.85</v>
      </c>
      <c r="U227" s="9" t="n">
        <f aca="false">IF(ISBLANK(A227),"",IF($A227=U$2,$C227,U226))</f>
        <v>22.64</v>
      </c>
      <c r="V227" s="9" t="n">
        <f aca="false">IF(ISBLANK(A227),"",IF($A227=V$2,$C227,V226))</f>
        <v>51.94</v>
      </c>
      <c r="W227" s="9" t="n">
        <f aca="false">IF(ISBLANK(A227),"",IF($A227=W$2,$C227,W226))</f>
        <v>26.04</v>
      </c>
    </row>
    <row r="228" customFormat="false" ht="14.1" hidden="false" customHeight="false" outlineLevel="0" collapsed="false">
      <c r="A228" s="0" t="n">
        <v>8370</v>
      </c>
      <c r="B228" s="0" t="n">
        <v>100</v>
      </c>
      <c r="C228" s="0" t="n">
        <v>47.9</v>
      </c>
      <c r="D228" s="0" t="s">
        <v>236</v>
      </c>
      <c r="H228" s="8" t="n">
        <f aca="false">IF(ISBLANK(D228),,LEFT(D228,LEN(D228)-6)*1)</f>
        <v>38721.871875</v>
      </c>
      <c r="I228" s="9" t="n">
        <f aca="false">IF(ISBLANK(A228),"",-B228*C228)</f>
        <v>-4790</v>
      </c>
      <c r="J228" s="9" t="n">
        <f aca="false">IF(ISBLANK(A228),"",-SUM(I$3:I228))</f>
        <v>-32051.2570441813</v>
      </c>
      <c r="K228" s="9" t="n">
        <f aca="false">IF(ISBLANK(A228),"",SUMPRODUCT(O228:R228,T228:W228)-J228)</f>
        <v>1799.25704418129</v>
      </c>
      <c r="L228" s="5" t="n">
        <f aca="false">IF(ISBLANK(A228),"",K228/$M$1)</f>
        <v>0.0299876174030214</v>
      </c>
      <c r="M228" s="5" t="n">
        <f aca="false">IF(ISBLANK(A228),"",K228/($M$1+SUM(K$3:K227)))</f>
        <v>0.00761025947110466</v>
      </c>
      <c r="N228" s="0" t="n">
        <f aca="false">IF(ISBLANK(A228),"",IF(H229=0,NETWORKDAYS($H$3,H228,holiday!$B$2:$B$10),IF(DAY(H228)&lt;DAY(H229),NETWORKDAYS($H$3,H228,holiday!$B$2:$B$10),0)))</f>
        <v>0</v>
      </c>
      <c r="O228" s="0" t="n">
        <f aca="false">IF(ISBLANK(A228),"",SUMIF($A$3:$A228,O$2,$B$3:$B228))</f>
        <v>800</v>
      </c>
      <c r="P228" s="0" t="n">
        <f aca="false">IF(ISBLANK(A228),"",SUMIF($A$3:$A228,P$2,$B$3:$B228))</f>
        <v>-2800</v>
      </c>
      <c r="Q228" s="0" t="n">
        <f aca="false">IF(ISBLANK(A228),"",SUMIF($A$3:$A228,Q$2,$B$3:$B228))</f>
        <v>-200</v>
      </c>
      <c r="R228" s="0" t="n">
        <f aca="false">IF(ISBLANK(A228),"",SUMIF($A$3:$A228,R$2,$B$3:$B228))</f>
        <v>200</v>
      </c>
      <c r="T228" s="9" t="n">
        <f aca="false">IF(ISBLANK(A228),"",IF($A228=T$2,$C228,T227))</f>
        <v>47.9</v>
      </c>
      <c r="U228" s="9" t="n">
        <f aca="false">IF(ISBLANK(A228),"",IF($A228=U$2,$C228,U227))</f>
        <v>22.64</v>
      </c>
      <c r="V228" s="9" t="n">
        <f aca="false">IF(ISBLANK(A228),"",IF($A228=V$2,$C228,V227))</f>
        <v>51.94</v>
      </c>
      <c r="W228" s="9" t="n">
        <f aca="false">IF(ISBLANK(A228),"",IF($A228=W$2,$C228,W227))</f>
        <v>26.04</v>
      </c>
    </row>
    <row r="229" customFormat="false" ht="14.1" hidden="false" customHeight="false" outlineLevel="0" collapsed="false">
      <c r="A229" s="0" t="n">
        <v>8370</v>
      </c>
      <c r="B229" s="0" t="n">
        <v>-100</v>
      </c>
      <c r="C229" s="0" t="n">
        <v>48.005</v>
      </c>
      <c r="D229" s="0" t="s">
        <v>237</v>
      </c>
      <c r="H229" s="8" t="n">
        <f aca="false">IF(ISBLANK(D229),,LEFT(D229,LEN(D229)-6)*1)</f>
        <v>38721.8722569444</v>
      </c>
      <c r="I229" s="9" t="n">
        <f aca="false">IF(ISBLANK(A229),"",-B229*C229)</f>
        <v>4800.5</v>
      </c>
      <c r="J229" s="9" t="n">
        <f aca="false">IF(ISBLANK(A229),"",-SUM(I$3:I229))</f>
        <v>-36851.7570441813</v>
      </c>
      <c r="K229" s="9" t="n">
        <f aca="false">IF(ISBLANK(A229),"",SUMPRODUCT(O229:R229,T229:W229)-J229)</f>
        <v>1883.25704418129</v>
      </c>
      <c r="L229" s="5" t="n">
        <f aca="false">IF(ISBLANK(A229),"",K229/$M$1)</f>
        <v>0.0313876174030214</v>
      </c>
      <c r="M229" s="5" t="n">
        <f aca="false">IF(ISBLANK(A229),"",K229/($M$1+SUM(K$3:K228)))</f>
        <v>0.00790538949576527</v>
      </c>
      <c r="N229" s="0" t="n">
        <f aca="false">IF(ISBLANK(A229),"",IF(H230=0,NETWORKDAYS($H$3,H229,holiday!$B$2:$B$10),IF(DAY(H229)&lt;DAY(H230),NETWORKDAYS($H$3,H229,holiday!$B$2:$B$10),0)))</f>
        <v>0</v>
      </c>
      <c r="O229" s="0" t="n">
        <f aca="false">IF(ISBLANK(A229),"",SUMIF($A$3:$A229,O$2,$B$3:$B229))</f>
        <v>700</v>
      </c>
      <c r="P229" s="0" t="n">
        <f aca="false">IF(ISBLANK(A229),"",SUMIF($A$3:$A229,P$2,$B$3:$B229))</f>
        <v>-2800</v>
      </c>
      <c r="Q229" s="0" t="n">
        <f aca="false">IF(ISBLANK(A229),"",SUMIF($A$3:$A229,Q$2,$B$3:$B229))</f>
        <v>-200</v>
      </c>
      <c r="R229" s="0" t="n">
        <f aca="false">IF(ISBLANK(A229),"",SUMIF($A$3:$A229,R$2,$B$3:$B229))</f>
        <v>200</v>
      </c>
      <c r="T229" s="9" t="n">
        <f aca="false">IF(ISBLANK(A229),"",IF($A229=T$2,$C229,T228))</f>
        <v>48.005</v>
      </c>
      <c r="U229" s="9" t="n">
        <f aca="false">IF(ISBLANK(A229),"",IF($A229=U$2,$C229,U228))</f>
        <v>22.64</v>
      </c>
      <c r="V229" s="9" t="n">
        <f aca="false">IF(ISBLANK(A229),"",IF($A229=V$2,$C229,V228))</f>
        <v>51.94</v>
      </c>
      <c r="W229" s="9" t="n">
        <f aca="false">IF(ISBLANK(A229),"",IF($A229=W$2,$C229,W228))</f>
        <v>26.04</v>
      </c>
    </row>
    <row r="230" customFormat="false" ht="14.1" hidden="false" customHeight="false" outlineLevel="0" collapsed="false">
      <c r="A230" s="0" t="n">
        <v>8370</v>
      </c>
      <c r="B230" s="0" t="n">
        <v>-100</v>
      </c>
      <c r="C230" s="0" t="n">
        <v>48.13</v>
      </c>
      <c r="D230" s="0" t="s">
        <v>238</v>
      </c>
      <c r="H230" s="8" t="n">
        <f aca="false">IF(ISBLANK(D230),,LEFT(D230,LEN(D230)-6)*1)</f>
        <v>38721.8722800926</v>
      </c>
      <c r="I230" s="9" t="n">
        <f aca="false">IF(ISBLANK(A230),"",-B230*C230)</f>
        <v>4813</v>
      </c>
      <c r="J230" s="9" t="n">
        <f aca="false">IF(ISBLANK(A230),"",-SUM(I$3:I230))</f>
        <v>-41664.7570441813</v>
      </c>
      <c r="K230" s="9" t="n">
        <f aca="false">IF(ISBLANK(A230),"",SUMPRODUCT(O230:R230,T230:W230)-J230)</f>
        <v>1970.75704418129</v>
      </c>
      <c r="L230" s="5" t="n">
        <f aca="false">IF(ISBLANK(A230),"",K230/$M$1)</f>
        <v>0.0328459507363548</v>
      </c>
      <c r="M230" s="5" t="n">
        <f aca="false">IF(ISBLANK(A230),"",K230/($M$1+SUM(K$3:K229)))</f>
        <v>0.00820780427962438</v>
      </c>
      <c r="N230" s="0" t="n">
        <f aca="false">IF(ISBLANK(A230),"",IF(H231=0,NETWORKDAYS($H$3,H230,holiday!$B$2:$B$10),IF(DAY(H230)&lt;DAY(H231),NETWORKDAYS($H$3,H230,holiday!$B$2:$B$10),0)))</f>
        <v>0</v>
      </c>
      <c r="O230" s="0" t="n">
        <f aca="false">IF(ISBLANK(A230),"",SUMIF($A$3:$A230,O$2,$B$3:$B230))</f>
        <v>600</v>
      </c>
      <c r="P230" s="0" t="n">
        <f aca="false">IF(ISBLANK(A230),"",SUMIF($A$3:$A230,P$2,$B$3:$B230))</f>
        <v>-2800</v>
      </c>
      <c r="Q230" s="0" t="n">
        <f aca="false">IF(ISBLANK(A230),"",SUMIF($A$3:$A230,Q$2,$B$3:$B230))</f>
        <v>-200</v>
      </c>
      <c r="R230" s="0" t="n">
        <f aca="false">IF(ISBLANK(A230),"",SUMIF($A$3:$A230,R$2,$B$3:$B230))</f>
        <v>200</v>
      </c>
      <c r="T230" s="9" t="n">
        <f aca="false">IF(ISBLANK(A230),"",IF($A230=T$2,$C230,T229))</f>
        <v>48.13</v>
      </c>
      <c r="U230" s="9" t="n">
        <f aca="false">IF(ISBLANK(A230),"",IF($A230=U$2,$C230,U229))</f>
        <v>22.64</v>
      </c>
      <c r="V230" s="9" t="n">
        <f aca="false">IF(ISBLANK(A230),"",IF($A230=V$2,$C230,V229))</f>
        <v>51.94</v>
      </c>
      <c r="W230" s="9" t="n">
        <f aca="false">IF(ISBLANK(A230),"",IF($A230=W$2,$C230,W229))</f>
        <v>26.04</v>
      </c>
    </row>
    <row r="231" customFormat="false" ht="14.1" hidden="false" customHeight="false" outlineLevel="0" collapsed="false">
      <c r="A231" s="0" t="n">
        <v>8370</v>
      </c>
      <c r="B231" s="0" t="n">
        <v>-100</v>
      </c>
      <c r="C231" s="0" t="n">
        <v>48.01</v>
      </c>
      <c r="D231" s="0" t="s">
        <v>239</v>
      </c>
      <c r="H231" s="8" t="n">
        <f aca="false">IF(ISBLANK(D231),,LEFT(D231,LEN(D231)-6)*1)</f>
        <v>38721.8737152778</v>
      </c>
      <c r="I231" s="9" t="n">
        <f aca="false">IF(ISBLANK(A231),"",-B231*C231)</f>
        <v>4801</v>
      </c>
      <c r="J231" s="9" t="n">
        <f aca="false">IF(ISBLANK(A231),"",-SUM(I$3:I231))</f>
        <v>-46465.7570441813</v>
      </c>
      <c r="K231" s="9" t="n">
        <f aca="false">IF(ISBLANK(A231),"",SUMPRODUCT(O231:R231,T231:W231)-J231)</f>
        <v>1898.75704418129</v>
      </c>
      <c r="L231" s="5" t="n">
        <f aca="false">IF(ISBLANK(A231),"",K231/$M$1)</f>
        <v>0.0316459507363548</v>
      </c>
      <c r="M231" s="5" t="n">
        <f aca="false">IF(ISBLANK(A231),"",K231/($M$1+SUM(K$3:K230)))</f>
        <v>0.00784356044084607</v>
      </c>
      <c r="N231" s="0" t="n">
        <f aca="false">IF(ISBLANK(A231),"",IF(H232=0,NETWORKDAYS($H$3,H231,holiday!$B$2:$B$10),IF(DAY(H231)&lt;DAY(H232),NETWORKDAYS($H$3,H231,holiday!$B$2:$B$10),0)))</f>
        <v>2</v>
      </c>
      <c r="O231" s="0" t="n">
        <f aca="false">IF(ISBLANK(A231),"",SUMIF($A$3:$A231,O$2,$B$3:$B231))</f>
        <v>500</v>
      </c>
      <c r="P231" s="0" t="n">
        <f aca="false">IF(ISBLANK(A231),"",SUMIF($A$3:$A231,P$2,$B$3:$B231))</f>
        <v>-2800</v>
      </c>
      <c r="Q231" s="0" t="n">
        <f aca="false">IF(ISBLANK(A231),"",SUMIF($A$3:$A231,Q$2,$B$3:$B231))</f>
        <v>-200</v>
      </c>
      <c r="R231" s="0" t="n">
        <f aca="false">IF(ISBLANK(A231),"",SUMIF($A$3:$A231,R$2,$B$3:$B231))</f>
        <v>200</v>
      </c>
      <c r="T231" s="9" t="n">
        <f aca="false">IF(ISBLANK(A231),"",IF($A231=T$2,$C231,T230))</f>
        <v>48.01</v>
      </c>
      <c r="U231" s="9" t="n">
        <f aca="false">IF(ISBLANK(A231),"",IF($A231=U$2,$C231,U230))</f>
        <v>22.64</v>
      </c>
      <c r="V231" s="9" t="n">
        <f aca="false">IF(ISBLANK(A231),"",IF($A231=V$2,$C231,V230))</f>
        <v>51.94</v>
      </c>
      <c r="W231" s="9" t="n">
        <f aca="false">IF(ISBLANK(A231),"",IF($A231=W$2,$C231,W230))</f>
        <v>26.04</v>
      </c>
    </row>
    <row r="232" customFormat="false" ht="14.1" hidden="false" customHeight="false" outlineLevel="0" collapsed="false">
      <c r="A232" s="0" t="n">
        <v>980</v>
      </c>
      <c r="B232" s="0" t="n">
        <v>0</v>
      </c>
      <c r="C232" s="0" t="n">
        <v>22.5</v>
      </c>
      <c r="D232" s="0" t="s">
        <v>240</v>
      </c>
      <c r="H232" s="8" t="n">
        <f aca="false">IF(ISBLANK(D232),,LEFT(D232,LEN(D232)-6)*1)</f>
        <v>38722.8808217593</v>
      </c>
      <c r="I232" s="9" t="n">
        <f aca="false">IF(ISBLANK(A232),"",-B232*C232)</f>
        <v>-0</v>
      </c>
      <c r="J232" s="9" t="n">
        <f aca="false">IF(ISBLANK(A232),"",-SUM(I$3:I232))</f>
        <v>-46465.7570441813</v>
      </c>
      <c r="K232" s="9" t="n">
        <f aca="false">IF(ISBLANK(A232),"",SUMPRODUCT(O232:R232,T232:W232)-J232)</f>
        <v>2290.75704418129</v>
      </c>
      <c r="L232" s="5" t="n">
        <f aca="false">IF(ISBLANK(A232),"",K232/$M$1)</f>
        <v>0.0381792840696881</v>
      </c>
      <c r="M232" s="5" t="n">
        <f aca="false">IF(ISBLANK(A232),"",K232/($M$1+SUM(K$3:K231)))</f>
        <v>0.00938922518206997</v>
      </c>
      <c r="N232" s="0" t="n">
        <f aca="false">IF(ISBLANK(A232),"",IF(H233=0,NETWORKDAYS($H$3,H232,holiday!$B$2:$B$10),IF(DAY(H232)&lt;DAY(H233),NETWORKDAYS($H$3,H232,holiday!$B$2:$B$10),0)))</f>
        <v>0</v>
      </c>
      <c r="O232" s="0" t="n">
        <f aca="false">IF(ISBLANK(A232),"",SUMIF($A$3:$A232,O$2,$B$3:$B232))</f>
        <v>500</v>
      </c>
      <c r="P232" s="0" t="n">
        <f aca="false">IF(ISBLANK(A232),"",SUMIF($A$3:$A232,P$2,$B$3:$B232))</f>
        <v>-2800</v>
      </c>
      <c r="Q232" s="0" t="n">
        <f aca="false">IF(ISBLANK(A232),"",SUMIF($A$3:$A232,Q$2,$B$3:$B232))</f>
        <v>-200</v>
      </c>
      <c r="R232" s="0" t="n">
        <f aca="false">IF(ISBLANK(A232),"",SUMIF($A$3:$A232,R$2,$B$3:$B232))</f>
        <v>200</v>
      </c>
      <c r="T232" s="9" t="n">
        <f aca="false">IF(ISBLANK(A232),"",IF($A232=T$2,$C232,T231))</f>
        <v>48.01</v>
      </c>
      <c r="U232" s="9" t="n">
        <f aca="false">IF(ISBLANK(A232),"",IF($A232=U$2,$C232,U231))</f>
        <v>22.5</v>
      </c>
      <c r="V232" s="9" t="n">
        <f aca="false">IF(ISBLANK(A232),"",IF($A232=V$2,$C232,V231))</f>
        <v>51.94</v>
      </c>
      <c r="W232" s="9" t="n">
        <f aca="false">IF(ISBLANK(A232),"",IF($A232=W$2,$C232,W231))</f>
        <v>26.04</v>
      </c>
    </row>
    <row r="233" customFormat="false" ht="14.1" hidden="false" customHeight="false" outlineLevel="0" collapsed="false">
      <c r="A233" s="0" t="n">
        <v>8370</v>
      </c>
      <c r="B233" s="0" t="n">
        <v>0</v>
      </c>
      <c r="C233" s="0" t="n">
        <v>48.07</v>
      </c>
      <c r="D233" s="0" t="s">
        <v>241</v>
      </c>
      <c r="H233" s="8" t="n">
        <f aca="false">IF(ISBLANK(D233),,LEFT(D233,LEN(D233)-6)*1)</f>
        <v>38722.8956944444</v>
      </c>
      <c r="I233" s="9" t="n">
        <f aca="false">IF(ISBLANK(A233),"",-B233*C233)</f>
        <v>-0</v>
      </c>
      <c r="J233" s="9" t="n">
        <f aca="false">IF(ISBLANK(A233),"",-SUM(I$3:I233))</f>
        <v>-46465.7570441813</v>
      </c>
      <c r="K233" s="9" t="n">
        <f aca="false">IF(ISBLANK(A233),"",SUMPRODUCT(O233:R233,T233:W233)-J233)</f>
        <v>2320.75704418129</v>
      </c>
      <c r="L233" s="5" t="n">
        <f aca="false">IF(ISBLANK(A233),"",K233/$M$1)</f>
        <v>0.0386792840696881</v>
      </c>
      <c r="M233" s="5" t="n">
        <f aca="false">IF(ISBLANK(A233),"",K233/($M$1+SUM(K$3:K232)))</f>
        <v>0.00942370618291701</v>
      </c>
      <c r="N233" s="0" t="n">
        <f aca="false">IF(ISBLANK(A233),"",IF(H234=0,NETWORKDAYS($H$3,H233,holiday!$B$2:$B$10),IF(DAY(H233)&lt;DAY(H234),NETWORKDAYS($H$3,H233,holiday!$B$2:$B$10),0)))</f>
        <v>0</v>
      </c>
      <c r="O233" s="0" t="n">
        <f aca="false">IF(ISBLANK(A233),"",SUMIF($A$3:$A233,O$2,$B$3:$B233))</f>
        <v>500</v>
      </c>
      <c r="P233" s="0" t="n">
        <f aca="false">IF(ISBLANK(A233),"",SUMIF($A$3:$A233,P$2,$B$3:$B233))</f>
        <v>-2800</v>
      </c>
      <c r="Q233" s="0" t="n">
        <f aca="false">IF(ISBLANK(A233),"",SUMIF($A$3:$A233,Q$2,$B$3:$B233))</f>
        <v>-200</v>
      </c>
      <c r="R233" s="0" t="n">
        <f aca="false">IF(ISBLANK(A233),"",SUMIF($A$3:$A233,R$2,$B$3:$B233))</f>
        <v>200</v>
      </c>
      <c r="T233" s="9" t="n">
        <f aca="false">IF(ISBLANK(A233),"",IF($A233=T$2,$C233,T232))</f>
        <v>48.07</v>
      </c>
      <c r="U233" s="9" t="n">
        <f aca="false">IF(ISBLANK(A233),"",IF($A233=U$2,$C233,U232))</f>
        <v>22.5</v>
      </c>
      <c r="V233" s="9" t="n">
        <f aca="false">IF(ISBLANK(A233),"",IF($A233=V$2,$C233,V232))</f>
        <v>51.94</v>
      </c>
      <c r="W233" s="9" t="n">
        <f aca="false">IF(ISBLANK(A233),"",IF($A233=W$2,$C233,W232))</f>
        <v>26.04</v>
      </c>
    </row>
    <row r="234" customFormat="false" ht="14.1" hidden="false" customHeight="false" outlineLevel="0" collapsed="false">
      <c r="A234" s="0" t="n">
        <v>8370</v>
      </c>
      <c r="B234" s="0" t="n">
        <v>-100</v>
      </c>
      <c r="C234" s="0" t="n">
        <v>47.395</v>
      </c>
      <c r="D234" s="0" t="s">
        <v>242</v>
      </c>
      <c r="H234" s="8" t="n">
        <f aca="false">IF(ISBLANK(D234),,LEFT(D234,LEN(D234)-6)*1)</f>
        <v>38722.607025463</v>
      </c>
      <c r="I234" s="9" t="n">
        <f aca="false">IF(ISBLANK(A234),"",-B234*C234)</f>
        <v>4739.5</v>
      </c>
      <c r="J234" s="9" t="n">
        <f aca="false">IF(ISBLANK(A234),"",-SUM(I$3:I234))</f>
        <v>-51205.2570441813</v>
      </c>
      <c r="K234" s="9" t="n">
        <f aca="false">IF(ISBLANK(A234),"",SUMPRODUCT(O234:R234,T234:W234)-J234)</f>
        <v>1983.25704418129</v>
      </c>
      <c r="L234" s="5" t="n">
        <f aca="false">IF(ISBLANK(A234),"",K234/$M$1)</f>
        <v>0.0330542840696881</v>
      </c>
      <c r="M234" s="5" t="n">
        <f aca="false">IF(ISBLANK(A234),"",K234/($M$1+SUM(K$3:K233)))</f>
        <v>0.00797806490744787</v>
      </c>
      <c r="N234" s="0" t="n">
        <f aca="false">IF(ISBLANK(A234),"",IF(H235=0,NETWORKDAYS($H$3,H234,holiday!$B$2:$B$10),IF(DAY(H234)&lt;DAY(H235),NETWORKDAYS($H$3,H234,holiday!$B$2:$B$10),0)))</f>
        <v>0</v>
      </c>
      <c r="O234" s="0" t="n">
        <f aca="false">IF(ISBLANK(A234),"",SUMIF($A$3:$A234,O$2,$B$3:$B234))</f>
        <v>400</v>
      </c>
      <c r="P234" s="0" t="n">
        <f aca="false">IF(ISBLANK(A234),"",SUMIF($A$3:$A234,P$2,$B$3:$B234))</f>
        <v>-2800</v>
      </c>
      <c r="Q234" s="0" t="n">
        <f aca="false">IF(ISBLANK(A234),"",SUMIF($A$3:$A234,Q$2,$B$3:$B234))</f>
        <v>-200</v>
      </c>
      <c r="R234" s="0" t="n">
        <f aca="false">IF(ISBLANK(A234),"",SUMIF($A$3:$A234,R$2,$B$3:$B234))</f>
        <v>200</v>
      </c>
      <c r="T234" s="9" t="n">
        <f aca="false">IF(ISBLANK(A234),"",IF($A234=T$2,$C234,T233))</f>
        <v>47.395</v>
      </c>
      <c r="U234" s="9" t="n">
        <f aca="false">IF(ISBLANK(A234),"",IF($A234=U$2,$C234,U233))</f>
        <v>22.5</v>
      </c>
      <c r="V234" s="9" t="n">
        <f aca="false">IF(ISBLANK(A234),"",IF($A234=V$2,$C234,V233))</f>
        <v>51.94</v>
      </c>
      <c r="W234" s="9" t="n">
        <f aca="false">IF(ISBLANK(A234),"",IF($A234=W$2,$C234,W233))</f>
        <v>26.04</v>
      </c>
    </row>
    <row r="235" customFormat="false" ht="14.1" hidden="false" customHeight="false" outlineLevel="0" collapsed="false">
      <c r="A235" s="0" t="n">
        <v>679</v>
      </c>
      <c r="B235" s="0" t="n">
        <v>100</v>
      </c>
      <c r="C235" s="0" t="n">
        <v>52.25</v>
      </c>
      <c r="D235" s="0" t="s">
        <v>243</v>
      </c>
      <c r="H235" s="8" t="n">
        <f aca="false">IF(ISBLANK(D235),,LEFT(D235,LEN(D235)-6)*1)</f>
        <v>38722.6090509259</v>
      </c>
      <c r="I235" s="9" t="n">
        <f aca="false">IF(ISBLANK(A235),"",-B235*C235)</f>
        <v>-5225</v>
      </c>
      <c r="J235" s="9" t="n">
        <f aca="false">IF(ISBLANK(A235),"",-SUM(I$3:I235))</f>
        <v>-45980.2570441813</v>
      </c>
      <c r="K235" s="9" t="n">
        <f aca="false">IF(ISBLANK(A235),"",SUMPRODUCT(O235:R235,T235:W235)-J235)</f>
        <v>1921.25704418129</v>
      </c>
      <c r="L235" s="5" t="n">
        <f aca="false">IF(ISBLANK(A235),"",K235/$M$1)</f>
        <v>0.0320209507363548</v>
      </c>
      <c r="M235" s="5" t="n">
        <f aca="false">IF(ISBLANK(A235),"",K235/($M$1+SUM(K$3:K234)))</f>
        <v>0.00766748528708461</v>
      </c>
      <c r="N235" s="0" t="n">
        <f aca="false">IF(ISBLANK(A235),"",IF(H236=0,NETWORKDAYS($H$3,H235,holiday!$B$2:$B$10),IF(DAY(H235)&lt;DAY(H236),NETWORKDAYS($H$3,H235,holiday!$B$2:$B$10),0)))</f>
        <v>0</v>
      </c>
      <c r="O235" s="0" t="n">
        <f aca="false">IF(ISBLANK(A235),"",SUMIF($A$3:$A235,O$2,$B$3:$B235))</f>
        <v>400</v>
      </c>
      <c r="P235" s="0" t="n">
        <f aca="false">IF(ISBLANK(A235),"",SUMIF($A$3:$A235,P$2,$B$3:$B235))</f>
        <v>-2800</v>
      </c>
      <c r="Q235" s="0" t="n">
        <f aca="false">IF(ISBLANK(A235),"",SUMIF($A$3:$A235,Q$2,$B$3:$B235))</f>
        <v>-100</v>
      </c>
      <c r="R235" s="0" t="n">
        <f aca="false">IF(ISBLANK(A235),"",SUMIF($A$3:$A235,R$2,$B$3:$B235))</f>
        <v>200</v>
      </c>
      <c r="T235" s="9" t="n">
        <f aca="false">IF(ISBLANK(A235),"",IF($A235=T$2,$C235,T234))</f>
        <v>47.395</v>
      </c>
      <c r="U235" s="9" t="n">
        <f aca="false">IF(ISBLANK(A235),"",IF($A235=U$2,$C235,U234))</f>
        <v>22.5</v>
      </c>
      <c r="V235" s="9" t="n">
        <f aca="false">IF(ISBLANK(A235),"",IF($A235=V$2,$C235,V234))</f>
        <v>52.25</v>
      </c>
      <c r="W235" s="9" t="n">
        <f aca="false">IF(ISBLANK(A235),"",IF($A235=W$2,$C235,W234))</f>
        <v>26.04</v>
      </c>
    </row>
    <row r="236" customFormat="false" ht="14.1" hidden="false" customHeight="false" outlineLevel="0" collapsed="false">
      <c r="A236" s="0" t="n">
        <v>679</v>
      </c>
      <c r="B236" s="0" t="n">
        <v>100</v>
      </c>
      <c r="C236" s="0" t="n">
        <v>52.2</v>
      </c>
      <c r="D236" s="0" t="s">
        <v>244</v>
      </c>
      <c r="H236" s="8" t="n">
        <f aca="false">IF(ISBLANK(D236),,LEFT(D236,LEN(D236)-6)*1)</f>
        <v>38722.6099074074</v>
      </c>
      <c r="I236" s="9" t="n">
        <f aca="false">IF(ISBLANK(A236),"",-B236*C236)</f>
        <v>-5220</v>
      </c>
      <c r="J236" s="9" t="n">
        <f aca="false">IF(ISBLANK(A236),"",-SUM(I$3:I236))</f>
        <v>-40760.2570441813</v>
      </c>
      <c r="K236" s="9" t="n">
        <f aca="false">IF(ISBLANK(A236),"",SUMPRODUCT(O236:R236,T236:W236)-J236)</f>
        <v>1926.25704418129</v>
      </c>
      <c r="L236" s="5" t="n">
        <f aca="false">IF(ISBLANK(A236),"",K236/$M$1)</f>
        <v>0.0321042840696881</v>
      </c>
      <c r="M236" s="5" t="n">
        <f aca="false">IF(ISBLANK(A236),"",K236/($M$1+SUM(K$3:K235)))</f>
        <v>0.00762894481027801</v>
      </c>
      <c r="N236" s="0" t="n">
        <f aca="false">IF(ISBLANK(A236),"",IF(H237=0,NETWORKDAYS($H$3,H236,holiday!$B$2:$B$10),IF(DAY(H236)&lt;DAY(H237),NETWORKDAYS($H$3,H236,holiday!$B$2:$B$10),0)))</f>
        <v>0</v>
      </c>
      <c r="O236" s="0" t="n">
        <f aca="false">IF(ISBLANK(A236),"",SUMIF($A$3:$A236,O$2,$B$3:$B236))</f>
        <v>400</v>
      </c>
      <c r="P236" s="0" t="n">
        <f aca="false">IF(ISBLANK(A236),"",SUMIF($A$3:$A236,P$2,$B$3:$B236))</f>
        <v>-2800</v>
      </c>
      <c r="Q236" s="0" t="n">
        <f aca="false">IF(ISBLANK(A236),"",SUMIF($A$3:$A236,Q$2,$B$3:$B236))</f>
        <v>0</v>
      </c>
      <c r="R236" s="0" t="n">
        <f aca="false">IF(ISBLANK(A236),"",SUMIF($A$3:$A236,R$2,$B$3:$B236))</f>
        <v>200</v>
      </c>
      <c r="T236" s="9" t="n">
        <f aca="false">IF(ISBLANK(A236),"",IF($A236=T$2,$C236,T235))</f>
        <v>47.395</v>
      </c>
      <c r="U236" s="9" t="n">
        <f aca="false">IF(ISBLANK(A236),"",IF($A236=U$2,$C236,U235))</f>
        <v>22.5</v>
      </c>
      <c r="V236" s="9" t="n">
        <f aca="false">IF(ISBLANK(A236),"",IF($A236=V$2,$C236,V235))</f>
        <v>52.2</v>
      </c>
      <c r="W236" s="9" t="n">
        <f aca="false">IF(ISBLANK(A236),"",IF($A236=W$2,$C236,W235))</f>
        <v>26.04</v>
      </c>
    </row>
    <row r="237" customFormat="false" ht="14.1" hidden="false" customHeight="false" outlineLevel="0" collapsed="false">
      <c r="A237" s="0" t="n">
        <v>679</v>
      </c>
      <c r="B237" s="0" t="n">
        <v>100</v>
      </c>
      <c r="C237" s="0" t="n">
        <v>52.2</v>
      </c>
      <c r="D237" s="0" t="s">
        <v>245</v>
      </c>
      <c r="H237" s="8" t="n">
        <f aca="false">IF(ISBLANK(D237),,LEFT(D237,LEN(D237)-6)*1)</f>
        <v>38722.6111574074</v>
      </c>
      <c r="I237" s="9" t="n">
        <f aca="false">IF(ISBLANK(A237),"",-B237*C237)</f>
        <v>-5220</v>
      </c>
      <c r="J237" s="9" t="n">
        <f aca="false">IF(ISBLANK(A237),"",-SUM(I$3:I237))</f>
        <v>-35540.2570441813</v>
      </c>
      <c r="K237" s="9" t="n">
        <f aca="false">IF(ISBLANK(A237),"",SUMPRODUCT(O237:R237,T237:W237)-J237)</f>
        <v>1926.25704418129</v>
      </c>
      <c r="L237" s="5" t="n">
        <f aca="false">IF(ISBLANK(A237),"",K237/$M$1)</f>
        <v>0.0321042840696881</v>
      </c>
      <c r="M237" s="5" t="n">
        <f aca="false">IF(ISBLANK(A237),"",K237/($M$1+SUM(K$3:K236)))</f>
        <v>0.00757118466035573</v>
      </c>
      <c r="N237" s="0" t="n">
        <f aca="false">IF(ISBLANK(A237),"",IF(H238=0,NETWORKDAYS($H$3,H237,holiday!$B$2:$B$10),IF(DAY(H237)&lt;DAY(H238),NETWORKDAYS($H$3,H237,holiday!$B$2:$B$10),0)))</f>
        <v>0</v>
      </c>
      <c r="O237" s="0" t="n">
        <f aca="false">IF(ISBLANK(A237),"",SUMIF($A$3:$A237,O$2,$B$3:$B237))</f>
        <v>400</v>
      </c>
      <c r="P237" s="0" t="n">
        <f aca="false">IF(ISBLANK(A237),"",SUMIF($A$3:$A237,P$2,$B$3:$B237))</f>
        <v>-2800</v>
      </c>
      <c r="Q237" s="0" t="n">
        <f aca="false">IF(ISBLANK(A237),"",SUMIF($A$3:$A237,Q$2,$B$3:$B237))</f>
        <v>100</v>
      </c>
      <c r="R237" s="0" t="n">
        <f aca="false">IF(ISBLANK(A237),"",SUMIF($A$3:$A237,R$2,$B$3:$B237))</f>
        <v>200</v>
      </c>
      <c r="T237" s="9" t="n">
        <f aca="false">IF(ISBLANK(A237),"",IF($A237=T$2,$C237,T236))</f>
        <v>47.395</v>
      </c>
      <c r="U237" s="9" t="n">
        <f aca="false">IF(ISBLANK(A237),"",IF($A237=U$2,$C237,U236))</f>
        <v>22.5</v>
      </c>
      <c r="V237" s="9" t="n">
        <f aca="false">IF(ISBLANK(A237),"",IF($A237=V$2,$C237,V236))</f>
        <v>52.2</v>
      </c>
      <c r="W237" s="9" t="n">
        <f aca="false">IF(ISBLANK(A237),"",IF($A237=W$2,$C237,W236))</f>
        <v>26.04</v>
      </c>
    </row>
    <row r="238" customFormat="false" ht="14.1" hidden="false" customHeight="false" outlineLevel="0" collapsed="false">
      <c r="A238" s="0" t="n">
        <v>980</v>
      </c>
      <c r="B238" s="0" t="n">
        <v>-100</v>
      </c>
      <c r="C238" s="0" t="n">
        <v>22.71</v>
      </c>
      <c r="D238" s="0" t="s">
        <v>246</v>
      </c>
      <c r="H238" s="8" t="n">
        <f aca="false">IF(ISBLANK(D238),,LEFT(D238,LEN(D238)-6)*1)</f>
        <v>38722.6155439815</v>
      </c>
      <c r="I238" s="9" t="n">
        <f aca="false">IF(ISBLANK(A238),"",-B238*C238)</f>
        <v>2271</v>
      </c>
      <c r="J238" s="9" t="n">
        <f aca="false">IF(ISBLANK(A238),"",-SUM(I$3:I238))</f>
        <v>-37811.2570441813</v>
      </c>
      <c r="K238" s="9" t="n">
        <f aca="false">IF(ISBLANK(A238),"",SUMPRODUCT(O238:R238,T238:W238)-J238)</f>
        <v>1338.25704418129</v>
      </c>
      <c r="L238" s="5" t="n">
        <f aca="false">IF(ISBLANK(A238),"",K238/$M$1)</f>
        <v>0.0223042840696881</v>
      </c>
      <c r="M238" s="5" t="n">
        <f aca="false">IF(ISBLANK(A238),"",K238/($M$1+SUM(K$3:K237)))</f>
        <v>0.00522051560349762</v>
      </c>
      <c r="N238" s="0" t="n">
        <f aca="false">IF(ISBLANK(A238),"",IF(H239=0,NETWORKDAYS($H$3,H238,holiday!$B$2:$B$10),IF(DAY(H238)&lt;DAY(H239),NETWORKDAYS($H$3,H238,holiday!$B$2:$B$10),0)))</f>
        <v>0</v>
      </c>
      <c r="O238" s="0" t="n">
        <f aca="false">IF(ISBLANK(A238),"",SUMIF($A$3:$A238,O$2,$B$3:$B238))</f>
        <v>400</v>
      </c>
      <c r="P238" s="0" t="n">
        <f aca="false">IF(ISBLANK(A238),"",SUMIF($A$3:$A238,P$2,$B$3:$B238))</f>
        <v>-2900</v>
      </c>
      <c r="Q238" s="0" t="n">
        <f aca="false">IF(ISBLANK(A238),"",SUMIF($A$3:$A238,Q$2,$B$3:$B238))</f>
        <v>100</v>
      </c>
      <c r="R238" s="0" t="n">
        <f aca="false">IF(ISBLANK(A238),"",SUMIF($A$3:$A238,R$2,$B$3:$B238))</f>
        <v>200</v>
      </c>
      <c r="T238" s="9" t="n">
        <f aca="false">IF(ISBLANK(A238),"",IF($A238=T$2,$C238,T237))</f>
        <v>47.395</v>
      </c>
      <c r="U238" s="9" t="n">
        <f aca="false">IF(ISBLANK(A238),"",IF($A238=U$2,$C238,U237))</f>
        <v>22.71</v>
      </c>
      <c r="V238" s="9" t="n">
        <f aca="false">IF(ISBLANK(A238),"",IF($A238=V$2,$C238,V237))</f>
        <v>52.2</v>
      </c>
      <c r="W238" s="9" t="n">
        <f aca="false">IF(ISBLANK(A238),"",IF($A238=W$2,$C238,W237))</f>
        <v>26.04</v>
      </c>
    </row>
    <row r="239" customFormat="false" ht="14.1" hidden="false" customHeight="false" outlineLevel="0" collapsed="false">
      <c r="A239" s="0" t="n">
        <v>980</v>
      </c>
      <c r="B239" s="0" t="n">
        <v>-100</v>
      </c>
      <c r="C239" s="0" t="n">
        <v>22.7597058823529</v>
      </c>
      <c r="D239" s="0" t="s">
        <v>247</v>
      </c>
      <c r="H239" s="8" t="n">
        <f aca="false">IF(ISBLANK(D239),,LEFT(D239,LEN(D239)-6)*1)</f>
        <v>38722.6320023148</v>
      </c>
      <c r="I239" s="9" t="n">
        <f aca="false">IF(ISBLANK(A239),"",-B239*C239)</f>
        <v>2275.97058823529</v>
      </c>
      <c r="J239" s="9" t="n">
        <f aca="false">IF(ISBLANK(A239),"",-SUM(I$3:I239))</f>
        <v>-40087.2276324166</v>
      </c>
      <c r="K239" s="9" t="n">
        <f aca="false">IF(ISBLANK(A239),"",SUMPRODUCT(O239:R239,T239:W239)-J239)</f>
        <v>1194.10998535788</v>
      </c>
      <c r="L239" s="5" t="n">
        <f aca="false">IF(ISBLANK(A239),"",K239/$M$1)</f>
        <v>0.019901833089298</v>
      </c>
      <c r="M239" s="5" t="n">
        <f aca="false">IF(ISBLANK(A239),"",K239/($M$1+SUM(K$3:K238)))</f>
        <v>0.00463400871857483</v>
      </c>
      <c r="N239" s="0" t="n">
        <f aca="false">IF(ISBLANK(A239),"",IF(H240=0,NETWORKDAYS($H$3,H239,holiday!$B$2:$B$10),IF(DAY(H239)&lt;DAY(H240),NETWORKDAYS($H$3,H239,holiday!$B$2:$B$10),0)))</f>
        <v>0</v>
      </c>
      <c r="O239" s="0" t="n">
        <f aca="false">IF(ISBLANK(A239),"",SUMIF($A$3:$A239,O$2,$B$3:$B239))</f>
        <v>400</v>
      </c>
      <c r="P239" s="0" t="n">
        <f aca="false">IF(ISBLANK(A239),"",SUMIF($A$3:$A239,P$2,$B$3:$B239))</f>
        <v>-3000</v>
      </c>
      <c r="Q239" s="0" t="n">
        <f aca="false">IF(ISBLANK(A239),"",SUMIF($A$3:$A239,Q$2,$B$3:$B239))</f>
        <v>100</v>
      </c>
      <c r="R239" s="0" t="n">
        <f aca="false">IF(ISBLANK(A239),"",SUMIF($A$3:$A239,R$2,$B$3:$B239))</f>
        <v>200</v>
      </c>
      <c r="T239" s="9" t="n">
        <f aca="false">IF(ISBLANK(A239),"",IF($A239=T$2,$C239,T238))</f>
        <v>47.395</v>
      </c>
      <c r="U239" s="9" t="n">
        <f aca="false">IF(ISBLANK(A239),"",IF($A239=U$2,$C239,U238))</f>
        <v>22.7597058823529</v>
      </c>
      <c r="V239" s="9" t="n">
        <f aca="false">IF(ISBLANK(A239),"",IF($A239=V$2,$C239,V238))</f>
        <v>52.2</v>
      </c>
      <c r="W239" s="9" t="n">
        <f aca="false">IF(ISBLANK(A239),"",IF($A239=W$2,$C239,W238))</f>
        <v>26.04</v>
      </c>
    </row>
    <row r="240" customFormat="false" ht="14.1" hidden="false" customHeight="false" outlineLevel="0" collapsed="false">
      <c r="A240" s="0" t="n">
        <v>8370</v>
      </c>
      <c r="B240" s="0" t="n">
        <v>100</v>
      </c>
      <c r="C240" s="0" t="n">
        <v>47.43</v>
      </c>
      <c r="D240" s="0" t="s">
        <v>248</v>
      </c>
      <c r="H240" s="8" t="n">
        <f aca="false">IF(ISBLANK(D240),,LEFT(D240,LEN(D240)-6)*1)</f>
        <v>38722.6324189815</v>
      </c>
      <c r="I240" s="9" t="n">
        <f aca="false">IF(ISBLANK(A240),"",-B240*C240)</f>
        <v>-4743</v>
      </c>
      <c r="J240" s="9" t="n">
        <f aca="false">IF(ISBLANK(A240),"",-SUM(I$3:I240))</f>
        <v>-35344.2276324166</v>
      </c>
      <c r="K240" s="9" t="n">
        <f aca="false">IF(ISBLANK(A240),"",SUMPRODUCT(O240:R240,T240:W240)-J240)</f>
        <v>1208.10998535788</v>
      </c>
      <c r="L240" s="5" t="n">
        <f aca="false">IF(ISBLANK(A240),"",K240/$M$1)</f>
        <v>0.0201351664226313</v>
      </c>
      <c r="M240" s="5" t="n">
        <f aca="false">IF(ISBLANK(A240),"",K240/($M$1+SUM(K$3:K239)))</f>
        <v>0.00466671323474112</v>
      </c>
      <c r="N240" s="0" t="n">
        <f aca="false">IF(ISBLANK(A240),"",IF(H241=0,NETWORKDAYS($H$3,H240,holiday!$B$2:$B$10),IF(DAY(H240)&lt;DAY(H241),NETWORKDAYS($H$3,H240,holiday!$B$2:$B$10),0)))</f>
        <v>0</v>
      </c>
      <c r="O240" s="0" t="n">
        <f aca="false">IF(ISBLANK(A240),"",SUMIF($A$3:$A240,O$2,$B$3:$B240))</f>
        <v>500</v>
      </c>
      <c r="P240" s="0" t="n">
        <f aca="false">IF(ISBLANK(A240),"",SUMIF($A$3:$A240,P$2,$B$3:$B240))</f>
        <v>-3000</v>
      </c>
      <c r="Q240" s="0" t="n">
        <f aca="false">IF(ISBLANK(A240),"",SUMIF($A$3:$A240,Q$2,$B$3:$B240))</f>
        <v>100</v>
      </c>
      <c r="R240" s="0" t="n">
        <f aca="false">IF(ISBLANK(A240),"",SUMIF($A$3:$A240,R$2,$B$3:$B240))</f>
        <v>200</v>
      </c>
      <c r="T240" s="9" t="n">
        <f aca="false">IF(ISBLANK(A240),"",IF($A240=T$2,$C240,T239))</f>
        <v>47.43</v>
      </c>
      <c r="U240" s="9" t="n">
        <f aca="false">IF(ISBLANK(A240),"",IF($A240=U$2,$C240,U239))</f>
        <v>22.7597058823529</v>
      </c>
      <c r="V240" s="9" t="n">
        <f aca="false">IF(ISBLANK(A240),"",IF($A240=V$2,$C240,V239))</f>
        <v>52.2</v>
      </c>
      <c r="W240" s="9" t="n">
        <f aca="false">IF(ISBLANK(A240),"",IF($A240=W$2,$C240,W239))</f>
        <v>26.04</v>
      </c>
    </row>
    <row r="241" customFormat="false" ht="14.1" hidden="false" customHeight="false" outlineLevel="0" collapsed="false">
      <c r="A241" s="0" t="n">
        <v>679</v>
      </c>
      <c r="B241" s="0" t="n">
        <v>-100</v>
      </c>
      <c r="C241" s="0" t="n">
        <v>52.32</v>
      </c>
      <c r="D241" s="0" t="s">
        <v>249</v>
      </c>
      <c r="H241" s="8" t="n">
        <f aca="false">IF(ISBLANK(D241),,LEFT(D241,LEN(D241)-6)*1)</f>
        <v>38722.6359837963</v>
      </c>
      <c r="I241" s="9" t="n">
        <f aca="false">IF(ISBLANK(A241),"",-B241*C241)</f>
        <v>5232</v>
      </c>
      <c r="J241" s="9" t="n">
        <f aca="false">IF(ISBLANK(A241),"",-SUM(I$3:I241))</f>
        <v>-40576.2276324166</v>
      </c>
      <c r="K241" s="9" t="n">
        <f aca="false">IF(ISBLANK(A241),"",SUMPRODUCT(O241:R241,T241:W241)-J241)</f>
        <v>1220.10998535788</v>
      </c>
      <c r="L241" s="5" t="n">
        <f aca="false">IF(ISBLANK(A241),"",K241/$M$1)</f>
        <v>0.0203351664226313</v>
      </c>
      <c r="M241" s="5" t="n">
        <f aca="false">IF(ISBLANK(A241),"",K241/($M$1+SUM(K$3:K240)))</f>
        <v>0.0046911747256512</v>
      </c>
      <c r="N241" s="0" t="n">
        <f aca="false">IF(ISBLANK(A241),"",IF(H242=0,NETWORKDAYS($H$3,H241,holiday!$B$2:$B$10),IF(DAY(H241)&lt;DAY(H242),NETWORKDAYS($H$3,H241,holiday!$B$2:$B$10),0)))</f>
        <v>0</v>
      </c>
      <c r="O241" s="0" t="n">
        <f aca="false">IF(ISBLANK(A241),"",SUMIF($A$3:$A241,O$2,$B$3:$B241))</f>
        <v>500</v>
      </c>
      <c r="P241" s="0" t="n">
        <f aca="false">IF(ISBLANK(A241),"",SUMIF($A$3:$A241,P$2,$B$3:$B241))</f>
        <v>-3000</v>
      </c>
      <c r="Q241" s="0" t="n">
        <f aca="false">IF(ISBLANK(A241),"",SUMIF($A$3:$A241,Q$2,$B$3:$B241))</f>
        <v>0</v>
      </c>
      <c r="R241" s="0" t="n">
        <f aca="false">IF(ISBLANK(A241),"",SUMIF($A$3:$A241,R$2,$B$3:$B241))</f>
        <v>200</v>
      </c>
      <c r="T241" s="9" t="n">
        <f aca="false">IF(ISBLANK(A241),"",IF($A241=T$2,$C241,T240))</f>
        <v>47.43</v>
      </c>
      <c r="U241" s="9" t="n">
        <f aca="false">IF(ISBLANK(A241),"",IF($A241=U$2,$C241,U240))</f>
        <v>22.7597058823529</v>
      </c>
      <c r="V241" s="9" t="n">
        <f aca="false">IF(ISBLANK(A241),"",IF($A241=V$2,$C241,V240))</f>
        <v>52.32</v>
      </c>
      <c r="W241" s="9" t="n">
        <f aca="false">IF(ISBLANK(A241),"",IF($A241=W$2,$C241,W240))</f>
        <v>26.04</v>
      </c>
    </row>
    <row r="242" customFormat="false" ht="14.1" hidden="false" customHeight="false" outlineLevel="0" collapsed="false">
      <c r="A242" s="0" t="n">
        <v>8370</v>
      </c>
      <c r="B242" s="0" t="n">
        <v>-100</v>
      </c>
      <c r="C242" s="0" t="n">
        <v>47.37</v>
      </c>
      <c r="D242" s="0" t="s">
        <v>250</v>
      </c>
      <c r="H242" s="8" t="n">
        <f aca="false">IF(ISBLANK(D242),,LEFT(D242,LEN(D242)-6)*1)</f>
        <v>38722.6371759259</v>
      </c>
      <c r="I242" s="9" t="n">
        <f aca="false">IF(ISBLANK(A242),"",-B242*C242)</f>
        <v>4737</v>
      </c>
      <c r="J242" s="9" t="n">
        <f aca="false">IF(ISBLANK(A242),"",-SUM(I$3:I242))</f>
        <v>-45313.2276324166</v>
      </c>
      <c r="K242" s="9" t="n">
        <f aca="false">IF(ISBLANK(A242),"",SUMPRODUCT(O242:R242,T242:W242)-J242)</f>
        <v>1190.10998535788</v>
      </c>
      <c r="L242" s="5" t="n">
        <f aca="false">IF(ISBLANK(A242),"",K242/$M$1)</f>
        <v>0.0198351664226313</v>
      </c>
      <c r="M242" s="5" t="n">
        <f aca="false">IF(ISBLANK(A242),"",K242/($M$1+SUM(K$3:K241)))</f>
        <v>0.00455446258901289</v>
      </c>
      <c r="N242" s="0" t="n">
        <f aca="false">IF(ISBLANK(A242),"",IF(H243=0,NETWORKDAYS($H$3,H242,holiday!$B$2:$B$10),IF(DAY(H242)&lt;DAY(H243),NETWORKDAYS($H$3,H242,holiday!$B$2:$B$10),0)))</f>
        <v>0</v>
      </c>
      <c r="O242" s="0" t="n">
        <f aca="false">IF(ISBLANK(A242),"",SUMIF($A$3:$A242,O$2,$B$3:$B242))</f>
        <v>400</v>
      </c>
      <c r="P242" s="0" t="n">
        <f aca="false">IF(ISBLANK(A242),"",SUMIF($A$3:$A242,P$2,$B$3:$B242))</f>
        <v>-3000</v>
      </c>
      <c r="Q242" s="0" t="n">
        <f aca="false">IF(ISBLANK(A242),"",SUMIF($A$3:$A242,Q$2,$B$3:$B242))</f>
        <v>0</v>
      </c>
      <c r="R242" s="0" t="n">
        <f aca="false">IF(ISBLANK(A242),"",SUMIF($A$3:$A242,R$2,$B$3:$B242))</f>
        <v>200</v>
      </c>
      <c r="T242" s="9" t="n">
        <f aca="false">IF(ISBLANK(A242),"",IF($A242=T$2,$C242,T241))</f>
        <v>47.37</v>
      </c>
      <c r="U242" s="9" t="n">
        <f aca="false">IF(ISBLANK(A242),"",IF($A242=U$2,$C242,U241))</f>
        <v>22.7597058823529</v>
      </c>
      <c r="V242" s="9" t="n">
        <f aca="false">IF(ISBLANK(A242),"",IF($A242=V$2,$C242,V241))</f>
        <v>52.32</v>
      </c>
      <c r="W242" s="9" t="n">
        <f aca="false">IF(ISBLANK(A242),"",IF($A242=W$2,$C242,W241))</f>
        <v>26.04</v>
      </c>
    </row>
    <row r="243" customFormat="false" ht="14.1" hidden="false" customHeight="false" outlineLevel="0" collapsed="false">
      <c r="A243" s="0" t="n">
        <v>679</v>
      </c>
      <c r="B243" s="0" t="n">
        <v>-100</v>
      </c>
      <c r="C243" s="0" t="n">
        <v>52.33</v>
      </c>
      <c r="D243" s="0" t="s">
        <v>251</v>
      </c>
      <c r="H243" s="8" t="n">
        <f aca="false">IF(ISBLANK(D243),,LEFT(D243,LEN(D243)-6)*1)</f>
        <v>38722.6379166667</v>
      </c>
      <c r="I243" s="9" t="n">
        <f aca="false">IF(ISBLANK(A243),"",-B243*C243)</f>
        <v>5233</v>
      </c>
      <c r="J243" s="9" t="n">
        <f aca="false">IF(ISBLANK(A243),"",-SUM(I$3:I243))</f>
        <v>-50546.2276324166</v>
      </c>
      <c r="K243" s="9" t="n">
        <f aca="false">IF(ISBLANK(A243),"",SUMPRODUCT(O243:R243,T243:W243)-J243)</f>
        <v>1190.10998535788</v>
      </c>
      <c r="L243" s="5" t="n">
        <f aca="false">IF(ISBLANK(A243),"",K243/$M$1)</f>
        <v>0.0198351664226313</v>
      </c>
      <c r="M243" s="5" t="n">
        <f aca="false">IF(ISBLANK(A243),"",K243/($M$1+SUM(K$3:K242)))</f>
        <v>0.00453381350501872</v>
      </c>
      <c r="N243" s="0" t="n">
        <f aca="false">IF(ISBLANK(A243),"",IF(H244=0,NETWORKDAYS($H$3,H243,holiday!$B$2:$B$10),IF(DAY(H243)&lt;DAY(H244),NETWORKDAYS($H$3,H243,holiday!$B$2:$B$10),0)))</f>
        <v>0</v>
      </c>
      <c r="O243" s="0" t="n">
        <f aca="false">IF(ISBLANK(A243),"",SUMIF($A$3:$A243,O$2,$B$3:$B243))</f>
        <v>400</v>
      </c>
      <c r="P243" s="0" t="n">
        <f aca="false">IF(ISBLANK(A243),"",SUMIF($A$3:$A243,P$2,$B$3:$B243))</f>
        <v>-3000</v>
      </c>
      <c r="Q243" s="0" t="n">
        <f aca="false">IF(ISBLANK(A243),"",SUMIF($A$3:$A243,Q$2,$B$3:$B243))</f>
        <v>-100</v>
      </c>
      <c r="R243" s="0" t="n">
        <f aca="false">IF(ISBLANK(A243),"",SUMIF($A$3:$A243,R$2,$B$3:$B243))</f>
        <v>200</v>
      </c>
      <c r="T243" s="9" t="n">
        <f aca="false">IF(ISBLANK(A243),"",IF($A243=T$2,$C243,T242))</f>
        <v>47.37</v>
      </c>
      <c r="U243" s="9" t="n">
        <f aca="false">IF(ISBLANK(A243),"",IF($A243=U$2,$C243,U242))</f>
        <v>22.7597058823529</v>
      </c>
      <c r="V243" s="9" t="n">
        <f aca="false">IF(ISBLANK(A243),"",IF($A243=V$2,$C243,V242))</f>
        <v>52.33</v>
      </c>
      <c r="W243" s="9" t="n">
        <f aca="false">IF(ISBLANK(A243),"",IF($A243=W$2,$C243,W242))</f>
        <v>26.04</v>
      </c>
    </row>
    <row r="244" customFormat="false" ht="14.1" hidden="false" customHeight="false" outlineLevel="0" collapsed="false">
      <c r="A244" s="0" t="n">
        <v>8370</v>
      </c>
      <c r="B244" s="0" t="n">
        <v>-100</v>
      </c>
      <c r="C244" s="0" t="n">
        <v>47.4933333333333</v>
      </c>
      <c r="D244" s="0" t="s">
        <v>252</v>
      </c>
      <c r="H244" s="8" t="n">
        <f aca="false">IF(ISBLANK(D244),,LEFT(D244,LEN(D244)-6)*1)</f>
        <v>38722.640474537</v>
      </c>
      <c r="I244" s="9" t="n">
        <f aca="false">IF(ISBLANK(A244),"",-B244*C244)</f>
        <v>4749.33333333333</v>
      </c>
      <c r="J244" s="9" t="n">
        <f aca="false">IF(ISBLANK(A244),"",-SUM(I$3:I244))</f>
        <v>-55295.5609657499</v>
      </c>
      <c r="K244" s="9" t="n">
        <f aca="false">IF(ISBLANK(A244),"",SUMPRODUCT(O244:R244,T244:W244)-J244)</f>
        <v>1239.44331869119</v>
      </c>
      <c r="L244" s="5" t="n">
        <f aca="false">IF(ISBLANK(A244),"",K244/$M$1)</f>
        <v>0.0206573886448532</v>
      </c>
      <c r="M244" s="5" t="n">
        <f aca="false">IF(ISBLANK(A244),"",K244/($M$1+SUM(K$3:K243)))</f>
        <v>0.00470044162331675</v>
      </c>
      <c r="N244" s="0" t="n">
        <f aca="false">IF(ISBLANK(A244),"",IF(H245=0,NETWORKDAYS($H$3,H244,holiday!$B$2:$B$10),IF(DAY(H244)&lt;DAY(H245),NETWORKDAYS($H$3,H244,holiday!$B$2:$B$10),0)))</f>
        <v>0</v>
      </c>
      <c r="O244" s="0" t="n">
        <f aca="false">IF(ISBLANK(A244),"",SUMIF($A$3:$A244,O$2,$B$3:$B244))</f>
        <v>300</v>
      </c>
      <c r="P244" s="0" t="n">
        <f aca="false">IF(ISBLANK(A244),"",SUMIF($A$3:$A244,P$2,$B$3:$B244))</f>
        <v>-3000</v>
      </c>
      <c r="Q244" s="0" t="n">
        <f aca="false">IF(ISBLANK(A244),"",SUMIF($A$3:$A244,Q$2,$B$3:$B244))</f>
        <v>-100</v>
      </c>
      <c r="R244" s="0" t="n">
        <f aca="false">IF(ISBLANK(A244),"",SUMIF($A$3:$A244,R$2,$B$3:$B244))</f>
        <v>200</v>
      </c>
      <c r="T244" s="9" t="n">
        <f aca="false">IF(ISBLANK(A244),"",IF($A244=T$2,$C244,T243))</f>
        <v>47.4933333333333</v>
      </c>
      <c r="U244" s="9" t="n">
        <f aca="false">IF(ISBLANK(A244),"",IF($A244=U$2,$C244,U243))</f>
        <v>22.7597058823529</v>
      </c>
      <c r="V244" s="9" t="n">
        <f aca="false">IF(ISBLANK(A244),"",IF($A244=V$2,$C244,V243))</f>
        <v>52.33</v>
      </c>
      <c r="W244" s="9" t="n">
        <f aca="false">IF(ISBLANK(A244),"",IF($A244=W$2,$C244,W243))</f>
        <v>26.04</v>
      </c>
    </row>
    <row r="245" customFormat="false" ht="14.1" hidden="false" customHeight="false" outlineLevel="0" collapsed="false">
      <c r="A245" s="0" t="n">
        <v>679</v>
      </c>
      <c r="B245" s="0" t="n">
        <v>100</v>
      </c>
      <c r="C245" s="0" t="n">
        <v>52.14</v>
      </c>
      <c r="D245" s="0" t="s">
        <v>253</v>
      </c>
      <c r="H245" s="8" t="n">
        <f aca="false">IF(ISBLANK(D245),,LEFT(D245,LEN(D245)-6)*1)</f>
        <v>38722.6417013889</v>
      </c>
      <c r="I245" s="9" t="n">
        <f aca="false">IF(ISBLANK(A245),"",-B245*C245)</f>
        <v>-5214</v>
      </c>
      <c r="J245" s="9" t="n">
        <f aca="false">IF(ISBLANK(A245),"",-SUM(I$3:I245))</f>
        <v>-50081.5609657499</v>
      </c>
      <c r="K245" s="9" t="n">
        <f aca="false">IF(ISBLANK(A245),"",SUMPRODUCT(O245:R245,T245:W245)-J245)</f>
        <v>1258.44331869119</v>
      </c>
      <c r="L245" s="5" t="n">
        <f aca="false">IF(ISBLANK(A245),"",K245/$M$1)</f>
        <v>0.0209740553115199</v>
      </c>
      <c r="M245" s="5" t="n">
        <f aca="false">IF(ISBLANK(A245),"",K245/($M$1+SUM(K$3:K244)))</f>
        <v>0.00475016897541996</v>
      </c>
      <c r="N245" s="0" t="n">
        <f aca="false">IF(ISBLANK(A245),"",IF(H246=0,NETWORKDAYS($H$3,H245,holiday!$B$2:$B$10),IF(DAY(H245)&lt;DAY(H246),NETWORKDAYS($H$3,H245,holiday!$B$2:$B$10),0)))</f>
        <v>0</v>
      </c>
      <c r="O245" s="0" t="n">
        <f aca="false">IF(ISBLANK(A245),"",SUMIF($A$3:$A245,O$2,$B$3:$B245))</f>
        <v>300</v>
      </c>
      <c r="P245" s="0" t="n">
        <f aca="false">IF(ISBLANK(A245),"",SUMIF($A$3:$A245,P$2,$B$3:$B245))</f>
        <v>-3000</v>
      </c>
      <c r="Q245" s="0" t="n">
        <f aca="false">IF(ISBLANK(A245),"",SUMIF($A$3:$A245,Q$2,$B$3:$B245))</f>
        <v>0</v>
      </c>
      <c r="R245" s="0" t="n">
        <f aca="false">IF(ISBLANK(A245),"",SUMIF($A$3:$A245,R$2,$B$3:$B245))</f>
        <v>200</v>
      </c>
      <c r="T245" s="9" t="n">
        <f aca="false">IF(ISBLANK(A245),"",IF($A245=T$2,$C245,T244))</f>
        <v>47.4933333333333</v>
      </c>
      <c r="U245" s="9" t="n">
        <f aca="false">IF(ISBLANK(A245),"",IF($A245=U$2,$C245,U244))</f>
        <v>22.7597058823529</v>
      </c>
      <c r="V245" s="9" t="n">
        <f aca="false">IF(ISBLANK(A245),"",IF($A245=V$2,$C245,V244))</f>
        <v>52.14</v>
      </c>
      <c r="W245" s="9" t="n">
        <f aca="false">IF(ISBLANK(A245),"",IF($A245=W$2,$C245,W244))</f>
        <v>26.04</v>
      </c>
    </row>
    <row r="246" customFormat="false" ht="14.1" hidden="false" customHeight="false" outlineLevel="0" collapsed="false">
      <c r="A246" s="0" t="n">
        <v>679</v>
      </c>
      <c r="B246" s="0" t="n">
        <v>100</v>
      </c>
      <c r="C246" s="0" t="n">
        <v>52.37</v>
      </c>
      <c r="D246" s="0" t="s">
        <v>254</v>
      </c>
      <c r="H246" s="8" t="n">
        <f aca="false">IF(ISBLANK(D246),,LEFT(D246,LEN(D246)-6)*1)</f>
        <v>38722.6474305556</v>
      </c>
      <c r="I246" s="9" t="n">
        <f aca="false">IF(ISBLANK(A246),"",-B246*C246)</f>
        <v>-5237</v>
      </c>
      <c r="J246" s="9" t="n">
        <f aca="false">IF(ISBLANK(A246),"",-SUM(I$3:I246))</f>
        <v>-44844.5609657499</v>
      </c>
      <c r="K246" s="9" t="n">
        <f aca="false">IF(ISBLANK(A246),"",SUMPRODUCT(O246:R246,T246:W246)-J246)</f>
        <v>1258.44331869119</v>
      </c>
      <c r="L246" s="5" t="n">
        <f aca="false">IF(ISBLANK(A246),"",K246/$M$1)</f>
        <v>0.0209740553115199</v>
      </c>
      <c r="M246" s="5" t="n">
        <f aca="false">IF(ISBLANK(A246),"",K246/($M$1+SUM(K$3:K245)))</f>
        <v>0.00472771154670606</v>
      </c>
      <c r="N246" s="0" t="n">
        <f aca="false">IF(ISBLANK(A246),"",IF(H247=0,NETWORKDAYS($H$3,H246,holiday!$B$2:$B$10),IF(DAY(H246)&lt;DAY(H247),NETWORKDAYS($H$3,H246,holiday!$B$2:$B$10),0)))</f>
        <v>0</v>
      </c>
      <c r="O246" s="0" t="n">
        <f aca="false">IF(ISBLANK(A246),"",SUMIF($A$3:$A246,O$2,$B$3:$B246))</f>
        <v>300</v>
      </c>
      <c r="P246" s="0" t="n">
        <f aca="false">IF(ISBLANK(A246),"",SUMIF($A$3:$A246,P$2,$B$3:$B246))</f>
        <v>-3000</v>
      </c>
      <c r="Q246" s="0" t="n">
        <f aca="false">IF(ISBLANK(A246),"",SUMIF($A$3:$A246,Q$2,$B$3:$B246))</f>
        <v>100</v>
      </c>
      <c r="R246" s="0" t="n">
        <f aca="false">IF(ISBLANK(A246),"",SUMIF($A$3:$A246,R$2,$B$3:$B246))</f>
        <v>200</v>
      </c>
      <c r="T246" s="9" t="n">
        <f aca="false">IF(ISBLANK(A246),"",IF($A246=T$2,$C246,T245))</f>
        <v>47.4933333333333</v>
      </c>
      <c r="U246" s="9" t="n">
        <f aca="false">IF(ISBLANK(A246),"",IF($A246=U$2,$C246,U245))</f>
        <v>22.7597058823529</v>
      </c>
      <c r="V246" s="9" t="n">
        <f aca="false">IF(ISBLANK(A246),"",IF($A246=V$2,$C246,V245))</f>
        <v>52.37</v>
      </c>
      <c r="W246" s="9" t="n">
        <f aca="false">IF(ISBLANK(A246),"",IF($A246=W$2,$C246,W245))</f>
        <v>26.04</v>
      </c>
    </row>
    <row r="247" customFormat="false" ht="14.1" hidden="false" customHeight="false" outlineLevel="0" collapsed="false">
      <c r="A247" s="0" t="n">
        <v>8370</v>
      </c>
      <c r="B247" s="0" t="n">
        <v>-100</v>
      </c>
      <c r="C247" s="0" t="n">
        <v>47.36</v>
      </c>
      <c r="D247" s="0" t="s">
        <v>255</v>
      </c>
      <c r="H247" s="8" t="n">
        <f aca="false">IF(ISBLANK(D247),,LEFT(D247,LEN(D247)-6)*1)</f>
        <v>38722.6533449074</v>
      </c>
      <c r="I247" s="9" t="n">
        <f aca="false">IF(ISBLANK(A247),"",-B247*C247)</f>
        <v>4736</v>
      </c>
      <c r="J247" s="9" t="n">
        <f aca="false">IF(ISBLANK(A247),"",-SUM(I$3:I247))</f>
        <v>-49580.5609657499</v>
      </c>
      <c r="K247" s="9" t="n">
        <f aca="false">IF(ISBLANK(A247),"",SUMPRODUCT(O247:R247,T247:W247)-J247)</f>
        <v>1218.44331869121</v>
      </c>
      <c r="L247" s="5" t="n">
        <f aca="false">IF(ISBLANK(A247),"",K247/$M$1)</f>
        <v>0.0203073886448534</v>
      </c>
      <c r="M247" s="5" t="n">
        <f aca="false">IF(ISBLANK(A247),"",K247/($M$1+SUM(K$3:K246)))</f>
        <v>0.00455590082599513</v>
      </c>
      <c r="N247" s="0" t="n">
        <f aca="false">IF(ISBLANK(A247),"",IF(H248=0,NETWORKDAYS($H$3,H247,holiday!$B$2:$B$10),IF(DAY(H247)&lt;DAY(H248),NETWORKDAYS($H$3,H247,holiday!$B$2:$B$10),0)))</f>
        <v>0</v>
      </c>
      <c r="O247" s="0" t="n">
        <f aca="false">IF(ISBLANK(A247),"",SUMIF($A$3:$A247,O$2,$B$3:$B247))</f>
        <v>200</v>
      </c>
      <c r="P247" s="0" t="n">
        <f aca="false">IF(ISBLANK(A247),"",SUMIF($A$3:$A247,P$2,$B$3:$B247))</f>
        <v>-3000</v>
      </c>
      <c r="Q247" s="0" t="n">
        <f aca="false">IF(ISBLANK(A247),"",SUMIF($A$3:$A247,Q$2,$B$3:$B247))</f>
        <v>100</v>
      </c>
      <c r="R247" s="0" t="n">
        <f aca="false">IF(ISBLANK(A247),"",SUMIF($A$3:$A247,R$2,$B$3:$B247))</f>
        <v>200</v>
      </c>
      <c r="T247" s="9" t="n">
        <f aca="false">IF(ISBLANK(A247),"",IF($A247=T$2,$C247,T246))</f>
        <v>47.36</v>
      </c>
      <c r="U247" s="9" t="n">
        <f aca="false">IF(ISBLANK(A247),"",IF($A247=U$2,$C247,U246))</f>
        <v>22.7597058823529</v>
      </c>
      <c r="V247" s="9" t="n">
        <f aca="false">IF(ISBLANK(A247),"",IF($A247=V$2,$C247,V246))</f>
        <v>52.37</v>
      </c>
      <c r="W247" s="9" t="n">
        <f aca="false">IF(ISBLANK(A247),"",IF($A247=W$2,$C247,W246))</f>
        <v>26.04</v>
      </c>
    </row>
    <row r="248" customFormat="false" ht="14.1" hidden="false" customHeight="false" outlineLevel="0" collapsed="false">
      <c r="A248" s="0" t="n">
        <v>980</v>
      </c>
      <c r="B248" s="0" t="n">
        <v>-100</v>
      </c>
      <c r="C248" s="0" t="n">
        <v>22.66</v>
      </c>
      <c r="D248" s="0" t="s">
        <v>256</v>
      </c>
      <c r="H248" s="8" t="n">
        <f aca="false">IF(ISBLANK(D248),,LEFT(D248,LEN(D248)-6)*1)</f>
        <v>38722.6546180555</v>
      </c>
      <c r="I248" s="9" t="n">
        <f aca="false">IF(ISBLANK(A248),"",-B248*C248)</f>
        <v>2266</v>
      </c>
      <c r="J248" s="9" t="n">
        <f aca="false">IF(ISBLANK(A248),"",-SUM(I$3:I248))</f>
        <v>-51846.5609657499</v>
      </c>
      <c r="K248" s="9" t="n">
        <f aca="false">IF(ISBLANK(A248),"",SUMPRODUCT(O248:R248,T248:W248)-J248)</f>
        <v>1517.5609657499</v>
      </c>
      <c r="L248" s="5" t="n">
        <f aca="false">IF(ISBLANK(A248),"",K248/$M$1)</f>
        <v>0.0252926827624983</v>
      </c>
      <c r="M248" s="5" t="n">
        <f aca="false">IF(ISBLANK(A248),"",K248/($M$1+SUM(K$3:K247)))</f>
        <v>0.00564860191572676</v>
      </c>
      <c r="N248" s="0" t="n">
        <f aca="false">IF(ISBLANK(A248),"",IF(H249=0,NETWORKDAYS($H$3,H248,holiday!$B$2:$B$10),IF(DAY(H248)&lt;DAY(H249),NETWORKDAYS($H$3,H248,holiday!$B$2:$B$10),0)))</f>
        <v>0</v>
      </c>
      <c r="O248" s="0" t="n">
        <f aca="false">IF(ISBLANK(A248),"",SUMIF($A$3:$A248,O$2,$B$3:$B248))</f>
        <v>200</v>
      </c>
      <c r="P248" s="0" t="n">
        <f aca="false">IF(ISBLANK(A248),"",SUMIF($A$3:$A248,P$2,$B$3:$B248))</f>
        <v>-3100</v>
      </c>
      <c r="Q248" s="0" t="n">
        <f aca="false">IF(ISBLANK(A248),"",SUMIF($A$3:$A248,Q$2,$B$3:$B248))</f>
        <v>100</v>
      </c>
      <c r="R248" s="0" t="n">
        <f aca="false">IF(ISBLANK(A248),"",SUMIF($A$3:$A248,R$2,$B$3:$B248))</f>
        <v>200</v>
      </c>
      <c r="T248" s="9" t="n">
        <f aca="false">IF(ISBLANK(A248),"",IF($A248=T$2,$C248,T247))</f>
        <v>47.36</v>
      </c>
      <c r="U248" s="9" t="n">
        <f aca="false">IF(ISBLANK(A248),"",IF($A248=U$2,$C248,U247))</f>
        <v>22.66</v>
      </c>
      <c r="V248" s="9" t="n">
        <f aca="false">IF(ISBLANK(A248),"",IF($A248=V$2,$C248,V247))</f>
        <v>52.37</v>
      </c>
      <c r="W248" s="9" t="n">
        <f aca="false">IF(ISBLANK(A248),"",IF($A248=W$2,$C248,W247))</f>
        <v>26.04</v>
      </c>
    </row>
    <row r="249" customFormat="false" ht="14.1" hidden="false" customHeight="false" outlineLevel="0" collapsed="false">
      <c r="A249" s="0" t="n">
        <v>980</v>
      </c>
      <c r="B249" s="0" t="n">
        <v>100</v>
      </c>
      <c r="C249" s="0" t="n">
        <v>22.64</v>
      </c>
      <c r="D249" s="0" t="s">
        <v>257</v>
      </c>
      <c r="H249" s="8" t="n">
        <f aca="false">IF(ISBLANK(D249),,LEFT(D249,LEN(D249)-6)*1)</f>
        <v>38722.6554976852</v>
      </c>
      <c r="I249" s="9" t="n">
        <f aca="false">IF(ISBLANK(A249),"",-B249*C249)</f>
        <v>-2264</v>
      </c>
      <c r="J249" s="9" t="n">
        <f aca="false">IF(ISBLANK(A249),"",-SUM(I$3:I249))</f>
        <v>-49582.5609657499</v>
      </c>
      <c r="K249" s="9" t="n">
        <f aca="false">IF(ISBLANK(A249),"",SUMPRODUCT(O249:R249,T249:W249)-J249)</f>
        <v>1579.5609657499</v>
      </c>
      <c r="L249" s="5" t="n">
        <f aca="false">IF(ISBLANK(A249),"",K249/$M$1)</f>
        <v>0.0263260160958317</v>
      </c>
      <c r="M249" s="5" t="n">
        <f aca="false">IF(ISBLANK(A249),"",K249/($M$1+SUM(K$3:K248)))</f>
        <v>0.00584635200584319</v>
      </c>
      <c r="N249" s="0" t="n">
        <f aca="false">IF(ISBLANK(A249),"",IF(H250=0,NETWORKDAYS($H$3,H249,holiday!$B$2:$B$10),IF(DAY(H249)&lt;DAY(H250),NETWORKDAYS($H$3,H249,holiday!$B$2:$B$10),0)))</f>
        <v>0</v>
      </c>
      <c r="O249" s="0" t="n">
        <f aca="false">IF(ISBLANK(A249),"",SUMIF($A$3:$A249,O$2,$B$3:$B249))</f>
        <v>200</v>
      </c>
      <c r="P249" s="0" t="n">
        <f aca="false">IF(ISBLANK(A249),"",SUMIF($A$3:$A249,P$2,$B$3:$B249))</f>
        <v>-3000</v>
      </c>
      <c r="Q249" s="0" t="n">
        <f aca="false">IF(ISBLANK(A249),"",SUMIF($A$3:$A249,Q$2,$B$3:$B249))</f>
        <v>100</v>
      </c>
      <c r="R249" s="0" t="n">
        <f aca="false">IF(ISBLANK(A249),"",SUMIF($A$3:$A249,R$2,$B$3:$B249))</f>
        <v>200</v>
      </c>
      <c r="T249" s="9" t="n">
        <f aca="false">IF(ISBLANK(A249),"",IF($A249=T$2,$C249,T248))</f>
        <v>47.36</v>
      </c>
      <c r="U249" s="9" t="n">
        <f aca="false">IF(ISBLANK(A249),"",IF($A249=U$2,$C249,U248))</f>
        <v>22.64</v>
      </c>
      <c r="V249" s="9" t="n">
        <f aca="false">IF(ISBLANK(A249),"",IF($A249=V$2,$C249,V248))</f>
        <v>52.37</v>
      </c>
      <c r="W249" s="9" t="n">
        <f aca="false">IF(ISBLANK(A249),"",IF($A249=W$2,$C249,W248))</f>
        <v>26.04</v>
      </c>
    </row>
    <row r="250" customFormat="false" ht="14.1" hidden="false" customHeight="false" outlineLevel="0" collapsed="false">
      <c r="A250" s="0" t="n">
        <v>8370</v>
      </c>
      <c r="B250" s="0" t="n">
        <v>100</v>
      </c>
      <c r="C250" s="0" t="n">
        <v>47.135</v>
      </c>
      <c r="D250" s="0" t="s">
        <v>258</v>
      </c>
      <c r="H250" s="8" t="n">
        <f aca="false">IF(ISBLANK(D250),,LEFT(D250,LEN(D250)-6)*1)</f>
        <v>38722.6571296296</v>
      </c>
      <c r="I250" s="9" t="n">
        <f aca="false">IF(ISBLANK(A250),"",-B250*C250)</f>
        <v>-4713.5</v>
      </c>
      <c r="J250" s="9" t="n">
        <f aca="false">IF(ISBLANK(A250),"",-SUM(I$3:I250))</f>
        <v>-44869.0609657499</v>
      </c>
      <c r="K250" s="9" t="n">
        <f aca="false">IF(ISBLANK(A250),"",SUMPRODUCT(O250:R250,T250:W250)-J250)</f>
        <v>1534.5609657499</v>
      </c>
      <c r="L250" s="5" t="n">
        <f aca="false">IF(ISBLANK(A250),"",K250/$M$1)</f>
        <v>0.0255760160958317</v>
      </c>
      <c r="M250" s="5" t="n">
        <f aca="false">IF(ISBLANK(A250),"",K250/($M$1+SUM(K$3:K249)))</f>
        <v>0.00564678262049643</v>
      </c>
      <c r="N250" s="0" t="n">
        <f aca="false">IF(ISBLANK(A250),"",IF(H251=0,NETWORKDAYS($H$3,H250,holiday!$B$2:$B$10),IF(DAY(H250)&lt;DAY(H251),NETWORKDAYS($H$3,H250,holiday!$B$2:$B$10),0)))</f>
        <v>0</v>
      </c>
      <c r="O250" s="0" t="n">
        <f aca="false">IF(ISBLANK(A250),"",SUMIF($A$3:$A250,O$2,$B$3:$B250))</f>
        <v>300</v>
      </c>
      <c r="P250" s="0" t="n">
        <f aca="false">IF(ISBLANK(A250),"",SUMIF($A$3:$A250,P$2,$B$3:$B250))</f>
        <v>-3000</v>
      </c>
      <c r="Q250" s="0" t="n">
        <f aca="false">IF(ISBLANK(A250),"",SUMIF($A$3:$A250,Q$2,$B$3:$B250))</f>
        <v>100</v>
      </c>
      <c r="R250" s="0" t="n">
        <f aca="false">IF(ISBLANK(A250),"",SUMIF($A$3:$A250,R$2,$B$3:$B250))</f>
        <v>200</v>
      </c>
      <c r="T250" s="9" t="n">
        <f aca="false">IF(ISBLANK(A250),"",IF($A250=T$2,$C250,T249))</f>
        <v>47.135</v>
      </c>
      <c r="U250" s="9" t="n">
        <f aca="false">IF(ISBLANK(A250),"",IF($A250=U$2,$C250,U249))</f>
        <v>22.64</v>
      </c>
      <c r="V250" s="9" t="n">
        <f aca="false">IF(ISBLANK(A250),"",IF($A250=V$2,$C250,V249))</f>
        <v>52.37</v>
      </c>
      <c r="W250" s="9" t="n">
        <f aca="false">IF(ISBLANK(A250),"",IF($A250=W$2,$C250,W249))</f>
        <v>26.04</v>
      </c>
    </row>
    <row r="251" customFormat="false" ht="14.1" hidden="false" customHeight="false" outlineLevel="0" collapsed="false">
      <c r="A251" s="0" t="n">
        <v>980</v>
      </c>
      <c r="B251" s="0" t="n">
        <v>100</v>
      </c>
      <c r="C251" s="0" t="n">
        <v>22.63</v>
      </c>
      <c r="D251" s="0" t="s">
        <v>259</v>
      </c>
      <c r="H251" s="8" t="n">
        <f aca="false">IF(ISBLANK(D251),,LEFT(D251,LEN(D251)-6)*1)</f>
        <v>38722.6571412037</v>
      </c>
      <c r="I251" s="9" t="n">
        <f aca="false">IF(ISBLANK(A251),"",-B251*C251)</f>
        <v>-2263</v>
      </c>
      <c r="J251" s="9" t="n">
        <f aca="false">IF(ISBLANK(A251),"",-SUM(I$3:I251))</f>
        <v>-42606.0609657499</v>
      </c>
      <c r="K251" s="9" t="n">
        <f aca="false">IF(ISBLANK(A251),"",SUMPRODUCT(O251:R251,T251:W251)-J251)</f>
        <v>1564.5609657499</v>
      </c>
      <c r="L251" s="5" t="n">
        <f aca="false">IF(ISBLANK(A251),"",K251/$M$1)</f>
        <v>0.0260760160958317</v>
      </c>
      <c r="M251" s="5" t="n">
        <f aca="false">IF(ISBLANK(A251),"",K251/($M$1+SUM(K$3:K250)))</f>
        <v>0.00572484779574381</v>
      </c>
      <c r="N251" s="0" t="n">
        <f aca="false">IF(ISBLANK(A251),"",IF(H252=0,NETWORKDAYS($H$3,H251,holiday!$B$2:$B$10),IF(DAY(H251)&lt;DAY(H252),NETWORKDAYS($H$3,H251,holiday!$B$2:$B$10),0)))</f>
        <v>0</v>
      </c>
      <c r="O251" s="0" t="n">
        <f aca="false">IF(ISBLANK(A251),"",SUMIF($A$3:$A251,O$2,$B$3:$B251))</f>
        <v>300</v>
      </c>
      <c r="P251" s="0" t="n">
        <f aca="false">IF(ISBLANK(A251),"",SUMIF($A$3:$A251,P$2,$B$3:$B251))</f>
        <v>-2900</v>
      </c>
      <c r="Q251" s="0" t="n">
        <f aca="false">IF(ISBLANK(A251),"",SUMIF($A$3:$A251,Q$2,$B$3:$B251))</f>
        <v>100</v>
      </c>
      <c r="R251" s="0" t="n">
        <f aca="false">IF(ISBLANK(A251),"",SUMIF($A$3:$A251,R$2,$B$3:$B251))</f>
        <v>200</v>
      </c>
      <c r="T251" s="9" t="n">
        <f aca="false">IF(ISBLANK(A251),"",IF($A251=T$2,$C251,T250))</f>
        <v>47.135</v>
      </c>
      <c r="U251" s="9" t="n">
        <f aca="false">IF(ISBLANK(A251),"",IF($A251=U$2,$C251,U250))</f>
        <v>22.63</v>
      </c>
      <c r="V251" s="9" t="n">
        <f aca="false">IF(ISBLANK(A251),"",IF($A251=V$2,$C251,V250))</f>
        <v>52.37</v>
      </c>
      <c r="W251" s="9" t="n">
        <f aca="false">IF(ISBLANK(A251),"",IF($A251=W$2,$C251,W250))</f>
        <v>26.04</v>
      </c>
    </row>
    <row r="252" customFormat="false" ht="14.1" hidden="false" customHeight="false" outlineLevel="0" collapsed="false">
      <c r="A252" s="0" t="n">
        <v>679</v>
      </c>
      <c r="B252" s="0" t="n">
        <v>100</v>
      </c>
      <c r="C252" s="0" t="n">
        <v>52.25</v>
      </c>
      <c r="D252" s="0" t="s">
        <v>260</v>
      </c>
      <c r="H252" s="8" t="n">
        <f aca="false">IF(ISBLANK(D252),,LEFT(D252,LEN(D252)-6)*1)</f>
        <v>38722.6637615741</v>
      </c>
      <c r="I252" s="9" t="n">
        <f aca="false">IF(ISBLANK(A252),"",-B252*C252)</f>
        <v>-5225</v>
      </c>
      <c r="J252" s="9" t="n">
        <f aca="false">IF(ISBLANK(A252),"",-SUM(I$3:I252))</f>
        <v>-37381.0609657499</v>
      </c>
      <c r="K252" s="9" t="n">
        <f aca="false">IF(ISBLANK(A252),"",SUMPRODUCT(O252:R252,T252:W252)-J252)</f>
        <v>1552.5609657499</v>
      </c>
      <c r="L252" s="5" t="n">
        <f aca="false">IF(ISBLANK(A252),"",K252/$M$1)</f>
        <v>0.0258760160958317</v>
      </c>
      <c r="M252" s="5" t="n">
        <f aca="false">IF(ISBLANK(A252),"",K252/($M$1+SUM(K$3:K251)))</f>
        <v>0.00564860149749253</v>
      </c>
      <c r="N252" s="0" t="n">
        <f aca="false">IF(ISBLANK(A252),"",IF(H253=0,NETWORKDAYS($H$3,H252,holiday!$B$2:$B$10),IF(DAY(H252)&lt;DAY(H253),NETWORKDAYS($H$3,H252,holiday!$B$2:$B$10),0)))</f>
        <v>0</v>
      </c>
      <c r="O252" s="0" t="n">
        <f aca="false">IF(ISBLANK(A252),"",SUMIF($A$3:$A252,O$2,$B$3:$B252))</f>
        <v>300</v>
      </c>
      <c r="P252" s="0" t="n">
        <f aca="false">IF(ISBLANK(A252),"",SUMIF($A$3:$A252,P$2,$B$3:$B252))</f>
        <v>-2900</v>
      </c>
      <c r="Q252" s="0" t="n">
        <f aca="false">IF(ISBLANK(A252),"",SUMIF($A$3:$A252,Q$2,$B$3:$B252))</f>
        <v>200</v>
      </c>
      <c r="R252" s="0" t="n">
        <f aca="false">IF(ISBLANK(A252),"",SUMIF($A$3:$A252,R$2,$B$3:$B252))</f>
        <v>200</v>
      </c>
      <c r="T252" s="9" t="n">
        <f aca="false">IF(ISBLANK(A252),"",IF($A252=T$2,$C252,T251))</f>
        <v>47.135</v>
      </c>
      <c r="U252" s="9" t="n">
        <f aca="false">IF(ISBLANK(A252),"",IF($A252=U$2,$C252,U251))</f>
        <v>22.63</v>
      </c>
      <c r="V252" s="9" t="n">
        <f aca="false">IF(ISBLANK(A252),"",IF($A252=V$2,$C252,V251))</f>
        <v>52.25</v>
      </c>
      <c r="W252" s="9" t="n">
        <f aca="false">IF(ISBLANK(A252),"",IF($A252=W$2,$C252,W251))</f>
        <v>26.04</v>
      </c>
    </row>
    <row r="253" customFormat="false" ht="14.1" hidden="false" customHeight="false" outlineLevel="0" collapsed="false">
      <c r="A253" s="0" t="n">
        <v>679</v>
      </c>
      <c r="B253" s="0" t="n">
        <v>100</v>
      </c>
      <c r="C253" s="0" t="n">
        <v>52.21</v>
      </c>
      <c r="D253" s="0" t="s">
        <v>261</v>
      </c>
      <c r="H253" s="8" t="n">
        <f aca="false">IF(ISBLANK(D253),,LEFT(D253,LEN(D253)-6)*1)</f>
        <v>38722.6656944444</v>
      </c>
      <c r="I253" s="9" t="n">
        <f aca="false">IF(ISBLANK(A253),"",-B253*C253)</f>
        <v>-5221</v>
      </c>
      <c r="J253" s="9" t="n">
        <f aca="false">IF(ISBLANK(A253),"",-SUM(I$3:I253))</f>
        <v>-32160.0609657499</v>
      </c>
      <c r="K253" s="9" t="n">
        <f aca="false">IF(ISBLANK(A253),"",SUMPRODUCT(O253:R253,T253:W253)-J253)</f>
        <v>1544.5609657499</v>
      </c>
      <c r="L253" s="5" t="n">
        <f aca="false">IF(ISBLANK(A253),"",K253/$M$1)</f>
        <v>0.0257426827624983</v>
      </c>
      <c r="M253" s="5" t="n">
        <f aca="false">IF(ISBLANK(A253),"",K253/($M$1+SUM(K$3:K252)))</f>
        <v>0.00558793151686419</v>
      </c>
      <c r="N253" s="0" t="n">
        <f aca="false">IF(ISBLANK(A253),"",IF(H254=0,NETWORKDAYS($H$3,H253,holiday!$B$2:$B$10),IF(DAY(H253)&lt;DAY(H254),NETWORKDAYS($H$3,H253,holiday!$B$2:$B$10),0)))</f>
        <v>0</v>
      </c>
      <c r="O253" s="0" t="n">
        <f aca="false">IF(ISBLANK(A253),"",SUMIF($A$3:$A253,O$2,$B$3:$B253))</f>
        <v>300</v>
      </c>
      <c r="P253" s="0" t="n">
        <f aca="false">IF(ISBLANK(A253),"",SUMIF($A$3:$A253,P$2,$B$3:$B253))</f>
        <v>-2900</v>
      </c>
      <c r="Q253" s="0" t="n">
        <f aca="false">IF(ISBLANK(A253),"",SUMIF($A$3:$A253,Q$2,$B$3:$B253))</f>
        <v>300</v>
      </c>
      <c r="R253" s="0" t="n">
        <f aca="false">IF(ISBLANK(A253),"",SUMIF($A$3:$A253,R$2,$B$3:$B253))</f>
        <v>200</v>
      </c>
      <c r="T253" s="9" t="n">
        <f aca="false">IF(ISBLANK(A253),"",IF($A253=T$2,$C253,T252))</f>
        <v>47.135</v>
      </c>
      <c r="U253" s="9" t="n">
        <f aca="false">IF(ISBLANK(A253),"",IF($A253=U$2,$C253,U252))</f>
        <v>22.63</v>
      </c>
      <c r="V253" s="9" t="n">
        <f aca="false">IF(ISBLANK(A253),"",IF($A253=V$2,$C253,V252))</f>
        <v>52.21</v>
      </c>
      <c r="W253" s="9" t="n">
        <f aca="false">IF(ISBLANK(A253),"",IF($A253=W$2,$C253,W252))</f>
        <v>26.04</v>
      </c>
    </row>
    <row r="254" customFormat="false" ht="14.1" hidden="false" customHeight="false" outlineLevel="0" collapsed="false">
      <c r="A254" s="0" t="n">
        <v>679</v>
      </c>
      <c r="B254" s="0" t="n">
        <v>100</v>
      </c>
      <c r="C254" s="0" t="n">
        <v>52.3</v>
      </c>
      <c r="D254" s="0" t="s">
        <v>262</v>
      </c>
      <c r="H254" s="8" t="n">
        <f aca="false">IF(ISBLANK(D254),,LEFT(D254,LEN(D254)-6)*1)</f>
        <v>38722.6773148148</v>
      </c>
      <c r="I254" s="9" t="n">
        <f aca="false">IF(ISBLANK(A254),"",-B254*C254)</f>
        <v>-5230</v>
      </c>
      <c r="J254" s="9" t="n">
        <f aca="false">IF(ISBLANK(A254),"",-SUM(I$3:I254))</f>
        <v>-26930.0609657499</v>
      </c>
      <c r="K254" s="9" t="n">
        <f aca="false">IF(ISBLANK(A254),"",SUMPRODUCT(O254:R254,T254:W254)-J254)</f>
        <v>1571.5609657499</v>
      </c>
      <c r="L254" s="5" t="n">
        <f aca="false">IF(ISBLANK(A254),"",K254/$M$1)</f>
        <v>0.0261926827624983</v>
      </c>
      <c r="M254" s="5" t="n">
        <f aca="false">IF(ISBLANK(A254),"",K254/($M$1+SUM(K$3:K253)))</f>
        <v>0.00565401818007688</v>
      </c>
      <c r="N254" s="0" t="n">
        <f aca="false">IF(ISBLANK(A254),"",IF(H255=0,NETWORKDAYS($H$3,H254,holiday!$B$2:$B$10),IF(DAY(H254)&lt;DAY(H255),NETWORKDAYS($H$3,H254,holiday!$B$2:$B$10),0)))</f>
        <v>0</v>
      </c>
      <c r="O254" s="0" t="n">
        <f aca="false">IF(ISBLANK(A254),"",SUMIF($A$3:$A254,O$2,$B$3:$B254))</f>
        <v>300</v>
      </c>
      <c r="P254" s="0" t="n">
        <f aca="false">IF(ISBLANK(A254),"",SUMIF($A$3:$A254,P$2,$B$3:$B254))</f>
        <v>-2900</v>
      </c>
      <c r="Q254" s="0" t="n">
        <f aca="false">IF(ISBLANK(A254),"",SUMIF($A$3:$A254,Q$2,$B$3:$B254))</f>
        <v>400</v>
      </c>
      <c r="R254" s="0" t="n">
        <f aca="false">IF(ISBLANK(A254),"",SUMIF($A$3:$A254,R$2,$B$3:$B254))</f>
        <v>200</v>
      </c>
      <c r="T254" s="9" t="n">
        <f aca="false">IF(ISBLANK(A254),"",IF($A254=T$2,$C254,T253))</f>
        <v>47.135</v>
      </c>
      <c r="U254" s="9" t="n">
        <f aca="false">IF(ISBLANK(A254),"",IF($A254=U$2,$C254,U253))</f>
        <v>22.63</v>
      </c>
      <c r="V254" s="9" t="n">
        <f aca="false">IF(ISBLANK(A254),"",IF($A254=V$2,$C254,V253))</f>
        <v>52.3</v>
      </c>
      <c r="W254" s="9" t="n">
        <f aca="false">IF(ISBLANK(A254),"",IF($A254=W$2,$C254,W253))</f>
        <v>26.04</v>
      </c>
    </row>
    <row r="255" customFormat="false" ht="14.1" hidden="false" customHeight="false" outlineLevel="0" collapsed="false">
      <c r="A255" s="0" t="n">
        <v>679</v>
      </c>
      <c r="B255" s="0" t="n">
        <v>100</v>
      </c>
      <c r="C255" s="0" t="n">
        <v>52.31</v>
      </c>
      <c r="D255" s="0" t="s">
        <v>263</v>
      </c>
      <c r="H255" s="8" t="n">
        <f aca="false">IF(ISBLANK(D255),,LEFT(D255,LEN(D255)-6)*1)</f>
        <v>38722.6805902778</v>
      </c>
      <c r="I255" s="9" t="n">
        <f aca="false">IF(ISBLANK(A255),"",-B255*C255)</f>
        <v>-5231</v>
      </c>
      <c r="J255" s="9" t="n">
        <f aca="false">IF(ISBLANK(A255),"",-SUM(I$3:I255))</f>
        <v>-21699.0609657499</v>
      </c>
      <c r="K255" s="9" t="n">
        <f aca="false">IF(ISBLANK(A255),"",SUMPRODUCT(O255:R255,T255:W255)-J255)</f>
        <v>1575.5609657499</v>
      </c>
      <c r="L255" s="5" t="n">
        <f aca="false">IF(ISBLANK(A255),"",K255/$M$1)</f>
        <v>0.026259349429165</v>
      </c>
      <c r="M255" s="5" t="n">
        <f aca="false">IF(ISBLANK(A255),"",K255/($M$1+SUM(K$3:K254)))</f>
        <v>0.00563653991476149</v>
      </c>
      <c r="N255" s="0" t="n">
        <f aca="false">IF(ISBLANK(A255),"",IF(H256=0,NETWORKDAYS($H$3,H255,holiday!$B$2:$B$10),IF(DAY(H255)&lt;DAY(H256),NETWORKDAYS($H$3,H255,holiday!$B$2:$B$10),0)))</f>
        <v>0</v>
      </c>
      <c r="O255" s="0" t="n">
        <f aca="false">IF(ISBLANK(A255),"",SUMIF($A$3:$A255,O$2,$B$3:$B255))</f>
        <v>300</v>
      </c>
      <c r="P255" s="0" t="n">
        <f aca="false">IF(ISBLANK(A255),"",SUMIF($A$3:$A255,P$2,$B$3:$B255))</f>
        <v>-2900</v>
      </c>
      <c r="Q255" s="0" t="n">
        <f aca="false">IF(ISBLANK(A255),"",SUMIF($A$3:$A255,Q$2,$B$3:$B255))</f>
        <v>500</v>
      </c>
      <c r="R255" s="0" t="n">
        <f aca="false">IF(ISBLANK(A255),"",SUMIF($A$3:$A255,R$2,$B$3:$B255))</f>
        <v>200</v>
      </c>
      <c r="T255" s="9" t="n">
        <f aca="false">IF(ISBLANK(A255),"",IF($A255=T$2,$C255,T254))</f>
        <v>47.135</v>
      </c>
      <c r="U255" s="9" t="n">
        <f aca="false">IF(ISBLANK(A255),"",IF($A255=U$2,$C255,U254))</f>
        <v>22.63</v>
      </c>
      <c r="V255" s="9" t="n">
        <f aca="false">IF(ISBLANK(A255),"",IF($A255=V$2,$C255,V254))</f>
        <v>52.31</v>
      </c>
      <c r="W255" s="9" t="n">
        <f aca="false">IF(ISBLANK(A255),"",IF($A255=W$2,$C255,W254))</f>
        <v>26.04</v>
      </c>
    </row>
    <row r="256" customFormat="false" ht="14.1" hidden="false" customHeight="false" outlineLevel="0" collapsed="false">
      <c r="A256" s="0" t="n">
        <v>980</v>
      </c>
      <c r="B256" s="0" t="n">
        <v>-100</v>
      </c>
      <c r="C256" s="0" t="n">
        <v>22.77</v>
      </c>
      <c r="D256" s="0" t="s">
        <v>264</v>
      </c>
      <c r="H256" s="8" t="n">
        <f aca="false">IF(ISBLANK(D256),,LEFT(D256,LEN(D256)-6)*1)</f>
        <v>38722.6830555556</v>
      </c>
      <c r="I256" s="9" t="n">
        <f aca="false">IF(ISBLANK(A256),"",-B256*C256)</f>
        <v>2277</v>
      </c>
      <c r="J256" s="9" t="n">
        <f aca="false">IF(ISBLANK(A256),"",-SUM(I$3:I256))</f>
        <v>-23976.0609657499</v>
      </c>
      <c r="K256" s="9" t="n">
        <f aca="false">IF(ISBLANK(A256),"",SUMPRODUCT(O256:R256,T256:W256)-J256)</f>
        <v>1169.5609657499</v>
      </c>
      <c r="L256" s="5" t="n">
        <f aca="false">IF(ISBLANK(A256),"",K256/$M$1)</f>
        <v>0.0194926827624983</v>
      </c>
      <c r="M256" s="5" t="n">
        <f aca="false">IF(ISBLANK(A256),"",K256/($M$1+SUM(K$3:K255)))</f>
        <v>0.0041606309387343</v>
      </c>
      <c r="N256" s="0" t="n">
        <f aca="false">IF(ISBLANK(A256),"",IF(H257=0,NETWORKDAYS($H$3,H256,holiday!$B$2:$B$10),IF(DAY(H256)&lt;DAY(H257),NETWORKDAYS($H$3,H256,holiday!$B$2:$B$10),0)))</f>
        <v>0</v>
      </c>
      <c r="O256" s="0" t="n">
        <f aca="false">IF(ISBLANK(A256),"",SUMIF($A$3:$A256,O$2,$B$3:$B256))</f>
        <v>300</v>
      </c>
      <c r="P256" s="0" t="n">
        <f aca="false">IF(ISBLANK(A256),"",SUMIF($A$3:$A256,P$2,$B$3:$B256))</f>
        <v>-3000</v>
      </c>
      <c r="Q256" s="0" t="n">
        <f aca="false">IF(ISBLANK(A256),"",SUMIF($A$3:$A256,Q$2,$B$3:$B256))</f>
        <v>500</v>
      </c>
      <c r="R256" s="0" t="n">
        <f aca="false">IF(ISBLANK(A256),"",SUMIF($A$3:$A256,R$2,$B$3:$B256))</f>
        <v>200</v>
      </c>
      <c r="T256" s="9" t="n">
        <f aca="false">IF(ISBLANK(A256),"",IF($A256=T$2,$C256,T255))</f>
        <v>47.135</v>
      </c>
      <c r="U256" s="9" t="n">
        <f aca="false">IF(ISBLANK(A256),"",IF($A256=U$2,$C256,U255))</f>
        <v>22.77</v>
      </c>
      <c r="V256" s="9" t="n">
        <f aca="false">IF(ISBLANK(A256),"",IF($A256=V$2,$C256,V255))</f>
        <v>52.31</v>
      </c>
      <c r="W256" s="9" t="n">
        <f aca="false">IF(ISBLANK(A256),"",IF($A256=W$2,$C256,W255))</f>
        <v>26.04</v>
      </c>
    </row>
    <row r="257" customFormat="false" ht="14.1" hidden="false" customHeight="false" outlineLevel="0" collapsed="false">
      <c r="A257" s="0" t="n">
        <v>8370</v>
      </c>
      <c r="B257" s="0" t="n">
        <v>100</v>
      </c>
      <c r="C257" s="0" t="n">
        <v>47.23</v>
      </c>
      <c r="D257" s="0" t="s">
        <v>265</v>
      </c>
      <c r="H257" s="8" t="n">
        <f aca="false">IF(ISBLANK(D257),,LEFT(D257,LEN(D257)-6)*1)</f>
        <v>38722.6863888889</v>
      </c>
      <c r="I257" s="9" t="n">
        <f aca="false">IF(ISBLANK(A257),"",-B257*C257)</f>
        <v>-4723</v>
      </c>
      <c r="J257" s="9" t="n">
        <f aca="false">IF(ISBLANK(A257),"",-SUM(I$3:I257))</f>
        <v>-19253.0609657499</v>
      </c>
      <c r="K257" s="9" t="n">
        <f aca="false">IF(ISBLANK(A257),"",SUMPRODUCT(O257:R257,T257:W257)-J257)</f>
        <v>1198.0609657499</v>
      </c>
      <c r="L257" s="5" t="n">
        <f aca="false">IF(ISBLANK(A257),"",K257/$M$1)</f>
        <v>0.0199676827624983</v>
      </c>
      <c r="M257" s="5" t="n">
        <f aca="false">IF(ISBLANK(A257),"",K257/($M$1+SUM(K$3:K256)))</f>
        <v>0.00424435847655736</v>
      </c>
      <c r="N257" s="0" t="n">
        <f aca="false">IF(ISBLANK(A257),"",IF(H258=0,NETWORKDAYS($H$3,H257,holiday!$B$2:$B$10),IF(DAY(H257)&lt;DAY(H258),NETWORKDAYS($H$3,H257,holiday!$B$2:$B$10),0)))</f>
        <v>0</v>
      </c>
      <c r="O257" s="0" t="n">
        <f aca="false">IF(ISBLANK(A257),"",SUMIF($A$3:$A257,O$2,$B$3:$B257))</f>
        <v>400</v>
      </c>
      <c r="P257" s="0" t="n">
        <f aca="false">IF(ISBLANK(A257),"",SUMIF($A$3:$A257,P$2,$B$3:$B257))</f>
        <v>-3000</v>
      </c>
      <c r="Q257" s="0" t="n">
        <f aca="false">IF(ISBLANK(A257),"",SUMIF($A$3:$A257,Q$2,$B$3:$B257))</f>
        <v>500</v>
      </c>
      <c r="R257" s="0" t="n">
        <f aca="false">IF(ISBLANK(A257),"",SUMIF($A$3:$A257,R$2,$B$3:$B257))</f>
        <v>200</v>
      </c>
      <c r="T257" s="9" t="n">
        <f aca="false">IF(ISBLANK(A257),"",IF($A257=T$2,$C257,T256))</f>
        <v>47.23</v>
      </c>
      <c r="U257" s="9" t="n">
        <f aca="false">IF(ISBLANK(A257),"",IF($A257=U$2,$C257,U256))</f>
        <v>22.77</v>
      </c>
      <c r="V257" s="9" t="n">
        <f aca="false">IF(ISBLANK(A257),"",IF($A257=V$2,$C257,V256))</f>
        <v>52.31</v>
      </c>
      <c r="W257" s="9" t="n">
        <f aca="false">IF(ISBLANK(A257),"",IF($A257=W$2,$C257,W256))</f>
        <v>26.04</v>
      </c>
    </row>
    <row r="258" customFormat="false" ht="14.1" hidden="false" customHeight="false" outlineLevel="0" collapsed="false">
      <c r="A258" s="0" t="n">
        <v>8370</v>
      </c>
      <c r="B258" s="0" t="n">
        <v>-100</v>
      </c>
      <c r="C258" s="0" t="n">
        <v>47.3</v>
      </c>
      <c r="D258" s="0" t="s">
        <v>265</v>
      </c>
      <c r="H258" s="8" t="n">
        <f aca="false">IF(ISBLANK(D258),,LEFT(D258,LEN(D258)-6)*1)</f>
        <v>38722.6863888889</v>
      </c>
      <c r="I258" s="9" t="n">
        <f aca="false">IF(ISBLANK(A258),"",-B258*C258)</f>
        <v>4730</v>
      </c>
      <c r="J258" s="9" t="n">
        <f aca="false">IF(ISBLANK(A258),"",-SUM(I$3:I258))</f>
        <v>-23983.0609657499</v>
      </c>
      <c r="K258" s="9" t="n">
        <f aca="false">IF(ISBLANK(A258),"",SUMPRODUCT(O258:R258,T258:W258)-J258)</f>
        <v>1226.0609657499</v>
      </c>
      <c r="L258" s="5" t="n">
        <f aca="false">IF(ISBLANK(A258),"",K258/$M$1)</f>
        <v>0.020434349429165</v>
      </c>
      <c r="M258" s="5" t="n">
        <f aca="false">IF(ISBLANK(A258),"",K258/($M$1+SUM(K$3:K257)))</f>
        <v>0.00432519611083226</v>
      </c>
      <c r="N258" s="0" t="n">
        <f aca="false">IF(ISBLANK(A258),"",IF(H259=0,NETWORKDAYS($H$3,H258,holiday!$B$2:$B$10),IF(DAY(H258)&lt;DAY(H259),NETWORKDAYS($H$3,H258,holiday!$B$2:$B$10),0)))</f>
        <v>0</v>
      </c>
      <c r="O258" s="0" t="n">
        <f aca="false">IF(ISBLANK(A258),"",SUMIF($A$3:$A258,O$2,$B$3:$B258))</f>
        <v>300</v>
      </c>
      <c r="P258" s="0" t="n">
        <f aca="false">IF(ISBLANK(A258),"",SUMIF($A$3:$A258,P$2,$B$3:$B258))</f>
        <v>-3000</v>
      </c>
      <c r="Q258" s="0" t="n">
        <f aca="false">IF(ISBLANK(A258),"",SUMIF($A$3:$A258,Q$2,$B$3:$B258))</f>
        <v>500</v>
      </c>
      <c r="R258" s="0" t="n">
        <f aca="false">IF(ISBLANK(A258),"",SUMIF($A$3:$A258,R$2,$B$3:$B258))</f>
        <v>200</v>
      </c>
      <c r="T258" s="9" t="n">
        <f aca="false">IF(ISBLANK(A258),"",IF($A258=T$2,$C258,T257))</f>
        <v>47.3</v>
      </c>
      <c r="U258" s="9" t="n">
        <f aca="false">IF(ISBLANK(A258),"",IF($A258=U$2,$C258,U257))</f>
        <v>22.77</v>
      </c>
      <c r="V258" s="9" t="n">
        <f aca="false">IF(ISBLANK(A258),"",IF($A258=V$2,$C258,V257))</f>
        <v>52.31</v>
      </c>
      <c r="W258" s="9" t="n">
        <f aca="false">IF(ISBLANK(A258),"",IF($A258=W$2,$C258,W257))</f>
        <v>26.04</v>
      </c>
    </row>
    <row r="259" customFormat="false" ht="14.1" hidden="false" customHeight="false" outlineLevel="0" collapsed="false">
      <c r="A259" s="0" t="n">
        <v>8370</v>
      </c>
      <c r="B259" s="0" t="n">
        <v>100</v>
      </c>
      <c r="C259" s="0" t="n">
        <v>47.24</v>
      </c>
      <c r="D259" s="0" t="s">
        <v>266</v>
      </c>
      <c r="H259" s="8" t="n">
        <f aca="false">IF(ISBLANK(D259),,LEFT(D259,LEN(D259)-6)*1)</f>
        <v>38722.6865509259</v>
      </c>
      <c r="I259" s="9" t="n">
        <f aca="false">IF(ISBLANK(A259),"",-B259*C259)</f>
        <v>-4724</v>
      </c>
      <c r="J259" s="9" t="n">
        <f aca="false">IF(ISBLANK(A259),"",-SUM(I$3:I259))</f>
        <v>-19259.0609657499</v>
      </c>
      <c r="K259" s="9" t="n">
        <f aca="false">IF(ISBLANK(A259),"",SUMPRODUCT(O259:R259,T259:W259)-J259)</f>
        <v>1208.0609657499</v>
      </c>
      <c r="L259" s="5" t="n">
        <f aca="false">IF(ISBLANK(A259),"",K259/$M$1)</f>
        <v>0.020134349429165</v>
      </c>
      <c r="M259" s="5" t="n">
        <f aca="false">IF(ISBLANK(A259),"",K259/($M$1+SUM(K$3:K258)))</f>
        <v>0.00424334391027049</v>
      </c>
      <c r="N259" s="0" t="n">
        <f aca="false">IF(ISBLANK(A259),"",IF(H260=0,NETWORKDAYS($H$3,H259,holiday!$B$2:$B$10),IF(DAY(H259)&lt;DAY(H260),NETWORKDAYS($H$3,H259,holiday!$B$2:$B$10),0)))</f>
        <v>0</v>
      </c>
      <c r="O259" s="0" t="n">
        <f aca="false">IF(ISBLANK(A259),"",SUMIF($A$3:$A259,O$2,$B$3:$B259))</f>
        <v>400</v>
      </c>
      <c r="P259" s="0" t="n">
        <f aca="false">IF(ISBLANK(A259),"",SUMIF($A$3:$A259,P$2,$B$3:$B259))</f>
        <v>-3000</v>
      </c>
      <c r="Q259" s="0" t="n">
        <f aca="false">IF(ISBLANK(A259),"",SUMIF($A$3:$A259,Q$2,$B$3:$B259))</f>
        <v>500</v>
      </c>
      <c r="R259" s="0" t="n">
        <f aca="false">IF(ISBLANK(A259),"",SUMIF($A$3:$A259,R$2,$B$3:$B259))</f>
        <v>200</v>
      </c>
      <c r="T259" s="9" t="n">
        <f aca="false">IF(ISBLANK(A259),"",IF($A259=T$2,$C259,T258))</f>
        <v>47.24</v>
      </c>
      <c r="U259" s="9" t="n">
        <f aca="false">IF(ISBLANK(A259),"",IF($A259=U$2,$C259,U258))</f>
        <v>22.77</v>
      </c>
      <c r="V259" s="9" t="n">
        <f aca="false">IF(ISBLANK(A259),"",IF($A259=V$2,$C259,V258))</f>
        <v>52.31</v>
      </c>
      <c r="W259" s="9" t="n">
        <f aca="false">IF(ISBLANK(A259),"",IF($A259=W$2,$C259,W258))</f>
        <v>26.04</v>
      </c>
    </row>
    <row r="260" customFormat="false" ht="14.1" hidden="false" customHeight="false" outlineLevel="0" collapsed="false">
      <c r="A260" s="0" t="n">
        <v>679</v>
      </c>
      <c r="B260" s="0" t="n">
        <v>-100</v>
      </c>
      <c r="C260" s="0" t="n">
        <v>52.33</v>
      </c>
      <c r="D260" s="0" t="s">
        <v>267</v>
      </c>
      <c r="H260" s="8" t="n">
        <f aca="false">IF(ISBLANK(D260),,LEFT(D260,LEN(D260)-6)*1)</f>
        <v>38722.6916782407</v>
      </c>
      <c r="I260" s="9" t="n">
        <f aca="false">IF(ISBLANK(A260),"",-B260*C260)</f>
        <v>5233</v>
      </c>
      <c r="J260" s="9" t="n">
        <f aca="false">IF(ISBLANK(A260),"",-SUM(I$3:I260))</f>
        <v>-24492.0609657499</v>
      </c>
      <c r="K260" s="9" t="n">
        <f aca="false">IF(ISBLANK(A260),"",SUMPRODUCT(O260:R260,T260:W260)-J260)</f>
        <v>1218.0609657499</v>
      </c>
      <c r="L260" s="5" t="n">
        <f aca="false">IF(ISBLANK(A260),"",K260/$M$1)</f>
        <v>0.0203010160958317</v>
      </c>
      <c r="M260" s="5" t="n">
        <f aca="false">IF(ISBLANK(A260),"",K260/($M$1+SUM(K$3:K259)))</f>
        <v>0.00426039085310063</v>
      </c>
      <c r="N260" s="0" t="n">
        <f aca="false">IF(ISBLANK(A260),"",IF(H261=0,NETWORKDAYS($H$3,H260,holiday!$B$2:$B$10),IF(DAY(H260)&lt;DAY(H261),NETWORKDAYS($H$3,H260,holiday!$B$2:$B$10),0)))</f>
        <v>0</v>
      </c>
      <c r="O260" s="0" t="n">
        <f aca="false">IF(ISBLANK(A260),"",SUMIF($A$3:$A260,O$2,$B$3:$B260))</f>
        <v>400</v>
      </c>
      <c r="P260" s="0" t="n">
        <f aca="false">IF(ISBLANK(A260),"",SUMIF($A$3:$A260,P$2,$B$3:$B260))</f>
        <v>-3000</v>
      </c>
      <c r="Q260" s="0" t="n">
        <f aca="false">IF(ISBLANK(A260),"",SUMIF($A$3:$A260,Q$2,$B$3:$B260))</f>
        <v>400</v>
      </c>
      <c r="R260" s="0" t="n">
        <f aca="false">IF(ISBLANK(A260),"",SUMIF($A$3:$A260,R$2,$B$3:$B260))</f>
        <v>200</v>
      </c>
      <c r="T260" s="9" t="n">
        <f aca="false">IF(ISBLANK(A260),"",IF($A260=T$2,$C260,T259))</f>
        <v>47.24</v>
      </c>
      <c r="U260" s="9" t="n">
        <f aca="false">IF(ISBLANK(A260),"",IF($A260=U$2,$C260,U259))</f>
        <v>22.77</v>
      </c>
      <c r="V260" s="9" t="n">
        <f aca="false">IF(ISBLANK(A260),"",IF($A260=V$2,$C260,V259))</f>
        <v>52.33</v>
      </c>
      <c r="W260" s="9" t="n">
        <f aca="false">IF(ISBLANK(A260),"",IF($A260=W$2,$C260,W259))</f>
        <v>26.04</v>
      </c>
    </row>
    <row r="261" customFormat="false" ht="14.1" hidden="false" customHeight="false" outlineLevel="0" collapsed="false">
      <c r="A261" s="0" t="n">
        <v>980</v>
      </c>
      <c r="B261" s="0" t="n">
        <v>100</v>
      </c>
      <c r="C261" s="0" t="n">
        <v>22.76</v>
      </c>
      <c r="D261" s="0" t="s">
        <v>268</v>
      </c>
      <c r="H261" s="8" t="n">
        <f aca="false">IF(ISBLANK(D261),,LEFT(D261,LEN(D261)-6)*1)</f>
        <v>38722.6922106481</v>
      </c>
      <c r="I261" s="9" t="n">
        <f aca="false">IF(ISBLANK(A261),"",-B261*C261)</f>
        <v>-2276</v>
      </c>
      <c r="J261" s="9" t="n">
        <f aca="false">IF(ISBLANK(A261),"",-SUM(I$3:I261))</f>
        <v>-22216.0609657499</v>
      </c>
      <c r="K261" s="9" t="n">
        <f aca="false">IF(ISBLANK(A261),"",SUMPRODUCT(O261:R261,T261:W261)-J261)</f>
        <v>1248.0609657499</v>
      </c>
      <c r="L261" s="5" t="n">
        <f aca="false">IF(ISBLANK(A261),"",K261/$M$1)</f>
        <v>0.0208010160958317</v>
      </c>
      <c r="M261" s="5" t="n">
        <f aca="false">IF(ISBLANK(A261),"",K261/($M$1+SUM(K$3:K260)))</f>
        <v>0.00434680225962304</v>
      </c>
      <c r="N261" s="0" t="n">
        <f aca="false">IF(ISBLANK(A261),"",IF(H262=0,NETWORKDAYS($H$3,H261,holiday!$B$2:$B$10),IF(DAY(H261)&lt;DAY(H262),NETWORKDAYS($H$3,H261,holiday!$B$2:$B$10),0)))</f>
        <v>0</v>
      </c>
      <c r="O261" s="0" t="n">
        <f aca="false">IF(ISBLANK(A261),"",SUMIF($A$3:$A261,O$2,$B$3:$B261))</f>
        <v>400</v>
      </c>
      <c r="P261" s="0" t="n">
        <f aca="false">IF(ISBLANK(A261),"",SUMIF($A$3:$A261,P$2,$B$3:$B261))</f>
        <v>-2900</v>
      </c>
      <c r="Q261" s="0" t="n">
        <f aca="false">IF(ISBLANK(A261),"",SUMIF($A$3:$A261,Q$2,$B$3:$B261))</f>
        <v>400</v>
      </c>
      <c r="R261" s="0" t="n">
        <f aca="false">IF(ISBLANK(A261),"",SUMIF($A$3:$A261,R$2,$B$3:$B261))</f>
        <v>200</v>
      </c>
      <c r="T261" s="9" t="n">
        <f aca="false">IF(ISBLANK(A261),"",IF($A261=T$2,$C261,T260))</f>
        <v>47.24</v>
      </c>
      <c r="U261" s="9" t="n">
        <f aca="false">IF(ISBLANK(A261),"",IF($A261=U$2,$C261,U260))</f>
        <v>22.76</v>
      </c>
      <c r="V261" s="9" t="n">
        <f aca="false">IF(ISBLANK(A261),"",IF($A261=V$2,$C261,V260))</f>
        <v>52.33</v>
      </c>
      <c r="W261" s="9" t="n">
        <f aca="false">IF(ISBLANK(A261),"",IF($A261=W$2,$C261,W260))</f>
        <v>26.04</v>
      </c>
    </row>
    <row r="262" customFormat="false" ht="14.1" hidden="false" customHeight="false" outlineLevel="0" collapsed="false">
      <c r="A262" s="0" t="n">
        <v>679</v>
      </c>
      <c r="B262" s="0" t="n">
        <v>100</v>
      </c>
      <c r="C262" s="0" t="n">
        <v>52.015</v>
      </c>
      <c r="D262" s="0" t="s">
        <v>269</v>
      </c>
      <c r="H262" s="8" t="n">
        <f aca="false">IF(ISBLANK(D262),,LEFT(D262,LEN(D262)-6)*1)</f>
        <v>38722.6938541667</v>
      </c>
      <c r="I262" s="9" t="n">
        <f aca="false">IF(ISBLANK(A262),"",-B262*C262)</f>
        <v>-5201.5</v>
      </c>
      <c r="J262" s="9" t="n">
        <f aca="false">IF(ISBLANK(A262),"",-SUM(I$3:I262))</f>
        <v>-17014.5609657499</v>
      </c>
      <c r="K262" s="9" t="n">
        <f aca="false">IF(ISBLANK(A262),"",SUMPRODUCT(O262:R262,T262:W262)-J262)</f>
        <v>1122.0609657499</v>
      </c>
      <c r="L262" s="5" t="n">
        <f aca="false">IF(ISBLANK(A262),"",K262/$M$1)</f>
        <v>0.0187010160958317</v>
      </c>
      <c r="M262" s="5" t="n">
        <f aca="false">IF(ISBLANK(A262),"",K262/($M$1+SUM(K$3:K261)))</f>
        <v>0.00389105022777117</v>
      </c>
      <c r="N262" s="0" t="n">
        <f aca="false">IF(ISBLANK(A262),"",IF(H263=0,NETWORKDAYS($H$3,H262,holiday!$B$2:$B$10),IF(DAY(H262)&lt;DAY(H263),NETWORKDAYS($H$3,H262,holiday!$B$2:$B$10),0)))</f>
        <v>0</v>
      </c>
      <c r="O262" s="0" t="n">
        <f aca="false">IF(ISBLANK(A262),"",SUMIF($A$3:$A262,O$2,$B$3:$B262))</f>
        <v>400</v>
      </c>
      <c r="P262" s="0" t="n">
        <f aca="false">IF(ISBLANK(A262),"",SUMIF($A$3:$A262,P$2,$B$3:$B262))</f>
        <v>-2900</v>
      </c>
      <c r="Q262" s="0" t="n">
        <f aca="false">IF(ISBLANK(A262),"",SUMIF($A$3:$A262,Q$2,$B$3:$B262))</f>
        <v>500</v>
      </c>
      <c r="R262" s="0" t="n">
        <f aca="false">IF(ISBLANK(A262),"",SUMIF($A$3:$A262,R$2,$B$3:$B262))</f>
        <v>200</v>
      </c>
      <c r="T262" s="9" t="n">
        <f aca="false">IF(ISBLANK(A262),"",IF($A262=T$2,$C262,T261))</f>
        <v>47.24</v>
      </c>
      <c r="U262" s="9" t="n">
        <f aca="false">IF(ISBLANK(A262),"",IF($A262=U$2,$C262,U261))</f>
        <v>22.76</v>
      </c>
      <c r="V262" s="9" t="n">
        <f aca="false">IF(ISBLANK(A262),"",IF($A262=V$2,$C262,V261))</f>
        <v>52.015</v>
      </c>
      <c r="W262" s="9" t="n">
        <f aca="false">IF(ISBLANK(A262),"",IF($A262=W$2,$C262,W261))</f>
        <v>26.04</v>
      </c>
    </row>
    <row r="263" customFormat="false" ht="14.1" hidden="false" customHeight="false" outlineLevel="0" collapsed="false">
      <c r="A263" s="0" t="n">
        <v>980</v>
      </c>
      <c r="B263" s="0" t="n">
        <v>100</v>
      </c>
      <c r="C263" s="0" t="n">
        <v>22.78</v>
      </c>
      <c r="D263" s="0" t="s">
        <v>270</v>
      </c>
      <c r="H263" s="8" t="n">
        <f aca="false">IF(ISBLANK(D263),,LEFT(D263,LEN(D263)-6)*1)</f>
        <v>38722.700150463</v>
      </c>
      <c r="I263" s="9" t="n">
        <f aca="false">IF(ISBLANK(A263),"",-B263*C263)</f>
        <v>-2278</v>
      </c>
      <c r="J263" s="9" t="n">
        <f aca="false">IF(ISBLANK(A263),"",-SUM(I$3:I263))</f>
        <v>-14736.5609657499</v>
      </c>
      <c r="K263" s="9" t="n">
        <f aca="false">IF(ISBLANK(A263),"",SUMPRODUCT(O263:R263,T263:W263)-J263)</f>
        <v>1064.0609657499</v>
      </c>
      <c r="L263" s="5" t="n">
        <f aca="false">IF(ISBLANK(A263),"",K263/$M$1)</f>
        <v>0.017734349429165</v>
      </c>
      <c r="M263" s="5" t="n">
        <f aca="false">IF(ISBLANK(A263),"",K263/($M$1+SUM(K$3:K262)))</f>
        <v>0.00367561751031666</v>
      </c>
      <c r="N263" s="0" t="n">
        <f aca="false">IF(ISBLANK(A263),"",IF(H264=0,NETWORKDAYS($H$3,H263,holiday!$B$2:$B$10),IF(DAY(H263)&lt;DAY(H264),NETWORKDAYS($H$3,H263,holiday!$B$2:$B$10),0)))</f>
        <v>0</v>
      </c>
      <c r="O263" s="0" t="n">
        <f aca="false">IF(ISBLANK(A263),"",SUMIF($A$3:$A263,O$2,$B$3:$B263))</f>
        <v>400</v>
      </c>
      <c r="P263" s="0" t="n">
        <f aca="false">IF(ISBLANK(A263),"",SUMIF($A$3:$A263,P$2,$B$3:$B263))</f>
        <v>-2800</v>
      </c>
      <c r="Q263" s="0" t="n">
        <f aca="false">IF(ISBLANK(A263),"",SUMIF($A$3:$A263,Q$2,$B$3:$B263))</f>
        <v>500</v>
      </c>
      <c r="R263" s="0" t="n">
        <f aca="false">IF(ISBLANK(A263),"",SUMIF($A$3:$A263,R$2,$B$3:$B263))</f>
        <v>200</v>
      </c>
      <c r="T263" s="9" t="n">
        <f aca="false">IF(ISBLANK(A263),"",IF($A263=T$2,$C263,T262))</f>
        <v>47.24</v>
      </c>
      <c r="U263" s="9" t="n">
        <f aca="false">IF(ISBLANK(A263),"",IF($A263=U$2,$C263,U262))</f>
        <v>22.78</v>
      </c>
      <c r="V263" s="9" t="n">
        <f aca="false">IF(ISBLANK(A263),"",IF($A263=V$2,$C263,V262))</f>
        <v>52.015</v>
      </c>
      <c r="W263" s="9" t="n">
        <f aca="false">IF(ISBLANK(A263),"",IF($A263=W$2,$C263,W262))</f>
        <v>26.04</v>
      </c>
    </row>
    <row r="264" customFormat="false" ht="14.1" hidden="false" customHeight="false" outlineLevel="0" collapsed="false">
      <c r="A264" s="0" t="n">
        <v>27969</v>
      </c>
      <c r="B264" s="0" t="n">
        <v>100</v>
      </c>
      <c r="C264" s="0" t="n">
        <v>25.7166666666666</v>
      </c>
      <c r="D264" s="0" t="s">
        <v>271</v>
      </c>
      <c r="H264" s="8" t="n">
        <f aca="false">IF(ISBLANK(D264),,LEFT(D264,LEN(D264)-6)*1)</f>
        <v>38722.7002546296</v>
      </c>
      <c r="I264" s="9" t="n">
        <f aca="false">IF(ISBLANK(A264),"",-B264*C264)</f>
        <v>-2571.66666666666</v>
      </c>
      <c r="J264" s="9" t="n">
        <f aca="false">IF(ISBLANK(A264),"",-SUM(I$3:I264))</f>
        <v>-12164.8942990832</v>
      </c>
      <c r="K264" s="9" t="n">
        <f aca="false">IF(ISBLANK(A264),"",SUMPRODUCT(O264:R264,T264:W264)-J264)</f>
        <v>999.39429908322</v>
      </c>
      <c r="L264" s="5" t="n">
        <f aca="false">IF(ISBLANK(A264),"",K264/$M$1)</f>
        <v>0.016656571651387</v>
      </c>
      <c r="M264" s="5" t="n">
        <f aca="false">IF(ISBLANK(A264),"",K264/($M$1+SUM(K$3:K263)))</f>
        <v>0.00343959488096615</v>
      </c>
      <c r="N264" s="0" t="n">
        <f aca="false">IF(ISBLANK(A264),"",IF(H265=0,NETWORKDAYS($H$3,H264,holiday!$B$2:$B$10),IF(DAY(H264)&lt;DAY(H265),NETWORKDAYS($H$3,H264,holiday!$B$2:$B$10),0)))</f>
        <v>0</v>
      </c>
      <c r="O264" s="0" t="n">
        <f aca="false">IF(ISBLANK(A264),"",SUMIF($A$3:$A264,O$2,$B$3:$B264))</f>
        <v>400</v>
      </c>
      <c r="P264" s="0" t="n">
        <f aca="false">IF(ISBLANK(A264),"",SUMIF($A$3:$A264,P$2,$B$3:$B264))</f>
        <v>-2800</v>
      </c>
      <c r="Q264" s="0" t="n">
        <f aca="false">IF(ISBLANK(A264),"",SUMIF($A$3:$A264,Q$2,$B$3:$B264))</f>
        <v>500</v>
      </c>
      <c r="R264" s="0" t="n">
        <f aca="false">IF(ISBLANK(A264),"",SUMIF($A$3:$A264,R$2,$B$3:$B264))</f>
        <v>300</v>
      </c>
      <c r="T264" s="9" t="n">
        <f aca="false">IF(ISBLANK(A264),"",IF($A264=T$2,$C264,T263))</f>
        <v>47.24</v>
      </c>
      <c r="U264" s="9" t="n">
        <f aca="false">IF(ISBLANK(A264),"",IF($A264=U$2,$C264,U263))</f>
        <v>22.78</v>
      </c>
      <c r="V264" s="9" t="n">
        <f aca="false">IF(ISBLANK(A264),"",IF($A264=V$2,$C264,V263))</f>
        <v>52.015</v>
      </c>
      <c r="W264" s="9" t="n">
        <f aca="false">IF(ISBLANK(A264),"",IF($A264=W$2,$C264,W263))</f>
        <v>25.7166666666666</v>
      </c>
    </row>
    <row r="265" customFormat="false" ht="14.1" hidden="false" customHeight="false" outlineLevel="0" collapsed="false">
      <c r="A265" s="0" t="n">
        <v>8370</v>
      </c>
      <c r="B265" s="0" t="n">
        <v>100</v>
      </c>
      <c r="C265" s="0" t="n">
        <v>47.28</v>
      </c>
      <c r="D265" s="0" t="s">
        <v>272</v>
      </c>
      <c r="H265" s="8" t="n">
        <f aca="false">IF(ISBLANK(D265),,LEFT(D265,LEN(D265)-6)*1)</f>
        <v>38722.7019328704</v>
      </c>
      <c r="I265" s="9" t="n">
        <f aca="false">IF(ISBLANK(A265),"",-B265*C265)</f>
        <v>-4728</v>
      </c>
      <c r="J265" s="9" t="n">
        <f aca="false">IF(ISBLANK(A265),"",-SUM(I$3:I265))</f>
        <v>-7436.89429908324</v>
      </c>
      <c r="K265" s="9" t="n">
        <f aca="false">IF(ISBLANK(A265),"",SUMPRODUCT(O265:R265,T265:W265)-J265)</f>
        <v>1015.39429908322</v>
      </c>
      <c r="L265" s="5" t="n">
        <f aca="false">IF(ISBLANK(A265),"",K265/$M$1)</f>
        <v>0.0169232383180537</v>
      </c>
      <c r="M265" s="5" t="n">
        <f aca="false">IF(ISBLANK(A265),"",K265/($M$1+SUM(K$3:K264)))</f>
        <v>0.00348268273540781</v>
      </c>
      <c r="N265" s="0" t="n">
        <f aca="false">IF(ISBLANK(A265),"",IF(H266=0,NETWORKDAYS($H$3,H265,holiday!$B$2:$B$10),IF(DAY(H265)&lt;DAY(H266),NETWORKDAYS($H$3,H265,holiday!$B$2:$B$10),0)))</f>
        <v>0</v>
      </c>
      <c r="O265" s="0" t="n">
        <f aca="false">IF(ISBLANK(A265),"",SUMIF($A$3:$A265,O$2,$B$3:$B265))</f>
        <v>500</v>
      </c>
      <c r="P265" s="0" t="n">
        <f aca="false">IF(ISBLANK(A265),"",SUMIF($A$3:$A265,P$2,$B$3:$B265))</f>
        <v>-2800</v>
      </c>
      <c r="Q265" s="0" t="n">
        <f aca="false">IF(ISBLANK(A265),"",SUMIF($A$3:$A265,Q$2,$B$3:$B265))</f>
        <v>500</v>
      </c>
      <c r="R265" s="0" t="n">
        <f aca="false">IF(ISBLANK(A265),"",SUMIF($A$3:$A265,R$2,$B$3:$B265))</f>
        <v>300</v>
      </c>
      <c r="T265" s="9" t="n">
        <f aca="false">IF(ISBLANK(A265),"",IF($A265=T$2,$C265,T264))</f>
        <v>47.28</v>
      </c>
      <c r="U265" s="9" t="n">
        <f aca="false">IF(ISBLANK(A265),"",IF($A265=U$2,$C265,U264))</f>
        <v>22.78</v>
      </c>
      <c r="V265" s="9" t="n">
        <f aca="false">IF(ISBLANK(A265),"",IF($A265=V$2,$C265,V264))</f>
        <v>52.015</v>
      </c>
      <c r="W265" s="9" t="n">
        <f aca="false">IF(ISBLANK(A265),"",IF($A265=W$2,$C265,W264))</f>
        <v>25.7166666666666</v>
      </c>
    </row>
    <row r="266" customFormat="false" ht="14.1" hidden="false" customHeight="false" outlineLevel="0" collapsed="false">
      <c r="A266" s="0" t="n">
        <v>8370</v>
      </c>
      <c r="B266" s="0" t="n">
        <v>-100</v>
      </c>
      <c r="C266" s="0" t="n">
        <v>47.53</v>
      </c>
      <c r="D266" s="0" t="s">
        <v>273</v>
      </c>
      <c r="H266" s="8" t="n">
        <f aca="false">IF(ISBLANK(D266),,LEFT(D266,LEN(D266)-6)*1)</f>
        <v>38722.7063425926</v>
      </c>
      <c r="I266" s="9" t="n">
        <f aca="false">IF(ISBLANK(A266),"",-B266*C266)</f>
        <v>4753</v>
      </c>
      <c r="J266" s="9" t="n">
        <f aca="false">IF(ISBLANK(A266),"",-SUM(I$3:I266))</f>
        <v>-12189.8942990832</v>
      </c>
      <c r="K266" s="9" t="n">
        <f aca="false">IF(ISBLANK(A266),"",SUMPRODUCT(O266:R266,T266:W266)-J266)</f>
        <v>1140.39429908322</v>
      </c>
      <c r="L266" s="5" t="n">
        <f aca="false">IF(ISBLANK(A266),"",K266/$M$1)</f>
        <v>0.019006571651387</v>
      </c>
      <c r="M266" s="5" t="n">
        <f aca="false">IF(ISBLANK(A266),"",K266/($M$1+SUM(K$3:K265)))</f>
        <v>0.00389784304777891</v>
      </c>
      <c r="N266" s="0" t="n">
        <f aca="false">IF(ISBLANK(A266),"",IF(H267=0,NETWORKDAYS($H$3,H266,holiday!$B$2:$B$10),IF(DAY(H266)&lt;DAY(H267),NETWORKDAYS($H$3,H266,holiday!$B$2:$B$10),0)))</f>
        <v>0</v>
      </c>
      <c r="O266" s="0" t="n">
        <f aca="false">IF(ISBLANK(A266),"",SUMIF($A$3:$A266,O$2,$B$3:$B266))</f>
        <v>400</v>
      </c>
      <c r="P266" s="0" t="n">
        <f aca="false">IF(ISBLANK(A266),"",SUMIF($A$3:$A266,P$2,$B$3:$B266))</f>
        <v>-2800</v>
      </c>
      <c r="Q266" s="0" t="n">
        <f aca="false">IF(ISBLANK(A266),"",SUMIF($A$3:$A266,Q$2,$B$3:$B266))</f>
        <v>500</v>
      </c>
      <c r="R266" s="0" t="n">
        <f aca="false">IF(ISBLANK(A266),"",SUMIF($A$3:$A266,R$2,$B$3:$B266))</f>
        <v>300</v>
      </c>
      <c r="T266" s="9" t="n">
        <f aca="false">IF(ISBLANK(A266),"",IF($A266=T$2,$C266,T265))</f>
        <v>47.53</v>
      </c>
      <c r="U266" s="9" t="n">
        <f aca="false">IF(ISBLANK(A266),"",IF($A266=U$2,$C266,U265))</f>
        <v>22.78</v>
      </c>
      <c r="V266" s="9" t="n">
        <f aca="false">IF(ISBLANK(A266),"",IF($A266=V$2,$C266,V265))</f>
        <v>52.015</v>
      </c>
      <c r="W266" s="9" t="n">
        <f aca="false">IF(ISBLANK(A266),"",IF($A266=W$2,$C266,W265))</f>
        <v>25.7166666666666</v>
      </c>
    </row>
    <row r="267" customFormat="false" ht="14.1" hidden="false" customHeight="false" outlineLevel="0" collapsed="false">
      <c r="A267" s="0" t="n">
        <v>679</v>
      </c>
      <c r="B267" s="0" t="n">
        <v>100</v>
      </c>
      <c r="C267" s="0" t="n">
        <v>51.78</v>
      </c>
      <c r="D267" s="0" t="s">
        <v>274</v>
      </c>
      <c r="H267" s="8" t="n">
        <f aca="false">IF(ISBLANK(D267),,LEFT(D267,LEN(D267)-6)*1)</f>
        <v>38722.7068865741</v>
      </c>
      <c r="I267" s="9" t="n">
        <f aca="false">IF(ISBLANK(A267),"",-B267*C267)</f>
        <v>-5178</v>
      </c>
      <c r="J267" s="9" t="n">
        <f aca="false">IF(ISBLANK(A267),"",-SUM(I$3:I267))</f>
        <v>-7011.89429908324</v>
      </c>
      <c r="K267" s="9" t="n">
        <f aca="false">IF(ISBLANK(A267),"",SUMPRODUCT(O267:R267,T267:W267)-J267)</f>
        <v>1022.89429908322</v>
      </c>
      <c r="L267" s="5" t="n">
        <f aca="false">IF(ISBLANK(A267),"",K267/$M$1)</f>
        <v>0.0170482383180537</v>
      </c>
      <c r="M267" s="5" t="n">
        <f aca="false">IF(ISBLANK(A267),"",K267/($M$1+SUM(K$3:K266)))</f>
        <v>0.00348265574380028</v>
      </c>
      <c r="N267" s="0" t="n">
        <f aca="false">IF(ISBLANK(A267),"",IF(H268=0,NETWORKDAYS($H$3,H267,holiday!$B$2:$B$10),IF(DAY(H267)&lt;DAY(H268),NETWORKDAYS($H$3,H267,holiday!$B$2:$B$10),0)))</f>
        <v>0</v>
      </c>
      <c r="O267" s="0" t="n">
        <f aca="false">IF(ISBLANK(A267),"",SUMIF($A$3:$A267,O$2,$B$3:$B267))</f>
        <v>400</v>
      </c>
      <c r="P267" s="0" t="n">
        <f aca="false">IF(ISBLANK(A267),"",SUMIF($A$3:$A267,P$2,$B$3:$B267))</f>
        <v>-2800</v>
      </c>
      <c r="Q267" s="0" t="n">
        <f aca="false">IF(ISBLANK(A267),"",SUMIF($A$3:$A267,Q$2,$B$3:$B267))</f>
        <v>600</v>
      </c>
      <c r="R267" s="0" t="n">
        <f aca="false">IF(ISBLANK(A267),"",SUMIF($A$3:$A267,R$2,$B$3:$B267))</f>
        <v>300</v>
      </c>
      <c r="T267" s="9" t="n">
        <f aca="false">IF(ISBLANK(A267),"",IF($A267=T$2,$C267,T266))</f>
        <v>47.53</v>
      </c>
      <c r="U267" s="9" t="n">
        <f aca="false">IF(ISBLANK(A267),"",IF($A267=U$2,$C267,U266))</f>
        <v>22.78</v>
      </c>
      <c r="V267" s="9" t="n">
        <f aca="false">IF(ISBLANK(A267),"",IF($A267=V$2,$C267,V266))</f>
        <v>51.78</v>
      </c>
      <c r="W267" s="9" t="n">
        <f aca="false">IF(ISBLANK(A267),"",IF($A267=W$2,$C267,W266))</f>
        <v>25.7166666666666</v>
      </c>
    </row>
    <row r="268" customFormat="false" ht="14.1" hidden="false" customHeight="false" outlineLevel="0" collapsed="false">
      <c r="A268" s="0" t="n">
        <v>8370</v>
      </c>
      <c r="B268" s="0" t="n">
        <v>100</v>
      </c>
      <c r="C268" s="0" t="n">
        <v>47.40125</v>
      </c>
      <c r="D268" s="0" t="s">
        <v>275</v>
      </c>
      <c r="H268" s="8" t="n">
        <f aca="false">IF(ISBLANK(D268),,LEFT(D268,LEN(D268)-6)*1)</f>
        <v>38722.7170138889</v>
      </c>
      <c r="I268" s="9" t="n">
        <f aca="false">IF(ISBLANK(A268),"",-B268*C268)</f>
        <v>-4740.125</v>
      </c>
      <c r="J268" s="9" t="n">
        <f aca="false">IF(ISBLANK(A268),"",-SUM(I$3:I268))</f>
        <v>-2271.76929908324</v>
      </c>
      <c r="K268" s="9" t="n">
        <f aca="false">IF(ISBLANK(A268),"",SUMPRODUCT(O268:R268,T268:W268)-J268)</f>
        <v>971.39429908322</v>
      </c>
      <c r="L268" s="5" t="n">
        <f aca="false">IF(ISBLANK(A268),"",K268/$M$1)</f>
        <v>0.0161899049847203</v>
      </c>
      <c r="M268" s="5" t="n">
        <f aca="false">IF(ISBLANK(A268),"",K268/($M$1+SUM(K$3:K267)))</f>
        <v>0.00329583505611268</v>
      </c>
      <c r="N268" s="0" t="n">
        <f aca="false">IF(ISBLANK(A268),"",IF(H269=0,NETWORKDAYS($H$3,H268,holiday!$B$2:$B$10),IF(DAY(H268)&lt;DAY(H269),NETWORKDAYS($H$3,H268,holiday!$B$2:$B$10),0)))</f>
        <v>0</v>
      </c>
      <c r="O268" s="0" t="n">
        <f aca="false">IF(ISBLANK(A268),"",SUMIF($A$3:$A268,O$2,$B$3:$B268))</f>
        <v>500</v>
      </c>
      <c r="P268" s="0" t="n">
        <f aca="false">IF(ISBLANK(A268),"",SUMIF($A$3:$A268,P$2,$B$3:$B268))</f>
        <v>-2800</v>
      </c>
      <c r="Q268" s="0" t="n">
        <f aca="false">IF(ISBLANK(A268),"",SUMIF($A$3:$A268,Q$2,$B$3:$B268))</f>
        <v>600</v>
      </c>
      <c r="R268" s="0" t="n">
        <f aca="false">IF(ISBLANK(A268),"",SUMIF($A$3:$A268,R$2,$B$3:$B268))</f>
        <v>300</v>
      </c>
      <c r="T268" s="9" t="n">
        <f aca="false">IF(ISBLANK(A268),"",IF($A268=T$2,$C268,T267))</f>
        <v>47.40125</v>
      </c>
      <c r="U268" s="9" t="n">
        <f aca="false">IF(ISBLANK(A268),"",IF($A268=U$2,$C268,U267))</f>
        <v>22.78</v>
      </c>
      <c r="V268" s="9" t="n">
        <f aca="false">IF(ISBLANK(A268),"",IF($A268=V$2,$C268,V267))</f>
        <v>51.78</v>
      </c>
      <c r="W268" s="9" t="n">
        <f aca="false">IF(ISBLANK(A268),"",IF($A268=W$2,$C268,W267))</f>
        <v>25.7166666666666</v>
      </c>
    </row>
    <row r="269" customFormat="false" ht="14.1" hidden="false" customHeight="false" outlineLevel="0" collapsed="false">
      <c r="A269" s="0" t="n">
        <v>980</v>
      </c>
      <c r="B269" s="0" t="n">
        <v>-100</v>
      </c>
      <c r="C269" s="0" t="n">
        <v>22.82</v>
      </c>
      <c r="D269" s="0" t="s">
        <v>276</v>
      </c>
      <c r="H269" s="8" t="n">
        <f aca="false">IF(ISBLANK(D269),,LEFT(D269,LEN(D269)-6)*1)</f>
        <v>38722.718900463</v>
      </c>
      <c r="I269" s="9" t="n">
        <f aca="false">IF(ISBLANK(A269),"",-B269*C269)</f>
        <v>2282</v>
      </c>
      <c r="J269" s="9" t="n">
        <f aca="false">IF(ISBLANK(A269),"",-SUM(I$3:I269))</f>
        <v>-4553.76929908324</v>
      </c>
      <c r="K269" s="9" t="n">
        <f aca="false">IF(ISBLANK(A269),"",SUMPRODUCT(O269:R269,T269:W269)-J269)</f>
        <v>859.39429908322</v>
      </c>
      <c r="L269" s="5" t="n">
        <f aca="false">IF(ISBLANK(A269),"",K269/$M$1)</f>
        <v>0.0143232383180537</v>
      </c>
      <c r="M269" s="5" t="n">
        <f aca="false">IF(ISBLANK(A269),"",K269/($M$1+SUM(K$3:K268)))</f>
        <v>0.00290625272512532</v>
      </c>
      <c r="N269" s="0" t="n">
        <f aca="false">IF(ISBLANK(A269),"",IF(H270=0,NETWORKDAYS($H$3,H269,holiday!$B$2:$B$10),IF(DAY(H269)&lt;DAY(H270),NETWORKDAYS($H$3,H269,holiday!$B$2:$B$10),0)))</f>
        <v>0</v>
      </c>
      <c r="O269" s="0" t="n">
        <f aca="false">IF(ISBLANK(A269),"",SUMIF($A$3:$A269,O$2,$B$3:$B269))</f>
        <v>500</v>
      </c>
      <c r="P269" s="0" t="n">
        <f aca="false">IF(ISBLANK(A269),"",SUMIF($A$3:$A269,P$2,$B$3:$B269))</f>
        <v>-2900</v>
      </c>
      <c r="Q269" s="0" t="n">
        <f aca="false">IF(ISBLANK(A269),"",SUMIF($A$3:$A269,Q$2,$B$3:$B269))</f>
        <v>600</v>
      </c>
      <c r="R269" s="0" t="n">
        <f aca="false">IF(ISBLANK(A269),"",SUMIF($A$3:$A269,R$2,$B$3:$B269))</f>
        <v>300</v>
      </c>
      <c r="T269" s="9" t="n">
        <f aca="false">IF(ISBLANK(A269),"",IF($A269=T$2,$C269,T268))</f>
        <v>47.40125</v>
      </c>
      <c r="U269" s="9" t="n">
        <f aca="false">IF(ISBLANK(A269),"",IF($A269=U$2,$C269,U268))</f>
        <v>22.82</v>
      </c>
      <c r="V269" s="9" t="n">
        <f aca="false">IF(ISBLANK(A269),"",IF($A269=V$2,$C269,V268))</f>
        <v>51.78</v>
      </c>
      <c r="W269" s="9" t="n">
        <f aca="false">IF(ISBLANK(A269),"",IF($A269=W$2,$C269,W268))</f>
        <v>25.7166666666666</v>
      </c>
    </row>
    <row r="270" customFormat="false" ht="14.1" hidden="false" customHeight="false" outlineLevel="0" collapsed="false">
      <c r="A270" s="0" t="n">
        <v>8370</v>
      </c>
      <c r="B270" s="0" t="n">
        <v>-100</v>
      </c>
      <c r="C270" s="0" t="n">
        <v>47.55</v>
      </c>
      <c r="D270" s="0" t="s">
        <v>277</v>
      </c>
      <c r="H270" s="8" t="n">
        <f aca="false">IF(ISBLANK(D270),,LEFT(D270,LEN(D270)-6)*1)</f>
        <v>38722.7192708333</v>
      </c>
      <c r="I270" s="9" t="n">
        <f aca="false">IF(ISBLANK(A270),"",-B270*C270)</f>
        <v>4755</v>
      </c>
      <c r="J270" s="9" t="n">
        <f aca="false">IF(ISBLANK(A270),"",-SUM(I$3:I270))</f>
        <v>-9308.76929908324</v>
      </c>
      <c r="K270" s="9" t="n">
        <f aca="false">IF(ISBLANK(A270),"",SUMPRODUCT(O270:R270,T270:W270)-J270)</f>
        <v>933.76929908322</v>
      </c>
      <c r="L270" s="5" t="n">
        <f aca="false">IF(ISBLANK(A270),"",K270/$M$1)</f>
        <v>0.015562821651387</v>
      </c>
      <c r="M270" s="5" t="n">
        <f aca="false">IF(ISBLANK(A270),"",K270/($M$1+SUM(K$3:K269)))</f>
        <v>0.00314861935630734</v>
      </c>
      <c r="N270" s="0" t="n">
        <f aca="false">IF(ISBLANK(A270),"",IF(H271=0,NETWORKDAYS($H$3,H270,holiday!$B$2:$B$10),IF(DAY(H270)&lt;DAY(H271),NETWORKDAYS($H$3,H270,holiday!$B$2:$B$10),0)))</f>
        <v>0</v>
      </c>
      <c r="O270" s="0" t="n">
        <f aca="false">IF(ISBLANK(A270),"",SUMIF($A$3:$A270,O$2,$B$3:$B270))</f>
        <v>400</v>
      </c>
      <c r="P270" s="0" t="n">
        <f aca="false">IF(ISBLANK(A270),"",SUMIF($A$3:$A270,P$2,$B$3:$B270))</f>
        <v>-2900</v>
      </c>
      <c r="Q270" s="0" t="n">
        <f aca="false">IF(ISBLANK(A270),"",SUMIF($A$3:$A270,Q$2,$B$3:$B270))</f>
        <v>600</v>
      </c>
      <c r="R270" s="0" t="n">
        <f aca="false">IF(ISBLANK(A270),"",SUMIF($A$3:$A270,R$2,$B$3:$B270))</f>
        <v>300</v>
      </c>
      <c r="T270" s="9" t="n">
        <f aca="false">IF(ISBLANK(A270),"",IF($A270=T$2,$C270,T269))</f>
        <v>47.55</v>
      </c>
      <c r="U270" s="9" t="n">
        <f aca="false">IF(ISBLANK(A270),"",IF($A270=U$2,$C270,U269))</f>
        <v>22.82</v>
      </c>
      <c r="V270" s="9" t="n">
        <f aca="false">IF(ISBLANK(A270),"",IF($A270=V$2,$C270,V269))</f>
        <v>51.78</v>
      </c>
      <c r="W270" s="9" t="n">
        <f aca="false">IF(ISBLANK(A270),"",IF($A270=W$2,$C270,W269))</f>
        <v>25.7166666666666</v>
      </c>
    </row>
    <row r="271" customFormat="false" ht="14.1" hidden="false" customHeight="false" outlineLevel="0" collapsed="false">
      <c r="A271" s="0" t="n">
        <v>679</v>
      </c>
      <c r="B271" s="0" t="n">
        <v>100</v>
      </c>
      <c r="C271" s="0" t="n">
        <v>52.41</v>
      </c>
      <c r="D271" s="0" t="s">
        <v>278</v>
      </c>
      <c r="H271" s="8" t="n">
        <f aca="false">IF(ISBLANK(D271),,LEFT(D271,LEN(D271)-6)*1)</f>
        <v>38722.7216435185</v>
      </c>
      <c r="I271" s="9" t="n">
        <f aca="false">IF(ISBLANK(A271),"",-B271*C271)</f>
        <v>-5241</v>
      </c>
      <c r="J271" s="9" t="n">
        <f aca="false">IF(ISBLANK(A271),"",-SUM(I$3:I271))</f>
        <v>-4067.76929908324</v>
      </c>
      <c r="K271" s="9" t="n">
        <f aca="false">IF(ISBLANK(A271),"",SUMPRODUCT(O271:R271,T271:W271)-J271)</f>
        <v>1311.76929908322</v>
      </c>
      <c r="L271" s="5" t="n">
        <f aca="false">IF(ISBLANK(A271),"",K271/$M$1)</f>
        <v>0.021862821651387</v>
      </c>
      <c r="M271" s="5" t="n">
        <f aca="false">IF(ISBLANK(A271),"",K271/($M$1+SUM(K$3:K270)))</f>
        <v>0.00440933151765164</v>
      </c>
      <c r="N271" s="0" t="n">
        <f aca="false">IF(ISBLANK(A271),"",IF(H272=0,NETWORKDAYS($H$3,H271,holiday!$B$2:$B$10),IF(DAY(H271)&lt;DAY(H272),NETWORKDAYS($H$3,H271,holiday!$B$2:$B$10),0)))</f>
        <v>0</v>
      </c>
      <c r="O271" s="0" t="n">
        <f aca="false">IF(ISBLANK(A271),"",SUMIF($A$3:$A271,O$2,$B$3:$B271))</f>
        <v>400</v>
      </c>
      <c r="P271" s="0" t="n">
        <f aca="false">IF(ISBLANK(A271),"",SUMIF($A$3:$A271,P$2,$B$3:$B271))</f>
        <v>-2900</v>
      </c>
      <c r="Q271" s="0" t="n">
        <f aca="false">IF(ISBLANK(A271),"",SUMIF($A$3:$A271,Q$2,$B$3:$B271))</f>
        <v>700</v>
      </c>
      <c r="R271" s="0" t="n">
        <f aca="false">IF(ISBLANK(A271),"",SUMIF($A$3:$A271,R$2,$B$3:$B271))</f>
        <v>300</v>
      </c>
      <c r="T271" s="9" t="n">
        <f aca="false">IF(ISBLANK(A271),"",IF($A271=T$2,$C271,T270))</f>
        <v>47.55</v>
      </c>
      <c r="U271" s="9" t="n">
        <f aca="false">IF(ISBLANK(A271),"",IF($A271=U$2,$C271,U270))</f>
        <v>22.82</v>
      </c>
      <c r="V271" s="9" t="n">
        <f aca="false">IF(ISBLANK(A271),"",IF($A271=V$2,$C271,V270))</f>
        <v>52.41</v>
      </c>
      <c r="W271" s="9" t="n">
        <f aca="false">IF(ISBLANK(A271),"",IF($A271=W$2,$C271,W270))</f>
        <v>25.7166666666666</v>
      </c>
    </row>
    <row r="272" customFormat="false" ht="14.1" hidden="false" customHeight="false" outlineLevel="0" collapsed="false">
      <c r="A272" s="0" t="n">
        <v>679</v>
      </c>
      <c r="B272" s="0" t="n">
        <v>100</v>
      </c>
      <c r="C272" s="0" t="n">
        <v>52.43</v>
      </c>
      <c r="D272" s="0" t="s">
        <v>279</v>
      </c>
      <c r="H272" s="8" t="n">
        <f aca="false">IF(ISBLANK(D272),,LEFT(D272,LEN(D272)-6)*1)</f>
        <v>38722.7237268518</v>
      </c>
      <c r="I272" s="9" t="n">
        <f aca="false">IF(ISBLANK(A272),"",-B272*C272)</f>
        <v>-5243</v>
      </c>
      <c r="J272" s="9" t="n">
        <f aca="false">IF(ISBLANK(A272),"",-SUM(I$3:I272))</f>
        <v>1175.23070091676</v>
      </c>
      <c r="K272" s="9" t="n">
        <f aca="false">IF(ISBLANK(A272),"",SUMPRODUCT(O272:R272,T272:W272)-J272)</f>
        <v>1325.76929908322</v>
      </c>
      <c r="L272" s="5" t="n">
        <f aca="false">IF(ISBLANK(A272),"",K272/$M$1)</f>
        <v>0.0220961549847203</v>
      </c>
      <c r="M272" s="5" t="n">
        <f aca="false">IF(ISBLANK(A272),"",K272/($M$1+SUM(K$3:K271)))</f>
        <v>0.00443682714434406</v>
      </c>
      <c r="N272" s="0" t="n">
        <f aca="false">IF(ISBLANK(A272),"",IF(H273=0,NETWORKDAYS($H$3,H272,holiday!$B$2:$B$10),IF(DAY(H272)&lt;DAY(H273),NETWORKDAYS($H$3,H272,holiday!$B$2:$B$10),0)))</f>
        <v>0</v>
      </c>
      <c r="O272" s="0" t="n">
        <f aca="false">IF(ISBLANK(A272),"",SUMIF($A$3:$A272,O$2,$B$3:$B272))</f>
        <v>400</v>
      </c>
      <c r="P272" s="0" t="n">
        <f aca="false">IF(ISBLANK(A272),"",SUMIF($A$3:$A272,P$2,$B$3:$B272))</f>
        <v>-2900</v>
      </c>
      <c r="Q272" s="0" t="n">
        <f aca="false">IF(ISBLANK(A272),"",SUMIF($A$3:$A272,Q$2,$B$3:$B272))</f>
        <v>800</v>
      </c>
      <c r="R272" s="0" t="n">
        <f aca="false">IF(ISBLANK(A272),"",SUMIF($A$3:$A272,R$2,$B$3:$B272))</f>
        <v>300</v>
      </c>
      <c r="T272" s="9" t="n">
        <f aca="false">IF(ISBLANK(A272),"",IF($A272=T$2,$C272,T271))</f>
        <v>47.55</v>
      </c>
      <c r="U272" s="9" t="n">
        <f aca="false">IF(ISBLANK(A272),"",IF($A272=U$2,$C272,U271))</f>
        <v>22.82</v>
      </c>
      <c r="V272" s="9" t="n">
        <f aca="false">IF(ISBLANK(A272),"",IF($A272=V$2,$C272,V271))</f>
        <v>52.43</v>
      </c>
      <c r="W272" s="9" t="n">
        <f aca="false">IF(ISBLANK(A272),"",IF($A272=W$2,$C272,W271))</f>
        <v>25.7166666666666</v>
      </c>
    </row>
    <row r="273" customFormat="false" ht="14.1" hidden="false" customHeight="false" outlineLevel="0" collapsed="false">
      <c r="A273" s="0" t="n">
        <v>679</v>
      </c>
      <c r="B273" s="0" t="n">
        <v>100</v>
      </c>
      <c r="C273" s="0" t="n">
        <v>52.43</v>
      </c>
      <c r="D273" s="0" t="s">
        <v>280</v>
      </c>
      <c r="H273" s="8" t="n">
        <f aca="false">IF(ISBLANK(D273),,LEFT(D273,LEN(D273)-6)*1)</f>
        <v>38722.7262037037</v>
      </c>
      <c r="I273" s="9" t="n">
        <f aca="false">IF(ISBLANK(A273),"",-B273*C273)</f>
        <v>-5243</v>
      </c>
      <c r="J273" s="9" t="n">
        <f aca="false">IF(ISBLANK(A273),"",-SUM(I$3:I273))</f>
        <v>6418.23070091676</v>
      </c>
      <c r="K273" s="9" t="n">
        <f aca="false">IF(ISBLANK(A273),"",SUMPRODUCT(O273:R273,T273:W273)-J273)</f>
        <v>1325.76929908322</v>
      </c>
      <c r="L273" s="5" t="n">
        <f aca="false">IF(ISBLANK(A273),"",K273/$M$1)</f>
        <v>0.0220961549847203</v>
      </c>
      <c r="M273" s="5" t="n">
        <f aca="false">IF(ISBLANK(A273),"",K273/($M$1+SUM(K$3:K272)))</f>
        <v>0.00441722866430351</v>
      </c>
      <c r="N273" s="0" t="n">
        <f aca="false">IF(ISBLANK(A273),"",IF(H274=0,NETWORKDAYS($H$3,H273,holiday!$B$2:$B$10),IF(DAY(H273)&lt;DAY(H274),NETWORKDAYS($H$3,H273,holiday!$B$2:$B$10),0)))</f>
        <v>0</v>
      </c>
      <c r="O273" s="0" t="n">
        <f aca="false">IF(ISBLANK(A273),"",SUMIF($A$3:$A273,O$2,$B$3:$B273))</f>
        <v>400</v>
      </c>
      <c r="P273" s="0" t="n">
        <f aca="false">IF(ISBLANK(A273),"",SUMIF($A$3:$A273,P$2,$B$3:$B273))</f>
        <v>-2900</v>
      </c>
      <c r="Q273" s="0" t="n">
        <f aca="false">IF(ISBLANK(A273),"",SUMIF($A$3:$A273,Q$2,$B$3:$B273))</f>
        <v>900</v>
      </c>
      <c r="R273" s="0" t="n">
        <f aca="false">IF(ISBLANK(A273),"",SUMIF($A$3:$A273,R$2,$B$3:$B273))</f>
        <v>300</v>
      </c>
      <c r="T273" s="9" t="n">
        <f aca="false">IF(ISBLANK(A273),"",IF($A273=T$2,$C273,T272))</f>
        <v>47.55</v>
      </c>
      <c r="U273" s="9" t="n">
        <f aca="false">IF(ISBLANK(A273),"",IF($A273=U$2,$C273,U272))</f>
        <v>22.82</v>
      </c>
      <c r="V273" s="9" t="n">
        <f aca="false">IF(ISBLANK(A273),"",IF($A273=V$2,$C273,V272))</f>
        <v>52.43</v>
      </c>
      <c r="W273" s="9" t="n">
        <f aca="false">IF(ISBLANK(A273),"",IF($A273=W$2,$C273,W272))</f>
        <v>25.7166666666666</v>
      </c>
    </row>
    <row r="274" customFormat="false" ht="14.1" hidden="false" customHeight="false" outlineLevel="0" collapsed="false">
      <c r="A274" s="0" t="n">
        <v>679</v>
      </c>
      <c r="B274" s="0" t="n">
        <v>-100</v>
      </c>
      <c r="C274" s="0" t="n">
        <v>52.4</v>
      </c>
      <c r="D274" s="0" t="s">
        <v>281</v>
      </c>
      <c r="H274" s="8" t="n">
        <f aca="false">IF(ISBLANK(D274),,LEFT(D274,LEN(D274)-6)*1)</f>
        <v>38722.7325462963</v>
      </c>
      <c r="I274" s="9" t="n">
        <f aca="false">IF(ISBLANK(A274),"",-B274*C274)</f>
        <v>5240</v>
      </c>
      <c r="J274" s="9" t="n">
        <f aca="false">IF(ISBLANK(A274),"",-SUM(I$3:I274))</f>
        <v>1178.23070091676</v>
      </c>
      <c r="K274" s="9" t="n">
        <f aca="false">IF(ISBLANK(A274),"",SUMPRODUCT(O274:R274,T274:W274)-J274)</f>
        <v>1298.76929908322</v>
      </c>
      <c r="L274" s="5" t="n">
        <f aca="false">IF(ISBLANK(A274),"",K274/$M$1)</f>
        <v>0.0216461549847203</v>
      </c>
      <c r="M274" s="5" t="n">
        <f aca="false">IF(ISBLANK(A274),"",K274/($M$1+SUM(K$3:K273)))</f>
        <v>0.0043082389662231</v>
      </c>
      <c r="N274" s="0" t="n">
        <f aca="false">IF(ISBLANK(A274),"",IF(H275=0,NETWORKDAYS($H$3,H274,holiday!$B$2:$B$10),IF(DAY(H274)&lt;DAY(H275),NETWORKDAYS($H$3,H274,holiday!$B$2:$B$10),0)))</f>
        <v>0</v>
      </c>
      <c r="O274" s="0" t="n">
        <f aca="false">IF(ISBLANK(A274),"",SUMIF($A$3:$A274,O$2,$B$3:$B274))</f>
        <v>400</v>
      </c>
      <c r="P274" s="0" t="n">
        <f aca="false">IF(ISBLANK(A274),"",SUMIF($A$3:$A274,P$2,$B$3:$B274))</f>
        <v>-2900</v>
      </c>
      <c r="Q274" s="0" t="n">
        <f aca="false">IF(ISBLANK(A274),"",SUMIF($A$3:$A274,Q$2,$B$3:$B274))</f>
        <v>800</v>
      </c>
      <c r="R274" s="0" t="n">
        <f aca="false">IF(ISBLANK(A274),"",SUMIF($A$3:$A274,R$2,$B$3:$B274))</f>
        <v>300</v>
      </c>
      <c r="T274" s="9" t="n">
        <f aca="false">IF(ISBLANK(A274),"",IF($A274=T$2,$C274,T273))</f>
        <v>47.55</v>
      </c>
      <c r="U274" s="9" t="n">
        <f aca="false">IF(ISBLANK(A274),"",IF($A274=U$2,$C274,U273))</f>
        <v>22.82</v>
      </c>
      <c r="V274" s="9" t="n">
        <f aca="false">IF(ISBLANK(A274),"",IF($A274=V$2,$C274,V273))</f>
        <v>52.4</v>
      </c>
      <c r="W274" s="9" t="n">
        <f aca="false">IF(ISBLANK(A274),"",IF($A274=W$2,$C274,W273))</f>
        <v>25.7166666666666</v>
      </c>
    </row>
    <row r="275" customFormat="false" ht="14.1" hidden="false" customHeight="false" outlineLevel="0" collapsed="false">
      <c r="A275" s="0" t="n">
        <v>679</v>
      </c>
      <c r="B275" s="0" t="n">
        <v>-100</v>
      </c>
      <c r="C275" s="0" t="n">
        <v>52.4</v>
      </c>
      <c r="D275" s="0" t="s">
        <v>282</v>
      </c>
      <c r="H275" s="8" t="n">
        <f aca="false">IF(ISBLANK(D275),,LEFT(D275,LEN(D275)-6)*1)</f>
        <v>38722.7327893518</v>
      </c>
      <c r="I275" s="9" t="n">
        <f aca="false">IF(ISBLANK(A275),"",-B275*C275)</f>
        <v>5240</v>
      </c>
      <c r="J275" s="9" t="n">
        <f aca="false">IF(ISBLANK(A275),"",-SUM(I$3:I275))</f>
        <v>-4061.76929908324</v>
      </c>
      <c r="K275" s="9" t="n">
        <f aca="false">IF(ISBLANK(A275),"",SUMPRODUCT(O275:R275,T275:W275)-J275)</f>
        <v>1298.76929908322</v>
      </c>
      <c r="L275" s="5" t="n">
        <f aca="false">IF(ISBLANK(A275),"",K275/$M$1)</f>
        <v>0.0216461549847203</v>
      </c>
      <c r="M275" s="5" t="n">
        <f aca="false">IF(ISBLANK(A275),"",K275/($M$1+SUM(K$3:K274)))</f>
        <v>0.00428975766509469</v>
      </c>
      <c r="N275" s="0" t="n">
        <f aca="false">IF(ISBLANK(A275),"",IF(H276=0,NETWORKDAYS($H$3,H275,holiday!$B$2:$B$10),IF(DAY(H275)&lt;DAY(H276),NETWORKDAYS($H$3,H275,holiday!$B$2:$B$10),0)))</f>
        <v>0</v>
      </c>
      <c r="O275" s="0" t="n">
        <f aca="false">IF(ISBLANK(A275),"",SUMIF($A$3:$A275,O$2,$B$3:$B275))</f>
        <v>400</v>
      </c>
      <c r="P275" s="0" t="n">
        <f aca="false">IF(ISBLANK(A275),"",SUMIF($A$3:$A275,P$2,$B$3:$B275))</f>
        <v>-2900</v>
      </c>
      <c r="Q275" s="0" t="n">
        <f aca="false">IF(ISBLANK(A275),"",SUMIF($A$3:$A275,Q$2,$B$3:$B275))</f>
        <v>700</v>
      </c>
      <c r="R275" s="0" t="n">
        <f aca="false">IF(ISBLANK(A275),"",SUMIF($A$3:$A275,R$2,$B$3:$B275))</f>
        <v>300</v>
      </c>
      <c r="T275" s="9" t="n">
        <f aca="false">IF(ISBLANK(A275),"",IF($A275=T$2,$C275,T274))</f>
        <v>47.55</v>
      </c>
      <c r="U275" s="9" t="n">
        <f aca="false">IF(ISBLANK(A275),"",IF($A275=U$2,$C275,U274))</f>
        <v>22.82</v>
      </c>
      <c r="V275" s="9" t="n">
        <f aca="false">IF(ISBLANK(A275),"",IF($A275=V$2,$C275,V274))</f>
        <v>52.4</v>
      </c>
      <c r="W275" s="9" t="n">
        <f aca="false">IF(ISBLANK(A275),"",IF($A275=W$2,$C275,W274))</f>
        <v>25.7166666666666</v>
      </c>
    </row>
    <row r="276" customFormat="false" ht="14.1" hidden="false" customHeight="false" outlineLevel="0" collapsed="false">
      <c r="A276" s="0" t="n">
        <v>8370</v>
      </c>
      <c r="B276" s="0" t="n">
        <v>-100</v>
      </c>
      <c r="C276" s="0" t="n">
        <v>47.605</v>
      </c>
      <c r="D276" s="0" t="s">
        <v>283</v>
      </c>
      <c r="H276" s="8" t="n">
        <f aca="false">IF(ISBLANK(D276),,LEFT(D276,LEN(D276)-6)*1)</f>
        <v>38722.732974537</v>
      </c>
      <c r="I276" s="9" t="n">
        <f aca="false">IF(ISBLANK(A276),"",-B276*C276)</f>
        <v>4760.5</v>
      </c>
      <c r="J276" s="9" t="n">
        <f aca="false">IF(ISBLANK(A276),"",-SUM(I$3:I276))</f>
        <v>-8822.26929908324</v>
      </c>
      <c r="K276" s="9" t="n">
        <f aca="false">IF(ISBLANK(A276),"",SUMPRODUCT(O276:R276,T276:W276)-J276)</f>
        <v>1320.76929908322</v>
      </c>
      <c r="L276" s="5" t="n">
        <f aca="false">IF(ISBLANK(A276),"",K276/$M$1)</f>
        <v>0.022012821651387</v>
      </c>
      <c r="M276" s="5" t="n">
        <f aca="false">IF(ISBLANK(A276),"",K276/($M$1+SUM(K$3:K275)))</f>
        <v>0.00434378855494771</v>
      </c>
      <c r="N276" s="0" t="n">
        <f aca="false">IF(ISBLANK(A276),"",IF(H277=0,NETWORKDAYS($H$3,H276,holiday!$B$2:$B$10),IF(DAY(H276)&lt;DAY(H277),NETWORKDAYS($H$3,H276,holiday!$B$2:$B$10),0)))</f>
        <v>0</v>
      </c>
      <c r="O276" s="0" t="n">
        <f aca="false">IF(ISBLANK(A276),"",SUMIF($A$3:$A276,O$2,$B$3:$B276))</f>
        <v>300</v>
      </c>
      <c r="P276" s="0" t="n">
        <f aca="false">IF(ISBLANK(A276),"",SUMIF($A$3:$A276,P$2,$B$3:$B276))</f>
        <v>-2900</v>
      </c>
      <c r="Q276" s="0" t="n">
        <f aca="false">IF(ISBLANK(A276),"",SUMIF($A$3:$A276,Q$2,$B$3:$B276))</f>
        <v>700</v>
      </c>
      <c r="R276" s="0" t="n">
        <f aca="false">IF(ISBLANK(A276),"",SUMIF($A$3:$A276,R$2,$B$3:$B276))</f>
        <v>300</v>
      </c>
      <c r="T276" s="9" t="n">
        <f aca="false">IF(ISBLANK(A276),"",IF($A276=T$2,$C276,T275))</f>
        <v>47.605</v>
      </c>
      <c r="U276" s="9" t="n">
        <f aca="false">IF(ISBLANK(A276),"",IF($A276=U$2,$C276,U275))</f>
        <v>22.82</v>
      </c>
      <c r="V276" s="9" t="n">
        <f aca="false">IF(ISBLANK(A276),"",IF($A276=V$2,$C276,V275))</f>
        <v>52.4</v>
      </c>
      <c r="W276" s="9" t="n">
        <f aca="false">IF(ISBLANK(A276),"",IF($A276=W$2,$C276,W275))</f>
        <v>25.7166666666666</v>
      </c>
    </row>
    <row r="277" customFormat="false" ht="14.1" hidden="false" customHeight="false" outlineLevel="0" collapsed="false">
      <c r="A277" s="0" t="n">
        <v>980</v>
      </c>
      <c r="B277" s="0" t="n">
        <v>100</v>
      </c>
      <c r="C277" s="0" t="n">
        <v>22.78</v>
      </c>
      <c r="D277" s="0" t="s">
        <v>284</v>
      </c>
      <c r="H277" s="8" t="n">
        <f aca="false">IF(ISBLANK(D277),,LEFT(D277,LEN(D277)-6)*1)</f>
        <v>38722.7358449074</v>
      </c>
      <c r="I277" s="9" t="n">
        <f aca="false">IF(ISBLANK(A277),"",-B277*C277)</f>
        <v>-2278</v>
      </c>
      <c r="J277" s="9" t="n">
        <f aca="false">IF(ISBLANK(A277),"",-SUM(I$3:I277))</f>
        <v>-6544.26929908324</v>
      </c>
      <c r="K277" s="9" t="n">
        <f aca="false">IF(ISBLANK(A277),"",SUMPRODUCT(O277:R277,T277:W277)-J277)</f>
        <v>1436.76929908322</v>
      </c>
      <c r="L277" s="5" t="n">
        <f aca="false">IF(ISBLANK(A277),"",K277/$M$1)</f>
        <v>0.0239461549847203</v>
      </c>
      <c r="M277" s="5" t="n">
        <f aca="false">IF(ISBLANK(A277),"",K277/($M$1+SUM(K$3:K276)))</f>
        <v>0.00470485618577389</v>
      </c>
      <c r="N277" s="0" t="n">
        <f aca="false">IF(ISBLANK(A277),"",IF(H278=0,NETWORKDAYS($H$3,H277,holiday!$B$2:$B$10),IF(DAY(H277)&lt;DAY(H278),NETWORKDAYS($H$3,H277,holiday!$B$2:$B$10),0)))</f>
        <v>0</v>
      </c>
      <c r="O277" s="0" t="n">
        <f aca="false">IF(ISBLANK(A277),"",SUMIF($A$3:$A277,O$2,$B$3:$B277))</f>
        <v>300</v>
      </c>
      <c r="P277" s="0" t="n">
        <f aca="false">IF(ISBLANK(A277),"",SUMIF($A$3:$A277,P$2,$B$3:$B277))</f>
        <v>-2800</v>
      </c>
      <c r="Q277" s="0" t="n">
        <f aca="false">IF(ISBLANK(A277),"",SUMIF($A$3:$A277,Q$2,$B$3:$B277))</f>
        <v>700</v>
      </c>
      <c r="R277" s="0" t="n">
        <f aca="false">IF(ISBLANK(A277),"",SUMIF($A$3:$A277,R$2,$B$3:$B277))</f>
        <v>300</v>
      </c>
      <c r="T277" s="9" t="n">
        <f aca="false">IF(ISBLANK(A277),"",IF($A277=T$2,$C277,T276))</f>
        <v>47.605</v>
      </c>
      <c r="U277" s="9" t="n">
        <f aca="false">IF(ISBLANK(A277),"",IF($A277=U$2,$C277,U276))</f>
        <v>22.78</v>
      </c>
      <c r="V277" s="9" t="n">
        <f aca="false">IF(ISBLANK(A277),"",IF($A277=V$2,$C277,V276))</f>
        <v>52.4</v>
      </c>
      <c r="W277" s="9" t="n">
        <f aca="false">IF(ISBLANK(A277),"",IF($A277=W$2,$C277,W276))</f>
        <v>25.7166666666666</v>
      </c>
    </row>
    <row r="278" customFormat="false" ht="14.1" hidden="false" customHeight="false" outlineLevel="0" collapsed="false">
      <c r="A278" s="0" t="n">
        <v>8370</v>
      </c>
      <c r="B278" s="0" t="n">
        <v>100</v>
      </c>
      <c r="C278" s="0" t="n">
        <v>47.555</v>
      </c>
      <c r="D278" s="0" t="s">
        <v>285</v>
      </c>
      <c r="H278" s="8" t="n">
        <f aca="false">IF(ISBLANK(D278),,LEFT(D278,LEN(D278)-6)*1)</f>
        <v>38722.7398263889</v>
      </c>
      <c r="I278" s="9" t="n">
        <f aca="false">IF(ISBLANK(A278),"",-B278*C278)</f>
        <v>-4755.5</v>
      </c>
      <c r="J278" s="9" t="n">
        <f aca="false">IF(ISBLANK(A278),"",-SUM(I$3:I278))</f>
        <v>-1788.76929908324</v>
      </c>
      <c r="K278" s="9" t="n">
        <f aca="false">IF(ISBLANK(A278),"",SUMPRODUCT(O278:R278,T278:W278)-J278)</f>
        <v>1421.76929908322</v>
      </c>
      <c r="L278" s="5" t="n">
        <f aca="false">IF(ISBLANK(A278),"",K278/$M$1)</f>
        <v>0.0236961549847203</v>
      </c>
      <c r="M278" s="5" t="n">
        <f aca="false">IF(ISBLANK(A278),"",K278/($M$1+SUM(K$3:K277)))</f>
        <v>0.00463393506827928</v>
      </c>
      <c r="N278" s="0" t="n">
        <f aca="false">IF(ISBLANK(A278),"",IF(H279=0,NETWORKDAYS($H$3,H278,holiday!$B$2:$B$10),IF(DAY(H278)&lt;DAY(H279),NETWORKDAYS($H$3,H278,holiday!$B$2:$B$10),0)))</f>
        <v>0</v>
      </c>
      <c r="O278" s="0" t="n">
        <f aca="false">IF(ISBLANK(A278),"",SUMIF($A$3:$A278,O$2,$B$3:$B278))</f>
        <v>400</v>
      </c>
      <c r="P278" s="0" t="n">
        <f aca="false">IF(ISBLANK(A278),"",SUMIF($A$3:$A278,P$2,$B$3:$B278))</f>
        <v>-2800</v>
      </c>
      <c r="Q278" s="0" t="n">
        <f aca="false">IF(ISBLANK(A278),"",SUMIF($A$3:$A278,Q$2,$B$3:$B278))</f>
        <v>700</v>
      </c>
      <c r="R278" s="0" t="n">
        <f aca="false">IF(ISBLANK(A278),"",SUMIF($A$3:$A278,R$2,$B$3:$B278))</f>
        <v>300</v>
      </c>
      <c r="T278" s="9" t="n">
        <f aca="false">IF(ISBLANK(A278),"",IF($A278=T$2,$C278,T277))</f>
        <v>47.555</v>
      </c>
      <c r="U278" s="9" t="n">
        <f aca="false">IF(ISBLANK(A278),"",IF($A278=U$2,$C278,U277))</f>
        <v>22.78</v>
      </c>
      <c r="V278" s="9" t="n">
        <f aca="false">IF(ISBLANK(A278),"",IF($A278=V$2,$C278,V277))</f>
        <v>52.4</v>
      </c>
      <c r="W278" s="9" t="n">
        <f aca="false">IF(ISBLANK(A278),"",IF($A278=W$2,$C278,W277))</f>
        <v>25.7166666666666</v>
      </c>
    </row>
    <row r="279" customFormat="false" ht="14.1" hidden="false" customHeight="false" outlineLevel="0" collapsed="false">
      <c r="A279" s="0" t="n">
        <v>8370</v>
      </c>
      <c r="B279" s="0" t="n">
        <v>-100</v>
      </c>
      <c r="C279" s="0" t="n">
        <v>47.43</v>
      </c>
      <c r="D279" s="0" t="s">
        <v>286</v>
      </c>
      <c r="H279" s="8" t="n">
        <f aca="false">IF(ISBLANK(D279),,LEFT(D279,LEN(D279)-6)*1)</f>
        <v>38722.759224537</v>
      </c>
      <c r="I279" s="9" t="n">
        <f aca="false">IF(ISBLANK(A279),"",-B279*C279)</f>
        <v>4743</v>
      </c>
      <c r="J279" s="9" t="n">
        <f aca="false">IF(ISBLANK(A279),"",-SUM(I$3:I279))</f>
        <v>-6531.76929908324</v>
      </c>
      <c r="K279" s="9" t="n">
        <f aca="false">IF(ISBLANK(A279),"",SUMPRODUCT(O279:R279,T279:W279)-J279)</f>
        <v>1371.76929908322</v>
      </c>
      <c r="L279" s="5" t="n">
        <f aca="false">IF(ISBLANK(A279),"",K279/$M$1)</f>
        <v>0.022862821651387</v>
      </c>
      <c r="M279" s="5" t="n">
        <f aca="false">IF(ISBLANK(A279),"",K279/($M$1+SUM(K$3:K278)))</f>
        <v>0.00445034876366255</v>
      </c>
      <c r="N279" s="0" t="n">
        <f aca="false">IF(ISBLANK(A279),"",IF(H280=0,NETWORKDAYS($H$3,H279,holiday!$B$2:$B$10),IF(DAY(H279)&lt;DAY(H280),NETWORKDAYS($H$3,H279,holiday!$B$2:$B$10),0)))</f>
        <v>0</v>
      </c>
      <c r="O279" s="0" t="n">
        <f aca="false">IF(ISBLANK(A279),"",SUMIF($A$3:$A279,O$2,$B$3:$B279))</f>
        <v>300</v>
      </c>
      <c r="P279" s="0" t="n">
        <f aca="false">IF(ISBLANK(A279),"",SUMIF($A$3:$A279,P$2,$B$3:$B279))</f>
        <v>-2800</v>
      </c>
      <c r="Q279" s="0" t="n">
        <f aca="false">IF(ISBLANK(A279),"",SUMIF($A$3:$A279,Q$2,$B$3:$B279))</f>
        <v>700</v>
      </c>
      <c r="R279" s="0" t="n">
        <f aca="false">IF(ISBLANK(A279),"",SUMIF($A$3:$A279,R$2,$B$3:$B279))</f>
        <v>300</v>
      </c>
      <c r="T279" s="9" t="n">
        <f aca="false">IF(ISBLANK(A279),"",IF($A279=T$2,$C279,T278))</f>
        <v>47.43</v>
      </c>
      <c r="U279" s="9" t="n">
        <f aca="false">IF(ISBLANK(A279),"",IF($A279=U$2,$C279,U278))</f>
        <v>22.78</v>
      </c>
      <c r="V279" s="9" t="n">
        <f aca="false">IF(ISBLANK(A279),"",IF($A279=V$2,$C279,V278))</f>
        <v>52.4</v>
      </c>
      <c r="W279" s="9" t="n">
        <f aca="false">IF(ISBLANK(A279),"",IF($A279=W$2,$C279,W278))</f>
        <v>25.7166666666666</v>
      </c>
    </row>
    <row r="280" customFormat="false" ht="14.1" hidden="false" customHeight="false" outlineLevel="0" collapsed="false">
      <c r="A280" s="0" t="n">
        <v>8370</v>
      </c>
      <c r="B280" s="0" t="n">
        <v>-100</v>
      </c>
      <c r="C280" s="0" t="n">
        <v>47.24</v>
      </c>
      <c r="D280" s="0" t="s">
        <v>287</v>
      </c>
      <c r="H280" s="8" t="n">
        <f aca="false">IF(ISBLANK(D280),,LEFT(D280,LEN(D280)-6)*1)</f>
        <v>38722.7594097222</v>
      </c>
      <c r="I280" s="9" t="n">
        <f aca="false">IF(ISBLANK(A280),"",-B280*C280)</f>
        <v>4724</v>
      </c>
      <c r="J280" s="9" t="n">
        <f aca="false">IF(ISBLANK(A280),"",-SUM(I$3:I280))</f>
        <v>-11255.7692990832</v>
      </c>
      <c r="K280" s="9" t="n">
        <f aca="false">IF(ISBLANK(A280),"",SUMPRODUCT(O280:R280,T280:W280)-J280)</f>
        <v>1314.76929908322</v>
      </c>
      <c r="L280" s="5" t="n">
        <f aca="false">IF(ISBLANK(A280),"",K280/$M$1)</f>
        <v>0.021912821651387</v>
      </c>
      <c r="M280" s="5" t="n">
        <f aca="false">IF(ISBLANK(A280),"",K280/($M$1+SUM(K$3:K279)))</f>
        <v>0.00424652855335736</v>
      </c>
      <c r="N280" s="0" t="n">
        <f aca="false">IF(ISBLANK(A280),"",IF(H281=0,NETWORKDAYS($H$3,H280,holiday!$B$2:$B$10),IF(DAY(H280)&lt;DAY(H281),NETWORKDAYS($H$3,H280,holiday!$B$2:$B$10),0)))</f>
        <v>0</v>
      </c>
      <c r="O280" s="0" t="n">
        <f aca="false">IF(ISBLANK(A280),"",SUMIF($A$3:$A280,O$2,$B$3:$B280))</f>
        <v>200</v>
      </c>
      <c r="P280" s="0" t="n">
        <f aca="false">IF(ISBLANK(A280),"",SUMIF($A$3:$A280,P$2,$B$3:$B280))</f>
        <v>-2800</v>
      </c>
      <c r="Q280" s="0" t="n">
        <f aca="false">IF(ISBLANK(A280),"",SUMIF($A$3:$A280,Q$2,$B$3:$B280))</f>
        <v>700</v>
      </c>
      <c r="R280" s="0" t="n">
        <f aca="false">IF(ISBLANK(A280),"",SUMIF($A$3:$A280,R$2,$B$3:$B280))</f>
        <v>300</v>
      </c>
      <c r="T280" s="9" t="n">
        <f aca="false">IF(ISBLANK(A280),"",IF($A280=T$2,$C280,T279))</f>
        <v>47.24</v>
      </c>
      <c r="U280" s="9" t="n">
        <f aca="false">IF(ISBLANK(A280),"",IF($A280=U$2,$C280,U279))</f>
        <v>22.78</v>
      </c>
      <c r="V280" s="9" t="n">
        <f aca="false">IF(ISBLANK(A280),"",IF($A280=V$2,$C280,V279))</f>
        <v>52.4</v>
      </c>
      <c r="W280" s="9" t="n">
        <f aca="false">IF(ISBLANK(A280),"",IF($A280=W$2,$C280,W279))</f>
        <v>25.7166666666666</v>
      </c>
    </row>
    <row r="281" customFormat="false" ht="14.1" hidden="false" customHeight="false" outlineLevel="0" collapsed="false">
      <c r="A281" s="0" t="n">
        <v>980</v>
      </c>
      <c r="B281" s="0" t="n">
        <v>100</v>
      </c>
      <c r="C281" s="0" t="n">
        <v>22.69</v>
      </c>
      <c r="D281" s="0" t="s">
        <v>288</v>
      </c>
      <c r="H281" s="8" t="n">
        <f aca="false">IF(ISBLANK(D281),,LEFT(D281,LEN(D281)-6)*1)</f>
        <v>38722.7615509259</v>
      </c>
      <c r="I281" s="9" t="n">
        <f aca="false">IF(ISBLANK(A281),"",-B281*C281)</f>
        <v>-2269</v>
      </c>
      <c r="J281" s="9" t="n">
        <f aca="false">IF(ISBLANK(A281),"",-SUM(I$3:I281))</f>
        <v>-8986.76929908324</v>
      </c>
      <c r="K281" s="9" t="n">
        <f aca="false">IF(ISBLANK(A281),"",SUMPRODUCT(O281:R281,T281:W281)-J281)</f>
        <v>1566.76929908322</v>
      </c>
      <c r="L281" s="5" t="n">
        <f aca="false">IF(ISBLANK(A281),"",K281/$M$1)</f>
        <v>0.026112821651387</v>
      </c>
      <c r="M281" s="5" t="n">
        <f aca="false">IF(ISBLANK(A281),"",K281/($M$1+SUM(K$3:K280)))</f>
        <v>0.00503905626917237</v>
      </c>
      <c r="N281" s="0" t="n">
        <f aca="false">IF(ISBLANK(A281),"",IF(H282=0,NETWORKDAYS($H$3,H281,holiday!$B$2:$B$10),IF(DAY(H281)&lt;DAY(H282),NETWORKDAYS($H$3,H281,holiday!$B$2:$B$10),0)))</f>
        <v>0</v>
      </c>
      <c r="O281" s="0" t="n">
        <f aca="false">IF(ISBLANK(A281),"",SUMIF($A$3:$A281,O$2,$B$3:$B281))</f>
        <v>200</v>
      </c>
      <c r="P281" s="0" t="n">
        <f aca="false">IF(ISBLANK(A281),"",SUMIF($A$3:$A281,P$2,$B$3:$B281))</f>
        <v>-2700</v>
      </c>
      <c r="Q281" s="0" t="n">
        <f aca="false">IF(ISBLANK(A281),"",SUMIF($A$3:$A281,Q$2,$B$3:$B281))</f>
        <v>700</v>
      </c>
      <c r="R281" s="0" t="n">
        <f aca="false">IF(ISBLANK(A281),"",SUMIF($A$3:$A281,R$2,$B$3:$B281))</f>
        <v>300</v>
      </c>
      <c r="T281" s="9" t="n">
        <f aca="false">IF(ISBLANK(A281),"",IF($A281=T$2,$C281,T280))</f>
        <v>47.24</v>
      </c>
      <c r="U281" s="9" t="n">
        <f aca="false">IF(ISBLANK(A281),"",IF($A281=U$2,$C281,U280))</f>
        <v>22.69</v>
      </c>
      <c r="V281" s="9" t="n">
        <f aca="false">IF(ISBLANK(A281),"",IF($A281=V$2,$C281,V280))</f>
        <v>52.4</v>
      </c>
      <c r="W281" s="9" t="n">
        <f aca="false">IF(ISBLANK(A281),"",IF($A281=W$2,$C281,W280))</f>
        <v>25.7166666666666</v>
      </c>
    </row>
    <row r="282" customFormat="false" ht="14.1" hidden="false" customHeight="false" outlineLevel="0" collapsed="false">
      <c r="A282" s="0" t="n">
        <v>980</v>
      </c>
      <c r="B282" s="0" t="n">
        <v>100</v>
      </c>
      <c r="C282" s="0" t="n">
        <v>22.69</v>
      </c>
      <c r="D282" s="0" t="s">
        <v>289</v>
      </c>
      <c r="H282" s="8" t="n">
        <f aca="false">IF(ISBLANK(D282),,LEFT(D282,LEN(D282)-6)*1)</f>
        <v>38722.7621527778</v>
      </c>
      <c r="I282" s="9" t="n">
        <f aca="false">IF(ISBLANK(A282),"",-B282*C282)</f>
        <v>-2269</v>
      </c>
      <c r="J282" s="9" t="n">
        <f aca="false">IF(ISBLANK(A282),"",-SUM(I$3:I282))</f>
        <v>-6717.76929908324</v>
      </c>
      <c r="K282" s="9" t="n">
        <f aca="false">IF(ISBLANK(A282),"",SUMPRODUCT(O282:R282,T282:W282)-J282)</f>
        <v>1566.76929908322</v>
      </c>
      <c r="L282" s="5" t="n">
        <f aca="false">IF(ISBLANK(A282),"",K282/$M$1)</f>
        <v>0.026112821651387</v>
      </c>
      <c r="M282" s="5" t="n">
        <f aca="false">IF(ISBLANK(A282),"",K282/($M$1+SUM(K$3:K281)))</f>
        <v>0.00501379149172367</v>
      </c>
      <c r="N282" s="0" t="n">
        <f aca="false">IF(ISBLANK(A282),"",IF(H283=0,NETWORKDAYS($H$3,H282,holiday!$B$2:$B$10),IF(DAY(H282)&lt;DAY(H283),NETWORKDAYS($H$3,H282,holiday!$B$2:$B$10),0)))</f>
        <v>0</v>
      </c>
      <c r="O282" s="0" t="n">
        <f aca="false">IF(ISBLANK(A282),"",SUMIF($A$3:$A282,O$2,$B$3:$B282))</f>
        <v>200</v>
      </c>
      <c r="P282" s="0" t="n">
        <f aca="false">IF(ISBLANK(A282),"",SUMIF($A$3:$A282,P$2,$B$3:$B282))</f>
        <v>-2600</v>
      </c>
      <c r="Q282" s="0" t="n">
        <f aca="false">IF(ISBLANK(A282),"",SUMIF($A$3:$A282,Q$2,$B$3:$B282))</f>
        <v>700</v>
      </c>
      <c r="R282" s="0" t="n">
        <f aca="false">IF(ISBLANK(A282),"",SUMIF($A$3:$A282,R$2,$B$3:$B282))</f>
        <v>300</v>
      </c>
      <c r="T282" s="9" t="n">
        <f aca="false">IF(ISBLANK(A282),"",IF($A282=T$2,$C282,T281))</f>
        <v>47.24</v>
      </c>
      <c r="U282" s="9" t="n">
        <f aca="false">IF(ISBLANK(A282),"",IF($A282=U$2,$C282,U281))</f>
        <v>22.69</v>
      </c>
      <c r="V282" s="9" t="n">
        <f aca="false">IF(ISBLANK(A282),"",IF($A282=V$2,$C282,V281))</f>
        <v>52.4</v>
      </c>
      <c r="W282" s="9" t="n">
        <f aca="false">IF(ISBLANK(A282),"",IF($A282=W$2,$C282,W281))</f>
        <v>25.7166666666666</v>
      </c>
    </row>
    <row r="283" customFormat="false" ht="14.1" hidden="false" customHeight="false" outlineLevel="0" collapsed="false">
      <c r="A283" s="0" t="n">
        <v>679</v>
      </c>
      <c r="B283" s="0" t="n">
        <v>-100</v>
      </c>
      <c r="C283" s="0" t="n">
        <v>52.575</v>
      </c>
      <c r="D283" s="0" t="s">
        <v>290</v>
      </c>
      <c r="H283" s="8" t="n">
        <f aca="false">IF(ISBLANK(D283),,LEFT(D283,LEN(D283)-6)*1)</f>
        <v>38722.7916898148</v>
      </c>
      <c r="I283" s="9" t="n">
        <f aca="false">IF(ISBLANK(A283),"",-B283*C283)</f>
        <v>5257.5</v>
      </c>
      <c r="J283" s="9" t="n">
        <f aca="false">IF(ISBLANK(A283),"",-SUM(I$3:I283))</f>
        <v>-11975.2692990832</v>
      </c>
      <c r="K283" s="9" t="n">
        <f aca="false">IF(ISBLANK(A283),"",SUMPRODUCT(O283:R283,T283:W283)-J283)</f>
        <v>1689.26929908322</v>
      </c>
      <c r="L283" s="5" t="n">
        <f aca="false">IF(ISBLANK(A283),"",K283/$M$1)</f>
        <v>0.0281544883180537</v>
      </c>
      <c r="M283" s="5" t="n">
        <f aca="false">IF(ISBLANK(A283),"",K283/($M$1+SUM(K$3:K282)))</f>
        <v>0.00537883328663731</v>
      </c>
      <c r="N283" s="0" t="n">
        <f aca="false">IF(ISBLANK(A283),"",IF(H284=0,NETWORKDAYS($H$3,H283,holiday!$B$2:$B$10),IF(DAY(H283)&lt;DAY(H284),NETWORKDAYS($H$3,H283,holiday!$B$2:$B$10),0)))</f>
        <v>0</v>
      </c>
      <c r="O283" s="0" t="n">
        <f aca="false">IF(ISBLANK(A283),"",SUMIF($A$3:$A283,O$2,$B$3:$B283))</f>
        <v>200</v>
      </c>
      <c r="P283" s="0" t="n">
        <f aca="false">IF(ISBLANK(A283),"",SUMIF($A$3:$A283,P$2,$B$3:$B283))</f>
        <v>-2600</v>
      </c>
      <c r="Q283" s="0" t="n">
        <f aca="false">IF(ISBLANK(A283),"",SUMIF($A$3:$A283,Q$2,$B$3:$B283))</f>
        <v>600</v>
      </c>
      <c r="R283" s="0" t="n">
        <f aca="false">IF(ISBLANK(A283),"",SUMIF($A$3:$A283,R$2,$B$3:$B283))</f>
        <v>300</v>
      </c>
      <c r="T283" s="9" t="n">
        <f aca="false">IF(ISBLANK(A283),"",IF($A283=T$2,$C283,T282))</f>
        <v>47.24</v>
      </c>
      <c r="U283" s="9" t="n">
        <f aca="false">IF(ISBLANK(A283),"",IF($A283=U$2,$C283,U282))</f>
        <v>22.69</v>
      </c>
      <c r="V283" s="9" t="n">
        <f aca="false">IF(ISBLANK(A283),"",IF($A283=V$2,$C283,V282))</f>
        <v>52.575</v>
      </c>
      <c r="W283" s="9" t="n">
        <f aca="false">IF(ISBLANK(A283),"",IF($A283=W$2,$C283,W282))</f>
        <v>25.7166666666666</v>
      </c>
    </row>
    <row r="284" customFormat="false" ht="14.1" hidden="false" customHeight="false" outlineLevel="0" collapsed="false">
      <c r="A284" s="0" t="n">
        <v>980</v>
      </c>
      <c r="B284" s="0" t="n">
        <v>100</v>
      </c>
      <c r="C284" s="0" t="n">
        <v>22.59</v>
      </c>
      <c r="D284" s="0" t="s">
        <v>291</v>
      </c>
      <c r="H284" s="8" t="n">
        <f aca="false">IF(ISBLANK(D284),,LEFT(D284,LEN(D284)-6)*1)</f>
        <v>38722.7954282407</v>
      </c>
      <c r="I284" s="9" t="n">
        <f aca="false">IF(ISBLANK(A284),"",-B284*C284)</f>
        <v>-2259</v>
      </c>
      <c r="J284" s="9" t="n">
        <f aca="false">IF(ISBLANK(A284),"",-SUM(I$3:I284))</f>
        <v>-9716.26929908324</v>
      </c>
      <c r="K284" s="9" t="n">
        <f aca="false">IF(ISBLANK(A284),"",SUMPRODUCT(O284:R284,T284:W284)-J284)</f>
        <v>1949.26929908322</v>
      </c>
      <c r="L284" s="5" t="n">
        <f aca="false">IF(ISBLANK(A284),"",K284/$M$1)</f>
        <v>0.032487821651387</v>
      </c>
      <c r="M284" s="5" t="n">
        <f aca="false">IF(ISBLANK(A284),"",K284/($M$1+SUM(K$3:K283)))</f>
        <v>0.00617349782868254</v>
      </c>
      <c r="N284" s="0" t="n">
        <f aca="false">IF(ISBLANK(A284),"",IF(H285=0,NETWORKDAYS($H$3,H284,holiday!$B$2:$B$10),IF(DAY(H284)&lt;DAY(H285),NETWORKDAYS($H$3,H284,holiday!$B$2:$B$10),0)))</f>
        <v>0</v>
      </c>
      <c r="O284" s="0" t="n">
        <f aca="false">IF(ISBLANK(A284),"",SUMIF($A$3:$A284,O$2,$B$3:$B284))</f>
        <v>200</v>
      </c>
      <c r="P284" s="0" t="n">
        <f aca="false">IF(ISBLANK(A284),"",SUMIF($A$3:$A284,P$2,$B$3:$B284))</f>
        <v>-2500</v>
      </c>
      <c r="Q284" s="0" t="n">
        <f aca="false">IF(ISBLANK(A284),"",SUMIF($A$3:$A284,Q$2,$B$3:$B284))</f>
        <v>600</v>
      </c>
      <c r="R284" s="0" t="n">
        <f aca="false">IF(ISBLANK(A284),"",SUMIF($A$3:$A284,R$2,$B$3:$B284))</f>
        <v>300</v>
      </c>
      <c r="T284" s="9" t="n">
        <f aca="false">IF(ISBLANK(A284),"",IF($A284=T$2,$C284,T283))</f>
        <v>47.24</v>
      </c>
      <c r="U284" s="9" t="n">
        <f aca="false">IF(ISBLANK(A284),"",IF($A284=U$2,$C284,U283))</f>
        <v>22.59</v>
      </c>
      <c r="V284" s="9" t="n">
        <f aca="false">IF(ISBLANK(A284),"",IF($A284=V$2,$C284,V283))</f>
        <v>52.575</v>
      </c>
      <c r="W284" s="9" t="n">
        <f aca="false">IF(ISBLANK(A284),"",IF($A284=W$2,$C284,W283))</f>
        <v>25.7166666666666</v>
      </c>
    </row>
    <row r="285" customFormat="false" ht="14.1" hidden="false" customHeight="false" outlineLevel="0" collapsed="false">
      <c r="A285" s="0" t="n">
        <v>980</v>
      </c>
      <c r="B285" s="0" t="n">
        <v>100</v>
      </c>
      <c r="C285" s="0" t="n">
        <v>22.6</v>
      </c>
      <c r="D285" s="0" t="s">
        <v>292</v>
      </c>
      <c r="H285" s="8" t="n">
        <f aca="false">IF(ISBLANK(D285),,LEFT(D285,LEN(D285)-6)*1)</f>
        <v>38722.7961226852</v>
      </c>
      <c r="I285" s="9" t="n">
        <f aca="false">IF(ISBLANK(A285),"",-B285*C285)</f>
        <v>-2260</v>
      </c>
      <c r="J285" s="9" t="n">
        <f aca="false">IF(ISBLANK(A285),"",-SUM(I$3:I285))</f>
        <v>-7456.26929908324</v>
      </c>
      <c r="K285" s="9" t="n">
        <f aca="false">IF(ISBLANK(A285),"",SUMPRODUCT(O285:R285,T285:W285)-J285)</f>
        <v>1924.26929908322</v>
      </c>
      <c r="L285" s="5" t="n">
        <f aca="false">IF(ISBLANK(A285),"",K285/$M$1)</f>
        <v>0.0320711549847203</v>
      </c>
      <c r="M285" s="5" t="n">
        <f aca="false">IF(ISBLANK(A285),"",K285/($M$1+SUM(K$3:K284)))</f>
        <v>0.00605692831769556</v>
      </c>
      <c r="N285" s="0" t="n">
        <f aca="false">IF(ISBLANK(A285),"",IF(H286=0,NETWORKDAYS($H$3,H285,holiday!$B$2:$B$10),IF(DAY(H285)&lt;DAY(H286),NETWORKDAYS($H$3,H285,holiday!$B$2:$B$10),0)))</f>
        <v>0</v>
      </c>
      <c r="O285" s="0" t="n">
        <f aca="false">IF(ISBLANK(A285),"",SUMIF($A$3:$A285,O$2,$B$3:$B285))</f>
        <v>200</v>
      </c>
      <c r="P285" s="0" t="n">
        <f aca="false">IF(ISBLANK(A285),"",SUMIF($A$3:$A285,P$2,$B$3:$B285))</f>
        <v>-2400</v>
      </c>
      <c r="Q285" s="0" t="n">
        <f aca="false">IF(ISBLANK(A285),"",SUMIF($A$3:$A285,Q$2,$B$3:$B285))</f>
        <v>600</v>
      </c>
      <c r="R285" s="0" t="n">
        <f aca="false">IF(ISBLANK(A285),"",SUMIF($A$3:$A285,R$2,$B$3:$B285))</f>
        <v>300</v>
      </c>
      <c r="T285" s="9" t="n">
        <f aca="false">IF(ISBLANK(A285),"",IF($A285=T$2,$C285,T284))</f>
        <v>47.24</v>
      </c>
      <c r="U285" s="9" t="n">
        <f aca="false">IF(ISBLANK(A285),"",IF($A285=U$2,$C285,U284))</f>
        <v>22.6</v>
      </c>
      <c r="V285" s="9" t="n">
        <f aca="false">IF(ISBLANK(A285),"",IF($A285=V$2,$C285,V284))</f>
        <v>52.575</v>
      </c>
      <c r="W285" s="9" t="n">
        <f aca="false">IF(ISBLANK(A285),"",IF($A285=W$2,$C285,W284))</f>
        <v>25.7166666666666</v>
      </c>
    </row>
    <row r="286" customFormat="false" ht="14.1" hidden="false" customHeight="false" outlineLevel="0" collapsed="false">
      <c r="A286" s="0" t="n">
        <v>8370</v>
      </c>
      <c r="B286" s="0" t="n">
        <v>-100</v>
      </c>
      <c r="C286" s="0" t="n">
        <v>47.62</v>
      </c>
      <c r="D286" s="0" t="s">
        <v>293</v>
      </c>
      <c r="H286" s="8" t="n">
        <f aca="false">IF(ISBLANK(D286),,LEFT(D286,LEN(D286)-6)*1)</f>
        <v>38722.7977430556</v>
      </c>
      <c r="I286" s="9" t="n">
        <f aca="false">IF(ISBLANK(A286),"",-B286*C286)</f>
        <v>4762</v>
      </c>
      <c r="J286" s="9" t="n">
        <f aca="false">IF(ISBLANK(A286),"",-SUM(I$3:I286))</f>
        <v>-12218.2692990832</v>
      </c>
      <c r="K286" s="9" t="n">
        <f aca="false">IF(ISBLANK(A286),"",SUMPRODUCT(O286:R286,T286:W286)-J286)</f>
        <v>2000.26929908322</v>
      </c>
      <c r="L286" s="5" t="n">
        <f aca="false">IF(ISBLANK(A286),"",K286/$M$1)</f>
        <v>0.033337821651387</v>
      </c>
      <c r="M286" s="5" t="n">
        <f aca="false">IF(ISBLANK(A286),"",K286/($M$1+SUM(K$3:K285)))</f>
        <v>0.00625824406330845</v>
      </c>
      <c r="N286" s="0" t="n">
        <f aca="false">IF(ISBLANK(A286),"",IF(H287=0,NETWORKDAYS($H$3,H286,holiday!$B$2:$B$10),IF(DAY(H286)&lt;DAY(H287),NETWORKDAYS($H$3,H286,holiday!$B$2:$B$10),0)))</f>
        <v>0</v>
      </c>
      <c r="O286" s="0" t="n">
        <f aca="false">IF(ISBLANK(A286),"",SUMIF($A$3:$A286,O$2,$B$3:$B286))</f>
        <v>100</v>
      </c>
      <c r="P286" s="0" t="n">
        <f aca="false">IF(ISBLANK(A286),"",SUMIF($A$3:$A286,P$2,$B$3:$B286))</f>
        <v>-2400</v>
      </c>
      <c r="Q286" s="0" t="n">
        <f aca="false">IF(ISBLANK(A286),"",SUMIF($A$3:$A286,Q$2,$B$3:$B286))</f>
        <v>600</v>
      </c>
      <c r="R286" s="0" t="n">
        <f aca="false">IF(ISBLANK(A286),"",SUMIF($A$3:$A286,R$2,$B$3:$B286))</f>
        <v>300</v>
      </c>
      <c r="T286" s="9" t="n">
        <f aca="false">IF(ISBLANK(A286),"",IF($A286=T$2,$C286,T285))</f>
        <v>47.62</v>
      </c>
      <c r="U286" s="9" t="n">
        <f aca="false">IF(ISBLANK(A286),"",IF($A286=U$2,$C286,U285))</f>
        <v>22.6</v>
      </c>
      <c r="V286" s="9" t="n">
        <f aca="false">IF(ISBLANK(A286),"",IF($A286=V$2,$C286,V285))</f>
        <v>52.575</v>
      </c>
      <c r="W286" s="9" t="n">
        <f aca="false">IF(ISBLANK(A286),"",IF($A286=W$2,$C286,W285))</f>
        <v>25.7166666666666</v>
      </c>
    </row>
    <row r="287" customFormat="false" ht="14.1" hidden="false" customHeight="false" outlineLevel="0" collapsed="false">
      <c r="A287" s="0" t="n">
        <v>980</v>
      </c>
      <c r="B287" s="0" t="n">
        <v>100</v>
      </c>
      <c r="C287" s="0" t="n">
        <v>22.6</v>
      </c>
      <c r="D287" s="0" t="s">
        <v>294</v>
      </c>
      <c r="H287" s="8" t="n">
        <f aca="false">IF(ISBLANK(D287),,LEFT(D287,LEN(D287)-6)*1)</f>
        <v>38722.8100115741</v>
      </c>
      <c r="I287" s="9" t="n">
        <f aca="false">IF(ISBLANK(A287),"",-B287*C287)</f>
        <v>-2260</v>
      </c>
      <c r="J287" s="9" t="n">
        <f aca="false">IF(ISBLANK(A287),"",-SUM(I$3:I287))</f>
        <v>-9958.26929908324</v>
      </c>
      <c r="K287" s="9" t="n">
        <f aca="false">IF(ISBLANK(A287),"",SUMPRODUCT(O287:R287,T287:W287)-J287)</f>
        <v>2000.26929908322</v>
      </c>
      <c r="L287" s="5" t="n">
        <f aca="false">IF(ISBLANK(A287),"",K287/$M$1)</f>
        <v>0.033337821651387</v>
      </c>
      <c r="M287" s="5" t="n">
        <f aca="false">IF(ISBLANK(A287),"",K287/($M$1+SUM(K$3:K286)))</f>
        <v>0.00621932202814799</v>
      </c>
      <c r="N287" s="0" t="n">
        <f aca="false">IF(ISBLANK(A287),"",IF(H288=0,NETWORKDAYS($H$3,H287,holiday!$B$2:$B$10),IF(DAY(H287)&lt;DAY(H288),NETWORKDAYS($H$3,H287,holiday!$B$2:$B$10),0)))</f>
        <v>0</v>
      </c>
      <c r="O287" s="0" t="n">
        <f aca="false">IF(ISBLANK(A287),"",SUMIF($A$3:$A287,O$2,$B$3:$B287))</f>
        <v>100</v>
      </c>
      <c r="P287" s="0" t="n">
        <f aca="false">IF(ISBLANK(A287),"",SUMIF($A$3:$A287,P$2,$B$3:$B287))</f>
        <v>-2300</v>
      </c>
      <c r="Q287" s="0" t="n">
        <f aca="false">IF(ISBLANK(A287),"",SUMIF($A$3:$A287,Q$2,$B$3:$B287))</f>
        <v>600</v>
      </c>
      <c r="R287" s="0" t="n">
        <f aca="false">IF(ISBLANK(A287),"",SUMIF($A$3:$A287,R$2,$B$3:$B287))</f>
        <v>300</v>
      </c>
      <c r="T287" s="9" t="n">
        <f aca="false">IF(ISBLANK(A287),"",IF($A287=T$2,$C287,T286))</f>
        <v>47.62</v>
      </c>
      <c r="U287" s="9" t="n">
        <f aca="false">IF(ISBLANK(A287),"",IF($A287=U$2,$C287,U286))</f>
        <v>22.6</v>
      </c>
      <c r="V287" s="9" t="n">
        <f aca="false">IF(ISBLANK(A287),"",IF($A287=V$2,$C287,V286))</f>
        <v>52.575</v>
      </c>
      <c r="W287" s="9" t="n">
        <f aca="false">IF(ISBLANK(A287),"",IF($A287=W$2,$C287,W286))</f>
        <v>25.7166666666666</v>
      </c>
    </row>
    <row r="288" customFormat="false" ht="14.1" hidden="false" customHeight="false" outlineLevel="0" collapsed="false">
      <c r="A288" s="0" t="n">
        <v>980</v>
      </c>
      <c r="B288" s="0" t="n">
        <v>100</v>
      </c>
      <c r="C288" s="0" t="n">
        <v>22.6</v>
      </c>
      <c r="D288" s="0" t="s">
        <v>295</v>
      </c>
      <c r="H288" s="8" t="n">
        <f aca="false">IF(ISBLANK(D288),,LEFT(D288,LEN(D288)-6)*1)</f>
        <v>38722.8106828704</v>
      </c>
      <c r="I288" s="9" t="n">
        <f aca="false">IF(ISBLANK(A288),"",-B288*C288)</f>
        <v>-2260</v>
      </c>
      <c r="J288" s="9" t="n">
        <f aca="false">IF(ISBLANK(A288),"",-SUM(I$3:I288))</f>
        <v>-7698.26929908324</v>
      </c>
      <c r="K288" s="9" t="n">
        <f aca="false">IF(ISBLANK(A288),"",SUMPRODUCT(O288:R288,T288:W288)-J288)</f>
        <v>2000.26929908322</v>
      </c>
      <c r="L288" s="5" t="n">
        <f aca="false">IF(ISBLANK(A288),"",K288/$M$1)</f>
        <v>0.033337821651387</v>
      </c>
      <c r="M288" s="5" t="n">
        <f aca="false">IF(ISBLANK(A288),"",K288/($M$1+SUM(K$3:K287)))</f>
        <v>0.00618088113793347</v>
      </c>
      <c r="N288" s="0" t="n">
        <f aca="false">IF(ISBLANK(A288),"",IF(H289=0,NETWORKDAYS($H$3,H288,holiday!$B$2:$B$10),IF(DAY(H288)&lt;DAY(H289),NETWORKDAYS($H$3,H288,holiday!$B$2:$B$10),0)))</f>
        <v>0</v>
      </c>
      <c r="O288" s="0" t="n">
        <f aca="false">IF(ISBLANK(A288),"",SUMIF($A$3:$A288,O$2,$B$3:$B288))</f>
        <v>100</v>
      </c>
      <c r="P288" s="0" t="n">
        <f aca="false">IF(ISBLANK(A288),"",SUMIF($A$3:$A288,P$2,$B$3:$B288))</f>
        <v>-2200</v>
      </c>
      <c r="Q288" s="0" t="n">
        <f aca="false">IF(ISBLANK(A288),"",SUMIF($A$3:$A288,Q$2,$B$3:$B288))</f>
        <v>600</v>
      </c>
      <c r="R288" s="0" t="n">
        <f aca="false">IF(ISBLANK(A288),"",SUMIF($A$3:$A288,R$2,$B$3:$B288))</f>
        <v>300</v>
      </c>
      <c r="T288" s="9" t="n">
        <f aca="false">IF(ISBLANK(A288),"",IF($A288=T$2,$C288,T287))</f>
        <v>47.62</v>
      </c>
      <c r="U288" s="9" t="n">
        <f aca="false">IF(ISBLANK(A288),"",IF($A288=U$2,$C288,U287))</f>
        <v>22.6</v>
      </c>
      <c r="V288" s="9" t="n">
        <f aca="false">IF(ISBLANK(A288),"",IF($A288=V$2,$C288,V287))</f>
        <v>52.575</v>
      </c>
      <c r="W288" s="9" t="n">
        <f aca="false">IF(ISBLANK(A288),"",IF($A288=W$2,$C288,W287))</f>
        <v>25.7166666666666</v>
      </c>
    </row>
    <row r="289" customFormat="false" ht="14.1" hidden="false" customHeight="false" outlineLevel="0" collapsed="false">
      <c r="A289" s="0" t="n">
        <v>679</v>
      </c>
      <c r="B289" s="0" t="n">
        <v>-100</v>
      </c>
      <c r="C289" s="0" t="n">
        <v>52.28</v>
      </c>
      <c r="D289" s="0" t="s">
        <v>296</v>
      </c>
      <c r="H289" s="8" t="n">
        <f aca="false">IF(ISBLANK(D289),,LEFT(D289,LEN(D289)-6)*1)</f>
        <v>38722.8218981481</v>
      </c>
      <c r="I289" s="9" t="n">
        <f aca="false">IF(ISBLANK(A289),"",-B289*C289)</f>
        <v>5228</v>
      </c>
      <c r="J289" s="9" t="n">
        <f aca="false">IF(ISBLANK(A289),"",-SUM(I$3:I289))</f>
        <v>-12926.2692990832</v>
      </c>
      <c r="K289" s="9" t="n">
        <f aca="false">IF(ISBLANK(A289),"",SUMPRODUCT(O289:R289,T289:W289)-J289)</f>
        <v>1823.26929908322</v>
      </c>
      <c r="L289" s="5" t="n">
        <f aca="false">IF(ISBLANK(A289),"",K289/$M$1)</f>
        <v>0.030387821651387</v>
      </c>
      <c r="M289" s="5" t="n">
        <f aca="false">IF(ISBLANK(A289),"",K289/($M$1+SUM(K$3:K288)))</f>
        <v>0.00559933795930643</v>
      </c>
      <c r="N289" s="0" t="n">
        <f aca="false">IF(ISBLANK(A289),"",IF(H290=0,NETWORKDAYS($H$3,H289,holiday!$B$2:$B$10),IF(DAY(H289)&lt;DAY(H290),NETWORKDAYS($H$3,H289,holiday!$B$2:$B$10),0)))</f>
        <v>0</v>
      </c>
      <c r="O289" s="0" t="n">
        <f aca="false">IF(ISBLANK(A289),"",SUMIF($A$3:$A289,O$2,$B$3:$B289))</f>
        <v>100</v>
      </c>
      <c r="P289" s="0" t="n">
        <f aca="false">IF(ISBLANK(A289),"",SUMIF($A$3:$A289,P$2,$B$3:$B289))</f>
        <v>-2200</v>
      </c>
      <c r="Q289" s="0" t="n">
        <f aca="false">IF(ISBLANK(A289),"",SUMIF($A$3:$A289,Q$2,$B$3:$B289))</f>
        <v>500</v>
      </c>
      <c r="R289" s="0" t="n">
        <f aca="false">IF(ISBLANK(A289),"",SUMIF($A$3:$A289,R$2,$B$3:$B289))</f>
        <v>300</v>
      </c>
      <c r="T289" s="9" t="n">
        <f aca="false">IF(ISBLANK(A289),"",IF($A289=T$2,$C289,T288))</f>
        <v>47.62</v>
      </c>
      <c r="U289" s="9" t="n">
        <f aca="false">IF(ISBLANK(A289),"",IF($A289=U$2,$C289,U288))</f>
        <v>22.6</v>
      </c>
      <c r="V289" s="9" t="n">
        <f aca="false">IF(ISBLANK(A289),"",IF($A289=V$2,$C289,V288))</f>
        <v>52.28</v>
      </c>
      <c r="W289" s="9" t="n">
        <f aca="false">IF(ISBLANK(A289),"",IF($A289=W$2,$C289,W288))</f>
        <v>25.7166666666666</v>
      </c>
    </row>
    <row r="290" customFormat="false" ht="14.1" hidden="false" customHeight="false" outlineLevel="0" collapsed="false">
      <c r="A290" s="0" t="n">
        <v>27969</v>
      </c>
      <c r="B290" s="0" t="n">
        <v>100</v>
      </c>
      <c r="C290" s="0" t="n">
        <v>26.2485714285714</v>
      </c>
      <c r="D290" s="0" t="s">
        <v>297</v>
      </c>
      <c r="H290" s="8" t="n">
        <f aca="false">IF(ISBLANK(D290),,LEFT(D290,LEN(D290)-6)*1)</f>
        <v>38722.8272222222</v>
      </c>
      <c r="I290" s="9" t="n">
        <f aca="false">IF(ISBLANK(A290),"",-B290*C290)</f>
        <v>-2624.85714285714</v>
      </c>
      <c r="J290" s="9" t="n">
        <f aca="false">IF(ISBLANK(A290),"",-SUM(I$3:I290))</f>
        <v>-10301.4121562261</v>
      </c>
      <c r="K290" s="9" t="n">
        <f aca="false">IF(ISBLANK(A290),"",SUMPRODUCT(O290:R290,T290:W290)-J290)</f>
        <v>1982.84072765466</v>
      </c>
      <c r="L290" s="5" t="n">
        <f aca="false">IF(ISBLANK(A290),"",K290/$M$1)</f>
        <v>0.033047345460911</v>
      </c>
      <c r="M290" s="5" t="n">
        <f aca="false">IF(ISBLANK(A290),"",K290/($M$1+SUM(K$3:K289)))</f>
        <v>0.00605548194793755</v>
      </c>
      <c r="N290" s="0" t="n">
        <f aca="false">IF(ISBLANK(A290),"",IF(H291=0,NETWORKDAYS($H$3,H290,holiday!$B$2:$B$10),IF(DAY(H290)&lt;DAY(H291),NETWORKDAYS($H$3,H290,holiday!$B$2:$B$10),0)))</f>
        <v>0</v>
      </c>
      <c r="O290" s="0" t="n">
        <f aca="false">IF(ISBLANK(A290),"",SUMIF($A$3:$A290,O$2,$B$3:$B290))</f>
        <v>100</v>
      </c>
      <c r="P290" s="0" t="n">
        <f aca="false">IF(ISBLANK(A290),"",SUMIF($A$3:$A290,P$2,$B$3:$B290))</f>
        <v>-2200</v>
      </c>
      <c r="Q290" s="0" t="n">
        <f aca="false">IF(ISBLANK(A290),"",SUMIF($A$3:$A290,Q$2,$B$3:$B290))</f>
        <v>500</v>
      </c>
      <c r="R290" s="0" t="n">
        <f aca="false">IF(ISBLANK(A290),"",SUMIF($A$3:$A290,R$2,$B$3:$B290))</f>
        <v>400</v>
      </c>
      <c r="T290" s="9" t="n">
        <f aca="false">IF(ISBLANK(A290),"",IF($A290=T$2,$C290,T289))</f>
        <v>47.62</v>
      </c>
      <c r="U290" s="9" t="n">
        <f aca="false">IF(ISBLANK(A290),"",IF($A290=U$2,$C290,U289))</f>
        <v>22.6</v>
      </c>
      <c r="V290" s="9" t="n">
        <f aca="false">IF(ISBLANK(A290),"",IF($A290=V$2,$C290,V289))</f>
        <v>52.28</v>
      </c>
      <c r="W290" s="9" t="n">
        <f aca="false">IF(ISBLANK(A290),"",IF($A290=W$2,$C290,W289))</f>
        <v>26.2485714285714</v>
      </c>
    </row>
    <row r="291" customFormat="false" ht="14.1" hidden="false" customHeight="false" outlineLevel="0" collapsed="false">
      <c r="A291" s="0" t="n">
        <v>980</v>
      </c>
      <c r="B291" s="0" t="n">
        <v>100</v>
      </c>
      <c r="C291" s="0" t="n">
        <v>22.6</v>
      </c>
      <c r="D291" s="0" t="s">
        <v>298</v>
      </c>
      <c r="H291" s="8" t="n">
        <f aca="false">IF(ISBLANK(D291),,LEFT(D291,LEN(D291)-6)*1)</f>
        <v>38722.8284375</v>
      </c>
      <c r="I291" s="9" t="n">
        <f aca="false">IF(ISBLANK(A291),"",-B291*C291)</f>
        <v>-2260</v>
      </c>
      <c r="J291" s="9" t="n">
        <f aca="false">IF(ISBLANK(A291),"",-SUM(I$3:I291))</f>
        <v>-8041.4121562261</v>
      </c>
      <c r="K291" s="9" t="n">
        <f aca="false">IF(ISBLANK(A291),"",SUMPRODUCT(O291:R291,T291:W291)-J291)</f>
        <v>1982.84072765466</v>
      </c>
      <c r="L291" s="5" t="n">
        <f aca="false">IF(ISBLANK(A291),"",K291/$M$1)</f>
        <v>0.033047345460911</v>
      </c>
      <c r="M291" s="5" t="n">
        <f aca="false">IF(ISBLANK(A291),"",K291/($M$1+SUM(K$3:K290)))</f>
        <v>0.00601903379743317</v>
      </c>
      <c r="N291" s="0" t="n">
        <f aca="false">IF(ISBLANK(A291),"",IF(H292=0,NETWORKDAYS($H$3,H291,holiday!$B$2:$B$10),IF(DAY(H291)&lt;DAY(H292),NETWORKDAYS($H$3,H291,holiday!$B$2:$B$10),0)))</f>
        <v>0</v>
      </c>
      <c r="O291" s="0" t="n">
        <f aca="false">IF(ISBLANK(A291),"",SUMIF($A$3:$A291,O$2,$B$3:$B291))</f>
        <v>100</v>
      </c>
      <c r="P291" s="0" t="n">
        <f aca="false">IF(ISBLANK(A291),"",SUMIF($A$3:$A291,P$2,$B$3:$B291))</f>
        <v>-2100</v>
      </c>
      <c r="Q291" s="0" t="n">
        <f aca="false">IF(ISBLANK(A291),"",SUMIF($A$3:$A291,Q$2,$B$3:$B291))</f>
        <v>500</v>
      </c>
      <c r="R291" s="0" t="n">
        <f aca="false">IF(ISBLANK(A291),"",SUMIF($A$3:$A291,R$2,$B$3:$B291))</f>
        <v>400</v>
      </c>
      <c r="T291" s="9" t="n">
        <f aca="false">IF(ISBLANK(A291),"",IF($A291=T$2,$C291,T290))</f>
        <v>47.62</v>
      </c>
      <c r="U291" s="9" t="n">
        <f aca="false">IF(ISBLANK(A291),"",IF($A291=U$2,$C291,U290))</f>
        <v>22.6</v>
      </c>
      <c r="V291" s="9" t="n">
        <f aca="false">IF(ISBLANK(A291),"",IF($A291=V$2,$C291,V290))</f>
        <v>52.28</v>
      </c>
      <c r="W291" s="9" t="n">
        <f aca="false">IF(ISBLANK(A291),"",IF($A291=W$2,$C291,W290))</f>
        <v>26.2485714285714</v>
      </c>
    </row>
    <row r="292" customFormat="false" ht="14.1" hidden="false" customHeight="false" outlineLevel="0" collapsed="false">
      <c r="A292" s="0" t="n">
        <v>8370</v>
      </c>
      <c r="B292" s="0" t="n">
        <v>-100</v>
      </c>
      <c r="C292" s="0" t="n">
        <v>47.47</v>
      </c>
      <c r="D292" s="0" t="s">
        <v>299</v>
      </c>
      <c r="H292" s="8" t="n">
        <f aca="false">IF(ISBLANK(D292),,LEFT(D292,LEN(D292)-6)*1)</f>
        <v>38722.8309375</v>
      </c>
      <c r="I292" s="9" t="n">
        <f aca="false">IF(ISBLANK(A292),"",-B292*C292)</f>
        <v>4747</v>
      </c>
      <c r="J292" s="9" t="n">
        <f aca="false">IF(ISBLANK(A292),"",-SUM(I$3:I292))</f>
        <v>-12788.4121562261</v>
      </c>
      <c r="K292" s="9" t="n">
        <f aca="false">IF(ISBLANK(A292),"",SUMPRODUCT(O292:R292,T292:W292)-J292)</f>
        <v>1967.84072765466</v>
      </c>
      <c r="L292" s="5" t="n">
        <f aca="false">IF(ISBLANK(A292),"",K292/$M$1)</f>
        <v>0.032797345460911</v>
      </c>
      <c r="M292" s="5" t="n">
        <f aca="false">IF(ISBLANK(A292),"",K292/($M$1+SUM(K$3:K291)))</f>
        <v>0.00593776080088839</v>
      </c>
      <c r="N292" s="0" t="n">
        <f aca="false">IF(ISBLANK(A292),"",IF(H293=0,NETWORKDAYS($H$3,H292,holiday!$B$2:$B$10),IF(DAY(H292)&lt;DAY(H293),NETWORKDAYS($H$3,H292,holiday!$B$2:$B$10),0)))</f>
        <v>0</v>
      </c>
      <c r="O292" s="0" t="n">
        <f aca="false">IF(ISBLANK(A292),"",SUMIF($A$3:$A292,O$2,$B$3:$B292))</f>
        <v>0</v>
      </c>
      <c r="P292" s="0" t="n">
        <f aca="false">IF(ISBLANK(A292),"",SUMIF($A$3:$A292,P$2,$B$3:$B292))</f>
        <v>-2100</v>
      </c>
      <c r="Q292" s="0" t="n">
        <f aca="false">IF(ISBLANK(A292),"",SUMIF($A$3:$A292,Q$2,$B$3:$B292))</f>
        <v>500</v>
      </c>
      <c r="R292" s="0" t="n">
        <f aca="false">IF(ISBLANK(A292),"",SUMIF($A$3:$A292,R$2,$B$3:$B292))</f>
        <v>400</v>
      </c>
      <c r="T292" s="9" t="n">
        <f aca="false">IF(ISBLANK(A292),"",IF($A292=T$2,$C292,T291))</f>
        <v>47.47</v>
      </c>
      <c r="U292" s="9" t="n">
        <f aca="false">IF(ISBLANK(A292),"",IF($A292=U$2,$C292,U291))</f>
        <v>22.6</v>
      </c>
      <c r="V292" s="9" t="n">
        <f aca="false">IF(ISBLANK(A292),"",IF($A292=V$2,$C292,V291))</f>
        <v>52.28</v>
      </c>
      <c r="W292" s="9" t="n">
        <f aca="false">IF(ISBLANK(A292),"",IF($A292=W$2,$C292,W291))</f>
        <v>26.2485714285714</v>
      </c>
    </row>
    <row r="293" customFormat="false" ht="14.1" hidden="false" customHeight="false" outlineLevel="0" collapsed="false">
      <c r="A293" s="0" t="n">
        <v>679</v>
      </c>
      <c r="B293" s="0" t="n">
        <v>100</v>
      </c>
      <c r="C293" s="0" t="n">
        <v>52.21</v>
      </c>
      <c r="D293" s="0" t="s">
        <v>300</v>
      </c>
      <c r="H293" s="8" t="n">
        <f aca="false">IF(ISBLANK(D293),,LEFT(D293,LEN(D293)-6)*1)</f>
        <v>38722.8352546296</v>
      </c>
      <c r="I293" s="9" t="n">
        <f aca="false">IF(ISBLANK(A293),"",-B293*C293)</f>
        <v>-5221</v>
      </c>
      <c r="J293" s="9" t="n">
        <f aca="false">IF(ISBLANK(A293),"",-SUM(I$3:I293))</f>
        <v>-7567.4121562261</v>
      </c>
      <c r="K293" s="9" t="n">
        <f aca="false">IF(ISBLANK(A293),"",SUMPRODUCT(O293:R293,T293:W293)-J293)</f>
        <v>1932.84072765466</v>
      </c>
      <c r="L293" s="5" t="n">
        <f aca="false">IF(ISBLANK(A293),"",K293/$M$1)</f>
        <v>0.0322140121275777</v>
      </c>
      <c r="M293" s="5" t="n">
        <f aca="false">IF(ISBLANK(A293),"",K293/($M$1+SUM(K$3:K292)))</f>
        <v>0.00579772632101096</v>
      </c>
      <c r="N293" s="0" t="n">
        <f aca="false">IF(ISBLANK(A293),"",IF(H294=0,NETWORKDAYS($H$3,H293,holiday!$B$2:$B$10),IF(DAY(H293)&lt;DAY(H294),NETWORKDAYS($H$3,H293,holiday!$B$2:$B$10),0)))</f>
        <v>0</v>
      </c>
      <c r="O293" s="0" t="n">
        <f aca="false">IF(ISBLANK(A293),"",SUMIF($A$3:$A293,O$2,$B$3:$B293))</f>
        <v>0</v>
      </c>
      <c r="P293" s="0" t="n">
        <f aca="false">IF(ISBLANK(A293),"",SUMIF($A$3:$A293,P$2,$B$3:$B293))</f>
        <v>-2100</v>
      </c>
      <c r="Q293" s="0" t="n">
        <f aca="false">IF(ISBLANK(A293),"",SUMIF($A$3:$A293,Q$2,$B$3:$B293))</f>
        <v>600</v>
      </c>
      <c r="R293" s="0" t="n">
        <f aca="false">IF(ISBLANK(A293),"",SUMIF($A$3:$A293,R$2,$B$3:$B293))</f>
        <v>400</v>
      </c>
      <c r="T293" s="9" t="n">
        <f aca="false">IF(ISBLANK(A293),"",IF($A293=T$2,$C293,T292))</f>
        <v>47.47</v>
      </c>
      <c r="U293" s="9" t="n">
        <f aca="false">IF(ISBLANK(A293),"",IF($A293=U$2,$C293,U292))</f>
        <v>22.6</v>
      </c>
      <c r="V293" s="9" t="n">
        <f aca="false">IF(ISBLANK(A293),"",IF($A293=V$2,$C293,V292))</f>
        <v>52.21</v>
      </c>
      <c r="W293" s="9" t="n">
        <f aca="false">IF(ISBLANK(A293),"",IF($A293=W$2,$C293,W292))</f>
        <v>26.2485714285714</v>
      </c>
    </row>
    <row r="294" customFormat="false" ht="14.1" hidden="false" customHeight="false" outlineLevel="0" collapsed="false">
      <c r="A294" s="0" t="n">
        <v>679</v>
      </c>
      <c r="B294" s="0" t="n">
        <v>-100</v>
      </c>
      <c r="C294" s="0" t="n">
        <v>52.32</v>
      </c>
      <c r="D294" s="0" t="s">
        <v>301</v>
      </c>
      <c r="H294" s="8" t="n">
        <f aca="false">IF(ISBLANK(D294),,LEFT(D294,LEN(D294)-6)*1)</f>
        <v>38722.8447569444</v>
      </c>
      <c r="I294" s="9" t="n">
        <f aca="false">IF(ISBLANK(A294),"",-B294*C294)</f>
        <v>5232</v>
      </c>
      <c r="J294" s="9" t="n">
        <f aca="false">IF(ISBLANK(A294),"",-SUM(I$3:I294))</f>
        <v>-12799.4121562261</v>
      </c>
      <c r="K294" s="9" t="n">
        <f aca="false">IF(ISBLANK(A294),"",SUMPRODUCT(O294:R294,T294:W294)-J294)</f>
        <v>1998.84072765466</v>
      </c>
      <c r="L294" s="5" t="n">
        <f aca="false">IF(ISBLANK(A294),"",K294/$M$1)</f>
        <v>0.0333140121275777</v>
      </c>
      <c r="M294" s="5" t="n">
        <f aca="false">IF(ISBLANK(A294),"",K294/($M$1+SUM(K$3:K293)))</f>
        <v>0.00596113809775363</v>
      </c>
      <c r="N294" s="0" t="n">
        <f aca="false">IF(ISBLANK(A294),"",IF(H295=0,NETWORKDAYS($H$3,H294,holiday!$B$2:$B$10),IF(DAY(H294)&lt;DAY(H295),NETWORKDAYS($H$3,H294,holiday!$B$2:$B$10),0)))</f>
        <v>0</v>
      </c>
      <c r="O294" s="0" t="n">
        <f aca="false">IF(ISBLANK(A294),"",SUMIF($A$3:$A294,O$2,$B$3:$B294))</f>
        <v>0</v>
      </c>
      <c r="P294" s="0" t="n">
        <f aca="false">IF(ISBLANK(A294),"",SUMIF($A$3:$A294,P$2,$B$3:$B294))</f>
        <v>-2100</v>
      </c>
      <c r="Q294" s="0" t="n">
        <f aca="false">IF(ISBLANK(A294),"",SUMIF($A$3:$A294,Q$2,$B$3:$B294))</f>
        <v>500</v>
      </c>
      <c r="R294" s="0" t="n">
        <f aca="false">IF(ISBLANK(A294),"",SUMIF($A$3:$A294,R$2,$B$3:$B294))</f>
        <v>400</v>
      </c>
      <c r="T294" s="9" t="n">
        <f aca="false">IF(ISBLANK(A294),"",IF($A294=T$2,$C294,T293))</f>
        <v>47.47</v>
      </c>
      <c r="U294" s="9" t="n">
        <f aca="false">IF(ISBLANK(A294),"",IF($A294=U$2,$C294,U293))</f>
        <v>22.6</v>
      </c>
      <c r="V294" s="9" t="n">
        <f aca="false">IF(ISBLANK(A294),"",IF($A294=V$2,$C294,V293))</f>
        <v>52.32</v>
      </c>
      <c r="W294" s="9" t="n">
        <f aca="false">IF(ISBLANK(A294),"",IF($A294=W$2,$C294,W293))</f>
        <v>26.2485714285714</v>
      </c>
    </row>
    <row r="295" customFormat="false" ht="14.1" hidden="false" customHeight="false" outlineLevel="0" collapsed="false">
      <c r="A295" s="0" t="n">
        <v>679</v>
      </c>
      <c r="B295" s="0" t="n">
        <v>-100</v>
      </c>
      <c r="C295" s="0" t="n">
        <v>52.39</v>
      </c>
      <c r="D295" s="0" t="s">
        <v>302</v>
      </c>
      <c r="H295" s="8" t="n">
        <f aca="false">IF(ISBLANK(D295),,LEFT(D295,LEN(D295)-6)*1)</f>
        <v>38722.8471180556</v>
      </c>
      <c r="I295" s="9" t="n">
        <f aca="false">IF(ISBLANK(A295),"",-B295*C295)</f>
        <v>5239</v>
      </c>
      <c r="J295" s="9" t="n">
        <f aca="false">IF(ISBLANK(A295),"",-SUM(I$3:I295))</f>
        <v>-18038.4121562261</v>
      </c>
      <c r="K295" s="9" t="n">
        <f aca="false">IF(ISBLANK(A295),"",SUMPRODUCT(O295:R295,T295:W295)-J295)</f>
        <v>2033.84072765466</v>
      </c>
      <c r="L295" s="5" t="n">
        <f aca="false">IF(ISBLANK(A295),"",K295/$M$1)</f>
        <v>0.033897345460911</v>
      </c>
      <c r="M295" s="5" t="n">
        <f aca="false">IF(ISBLANK(A295),"",K295/($M$1+SUM(K$3:K294)))</f>
        <v>0.0060295753855868</v>
      </c>
      <c r="N295" s="0" t="n">
        <f aca="false">IF(ISBLANK(A295),"",IF(H296=0,NETWORKDAYS($H$3,H295,holiday!$B$2:$B$10),IF(DAY(H295)&lt;DAY(H296),NETWORKDAYS($H$3,H295,holiday!$B$2:$B$10),0)))</f>
        <v>0</v>
      </c>
      <c r="O295" s="0" t="n">
        <f aca="false">IF(ISBLANK(A295),"",SUMIF($A$3:$A295,O$2,$B$3:$B295))</f>
        <v>0</v>
      </c>
      <c r="P295" s="0" t="n">
        <f aca="false">IF(ISBLANK(A295),"",SUMIF($A$3:$A295,P$2,$B$3:$B295))</f>
        <v>-2100</v>
      </c>
      <c r="Q295" s="0" t="n">
        <f aca="false">IF(ISBLANK(A295),"",SUMIF($A$3:$A295,Q$2,$B$3:$B295))</f>
        <v>400</v>
      </c>
      <c r="R295" s="0" t="n">
        <f aca="false">IF(ISBLANK(A295),"",SUMIF($A$3:$A295,R$2,$B$3:$B295))</f>
        <v>400</v>
      </c>
      <c r="T295" s="9" t="n">
        <f aca="false">IF(ISBLANK(A295),"",IF($A295=T$2,$C295,T294))</f>
        <v>47.47</v>
      </c>
      <c r="U295" s="9" t="n">
        <f aca="false">IF(ISBLANK(A295),"",IF($A295=U$2,$C295,U294))</f>
        <v>22.6</v>
      </c>
      <c r="V295" s="9" t="n">
        <f aca="false">IF(ISBLANK(A295),"",IF($A295=V$2,$C295,V294))</f>
        <v>52.39</v>
      </c>
      <c r="W295" s="9" t="n">
        <f aca="false">IF(ISBLANK(A295),"",IF($A295=W$2,$C295,W294))</f>
        <v>26.2485714285714</v>
      </c>
    </row>
    <row r="296" customFormat="false" ht="14.1" hidden="false" customHeight="false" outlineLevel="0" collapsed="false">
      <c r="A296" s="0" t="n">
        <v>679</v>
      </c>
      <c r="B296" s="0" t="n">
        <v>100</v>
      </c>
      <c r="C296" s="0" t="n">
        <v>52.38</v>
      </c>
      <c r="D296" s="0" t="s">
        <v>303</v>
      </c>
      <c r="H296" s="8" t="n">
        <f aca="false">IF(ISBLANK(D296),,LEFT(D296,LEN(D296)-6)*1)</f>
        <v>38722.8472685185</v>
      </c>
      <c r="I296" s="9" t="n">
        <f aca="false">IF(ISBLANK(A296),"",-B296*C296)</f>
        <v>-5238</v>
      </c>
      <c r="J296" s="9" t="n">
        <f aca="false">IF(ISBLANK(A296),"",-SUM(I$3:I296))</f>
        <v>-12800.4121562261</v>
      </c>
      <c r="K296" s="9" t="n">
        <f aca="false">IF(ISBLANK(A296),"",SUMPRODUCT(O296:R296,T296:W296)-J296)</f>
        <v>2029.84072765466</v>
      </c>
      <c r="L296" s="5" t="n">
        <f aca="false">IF(ISBLANK(A296),"",K296/$M$1)</f>
        <v>0.0338306787942443</v>
      </c>
      <c r="M296" s="5" t="n">
        <f aca="false">IF(ISBLANK(A296),"",K296/($M$1+SUM(K$3:K295)))</f>
        <v>0.00598165007490384</v>
      </c>
      <c r="N296" s="0" t="n">
        <f aca="false">IF(ISBLANK(A296),"",IF(H297=0,NETWORKDAYS($H$3,H296,holiday!$B$2:$B$10),IF(DAY(H296)&lt;DAY(H297),NETWORKDAYS($H$3,H296,holiday!$B$2:$B$10),0)))</f>
        <v>0</v>
      </c>
      <c r="O296" s="0" t="n">
        <f aca="false">IF(ISBLANK(A296),"",SUMIF($A$3:$A296,O$2,$B$3:$B296))</f>
        <v>0</v>
      </c>
      <c r="P296" s="0" t="n">
        <f aca="false">IF(ISBLANK(A296),"",SUMIF($A$3:$A296,P$2,$B$3:$B296))</f>
        <v>-2100</v>
      </c>
      <c r="Q296" s="0" t="n">
        <f aca="false">IF(ISBLANK(A296),"",SUMIF($A$3:$A296,Q$2,$B$3:$B296))</f>
        <v>500</v>
      </c>
      <c r="R296" s="0" t="n">
        <f aca="false">IF(ISBLANK(A296),"",SUMIF($A$3:$A296,R$2,$B$3:$B296))</f>
        <v>400</v>
      </c>
      <c r="T296" s="9" t="n">
        <f aca="false">IF(ISBLANK(A296),"",IF($A296=T$2,$C296,T295))</f>
        <v>47.47</v>
      </c>
      <c r="U296" s="9" t="n">
        <f aca="false">IF(ISBLANK(A296),"",IF($A296=U$2,$C296,U295))</f>
        <v>22.6</v>
      </c>
      <c r="V296" s="9" t="n">
        <f aca="false">IF(ISBLANK(A296),"",IF($A296=V$2,$C296,V295))</f>
        <v>52.38</v>
      </c>
      <c r="W296" s="9" t="n">
        <f aca="false">IF(ISBLANK(A296),"",IF($A296=W$2,$C296,W295))</f>
        <v>26.2485714285714</v>
      </c>
    </row>
    <row r="297" customFormat="false" ht="14.1" hidden="false" customHeight="false" outlineLevel="0" collapsed="false">
      <c r="A297" s="0" t="n">
        <v>980</v>
      </c>
      <c r="B297" s="0" t="n">
        <v>100</v>
      </c>
      <c r="C297" s="0" t="n">
        <v>22.58</v>
      </c>
      <c r="D297" s="0" t="s">
        <v>304</v>
      </c>
      <c r="H297" s="8" t="n">
        <f aca="false">IF(ISBLANK(D297),,LEFT(D297,LEN(D297)-6)*1)</f>
        <v>38722.8504976852</v>
      </c>
      <c r="I297" s="9" t="n">
        <f aca="false">IF(ISBLANK(A297),"",-B297*C297)</f>
        <v>-2258</v>
      </c>
      <c r="J297" s="9" t="n">
        <f aca="false">IF(ISBLANK(A297),"",-SUM(I$3:I297))</f>
        <v>-10542.4121562261</v>
      </c>
      <c r="K297" s="9" t="n">
        <f aca="false">IF(ISBLANK(A297),"",SUMPRODUCT(O297:R297,T297:W297)-J297)</f>
        <v>2071.84072765466</v>
      </c>
      <c r="L297" s="5" t="n">
        <f aca="false">IF(ISBLANK(A297),"",K297/$M$1)</f>
        <v>0.0345306787942443</v>
      </c>
      <c r="M297" s="5" t="n">
        <f aca="false">IF(ISBLANK(A297),"",K297/($M$1+SUM(K$3:K296)))</f>
        <v>0.00606911474240977</v>
      </c>
      <c r="N297" s="0" t="n">
        <f aca="false">IF(ISBLANK(A297),"",IF(H298=0,NETWORKDAYS($H$3,H297,holiday!$B$2:$B$10),IF(DAY(H297)&lt;DAY(H298),NETWORKDAYS($H$3,H297,holiday!$B$2:$B$10),0)))</f>
        <v>0</v>
      </c>
      <c r="O297" s="0" t="n">
        <f aca="false">IF(ISBLANK(A297),"",SUMIF($A$3:$A297,O$2,$B$3:$B297))</f>
        <v>0</v>
      </c>
      <c r="P297" s="0" t="n">
        <f aca="false">IF(ISBLANK(A297),"",SUMIF($A$3:$A297,P$2,$B$3:$B297))</f>
        <v>-2000</v>
      </c>
      <c r="Q297" s="0" t="n">
        <f aca="false">IF(ISBLANK(A297),"",SUMIF($A$3:$A297,Q$2,$B$3:$B297))</f>
        <v>500</v>
      </c>
      <c r="R297" s="0" t="n">
        <f aca="false">IF(ISBLANK(A297),"",SUMIF($A$3:$A297,R$2,$B$3:$B297))</f>
        <v>400</v>
      </c>
      <c r="T297" s="9" t="n">
        <f aca="false">IF(ISBLANK(A297),"",IF($A297=T$2,$C297,T296))</f>
        <v>47.47</v>
      </c>
      <c r="U297" s="9" t="n">
        <f aca="false">IF(ISBLANK(A297),"",IF($A297=U$2,$C297,U296))</f>
        <v>22.58</v>
      </c>
      <c r="V297" s="9" t="n">
        <f aca="false">IF(ISBLANK(A297),"",IF($A297=V$2,$C297,V296))</f>
        <v>52.38</v>
      </c>
      <c r="W297" s="9" t="n">
        <f aca="false">IF(ISBLANK(A297),"",IF($A297=W$2,$C297,W296))</f>
        <v>26.2485714285714</v>
      </c>
    </row>
    <row r="298" customFormat="false" ht="14.1" hidden="false" customHeight="false" outlineLevel="0" collapsed="false">
      <c r="A298" s="0" t="n">
        <v>27969</v>
      </c>
      <c r="B298" s="0" t="n">
        <v>-100</v>
      </c>
      <c r="C298" s="0" t="n">
        <v>27.58</v>
      </c>
      <c r="D298" s="0" t="s">
        <v>305</v>
      </c>
      <c r="H298" s="8" t="n">
        <f aca="false">IF(ISBLANK(D298),,LEFT(D298,LEN(D298)-6)*1)</f>
        <v>38722.8515277778</v>
      </c>
      <c r="I298" s="9" t="n">
        <f aca="false">IF(ISBLANK(A298),"",-B298*C298)</f>
        <v>2758</v>
      </c>
      <c r="J298" s="9" t="n">
        <f aca="false">IF(ISBLANK(A298),"",-SUM(I$3:I298))</f>
        <v>-13300.4121562261</v>
      </c>
      <c r="K298" s="9" t="n">
        <f aca="false">IF(ISBLANK(A298),"",SUMPRODUCT(O298:R298,T298:W298)-J298)</f>
        <v>2604.4121562261</v>
      </c>
      <c r="L298" s="5" t="n">
        <f aca="false">IF(ISBLANK(A298),"",K298/$M$1)</f>
        <v>0.043406869270435</v>
      </c>
      <c r="M298" s="5" t="n">
        <f aca="false">IF(ISBLANK(A298),"",K298/($M$1+SUM(K$3:K297)))</f>
        <v>0.00758317152042026</v>
      </c>
      <c r="N298" s="0" t="n">
        <f aca="false">IF(ISBLANK(A298),"",IF(H299=0,NETWORKDAYS($H$3,H298,holiday!$B$2:$B$10),IF(DAY(H298)&lt;DAY(H299),NETWORKDAYS($H$3,H298,holiday!$B$2:$B$10),0)))</f>
        <v>0</v>
      </c>
      <c r="O298" s="0" t="n">
        <f aca="false">IF(ISBLANK(A298),"",SUMIF($A$3:$A298,O$2,$B$3:$B298))</f>
        <v>0</v>
      </c>
      <c r="P298" s="0" t="n">
        <f aca="false">IF(ISBLANK(A298),"",SUMIF($A$3:$A298,P$2,$B$3:$B298))</f>
        <v>-2000</v>
      </c>
      <c r="Q298" s="0" t="n">
        <f aca="false">IF(ISBLANK(A298),"",SUMIF($A$3:$A298,Q$2,$B$3:$B298))</f>
        <v>500</v>
      </c>
      <c r="R298" s="0" t="n">
        <f aca="false">IF(ISBLANK(A298),"",SUMIF($A$3:$A298,R$2,$B$3:$B298))</f>
        <v>300</v>
      </c>
      <c r="T298" s="9" t="n">
        <f aca="false">IF(ISBLANK(A298),"",IF($A298=T$2,$C298,T297))</f>
        <v>47.47</v>
      </c>
      <c r="U298" s="9" t="n">
        <f aca="false">IF(ISBLANK(A298),"",IF($A298=U$2,$C298,U297))</f>
        <v>22.58</v>
      </c>
      <c r="V298" s="9" t="n">
        <f aca="false">IF(ISBLANK(A298),"",IF($A298=V$2,$C298,V297))</f>
        <v>52.38</v>
      </c>
      <c r="W298" s="9" t="n">
        <f aca="false">IF(ISBLANK(A298),"",IF($A298=W$2,$C298,W297))</f>
        <v>27.58</v>
      </c>
    </row>
    <row r="299" customFormat="false" ht="14.1" hidden="false" customHeight="false" outlineLevel="0" collapsed="false">
      <c r="A299" s="0" t="n">
        <v>8370</v>
      </c>
      <c r="B299" s="0" t="n">
        <v>-100</v>
      </c>
      <c r="C299" s="0" t="n">
        <v>47.67</v>
      </c>
      <c r="D299" s="0" t="s">
        <v>306</v>
      </c>
      <c r="H299" s="8" t="n">
        <f aca="false">IF(ISBLANK(D299),,LEFT(D299,LEN(D299)-6)*1)</f>
        <v>38722.8515856481</v>
      </c>
      <c r="I299" s="9" t="n">
        <f aca="false">IF(ISBLANK(A299),"",-B299*C299)</f>
        <v>4767</v>
      </c>
      <c r="J299" s="9" t="n">
        <f aca="false">IF(ISBLANK(A299),"",-SUM(I$3:I299))</f>
        <v>-18067.4121562261</v>
      </c>
      <c r="K299" s="9" t="n">
        <f aca="false">IF(ISBLANK(A299),"",SUMPRODUCT(O299:R299,T299:W299)-J299)</f>
        <v>2604.4121562261</v>
      </c>
      <c r="L299" s="5" t="n">
        <f aca="false">IF(ISBLANK(A299),"",K299/$M$1)</f>
        <v>0.043406869270435</v>
      </c>
      <c r="M299" s="5" t="n">
        <f aca="false">IF(ISBLANK(A299),"",K299/($M$1+SUM(K$3:K298)))</f>
        <v>0.007526099814646</v>
      </c>
      <c r="N299" s="0" t="n">
        <f aca="false">IF(ISBLANK(A299),"",IF(H300=0,NETWORKDAYS($H$3,H299,holiday!$B$2:$B$10),IF(DAY(H299)&lt;DAY(H300),NETWORKDAYS($H$3,H299,holiday!$B$2:$B$10),0)))</f>
        <v>0</v>
      </c>
      <c r="O299" s="0" t="n">
        <f aca="false">IF(ISBLANK(A299),"",SUMIF($A$3:$A299,O$2,$B$3:$B299))</f>
        <v>-100</v>
      </c>
      <c r="P299" s="0" t="n">
        <f aca="false">IF(ISBLANK(A299),"",SUMIF($A$3:$A299,P$2,$B$3:$B299))</f>
        <v>-2000</v>
      </c>
      <c r="Q299" s="0" t="n">
        <f aca="false">IF(ISBLANK(A299),"",SUMIF($A$3:$A299,Q$2,$B$3:$B299))</f>
        <v>500</v>
      </c>
      <c r="R299" s="0" t="n">
        <f aca="false">IF(ISBLANK(A299),"",SUMIF($A$3:$A299,R$2,$B$3:$B299))</f>
        <v>300</v>
      </c>
      <c r="T299" s="9" t="n">
        <f aca="false">IF(ISBLANK(A299),"",IF($A299=T$2,$C299,T298))</f>
        <v>47.67</v>
      </c>
      <c r="U299" s="9" t="n">
        <f aca="false">IF(ISBLANK(A299),"",IF($A299=U$2,$C299,U298))</f>
        <v>22.58</v>
      </c>
      <c r="V299" s="9" t="n">
        <f aca="false">IF(ISBLANK(A299),"",IF($A299=V$2,$C299,V298))</f>
        <v>52.38</v>
      </c>
      <c r="W299" s="9" t="n">
        <f aca="false">IF(ISBLANK(A299),"",IF($A299=W$2,$C299,W298))</f>
        <v>27.58</v>
      </c>
    </row>
    <row r="300" customFormat="false" ht="14.1" hidden="false" customHeight="false" outlineLevel="0" collapsed="false">
      <c r="A300" s="0" t="n">
        <v>980</v>
      </c>
      <c r="B300" s="0" t="n">
        <v>100</v>
      </c>
      <c r="C300" s="0" t="n">
        <v>22.6</v>
      </c>
      <c r="D300" s="0" t="s">
        <v>307</v>
      </c>
      <c r="H300" s="8" t="n">
        <f aca="false">IF(ISBLANK(D300),,LEFT(D300,LEN(D300)-6)*1)</f>
        <v>38722.8535763889</v>
      </c>
      <c r="I300" s="9" t="n">
        <f aca="false">IF(ISBLANK(A300),"",-B300*C300)</f>
        <v>-2260</v>
      </c>
      <c r="J300" s="9" t="n">
        <f aca="false">IF(ISBLANK(A300),"",-SUM(I$3:I300))</f>
        <v>-15807.4121562261</v>
      </c>
      <c r="K300" s="9" t="n">
        <f aca="false">IF(ISBLANK(A300),"",SUMPRODUCT(O300:R300,T300:W300)-J300)</f>
        <v>2564.4121562261</v>
      </c>
      <c r="L300" s="5" t="n">
        <f aca="false">IF(ISBLANK(A300),"",K300/$M$1)</f>
        <v>0.0427402026037683</v>
      </c>
      <c r="M300" s="5" t="n">
        <f aca="false">IF(ISBLANK(A300),"",K300/($M$1+SUM(K$3:K299)))</f>
        <v>0.00735515419331876</v>
      </c>
      <c r="N300" s="0" t="n">
        <f aca="false">IF(ISBLANK(A300),"",IF(H301=0,NETWORKDAYS($H$3,H300,holiday!$B$2:$B$10),IF(DAY(H300)&lt;DAY(H301),NETWORKDAYS($H$3,H300,holiday!$B$2:$B$10),0)))</f>
        <v>0</v>
      </c>
      <c r="O300" s="0" t="n">
        <f aca="false">IF(ISBLANK(A300),"",SUMIF($A$3:$A300,O$2,$B$3:$B300))</f>
        <v>-100</v>
      </c>
      <c r="P300" s="0" t="n">
        <f aca="false">IF(ISBLANK(A300),"",SUMIF($A$3:$A300,P$2,$B$3:$B300))</f>
        <v>-1900</v>
      </c>
      <c r="Q300" s="0" t="n">
        <f aca="false">IF(ISBLANK(A300),"",SUMIF($A$3:$A300,Q$2,$B$3:$B300))</f>
        <v>500</v>
      </c>
      <c r="R300" s="0" t="n">
        <f aca="false">IF(ISBLANK(A300),"",SUMIF($A$3:$A300,R$2,$B$3:$B300))</f>
        <v>300</v>
      </c>
      <c r="T300" s="9" t="n">
        <f aca="false">IF(ISBLANK(A300),"",IF($A300=T$2,$C300,T299))</f>
        <v>47.67</v>
      </c>
      <c r="U300" s="9" t="n">
        <f aca="false">IF(ISBLANK(A300),"",IF($A300=U$2,$C300,U299))</f>
        <v>22.6</v>
      </c>
      <c r="V300" s="9" t="n">
        <f aca="false">IF(ISBLANK(A300),"",IF($A300=V$2,$C300,V299))</f>
        <v>52.38</v>
      </c>
      <c r="W300" s="9" t="n">
        <f aca="false">IF(ISBLANK(A300),"",IF($A300=W$2,$C300,W299))</f>
        <v>27.58</v>
      </c>
    </row>
    <row r="301" customFormat="false" ht="14.1" hidden="false" customHeight="false" outlineLevel="0" collapsed="false">
      <c r="A301" s="0" t="n">
        <v>980</v>
      </c>
      <c r="B301" s="0" t="n">
        <v>100</v>
      </c>
      <c r="C301" s="0" t="n">
        <v>22.6</v>
      </c>
      <c r="D301" s="0" t="s">
        <v>308</v>
      </c>
      <c r="H301" s="8" t="n">
        <f aca="false">IF(ISBLANK(D301),,LEFT(D301,LEN(D301)-6)*1)</f>
        <v>38722.8542476852</v>
      </c>
      <c r="I301" s="9" t="n">
        <f aca="false">IF(ISBLANK(A301),"",-B301*C301)</f>
        <v>-2260</v>
      </c>
      <c r="J301" s="9" t="n">
        <f aca="false">IF(ISBLANK(A301),"",-SUM(I$3:I301))</f>
        <v>-13547.4121562261</v>
      </c>
      <c r="K301" s="9" t="n">
        <f aca="false">IF(ISBLANK(A301),"",SUMPRODUCT(O301:R301,T301:W301)-J301)</f>
        <v>2564.4121562261</v>
      </c>
      <c r="L301" s="5" t="n">
        <f aca="false">IF(ISBLANK(A301),"",K301/$M$1)</f>
        <v>0.0427402026037683</v>
      </c>
      <c r="M301" s="5" t="n">
        <f aca="false">IF(ISBLANK(A301),"",K301/($M$1+SUM(K$3:K300)))</f>
        <v>0.00730145089614268</v>
      </c>
      <c r="N301" s="0" t="n">
        <f aca="false">IF(ISBLANK(A301),"",IF(H302=0,NETWORKDAYS($H$3,H301,holiday!$B$2:$B$10),IF(DAY(H301)&lt;DAY(H302),NETWORKDAYS($H$3,H301,holiday!$B$2:$B$10),0)))</f>
        <v>0</v>
      </c>
      <c r="O301" s="0" t="n">
        <f aca="false">IF(ISBLANK(A301),"",SUMIF($A$3:$A301,O$2,$B$3:$B301))</f>
        <v>-100</v>
      </c>
      <c r="P301" s="0" t="n">
        <f aca="false">IF(ISBLANK(A301),"",SUMIF($A$3:$A301,P$2,$B$3:$B301))</f>
        <v>-1800</v>
      </c>
      <c r="Q301" s="0" t="n">
        <f aca="false">IF(ISBLANK(A301),"",SUMIF($A$3:$A301,Q$2,$B$3:$B301))</f>
        <v>500</v>
      </c>
      <c r="R301" s="0" t="n">
        <f aca="false">IF(ISBLANK(A301),"",SUMIF($A$3:$A301,R$2,$B$3:$B301))</f>
        <v>300</v>
      </c>
      <c r="T301" s="9" t="n">
        <f aca="false">IF(ISBLANK(A301),"",IF($A301=T$2,$C301,T300))</f>
        <v>47.67</v>
      </c>
      <c r="U301" s="9" t="n">
        <f aca="false">IF(ISBLANK(A301),"",IF($A301=U$2,$C301,U300))</f>
        <v>22.6</v>
      </c>
      <c r="V301" s="9" t="n">
        <f aca="false">IF(ISBLANK(A301),"",IF($A301=V$2,$C301,V300))</f>
        <v>52.38</v>
      </c>
      <c r="W301" s="9" t="n">
        <f aca="false">IF(ISBLANK(A301),"",IF($A301=W$2,$C301,W300))</f>
        <v>27.58</v>
      </c>
    </row>
    <row r="302" customFormat="false" ht="14.1" hidden="false" customHeight="false" outlineLevel="0" collapsed="false">
      <c r="A302" s="0" t="n">
        <v>980</v>
      </c>
      <c r="B302" s="0" t="n">
        <v>100</v>
      </c>
      <c r="C302" s="0" t="n">
        <v>22.6</v>
      </c>
      <c r="D302" s="0" t="s">
        <v>309</v>
      </c>
      <c r="H302" s="8" t="n">
        <f aca="false">IF(ISBLANK(D302),,LEFT(D302,LEN(D302)-6)*1)</f>
        <v>38722.8556944444</v>
      </c>
      <c r="I302" s="9" t="n">
        <f aca="false">IF(ISBLANK(A302),"",-B302*C302)</f>
        <v>-2260</v>
      </c>
      <c r="J302" s="9" t="n">
        <f aca="false">IF(ISBLANK(A302),"",-SUM(I$3:I302))</f>
        <v>-11287.4121562261</v>
      </c>
      <c r="K302" s="9" t="n">
        <f aca="false">IF(ISBLANK(A302),"",SUMPRODUCT(O302:R302,T302:W302)-J302)</f>
        <v>2564.4121562261</v>
      </c>
      <c r="L302" s="5" t="n">
        <f aca="false">IF(ISBLANK(A302),"",K302/$M$1)</f>
        <v>0.0427402026037683</v>
      </c>
      <c r="M302" s="5" t="n">
        <f aca="false">IF(ISBLANK(A302),"",K302/($M$1+SUM(K$3:K301)))</f>
        <v>0.00724852613847321</v>
      </c>
      <c r="N302" s="0" t="n">
        <f aca="false">IF(ISBLANK(A302),"",IF(H303=0,NETWORKDAYS($H$3,H302,holiday!$B$2:$B$10),IF(DAY(H302)&lt;DAY(H303),NETWORKDAYS($H$3,H302,holiday!$B$2:$B$10),0)))</f>
        <v>0</v>
      </c>
      <c r="O302" s="0" t="n">
        <f aca="false">IF(ISBLANK(A302),"",SUMIF($A$3:$A302,O$2,$B$3:$B302))</f>
        <v>-100</v>
      </c>
      <c r="P302" s="0" t="n">
        <f aca="false">IF(ISBLANK(A302),"",SUMIF($A$3:$A302,P$2,$B$3:$B302))</f>
        <v>-1700</v>
      </c>
      <c r="Q302" s="0" t="n">
        <f aca="false">IF(ISBLANK(A302),"",SUMIF($A$3:$A302,Q$2,$B$3:$B302))</f>
        <v>500</v>
      </c>
      <c r="R302" s="0" t="n">
        <f aca="false">IF(ISBLANK(A302),"",SUMIF($A$3:$A302,R$2,$B$3:$B302))</f>
        <v>300</v>
      </c>
      <c r="T302" s="9" t="n">
        <f aca="false">IF(ISBLANK(A302),"",IF($A302=T$2,$C302,T301))</f>
        <v>47.67</v>
      </c>
      <c r="U302" s="9" t="n">
        <f aca="false">IF(ISBLANK(A302),"",IF($A302=U$2,$C302,U301))</f>
        <v>22.6</v>
      </c>
      <c r="V302" s="9" t="n">
        <f aca="false">IF(ISBLANK(A302),"",IF($A302=V$2,$C302,V301))</f>
        <v>52.38</v>
      </c>
      <c r="W302" s="9" t="n">
        <f aca="false">IF(ISBLANK(A302),"",IF($A302=W$2,$C302,W301))</f>
        <v>27.58</v>
      </c>
    </row>
    <row r="303" customFormat="false" ht="14.1" hidden="false" customHeight="false" outlineLevel="0" collapsed="false">
      <c r="A303" s="0" t="n">
        <v>980</v>
      </c>
      <c r="B303" s="0" t="n">
        <v>100</v>
      </c>
      <c r="C303" s="0" t="n">
        <v>22.6</v>
      </c>
      <c r="D303" s="0" t="s">
        <v>310</v>
      </c>
      <c r="H303" s="8" t="n">
        <f aca="false">IF(ISBLANK(D303),,LEFT(D303,LEN(D303)-6)*1)</f>
        <v>38722.8565972222</v>
      </c>
      <c r="I303" s="9" t="n">
        <f aca="false">IF(ISBLANK(A303),"",-B303*C303)</f>
        <v>-2260</v>
      </c>
      <c r="J303" s="9" t="n">
        <f aca="false">IF(ISBLANK(A303),"",-SUM(I$3:I303))</f>
        <v>-9027.4121562261</v>
      </c>
      <c r="K303" s="9" t="n">
        <f aca="false">IF(ISBLANK(A303),"",SUMPRODUCT(O303:R303,T303:W303)-J303)</f>
        <v>2564.4121562261</v>
      </c>
      <c r="L303" s="5" t="n">
        <f aca="false">IF(ISBLANK(A303),"",K303/$M$1)</f>
        <v>0.0427402026037683</v>
      </c>
      <c r="M303" s="5" t="n">
        <f aca="false">IF(ISBLANK(A303),"",K303/($M$1+SUM(K$3:K302)))</f>
        <v>0.00719636311235139</v>
      </c>
      <c r="N303" s="0" t="n">
        <f aca="false">IF(ISBLANK(A303),"",IF(H304=0,NETWORKDAYS($H$3,H303,holiday!$B$2:$B$10),IF(DAY(H303)&lt;DAY(H304),NETWORKDAYS($H$3,H303,holiday!$B$2:$B$10),0)))</f>
        <v>0</v>
      </c>
      <c r="O303" s="0" t="n">
        <f aca="false">IF(ISBLANK(A303),"",SUMIF($A$3:$A303,O$2,$B$3:$B303))</f>
        <v>-100</v>
      </c>
      <c r="P303" s="0" t="n">
        <f aca="false">IF(ISBLANK(A303),"",SUMIF($A$3:$A303,P$2,$B$3:$B303))</f>
        <v>-1600</v>
      </c>
      <c r="Q303" s="0" t="n">
        <f aca="false">IF(ISBLANK(A303),"",SUMIF($A$3:$A303,Q$2,$B$3:$B303))</f>
        <v>500</v>
      </c>
      <c r="R303" s="0" t="n">
        <f aca="false">IF(ISBLANK(A303),"",SUMIF($A$3:$A303,R$2,$B$3:$B303))</f>
        <v>300</v>
      </c>
      <c r="T303" s="9" t="n">
        <f aca="false">IF(ISBLANK(A303),"",IF($A303=T$2,$C303,T302))</f>
        <v>47.67</v>
      </c>
      <c r="U303" s="9" t="n">
        <f aca="false">IF(ISBLANK(A303),"",IF($A303=U$2,$C303,U302))</f>
        <v>22.6</v>
      </c>
      <c r="V303" s="9" t="n">
        <f aca="false">IF(ISBLANK(A303),"",IF($A303=V$2,$C303,V302))</f>
        <v>52.38</v>
      </c>
      <c r="W303" s="9" t="n">
        <f aca="false">IF(ISBLANK(A303),"",IF($A303=W$2,$C303,W302))</f>
        <v>27.58</v>
      </c>
    </row>
    <row r="304" customFormat="false" ht="14.1" hidden="false" customHeight="false" outlineLevel="0" collapsed="false">
      <c r="A304" s="0" t="n">
        <v>27969</v>
      </c>
      <c r="B304" s="0" t="n">
        <v>-100</v>
      </c>
      <c r="C304" s="0" t="n">
        <v>26.34</v>
      </c>
      <c r="D304" s="0" t="s">
        <v>311</v>
      </c>
      <c r="H304" s="8" t="n">
        <f aca="false">IF(ISBLANK(D304),,LEFT(D304,LEN(D304)-6)*1)</f>
        <v>38722.8583101852</v>
      </c>
      <c r="I304" s="9" t="n">
        <f aca="false">IF(ISBLANK(A304),"",-B304*C304)</f>
        <v>2634</v>
      </c>
      <c r="J304" s="9" t="n">
        <f aca="false">IF(ISBLANK(A304),"",-SUM(I$3:I304))</f>
        <v>-11661.4121562261</v>
      </c>
      <c r="K304" s="9" t="n">
        <f aca="false">IF(ISBLANK(A304),"",SUMPRODUCT(O304:R304,T304:W304)-J304)</f>
        <v>2192.4121562261</v>
      </c>
      <c r="L304" s="5" t="n">
        <f aca="false">IF(ISBLANK(A304),"",K304/$M$1)</f>
        <v>0.0365402026037683</v>
      </c>
      <c r="M304" s="5" t="n">
        <f aca="false">IF(ISBLANK(A304),"",K304/($M$1+SUM(K$3:K303)))</f>
        <v>0.00610848194204069</v>
      </c>
      <c r="N304" s="0" t="n">
        <f aca="false">IF(ISBLANK(A304),"",IF(H305=0,NETWORKDAYS($H$3,H304,holiday!$B$2:$B$10),IF(DAY(H304)&lt;DAY(H305),NETWORKDAYS($H$3,H304,holiday!$B$2:$B$10),0)))</f>
        <v>0</v>
      </c>
      <c r="O304" s="0" t="n">
        <f aca="false">IF(ISBLANK(A304),"",SUMIF($A$3:$A304,O$2,$B$3:$B304))</f>
        <v>-100</v>
      </c>
      <c r="P304" s="0" t="n">
        <f aca="false">IF(ISBLANK(A304),"",SUMIF($A$3:$A304,P$2,$B$3:$B304))</f>
        <v>-1600</v>
      </c>
      <c r="Q304" s="0" t="n">
        <f aca="false">IF(ISBLANK(A304),"",SUMIF($A$3:$A304,Q$2,$B$3:$B304))</f>
        <v>500</v>
      </c>
      <c r="R304" s="0" t="n">
        <f aca="false">IF(ISBLANK(A304),"",SUMIF($A$3:$A304,R$2,$B$3:$B304))</f>
        <v>200</v>
      </c>
      <c r="T304" s="9" t="n">
        <f aca="false">IF(ISBLANK(A304),"",IF($A304=T$2,$C304,T303))</f>
        <v>47.67</v>
      </c>
      <c r="U304" s="9" t="n">
        <f aca="false">IF(ISBLANK(A304),"",IF($A304=U$2,$C304,U303))</f>
        <v>22.6</v>
      </c>
      <c r="V304" s="9" t="n">
        <f aca="false">IF(ISBLANK(A304),"",IF($A304=V$2,$C304,V303))</f>
        <v>52.38</v>
      </c>
      <c r="W304" s="9" t="n">
        <f aca="false">IF(ISBLANK(A304),"",IF($A304=W$2,$C304,W303))</f>
        <v>26.34</v>
      </c>
    </row>
    <row r="305" customFormat="false" ht="14.1" hidden="false" customHeight="false" outlineLevel="0" collapsed="false">
      <c r="A305" s="0" t="n">
        <v>980</v>
      </c>
      <c r="B305" s="0" t="n">
        <v>100</v>
      </c>
      <c r="C305" s="0" t="n">
        <v>22.6</v>
      </c>
      <c r="D305" s="0" t="s">
        <v>312</v>
      </c>
      <c r="H305" s="8" t="n">
        <f aca="false">IF(ISBLANK(D305),,LEFT(D305,LEN(D305)-6)*1)</f>
        <v>38722.8647222222</v>
      </c>
      <c r="I305" s="9" t="n">
        <f aca="false">IF(ISBLANK(A305),"",-B305*C305)</f>
        <v>-2260</v>
      </c>
      <c r="J305" s="9" t="n">
        <f aca="false">IF(ISBLANK(A305),"",-SUM(I$3:I305))</f>
        <v>-9401.4121562261</v>
      </c>
      <c r="K305" s="9" t="n">
        <f aca="false">IF(ISBLANK(A305),"",SUMPRODUCT(O305:R305,T305:W305)-J305)</f>
        <v>2192.4121562261</v>
      </c>
      <c r="L305" s="5" t="n">
        <f aca="false">IF(ISBLANK(A305),"",K305/$M$1)</f>
        <v>0.0365402026037683</v>
      </c>
      <c r="M305" s="5" t="n">
        <f aca="false">IF(ISBLANK(A305),"",K305/($M$1+SUM(K$3:K304)))</f>
        <v>0.00607139493571289</v>
      </c>
      <c r="N305" s="0" t="n">
        <f aca="false">IF(ISBLANK(A305),"",IF(H306=0,NETWORKDAYS($H$3,H305,holiday!$B$2:$B$10),IF(DAY(H305)&lt;DAY(H306),NETWORKDAYS($H$3,H305,holiday!$B$2:$B$10),0)))</f>
        <v>0</v>
      </c>
      <c r="O305" s="0" t="n">
        <f aca="false">IF(ISBLANK(A305),"",SUMIF($A$3:$A305,O$2,$B$3:$B305))</f>
        <v>-100</v>
      </c>
      <c r="P305" s="0" t="n">
        <f aca="false">IF(ISBLANK(A305),"",SUMIF($A$3:$A305,P$2,$B$3:$B305))</f>
        <v>-1500</v>
      </c>
      <c r="Q305" s="0" t="n">
        <f aca="false">IF(ISBLANK(A305),"",SUMIF($A$3:$A305,Q$2,$B$3:$B305))</f>
        <v>500</v>
      </c>
      <c r="R305" s="0" t="n">
        <f aca="false">IF(ISBLANK(A305),"",SUMIF($A$3:$A305,R$2,$B$3:$B305))</f>
        <v>200</v>
      </c>
      <c r="T305" s="9" t="n">
        <f aca="false">IF(ISBLANK(A305),"",IF($A305=T$2,$C305,T304))</f>
        <v>47.67</v>
      </c>
      <c r="U305" s="9" t="n">
        <f aca="false">IF(ISBLANK(A305),"",IF($A305=U$2,$C305,U304))</f>
        <v>22.6</v>
      </c>
      <c r="V305" s="9" t="n">
        <f aca="false">IF(ISBLANK(A305),"",IF($A305=V$2,$C305,V304))</f>
        <v>52.38</v>
      </c>
      <c r="W305" s="9" t="n">
        <f aca="false">IF(ISBLANK(A305),"",IF($A305=W$2,$C305,W304))</f>
        <v>26.34</v>
      </c>
    </row>
    <row r="306" customFormat="false" ht="14.1" hidden="false" customHeight="false" outlineLevel="0" collapsed="false">
      <c r="A306" s="0" t="n">
        <v>980</v>
      </c>
      <c r="B306" s="0" t="n">
        <v>100</v>
      </c>
      <c r="C306" s="0" t="n">
        <v>22.590294117647</v>
      </c>
      <c r="D306" s="0" t="s">
        <v>313</v>
      </c>
      <c r="H306" s="8" t="n">
        <f aca="false">IF(ISBLANK(D306),,LEFT(D306,LEN(D306)-6)*1)</f>
        <v>38722.8682638889</v>
      </c>
      <c r="I306" s="9" t="n">
        <f aca="false">IF(ISBLANK(A306),"",-B306*C306)</f>
        <v>-2259.0294117647</v>
      </c>
      <c r="J306" s="9" t="n">
        <f aca="false">IF(ISBLANK(A306),"",-SUM(I$3:I306))</f>
        <v>-7142.3827444614</v>
      </c>
      <c r="K306" s="9" t="n">
        <f aca="false">IF(ISBLANK(A306),"",SUMPRODUCT(O306:R306,T306:W306)-J306)</f>
        <v>2206.9709797556</v>
      </c>
      <c r="L306" s="5" t="n">
        <f aca="false">IF(ISBLANK(A306),"",K306/$M$1)</f>
        <v>0.0367828496625933</v>
      </c>
      <c r="M306" s="5" t="n">
        <f aca="false">IF(ISBLANK(A306),"",K306/($M$1+SUM(K$3:K305)))</f>
        <v>0.00607482965010929</v>
      </c>
      <c r="N306" s="0" t="n">
        <f aca="false">IF(ISBLANK(A306),"",IF(H307=0,NETWORKDAYS($H$3,H306,holiday!$B$2:$B$10),IF(DAY(H306)&lt;DAY(H307),NETWORKDAYS($H$3,H306,holiday!$B$2:$B$10),0)))</f>
        <v>0</v>
      </c>
      <c r="O306" s="0" t="n">
        <f aca="false">IF(ISBLANK(A306),"",SUMIF($A$3:$A306,O$2,$B$3:$B306))</f>
        <v>-100</v>
      </c>
      <c r="P306" s="0" t="n">
        <f aca="false">IF(ISBLANK(A306),"",SUMIF($A$3:$A306,P$2,$B$3:$B306))</f>
        <v>-1400</v>
      </c>
      <c r="Q306" s="0" t="n">
        <f aca="false">IF(ISBLANK(A306),"",SUMIF($A$3:$A306,Q$2,$B$3:$B306))</f>
        <v>500</v>
      </c>
      <c r="R306" s="0" t="n">
        <f aca="false">IF(ISBLANK(A306),"",SUMIF($A$3:$A306,R$2,$B$3:$B306))</f>
        <v>200</v>
      </c>
      <c r="T306" s="9" t="n">
        <f aca="false">IF(ISBLANK(A306),"",IF($A306=T$2,$C306,T305))</f>
        <v>47.67</v>
      </c>
      <c r="U306" s="9" t="n">
        <f aca="false">IF(ISBLANK(A306),"",IF($A306=U$2,$C306,U305))</f>
        <v>22.590294117647</v>
      </c>
      <c r="V306" s="9" t="n">
        <f aca="false">IF(ISBLANK(A306),"",IF($A306=V$2,$C306,V305))</f>
        <v>52.38</v>
      </c>
      <c r="W306" s="9" t="n">
        <f aca="false">IF(ISBLANK(A306),"",IF($A306=W$2,$C306,W305))</f>
        <v>26.34</v>
      </c>
    </row>
    <row r="307" customFormat="false" ht="14.1" hidden="false" customHeight="false" outlineLevel="0" collapsed="false">
      <c r="A307" s="0" t="n">
        <v>8370</v>
      </c>
      <c r="B307" s="0" t="n">
        <v>100</v>
      </c>
      <c r="C307" s="0" t="n">
        <v>47.4</v>
      </c>
      <c r="D307" s="0" t="s">
        <v>314</v>
      </c>
      <c r="H307" s="8" t="n">
        <f aca="false">IF(ISBLANK(D307),,LEFT(D307,LEN(D307)-6)*1)</f>
        <v>38722.8743171296</v>
      </c>
      <c r="I307" s="9" t="n">
        <f aca="false">IF(ISBLANK(A307),"",-B307*C307)</f>
        <v>-4740</v>
      </c>
      <c r="J307" s="9" t="n">
        <f aca="false">IF(ISBLANK(A307),"",-SUM(I$3:I307))</f>
        <v>-2402.3827444614</v>
      </c>
      <c r="K307" s="9" t="n">
        <f aca="false">IF(ISBLANK(A307),"",SUMPRODUCT(O307:R307,T307:W307)-J307)</f>
        <v>2233.9709797556</v>
      </c>
      <c r="L307" s="5" t="n">
        <f aca="false">IF(ISBLANK(A307),"",K307/$M$1)</f>
        <v>0.0372328496625933</v>
      </c>
      <c r="M307" s="5" t="n">
        <f aca="false">IF(ISBLANK(A307),"",K307/($M$1+SUM(K$3:K306)))</f>
        <v>0.00611201941093895</v>
      </c>
      <c r="N307" s="0" t="n">
        <f aca="false">IF(ISBLANK(A307),"",IF(H308=0,NETWORKDAYS($H$3,H307,holiday!$B$2:$B$10),IF(DAY(H307)&lt;DAY(H308),NETWORKDAYS($H$3,H307,holiday!$B$2:$B$10),0)))</f>
        <v>0</v>
      </c>
      <c r="O307" s="0" t="n">
        <f aca="false">IF(ISBLANK(A307),"",SUMIF($A$3:$A307,O$2,$B$3:$B307))</f>
        <v>0</v>
      </c>
      <c r="P307" s="0" t="n">
        <f aca="false">IF(ISBLANK(A307),"",SUMIF($A$3:$A307,P$2,$B$3:$B307))</f>
        <v>-1400</v>
      </c>
      <c r="Q307" s="0" t="n">
        <f aca="false">IF(ISBLANK(A307),"",SUMIF($A$3:$A307,Q$2,$B$3:$B307))</f>
        <v>500</v>
      </c>
      <c r="R307" s="0" t="n">
        <f aca="false">IF(ISBLANK(A307),"",SUMIF($A$3:$A307,R$2,$B$3:$B307))</f>
        <v>200</v>
      </c>
      <c r="T307" s="9" t="n">
        <f aca="false">IF(ISBLANK(A307),"",IF($A307=T$2,$C307,T306))</f>
        <v>47.4</v>
      </c>
      <c r="U307" s="9" t="n">
        <f aca="false">IF(ISBLANK(A307),"",IF($A307=U$2,$C307,U306))</f>
        <v>22.590294117647</v>
      </c>
      <c r="V307" s="9" t="n">
        <f aca="false">IF(ISBLANK(A307),"",IF($A307=V$2,$C307,V306))</f>
        <v>52.38</v>
      </c>
      <c r="W307" s="9" t="n">
        <f aca="false">IF(ISBLANK(A307),"",IF($A307=W$2,$C307,W306))</f>
        <v>26.34</v>
      </c>
    </row>
    <row r="308" customFormat="false" ht="14.1" hidden="false" customHeight="false" outlineLevel="0" collapsed="false">
      <c r="A308" s="0" t="n">
        <v>8370</v>
      </c>
      <c r="B308" s="0" t="n">
        <v>100</v>
      </c>
      <c r="C308" s="0" t="n">
        <v>47.41</v>
      </c>
      <c r="D308" s="0" t="s">
        <v>315</v>
      </c>
      <c r="H308" s="8" t="n">
        <f aca="false">IF(ISBLANK(D308),,LEFT(D308,LEN(D308)-6)*1)</f>
        <v>38722.8743518519</v>
      </c>
      <c r="I308" s="9" t="n">
        <f aca="false">IF(ISBLANK(A308),"",-B308*C308)</f>
        <v>-4741</v>
      </c>
      <c r="J308" s="9" t="n">
        <f aca="false">IF(ISBLANK(A308),"",-SUM(I$3:I308))</f>
        <v>2338.6172555386</v>
      </c>
      <c r="K308" s="9" t="n">
        <f aca="false">IF(ISBLANK(A308),"",SUMPRODUCT(O308:R308,T308:W308)-J308)</f>
        <v>2233.9709797556</v>
      </c>
      <c r="L308" s="5" t="n">
        <f aca="false">IF(ISBLANK(A308),"",K308/$M$1)</f>
        <v>0.0372328496625933</v>
      </c>
      <c r="M308" s="5" t="n">
        <f aca="false">IF(ISBLANK(A308),"",K308/($M$1+SUM(K$3:K307)))</f>
        <v>0.00607488956798014</v>
      </c>
      <c r="N308" s="0" t="n">
        <f aca="false">IF(ISBLANK(A308),"",IF(H309=0,NETWORKDAYS($H$3,H308,holiday!$B$2:$B$10),IF(DAY(H308)&lt;DAY(H309),NETWORKDAYS($H$3,H308,holiday!$B$2:$B$10),0)))</f>
        <v>0</v>
      </c>
      <c r="O308" s="0" t="n">
        <f aca="false">IF(ISBLANK(A308),"",SUMIF($A$3:$A308,O$2,$B$3:$B308))</f>
        <v>100</v>
      </c>
      <c r="P308" s="0" t="n">
        <f aca="false">IF(ISBLANK(A308),"",SUMIF($A$3:$A308,P$2,$B$3:$B308))</f>
        <v>-1400</v>
      </c>
      <c r="Q308" s="0" t="n">
        <f aca="false">IF(ISBLANK(A308),"",SUMIF($A$3:$A308,Q$2,$B$3:$B308))</f>
        <v>500</v>
      </c>
      <c r="R308" s="0" t="n">
        <f aca="false">IF(ISBLANK(A308),"",SUMIF($A$3:$A308,R$2,$B$3:$B308))</f>
        <v>200</v>
      </c>
      <c r="T308" s="9" t="n">
        <f aca="false">IF(ISBLANK(A308),"",IF($A308=T$2,$C308,T307))</f>
        <v>47.41</v>
      </c>
      <c r="U308" s="9" t="n">
        <f aca="false">IF(ISBLANK(A308),"",IF($A308=U$2,$C308,U307))</f>
        <v>22.590294117647</v>
      </c>
      <c r="V308" s="9" t="n">
        <f aca="false">IF(ISBLANK(A308),"",IF($A308=V$2,$C308,V307))</f>
        <v>52.38</v>
      </c>
      <c r="W308" s="9" t="n">
        <f aca="false">IF(ISBLANK(A308),"",IF($A308=W$2,$C308,W307))</f>
        <v>26.34</v>
      </c>
    </row>
    <row r="309" customFormat="false" ht="14.1" hidden="false" customHeight="false" outlineLevel="0" collapsed="false">
      <c r="A309" s="0" t="n">
        <v>679</v>
      </c>
      <c r="B309" s="0" t="n">
        <v>-100</v>
      </c>
      <c r="C309" s="0" t="n">
        <v>53.3</v>
      </c>
      <c r="D309" s="0" t="s">
        <v>316</v>
      </c>
      <c r="H309" s="8" t="n">
        <f aca="false">IF(ISBLANK(D309),,LEFT(D309,LEN(D309)-6)*1)</f>
        <v>38722.879375</v>
      </c>
      <c r="I309" s="9" t="n">
        <f aca="false">IF(ISBLANK(A309),"",-B309*C309)</f>
        <v>5330</v>
      </c>
      <c r="J309" s="9" t="n">
        <f aca="false">IF(ISBLANK(A309),"",-SUM(I$3:I309))</f>
        <v>-2991.3827444614</v>
      </c>
      <c r="K309" s="9" t="n">
        <f aca="false">IF(ISBLANK(A309),"",SUMPRODUCT(O309:R309,T309:W309)-J309)</f>
        <v>2693.9709797556</v>
      </c>
      <c r="L309" s="5" t="n">
        <f aca="false">IF(ISBLANK(A309),"",K309/$M$1)</f>
        <v>0.04489951632926</v>
      </c>
      <c r="M309" s="5" t="n">
        <f aca="false">IF(ISBLANK(A309),"",K309/($M$1+SUM(K$3:K308)))</f>
        <v>0.00728154375936571</v>
      </c>
      <c r="N309" s="0" t="n">
        <f aca="false">IF(ISBLANK(A309),"",IF(H310=0,NETWORKDAYS($H$3,H309,holiday!$B$2:$B$10),IF(DAY(H309)&lt;DAY(H310),NETWORKDAYS($H$3,H309,holiday!$B$2:$B$10),0)))</f>
        <v>0</v>
      </c>
      <c r="O309" s="0" t="n">
        <f aca="false">IF(ISBLANK(A309),"",SUMIF($A$3:$A309,O$2,$B$3:$B309))</f>
        <v>100</v>
      </c>
      <c r="P309" s="0" t="n">
        <f aca="false">IF(ISBLANK(A309),"",SUMIF($A$3:$A309,P$2,$B$3:$B309))</f>
        <v>-1400</v>
      </c>
      <c r="Q309" s="0" t="n">
        <f aca="false">IF(ISBLANK(A309),"",SUMIF($A$3:$A309,Q$2,$B$3:$B309))</f>
        <v>400</v>
      </c>
      <c r="R309" s="0" t="n">
        <f aca="false">IF(ISBLANK(A309),"",SUMIF($A$3:$A309,R$2,$B$3:$B309))</f>
        <v>200</v>
      </c>
      <c r="T309" s="9" t="n">
        <f aca="false">IF(ISBLANK(A309),"",IF($A309=T$2,$C309,T308))</f>
        <v>47.41</v>
      </c>
      <c r="U309" s="9" t="n">
        <f aca="false">IF(ISBLANK(A309),"",IF($A309=U$2,$C309,U308))</f>
        <v>22.590294117647</v>
      </c>
      <c r="V309" s="9" t="n">
        <f aca="false">IF(ISBLANK(A309),"",IF($A309=V$2,$C309,V308))</f>
        <v>53.3</v>
      </c>
      <c r="W309" s="9" t="n">
        <f aca="false">IF(ISBLANK(A309),"",IF($A309=W$2,$C309,W308))</f>
        <v>26.34</v>
      </c>
    </row>
    <row r="310" customFormat="false" ht="14.1" hidden="false" customHeight="false" outlineLevel="0" collapsed="false">
      <c r="A310" s="0" t="n">
        <v>679</v>
      </c>
      <c r="B310" s="0" t="n">
        <v>-100</v>
      </c>
      <c r="C310" s="0" t="n">
        <v>52.74</v>
      </c>
      <c r="D310" s="0" t="s">
        <v>317</v>
      </c>
      <c r="H310" s="8" t="n">
        <f aca="false">IF(ISBLANK(D310),,LEFT(D310,LEN(D310)-6)*1)</f>
        <v>38722.8872916667</v>
      </c>
      <c r="I310" s="9" t="n">
        <f aca="false">IF(ISBLANK(A310),"",-B310*C310)</f>
        <v>5274</v>
      </c>
      <c r="J310" s="9" t="n">
        <f aca="false">IF(ISBLANK(A310),"",-SUM(I$3:I310))</f>
        <v>-8265.3827444614</v>
      </c>
      <c r="K310" s="9" t="n">
        <f aca="false">IF(ISBLANK(A310),"",SUMPRODUCT(O310:R310,T310:W310)-J310)</f>
        <v>2469.9709797556</v>
      </c>
      <c r="L310" s="5" t="n">
        <f aca="false">IF(ISBLANK(A310),"",K310/$M$1)</f>
        <v>0.0411661829959267</v>
      </c>
      <c r="M310" s="5" t="n">
        <f aca="false">IF(ISBLANK(A310),"",K310/($M$1+SUM(K$3:K309)))</f>
        <v>0.00662783250884691</v>
      </c>
      <c r="N310" s="0" t="n">
        <f aca="false">IF(ISBLANK(A310),"",IF(H311=0,NETWORKDAYS($H$3,H310,holiday!$B$2:$B$10),IF(DAY(H310)&lt;DAY(H311),NETWORKDAYS($H$3,H310,holiday!$B$2:$B$10),0)))</f>
        <v>0</v>
      </c>
      <c r="O310" s="0" t="n">
        <f aca="false">IF(ISBLANK(A310),"",SUMIF($A$3:$A310,O$2,$B$3:$B310))</f>
        <v>100</v>
      </c>
      <c r="P310" s="0" t="n">
        <f aca="false">IF(ISBLANK(A310),"",SUMIF($A$3:$A310,P$2,$B$3:$B310))</f>
        <v>-1400</v>
      </c>
      <c r="Q310" s="0" t="n">
        <f aca="false">IF(ISBLANK(A310),"",SUMIF($A$3:$A310,Q$2,$B$3:$B310))</f>
        <v>300</v>
      </c>
      <c r="R310" s="0" t="n">
        <f aca="false">IF(ISBLANK(A310),"",SUMIF($A$3:$A310,R$2,$B$3:$B310))</f>
        <v>200</v>
      </c>
      <c r="T310" s="9" t="n">
        <f aca="false">IF(ISBLANK(A310),"",IF($A310=T$2,$C310,T309))</f>
        <v>47.41</v>
      </c>
      <c r="U310" s="9" t="n">
        <f aca="false">IF(ISBLANK(A310),"",IF($A310=U$2,$C310,U309))</f>
        <v>22.590294117647</v>
      </c>
      <c r="V310" s="9" t="n">
        <f aca="false">IF(ISBLANK(A310),"",IF($A310=V$2,$C310,V309))</f>
        <v>52.74</v>
      </c>
      <c r="W310" s="9" t="n">
        <f aca="false">IF(ISBLANK(A310),"",IF($A310=W$2,$C310,W309))</f>
        <v>26.34</v>
      </c>
    </row>
    <row r="311" customFormat="false" ht="14.1" hidden="false" customHeight="false" outlineLevel="0" collapsed="false">
      <c r="A311" s="0" t="n">
        <v>980</v>
      </c>
      <c r="B311" s="0" t="n">
        <v>-100</v>
      </c>
      <c r="C311" s="0" t="n">
        <v>23</v>
      </c>
      <c r="D311" s="0" t="s">
        <v>318</v>
      </c>
      <c r="H311" s="8" t="n">
        <f aca="false">IF(ISBLANK(D311),,LEFT(D311,LEN(D311)-6)*1)</f>
        <v>38722.8919675926</v>
      </c>
      <c r="I311" s="9" t="n">
        <f aca="false">IF(ISBLANK(A311),"",-B311*C311)</f>
        <v>2300</v>
      </c>
      <c r="J311" s="9" t="n">
        <f aca="false">IF(ISBLANK(A311),"",-SUM(I$3:I311))</f>
        <v>-10565.3827444614</v>
      </c>
      <c r="K311" s="9" t="n">
        <f aca="false">IF(ISBLANK(A311),"",SUMPRODUCT(O311:R311,T311:W311)-J311)</f>
        <v>1896.3827444614</v>
      </c>
      <c r="L311" s="5" t="n">
        <f aca="false">IF(ISBLANK(A311),"",K311/$M$1)</f>
        <v>0.0316063790743567</v>
      </c>
      <c r="M311" s="5" t="n">
        <f aca="false">IF(ISBLANK(A311),"",K311/($M$1+SUM(K$3:K310)))</f>
        <v>0.00505518129047909</v>
      </c>
      <c r="N311" s="0" t="n">
        <f aca="false">IF(ISBLANK(A311),"",IF(H312=0,NETWORKDAYS($H$3,H311,holiday!$B$2:$B$10),IF(DAY(H311)&lt;DAY(H312),NETWORKDAYS($H$3,H311,holiday!$B$2:$B$10),0)))</f>
        <v>0</v>
      </c>
      <c r="O311" s="0" t="n">
        <f aca="false">IF(ISBLANK(A311),"",SUMIF($A$3:$A311,O$2,$B$3:$B311))</f>
        <v>100</v>
      </c>
      <c r="P311" s="0" t="n">
        <f aca="false">IF(ISBLANK(A311),"",SUMIF($A$3:$A311,P$2,$B$3:$B311))</f>
        <v>-1500</v>
      </c>
      <c r="Q311" s="0" t="n">
        <f aca="false">IF(ISBLANK(A311),"",SUMIF($A$3:$A311,Q$2,$B$3:$B311))</f>
        <v>300</v>
      </c>
      <c r="R311" s="0" t="n">
        <f aca="false">IF(ISBLANK(A311),"",SUMIF($A$3:$A311,R$2,$B$3:$B311))</f>
        <v>200</v>
      </c>
      <c r="T311" s="9" t="n">
        <f aca="false">IF(ISBLANK(A311),"",IF($A311=T$2,$C311,T310))</f>
        <v>47.41</v>
      </c>
      <c r="U311" s="9" t="n">
        <f aca="false">IF(ISBLANK(A311),"",IF($A311=U$2,$C311,U310))</f>
        <v>23</v>
      </c>
      <c r="V311" s="9" t="n">
        <f aca="false">IF(ISBLANK(A311),"",IF($A311=V$2,$C311,V310))</f>
        <v>52.74</v>
      </c>
      <c r="W311" s="9" t="n">
        <f aca="false">IF(ISBLANK(A311),"",IF($A311=W$2,$C311,W310))</f>
        <v>26.34</v>
      </c>
    </row>
    <row r="312" customFormat="false" ht="14.1" hidden="false" customHeight="false" outlineLevel="0" collapsed="false">
      <c r="A312" s="0" t="n">
        <v>679</v>
      </c>
      <c r="B312" s="0" t="n">
        <v>100</v>
      </c>
      <c r="C312" s="0" t="n">
        <v>52</v>
      </c>
      <c r="D312" s="0" t="s">
        <v>319</v>
      </c>
      <c r="H312" s="8" t="n">
        <f aca="false">IF(ISBLANK(D312),,LEFT(D312,LEN(D312)-6)*1)</f>
        <v>38722.9549652778</v>
      </c>
      <c r="I312" s="9" t="n">
        <f aca="false">IF(ISBLANK(A312),"",-B312*C312)</f>
        <v>-5200</v>
      </c>
      <c r="J312" s="9" t="n">
        <f aca="false">IF(ISBLANK(A312),"",-SUM(I$3:I312))</f>
        <v>-5365.3827444614</v>
      </c>
      <c r="K312" s="9" t="n">
        <f aca="false">IF(ISBLANK(A312),"",SUMPRODUCT(O312:R312,T312:W312)-J312)</f>
        <v>1674.3827444614</v>
      </c>
      <c r="L312" s="5" t="n">
        <f aca="false">IF(ISBLANK(A312),"",K312/$M$1)</f>
        <v>0.0279063790743567</v>
      </c>
      <c r="M312" s="5" t="n">
        <f aca="false">IF(ISBLANK(A312),"",K312/($M$1+SUM(K$3:K311)))</f>
        <v>0.00444094682398228</v>
      </c>
      <c r="N312" s="0" t="n">
        <f aca="false">IF(ISBLANK(A312),"",IF(H313=0,NETWORKDAYS($H$3,H312,holiday!$B$2:$B$10),IF(DAY(H312)&lt;DAY(H313),NETWORKDAYS($H$3,H312,holiday!$B$2:$B$10),0)))</f>
        <v>3</v>
      </c>
      <c r="O312" s="0" t="n">
        <f aca="false">IF(ISBLANK(A312),"",SUMIF($A$3:$A312,O$2,$B$3:$B312))</f>
        <v>100</v>
      </c>
      <c r="P312" s="0" t="n">
        <f aca="false">IF(ISBLANK(A312),"",SUMIF($A$3:$A312,P$2,$B$3:$B312))</f>
        <v>-1500</v>
      </c>
      <c r="Q312" s="0" t="n">
        <f aca="false">IF(ISBLANK(A312),"",SUMIF($A$3:$A312,Q$2,$B$3:$B312))</f>
        <v>400</v>
      </c>
      <c r="R312" s="0" t="n">
        <f aca="false">IF(ISBLANK(A312),"",SUMIF($A$3:$A312,R$2,$B$3:$B312))</f>
        <v>200</v>
      </c>
      <c r="T312" s="9" t="n">
        <f aca="false">IF(ISBLANK(A312),"",IF($A312=T$2,$C312,T311))</f>
        <v>47.41</v>
      </c>
      <c r="U312" s="9" t="n">
        <f aca="false">IF(ISBLANK(A312),"",IF($A312=U$2,$C312,U311))</f>
        <v>23</v>
      </c>
      <c r="V312" s="9" t="n">
        <f aca="false">IF(ISBLANK(A312),"",IF($A312=V$2,$C312,V311))</f>
        <v>52</v>
      </c>
      <c r="W312" s="9" t="n">
        <f aca="false">IF(ISBLANK(A312),"",IF($A312=W$2,$C312,W311))</f>
        <v>26.34</v>
      </c>
    </row>
    <row r="313" customFormat="false" ht="14.1" hidden="false" customHeight="false" outlineLevel="0" collapsed="false">
      <c r="H313" s="8" t="n">
        <f aca="false">IF(ISBLANK(D313),,LEFT(D313,LEN(D313)-6)*1)</f>
        <v>0</v>
      </c>
      <c r="I313" s="9" t="str">
        <f aca="false">IF(ISBLANK(A313),"",-B313*C313)</f>
        <v/>
      </c>
      <c r="J313" s="9" t="str">
        <f aca="false">IF(ISBLANK(A313),"",-SUM(I$3:I313))</f>
        <v/>
      </c>
      <c r="K313" s="9" t="str">
        <f aca="false">IF(ISBLANK(A313),"",SUMPRODUCT(O313:R313,T313:W313)-J313)</f>
        <v/>
      </c>
      <c r="L313" s="5" t="str">
        <f aca="false">IF(ISBLANK(A313),"",K313/$M$1)</f>
        <v/>
      </c>
      <c r="M313" s="5" t="str">
        <f aca="false">IF(ISBLANK(A313),"",K313/($M$1+SUM(K$3:K312)))</f>
        <v/>
      </c>
      <c r="N313" s="0" t="str">
        <f aca="false">IF(ISBLANK(A313),"",IF(H314=0,NETWORKDAYS($H$3,H313,holiday!$B$2:$B$10),IF(DAY(H313)&lt;DAY(H314),NETWORKDAYS($H$3,H313,holiday!$B$2:$B$10),0)))</f>
        <v/>
      </c>
      <c r="O313" s="0" t="str">
        <f aca="false">IF(ISBLANK(A313),"",SUMIF($A$3:$A313,O$2,$B$3:$B313))</f>
        <v/>
      </c>
      <c r="P313" s="0" t="str">
        <f aca="false">IF(ISBLANK(A313),"",SUMIF($A$3:$A313,P$2,$B$3:$B313))</f>
        <v/>
      </c>
      <c r="Q313" s="0" t="str">
        <f aca="false">IF(ISBLANK(A313),"",SUMIF($A$3:$A313,Q$2,$B$3:$B313))</f>
        <v/>
      </c>
      <c r="R313" s="0" t="str">
        <f aca="false">IF(ISBLANK(A313),"",SUMIF($A$3:$A313,R$2,$B$3:$B313))</f>
        <v/>
      </c>
      <c r="T313" s="9" t="str">
        <f aca="false">IF(ISBLANK(A313),"",IF($A313=T$2,$C313,T312))</f>
        <v/>
      </c>
      <c r="U313" s="9" t="str">
        <f aca="false">IF(ISBLANK(A313),"",IF($A313=U$2,$C313,U312))</f>
        <v/>
      </c>
      <c r="V313" s="9" t="str">
        <f aca="false">IF(ISBLANK(A313),"",IF($A313=V$2,$C313,V312))</f>
        <v/>
      </c>
      <c r="W313" s="9" t="str">
        <f aca="false">IF(ISBLANK(A313),"",IF($A313=W$2,$C313,W312))</f>
        <v/>
      </c>
    </row>
    <row r="314" customFormat="false" ht="14.1" hidden="false" customHeight="false" outlineLevel="0" collapsed="false">
      <c r="H314" s="8" t="n">
        <f aca="false">IF(ISBLANK(D314),,LEFT(D314,LEN(D314)-6)*1)</f>
        <v>0</v>
      </c>
      <c r="I314" s="9" t="str">
        <f aca="false">IF(ISBLANK(A314),"",-B314*C314)</f>
        <v/>
      </c>
      <c r="J314" s="9" t="str">
        <f aca="false">IF(ISBLANK(A314),"",-SUM(I$3:I314))</f>
        <v/>
      </c>
      <c r="K314" s="9" t="str">
        <f aca="false">IF(ISBLANK(A314),"",SUMPRODUCT(O314:R314,T314:W314)-J314)</f>
        <v/>
      </c>
      <c r="L314" s="5" t="str">
        <f aca="false">IF(ISBLANK(A314),"",K314/$M$1)</f>
        <v/>
      </c>
      <c r="M314" s="5" t="str">
        <f aca="false">IF(ISBLANK(A314),"",K314/($M$1+SUM(K$3:K313)))</f>
        <v/>
      </c>
      <c r="N314" s="0" t="str">
        <f aca="false">IF(ISBLANK(A314),"",IF(H315=0,NETWORKDAYS($H$3,H314,holiday!$B$2:$B$10),IF(DAY(H314)&lt;DAY(H315),NETWORKDAYS($H$3,H314,holiday!$B$2:$B$10),0)))</f>
        <v/>
      </c>
      <c r="O314" s="0" t="str">
        <f aca="false">IF(ISBLANK(A314),"",SUMIF($A$3:$A314,O$2,$B$3:$B314))</f>
        <v/>
      </c>
      <c r="P314" s="0" t="str">
        <f aca="false">IF(ISBLANK(A314),"",SUMIF($A$3:$A314,P$2,$B$3:$B314))</f>
        <v/>
      </c>
      <c r="Q314" s="0" t="str">
        <f aca="false">IF(ISBLANK(A314),"",SUMIF($A$3:$A314,Q$2,$B$3:$B314))</f>
        <v/>
      </c>
      <c r="R314" s="0" t="str">
        <f aca="false">IF(ISBLANK(A314),"",SUMIF($A$3:$A314,R$2,$B$3:$B314))</f>
        <v/>
      </c>
      <c r="T314" s="9" t="str">
        <f aca="false">IF(ISBLANK(A314),"",IF($A314=T$2,$C314,T313))</f>
        <v/>
      </c>
      <c r="U314" s="9" t="str">
        <f aca="false">IF(ISBLANK(A314),"",IF($A314=U$2,$C314,U313))</f>
        <v/>
      </c>
      <c r="V314" s="9" t="str">
        <f aca="false">IF(ISBLANK(A314),"",IF($A314=V$2,$C314,V313))</f>
        <v/>
      </c>
      <c r="W314" s="9" t="str">
        <f aca="false">IF(ISBLANK(A314),"",IF($A314=W$2,$C314,W313))</f>
        <v/>
      </c>
    </row>
    <row r="315" customFormat="false" ht="14.1" hidden="false" customHeight="false" outlineLevel="0" collapsed="false">
      <c r="H315" s="8" t="n">
        <f aca="false">IF(ISBLANK(D315),,LEFT(D315,LEN(D315)-6)*1)</f>
        <v>0</v>
      </c>
      <c r="I315" s="9" t="str">
        <f aca="false">IF(ISBLANK(A315),"",-B315*C315)</f>
        <v/>
      </c>
      <c r="J315" s="9" t="str">
        <f aca="false">IF(ISBLANK(A315),"",-SUM(I$3:I315))</f>
        <v/>
      </c>
      <c r="K315" s="9" t="str">
        <f aca="false">IF(ISBLANK(A315),"",SUMPRODUCT(O315:R315,T315:W315)-J315)</f>
        <v/>
      </c>
      <c r="L315" s="5" t="str">
        <f aca="false">IF(ISBLANK(A315),"",K315/$M$1)</f>
        <v/>
      </c>
      <c r="M315" s="5" t="str">
        <f aca="false">IF(ISBLANK(A315),"",K315/($M$1+SUM(K$3:K314)))</f>
        <v/>
      </c>
      <c r="N315" s="0" t="str">
        <f aca="false">IF(ISBLANK(A315),"",IF(H316=0,NETWORKDAYS($H$3,H315,holiday!$B$2:$B$10),IF(DAY(H315)&lt;DAY(H316),NETWORKDAYS($H$3,H315,holiday!$B$2:$B$10),0)))</f>
        <v/>
      </c>
      <c r="O315" s="0" t="str">
        <f aca="false">IF(ISBLANK(A315),"",SUMIF($A$3:$A315,O$2,$B$3:$B315))</f>
        <v/>
      </c>
      <c r="P315" s="0" t="str">
        <f aca="false">IF(ISBLANK(A315),"",SUMIF($A$3:$A315,P$2,$B$3:$B315))</f>
        <v/>
      </c>
      <c r="Q315" s="0" t="str">
        <f aca="false">IF(ISBLANK(A315),"",SUMIF($A$3:$A315,Q$2,$B$3:$B315))</f>
        <v/>
      </c>
      <c r="R315" s="0" t="str">
        <f aca="false">IF(ISBLANK(A315),"",SUMIF($A$3:$A315,R$2,$B$3:$B315))</f>
        <v/>
      </c>
      <c r="T315" s="9" t="str">
        <f aca="false">IF(ISBLANK(A315),"",IF($A315=T$2,$C315,T314))</f>
        <v/>
      </c>
      <c r="U315" s="9" t="str">
        <f aca="false">IF(ISBLANK(A315),"",IF($A315=U$2,$C315,U314))</f>
        <v/>
      </c>
      <c r="V315" s="9" t="str">
        <f aca="false">IF(ISBLANK(A315),"",IF($A315=V$2,$C315,V314))</f>
        <v/>
      </c>
      <c r="W315" s="9" t="str">
        <f aca="false">IF(ISBLANK(A315),"",IF($A315=W$2,$C315,W314))</f>
        <v/>
      </c>
    </row>
    <row r="316" customFormat="false" ht="14.1" hidden="false" customHeight="false" outlineLevel="0" collapsed="false">
      <c r="H316" s="8" t="n">
        <f aca="false">IF(ISBLANK(D316),,LEFT(D316,LEN(D316)-6)*1)</f>
        <v>0</v>
      </c>
      <c r="I316" s="9" t="str">
        <f aca="false">IF(ISBLANK(A316),"",-B316*C316)</f>
        <v/>
      </c>
      <c r="J316" s="9" t="str">
        <f aca="false">IF(ISBLANK(A316),"",-SUM(I$3:I316))</f>
        <v/>
      </c>
      <c r="K316" s="9" t="str">
        <f aca="false">IF(ISBLANK(A316),"",SUMPRODUCT(O316:R316,T316:W316)-J316)</f>
        <v/>
      </c>
      <c r="L316" s="5" t="str">
        <f aca="false">IF(ISBLANK(A316),"",K316/$M$1)</f>
        <v/>
      </c>
      <c r="M316" s="5" t="str">
        <f aca="false">IF(ISBLANK(A316),"",K316/($M$1+SUM(K$3:K315)))</f>
        <v/>
      </c>
      <c r="N316" s="0" t="str">
        <f aca="false">IF(ISBLANK(A316),"",IF(H317=0,NETWORKDAYS($H$3,H316,holiday!$B$2:$B$10),IF(DAY(H316)&lt;DAY(H317),NETWORKDAYS($H$3,H316,holiday!$B$2:$B$10),0)))</f>
        <v/>
      </c>
      <c r="O316" s="0" t="str">
        <f aca="false">IF(ISBLANK(A316),"",SUMIF($A$3:$A316,O$2,$B$3:$B316))</f>
        <v/>
      </c>
      <c r="P316" s="0" t="str">
        <f aca="false">IF(ISBLANK(A316),"",SUMIF($A$3:$A316,P$2,$B$3:$B316))</f>
        <v/>
      </c>
      <c r="Q316" s="0" t="str">
        <f aca="false">IF(ISBLANK(A316),"",SUMIF($A$3:$A316,Q$2,$B$3:$B316))</f>
        <v/>
      </c>
      <c r="R316" s="0" t="str">
        <f aca="false">IF(ISBLANK(A316),"",SUMIF($A$3:$A316,R$2,$B$3:$B316))</f>
        <v/>
      </c>
      <c r="T316" s="9" t="str">
        <f aca="false">IF(ISBLANK(A316),"",IF($A316=T$2,$C316,T315))</f>
        <v/>
      </c>
      <c r="U316" s="9" t="str">
        <f aca="false">IF(ISBLANK(A316),"",IF($A316=U$2,$C316,U315))</f>
        <v/>
      </c>
      <c r="V316" s="9" t="str">
        <f aca="false">IF(ISBLANK(A316),"",IF($A316=V$2,$C316,V315))</f>
        <v/>
      </c>
      <c r="W316" s="9" t="str">
        <f aca="false">IF(ISBLANK(A316),"",IF($A316=W$2,$C316,W315))</f>
        <v/>
      </c>
    </row>
    <row r="317" customFormat="false" ht="14.1" hidden="false" customHeight="false" outlineLevel="0" collapsed="false">
      <c r="H317" s="8" t="n">
        <f aca="false">IF(ISBLANK(D317),,LEFT(D317,LEN(D317)-6)*1)</f>
        <v>0</v>
      </c>
      <c r="I317" s="9" t="str">
        <f aca="false">IF(ISBLANK(A317),"",-B317*C317)</f>
        <v/>
      </c>
      <c r="J317" s="9" t="str">
        <f aca="false">IF(ISBLANK(A317),"",-SUM(I$3:I317))</f>
        <v/>
      </c>
      <c r="K317" s="9" t="str">
        <f aca="false">IF(ISBLANK(A317),"",SUMPRODUCT(O317:R317,T317:W317)-J317)</f>
        <v/>
      </c>
      <c r="L317" s="5" t="str">
        <f aca="false">IF(ISBLANK(A317),"",K317/$M$1)</f>
        <v/>
      </c>
      <c r="M317" s="5" t="str">
        <f aca="false">IF(ISBLANK(A317),"",K317/($M$1+SUM(K$3:K316)))</f>
        <v/>
      </c>
      <c r="N317" s="0" t="str">
        <f aca="false">IF(ISBLANK(A317),"",IF(H318=0,NETWORKDAYS($H$3,H317,holiday!$B$2:$B$10),IF(DAY(H317)&lt;DAY(H318),NETWORKDAYS($H$3,H317,holiday!$B$2:$B$10),0)))</f>
        <v/>
      </c>
      <c r="O317" s="0" t="str">
        <f aca="false">IF(ISBLANK(A317),"",SUMIF($A$3:$A317,O$2,$B$3:$B317))</f>
        <v/>
      </c>
      <c r="P317" s="0" t="str">
        <f aca="false">IF(ISBLANK(A317),"",SUMIF($A$3:$A317,P$2,$B$3:$B317))</f>
        <v/>
      </c>
      <c r="Q317" s="0" t="str">
        <f aca="false">IF(ISBLANK(A317),"",SUMIF($A$3:$A317,Q$2,$B$3:$B317))</f>
        <v/>
      </c>
      <c r="R317" s="0" t="str">
        <f aca="false">IF(ISBLANK(A317),"",SUMIF($A$3:$A317,R$2,$B$3:$B317))</f>
        <v/>
      </c>
      <c r="T317" s="9" t="str">
        <f aca="false">IF(ISBLANK(A317),"",IF($A317=T$2,$C317,T316))</f>
        <v/>
      </c>
      <c r="U317" s="9" t="str">
        <f aca="false">IF(ISBLANK(A317),"",IF($A317=U$2,$C317,U316))</f>
        <v/>
      </c>
      <c r="V317" s="9" t="str">
        <f aca="false">IF(ISBLANK(A317),"",IF($A317=V$2,$C317,V316))</f>
        <v/>
      </c>
      <c r="W317" s="9" t="str">
        <f aca="false">IF(ISBLANK(A317),"",IF($A317=W$2,$C317,W316))</f>
        <v/>
      </c>
    </row>
    <row r="318" customFormat="false" ht="14.1" hidden="false" customHeight="false" outlineLevel="0" collapsed="false">
      <c r="H318" s="8" t="n">
        <f aca="false">IF(ISBLANK(D318),,LEFT(D318,LEN(D318)-6)*1)</f>
        <v>0</v>
      </c>
      <c r="I318" s="9" t="str">
        <f aca="false">IF(ISBLANK(A318),"",-B318*C318)</f>
        <v/>
      </c>
      <c r="J318" s="9" t="str">
        <f aca="false">IF(ISBLANK(A318),"",-SUM(I$3:I318))</f>
        <v/>
      </c>
      <c r="K318" s="9" t="str">
        <f aca="false">IF(ISBLANK(A318),"",SUMPRODUCT(O318:R318,T318:W318)-J318)</f>
        <v/>
      </c>
      <c r="L318" s="5" t="str">
        <f aca="false">IF(ISBLANK(A318),"",K318/$M$1)</f>
        <v/>
      </c>
      <c r="M318" s="5" t="str">
        <f aca="false">IF(ISBLANK(A318),"",K318/($M$1+SUM(K$3:K317)))</f>
        <v/>
      </c>
      <c r="N318" s="0" t="str">
        <f aca="false">IF(ISBLANK(A318),"",IF(H319=0,NETWORKDAYS($H$3,H318,holiday!$B$2:$B$10),IF(DAY(H318)&lt;DAY(H319),NETWORKDAYS($H$3,H318,holiday!$B$2:$B$10),0)))</f>
        <v/>
      </c>
      <c r="O318" s="0" t="str">
        <f aca="false">IF(ISBLANK(A318),"",SUMIF($A$3:$A318,O$2,$B$3:$B318))</f>
        <v/>
      </c>
      <c r="P318" s="0" t="str">
        <f aca="false">IF(ISBLANK(A318),"",SUMIF($A$3:$A318,P$2,$B$3:$B318))</f>
        <v/>
      </c>
      <c r="Q318" s="0" t="str">
        <f aca="false">IF(ISBLANK(A318),"",SUMIF($A$3:$A318,Q$2,$B$3:$B318))</f>
        <v/>
      </c>
      <c r="R318" s="0" t="str">
        <f aca="false">IF(ISBLANK(A318),"",SUMIF($A$3:$A318,R$2,$B$3:$B318))</f>
        <v/>
      </c>
      <c r="T318" s="9" t="str">
        <f aca="false">IF(ISBLANK(A318),"",IF($A318=T$2,$C318,T317))</f>
        <v/>
      </c>
      <c r="U318" s="9" t="str">
        <f aca="false">IF(ISBLANK(A318),"",IF($A318=U$2,$C318,U317))</f>
        <v/>
      </c>
      <c r="V318" s="9" t="str">
        <f aca="false">IF(ISBLANK(A318),"",IF($A318=V$2,$C318,V317))</f>
        <v/>
      </c>
      <c r="W318" s="9" t="str">
        <f aca="false">IF(ISBLANK(A318),"",IF($A318=W$2,$C318,W317))</f>
        <v/>
      </c>
    </row>
    <row r="319" customFormat="false" ht="14.1" hidden="false" customHeight="false" outlineLevel="0" collapsed="false">
      <c r="H319" s="8" t="n">
        <f aca="false">IF(ISBLANK(D319),,LEFT(D319,LEN(D319)-6)*1)</f>
        <v>0</v>
      </c>
      <c r="I319" s="9" t="str">
        <f aca="false">IF(ISBLANK(A319),"",-B319*C319)</f>
        <v/>
      </c>
      <c r="J319" s="9" t="str">
        <f aca="false">IF(ISBLANK(A319),"",-SUM(I$3:I319))</f>
        <v/>
      </c>
      <c r="K319" s="9" t="str">
        <f aca="false">IF(ISBLANK(A319),"",SUMPRODUCT(O319:R319,T319:W319)-J319)</f>
        <v/>
      </c>
      <c r="L319" s="5" t="str">
        <f aca="false">IF(ISBLANK(A319),"",K319/$M$1)</f>
        <v/>
      </c>
      <c r="M319" s="5" t="str">
        <f aca="false">IF(ISBLANK(A319),"",K319/($M$1+SUM(K$3:K318)))</f>
        <v/>
      </c>
      <c r="N319" s="0" t="str">
        <f aca="false">IF(ISBLANK(A319),"",IF(H320=0,NETWORKDAYS($H$3,H319,holiday!$B$2:$B$10),IF(DAY(H319)&lt;DAY(H320),NETWORKDAYS($H$3,H319,holiday!$B$2:$B$10),0)))</f>
        <v/>
      </c>
      <c r="O319" s="0" t="str">
        <f aca="false">IF(ISBLANK(A319),"",SUMIF($A$3:$A319,O$2,$B$3:$B319))</f>
        <v/>
      </c>
      <c r="P319" s="0" t="str">
        <f aca="false">IF(ISBLANK(A319),"",SUMIF($A$3:$A319,P$2,$B$3:$B319))</f>
        <v/>
      </c>
      <c r="Q319" s="0" t="str">
        <f aca="false">IF(ISBLANK(A319),"",SUMIF($A$3:$A319,Q$2,$B$3:$B319))</f>
        <v/>
      </c>
      <c r="R319" s="0" t="str">
        <f aca="false">IF(ISBLANK(A319),"",SUMIF($A$3:$A319,R$2,$B$3:$B319))</f>
        <v/>
      </c>
      <c r="T319" s="9" t="str">
        <f aca="false">IF(ISBLANK(A319),"",IF($A319=T$2,$C319,T318))</f>
        <v/>
      </c>
      <c r="U319" s="9" t="str">
        <f aca="false">IF(ISBLANK(A319),"",IF($A319=U$2,$C319,U318))</f>
        <v/>
      </c>
      <c r="V319" s="9" t="str">
        <f aca="false">IF(ISBLANK(A319),"",IF($A319=V$2,$C319,V318))</f>
        <v/>
      </c>
      <c r="W319" s="9" t="str">
        <f aca="false">IF(ISBLANK(A319),"",IF($A319=W$2,$C319,W318))</f>
        <v/>
      </c>
    </row>
    <row r="320" customFormat="false" ht="14.1" hidden="false" customHeight="false" outlineLevel="0" collapsed="false">
      <c r="H320" s="8" t="n">
        <f aca="false">IF(ISBLANK(D320),,LEFT(D320,LEN(D320)-6)*1)</f>
        <v>0</v>
      </c>
      <c r="I320" s="9" t="str">
        <f aca="false">IF(ISBLANK(A320),"",-B320*C320)</f>
        <v/>
      </c>
      <c r="J320" s="9" t="str">
        <f aca="false">IF(ISBLANK(A320),"",-SUM(I$3:I320))</f>
        <v/>
      </c>
      <c r="K320" s="9" t="str">
        <f aca="false">IF(ISBLANK(A320),"",SUMPRODUCT(O320:R320,T320:W320)-J320)</f>
        <v/>
      </c>
      <c r="L320" s="5" t="str">
        <f aca="false">IF(ISBLANK(A320),"",K320/$M$1)</f>
        <v/>
      </c>
      <c r="M320" s="5" t="str">
        <f aca="false">IF(ISBLANK(A320),"",K320/($M$1+SUM(K$3:K319)))</f>
        <v/>
      </c>
      <c r="N320" s="0" t="str">
        <f aca="false">IF(ISBLANK(A320),"",IF(H321=0,NETWORKDAYS($H$3,H320,holiday!$B$2:$B$10),IF(DAY(H320)&lt;DAY(H321),NETWORKDAYS($H$3,H320,holiday!$B$2:$B$10),0)))</f>
        <v/>
      </c>
      <c r="O320" s="0" t="str">
        <f aca="false">IF(ISBLANK(A320),"",SUMIF($A$3:$A320,O$2,$B$3:$B320))</f>
        <v/>
      </c>
      <c r="P320" s="0" t="str">
        <f aca="false">IF(ISBLANK(A320),"",SUMIF($A$3:$A320,P$2,$B$3:$B320))</f>
        <v/>
      </c>
      <c r="Q320" s="0" t="str">
        <f aca="false">IF(ISBLANK(A320),"",SUMIF($A$3:$A320,Q$2,$B$3:$B320))</f>
        <v/>
      </c>
      <c r="R320" s="0" t="str">
        <f aca="false">IF(ISBLANK(A320),"",SUMIF($A$3:$A320,R$2,$B$3:$B320))</f>
        <v/>
      </c>
      <c r="T320" s="9" t="str">
        <f aca="false">IF(ISBLANK(A320),"",IF($A320=T$2,$C320,T319))</f>
        <v/>
      </c>
      <c r="U320" s="9" t="str">
        <f aca="false">IF(ISBLANK(A320),"",IF($A320=U$2,$C320,U319))</f>
        <v/>
      </c>
      <c r="V320" s="9" t="str">
        <f aca="false">IF(ISBLANK(A320),"",IF($A320=V$2,$C320,V319))</f>
        <v/>
      </c>
      <c r="W320" s="9" t="str">
        <f aca="false">IF(ISBLANK(A320),"",IF($A320=W$2,$C320,W319))</f>
        <v/>
      </c>
    </row>
    <row r="321" customFormat="false" ht="14.1" hidden="false" customHeight="false" outlineLevel="0" collapsed="false">
      <c r="H321" s="8" t="n">
        <f aca="false">IF(ISBLANK(D321),,LEFT(D321,LEN(D321)-6)*1)</f>
        <v>0</v>
      </c>
      <c r="I321" s="9" t="str">
        <f aca="false">IF(ISBLANK(A321),"",-B321*C321)</f>
        <v/>
      </c>
      <c r="J321" s="9" t="str">
        <f aca="false">IF(ISBLANK(A321),"",-SUM(I$3:I321))</f>
        <v/>
      </c>
      <c r="K321" s="9" t="str">
        <f aca="false">IF(ISBLANK(A321),"",SUMPRODUCT(O321:R321,T321:W321)-J321)</f>
        <v/>
      </c>
      <c r="L321" s="5" t="str">
        <f aca="false">IF(ISBLANK(A321),"",K321/$M$1)</f>
        <v/>
      </c>
      <c r="M321" s="5" t="str">
        <f aca="false">IF(ISBLANK(A321),"",K321/($M$1+SUM(K$3:K320)))</f>
        <v/>
      </c>
      <c r="N321" s="0" t="str">
        <f aca="false">IF(ISBLANK(A321),"",IF(H322=0,NETWORKDAYS($H$3,H321,holiday!$B$2:$B$10),IF(DAY(H321)&lt;DAY(H322),NETWORKDAYS($H$3,H321,holiday!$B$2:$B$10),0)))</f>
        <v/>
      </c>
      <c r="O321" s="0" t="str">
        <f aca="false">IF(ISBLANK(A321),"",SUMIF($A$3:$A321,O$2,$B$3:$B321))</f>
        <v/>
      </c>
      <c r="P321" s="0" t="str">
        <f aca="false">IF(ISBLANK(A321),"",SUMIF($A$3:$A321,P$2,$B$3:$B321))</f>
        <v/>
      </c>
      <c r="Q321" s="0" t="str">
        <f aca="false">IF(ISBLANK(A321),"",SUMIF($A$3:$A321,Q$2,$B$3:$B321))</f>
        <v/>
      </c>
      <c r="R321" s="0" t="str">
        <f aca="false">IF(ISBLANK(A321),"",SUMIF($A$3:$A321,R$2,$B$3:$B321))</f>
        <v/>
      </c>
      <c r="T321" s="9" t="str">
        <f aca="false">IF(ISBLANK(A321),"",IF($A321=T$2,$C321,T320))</f>
        <v/>
      </c>
      <c r="U321" s="9" t="str">
        <f aca="false">IF(ISBLANK(A321),"",IF($A321=U$2,$C321,U320))</f>
        <v/>
      </c>
      <c r="V321" s="9" t="str">
        <f aca="false">IF(ISBLANK(A321),"",IF($A321=V$2,$C321,V320))</f>
        <v/>
      </c>
      <c r="W321" s="9" t="str">
        <f aca="false">IF(ISBLANK(A321),"",IF($A321=W$2,$C321,W320))</f>
        <v/>
      </c>
    </row>
    <row r="322" customFormat="false" ht="14.1" hidden="false" customHeight="false" outlineLevel="0" collapsed="false">
      <c r="H322" s="8" t="n">
        <f aca="false">IF(ISBLANK(D322),,LEFT(D322,LEN(D322)-6)*1)</f>
        <v>0</v>
      </c>
      <c r="I322" s="9" t="str">
        <f aca="false">IF(ISBLANK(A322),"",-B322*C322)</f>
        <v/>
      </c>
      <c r="J322" s="9" t="str">
        <f aca="false">IF(ISBLANK(A322),"",-SUM(I$3:I322))</f>
        <v/>
      </c>
      <c r="K322" s="9" t="str">
        <f aca="false">IF(ISBLANK(A322),"",SUMPRODUCT(O322:R322,T322:W322)-J322)</f>
        <v/>
      </c>
      <c r="L322" s="5" t="str">
        <f aca="false">IF(ISBLANK(A322),"",K322/$M$1)</f>
        <v/>
      </c>
      <c r="M322" s="5" t="str">
        <f aca="false">IF(ISBLANK(A322),"",K322/($M$1+SUM(K$3:K321)))</f>
        <v/>
      </c>
      <c r="N322" s="0" t="str">
        <f aca="false">IF(ISBLANK(A322),"",IF(H323=0,NETWORKDAYS($H$3,H322,holiday!$B$2:$B$10),IF(DAY(H322)&lt;DAY(H323),NETWORKDAYS($H$3,H322,holiday!$B$2:$B$10),0)))</f>
        <v/>
      </c>
      <c r="O322" s="0" t="str">
        <f aca="false">IF(ISBLANK(A322),"",SUMIF($A$3:$A322,O$2,$B$3:$B322))</f>
        <v/>
      </c>
      <c r="P322" s="0" t="str">
        <f aca="false">IF(ISBLANK(A322),"",SUMIF($A$3:$A322,P$2,$B$3:$B322))</f>
        <v/>
      </c>
      <c r="Q322" s="0" t="str">
        <f aca="false">IF(ISBLANK(A322),"",SUMIF($A$3:$A322,Q$2,$B$3:$B322))</f>
        <v/>
      </c>
      <c r="R322" s="0" t="str">
        <f aca="false">IF(ISBLANK(A322),"",SUMIF($A$3:$A322,R$2,$B$3:$B322))</f>
        <v/>
      </c>
      <c r="T322" s="9" t="str">
        <f aca="false">IF(ISBLANK(A322),"",IF($A322=T$2,$C322,T321))</f>
        <v/>
      </c>
      <c r="U322" s="9" t="str">
        <f aca="false">IF(ISBLANK(A322),"",IF($A322=U$2,$C322,U321))</f>
        <v/>
      </c>
      <c r="V322" s="9" t="str">
        <f aca="false">IF(ISBLANK(A322),"",IF($A322=V$2,$C322,V321))</f>
        <v/>
      </c>
      <c r="W322" s="9" t="str">
        <f aca="false">IF(ISBLANK(A322),"",IF($A322=W$2,$C322,W321))</f>
        <v/>
      </c>
    </row>
    <row r="323" customFormat="false" ht="14.1" hidden="false" customHeight="false" outlineLevel="0" collapsed="false">
      <c r="H323" s="8" t="n">
        <f aca="false">IF(ISBLANK(D323),,LEFT(D323,LEN(D323)-6)*1)</f>
        <v>0</v>
      </c>
      <c r="I323" s="9" t="str">
        <f aca="false">IF(ISBLANK(A323),"",-B323*C323)</f>
        <v/>
      </c>
      <c r="J323" s="9" t="str">
        <f aca="false">IF(ISBLANK(A323),"",-SUM(I$3:I323))</f>
        <v/>
      </c>
      <c r="K323" s="9" t="str">
        <f aca="false">IF(ISBLANK(A323),"",SUMPRODUCT(O323:R323,T323:W323)-J323)</f>
        <v/>
      </c>
      <c r="L323" s="5" t="str">
        <f aca="false">IF(ISBLANK(A323),"",K323/$M$1)</f>
        <v/>
      </c>
      <c r="M323" s="5" t="str">
        <f aca="false">IF(ISBLANK(A323),"",K323/($M$1+SUM(K$3:K322)))</f>
        <v/>
      </c>
      <c r="N323" s="0" t="str">
        <f aca="false">IF(ISBLANK(A323),"",IF(H324=0,NETWORKDAYS($H$3,H323,holiday!$B$2:$B$10),IF(DAY(H323)&lt;DAY(H324),NETWORKDAYS($H$3,H323,holiday!$B$2:$B$10),0)))</f>
        <v/>
      </c>
      <c r="O323" s="0" t="str">
        <f aca="false">IF(ISBLANK(A323),"",SUMIF($A$3:$A323,O$2,$B$3:$B323))</f>
        <v/>
      </c>
      <c r="P323" s="0" t="str">
        <f aca="false">IF(ISBLANK(A323),"",SUMIF($A$3:$A323,P$2,$B$3:$B323))</f>
        <v/>
      </c>
      <c r="Q323" s="0" t="str">
        <f aca="false">IF(ISBLANK(A323),"",SUMIF($A$3:$A323,Q$2,$B$3:$B323))</f>
        <v/>
      </c>
      <c r="R323" s="0" t="str">
        <f aca="false">IF(ISBLANK(A323),"",SUMIF($A$3:$A323,R$2,$B$3:$B323))</f>
        <v/>
      </c>
      <c r="T323" s="9" t="str">
        <f aca="false">IF(ISBLANK(A323),"",IF($A323=T$2,$C323,T322))</f>
        <v/>
      </c>
      <c r="U323" s="9" t="str">
        <f aca="false">IF(ISBLANK(A323),"",IF($A323=U$2,$C323,U322))</f>
        <v/>
      </c>
      <c r="V323" s="9" t="str">
        <f aca="false">IF(ISBLANK(A323),"",IF($A323=V$2,$C323,V322))</f>
        <v/>
      </c>
      <c r="W323" s="9" t="str">
        <f aca="false">IF(ISBLANK(A323),"",IF($A323=W$2,$C323,W322))</f>
        <v/>
      </c>
    </row>
    <row r="324" customFormat="false" ht="14.1" hidden="false" customHeight="false" outlineLevel="0" collapsed="false">
      <c r="H324" s="8" t="n">
        <f aca="false">IF(ISBLANK(D324),,LEFT(D324,LEN(D324)-6)*1)</f>
        <v>0</v>
      </c>
      <c r="I324" s="9" t="str">
        <f aca="false">IF(ISBLANK(A324),"",-B324*C324)</f>
        <v/>
      </c>
      <c r="J324" s="9" t="str">
        <f aca="false">IF(ISBLANK(A324),"",-SUM(I$3:I324))</f>
        <v/>
      </c>
      <c r="K324" s="9" t="str">
        <f aca="false">IF(ISBLANK(A324),"",SUMPRODUCT(O324:R324,T324:W324)-J324)</f>
        <v/>
      </c>
      <c r="L324" s="5" t="str">
        <f aca="false">IF(ISBLANK(A324),"",K324/$M$1)</f>
        <v/>
      </c>
      <c r="M324" s="5" t="str">
        <f aca="false">IF(ISBLANK(A324),"",K324/($M$1+SUM(K$3:K323)))</f>
        <v/>
      </c>
      <c r="N324" s="0" t="str">
        <f aca="false">IF(ISBLANK(A324),"",IF(H325=0,NETWORKDAYS($H$3,H324,holiday!$B$2:$B$10),IF(DAY(H324)&lt;DAY(H325),NETWORKDAYS($H$3,H324,holiday!$B$2:$B$10),0)))</f>
        <v/>
      </c>
      <c r="O324" s="0" t="str">
        <f aca="false">IF(ISBLANK(A324),"",SUMIF($A$3:$A324,O$2,$B$3:$B324))</f>
        <v/>
      </c>
      <c r="P324" s="0" t="str">
        <f aca="false">IF(ISBLANK(A324),"",SUMIF($A$3:$A324,P$2,$B$3:$B324))</f>
        <v/>
      </c>
      <c r="Q324" s="0" t="str">
        <f aca="false">IF(ISBLANK(A324),"",SUMIF($A$3:$A324,Q$2,$B$3:$B324))</f>
        <v/>
      </c>
      <c r="R324" s="0" t="str">
        <f aca="false">IF(ISBLANK(A324),"",SUMIF($A$3:$A324,R$2,$B$3:$B324))</f>
        <v/>
      </c>
      <c r="T324" s="9" t="str">
        <f aca="false">IF(ISBLANK(A324),"",IF($A324=T$2,$C324,T323))</f>
        <v/>
      </c>
      <c r="U324" s="9" t="str">
        <f aca="false">IF(ISBLANK(A324),"",IF($A324=U$2,$C324,U323))</f>
        <v/>
      </c>
      <c r="V324" s="9" t="str">
        <f aca="false">IF(ISBLANK(A324),"",IF($A324=V$2,$C324,V323))</f>
        <v/>
      </c>
      <c r="W324" s="9" t="str">
        <f aca="false">IF(ISBLANK(A324),"",IF($A324=W$2,$C324,W323))</f>
        <v/>
      </c>
    </row>
    <row r="325" customFormat="false" ht="14.1" hidden="false" customHeight="false" outlineLevel="0" collapsed="false">
      <c r="H325" s="8" t="n">
        <f aca="false">IF(ISBLANK(D325),,LEFT(D325,LEN(D325)-6)*1)</f>
        <v>0</v>
      </c>
      <c r="I325" s="9" t="str">
        <f aca="false">IF(ISBLANK(A325),"",-B325*C325)</f>
        <v/>
      </c>
      <c r="J325" s="9" t="str">
        <f aca="false">IF(ISBLANK(A325),"",-SUM(I$3:I325))</f>
        <v/>
      </c>
      <c r="K325" s="9" t="str">
        <f aca="false">IF(ISBLANK(A325),"",SUMPRODUCT(O325:R325,T325:W325)-J325)</f>
        <v/>
      </c>
      <c r="L325" s="5" t="str">
        <f aca="false">IF(ISBLANK(A325),"",K325/$M$1)</f>
        <v/>
      </c>
      <c r="M325" s="5" t="str">
        <f aca="false">IF(ISBLANK(A325),"",K325/($M$1+SUM(K$3:K324)))</f>
        <v/>
      </c>
      <c r="N325" s="0" t="str">
        <f aca="false">IF(ISBLANK(A325),"",IF(H326=0,NETWORKDAYS($H$3,H325,holiday!$B$2:$B$10),IF(DAY(H325)&lt;DAY(H326),NETWORKDAYS($H$3,H325,holiday!$B$2:$B$10),0)))</f>
        <v/>
      </c>
      <c r="O325" s="0" t="str">
        <f aca="false">IF(ISBLANK(A325),"",SUMIF($A$3:$A325,O$2,$B$3:$B325))</f>
        <v/>
      </c>
      <c r="P325" s="0" t="str">
        <f aca="false">IF(ISBLANK(A325),"",SUMIF($A$3:$A325,P$2,$B$3:$B325))</f>
        <v/>
      </c>
      <c r="Q325" s="0" t="str">
        <f aca="false">IF(ISBLANK(A325),"",SUMIF($A$3:$A325,Q$2,$B$3:$B325))</f>
        <v/>
      </c>
      <c r="R325" s="0" t="str">
        <f aca="false">IF(ISBLANK(A325),"",SUMIF($A$3:$A325,R$2,$B$3:$B325))</f>
        <v/>
      </c>
      <c r="T325" s="9" t="str">
        <f aca="false">IF(ISBLANK(A325),"",IF($A325=T$2,$C325,T324))</f>
        <v/>
      </c>
      <c r="U325" s="9" t="str">
        <f aca="false">IF(ISBLANK(A325),"",IF($A325=U$2,$C325,U324))</f>
        <v/>
      </c>
      <c r="V325" s="9" t="str">
        <f aca="false">IF(ISBLANK(A325),"",IF($A325=V$2,$C325,V324))</f>
        <v/>
      </c>
      <c r="W325" s="9" t="str">
        <f aca="false">IF(ISBLANK(A325),"",IF($A325=W$2,$C325,W324))</f>
        <v/>
      </c>
    </row>
    <row r="326" customFormat="false" ht="14.1" hidden="false" customHeight="false" outlineLevel="0" collapsed="false">
      <c r="H326" s="8" t="n">
        <f aca="false">IF(ISBLANK(D326),,LEFT(D326,LEN(D326)-6)*1)</f>
        <v>0</v>
      </c>
      <c r="I326" s="9" t="str">
        <f aca="false">IF(ISBLANK(A326),"",-B326*C326)</f>
        <v/>
      </c>
      <c r="J326" s="9" t="str">
        <f aca="false">IF(ISBLANK(A326),"",-SUM(I$3:I326))</f>
        <v/>
      </c>
      <c r="K326" s="9" t="str">
        <f aca="false">IF(ISBLANK(A326),"",SUMPRODUCT(O326:R326,T326:W326)-J326)</f>
        <v/>
      </c>
      <c r="L326" s="5" t="str">
        <f aca="false">IF(ISBLANK(A326),"",K326/$M$1)</f>
        <v/>
      </c>
      <c r="M326" s="5" t="str">
        <f aca="false">IF(ISBLANK(A326),"",K326/($M$1+SUM(K$3:K325)))</f>
        <v/>
      </c>
      <c r="N326" s="0" t="str">
        <f aca="false">IF(ISBLANK(A326),"",IF(H327=0,NETWORKDAYS($H$3,H326,holiday!$B$2:$B$10),IF(DAY(H326)&lt;DAY(H327),NETWORKDAYS($H$3,H326,holiday!$B$2:$B$10),0)))</f>
        <v/>
      </c>
      <c r="O326" s="0" t="str">
        <f aca="false">IF(ISBLANK(A326),"",SUMIF($A$3:$A326,O$2,$B$3:$B326))</f>
        <v/>
      </c>
      <c r="P326" s="0" t="str">
        <f aca="false">IF(ISBLANK(A326),"",SUMIF($A$3:$A326,P$2,$B$3:$B326))</f>
        <v/>
      </c>
      <c r="Q326" s="0" t="str">
        <f aca="false">IF(ISBLANK(A326),"",SUMIF($A$3:$A326,Q$2,$B$3:$B326))</f>
        <v/>
      </c>
      <c r="R326" s="0" t="str">
        <f aca="false">IF(ISBLANK(A326),"",SUMIF($A$3:$A326,R$2,$B$3:$B326))</f>
        <v/>
      </c>
      <c r="T326" s="9" t="str">
        <f aca="false">IF(ISBLANK(A326),"",IF($A326=T$2,$C326,T325))</f>
        <v/>
      </c>
      <c r="U326" s="9" t="str">
        <f aca="false">IF(ISBLANK(A326),"",IF($A326=U$2,$C326,U325))</f>
        <v/>
      </c>
      <c r="V326" s="9" t="str">
        <f aca="false">IF(ISBLANK(A326),"",IF($A326=V$2,$C326,V325))</f>
        <v/>
      </c>
      <c r="W326" s="9" t="str">
        <f aca="false">IF(ISBLANK(A326),"",IF($A326=W$2,$C326,W325))</f>
        <v/>
      </c>
    </row>
    <row r="327" customFormat="false" ht="14.1" hidden="false" customHeight="false" outlineLevel="0" collapsed="false">
      <c r="H327" s="8" t="n">
        <f aca="false">IF(ISBLANK(D327),,LEFT(D327,LEN(D327)-6)*1)</f>
        <v>0</v>
      </c>
      <c r="I327" s="9" t="str">
        <f aca="false">IF(ISBLANK(A327),"",-B327*C327)</f>
        <v/>
      </c>
      <c r="J327" s="9" t="str">
        <f aca="false">IF(ISBLANK(A327),"",-SUM(I$3:I327))</f>
        <v/>
      </c>
      <c r="K327" s="9" t="str">
        <f aca="false">IF(ISBLANK(A327),"",SUMPRODUCT(O327:R327,T327:W327)-J327)</f>
        <v/>
      </c>
      <c r="L327" s="5" t="str">
        <f aca="false">IF(ISBLANK(A327),"",K327/$M$1)</f>
        <v/>
      </c>
      <c r="M327" s="5" t="str">
        <f aca="false">IF(ISBLANK(A327),"",K327/($M$1+SUM(K$3:K326)))</f>
        <v/>
      </c>
      <c r="N327" s="0" t="str">
        <f aca="false">IF(ISBLANK(A327),"",IF(H328=0,NETWORKDAYS($H$3,H327,holiday!$B$2:$B$10),IF(DAY(H327)&lt;DAY(H328),NETWORKDAYS($H$3,H327,holiday!$B$2:$B$10),0)))</f>
        <v/>
      </c>
      <c r="O327" s="0" t="str">
        <f aca="false">IF(ISBLANK(A327),"",SUMIF($A$3:$A327,O$2,$B$3:$B327))</f>
        <v/>
      </c>
      <c r="P327" s="0" t="str">
        <f aca="false">IF(ISBLANK(A327),"",SUMIF($A$3:$A327,P$2,$B$3:$B327))</f>
        <v/>
      </c>
      <c r="Q327" s="0" t="str">
        <f aca="false">IF(ISBLANK(A327),"",SUMIF($A$3:$A327,Q$2,$B$3:$B327))</f>
        <v/>
      </c>
      <c r="R327" s="0" t="str">
        <f aca="false">IF(ISBLANK(A327),"",SUMIF($A$3:$A327,R$2,$B$3:$B327))</f>
        <v/>
      </c>
      <c r="T327" s="9" t="str">
        <f aca="false">IF(ISBLANK(A327),"",IF($A327=T$2,$C327,T326))</f>
        <v/>
      </c>
      <c r="U327" s="9" t="str">
        <f aca="false">IF(ISBLANK(A327),"",IF($A327=U$2,$C327,U326))</f>
        <v/>
      </c>
      <c r="V327" s="9" t="str">
        <f aca="false">IF(ISBLANK(A327),"",IF($A327=V$2,$C327,V326))</f>
        <v/>
      </c>
      <c r="W327" s="9" t="str">
        <f aca="false">IF(ISBLANK(A327),"",IF($A327=W$2,$C327,W326))</f>
        <v/>
      </c>
    </row>
    <row r="328" customFormat="false" ht="14.1" hidden="false" customHeight="false" outlineLevel="0" collapsed="false">
      <c r="H328" s="8" t="n">
        <f aca="false">IF(ISBLANK(D328),,LEFT(D328,LEN(D328)-6)*1)</f>
        <v>0</v>
      </c>
      <c r="I328" s="9" t="str">
        <f aca="false">IF(ISBLANK(A328),"",-B328*C328)</f>
        <v/>
      </c>
      <c r="J328" s="9" t="str">
        <f aca="false">IF(ISBLANK(A328),"",-SUM(I$3:I328))</f>
        <v/>
      </c>
      <c r="K328" s="9" t="str">
        <f aca="false">IF(ISBLANK(A328),"",SUMPRODUCT(O328:R328,T328:W328)-J328)</f>
        <v/>
      </c>
      <c r="L328" s="5" t="str">
        <f aca="false">IF(ISBLANK(A328),"",K328/$M$1)</f>
        <v/>
      </c>
      <c r="M328" s="5" t="str">
        <f aca="false">IF(ISBLANK(A328),"",K328/($M$1+SUM(K$3:K327)))</f>
        <v/>
      </c>
      <c r="N328" s="0" t="str">
        <f aca="false">IF(ISBLANK(A328),"",IF(H329=0,NETWORKDAYS($H$3,H328,holiday!$B$2:$B$10),IF(DAY(H328)&lt;DAY(H329),NETWORKDAYS($H$3,H328,holiday!$B$2:$B$10),0)))</f>
        <v/>
      </c>
      <c r="O328" s="0" t="str">
        <f aca="false">IF(ISBLANK(A328),"",SUMIF($A$3:$A328,O$2,$B$3:$B328))</f>
        <v/>
      </c>
      <c r="P328" s="0" t="str">
        <f aca="false">IF(ISBLANK(A328),"",SUMIF($A$3:$A328,P$2,$B$3:$B328))</f>
        <v/>
      </c>
      <c r="Q328" s="0" t="str">
        <f aca="false">IF(ISBLANK(A328),"",SUMIF($A$3:$A328,Q$2,$B$3:$B328))</f>
        <v/>
      </c>
      <c r="R328" s="0" t="str">
        <f aca="false">IF(ISBLANK(A328),"",SUMIF($A$3:$A328,R$2,$B$3:$B328))</f>
        <v/>
      </c>
      <c r="T328" s="9" t="str">
        <f aca="false">IF(ISBLANK(A328),"",IF($A328=T$2,$C328,T327))</f>
        <v/>
      </c>
      <c r="U328" s="9" t="str">
        <f aca="false">IF(ISBLANK(A328),"",IF($A328=U$2,$C328,U327))</f>
        <v/>
      </c>
      <c r="V328" s="9" t="str">
        <f aca="false">IF(ISBLANK(A328),"",IF($A328=V$2,$C328,V327))</f>
        <v/>
      </c>
      <c r="W328" s="9" t="str">
        <f aca="false">IF(ISBLANK(A328),"",IF($A328=W$2,$C328,W327))</f>
        <v/>
      </c>
    </row>
    <row r="329" customFormat="false" ht="14.1" hidden="false" customHeight="false" outlineLevel="0" collapsed="false">
      <c r="H329" s="8" t="n">
        <f aca="false">IF(ISBLANK(D329),,LEFT(D329,LEN(D329)-6)*1)</f>
        <v>0</v>
      </c>
      <c r="I329" s="9" t="str">
        <f aca="false">IF(ISBLANK(A329),"",-B329*C329)</f>
        <v/>
      </c>
      <c r="J329" s="9" t="str">
        <f aca="false">IF(ISBLANK(A329),"",-SUM(I$3:I329))</f>
        <v/>
      </c>
      <c r="K329" s="9" t="str">
        <f aca="false">IF(ISBLANK(A329),"",SUMPRODUCT(O329:R329,T329:W329)-J329)</f>
        <v/>
      </c>
      <c r="L329" s="5" t="str">
        <f aca="false">IF(ISBLANK(A329),"",K329/$M$1)</f>
        <v/>
      </c>
      <c r="M329" s="5" t="str">
        <f aca="false">IF(ISBLANK(A329),"",K329/($M$1+SUM(K$3:K328)))</f>
        <v/>
      </c>
      <c r="N329" s="0" t="str">
        <f aca="false">IF(ISBLANK(A329),"",IF(H330=0,NETWORKDAYS($H$3,H329,holiday!$B$2:$B$10),IF(DAY(H329)&lt;DAY(H330),NETWORKDAYS($H$3,H329,holiday!$B$2:$B$10),0)))</f>
        <v/>
      </c>
      <c r="O329" s="0" t="str">
        <f aca="false">IF(ISBLANK(A329),"",SUMIF($A$3:$A329,O$2,$B$3:$B329))</f>
        <v/>
      </c>
      <c r="P329" s="0" t="str">
        <f aca="false">IF(ISBLANK(A329),"",SUMIF($A$3:$A329,P$2,$B$3:$B329))</f>
        <v/>
      </c>
      <c r="Q329" s="0" t="str">
        <f aca="false">IF(ISBLANK(A329),"",SUMIF($A$3:$A329,Q$2,$B$3:$B329))</f>
        <v/>
      </c>
      <c r="R329" s="0" t="str">
        <f aca="false">IF(ISBLANK(A329),"",SUMIF($A$3:$A329,R$2,$B$3:$B329))</f>
        <v/>
      </c>
      <c r="T329" s="9" t="str">
        <f aca="false">IF(ISBLANK(A329),"",IF($A329=T$2,$C329,T328))</f>
        <v/>
      </c>
      <c r="U329" s="9" t="str">
        <f aca="false">IF(ISBLANK(A329),"",IF($A329=U$2,$C329,U328))</f>
        <v/>
      </c>
      <c r="V329" s="9" t="str">
        <f aca="false">IF(ISBLANK(A329),"",IF($A329=V$2,$C329,V328))</f>
        <v/>
      </c>
      <c r="W329" s="9" t="str">
        <f aca="false">IF(ISBLANK(A329),"",IF($A329=W$2,$C329,W328))</f>
        <v/>
      </c>
    </row>
    <row r="330" customFormat="false" ht="14.1" hidden="false" customHeight="false" outlineLevel="0" collapsed="false">
      <c r="H330" s="8" t="n">
        <f aca="false">IF(ISBLANK(D330),,LEFT(D330,LEN(D330)-6)*1)</f>
        <v>0</v>
      </c>
      <c r="I330" s="9" t="str">
        <f aca="false">IF(ISBLANK(A330),"",-B330*C330)</f>
        <v/>
      </c>
      <c r="J330" s="9" t="str">
        <f aca="false">IF(ISBLANK(A330),"",-SUM(I$3:I330))</f>
        <v/>
      </c>
      <c r="K330" s="9" t="str">
        <f aca="false">IF(ISBLANK(A330),"",SUMPRODUCT(O330:R330,T330:W330)-J330)</f>
        <v/>
      </c>
      <c r="L330" s="5" t="str">
        <f aca="false">IF(ISBLANK(A330),"",K330/$M$1)</f>
        <v/>
      </c>
      <c r="M330" s="5" t="str">
        <f aca="false">IF(ISBLANK(A330),"",K330/($M$1+SUM(K$3:K329)))</f>
        <v/>
      </c>
      <c r="N330" s="0" t="str">
        <f aca="false">IF(ISBLANK(A330),"",IF(H331=0,NETWORKDAYS($H$3,H330,holiday!$B$2:$B$10),IF(DAY(H330)&lt;DAY(H331),NETWORKDAYS($H$3,H330,holiday!$B$2:$B$10),0)))</f>
        <v/>
      </c>
      <c r="O330" s="0" t="str">
        <f aca="false">IF(ISBLANK(A330),"",SUMIF($A$3:$A330,O$2,$B$3:$B330))</f>
        <v/>
      </c>
      <c r="P330" s="0" t="str">
        <f aca="false">IF(ISBLANK(A330),"",SUMIF($A$3:$A330,P$2,$B$3:$B330))</f>
        <v/>
      </c>
      <c r="Q330" s="0" t="str">
        <f aca="false">IF(ISBLANK(A330),"",SUMIF($A$3:$A330,Q$2,$B$3:$B330))</f>
        <v/>
      </c>
      <c r="R330" s="0" t="str">
        <f aca="false">IF(ISBLANK(A330),"",SUMIF($A$3:$A330,R$2,$B$3:$B330))</f>
        <v/>
      </c>
      <c r="T330" s="9" t="str">
        <f aca="false">IF(ISBLANK(A330),"",IF($A330=T$2,$C330,T329))</f>
        <v/>
      </c>
      <c r="U330" s="9" t="str">
        <f aca="false">IF(ISBLANK(A330),"",IF($A330=U$2,$C330,U329))</f>
        <v/>
      </c>
      <c r="V330" s="9" t="str">
        <f aca="false">IF(ISBLANK(A330),"",IF($A330=V$2,$C330,V329))</f>
        <v/>
      </c>
      <c r="W330" s="9" t="str">
        <f aca="false">IF(ISBLANK(A330),"",IF($A330=W$2,$C330,W329))</f>
        <v/>
      </c>
    </row>
    <row r="331" customFormat="false" ht="14.1" hidden="false" customHeight="false" outlineLevel="0" collapsed="false">
      <c r="H331" s="8" t="n">
        <f aca="false">IF(ISBLANK(D331),,LEFT(D331,LEN(D331)-6)*1)</f>
        <v>0</v>
      </c>
      <c r="I331" s="9" t="str">
        <f aca="false">IF(ISBLANK(A331),"",-B331*C331)</f>
        <v/>
      </c>
      <c r="J331" s="9" t="str">
        <f aca="false">IF(ISBLANK(A331),"",-SUM(I$3:I331))</f>
        <v/>
      </c>
      <c r="K331" s="9" t="str">
        <f aca="false">IF(ISBLANK(A331),"",SUMPRODUCT(O331:R331,T331:W331)-J331)</f>
        <v/>
      </c>
      <c r="L331" s="5" t="str">
        <f aca="false">IF(ISBLANK(A331),"",K331/$M$1)</f>
        <v/>
      </c>
      <c r="M331" s="5" t="str">
        <f aca="false">IF(ISBLANK(A331),"",K331/($M$1+SUM(K$3:K330)))</f>
        <v/>
      </c>
      <c r="N331" s="0" t="str">
        <f aca="false">IF(ISBLANK(A331),"",IF(H332=0,NETWORKDAYS($H$3,H331,holiday!$B$2:$B$10),IF(DAY(H331)&lt;DAY(H332),NETWORKDAYS($H$3,H331,holiday!$B$2:$B$10),0)))</f>
        <v/>
      </c>
      <c r="O331" s="0" t="str">
        <f aca="false">IF(ISBLANK(A331),"",SUMIF($A$3:$A331,O$2,$B$3:$B331))</f>
        <v/>
      </c>
      <c r="P331" s="0" t="str">
        <f aca="false">IF(ISBLANK(A331),"",SUMIF($A$3:$A331,P$2,$B$3:$B331))</f>
        <v/>
      </c>
      <c r="Q331" s="0" t="str">
        <f aca="false">IF(ISBLANK(A331),"",SUMIF($A$3:$A331,Q$2,$B$3:$B331))</f>
        <v/>
      </c>
      <c r="R331" s="0" t="str">
        <f aca="false">IF(ISBLANK(A331),"",SUMIF($A$3:$A331,R$2,$B$3:$B331))</f>
        <v/>
      </c>
      <c r="T331" s="9" t="str">
        <f aca="false">IF(ISBLANK(A331),"",IF($A331=T$2,$C331,T330))</f>
        <v/>
      </c>
      <c r="U331" s="9" t="str">
        <f aca="false">IF(ISBLANK(A331),"",IF($A331=U$2,$C331,U330))</f>
        <v/>
      </c>
      <c r="V331" s="9" t="str">
        <f aca="false">IF(ISBLANK(A331),"",IF($A331=V$2,$C331,V330))</f>
        <v/>
      </c>
      <c r="W331" s="9" t="str">
        <f aca="false">IF(ISBLANK(A331),"",IF($A331=W$2,$C331,W330))</f>
        <v/>
      </c>
    </row>
    <row r="332" customFormat="false" ht="14.1" hidden="false" customHeight="false" outlineLevel="0" collapsed="false">
      <c r="H332" s="8" t="n">
        <f aca="false">IF(ISBLANK(D332),,LEFT(D332,LEN(D332)-6)*1)</f>
        <v>0</v>
      </c>
      <c r="I332" s="9" t="str">
        <f aca="false">IF(ISBLANK(A332),"",-B332*C332)</f>
        <v/>
      </c>
      <c r="J332" s="9" t="str">
        <f aca="false">IF(ISBLANK(A332),"",-SUM(I$3:I332))</f>
        <v/>
      </c>
      <c r="K332" s="9" t="str">
        <f aca="false">IF(ISBLANK(A332),"",SUMPRODUCT(O332:R332,T332:W332)-J332)</f>
        <v/>
      </c>
      <c r="L332" s="5" t="str">
        <f aca="false">IF(ISBLANK(A332),"",K332/$M$1)</f>
        <v/>
      </c>
      <c r="M332" s="5" t="str">
        <f aca="false">IF(ISBLANK(A332),"",K332/($M$1+SUM(K$3:K331)))</f>
        <v/>
      </c>
      <c r="N332" s="0" t="str">
        <f aca="false">IF(ISBLANK(A332),"",IF(H333=0,NETWORKDAYS($H$3,H332,holiday!$B$2:$B$10),IF(DAY(H332)&lt;DAY(H333),NETWORKDAYS($H$3,H332,holiday!$B$2:$B$10),0)))</f>
        <v/>
      </c>
      <c r="O332" s="0" t="str">
        <f aca="false">IF(ISBLANK(A332),"",SUMIF($A$3:$A332,O$2,$B$3:$B332))</f>
        <v/>
      </c>
      <c r="P332" s="0" t="str">
        <f aca="false">IF(ISBLANK(A332),"",SUMIF($A$3:$A332,P$2,$B$3:$B332))</f>
        <v/>
      </c>
      <c r="Q332" s="0" t="str">
        <f aca="false">IF(ISBLANK(A332),"",SUMIF($A$3:$A332,Q$2,$B$3:$B332))</f>
        <v/>
      </c>
      <c r="R332" s="0" t="str">
        <f aca="false">IF(ISBLANK(A332),"",SUMIF($A$3:$A332,R$2,$B$3:$B332))</f>
        <v/>
      </c>
      <c r="T332" s="9" t="str">
        <f aca="false">IF(ISBLANK(A332),"",IF($A332=T$2,$C332,T331))</f>
        <v/>
      </c>
      <c r="U332" s="9" t="str">
        <f aca="false">IF(ISBLANK(A332),"",IF($A332=U$2,$C332,U331))</f>
        <v/>
      </c>
      <c r="V332" s="9" t="str">
        <f aca="false">IF(ISBLANK(A332),"",IF($A332=V$2,$C332,V331))</f>
        <v/>
      </c>
      <c r="W332" s="9" t="str">
        <f aca="false">IF(ISBLANK(A332),"",IF($A332=W$2,$C332,W331))</f>
        <v/>
      </c>
    </row>
    <row r="333" customFormat="false" ht="14.1" hidden="false" customHeight="false" outlineLevel="0" collapsed="false">
      <c r="H333" s="8" t="n">
        <f aca="false">IF(ISBLANK(D333),,LEFT(D333,LEN(D333)-6)*1)</f>
        <v>0</v>
      </c>
      <c r="I333" s="9" t="str">
        <f aca="false">IF(ISBLANK(A333),"",-B333*C333)</f>
        <v/>
      </c>
      <c r="J333" s="9" t="str">
        <f aca="false">IF(ISBLANK(A333),"",-SUM(I$3:I333))</f>
        <v/>
      </c>
      <c r="K333" s="9" t="str">
        <f aca="false">IF(ISBLANK(A333),"",SUMPRODUCT(O333:R333,T333:W333)-J333)</f>
        <v/>
      </c>
      <c r="L333" s="5" t="str">
        <f aca="false">IF(ISBLANK(A333),"",K333/$M$1)</f>
        <v/>
      </c>
      <c r="M333" s="5" t="str">
        <f aca="false">IF(ISBLANK(A333),"",K333/($M$1+SUM(K$3:K332)))</f>
        <v/>
      </c>
      <c r="N333" s="0" t="str">
        <f aca="false">IF(ISBLANK(A333),"",IF(H334=0,NETWORKDAYS($H$3,H333,holiday!$B$2:$B$10),IF(DAY(H333)&lt;DAY(H334),NETWORKDAYS($H$3,H333,holiday!$B$2:$B$10),0)))</f>
        <v/>
      </c>
      <c r="O333" s="0" t="str">
        <f aca="false">IF(ISBLANK(A333),"",SUMIF($A$3:$A333,O$2,$B$3:$B333))</f>
        <v/>
      </c>
      <c r="P333" s="0" t="str">
        <f aca="false">IF(ISBLANK(A333),"",SUMIF($A$3:$A333,P$2,$B$3:$B333))</f>
        <v/>
      </c>
      <c r="Q333" s="0" t="str">
        <f aca="false">IF(ISBLANK(A333),"",SUMIF($A$3:$A333,Q$2,$B$3:$B333))</f>
        <v/>
      </c>
      <c r="R333" s="0" t="str">
        <f aca="false">IF(ISBLANK(A333),"",SUMIF($A$3:$A333,R$2,$B$3:$B333))</f>
        <v/>
      </c>
      <c r="T333" s="9" t="str">
        <f aca="false">IF(ISBLANK(A333),"",IF($A333=T$2,$C333,T332))</f>
        <v/>
      </c>
      <c r="U333" s="9" t="str">
        <f aca="false">IF(ISBLANK(A333),"",IF($A333=U$2,$C333,U332))</f>
        <v/>
      </c>
      <c r="V333" s="9" t="str">
        <f aca="false">IF(ISBLANK(A333),"",IF($A333=V$2,$C333,V332))</f>
        <v/>
      </c>
      <c r="W333" s="9" t="str">
        <f aca="false">IF(ISBLANK(A333),"",IF($A333=W$2,$C333,W332))</f>
        <v/>
      </c>
    </row>
    <row r="334" customFormat="false" ht="14.1" hidden="false" customHeight="false" outlineLevel="0" collapsed="false">
      <c r="H334" s="8" t="n">
        <f aca="false">IF(ISBLANK(D334),,LEFT(D334,LEN(D334)-6)*1)</f>
        <v>0</v>
      </c>
      <c r="I334" s="9" t="str">
        <f aca="false">IF(ISBLANK(A334),"",-B334*C334)</f>
        <v/>
      </c>
      <c r="J334" s="9" t="str">
        <f aca="false">IF(ISBLANK(A334),"",-SUM(I$3:I334))</f>
        <v/>
      </c>
      <c r="K334" s="9" t="str">
        <f aca="false">IF(ISBLANK(A334),"",SUMPRODUCT(O334:R334,T334:W334)-J334)</f>
        <v/>
      </c>
      <c r="L334" s="5" t="str">
        <f aca="false">IF(ISBLANK(A334),"",K334/$M$1)</f>
        <v/>
      </c>
      <c r="M334" s="5" t="str">
        <f aca="false">IF(ISBLANK(A334),"",K334/($M$1+SUM(K$3:K333)))</f>
        <v/>
      </c>
      <c r="N334" s="0" t="str">
        <f aca="false">IF(ISBLANK(A334),"",IF(H335=0,NETWORKDAYS($H$3,H334,holiday!$B$2:$B$10),IF(DAY(H334)&lt;DAY(H335),NETWORKDAYS($H$3,H334,holiday!$B$2:$B$10),0)))</f>
        <v/>
      </c>
      <c r="O334" s="0" t="str">
        <f aca="false">IF(ISBLANK(A334),"",SUMIF($A$3:$A334,O$2,$B$3:$B334))</f>
        <v/>
      </c>
      <c r="P334" s="0" t="str">
        <f aca="false">IF(ISBLANK(A334),"",SUMIF($A$3:$A334,P$2,$B$3:$B334))</f>
        <v/>
      </c>
      <c r="Q334" s="0" t="str">
        <f aca="false">IF(ISBLANK(A334),"",SUMIF($A$3:$A334,Q$2,$B$3:$B334))</f>
        <v/>
      </c>
      <c r="R334" s="0" t="str">
        <f aca="false">IF(ISBLANK(A334),"",SUMIF($A$3:$A334,R$2,$B$3:$B334))</f>
        <v/>
      </c>
      <c r="T334" s="9" t="str">
        <f aca="false">IF(ISBLANK(A334),"",IF($A334=T$2,$C334,T333))</f>
        <v/>
      </c>
      <c r="U334" s="9" t="str">
        <f aca="false">IF(ISBLANK(A334),"",IF($A334=U$2,$C334,U333))</f>
        <v/>
      </c>
      <c r="V334" s="9" t="str">
        <f aca="false">IF(ISBLANK(A334),"",IF($A334=V$2,$C334,V333))</f>
        <v/>
      </c>
      <c r="W334" s="9" t="str">
        <f aca="false">IF(ISBLANK(A334),"",IF($A334=W$2,$C334,W333))</f>
        <v/>
      </c>
    </row>
    <row r="335" customFormat="false" ht="14.1" hidden="false" customHeight="false" outlineLevel="0" collapsed="false">
      <c r="H335" s="8" t="n">
        <f aca="false">IF(ISBLANK(D335),,LEFT(D335,LEN(D335)-6)*1)</f>
        <v>0</v>
      </c>
      <c r="I335" s="9" t="str">
        <f aca="false">IF(ISBLANK(A335),"",-B335*C335)</f>
        <v/>
      </c>
      <c r="J335" s="9" t="str">
        <f aca="false">IF(ISBLANK(A335),"",-SUM(I$3:I335))</f>
        <v/>
      </c>
      <c r="K335" s="9" t="str">
        <f aca="false">IF(ISBLANK(A335),"",SUMPRODUCT(O335:R335,T335:W335)-J335)</f>
        <v/>
      </c>
      <c r="L335" s="5" t="str">
        <f aca="false">IF(ISBLANK(A335),"",K335/$M$1)</f>
        <v/>
      </c>
      <c r="M335" s="5" t="str">
        <f aca="false">IF(ISBLANK(A335),"",K335/($M$1+SUM(K$3:K334)))</f>
        <v/>
      </c>
      <c r="N335" s="0" t="str">
        <f aca="false">IF(ISBLANK(A335),"",IF(H336=0,NETWORKDAYS($H$3,H335,holiday!$B$2:$B$10),IF(DAY(H335)&lt;DAY(H336),NETWORKDAYS($H$3,H335,holiday!$B$2:$B$10),0)))</f>
        <v/>
      </c>
      <c r="O335" s="0" t="str">
        <f aca="false">IF(ISBLANK(A335),"",SUMIF($A$3:$A335,O$2,$B$3:$B335))</f>
        <v/>
      </c>
      <c r="P335" s="0" t="str">
        <f aca="false">IF(ISBLANK(A335),"",SUMIF($A$3:$A335,P$2,$B$3:$B335))</f>
        <v/>
      </c>
      <c r="Q335" s="0" t="str">
        <f aca="false">IF(ISBLANK(A335),"",SUMIF($A$3:$A335,Q$2,$B$3:$B335))</f>
        <v/>
      </c>
      <c r="R335" s="0" t="str">
        <f aca="false">IF(ISBLANK(A335),"",SUMIF($A$3:$A335,R$2,$B$3:$B335))</f>
        <v/>
      </c>
      <c r="T335" s="9" t="str">
        <f aca="false">IF(ISBLANK(A335),"",IF($A335=T$2,$C335,T334))</f>
        <v/>
      </c>
      <c r="U335" s="9" t="str">
        <f aca="false">IF(ISBLANK(A335),"",IF($A335=U$2,$C335,U334))</f>
        <v/>
      </c>
      <c r="V335" s="9" t="str">
        <f aca="false">IF(ISBLANK(A335),"",IF($A335=V$2,$C335,V334))</f>
        <v/>
      </c>
      <c r="W335" s="9" t="str">
        <f aca="false">IF(ISBLANK(A335),"",IF($A335=W$2,$C335,W334))</f>
        <v/>
      </c>
    </row>
    <row r="336" customFormat="false" ht="14.1" hidden="false" customHeight="false" outlineLevel="0" collapsed="false">
      <c r="H336" s="8" t="n">
        <f aca="false">IF(ISBLANK(D336),,LEFT(D336,LEN(D336)-6)*1)</f>
        <v>0</v>
      </c>
      <c r="I336" s="9" t="str">
        <f aca="false">IF(ISBLANK(A336),"",-B336*C336)</f>
        <v/>
      </c>
      <c r="J336" s="9" t="str">
        <f aca="false">IF(ISBLANK(A336),"",-SUM(I$3:I336))</f>
        <v/>
      </c>
      <c r="K336" s="9" t="str">
        <f aca="false">IF(ISBLANK(A336),"",SUMPRODUCT(O336:R336,T336:W336)-J336)</f>
        <v/>
      </c>
      <c r="L336" s="5" t="str">
        <f aca="false">IF(ISBLANK(A336),"",K336/$M$1)</f>
        <v/>
      </c>
      <c r="M336" s="5" t="str">
        <f aca="false">IF(ISBLANK(A336),"",K336/($M$1+SUM(K$3:K335)))</f>
        <v/>
      </c>
      <c r="N336" s="0" t="str">
        <f aca="false">IF(ISBLANK(A336),"",IF(H337=0,NETWORKDAYS($H$3,H336,holiday!$B$2:$B$10),IF(DAY(H336)&lt;DAY(H337),NETWORKDAYS($H$3,H336,holiday!$B$2:$B$10),0)))</f>
        <v/>
      </c>
      <c r="O336" s="0" t="str">
        <f aca="false">IF(ISBLANK(A336),"",SUMIF($A$3:$A336,O$2,$B$3:$B336))</f>
        <v/>
      </c>
      <c r="P336" s="0" t="str">
        <f aca="false">IF(ISBLANK(A336),"",SUMIF($A$3:$A336,P$2,$B$3:$B336))</f>
        <v/>
      </c>
      <c r="Q336" s="0" t="str">
        <f aca="false">IF(ISBLANK(A336),"",SUMIF($A$3:$A336,Q$2,$B$3:$B336))</f>
        <v/>
      </c>
      <c r="R336" s="0" t="str">
        <f aca="false">IF(ISBLANK(A336),"",SUMIF($A$3:$A336,R$2,$B$3:$B336))</f>
        <v/>
      </c>
      <c r="T336" s="9" t="str">
        <f aca="false">IF(ISBLANK(A336),"",IF($A336=T$2,$C336,T335))</f>
        <v/>
      </c>
      <c r="U336" s="9" t="str">
        <f aca="false">IF(ISBLANK(A336),"",IF($A336=U$2,$C336,U335))</f>
        <v/>
      </c>
      <c r="V336" s="9" t="str">
        <f aca="false">IF(ISBLANK(A336),"",IF($A336=V$2,$C336,V335))</f>
        <v/>
      </c>
      <c r="W336" s="9" t="str">
        <f aca="false">IF(ISBLANK(A336),"",IF($A336=W$2,$C336,W335))</f>
        <v/>
      </c>
    </row>
    <row r="337" customFormat="false" ht="14.1" hidden="false" customHeight="false" outlineLevel="0" collapsed="false">
      <c r="H337" s="8" t="n">
        <f aca="false">IF(ISBLANK(D337),,LEFT(D337,LEN(D337)-6)*1)</f>
        <v>0</v>
      </c>
      <c r="I337" s="9" t="str">
        <f aca="false">IF(ISBLANK(A337),"",-B337*C337)</f>
        <v/>
      </c>
      <c r="J337" s="9" t="str">
        <f aca="false">IF(ISBLANK(A337),"",-SUM(I$3:I337))</f>
        <v/>
      </c>
      <c r="K337" s="9" t="str">
        <f aca="false">IF(ISBLANK(A337),"",SUMPRODUCT(O337:R337,T337:W337)-J337)</f>
        <v/>
      </c>
      <c r="L337" s="5" t="str">
        <f aca="false">IF(ISBLANK(A337),"",K337/$M$1)</f>
        <v/>
      </c>
      <c r="M337" s="5" t="str">
        <f aca="false">IF(ISBLANK(A337),"",K337/($M$1+SUM(K$3:K336)))</f>
        <v/>
      </c>
      <c r="N337" s="0" t="str">
        <f aca="false">IF(ISBLANK(A337),"",IF(H338=0,NETWORKDAYS($H$3,H337,holiday!$B$2:$B$10),IF(DAY(H337)&lt;DAY(H338),NETWORKDAYS($H$3,H337,holiday!$B$2:$B$10),0)))</f>
        <v/>
      </c>
      <c r="O337" s="0" t="str">
        <f aca="false">IF(ISBLANK(A337),"",SUMIF($A$3:$A337,O$2,$B$3:$B337))</f>
        <v/>
      </c>
      <c r="P337" s="0" t="str">
        <f aca="false">IF(ISBLANK(A337),"",SUMIF($A$3:$A337,P$2,$B$3:$B337))</f>
        <v/>
      </c>
      <c r="Q337" s="0" t="str">
        <f aca="false">IF(ISBLANK(A337),"",SUMIF($A$3:$A337,Q$2,$B$3:$B337))</f>
        <v/>
      </c>
      <c r="R337" s="0" t="str">
        <f aca="false">IF(ISBLANK(A337),"",SUMIF($A$3:$A337,R$2,$B$3:$B337))</f>
        <v/>
      </c>
      <c r="T337" s="9" t="str">
        <f aca="false">IF(ISBLANK(A337),"",IF($A337=T$2,$C337,T336))</f>
        <v/>
      </c>
      <c r="U337" s="9" t="str">
        <f aca="false">IF(ISBLANK(A337),"",IF($A337=U$2,$C337,U336))</f>
        <v/>
      </c>
      <c r="V337" s="9" t="str">
        <f aca="false">IF(ISBLANK(A337),"",IF($A337=V$2,$C337,V336))</f>
        <v/>
      </c>
      <c r="W337" s="9" t="str">
        <f aca="false">IF(ISBLANK(A337),"",IF($A337=W$2,$C337,W336))</f>
        <v/>
      </c>
    </row>
    <row r="338" customFormat="false" ht="14.1" hidden="false" customHeight="false" outlineLevel="0" collapsed="false">
      <c r="H338" s="8" t="n">
        <f aca="false">IF(ISBLANK(D338),,LEFT(D338,LEN(D338)-6)*1)</f>
        <v>0</v>
      </c>
      <c r="I338" s="9" t="str">
        <f aca="false">IF(ISBLANK(A338),"",-B338*C338)</f>
        <v/>
      </c>
      <c r="J338" s="9" t="str">
        <f aca="false">IF(ISBLANK(A338),"",-SUM(I$3:I338))</f>
        <v/>
      </c>
      <c r="K338" s="9" t="str">
        <f aca="false">IF(ISBLANK(A338),"",SUMPRODUCT(O338:R338,T338:W338)-J338)</f>
        <v/>
      </c>
      <c r="L338" s="5" t="str">
        <f aca="false">IF(ISBLANK(A338),"",K338/$M$1)</f>
        <v/>
      </c>
      <c r="M338" s="5" t="str">
        <f aca="false">IF(ISBLANK(A338),"",K338/($M$1+SUM(K$3:K337)))</f>
        <v/>
      </c>
      <c r="N338" s="0" t="str">
        <f aca="false">IF(ISBLANK(A338),"",IF(H339=0,NETWORKDAYS($H$3,H338,holiday!$B$2:$B$10),IF(DAY(H338)&lt;DAY(H339),NETWORKDAYS($H$3,H338,holiday!$B$2:$B$10),0)))</f>
        <v/>
      </c>
      <c r="O338" s="0" t="str">
        <f aca="false">IF(ISBLANK(A338),"",SUMIF($A$3:$A338,O$2,$B$3:$B338))</f>
        <v/>
      </c>
      <c r="P338" s="0" t="str">
        <f aca="false">IF(ISBLANK(A338),"",SUMIF($A$3:$A338,P$2,$B$3:$B338))</f>
        <v/>
      </c>
      <c r="Q338" s="0" t="str">
        <f aca="false">IF(ISBLANK(A338),"",SUMIF($A$3:$A338,Q$2,$B$3:$B338))</f>
        <v/>
      </c>
      <c r="R338" s="0" t="str">
        <f aca="false">IF(ISBLANK(A338),"",SUMIF($A$3:$A338,R$2,$B$3:$B338))</f>
        <v/>
      </c>
      <c r="T338" s="9" t="str">
        <f aca="false">IF(ISBLANK(A338),"",IF($A338=T$2,$C338,T337))</f>
        <v/>
      </c>
      <c r="U338" s="9" t="str">
        <f aca="false">IF(ISBLANK(A338),"",IF($A338=U$2,$C338,U337))</f>
        <v/>
      </c>
      <c r="V338" s="9" t="str">
        <f aca="false">IF(ISBLANK(A338),"",IF($A338=V$2,$C338,V337))</f>
        <v/>
      </c>
      <c r="W338" s="9" t="str">
        <f aca="false">IF(ISBLANK(A338),"",IF($A338=W$2,$C338,W337))</f>
        <v/>
      </c>
    </row>
    <row r="339" customFormat="false" ht="14.1" hidden="false" customHeight="false" outlineLevel="0" collapsed="false">
      <c r="H339" s="8" t="n">
        <f aca="false">IF(ISBLANK(D339),,LEFT(D339,LEN(D339)-6)*1)</f>
        <v>0</v>
      </c>
      <c r="I339" s="9" t="str">
        <f aca="false">IF(ISBLANK(A339),"",-B339*C339)</f>
        <v/>
      </c>
      <c r="J339" s="9" t="str">
        <f aca="false">IF(ISBLANK(A339),"",-SUM(I$3:I339))</f>
        <v/>
      </c>
      <c r="K339" s="9" t="str">
        <f aca="false">IF(ISBLANK(A339),"",SUMPRODUCT(O339:R339,T339:W339)-J339)</f>
        <v/>
      </c>
      <c r="L339" s="5" t="str">
        <f aca="false">IF(ISBLANK(A339),"",K339/$M$1)</f>
        <v/>
      </c>
      <c r="M339" s="5" t="str">
        <f aca="false">IF(ISBLANK(A339),"",K339/($M$1+SUM(K$3:K338)))</f>
        <v/>
      </c>
      <c r="N339" s="0" t="str">
        <f aca="false">IF(ISBLANK(A339),"",IF(H340=0,NETWORKDAYS($H$3,H339,holiday!$B$2:$B$10),IF(DAY(H339)&lt;DAY(H340),NETWORKDAYS($H$3,H339,holiday!$B$2:$B$10),0)))</f>
        <v/>
      </c>
      <c r="O339" s="0" t="str">
        <f aca="false">IF(ISBLANK(A339),"",SUMIF($A$3:$A339,O$2,$B$3:$B339))</f>
        <v/>
      </c>
      <c r="P339" s="0" t="str">
        <f aca="false">IF(ISBLANK(A339),"",SUMIF($A$3:$A339,P$2,$B$3:$B339))</f>
        <v/>
      </c>
      <c r="Q339" s="0" t="str">
        <f aca="false">IF(ISBLANK(A339),"",SUMIF($A$3:$A339,Q$2,$B$3:$B339))</f>
        <v/>
      </c>
      <c r="R339" s="0" t="str">
        <f aca="false">IF(ISBLANK(A339),"",SUMIF($A$3:$A339,R$2,$B$3:$B339))</f>
        <v/>
      </c>
      <c r="T339" s="9" t="str">
        <f aca="false">IF(ISBLANK(A339),"",IF($A339=T$2,$C339,T338))</f>
        <v/>
      </c>
      <c r="U339" s="9" t="str">
        <f aca="false">IF(ISBLANK(A339),"",IF($A339=U$2,$C339,U338))</f>
        <v/>
      </c>
      <c r="V339" s="9" t="str">
        <f aca="false">IF(ISBLANK(A339),"",IF($A339=V$2,$C339,V338))</f>
        <v/>
      </c>
      <c r="W339" s="9" t="str">
        <f aca="false">IF(ISBLANK(A339),"",IF($A339=W$2,$C339,W338))</f>
        <v/>
      </c>
    </row>
    <row r="340" customFormat="false" ht="14.1" hidden="false" customHeight="false" outlineLevel="0" collapsed="false">
      <c r="H340" s="8" t="n">
        <f aca="false">IF(ISBLANK(D340),,LEFT(D340,LEN(D340)-6)*1)</f>
        <v>0</v>
      </c>
      <c r="I340" s="9" t="str">
        <f aca="false">IF(ISBLANK(A340),"",-B340*C340)</f>
        <v/>
      </c>
      <c r="J340" s="9" t="str">
        <f aca="false">IF(ISBLANK(A340),"",-SUM(I$3:I340))</f>
        <v/>
      </c>
      <c r="K340" s="9" t="str">
        <f aca="false">IF(ISBLANK(A340),"",SUMPRODUCT(O340:R340,T340:W340)-J340)</f>
        <v/>
      </c>
      <c r="L340" s="5" t="str">
        <f aca="false">IF(ISBLANK(A340),"",K340/$M$1)</f>
        <v/>
      </c>
      <c r="M340" s="5" t="str">
        <f aca="false">IF(ISBLANK(A340),"",K340/($M$1+SUM(K$3:K339)))</f>
        <v/>
      </c>
      <c r="N340" s="0" t="str">
        <f aca="false">IF(ISBLANK(A340),"",IF(H341=0,NETWORKDAYS($H$3,H340,holiday!$B$2:$B$10),IF(DAY(H340)&lt;DAY(H341),NETWORKDAYS($H$3,H340,holiday!$B$2:$B$10),0)))</f>
        <v/>
      </c>
      <c r="O340" s="0" t="str">
        <f aca="false">IF(ISBLANK(A340),"",SUMIF($A$3:$A340,O$2,$B$3:$B340))</f>
        <v/>
      </c>
      <c r="P340" s="0" t="str">
        <f aca="false">IF(ISBLANK(A340),"",SUMIF($A$3:$A340,P$2,$B$3:$B340))</f>
        <v/>
      </c>
      <c r="Q340" s="0" t="str">
        <f aca="false">IF(ISBLANK(A340),"",SUMIF($A$3:$A340,Q$2,$B$3:$B340))</f>
        <v/>
      </c>
      <c r="R340" s="0" t="str">
        <f aca="false">IF(ISBLANK(A340),"",SUMIF($A$3:$A340,R$2,$B$3:$B340))</f>
        <v/>
      </c>
      <c r="T340" s="9" t="str">
        <f aca="false">IF(ISBLANK(A340),"",IF($A340=T$2,$C340,T339))</f>
        <v/>
      </c>
      <c r="U340" s="9" t="str">
        <f aca="false">IF(ISBLANK(A340),"",IF($A340=U$2,$C340,U339))</f>
        <v/>
      </c>
      <c r="V340" s="9" t="str">
        <f aca="false">IF(ISBLANK(A340),"",IF($A340=V$2,$C340,V339))</f>
        <v/>
      </c>
      <c r="W340" s="9" t="str">
        <f aca="false">IF(ISBLANK(A340),"",IF($A340=W$2,$C340,W339))</f>
        <v/>
      </c>
    </row>
    <row r="341" customFormat="false" ht="14.1" hidden="false" customHeight="false" outlineLevel="0" collapsed="false">
      <c r="H341" s="8" t="n">
        <f aca="false">IF(ISBLANK(D341),,LEFT(D341,LEN(D341)-6)*1)</f>
        <v>0</v>
      </c>
      <c r="I341" s="9" t="str">
        <f aca="false">IF(ISBLANK(A341),"",-B341*C341)</f>
        <v/>
      </c>
      <c r="J341" s="9" t="str">
        <f aca="false">IF(ISBLANK(A341),"",-SUM(I$3:I341))</f>
        <v/>
      </c>
      <c r="K341" s="9" t="str">
        <f aca="false">IF(ISBLANK(A341),"",SUMPRODUCT(O341:R341,T341:W341)-J341)</f>
        <v/>
      </c>
      <c r="L341" s="5" t="str">
        <f aca="false">IF(ISBLANK(A341),"",K341/$M$1)</f>
        <v/>
      </c>
      <c r="M341" s="5" t="str">
        <f aca="false">IF(ISBLANK(A341),"",K341/($M$1+SUM(K$3:K340)))</f>
        <v/>
      </c>
      <c r="N341" s="0" t="str">
        <f aca="false">IF(ISBLANK(A341),"",IF(H342=0,NETWORKDAYS($H$3,H341,holiday!$B$2:$B$10),IF(DAY(H341)&lt;DAY(H342),NETWORKDAYS($H$3,H341,holiday!$B$2:$B$10),0)))</f>
        <v/>
      </c>
      <c r="O341" s="0" t="str">
        <f aca="false">IF(ISBLANK(A341),"",SUMIF($A$3:$A341,O$2,$B$3:$B341))</f>
        <v/>
      </c>
      <c r="P341" s="0" t="str">
        <f aca="false">IF(ISBLANK(A341),"",SUMIF($A$3:$A341,P$2,$B$3:$B341))</f>
        <v/>
      </c>
      <c r="Q341" s="0" t="str">
        <f aca="false">IF(ISBLANK(A341),"",SUMIF($A$3:$A341,Q$2,$B$3:$B341))</f>
        <v/>
      </c>
      <c r="R341" s="0" t="str">
        <f aca="false">IF(ISBLANK(A341),"",SUMIF($A$3:$A341,R$2,$B$3:$B341))</f>
        <v/>
      </c>
      <c r="T341" s="9" t="str">
        <f aca="false">IF(ISBLANK(A341),"",IF($A341=T$2,$C341,T340))</f>
        <v/>
      </c>
      <c r="U341" s="9" t="str">
        <f aca="false">IF(ISBLANK(A341),"",IF($A341=U$2,$C341,U340))</f>
        <v/>
      </c>
      <c r="V341" s="9" t="str">
        <f aca="false">IF(ISBLANK(A341),"",IF($A341=V$2,$C341,V340))</f>
        <v/>
      </c>
      <c r="W341" s="9" t="str">
        <f aca="false">IF(ISBLANK(A341),"",IF($A341=W$2,$C341,W340))</f>
        <v/>
      </c>
    </row>
    <row r="342" customFormat="false" ht="14.1" hidden="false" customHeight="false" outlineLevel="0" collapsed="false">
      <c r="H342" s="8" t="n">
        <f aca="false">IF(ISBLANK(D342),,LEFT(D342,LEN(D342)-6)*1)</f>
        <v>0</v>
      </c>
      <c r="I342" s="9" t="str">
        <f aca="false">IF(ISBLANK(A342),"",-B342*C342)</f>
        <v/>
      </c>
      <c r="J342" s="9" t="str">
        <f aca="false">IF(ISBLANK(A342),"",-SUM(I$3:I342))</f>
        <v/>
      </c>
      <c r="K342" s="9" t="str">
        <f aca="false">IF(ISBLANK(A342),"",SUMPRODUCT(O342:R342,T342:W342)-J342)</f>
        <v/>
      </c>
      <c r="L342" s="5" t="str">
        <f aca="false">IF(ISBLANK(A342),"",K342/$M$1)</f>
        <v/>
      </c>
      <c r="M342" s="5" t="str">
        <f aca="false">IF(ISBLANK(A342),"",K342/($M$1+SUM(K$3:K341)))</f>
        <v/>
      </c>
      <c r="N342" s="0" t="str">
        <f aca="false">IF(ISBLANK(A342),"",IF(H343=0,NETWORKDAYS($H$3,H342,holiday!$B$2:$B$10),IF(DAY(H342)&lt;DAY(H343),NETWORKDAYS($H$3,H342,holiday!$B$2:$B$10),0)))</f>
        <v/>
      </c>
      <c r="O342" s="0" t="str">
        <f aca="false">IF(ISBLANK(A342),"",SUMIF($A$3:$A342,O$2,$B$3:$B342))</f>
        <v/>
      </c>
      <c r="P342" s="0" t="str">
        <f aca="false">IF(ISBLANK(A342),"",SUMIF($A$3:$A342,P$2,$B$3:$B342))</f>
        <v/>
      </c>
      <c r="Q342" s="0" t="str">
        <f aca="false">IF(ISBLANK(A342),"",SUMIF($A$3:$A342,Q$2,$B$3:$B342))</f>
        <v/>
      </c>
      <c r="R342" s="0" t="str">
        <f aca="false">IF(ISBLANK(A342),"",SUMIF($A$3:$A342,R$2,$B$3:$B342))</f>
        <v/>
      </c>
      <c r="T342" s="9" t="str">
        <f aca="false">IF(ISBLANK(A342),"",IF($A342=T$2,$C342,T341))</f>
        <v/>
      </c>
      <c r="U342" s="9" t="str">
        <f aca="false">IF(ISBLANK(A342),"",IF($A342=U$2,$C342,U341))</f>
        <v/>
      </c>
      <c r="V342" s="9" t="str">
        <f aca="false">IF(ISBLANK(A342),"",IF($A342=V$2,$C342,V341))</f>
        <v/>
      </c>
      <c r="W342" s="9" t="str">
        <f aca="false">IF(ISBLANK(A342),"",IF($A342=W$2,$C342,W341))</f>
        <v/>
      </c>
    </row>
    <row r="343" customFormat="false" ht="14.1" hidden="false" customHeight="false" outlineLevel="0" collapsed="false">
      <c r="H343" s="8" t="n">
        <f aca="false">IF(ISBLANK(D343),,LEFT(D343,LEN(D343)-6)*1)</f>
        <v>0</v>
      </c>
      <c r="I343" s="9" t="str">
        <f aca="false">IF(ISBLANK(A343),"",-B343*C343)</f>
        <v/>
      </c>
      <c r="J343" s="9" t="str">
        <f aca="false">IF(ISBLANK(A343),"",-SUM(I$3:I343))</f>
        <v/>
      </c>
      <c r="K343" s="9" t="str">
        <f aca="false">IF(ISBLANK(A343),"",SUMPRODUCT(O343:R343,T343:W343)-J343)</f>
        <v/>
      </c>
      <c r="L343" s="5" t="str">
        <f aca="false">IF(ISBLANK(A343),"",K343/$M$1)</f>
        <v/>
      </c>
      <c r="M343" s="5" t="str">
        <f aca="false">IF(ISBLANK(A343),"",K343/($M$1+SUM(K$3:K342)))</f>
        <v/>
      </c>
      <c r="N343" s="0" t="str">
        <f aca="false">IF(ISBLANK(A343),"",IF(H344=0,NETWORKDAYS($H$3,H343,holiday!$B$2:$B$10),IF(DAY(H343)&lt;DAY(H344),NETWORKDAYS($H$3,H343,holiday!$B$2:$B$10),0)))</f>
        <v/>
      </c>
      <c r="O343" s="0" t="str">
        <f aca="false">IF(ISBLANK(A343),"",SUMIF($A$3:$A343,O$2,$B$3:$B343))</f>
        <v/>
      </c>
      <c r="P343" s="0" t="str">
        <f aca="false">IF(ISBLANK(A343),"",SUMIF($A$3:$A343,P$2,$B$3:$B343))</f>
        <v/>
      </c>
      <c r="Q343" s="0" t="str">
        <f aca="false">IF(ISBLANK(A343),"",SUMIF($A$3:$A343,Q$2,$B$3:$B343))</f>
        <v/>
      </c>
      <c r="R343" s="0" t="str">
        <f aca="false">IF(ISBLANK(A343),"",SUMIF($A$3:$A343,R$2,$B$3:$B343))</f>
        <v/>
      </c>
      <c r="T343" s="9" t="str">
        <f aca="false">IF(ISBLANK(A343),"",IF($A343=T$2,$C343,T342))</f>
        <v/>
      </c>
      <c r="U343" s="9" t="str">
        <f aca="false">IF(ISBLANK(A343),"",IF($A343=U$2,$C343,U342))</f>
        <v/>
      </c>
      <c r="V343" s="9" t="str">
        <f aca="false">IF(ISBLANK(A343),"",IF($A343=V$2,$C343,V342))</f>
        <v/>
      </c>
      <c r="W343" s="9" t="str">
        <f aca="false">IF(ISBLANK(A343),"",IF($A343=W$2,$C343,W342))</f>
        <v/>
      </c>
    </row>
    <row r="344" customFormat="false" ht="14.1" hidden="false" customHeight="false" outlineLevel="0" collapsed="false">
      <c r="H344" s="8" t="n">
        <f aca="false">IF(ISBLANK(D344),,LEFT(D344,LEN(D344)-6)*1)</f>
        <v>0</v>
      </c>
      <c r="I344" s="9" t="str">
        <f aca="false">IF(ISBLANK(A344),"",-B344*C344)</f>
        <v/>
      </c>
      <c r="J344" s="9" t="str">
        <f aca="false">IF(ISBLANK(A344),"",-SUM(I$3:I344))</f>
        <v/>
      </c>
      <c r="K344" s="9" t="str">
        <f aca="false">IF(ISBLANK(A344),"",SUMPRODUCT(O344:R344,T344:W344)-J344)</f>
        <v/>
      </c>
      <c r="L344" s="5" t="str">
        <f aca="false">IF(ISBLANK(A344),"",K344/$M$1)</f>
        <v/>
      </c>
      <c r="M344" s="5" t="str">
        <f aca="false">IF(ISBLANK(A344),"",K344/($M$1+SUM(K$3:K343)))</f>
        <v/>
      </c>
      <c r="N344" s="0" t="str">
        <f aca="false">IF(ISBLANK(A344),"",IF(H345=0,NETWORKDAYS($H$3,H344,holiday!$B$2:$B$10),IF(DAY(H344)&lt;DAY(H345),NETWORKDAYS($H$3,H344,holiday!$B$2:$B$10),0)))</f>
        <v/>
      </c>
      <c r="O344" s="0" t="str">
        <f aca="false">IF(ISBLANK(A344),"",SUMIF($A$3:$A344,O$2,$B$3:$B344))</f>
        <v/>
      </c>
      <c r="P344" s="0" t="str">
        <f aca="false">IF(ISBLANK(A344),"",SUMIF($A$3:$A344,P$2,$B$3:$B344))</f>
        <v/>
      </c>
      <c r="Q344" s="0" t="str">
        <f aca="false">IF(ISBLANK(A344),"",SUMIF($A$3:$A344,Q$2,$B$3:$B344))</f>
        <v/>
      </c>
      <c r="R344" s="0" t="str">
        <f aca="false">IF(ISBLANK(A344),"",SUMIF($A$3:$A344,R$2,$B$3:$B344))</f>
        <v/>
      </c>
      <c r="T344" s="9" t="str">
        <f aca="false">IF(ISBLANK(A344),"",IF($A344=T$2,$C344,T343))</f>
        <v/>
      </c>
      <c r="U344" s="9" t="str">
        <f aca="false">IF(ISBLANK(A344),"",IF($A344=U$2,$C344,U343))</f>
        <v/>
      </c>
      <c r="V344" s="9" t="str">
        <f aca="false">IF(ISBLANK(A344),"",IF($A344=V$2,$C344,V343))</f>
        <v/>
      </c>
      <c r="W344" s="9" t="str">
        <f aca="false">IF(ISBLANK(A344),"",IF($A344=W$2,$C344,W343))</f>
        <v/>
      </c>
    </row>
    <row r="345" customFormat="false" ht="14.1" hidden="false" customHeight="false" outlineLevel="0" collapsed="false">
      <c r="H345" s="8" t="n">
        <f aca="false">IF(ISBLANK(D345),,LEFT(D345,LEN(D345)-6)*1)</f>
        <v>0</v>
      </c>
      <c r="I345" s="9" t="str">
        <f aca="false">IF(ISBLANK(A345),"",-B345*C345)</f>
        <v/>
      </c>
      <c r="J345" s="9" t="str">
        <f aca="false">IF(ISBLANK(A345),"",-SUM(I$3:I345))</f>
        <v/>
      </c>
      <c r="K345" s="9" t="str">
        <f aca="false">IF(ISBLANK(A345),"",SUMPRODUCT(O345:R345,T345:W345)-J345)</f>
        <v/>
      </c>
      <c r="L345" s="5" t="str">
        <f aca="false">IF(ISBLANK(A345),"",K345/$M$1)</f>
        <v/>
      </c>
      <c r="M345" s="5" t="str">
        <f aca="false">IF(ISBLANK(A345),"",K345/($M$1+SUM(K$3:K344)))</f>
        <v/>
      </c>
      <c r="N345" s="0" t="str">
        <f aca="false">IF(ISBLANK(A345),"",IF(H346=0,NETWORKDAYS($H$3,H345,holiday!$B$2:$B$10),IF(DAY(H345)&lt;DAY(H346),NETWORKDAYS($H$3,H345,holiday!$B$2:$B$10),0)))</f>
        <v/>
      </c>
      <c r="O345" s="0" t="str">
        <f aca="false">IF(ISBLANK(A345),"",SUMIF($A$3:$A345,O$2,$B$3:$B345))</f>
        <v/>
      </c>
      <c r="P345" s="0" t="str">
        <f aca="false">IF(ISBLANK(A345),"",SUMIF($A$3:$A345,P$2,$B$3:$B345))</f>
        <v/>
      </c>
      <c r="Q345" s="0" t="str">
        <f aca="false">IF(ISBLANK(A345),"",SUMIF($A$3:$A345,Q$2,$B$3:$B345))</f>
        <v/>
      </c>
      <c r="R345" s="0" t="str">
        <f aca="false">IF(ISBLANK(A345),"",SUMIF($A$3:$A345,R$2,$B$3:$B345))</f>
        <v/>
      </c>
      <c r="T345" s="9" t="str">
        <f aca="false">IF(ISBLANK(A345),"",IF($A345=T$2,$C345,T344))</f>
        <v/>
      </c>
      <c r="U345" s="9" t="str">
        <f aca="false">IF(ISBLANK(A345),"",IF($A345=U$2,$C345,U344))</f>
        <v/>
      </c>
      <c r="V345" s="9" t="str">
        <f aca="false">IF(ISBLANK(A345),"",IF($A345=V$2,$C345,V344))</f>
        <v/>
      </c>
      <c r="W345" s="9" t="str">
        <f aca="false">IF(ISBLANK(A345),"",IF($A345=W$2,$C345,W344))</f>
        <v/>
      </c>
    </row>
    <row r="346" customFormat="false" ht="14.1" hidden="false" customHeight="false" outlineLevel="0" collapsed="false">
      <c r="H346" s="8" t="n">
        <f aca="false">IF(ISBLANK(D346),,LEFT(D346,LEN(D346)-6)*1)</f>
        <v>0</v>
      </c>
      <c r="I346" s="9" t="str">
        <f aca="false">IF(ISBLANK(A346),"",-B346*C346)</f>
        <v/>
      </c>
      <c r="J346" s="9" t="str">
        <f aca="false">IF(ISBLANK(A346),"",-SUM(I$3:I346))</f>
        <v/>
      </c>
      <c r="K346" s="9" t="str">
        <f aca="false">IF(ISBLANK(A346),"",SUMPRODUCT(O346:R346,T346:W346)-J346)</f>
        <v/>
      </c>
      <c r="L346" s="5" t="str">
        <f aca="false">IF(ISBLANK(A346),"",K346/$M$1)</f>
        <v/>
      </c>
      <c r="M346" s="5" t="str">
        <f aca="false">IF(ISBLANK(A346),"",K346/($M$1+SUM(K$3:K345)))</f>
        <v/>
      </c>
      <c r="N346" s="0" t="str">
        <f aca="false">IF(ISBLANK(A346),"",IF(H347=0,NETWORKDAYS($H$3,H346,holiday!$B$2:$B$10),IF(DAY(H346)&lt;DAY(H347),NETWORKDAYS($H$3,H346,holiday!$B$2:$B$10),0)))</f>
        <v/>
      </c>
      <c r="O346" s="0" t="str">
        <f aca="false">IF(ISBLANK(A346),"",SUMIF($A$3:$A346,O$2,$B$3:$B346))</f>
        <v/>
      </c>
      <c r="P346" s="0" t="str">
        <f aca="false">IF(ISBLANK(A346),"",SUMIF($A$3:$A346,P$2,$B$3:$B346))</f>
        <v/>
      </c>
      <c r="Q346" s="0" t="str">
        <f aca="false">IF(ISBLANK(A346),"",SUMIF($A$3:$A346,Q$2,$B$3:$B346))</f>
        <v/>
      </c>
      <c r="R346" s="0" t="str">
        <f aca="false">IF(ISBLANK(A346),"",SUMIF($A$3:$A346,R$2,$B$3:$B346))</f>
        <v/>
      </c>
      <c r="T346" s="9" t="str">
        <f aca="false">IF(ISBLANK(A346),"",IF($A346=T$2,$C346,T345))</f>
        <v/>
      </c>
      <c r="U346" s="9" t="str">
        <f aca="false">IF(ISBLANK(A346),"",IF($A346=U$2,$C346,U345))</f>
        <v/>
      </c>
      <c r="V346" s="9" t="str">
        <f aca="false">IF(ISBLANK(A346),"",IF($A346=V$2,$C346,V345))</f>
        <v/>
      </c>
      <c r="W346" s="9" t="str">
        <f aca="false">IF(ISBLANK(A346),"",IF($A346=W$2,$C346,W345))</f>
        <v/>
      </c>
    </row>
    <row r="347" customFormat="false" ht="14.1" hidden="false" customHeight="false" outlineLevel="0" collapsed="false">
      <c r="H347" s="8" t="n">
        <f aca="false">IF(ISBLANK(D347),,LEFT(D347,LEN(D347)-6)*1)</f>
        <v>0</v>
      </c>
      <c r="I347" s="9" t="str">
        <f aca="false">IF(ISBLANK(A347),"",-B347*C347)</f>
        <v/>
      </c>
      <c r="J347" s="9" t="str">
        <f aca="false">IF(ISBLANK(A347),"",-SUM(I$3:I347))</f>
        <v/>
      </c>
      <c r="K347" s="9" t="str">
        <f aca="false">IF(ISBLANK(A347),"",SUMPRODUCT(O347:R347,T347:W347)-J347)</f>
        <v/>
      </c>
      <c r="L347" s="5" t="str">
        <f aca="false">IF(ISBLANK(A347),"",K347/$M$1)</f>
        <v/>
      </c>
      <c r="M347" s="5" t="str">
        <f aca="false">IF(ISBLANK(A347),"",K347/($M$1+SUM(K$3:K346)))</f>
        <v/>
      </c>
      <c r="N347" s="0" t="str">
        <f aca="false">IF(ISBLANK(A347),"",IF(H348=0,NETWORKDAYS($H$3,H347,holiday!$B$2:$B$10),IF(DAY(H347)&lt;DAY(H348),NETWORKDAYS($H$3,H347,holiday!$B$2:$B$10),0)))</f>
        <v/>
      </c>
      <c r="O347" s="0" t="str">
        <f aca="false">IF(ISBLANK(A347),"",SUMIF($A$3:$A347,O$2,$B$3:$B347))</f>
        <v/>
      </c>
      <c r="P347" s="0" t="str">
        <f aca="false">IF(ISBLANK(A347),"",SUMIF($A$3:$A347,P$2,$B$3:$B347))</f>
        <v/>
      </c>
      <c r="Q347" s="0" t="str">
        <f aca="false">IF(ISBLANK(A347),"",SUMIF($A$3:$A347,Q$2,$B$3:$B347))</f>
        <v/>
      </c>
      <c r="R347" s="0" t="str">
        <f aca="false">IF(ISBLANK(A347),"",SUMIF($A$3:$A347,R$2,$B$3:$B347))</f>
        <v/>
      </c>
      <c r="T347" s="9" t="str">
        <f aca="false">IF(ISBLANK(A347),"",IF($A347=T$2,$C347,T346))</f>
        <v/>
      </c>
      <c r="U347" s="9" t="str">
        <f aca="false">IF(ISBLANK(A347),"",IF($A347=U$2,$C347,U346))</f>
        <v/>
      </c>
      <c r="V347" s="9" t="str">
        <f aca="false">IF(ISBLANK(A347),"",IF($A347=V$2,$C347,V346))</f>
        <v/>
      </c>
      <c r="W347" s="9" t="str">
        <f aca="false">IF(ISBLANK(A347),"",IF($A347=W$2,$C347,W346))</f>
        <v/>
      </c>
    </row>
    <row r="348" customFormat="false" ht="14.1" hidden="false" customHeight="false" outlineLevel="0" collapsed="false">
      <c r="H348" s="8" t="n">
        <f aca="false">IF(ISBLANK(D348),,LEFT(D348,LEN(D348)-6)*1)</f>
        <v>0</v>
      </c>
      <c r="I348" s="9" t="str">
        <f aca="false">IF(ISBLANK(A348),"",-B348*C348)</f>
        <v/>
      </c>
      <c r="J348" s="9" t="str">
        <f aca="false">IF(ISBLANK(A348),"",-SUM(I$3:I348))</f>
        <v/>
      </c>
      <c r="K348" s="9" t="str">
        <f aca="false">IF(ISBLANK(A348),"",SUMPRODUCT(O348:R348,T348:W348)-J348)</f>
        <v/>
      </c>
      <c r="L348" s="5" t="str">
        <f aca="false">IF(ISBLANK(A348),"",K348/$M$1)</f>
        <v/>
      </c>
      <c r="M348" s="5" t="str">
        <f aca="false">IF(ISBLANK(A348),"",K348/($M$1+SUM(K$3:K347)))</f>
        <v/>
      </c>
      <c r="N348" s="0" t="str">
        <f aca="false">IF(ISBLANK(A348),"",IF(H349=0,NETWORKDAYS($H$3,H348,holiday!$B$2:$B$10),IF(DAY(H348)&lt;DAY(H349),NETWORKDAYS($H$3,H348,holiday!$B$2:$B$10),0)))</f>
        <v/>
      </c>
      <c r="O348" s="0" t="str">
        <f aca="false">IF(ISBLANK(A348),"",SUMIF($A$3:$A348,O$2,$B$3:$B348))</f>
        <v/>
      </c>
      <c r="P348" s="0" t="str">
        <f aca="false">IF(ISBLANK(A348),"",SUMIF($A$3:$A348,P$2,$B$3:$B348))</f>
        <v/>
      </c>
      <c r="Q348" s="0" t="str">
        <f aca="false">IF(ISBLANK(A348),"",SUMIF($A$3:$A348,Q$2,$B$3:$B348))</f>
        <v/>
      </c>
      <c r="R348" s="0" t="str">
        <f aca="false">IF(ISBLANK(A348),"",SUMIF($A$3:$A348,R$2,$B$3:$B348))</f>
        <v/>
      </c>
      <c r="T348" s="9" t="str">
        <f aca="false">IF(ISBLANK(A348),"",IF($A348=T$2,$C348,T347))</f>
        <v/>
      </c>
      <c r="U348" s="9" t="str">
        <f aca="false">IF(ISBLANK(A348),"",IF($A348=U$2,$C348,U347))</f>
        <v/>
      </c>
      <c r="V348" s="9" t="str">
        <f aca="false">IF(ISBLANK(A348),"",IF($A348=V$2,$C348,V347))</f>
        <v/>
      </c>
      <c r="W348" s="9" t="str">
        <f aca="false">IF(ISBLANK(A348),"",IF($A348=W$2,$C348,W347))</f>
        <v/>
      </c>
    </row>
    <row r="349" customFormat="false" ht="14.1" hidden="false" customHeight="false" outlineLevel="0" collapsed="false">
      <c r="H349" s="8" t="n">
        <f aca="false">IF(ISBLANK(D349),,LEFT(D349,LEN(D349)-6)*1)</f>
        <v>0</v>
      </c>
      <c r="I349" s="9" t="str">
        <f aca="false">IF(ISBLANK(A349),"",-B349*C349)</f>
        <v/>
      </c>
      <c r="J349" s="9" t="str">
        <f aca="false">IF(ISBLANK(A349),"",-SUM(I$3:I349))</f>
        <v/>
      </c>
      <c r="K349" s="9" t="str">
        <f aca="false">IF(ISBLANK(A349),"",SUMPRODUCT(O349:R349,T349:W349)-J349)</f>
        <v/>
      </c>
      <c r="L349" s="5" t="str">
        <f aca="false">IF(ISBLANK(A349),"",K349/$M$1)</f>
        <v/>
      </c>
      <c r="M349" s="5" t="str">
        <f aca="false">IF(ISBLANK(A349),"",K349/($M$1+SUM(K$3:K348)))</f>
        <v/>
      </c>
      <c r="N349" s="0" t="str">
        <f aca="false">IF(ISBLANK(A349),"",IF(H350=0,NETWORKDAYS($H$3,H349,holiday!$B$2:$B$10),IF(DAY(H349)&lt;DAY(H350),NETWORKDAYS($H$3,H349,holiday!$B$2:$B$10),0)))</f>
        <v/>
      </c>
      <c r="O349" s="0" t="str">
        <f aca="false">IF(ISBLANK(A349),"",SUMIF($A$3:$A349,O$2,$B$3:$B349))</f>
        <v/>
      </c>
      <c r="P349" s="0" t="str">
        <f aca="false">IF(ISBLANK(A349),"",SUMIF($A$3:$A349,P$2,$B$3:$B349))</f>
        <v/>
      </c>
      <c r="Q349" s="0" t="str">
        <f aca="false">IF(ISBLANK(A349),"",SUMIF($A$3:$A349,Q$2,$B$3:$B349))</f>
        <v/>
      </c>
      <c r="R349" s="0" t="str">
        <f aca="false">IF(ISBLANK(A349),"",SUMIF($A$3:$A349,R$2,$B$3:$B349))</f>
        <v/>
      </c>
      <c r="T349" s="9" t="str">
        <f aca="false">IF(ISBLANK(A349),"",IF($A349=T$2,$C349,T348))</f>
        <v/>
      </c>
      <c r="U349" s="9" t="str">
        <f aca="false">IF(ISBLANK(A349),"",IF($A349=U$2,$C349,U348))</f>
        <v/>
      </c>
      <c r="V349" s="9" t="str">
        <f aca="false">IF(ISBLANK(A349),"",IF($A349=V$2,$C349,V348))</f>
        <v/>
      </c>
      <c r="W349" s="9" t="str">
        <f aca="false">IF(ISBLANK(A349),"",IF($A349=W$2,$C349,W348))</f>
        <v/>
      </c>
    </row>
    <row r="350" customFormat="false" ht="14.1" hidden="false" customHeight="false" outlineLevel="0" collapsed="false">
      <c r="H350" s="8" t="n">
        <f aca="false">IF(ISBLANK(D350),,LEFT(D350,LEN(D350)-6)*1)</f>
        <v>0</v>
      </c>
      <c r="I350" s="9" t="str">
        <f aca="false">IF(ISBLANK(A350),"",-B350*C350)</f>
        <v/>
      </c>
      <c r="J350" s="9" t="str">
        <f aca="false">IF(ISBLANK(A350),"",-SUM(I$3:I350))</f>
        <v/>
      </c>
      <c r="K350" s="9" t="str">
        <f aca="false">IF(ISBLANK(A350),"",SUMPRODUCT(O350:R350,T350:W350)-J350)</f>
        <v/>
      </c>
      <c r="L350" s="5" t="str">
        <f aca="false">IF(ISBLANK(A350),"",K350/$M$1)</f>
        <v/>
      </c>
      <c r="M350" s="5" t="str">
        <f aca="false">IF(ISBLANK(A350),"",K350/($M$1+SUM(K$3:K349)))</f>
        <v/>
      </c>
      <c r="N350" s="0" t="str">
        <f aca="false">IF(ISBLANK(A350),"",IF(H351=0,NETWORKDAYS($H$3,H350,holiday!$B$2:$B$10),IF(DAY(H350)&lt;DAY(H351),NETWORKDAYS($H$3,H350,holiday!$B$2:$B$10),0)))</f>
        <v/>
      </c>
      <c r="O350" s="0" t="str">
        <f aca="false">IF(ISBLANK(A350),"",SUMIF($A$3:$A350,O$2,$B$3:$B350))</f>
        <v/>
      </c>
      <c r="P350" s="0" t="str">
        <f aca="false">IF(ISBLANK(A350),"",SUMIF($A$3:$A350,P$2,$B$3:$B350))</f>
        <v/>
      </c>
      <c r="Q350" s="0" t="str">
        <f aca="false">IF(ISBLANK(A350),"",SUMIF($A$3:$A350,Q$2,$B$3:$B350))</f>
        <v/>
      </c>
      <c r="R350" s="0" t="str">
        <f aca="false">IF(ISBLANK(A350),"",SUMIF($A$3:$A350,R$2,$B$3:$B350))</f>
        <v/>
      </c>
      <c r="T350" s="9" t="str">
        <f aca="false">IF(ISBLANK(A350),"",IF($A350=T$2,$C350,T349))</f>
        <v/>
      </c>
      <c r="U350" s="9" t="str">
        <f aca="false">IF(ISBLANK(A350),"",IF($A350=U$2,$C350,U349))</f>
        <v/>
      </c>
      <c r="V350" s="9" t="str">
        <f aca="false">IF(ISBLANK(A350),"",IF($A350=V$2,$C350,V349))</f>
        <v/>
      </c>
      <c r="W350" s="9" t="str">
        <f aca="false">IF(ISBLANK(A350),"",IF($A350=W$2,$C350,W349))</f>
        <v/>
      </c>
    </row>
    <row r="351" customFormat="false" ht="14.1" hidden="false" customHeight="false" outlineLevel="0" collapsed="false">
      <c r="H351" s="8" t="n">
        <f aca="false">IF(ISBLANK(D351),,LEFT(D351,LEN(D351)-6)*1)</f>
        <v>0</v>
      </c>
      <c r="I351" s="9" t="str">
        <f aca="false">IF(ISBLANK(A351),"",-B351*C351)</f>
        <v/>
      </c>
      <c r="J351" s="9" t="str">
        <f aca="false">IF(ISBLANK(A351),"",-SUM(I$3:I351))</f>
        <v/>
      </c>
      <c r="K351" s="9" t="str">
        <f aca="false">IF(ISBLANK(A351),"",SUMPRODUCT(O351:R351,T351:W351)-J351)</f>
        <v/>
      </c>
      <c r="L351" s="5" t="str">
        <f aca="false">IF(ISBLANK(A351),"",K351/$M$1)</f>
        <v/>
      </c>
      <c r="M351" s="5" t="str">
        <f aca="false">IF(ISBLANK(A351),"",K351/($M$1+SUM(K$3:K350)))</f>
        <v/>
      </c>
      <c r="N351" s="0" t="str">
        <f aca="false">IF(ISBLANK(A351),"",IF(H352=0,NETWORKDAYS($H$3,H351,holiday!$B$2:$B$10),IF(DAY(H351)&lt;DAY(H352),NETWORKDAYS($H$3,H351,holiday!$B$2:$B$10),0)))</f>
        <v/>
      </c>
      <c r="O351" s="0" t="str">
        <f aca="false">IF(ISBLANK(A351),"",SUMIF($A$3:$A351,O$2,$B$3:$B351))</f>
        <v/>
      </c>
      <c r="P351" s="0" t="str">
        <f aca="false">IF(ISBLANK(A351),"",SUMIF($A$3:$A351,P$2,$B$3:$B351))</f>
        <v/>
      </c>
      <c r="Q351" s="0" t="str">
        <f aca="false">IF(ISBLANK(A351),"",SUMIF($A$3:$A351,Q$2,$B$3:$B351))</f>
        <v/>
      </c>
      <c r="R351" s="0" t="str">
        <f aca="false">IF(ISBLANK(A351),"",SUMIF($A$3:$A351,R$2,$B$3:$B351))</f>
        <v/>
      </c>
      <c r="T351" s="9" t="str">
        <f aca="false">IF(ISBLANK(A351),"",IF($A351=T$2,$C351,T350))</f>
        <v/>
      </c>
      <c r="U351" s="9" t="str">
        <f aca="false">IF(ISBLANK(A351),"",IF($A351=U$2,$C351,U350))</f>
        <v/>
      </c>
      <c r="V351" s="9" t="str">
        <f aca="false">IF(ISBLANK(A351),"",IF($A351=V$2,$C351,V350))</f>
        <v/>
      </c>
      <c r="W351" s="9" t="str">
        <f aca="false">IF(ISBLANK(A351),"",IF($A351=W$2,$C351,W350))</f>
        <v/>
      </c>
    </row>
    <row r="352" customFormat="false" ht="14.1" hidden="false" customHeight="false" outlineLevel="0" collapsed="false">
      <c r="H352" s="8" t="n">
        <f aca="false">IF(ISBLANK(D352),,LEFT(D352,LEN(D352)-6)*1)</f>
        <v>0</v>
      </c>
      <c r="I352" s="9" t="str">
        <f aca="false">IF(ISBLANK(A352),"",-B352*C352)</f>
        <v/>
      </c>
      <c r="J352" s="9" t="str">
        <f aca="false">IF(ISBLANK(A352),"",-SUM(I$3:I352))</f>
        <v/>
      </c>
      <c r="K352" s="9" t="str">
        <f aca="false">IF(ISBLANK(A352),"",SUMPRODUCT(O352:R352,T352:W352)-J352)</f>
        <v/>
      </c>
      <c r="L352" s="5" t="str">
        <f aca="false">IF(ISBLANK(A352),"",K352/$M$1)</f>
        <v/>
      </c>
      <c r="M352" s="5" t="str">
        <f aca="false">IF(ISBLANK(A352),"",K352/($M$1+SUM(K$3:K351)))</f>
        <v/>
      </c>
      <c r="N352" s="0" t="str">
        <f aca="false">IF(ISBLANK(A352),"",IF(H353=0,NETWORKDAYS($H$3,H352,holiday!$B$2:$B$10),IF(DAY(H352)&lt;DAY(H353),NETWORKDAYS($H$3,H352,holiday!$B$2:$B$10),0)))</f>
        <v/>
      </c>
      <c r="O352" s="0" t="str">
        <f aca="false">IF(ISBLANK(A352),"",SUMIF($A$3:$A352,O$2,$B$3:$B352))</f>
        <v/>
      </c>
      <c r="P352" s="0" t="str">
        <f aca="false">IF(ISBLANK(A352),"",SUMIF($A$3:$A352,P$2,$B$3:$B352))</f>
        <v/>
      </c>
      <c r="Q352" s="0" t="str">
        <f aca="false">IF(ISBLANK(A352),"",SUMIF($A$3:$A352,Q$2,$B$3:$B352))</f>
        <v/>
      </c>
      <c r="R352" s="0" t="str">
        <f aca="false">IF(ISBLANK(A352),"",SUMIF($A$3:$A352,R$2,$B$3:$B352))</f>
        <v/>
      </c>
      <c r="T352" s="9" t="str">
        <f aca="false">IF(ISBLANK(A352),"",IF($A352=T$2,$C352,T351))</f>
        <v/>
      </c>
      <c r="U352" s="9" t="str">
        <f aca="false">IF(ISBLANK(A352),"",IF($A352=U$2,$C352,U351))</f>
        <v/>
      </c>
      <c r="V352" s="9" t="str">
        <f aca="false">IF(ISBLANK(A352),"",IF($A352=V$2,$C352,V351))</f>
        <v/>
      </c>
      <c r="W352" s="9" t="str">
        <f aca="false">IF(ISBLANK(A352),"",IF($A352=W$2,$C352,W351))</f>
        <v/>
      </c>
    </row>
    <row r="353" customFormat="false" ht="14.1" hidden="false" customHeight="false" outlineLevel="0" collapsed="false">
      <c r="H353" s="8" t="n">
        <f aca="false">IF(ISBLANK(D353),,LEFT(D353,LEN(D353)-6)*1)</f>
        <v>0</v>
      </c>
      <c r="I353" s="9" t="str">
        <f aca="false">IF(ISBLANK(A353),"",-B353*C353)</f>
        <v/>
      </c>
      <c r="J353" s="9" t="str">
        <f aca="false">IF(ISBLANK(A353),"",-SUM(I$3:I353))</f>
        <v/>
      </c>
      <c r="K353" s="9" t="str">
        <f aca="false">IF(ISBLANK(A353),"",SUMPRODUCT(O353:R353,T353:W353)-J353)</f>
        <v/>
      </c>
      <c r="L353" s="5" t="str">
        <f aca="false">IF(ISBLANK(A353),"",K353/$M$1)</f>
        <v/>
      </c>
      <c r="M353" s="5" t="str">
        <f aca="false">IF(ISBLANK(A353),"",K353/($M$1+SUM(K$3:K352)))</f>
        <v/>
      </c>
      <c r="N353" s="0" t="str">
        <f aca="false">IF(ISBLANK(A353),"",IF(H354=0,NETWORKDAYS($H$3,H353,holiday!$B$2:$B$10),IF(DAY(H353)&lt;DAY(H354),NETWORKDAYS($H$3,H353,holiday!$B$2:$B$10),0)))</f>
        <v/>
      </c>
      <c r="O353" s="0" t="str">
        <f aca="false">IF(ISBLANK(A353),"",SUMIF($A$3:$A353,O$2,$B$3:$B353))</f>
        <v/>
      </c>
      <c r="P353" s="0" t="str">
        <f aca="false">IF(ISBLANK(A353),"",SUMIF($A$3:$A353,P$2,$B$3:$B353))</f>
        <v/>
      </c>
      <c r="Q353" s="0" t="str">
        <f aca="false">IF(ISBLANK(A353),"",SUMIF($A$3:$A353,Q$2,$B$3:$B353))</f>
        <v/>
      </c>
      <c r="R353" s="0" t="str">
        <f aca="false">IF(ISBLANK(A353),"",SUMIF($A$3:$A353,R$2,$B$3:$B353))</f>
        <v/>
      </c>
      <c r="T353" s="9" t="str">
        <f aca="false">IF(ISBLANK(A353),"",IF($A353=T$2,$C353,T352))</f>
        <v/>
      </c>
      <c r="U353" s="9" t="str">
        <f aca="false">IF(ISBLANK(A353),"",IF($A353=U$2,$C353,U352))</f>
        <v/>
      </c>
      <c r="V353" s="9" t="str">
        <f aca="false">IF(ISBLANK(A353),"",IF($A353=V$2,$C353,V352))</f>
        <v/>
      </c>
      <c r="W353" s="9" t="str">
        <f aca="false">IF(ISBLANK(A353),"",IF($A353=W$2,$C353,W352))</f>
        <v/>
      </c>
    </row>
    <row r="354" customFormat="false" ht="14.1" hidden="false" customHeight="false" outlineLevel="0" collapsed="false">
      <c r="H354" s="8" t="n">
        <f aca="false">IF(ISBLANK(D354),,LEFT(D354,LEN(D354)-6)*1)</f>
        <v>0</v>
      </c>
      <c r="I354" s="9" t="str">
        <f aca="false">IF(ISBLANK(A354),"",-B354*C354)</f>
        <v/>
      </c>
      <c r="J354" s="9" t="str">
        <f aca="false">IF(ISBLANK(A354),"",-SUM(I$3:I354))</f>
        <v/>
      </c>
      <c r="K354" s="9" t="str">
        <f aca="false">IF(ISBLANK(A354),"",SUMPRODUCT(O354:R354,T354:W354)-J354)</f>
        <v/>
      </c>
      <c r="L354" s="5" t="str">
        <f aca="false">IF(ISBLANK(A354),"",K354/$M$1)</f>
        <v/>
      </c>
      <c r="M354" s="5" t="str">
        <f aca="false">IF(ISBLANK(A354),"",K354/($M$1+SUM(K$3:K353)))</f>
        <v/>
      </c>
      <c r="N354" s="0" t="str">
        <f aca="false">IF(ISBLANK(A354),"",IF(H355=0,NETWORKDAYS($H$3,H354,holiday!$B$2:$B$10),IF(DAY(H354)&lt;DAY(H355),NETWORKDAYS($H$3,H354,holiday!$B$2:$B$10),0)))</f>
        <v/>
      </c>
      <c r="O354" s="0" t="str">
        <f aca="false">IF(ISBLANK(A354),"",SUMIF($A$3:$A354,O$2,$B$3:$B354))</f>
        <v/>
      </c>
      <c r="P354" s="0" t="str">
        <f aca="false">IF(ISBLANK(A354),"",SUMIF($A$3:$A354,P$2,$B$3:$B354))</f>
        <v/>
      </c>
      <c r="Q354" s="0" t="str">
        <f aca="false">IF(ISBLANK(A354),"",SUMIF($A$3:$A354,Q$2,$B$3:$B354))</f>
        <v/>
      </c>
      <c r="R354" s="0" t="str">
        <f aca="false">IF(ISBLANK(A354),"",SUMIF($A$3:$A354,R$2,$B$3:$B354))</f>
        <v/>
      </c>
      <c r="T354" s="9" t="str">
        <f aca="false">IF(ISBLANK(A354),"",IF($A354=T$2,$C354,T353))</f>
        <v/>
      </c>
      <c r="U354" s="9" t="str">
        <f aca="false">IF(ISBLANK(A354),"",IF($A354=U$2,$C354,U353))</f>
        <v/>
      </c>
      <c r="V354" s="9" t="str">
        <f aca="false">IF(ISBLANK(A354),"",IF($A354=V$2,$C354,V353))</f>
        <v/>
      </c>
      <c r="W354" s="9" t="str">
        <f aca="false">IF(ISBLANK(A354),"",IF($A354=W$2,$C354,W353))</f>
        <v/>
      </c>
    </row>
    <row r="355" customFormat="false" ht="14.1" hidden="false" customHeight="false" outlineLevel="0" collapsed="false">
      <c r="H355" s="8" t="n">
        <f aca="false">IF(ISBLANK(D355),,LEFT(D355,LEN(D355)-6)*1)</f>
        <v>0</v>
      </c>
      <c r="I355" s="9" t="str">
        <f aca="false">IF(ISBLANK(A355),"",-B355*C355)</f>
        <v/>
      </c>
      <c r="J355" s="9" t="str">
        <f aca="false">IF(ISBLANK(A355),"",-SUM(I$3:I355))</f>
        <v/>
      </c>
      <c r="K355" s="9" t="str">
        <f aca="false">IF(ISBLANK(A355),"",SUMPRODUCT(O355:R355,T355:W355)-J355)</f>
        <v/>
      </c>
      <c r="L355" s="5" t="str">
        <f aca="false">IF(ISBLANK(A355),"",K355/$M$1)</f>
        <v/>
      </c>
      <c r="M355" s="5" t="str">
        <f aca="false">IF(ISBLANK(A355),"",K355/($M$1+SUM(K$3:K354)))</f>
        <v/>
      </c>
      <c r="N355" s="0" t="str">
        <f aca="false">IF(ISBLANK(A355),"",IF(H356=0,NETWORKDAYS($H$3,H355,holiday!$B$2:$B$10),IF(DAY(H355)&lt;DAY(H356),NETWORKDAYS($H$3,H355,holiday!$B$2:$B$10),0)))</f>
        <v/>
      </c>
      <c r="O355" s="0" t="str">
        <f aca="false">IF(ISBLANK(A355),"",SUMIF($A$3:$A355,O$2,$B$3:$B355))</f>
        <v/>
      </c>
      <c r="P355" s="0" t="str">
        <f aca="false">IF(ISBLANK(A355),"",SUMIF($A$3:$A355,P$2,$B$3:$B355))</f>
        <v/>
      </c>
      <c r="Q355" s="0" t="str">
        <f aca="false">IF(ISBLANK(A355),"",SUMIF($A$3:$A355,Q$2,$B$3:$B355))</f>
        <v/>
      </c>
      <c r="R355" s="0" t="str">
        <f aca="false">IF(ISBLANK(A355),"",SUMIF($A$3:$A355,R$2,$B$3:$B355))</f>
        <v/>
      </c>
      <c r="T355" s="9" t="str">
        <f aca="false">IF(ISBLANK(A355),"",IF($A355=T$2,$C355,T354))</f>
        <v/>
      </c>
      <c r="U355" s="9" t="str">
        <f aca="false">IF(ISBLANK(A355),"",IF($A355=U$2,$C355,U354))</f>
        <v/>
      </c>
      <c r="V355" s="9" t="str">
        <f aca="false">IF(ISBLANK(A355),"",IF($A355=V$2,$C355,V354))</f>
        <v/>
      </c>
      <c r="W355" s="9" t="str">
        <f aca="false">IF(ISBLANK(A355),"",IF($A355=W$2,$C355,W354))</f>
        <v/>
      </c>
    </row>
    <row r="356" customFormat="false" ht="14.1" hidden="false" customHeight="false" outlineLevel="0" collapsed="false">
      <c r="H356" s="8" t="n">
        <f aca="false">IF(ISBLANK(D356),,LEFT(D356,LEN(D356)-6)*1)</f>
        <v>0</v>
      </c>
      <c r="I356" s="9" t="str">
        <f aca="false">IF(ISBLANK(A356),"",-B356*C356)</f>
        <v/>
      </c>
      <c r="J356" s="9" t="str">
        <f aca="false">IF(ISBLANK(A356),"",-SUM(I$3:I356))</f>
        <v/>
      </c>
      <c r="K356" s="9" t="str">
        <f aca="false">IF(ISBLANK(A356),"",SUMPRODUCT(O356:R356,T356:W356)-J356)</f>
        <v/>
      </c>
      <c r="L356" s="5" t="str">
        <f aca="false">IF(ISBLANK(A356),"",K356/$M$1)</f>
        <v/>
      </c>
      <c r="M356" s="5" t="str">
        <f aca="false">IF(ISBLANK(A356),"",K356/($M$1+SUM(K$3:K355)))</f>
        <v/>
      </c>
      <c r="N356" s="0" t="str">
        <f aca="false">IF(ISBLANK(A356),"",IF(H357=0,NETWORKDAYS($H$3,H356,holiday!$B$2:$B$10),IF(DAY(H356)&lt;DAY(H357),NETWORKDAYS($H$3,H356,holiday!$B$2:$B$10),0)))</f>
        <v/>
      </c>
      <c r="O356" s="0" t="str">
        <f aca="false">IF(ISBLANK(A356),"",SUMIF($A$3:$A356,O$2,$B$3:$B356))</f>
        <v/>
      </c>
      <c r="P356" s="0" t="str">
        <f aca="false">IF(ISBLANK(A356),"",SUMIF($A$3:$A356,P$2,$B$3:$B356))</f>
        <v/>
      </c>
      <c r="Q356" s="0" t="str">
        <f aca="false">IF(ISBLANK(A356),"",SUMIF($A$3:$A356,Q$2,$B$3:$B356))</f>
        <v/>
      </c>
      <c r="R356" s="0" t="str">
        <f aca="false">IF(ISBLANK(A356),"",SUMIF($A$3:$A356,R$2,$B$3:$B356))</f>
        <v/>
      </c>
      <c r="T356" s="9" t="str">
        <f aca="false">IF(ISBLANK(A356),"",IF($A356=T$2,$C356,T355))</f>
        <v/>
      </c>
      <c r="U356" s="9" t="str">
        <f aca="false">IF(ISBLANK(A356),"",IF($A356=U$2,$C356,U355))</f>
        <v/>
      </c>
      <c r="V356" s="9" t="str">
        <f aca="false">IF(ISBLANK(A356),"",IF($A356=V$2,$C356,V355))</f>
        <v/>
      </c>
      <c r="W356" s="9" t="str">
        <f aca="false">IF(ISBLANK(A356),"",IF($A356=W$2,$C356,W355))</f>
        <v/>
      </c>
    </row>
    <row r="357" customFormat="false" ht="14.1" hidden="false" customHeight="false" outlineLevel="0" collapsed="false">
      <c r="H357" s="8" t="n">
        <f aca="false">IF(ISBLANK(D357),,LEFT(D357,LEN(D357)-6)*1)</f>
        <v>0</v>
      </c>
      <c r="I357" s="9" t="str">
        <f aca="false">IF(ISBLANK(A357),"",-B357*C357)</f>
        <v/>
      </c>
      <c r="J357" s="9" t="str">
        <f aca="false">IF(ISBLANK(A357),"",-SUM(I$3:I357))</f>
        <v/>
      </c>
      <c r="K357" s="9" t="str">
        <f aca="false">IF(ISBLANK(A357),"",SUMPRODUCT(O357:R357,T357:W357)-J357)</f>
        <v/>
      </c>
      <c r="L357" s="5" t="str">
        <f aca="false">IF(ISBLANK(A357),"",K357/$M$1)</f>
        <v/>
      </c>
      <c r="M357" s="5" t="str">
        <f aca="false">IF(ISBLANK(A357),"",K357/($M$1+SUM(K$3:K356)))</f>
        <v/>
      </c>
      <c r="N357" s="0" t="str">
        <f aca="false">IF(ISBLANK(A357),"",IF(H358=0,NETWORKDAYS($H$3,H357,holiday!$B$2:$B$10),IF(DAY(H357)&lt;DAY(H358),NETWORKDAYS($H$3,H357,holiday!$B$2:$B$10),0)))</f>
        <v/>
      </c>
      <c r="O357" s="0" t="str">
        <f aca="false">IF(ISBLANK(A357),"",SUMIF($A$3:$A357,O$2,$B$3:$B357))</f>
        <v/>
      </c>
      <c r="P357" s="0" t="str">
        <f aca="false">IF(ISBLANK(A357),"",SUMIF($A$3:$A357,P$2,$B$3:$B357))</f>
        <v/>
      </c>
      <c r="Q357" s="0" t="str">
        <f aca="false">IF(ISBLANK(A357),"",SUMIF($A$3:$A357,Q$2,$B$3:$B357))</f>
        <v/>
      </c>
      <c r="R357" s="0" t="str">
        <f aca="false">IF(ISBLANK(A357),"",SUMIF($A$3:$A357,R$2,$B$3:$B357))</f>
        <v/>
      </c>
      <c r="T357" s="9" t="str">
        <f aca="false">IF(ISBLANK(A357),"",IF($A357=T$2,$C357,T356))</f>
        <v/>
      </c>
      <c r="U357" s="9" t="str">
        <f aca="false">IF(ISBLANK(A357),"",IF($A357=U$2,$C357,U356))</f>
        <v/>
      </c>
      <c r="V357" s="9" t="str">
        <f aca="false">IF(ISBLANK(A357),"",IF($A357=V$2,$C357,V356))</f>
        <v/>
      </c>
      <c r="W357" s="9" t="str">
        <f aca="false">IF(ISBLANK(A357),"",IF($A357=W$2,$C357,W356))</f>
        <v/>
      </c>
    </row>
    <row r="358" customFormat="false" ht="14.1" hidden="false" customHeight="false" outlineLevel="0" collapsed="false">
      <c r="H358" s="8" t="n">
        <f aca="false">IF(ISBLANK(D358),,LEFT(D358,LEN(D358)-6)*1)</f>
        <v>0</v>
      </c>
      <c r="I358" s="9" t="str">
        <f aca="false">IF(ISBLANK(A358),"",-B358*C358)</f>
        <v/>
      </c>
      <c r="J358" s="9" t="str">
        <f aca="false">IF(ISBLANK(A358),"",-SUM(I$3:I358))</f>
        <v/>
      </c>
      <c r="K358" s="9" t="str">
        <f aca="false">IF(ISBLANK(A358),"",SUMPRODUCT(O358:R358,T358:W358)-J358)</f>
        <v/>
      </c>
      <c r="L358" s="5" t="str">
        <f aca="false">IF(ISBLANK(A358),"",K358/$M$1)</f>
        <v/>
      </c>
      <c r="M358" s="5" t="str">
        <f aca="false">IF(ISBLANK(A358),"",K358/($M$1+SUM(K$3:K357)))</f>
        <v/>
      </c>
      <c r="N358" s="0" t="str">
        <f aca="false">IF(ISBLANK(A358),"",IF(H359=0,NETWORKDAYS($H$3,H358,holiday!$B$2:$B$10),IF(DAY(H358)&lt;DAY(H359),NETWORKDAYS($H$3,H358,holiday!$B$2:$B$10),0)))</f>
        <v/>
      </c>
      <c r="O358" s="0" t="str">
        <f aca="false">IF(ISBLANK(A358),"",SUMIF($A$3:$A358,O$2,$B$3:$B358))</f>
        <v/>
      </c>
      <c r="P358" s="0" t="str">
        <f aca="false">IF(ISBLANK(A358),"",SUMIF($A$3:$A358,P$2,$B$3:$B358))</f>
        <v/>
      </c>
      <c r="Q358" s="0" t="str">
        <f aca="false">IF(ISBLANK(A358),"",SUMIF($A$3:$A358,Q$2,$B$3:$B358))</f>
        <v/>
      </c>
      <c r="R358" s="0" t="str">
        <f aca="false">IF(ISBLANK(A358),"",SUMIF($A$3:$A358,R$2,$B$3:$B358))</f>
        <v/>
      </c>
      <c r="T358" s="9" t="str">
        <f aca="false">IF(ISBLANK(A358),"",IF($A358=T$2,$C358,T357))</f>
        <v/>
      </c>
      <c r="U358" s="9" t="str">
        <f aca="false">IF(ISBLANK(A358),"",IF($A358=U$2,$C358,U357))</f>
        <v/>
      </c>
      <c r="V358" s="9" t="str">
        <f aca="false">IF(ISBLANK(A358),"",IF($A358=V$2,$C358,V357))</f>
        <v/>
      </c>
      <c r="W358" s="9" t="str">
        <f aca="false">IF(ISBLANK(A358),"",IF($A358=W$2,$C358,W357))</f>
        <v/>
      </c>
    </row>
    <row r="359" customFormat="false" ht="14.1" hidden="false" customHeight="false" outlineLevel="0" collapsed="false">
      <c r="H359" s="8" t="n">
        <f aca="false">IF(ISBLANK(D359),,LEFT(D359,LEN(D359)-6)*1)</f>
        <v>0</v>
      </c>
      <c r="I359" s="9" t="str">
        <f aca="false">IF(ISBLANK(A359),"",-B359*C359)</f>
        <v/>
      </c>
      <c r="J359" s="9" t="str">
        <f aca="false">IF(ISBLANK(A359),"",-SUM(I$3:I359))</f>
        <v/>
      </c>
      <c r="K359" s="9" t="str">
        <f aca="false">IF(ISBLANK(A359),"",SUMPRODUCT(O359:R359,T359:W359)-J359)</f>
        <v/>
      </c>
      <c r="L359" s="5" t="str">
        <f aca="false">IF(ISBLANK(A359),"",K359/$M$1)</f>
        <v/>
      </c>
      <c r="M359" s="5" t="str">
        <f aca="false">IF(ISBLANK(A359),"",K359/($M$1+SUM(K$3:K358)))</f>
        <v/>
      </c>
      <c r="N359" s="0" t="str">
        <f aca="false">IF(ISBLANK(A359),"",IF(H360=0,NETWORKDAYS($H$3,H359,holiday!$B$2:$B$10),IF(DAY(H359)&lt;DAY(H360),NETWORKDAYS($H$3,H359,holiday!$B$2:$B$10),0)))</f>
        <v/>
      </c>
      <c r="O359" s="0" t="str">
        <f aca="false">IF(ISBLANK(A359),"",SUMIF($A$3:$A359,O$2,$B$3:$B359))</f>
        <v/>
      </c>
      <c r="P359" s="0" t="str">
        <f aca="false">IF(ISBLANK(A359),"",SUMIF($A$3:$A359,P$2,$B$3:$B359))</f>
        <v/>
      </c>
      <c r="Q359" s="0" t="str">
        <f aca="false">IF(ISBLANK(A359),"",SUMIF($A$3:$A359,Q$2,$B$3:$B359))</f>
        <v/>
      </c>
      <c r="R359" s="0" t="str">
        <f aca="false">IF(ISBLANK(A359),"",SUMIF($A$3:$A359,R$2,$B$3:$B359))</f>
        <v/>
      </c>
      <c r="T359" s="9" t="str">
        <f aca="false">IF(ISBLANK(A359),"",IF($A359=T$2,$C359,T358))</f>
        <v/>
      </c>
      <c r="U359" s="9" t="str">
        <f aca="false">IF(ISBLANK(A359),"",IF($A359=U$2,$C359,U358))</f>
        <v/>
      </c>
      <c r="V359" s="9" t="str">
        <f aca="false">IF(ISBLANK(A359),"",IF($A359=V$2,$C359,V358))</f>
        <v/>
      </c>
      <c r="W359" s="9" t="str">
        <f aca="false">IF(ISBLANK(A359),"",IF($A359=W$2,$C359,W358))</f>
        <v/>
      </c>
    </row>
    <row r="360" customFormat="false" ht="14.1" hidden="false" customHeight="false" outlineLevel="0" collapsed="false">
      <c r="H360" s="8" t="n">
        <f aca="false">IF(ISBLANK(D360),,LEFT(D360,LEN(D360)-6)*1)</f>
        <v>0</v>
      </c>
      <c r="I360" s="9" t="str">
        <f aca="false">IF(ISBLANK(A360),"",-B360*C360)</f>
        <v/>
      </c>
      <c r="J360" s="9" t="str">
        <f aca="false">IF(ISBLANK(A360),"",-SUM(I$3:I360))</f>
        <v/>
      </c>
      <c r="K360" s="9" t="str">
        <f aca="false">IF(ISBLANK(A360),"",SUMPRODUCT(O360:R360,T360:W360)-J360)</f>
        <v/>
      </c>
      <c r="L360" s="5" t="str">
        <f aca="false">IF(ISBLANK(A360),"",K360/$M$1)</f>
        <v/>
      </c>
      <c r="M360" s="5" t="str">
        <f aca="false">IF(ISBLANK(A360),"",K360/($M$1+SUM(K$3:K359)))</f>
        <v/>
      </c>
      <c r="N360" s="0" t="str">
        <f aca="false">IF(ISBLANK(A360),"",IF(H361=0,NETWORKDAYS($H$3,H360,holiday!$B$2:$B$10),IF(DAY(H360)&lt;DAY(H361),NETWORKDAYS($H$3,H360,holiday!$B$2:$B$10),0)))</f>
        <v/>
      </c>
      <c r="O360" s="0" t="str">
        <f aca="false">IF(ISBLANK(A360),"",SUMIF($A$3:$A360,O$2,$B$3:$B360))</f>
        <v/>
      </c>
      <c r="P360" s="0" t="str">
        <f aca="false">IF(ISBLANK(A360),"",SUMIF($A$3:$A360,P$2,$B$3:$B360))</f>
        <v/>
      </c>
      <c r="Q360" s="0" t="str">
        <f aca="false">IF(ISBLANK(A360),"",SUMIF($A$3:$A360,Q$2,$B$3:$B360))</f>
        <v/>
      </c>
      <c r="R360" s="0" t="str">
        <f aca="false">IF(ISBLANK(A360),"",SUMIF($A$3:$A360,R$2,$B$3:$B360))</f>
        <v/>
      </c>
      <c r="T360" s="9" t="str">
        <f aca="false">IF(ISBLANK(A360),"",IF($A360=T$2,$C360,T359))</f>
        <v/>
      </c>
      <c r="U360" s="9" t="str">
        <f aca="false">IF(ISBLANK(A360),"",IF($A360=U$2,$C360,U359))</f>
        <v/>
      </c>
      <c r="V360" s="9" t="str">
        <f aca="false">IF(ISBLANK(A360),"",IF($A360=V$2,$C360,V359))</f>
        <v/>
      </c>
      <c r="W360" s="9" t="str">
        <f aca="false">IF(ISBLANK(A360),"",IF($A360=W$2,$C360,W359))</f>
        <v/>
      </c>
    </row>
    <row r="361" customFormat="false" ht="14.1" hidden="false" customHeight="false" outlineLevel="0" collapsed="false">
      <c r="H361" s="8" t="n">
        <f aca="false">IF(ISBLANK(D361),,LEFT(D361,LEN(D361)-6)*1)</f>
        <v>0</v>
      </c>
      <c r="I361" s="9" t="str">
        <f aca="false">IF(ISBLANK(A361),"",-B361*C361)</f>
        <v/>
      </c>
      <c r="J361" s="9" t="str">
        <f aca="false">IF(ISBLANK(A361),"",-SUM(I$3:I361))</f>
        <v/>
      </c>
      <c r="K361" s="9" t="str">
        <f aca="false">IF(ISBLANK(A361),"",SUMPRODUCT(O361:R361,T361:W361)-J361)</f>
        <v/>
      </c>
      <c r="L361" s="5" t="str">
        <f aca="false">IF(ISBLANK(A361),"",K361/$M$1)</f>
        <v/>
      </c>
      <c r="M361" s="5" t="str">
        <f aca="false">IF(ISBLANK(A361),"",K361/($M$1+SUM(K$3:K360)))</f>
        <v/>
      </c>
      <c r="N361" s="0" t="str">
        <f aca="false">IF(ISBLANK(A361),"",IF(H362=0,NETWORKDAYS($H$3,H361,holiday!$B$2:$B$10),IF(DAY(H361)&lt;DAY(H362),NETWORKDAYS($H$3,H361,holiday!$B$2:$B$10),0)))</f>
        <v/>
      </c>
      <c r="O361" s="0" t="str">
        <f aca="false">IF(ISBLANK(A361),"",SUMIF($A$3:$A361,O$2,$B$3:$B361))</f>
        <v/>
      </c>
      <c r="P361" s="0" t="str">
        <f aca="false">IF(ISBLANK(A361),"",SUMIF($A$3:$A361,P$2,$B$3:$B361))</f>
        <v/>
      </c>
      <c r="Q361" s="0" t="str">
        <f aca="false">IF(ISBLANK(A361),"",SUMIF($A$3:$A361,Q$2,$B$3:$B361))</f>
        <v/>
      </c>
      <c r="R361" s="0" t="str">
        <f aca="false">IF(ISBLANK(A361),"",SUMIF($A$3:$A361,R$2,$B$3:$B361))</f>
        <v/>
      </c>
      <c r="T361" s="9" t="str">
        <f aca="false">IF(ISBLANK(A361),"",IF($A361=T$2,$C361,T360))</f>
        <v/>
      </c>
      <c r="U361" s="9" t="str">
        <f aca="false">IF(ISBLANK(A361),"",IF($A361=U$2,$C361,U360))</f>
        <v/>
      </c>
      <c r="V361" s="9" t="str">
        <f aca="false">IF(ISBLANK(A361),"",IF($A361=V$2,$C361,V360))</f>
        <v/>
      </c>
      <c r="W361" s="9" t="str">
        <f aca="false">IF(ISBLANK(A361),"",IF($A361=W$2,$C361,W360))</f>
        <v/>
      </c>
    </row>
    <row r="362" customFormat="false" ht="14.1" hidden="false" customHeight="false" outlineLevel="0" collapsed="false">
      <c r="H362" s="8" t="n">
        <f aca="false">IF(ISBLANK(D362),,LEFT(D362,LEN(D362)-6)*1)</f>
        <v>0</v>
      </c>
      <c r="I362" s="9" t="str">
        <f aca="false">IF(ISBLANK(A362),"",-B362*C362)</f>
        <v/>
      </c>
      <c r="J362" s="9" t="str">
        <f aca="false">IF(ISBLANK(A362),"",-SUM(I$3:I362))</f>
        <v/>
      </c>
      <c r="K362" s="9" t="str">
        <f aca="false">IF(ISBLANK(A362),"",SUMPRODUCT(O362:R362,T362:W362)-J362)</f>
        <v/>
      </c>
      <c r="L362" s="5" t="str">
        <f aca="false">IF(ISBLANK(A362),"",K362/$M$1)</f>
        <v/>
      </c>
      <c r="M362" s="5" t="str">
        <f aca="false">IF(ISBLANK(A362),"",K362/($M$1+SUM(K$3:K361)))</f>
        <v/>
      </c>
      <c r="N362" s="0" t="str">
        <f aca="false">IF(ISBLANK(A362),"",IF(H363=0,NETWORKDAYS($H$3,H362,holiday!$B$2:$B$10),IF(DAY(H362)&lt;DAY(H363),NETWORKDAYS($H$3,H362,holiday!$B$2:$B$10),0)))</f>
        <v/>
      </c>
      <c r="O362" s="0" t="str">
        <f aca="false">IF(ISBLANK(A362),"",SUMIF($A$3:$A362,O$2,$B$3:$B362))</f>
        <v/>
      </c>
      <c r="P362" s="0" t="str">
        <f aca="false">IF(ISBLANK(A362),"",SUMIF($A$3:$A362,P$2,$B$3:$B362))</f>
        <v/>
      </c>
      <c r="Q362" s="0" t="str">
        <f aca="false">IF(ISBLANK(A362),"",SUMIF($A$3:$A362,Q$2,$B$3:$B362))</f>
        <v/>
      </c>
      <c r="R362" s="0" t="str">
        <f aca="false">IF(ISBLANK(A362),"",SUMIF($A$3:$A362,R$2,$B$3:$B362))</f>
        <v/>
      </c>
      <c r="T362" s="9" t="str">
        <f aca="false">IF(ISBLANK(A362),"",IF($A362=T$2,$C362,T361))</f>
        <v/>
      </c>
      <c r="U362" s="9" t="str">
        <f aca="false">IF(ISBLANK(A362),"",IF($A362=U$2,$C362,U361))</f>
        <v/>
      </c>
      <c r="V362" s="9" t="str">
        <f aca="false">IF(ISBLANK(A362),"",IF($A362=V$2,$C362,V361))</f>
        <v/>
      </c>
      <c r="W362" s="9" t="str">
        <f aca="false">IF(ISBLANK(A362),"",IF($A362=W$2,$C362,W361))</f>
        <v/>
      </c>
    </row>
    <row r="363" customFormat="false" ht="14.1" hidden="false" customHeight="false" outlineLevel="0" collapsed="false">
      <c r="H363" s="8" t="n">
        <f aca="false">IF(ISBLANK(D363),,LEFT(D363,LEN(D363)-6)*1)</f>
        <v>0</v>
      </c>
      <c r="I363" s="9" t="str">
        <f aca="false">IF(ISBLANK(A363),"",-B363*C363)</f>
        <v/>
      </c>
      <c r="J363" s="9" t="str">
        <f aca="false">IF(ISBLANK(A363),"",-SUM(I$3:I363))</f>
        <v/>
      </c>
      <c r="K363" s="9" t="str">
        <f aca="false">IF(ISBLANK(A363),"",SUMPRODUCT(O363:R363,T363:W363)-J363)</f>
        <v/>
      </c>
      <c r="L363" s="5" t="str">
        <f aca="false">IF(ISBLANK(A363),"",K363/$M$1)</f>
        <v/>
      </c>
      <c r="M363" s="5" t="str">
        <f aca="false">IF(ISBLANK(A363),"",K363/($M$1+SUM(K$3:K362)))</f>
        <v/>
      </c>
      <c r="N363" s="0" t="str">
        <f aca="false">IF(ISBLANK(A363),"",IF(H364=0,NETWORKDAYS($H$3,H363,holiday!$B$2:$B$10),IF(DAY(H363)&lt;DAY(H364),NETWORKDAYS($H$3,H363,holiday!$B$2:$B$10),0)))</f>
        <v/>
      </c>
      <c r="O363" s="0" t="str">
        <f aca="false">IF(ISBLANK(A363),"",SUMIF($A$3:$A363,O$2,$B$3:$B363))</f>
        <v/>
      </c>
      <c r="P363" s="0" t="str">
        <f aca="false">IF(ISBLANK(A363),"",SUMIF($A$3:$A363,P$2,$B$3:$B363))</f>
        <v/>
      </c>
      <c r="Q363" s="0" t="str">
        <f aca="false">IF(ISBLANK(A363),"",SUMIF($A$3:$A363,Q$2,$B$3:$B363))</f>
        <v/>
      </c>
      <c r="R363" s="0" t="str">
        <f aca="false">IF(ISBLANK(A363),"",SUMIF($A$3:$A363,R$2,$B$3:$B363))</f>
        <v/>
      </c>
      <c r="T363" s="9" t="str">
        <f aca="false">IF(ISBLANK(A363),"",IF($A363=T$2,$C363,T362))</f>
        <v/>
      </c>
      <c r="U363" s="9" t="str">
        <f aca="false">IF(ISBLANK(A363),"",IF($A363=U$2,$C363,U362))</f>
        <v/>
      </c>
      <c r="V363" s="9" t="str">
        <f aca="false">IF(ISBLANK(A363),"",IF($A363=V$2,$C363,V362))</f>
        <v/>
      </c>
      <c r="W363" s="9" t="str">
        <f aca="false">IF(ISBLANK(A363),"",IF($A363=W$2,$C363,W362))</f>
        <v/>
      </c>
    </row>
    <row r="364" customFormat="false" ht="14.1" hidden="false" customHeight="false" outlineLevel="0" collapsed="false">
      <c r="H364" s="8" t="n">
        <f aca="false">IF(ISBLANK(D364),,LEFT(D364,LEN(D364)-6)*1)</f>
        <v>0</v>
      </c>
      <c r="I364" s="9" t="str">
        <f aca="false">IF(ISBLANK(A364),"",-B364*C364)</f>
        <v/>
      </c>
      <c r="J364" s="9" t="str">
        <f aca="false">IF(ISBLANK(A364),"",-SUM(I$3:I364))</f>
        <v/>
      </c>
      <c r="K364" s="9" t="str">
        <f aca="false">IF(ISBLANK(A364),"",SUMPRODUCT(O364:R364,T364:W364)-J364)</f>
        <v/>
      </c>
      <c r="L364" s="5" t="str">
        <f aca="false">IF(ISBLANK(A364),"",K364/$M$1)</f>
        <v/>
      </c>
      <c r="M364" s="5" t="str">
        <f aca="false">IF(ISBLANK(A364),"",K364/($M$1+SUM(K$3:K363)))</f>
        <v/>
      </c>
      <c r="N364" s="0" t="str">
        <f aca="false">IF(ISBLANK(A364),"",IF(H365=0,NETWORKDAYS($H$3,H364,holiday!$B$2:$B$10),IF(DAY(H364)&lt;DAY(H365),NETWORKDAYS($H$3,H364,holiday!$B$2:$B$10),0)))</f>
        <v/>
      </c>
      <c r="O364" s="0" t="str">
        <f aca="false">IF(ISBLANK(A364),"",SUMIF($A$3:$A364,O$2,$B$3:$B364))</f>
        <v/>
      </c>
      <c r="P364" s="0" t="str">
        <f aca="false">IF(ISBLANK(A364),"",SUMIF($A$3:$A364,P$2,$B$3:$B364))</f>
        <v/>
      </c>
      <c r="Q364" s="0" t="str">
        <f aca="false">IF(ISBLANK(A364),"",SUMIF($A$3:$A364,Q$2,$B$3:$B364))</f>
        <v/>
      </c>
      <c r="R364" s="0" t="str">
        <f aca="false">IF(ISBLANK(A364),"",SUMIF($A$3:$A364,R$2,$B$3:$B364))</f>
        <v/>
      </c>
      <c r="T364" s="9" t="str">
        <f aca="false">IF(ISBLANK(A364),"",IF($A364=T$2,$C364,T363))</f>
        <v/>
      </c>
      <c r="U364" s="9" t="str">
        <f aca="false">IF(ISBLANK(A364),"",IF($A364=U$2,$C364,U363))</f>
        <v/>
      </c>
      <c r="V364" s="9" t="str">
        <f aca="false">IF(ISBLANK(A364),"",IF($A364=V$2,$C364,V363))</f>
        <v/>
      </c>
      <c r="W364" s="9" t="str">
        <f aca="false">IF(ISBLANK(A364),"",IF($A364=W$2,$C364,W363))</f>
        <v/>
      </c>
    </row>
    <row r="365" customFormat="false" ht="14.1" hidden="false" customHeight="false" outlineLevel="0" collapsed="false">
      <c r="H365" s="8" t="n">
        <f aca="false">IF(ISBLANK(D365),,LEFT(D365,LEN(D365)-6)*1)</f>
        <v>0</v>
      </c>
      <c r="I365" s="9" t="str">
        <f aca="false">IF(ISBLANK(A365),"",-B365*C365)</f>
        <v/>
      </c>
      <c r="J365" s="9" t="str">
        <f aca="false">IF(ISBLANK(A365),"",-SUM(I$3:I365))</f>
        <v/>
      </c>
      <c r="K365" s="9" t="str">
        <f aca="false">IF(ISBLANK(A365),"",SUMPRODUCT(O365:R365,T365:W365)-J365)</f>
        <v/>
      </c>
      <c r="L365" s="5" t="str">
        <f aca="false">IF(ISBLANK(A365),"",K365/$M$1)</f>
        <v/>
      </c>
      <c r="M365" s="5" t="str">
        <f aca="false">IF(ISBLANK(A365),"",K365/($M$1+SUM(K$3:K364)))</f>
        <v/>
      </c>
      <c r="N365" s="0" t="str">
        <f aca="false">IF(ISBLANK(A365),"",IF(H366=0,NETWORKDAYS($H$3,H365,holiday!$B$2:$B$10),IF(DAY(H365)&lt;DAY(H366),NETWORKDAYS($H$3,H365,holiday!$B$2:$B$10),0)))</f>
        <v/>
      </c>
      <c r="O365" s="0" t="str">
        <f aca="false">IF(ISBLANK(A365),"",SUMIF($A$3:$A365,O$2,$B$3:$B365))</f>
        <v/>
      </c>
      <c r="P365" s="0" t="str">
        <f aca="false">IF(ISBLANK(A365),"",SUMIF($A$3:$A365,P$2,$B$3:$B365))</f>
        <v/>
      </c>
      <c r="Q365" s="0" t="str">
        <f aca="false">IF(ISBLANK(A365),"",SUMIF($A$3:$A365,Q$2,$B$3:$B365))</f>
        <v/>
      </c>
      <c r="R365" s="0" t="str">
        <f aca="false">IF(ISBLANK(A365),"",SUMIF($A$3:$A365,R$2,$B$3:$B365))</f>
        <v/>
      </c>
      <c r="T365" s="9" t="str">
        <f aca="false">IF(ISBLANK(A365),"",IF($A365=T$2,$C365,T364))</f>
        <v/>
      </c>
      <c r="U365" s="9" t="str">
        <f aca="false">IF(ISBLANK(A365),"",IF($A365=U$2,$C365,U364))</f>
        <v/>
      </c>
      <c r="V365" s="9" t="str">
        <f aca="false">IF(ISBLANK(A365),"",IF($A365=V$2,$C365,V364))</f>
        <v/>
      </c>
      <c r="W365" s="9" t="str">
        <f aca="false">IF(ISBLANK(A365),"",IF($A365=W$2,$C365,W364))</f>
        <v/>
      </c>
    </row>
    <row r="366" customFormat="false" ht="14.1" hidden="false" customHeight="false" outlineLevel="0" collapsed="false">
      <c r="H366" s="8" t="n">
        <f aca="false">IF(ISBLANK(D366),,LEFT(D366,LEN(D366)-6)*1)</f>
        <v>0</v>
      </c>
      <c r="I366" s="9" t="str">
        <f aca="false">IF(ISBLANK(A366),"",-B366*C366)</f>
        <v/>
      </c>
      <c r="J366" s="9" t="str">
        <f aca="false">IF(ISBLANK(A366),"",-SUM(I$3:I366))</f>
        <v/>
      </c>
      <c r="K366" s="9" t="str">
        <f aca="false">IF(ISBLANK(A366),"",SUMPRODUCT(O366:R366,T366:W366)-J366)</f>
        <v/>
      </c>
      <c r="L366" s="5" t="str">
        <f aca="false">IF(ISBLANK(A366),"",K366/$M$1)</f>
        <v/>
      </c>
      <c r="M366" s="5" t="str">
        <f aca="false">IF(ISBLANK(A366),"",K366/($M$1+SUM(K$3:K365)))</f>
        <v/>
      </c>
      <c r="N366" s="0" t="str">
        <f aca="false">IF(ISBLANK(A366),"",IF(H367=0,NETWORKDAYS($H$3,H366,holiday!$B$2:$B$10),IF(DAY(H366)&lt;DAY(H367),NETWORKDAYS($H$3,H366,holiday!$B$2:$B$10),0)))</f>
        <v/>
      </c>
      <c r="O366" s="0" t="str">
        <f aca="false">IF(ISBLANK(A366),"",SUMIF($A$3:$A366,O$2,$B$3:$B366))</f>
        <v/>
      </c>
      <c r="P366" s="0" t="str">
        <f aca="false">IF(ISBLANK(A366),"",SUMIF($A$3:$A366,P$2,$B$3:$B366))</f>
        <v/>
      </c>
      <c r="Q366" s="0" t="str">
        <f aca="false">IF(ISBLANK(A366),"",SUMIF($A$3:$A366,Q$2,$B$3:$B366))</f>
        <v/>
      </c>
      <c r="R366" s="0" t="str">
        <f aca="false">IF(ISBLANK(A366),"",SUMIF($A$3:$A366,R$2,$B$3:$B366))</f>
        <v/>
      </c>
      <c r="T366" s="9" t="str">
        <f aca="false">IF(ISBLANK(A366),"",IF($A366=T$2,$C366,T365))</f>
        <v/>
      </c>
      <c r="U366" s="9" t="str">
        <f aca="false">IF(ISBLANK(A366),"",IF($A366=U$2,$C366,U365))</f>
        <v/>
      </c>
      <c r="V366" s="9" t="str">
        <f aca="false">IF(ISBLANK(A366),"",IF($A366=V$2,$C366,V365))</f>
        <v/>
      </c>
      <c r="W366" s="9" t="str">
        <f aca="false">IF(ISBLANK(A366),"",IF($A366=W$2,$C366,W365))</f>
        <v/>
      </c>
    </row>
    <row r="367" customFormat="false" ht="14.1" hidden="false" customHeight="false" outlineLevel="0" collapsed="false">
      <c r="H367" s="8" t="n">
        <f aca="false">IF(ISBLANK(D367),,LEFT(D367,LEN(D367)-6)*1)</f>
        <v>0</v>
      </c>
      <c r="I367" s="9" t="str">
        <f aca="false">IF(ISBLANK(A367),"",-B367*C367)</f>
        <v/>
      </c>
      <c r="J367" s="9" t="str">
        <f aca="false">IF(ISBLANK(A367),"",-SUM(I$3:I367))</f>
        <v/>
      </c>
      <c r="K367" s="9" t="str">
        <f aca="false">IF(ISBLANK(A367),"",SUMPRODUCT(O367:R367,T367:W367)-J367)</f>
        <v/>
      </c>
      <c r="L367" s="5" t="str">
        <f aca="false">IF(ISBLANK(A367),"",K367/$M$1)</f>
        <v/>
      </c>
      <c r="M367" s="5" t="str">
        <f aca="false">IF(ISBLANK(A367),"",K367/($M$1+SUM(K$3:K366)))</f>
        <v/>
      </c>
      <c r="N367" s="0" t="str">
        <f aca="false">IF(ISBLANK(A367),"",IF(H368=0,NETWORKDAYS($H$3,H367,holiday!$B$2:$B$10),IF(DAY(H367)&lt;DAY(H368),NETWORKDAYS($H$3,H367,holiday!$B$2:$B$10),0)))</f>
        <v/>
      </c>
      <c r="O367" s="0" t="str">
        <f aca="false">IF(ISBLANK(A367),"",SUMIF($A$3:$A367,O$2,$B$3:$B367))</f>
        <v/>
      </c>
      <c r="P367" s="0" t="str">
        <f aca="false">IF(ISBLANK(A367),"",SUMIF($A$3:$A367,P$2,$B$3:$B367))</f>
        <v/>
      </c>
      <c r="Q367" s="0" t="str">
        <f aca="false">IF(ISBLANK(A367),"",SUMIF($A$3:$A367,Q$2,$B$3:$B367))</f>
        <v/>
      </c>
      <c r="R367" s="0" t="str">
        <f aca="false">IF(ISBLANK(A367),"",SUMIF($A$3:$A367,R$2,$B$3:$B367))</f>
        <v/>
      </c>
      <c r="T367" s="9" t="str">
        <f aca="false">IF(ISBLANK(A367),"",IF($A367=T$2,$C367,T366))</f>
        <v/>
      </c>
      <c r="U367" s="9" t="str">
        <f aca="false">IF(ISBLANK(A367),"",IF($A367=U$2,$C367,U366))</f>
        <v/>
      </c>
      <c r="V367" s="9" t="str">
        <f aca="false">IF(ISBLANK(A367),"",IF($A367=V$2,$C367,V366))</f>
        <v/>
      </c>
      <c r="W367" s="9" t="str">
        <f aca="false">IF(ISBLANK(A367),"",IF($A367=W$2,$C367,W366))</f>
        <v/>
      </c>
    </row>
    <row r="368" customFormat="false" ht="14.1" hidden="false" customHeight="false" outlineLevel="0" collapsed="false">
      <c r="H368" s="8" t="n">
        <f aca="false">IF(ISBLANK(D368),,LEFT(D368,LEN(D368)-6)*1)</f>
        <v>0</v>
      </c>
      <c r="I368" s="9" t="str">
        <f aca="false">IF(ISBLANK(A368),"",-B368*C368)</f>
        <v/>
      </c>
      <c r="J368" s="9" t="str">
        <f aca="false">IF(ISBLANK(A368),"",-SUM(I$3:I368))</f>
        <v/>
      </c>
      <c r="K368" s="9" t="str">
        <f aca="false">IF(ISBLANK(A368),"",SUMPRODUCT(O368:R368,T368:W368)-J368)</f>
        <v/>
      </c>
      <c r="L368" s="5" t="str">
        <f aca="false">IF(ISBLANK(A368),"",K368/$M$1)</f>
        <v/>
      </c>
      <c r="M368" s="5" t="str">
        <f aca="false">IF(ISBLANK(A368),"",K368/($M$1+SUM(K$3:K367)))</f>
        <v/>
      </c>
      <c r="N368" s="0" t="str">
        <f aca="false">IF(ISBLANK(A368),"",IF(H369=0,NETWORKDAYS($H$3,H368,holiday!$B$2:$B$10),IF(DAY(H368)&lt;DAY(H369),NETWORKDAYS($H$3,H368,holiday!$B$2:$B$10),0)))</f>
        <v/>
      </c>
      <c r="O368" s="0" t="str">
        <f aca="false">IF(ISBLANK(A368),"",SUMIF($A$3:$A368,O$2,$B$3:$B368))</f>
        <v/>
      </c>
      <c r="P368" s="0" t="str">
        <f aca="false">IF(ISBLANK(A368),"",SUMIF($A$3:$A368,P$2,$B$3:$B368))</f>
        <v/>
      </c>
      <c r="Q368" s="0" t="str">
        <f aca="false">IF(ISBLANK(A368),"",SUMIF($A$3:$A368,Q$2,$B$3:$B368))</f>
        <v/>
      </c>
      <c r="R368" s="0" t="str">
        <f aca="false">IF(ISBLANK(A368),"",SUMIF($A$3:$A368,R$2,$B$3:$B368))</f>
        <v/>
      </c>
      <c r="T368" s="9" t="str">
        <f aca="false">IF(ISBLANK(A368),"",IF($A368=T$2,$C368,T367))</f>
        <v/>
      </c>
      <c r="U368" s="9" t="str">
        <f aca="false">IF(ISBLANK(A368),"",IF($A368=U$2,$C368,U367))</f>
        <v/>
      </c>
      <c r="V368" s="9" t="str">
        <f aca="false">IF(ISBLANK(A368),"",IF($A368=V$2,$C368,V367))</f>
        <v/>
      </c>
      <c r="W368" s="9" t="str">
        <f aca="false">IF(ISBLANK(A368),"",IF($A368=W$2,$C368,W367))</f>
        <v/>
      </c>
    </row>
    <row r="369" customFormat="false" ht="14.1" hidden="false" customHeight="false" outlineLevel="0" collapsed="false">
      <c r="H369" s="8" t="n">
        <f aca="false">IF(ISBLANK(D369),,LEFT(D369,LEN(D369)-6)*1)</f>
        <v>0</v>
      </c>
      <c r="I369" s="9" t="str">
        <f aca="false">IF(ISBLANK(A369),"",-B369*C369)</f>
        <v/>
      </c>
      <c r="J369" s="9" t="str">
        <f aca="false">IF(ISBLANK(A369),"",-SUM(I$3:I369))</f>
        <v/>
      </c>
      <c r="K369" s="9" t="str">
        <f aca="false">IF(ISBLANK(A369),"",SUMPRODUCT(O369:R369,T369:W369)-J369)</f>
        <v/>
      </c>
      <c r="L369" s="5" t="str">
        <f aca="false">IF(ISBLANK(A369),"",K369/$M$1)</f>
        <v/>
      </c>
      <c r="M369" s="5" t="str">
        <f aca="false">IF(ISBLANK(A369),"",K369/($M$1+SUM(K$3:K368)))</f>
        <v/>
      </c>
      <c r="N369" s="0" t="str">
        <f aca="false">IF(ISBLANK(A369),"",IF(H370=0,NETWORKDAYS($H$3,H369,holiday!$B$2:$B$10),IF(DAY(H369)&lt;DAY(H370),NETWORKDAYS($H$3,H369,holiday!$B$2:$B$10),0)))</f>
        <v/>
      </c>
      <c r="O369" s="0" t="str">
        <f aca="false">IF(ISBLANK(A369),"",SUMIF($A$3:$A369,O$2,$B$3:$B369))</f>
        <v/>
      </c>
      <c r="P369" s="0" t="str">
        <f aca="false">IF(ISBLANK(A369),"",SUMIF($A$3:$A369,P$2,$B$3:$B369))</f>
        <v/>
      </c>
      <c r="Q369" s="0" t="str">
        <f aca="false">IF(ISBLANK(A369),"",SUMIF($A$3:$A369,Q$2,$B$3:$B369))</f>
        <v/>
      </c>
      <c r="R369" s="0" t="str">
        <f aca="false">IF(ISBLANK(A369),"",SUMIF($A$3:$A369,R$2,$B$3:$B369))</f>
        <v/>
      </c>
      <c r="T369" s="9" t="str">
        <f aca="false">IF(ISBLANK(A369),"",IF($A369=T$2,$C369,T368))</f>
        <v/>
      </c>
      <c r="U369" s="9" t="str">
        <f aca="false">IF(ISBLANK(A369),"",IF($A369=U$2,$C369,U368))</f>
        <v/>
      </c>
      <c r="V369" s="9" t="str">
        <f aca="false">IF(ISBLANK(A369),"",IF($A369=V$2,$C369,V368))</f>
        <v/>
      </c>
      <c r="W369" s="9" t="str">
        <f aca="false">IF(ISBLANK(A369),"",IF($A369=W$2,$C369,W368))</f>
        <v/>
      </c>
    </row>
    <row r="370" customFormat="false" ht="14.1" hidden="false" customHeight="false" outlineLevel="0" collapsed="false">
      <c r="H370" s="8" t="n">
        <f aca="false">IF(ISBLANK(D370),,LEFT(D370,LEN(D370)-6)*1)</f>
        <v>0</v>
      </c>
      <c r="I370" s="9" t="str">
        <f aca="false">IF(ISBLANK(A370),"",-B370*C370)</f>
        <v/>
      </c>
      <c r="J370" s="9" t="str">
        <f aca="false">IF(ISBLANK(A370),"",-SUM(I$3:I370))</f>
        <v/>
      </c>
      <c r="K370" s="9" t="str">
        <f aca="false">IF(ISBLANK(A370),"",SUMPRODUCT(O370:R370,T370:W370)-J370)</f>
        <v/>
      </c>
      <c r="L370" s="5" t="str">
        <f aca="false">IF(ISBLANK(A370),"",K370/$M$1)</f>
        <v/>
      </c>
      <c r="M370" s="5" t="str">
        <f aca="false">IF(ISBLANK(A370),"",K370/($M$1+SUM(K$3:K369)))</f>
        <v/>
      </c>
      <c r="N370" s="0" t="str">
        <f aca="false">IF(ISBLANK(A370),"",IF(H371=0,NETWORKDAYS($H$3,H370,holiday!$B$2:$B$10),IF(DAY(H370)&lt;DAY(H371),NETWORKDAYS($H$3,H370,holiday!$B$2:$B$10),0)))</f>
        <v/>
      </c>
      <c r="O370" s="0" t="str">
        <f aca="false">IF(ISBLANK(A370),"",SUMIF($A$3:$A370,O$2,$B$3:$B370))</f>
        <v/>
      </c>
      <c r="P370" s="0" t="str">
        <f aca="false">IF(ISBLANK(A370),"",SUMIF($A$3:$A370,P$2,$B$3:$B370))</f>
        <v/>
      </c>
      <c r="Q370" s="0" t="str">
        <f aca="false">IF(ISBLANK(A370),"",SUMIF($A$3:$A370,Q$2,$B$3:$B370))</f>
        <v/>
      </c>
      <c r="R370" s="0" t="str">
        <f aca="false">IF(ISBLANK(A370),"",SUMIF($A$3:$A370,R$2,$B$3:$B370))</f>
        <v/>
      </c>
      <c r="T370" s="9" t="str">
        <f aca="false">IF(ISBLANK(A370),"",IF($A370=T$2,$C370,T369))</f>
        <v/>
      </c>
      <c r="U370" s="9" t="str">
        <f aca="false">IF(ISBLANK(A370),"",IF($A370=U$2,$C370,U369))</f>
        <v/>
      </c>
      <c r="V370" s="9" t="str">
        <f aca="false">IF(ISBLANK(A370),"",IF($A370=V$2,$C370,V369))</f>
        <v/>
      </c>
      <c r="W370" s="9" t="str">
        <f aca="false">IF(ISBLANK(A370),"",IF($A370=W$2,$C370,W369))</f>
        <v/>
      </c>
    </row>
    <row r="371" customFormat="false" ht="14.1" hidden="false" customHeight="false" outlineLevel="0" collapsed="false">
      <c r="H371" s="8" t="n">
        <f aca="false">IF(ISBLANK(D371),,LEFT(D371,LEN(D371)-6)*1)</f>
        <v>0</v>
      </c>
      <c r="I371" s="9" t="str">
        <f aca="false">IF(ISBLANK(A371),"",-B371*C371)</f>
        <v/>
      </c>
      <c r="J371" s="9" t="str">
        <f aca="false">IF(ISBLANK(A371),"",-SUM(I$3:I371))</f>
        <v/>
      </c>
      <c r="K371" s="9" t="str">
        <f aca="false">IF(ISBLANK(A371),"",SUMPRODUCT(O371:R371,T371:W371)-J371)</f>
        <v/>
      </c>
      <c r="L371" s="5" t="str">
        <f aca="false">IF(ISBLANK(A371),"",K371/$M$1)</f>
        <v/>
      </c>
      <c r="M371" s="5" t="str">
        <f aca="false">IF(ISBLANK(A371),"",K371/($M$1+SUM(K$3:K370)))</f>
        <v/>
      </c>
      <c r="N371" s="0" t="str">
        <f aca="false">IF(ISBLANK(A371),"",IF(H372=0,NETWORKDAYS($H$3,H371,holiday!$B$2:$B$10),IF(DAY(H371)&lt;DAY(H372),NETWORKDAYS($H$3,H371,holiday!$B$2:$B$10),0)))</f>
        <v/>
      </c>
      <c r="O371" s="0" t="str">
        <f aca="false">IF(ISBLANK(A371),"",SUMIF($A$3:$A371,O$2,$B$3:$B371))</f>
        <v/>
      </c>
      <c r="P371" s="0" t="str">
        <f aca="false">IF(ISBLANK(A371),"",SUMIF($A$3:$A371,P$2,$B$3:$B371))</f>
        <v/>
      </c>
      <c r="Q371" s="0" t="str">
        <f aca="false">IF(ISBLANK(A371),"",SUMIF($A$3:$A371,Q$2,$B$3:$B371))</f>
        <v/>
      </c>
      <c r="R371" s="0" t="str">
        <f aca="false">IF(ISBLANK(A371),"",SUMIF($A$3:$A371,R$2,$B$3:$B371))</f>
        <v/>
      </c>
      <c r="T371" s="9" t="str">
        <f aca="false">IF(ISBLANK(A371),"",IF($A371=T$2,$C371,T370))</f>
        <v/>
      </c>
      <c r="U371" s="9" t="str">
        <f aca="false">IF(ISBLANK(A371),"",IF($A371=U$2,$C371,U370))</f>
        <v/>
      </c>
      <c r="V371" s="9" t="str">
        <f aca="false">IF(ISBLANK(A371),"",IF($A371=V$2,$C371,V370))</f>
        <v/>
      </c>
      <c r="W371" s="9" t="str">
        <f aca="false">IF(ISBLANK(A371),"",IF($A371=W$2,$C371,W370))</f>
        <v/>
      </c>
    </row>
    <row r="372" customFormat="false" ht="14.1" hidden="false" customHeight="false" outlineLevel="0" collapsed="false">
      <c r="H372" s="8" t="n">
        <f aca="false">IF(ISBLANK(D372),,LEFT(D372,LEN(D372)-6)*1)</f>
        <v>0</v>
      </c>
      <c r="I372" s="9" t="str">
        <f aca="false">IF(ISBLANK(A372),"",-B372*C372)</f>
        <v/>
      </c>
      <c r="J372" s="9" t="str">
        <f aca="false">IF(ISBLANK(A372),"",-SUM(I$3:I372))</f>
        <v/>
      </c>
      <c r="K372" s="9" t="str">
        <f aca="false">IF(ISBLANK(A372),"",SUMPRODUCT(O372:R372,T372:W372)-J372)</f>
        <v/>
      </c>
      <c r="L372" s="5" t="str">
        <f aca="false">IF(ISBLANK(A372),"",K372/$M$1)</f>
        <v/>
      </c>
      <c r="M372" s="5" t="str">
        <f aca="false">IF(ISBLANK(A372),"",K372/($M$1+SUM(K$3:K371)))</f>
        <v/>
      </c>
      <c r="N372" s="0" t="str">
        <f aca="false">IF(ISBLANK(A372),"",IF(H373=0,NETWORKDAYS($H$3,H372,holiday!$B$2:$B$10),IF(DAY(H372)&lt;DAY(H373),NETWORKDAYS($H$3,H372,holiday!$B$2:$B$10),0)))</f>
        <v/>
      </c>
      <c r="O372" s="0" t="str">
        <f aca="false">IF(ISBLANK(A372),"",SUMIF($A$3:$A372,O$2,$B$3:$B372))</f>
        <v/>
      </c>
      <c r="P372" s="0" t="str">
        <f aca="false">IF(ISBLANK(A372),"",SUMIF($A$3:$A372,P$2,$B$3:$B372))</f>
        <v/>
      </c>
      <c r="Q372" s="0" t="str">
        <f aca="false">IF(ISBLANK(A372),"",SUMIF($A$3:$A372,Q$2,$B$3:$B372))</f>
        <v/>
      </c>
      <c r="R372" s="0" t="str">
        <f aca="false">IF(ISBLANK(A372),"",SUMIF($A$3:$A372,R$2,$B$3:$B372))</f>
        <v/>
      </c>
      <c r="T372" s="9" t="str">
        <f aca="false">IF(ISBLANK(A372),"",IF($A372=T$2,$C372,T371))</f>
        <v/>
      </c>
      <c r="U372" s="9" t="str">
        <f aca="false">IF(ISBLANK(A372),"",IF($A372=U$2,$C372,U371))</f>
        <v/>
      </c>
      <c r="V372" s="9" t="str">
        <f aca="false">IF(ISBLANK(A372),"",IF($A372=V$2,$C372,V371))</f>
        <v/>
      </c>
      <c r="W372" s="9" t="str">
        <f aca="false">IF(ISBLANK(A372),"",IF($A372=W$2,$C372,W371))</f>
        <v/>
      </c>
    </row>
    <row r="373" customFormat="false" ht="14.1" hidden="false" customHeight="false" outlineLevel="0" collapsed="false">
      <c r="H373" s="8" t="n">
        <f aca="false">IF(ISBLANK(D373),,LEFT(D373,LEN(D373)-6)*1)</f>
        <v>0</v>
      </c>
      <c r="I373" s="9" t="str">
        <f aca="false">IF(ISBLANK(A373),"",-B373*C373)</f>
        <v/>
      </c>
      <c r="J373" s="9" t="str">
        <f aca="false">IF(ISBLANK(A373),"",-SUM(I$3:I373))</f>
        <v/>
      </c>
      <c r="K373" s="9" t="str">
        <f aca="false">IF(ISBLANK(A373),"",SUMPRODUCT(O373:R373,T373:W373)-J373)</f>
        <v/>
      </c>
      <c r="L373" s="5" t="str">
        <f aca="false">IF(ISBLANK(A373),"",K373/$M$1)</f>
        <v/>
      </c>
      <c r="M373" s="5" t="str">
        <f aca="false">IF(ISBLANK(A373),"",K373/($M$1+SUM(K$3:K372)))</f>
        <v/>
      </c>
      <c r="N373" s="0" t="str">
        <f aca="false">IF(ISBLANK(A373),"",IF(H374=0,NETWORKDAYS($H$3,H373,holiday!$B$2:$B$10),IF(DAY(H373)&lt;DAY(H374),NETWORKDAYS($H$3,H373,holiday!$B$2:$B$10),0)))</f>
        <v/>
      </c>
      <c r="O373" s="0" t="str">
        <f aca="false">IF(ISBLANK(A373),"",SUMIF($A$3:$A373,O$2,$B$3:$B373))</f>
        <v/>
      </c>
      <c r="P373" s="0" t="str">
        <f aca="false">IF(ISBLANK(A373),"",SUMIF($A$3:$A373,P$2,$B$3:$B373))</f>
        <v/>
      </c>
      <c r="Q373" s="0" t="str">
        <f aca="false">IF(ISBLANK(A373),"",SUMIF($A$3:$A373,Q$2,$B$3:$B373))</f>
        <v/>
      </c>
      <c r="R373" s="0" t="str">
        <f aca="false">IF(ISBLANK(A373),"",SUMIF($A$3:$A373,R$2,$B$3:$B373))</f>
        <v/>
      </c>
      <c r="T373" s="9" t="str">
        <f aca="false">IF(ISBLANK(A373),"",IF($A373=T$2,$C373,T372))</f>
        <v/>
      </c>
      <c r="U373" s="9" t="str">
        <f aca="false">IF(ISBLANK(A373),"",IF($A373=U$2,$C373,U372))</f>
        <v/>
      </c>
      <c r="V373" s="9" t="str">
        <f aca="false">IF(ISBLANK(A373),"",IF($A373=V$2,$C373,V372))</f>
        <v/>
      </c>
      <c r="W373" s="9" t="str">
        <f aca="false">IF(ISBLANK(A373),"",IF($A373=W$2,$C373,W372))</f>
        <v/>
      </c>
    </row>
    <row r="374" customFormat="false" ht="14.1" hidden="false" customHeight="false" outlineLevel="0" collapsed="false">
      <c r="H374" s="8" t="n">
        <f aca="false">IF(ISBLANK(D374),,LEFT(D374,LEN(D374)-6)*1)</f>
        <v>0</v>
      </c>
      <c r="I374" s="9" t="str">
        <f aca="false">IF(ISBLANK(A374),"",-B374*C374)</f>
        <v/>
      </c>
      <c r="J374" s="9" t="str">
        <f aca="false">IF(ISBLANK(A374),"",-SUM(I$3:I374))</f>
        <v/>
      </c>
      <c r="K374" s="9" t="str">
        <f aca="false">IF(ISBLANK(A374),"",SUMPRODUCT(O374:R374,T374:W374)-J374)</f>
        <v/>
      </c>
      <c r="L374" s="5" t="str">
        <f aca="false">IF(ISBLANK(A374),"",K374/$M$1)</f>
        <v/>
      </c>
      <c r="M374" s="5" t="str">
        <f aca="false">IF(ISBLANK(A374),"",K374/($M$1+SUM(K$3:K373)))</f>
        <v/>
      </c>
      <c r="N374" s="0" t="str">
        <f aca="false">IF(ISBLANK(A374),"",IF(H375=0,NETWORKDAYS($H$3,H374,holiday!$B$2:$B$10),IF(DAY(H374)&lt;DAY(H375),NETWORKDAYS($H$3,H374,holiday!$B$2:$B$10),0)))</f>
        <v/>
      </c>
      <c r="O374" s="0" t="str">
        <f aca="false">IF(ISBLANK(A374),"",SUMIF($A$3:$A374,O$2,$B$3:$B374))</f>
        <v/>
      </c>
      <c r="P374" s="0" t="str">
        <f aca="false">IF(ISBLANK(A374),"",SUMIF($A$3:$A374,P$2,$B$3:$B374))</f>
        <v/>
      </c>
      <c r="Q374" s="0" t="str">
        <f aca="false">IF(ISBLANK(A374),"",SUMIF($A$3:$A374,Q$2,$B$3:$B374))</f>
        <v/>
      </c>
      <c r="R374" s="0" t="str">
        <f aca="false">IF(ISBLANK(A374),"",SUMIF($A$3:$A374,R$2,$B$3:$B374))</f>
        <v/>
      </c>
      <c r="T374" s="9" t="str">
        <f aca="false">IF(ISBLANK(A374),"",IF($A374=T$2,$C374,T373))</f>
        <v/>
      </c>
      <c r="U374" s="9" t="str">
        <f aca="false">IF(ISBLANK(A374),"",IF($A374=U$2,$C374,U373))</f>
        <v/>
      </c>
      <c r="V374" s="9" t="str">
        <f aca="false">IF(ISBLANK(A374),"",IF($A374=V$2,$C374,V373))</f>
        <v/>
      </c>
      <c r="W374" s="9" t="str">
        <f aca="false">IF(ISBLANK(A374),"",IF($A374=W$2,$C374,W373))</f>
        <v/>
      </c>
    </row>
    <row r="375" customFormat="false" ht="14.1" hidden="false" customHeight="false" outlineLevel="0" collapsed="false">
      <c r="H375" s="8" t="n">
        <f aca="false">IF(ISBLANK(D375),,LEFT(D375,LEN(D375)-6)*1)</f>
        <v>0</v>
      </c>
      <c r="I375" s="9" t="str">
        <f aca="false">IF(ISBLANK(A375),"",-B375*C375)</f>
        <v/>
      </c>
      <c r="J375" s="9" t="str">
        <f aca="false">IF(ISBLANK(A375),"",-SUM(I$3:I375))</f>
        <v/>
      </c>
      <c r="K375" s="9" t="str">
        <f aca="false">IF(ISBLANK(A375),"",SUMPRODUCT(O375:R375,T375:W375)-J375)</f>
        <v/>
      </c>
      <c r="L375" s="5" t="str">
        <f aca="false">IF(ISBLANK(A375),"",K375/$M$1)</f>
        <v/>
      </c>
      <c r="M375" s="5" t="str">
        <f aca="false">IF(ISBLANK(A375),"",K375/($M$1+SUM(K$3:K374)))</f>
        <v/>
      </c>
      <c r="N375" s="0" t="str">
        <f aca="false">IF(ISBLANK(A375),"",IF(H376=0,NETWORKDAYS($H$3,H375,holiday!$B$2:$B$10),IF(DAY(H375)&lt;DAY(H376),NETWORKDAYS($H$3,H375,holiday!$B$2:$B$10),0)))</f>
        <v/>
      </c>
      <c r="O375" s="0" t="str">
        <f aca="false">IF(ISBLANK(A375),"",SUMIF($A$3:$A375,O$2,$B$3:$B375))</f>
        <v/>
      </c>
      <c r="P375" s="0" t="str">
        <f aca="false">IF(ISBLANK(A375),"",SUMIF($A$3:$A375,P$2,$B$3:$B375))</f>
        <v/>
      </c>
      <c r="Q375" s="0" t="str">
        <f aca="false">IF(ISBLANK(A375),"",SUMIF($A$3:$A375,Q$2,$B$3:$B375))</f>
        <v/>
      </c>
      <c r="R375" s="0" t="str">
        <f aca="false">IF(ISBLANK(A375),"",SUMIF($A$3:$A375,R$2,$B$3:$B375))</f>
        <v/>
      </c>
      <c r="T375" s="9" t="str">
        <f aca="false">IF(ISBLANK(A375),"",IF($A375=T$2,$C375,T374))</f>
        <v/>
      </c>
      <c r="U375" s="9" t="str">
        <f aca="false">IF(ISBLANK(A375),"",IF($A375=U$2,$C375,U374))</f>
        <v/>
      </c>
      <c r="V375" s="9" t="str">
        <f aca="false">IF(ISBLANK(A375),"",IF($A375=V$2,$C375,V374))</f>
        <v/>
      </c>
      <c r="W375" s="9" t="str">
        <f aca="false">IF(ISBLANK(A375),"",IF($A375=W$2,$C375,W374))</f>
        <v/>
      </c>
    </row>
    <row r="376" customFormat="false" ht="14.1" hidden="false" customHeight="false" outlineLevel="0" collapsed="false">
      <c r="H376" s="8" t="n">
        <f aca="false">IF(ISBLANK(D376),,LEFT(D376,LEN(D376)-6)*1)</f>
        <v>0</v>
      </c>
      <c r="I376" s="9" t="str">
        <f aca="false">IF(ISBLANK(A376),"",-B376*C376)</f>
        <v/>
      </c>
      <c r="J376" s="9" t="str">
        <f aca="false">IF(ISBLANK(A376),"",-SUM(I$3:I376))</f>
        <v/>
      </c>
      <c r="K376" s="9" t="str">
        <f aca="false">IF(ISBLANK(A376),"",SUMPRODUCT(O376:R376,T376:W376)-J376)</f>
        <v/>
      </c>
      <c r="L376" s="5" t="str">
        <f aca="false">IF(ISBLANK(A376),"",K376/$M$1)</f>
        <v/>
      </c>
      <c r="M376" s="5" t="str">
        <f aca="false">IF(ISBLANK(A376),"",K376/($M$1+SUM(K$3:K375)))</f>
        <v/>
      </c>
      <c r="N376" s="0" t="str">
        <f aca="false">IF(ISBLANK(A376),"",IF(H377=0,NETWORKDAYS($H$3,H376,holiday!$B$2:$B$10),IF(DAY(H376)&lt;DAY(H377),NETWORKDAYS($H$3,H376,holiday!$B$2:$B$10),0)))</f>
        <v/>
      </c>
      <c r="O376" s="0" t="str">
        <f aca="false">IF(ISBLANK(A376),"",SUMIF($A$3:$A376,O$2,$B$3:$B376))</f>
        <v/>
      </c>
      <c r="P376" s="0" t="str">
        <f aca="false">IF(ISBLANK(A376),"",SUMIF($A$3:$A376,P$2,$B$3:$B376))</f>
        <v/>
      </c>
      <c r="Q376" s="0" t="str">
        <f aca="false">IF(ISBLANK(A376),"",SUMIF($A$3:$A376,Q$2,$B$3:$B376))</f>
        <v/>
      </c>
      <c r="R376" s="0" t="str">
        <f aca="false">IF(ISBLANK(A376),"",SUMIF($A$3:$A376,R$2,$B$3:$B376))</f>
        <v/>
      </c>
      <c r="T376" s="9" t="str">
        <f aca="false">IF(ISBLANK(A376),"",IF($A376=T$2,$C376,T375))</f>
        <v/>
      </c>
      <c r="U376" s="9" t="str">
        <f aca="false">IF(ISBLANK(A376),"",IF($A376=U$2,$C376,U375))</f>
        <v/>
      </c>
      <c r="V376" s="9" t="str">
        <f aca="false">IF(ISBLANK(A376),"",IF($A376=V$2,$C376,V375))</f>
        <v/>
      </c>
      <c r="W376" s="9" t="str">
        <f aca="false">IF(ISBLANK(A376),"",IF($A376=W$2,$C376,W375))</f>
        <v/>
      </c>
    </row>
    <row r="377" customFormat="false" ht="14.1" hidden="false" customHeight="false" outlineLevel="0" collapsed="false">
      <c r="H377" s="8" t="n">
        <f aca="false">IF(ISBLANK(D377),,LEFT(D377,LEN(D377)-6)*1)</f>
        <v>0</v>
      </c>
      <c r="I377" s="9" t="str">
        <f aca="false">IF(ISBLANK(A377),"",-B377*C377)</f>
        <v/>
      </c>
      <c r="J377" s="9" t="str">
        <f aca="false">IF(ISBLANK(A377),"",-SUM(I$3:I377))</f>
        <v/>
      </c>
      <c r="K377" s="9" t="str">
        <f aca="false">IF(ISBLANK(A377),"",SUMPRODUCT(O377:R377,T377:W377)-J377)</f>
        <v/>
      </c>
      <c r="L377" s="5" t="str">
        <f aca="false">IF(ISBLANK(A377),"",K377/$M$1)</f>
        <v/>
      </c>
      <c r="M377" s="5" t="str">
        <f aca="false">IF(ISBLANK(A377),"",K377/($M$1+SUM(K$3:K376)))</f>
        <v/>
      </c>
      <c r="N377" s="0" t="str">
        <f aca="false">IF(ISBLANK(A377),"",IF(H378=0,NETWORKDAYS($H$3,H377,holiday!$B$2:$B$10),IF(DAY(H377)&lt;DAY(H378),NETWORKDAYS($H$3,H377,holiday!$B$2:$B$10),0)))</f>
        <v/>
      </c>
      <c r="O377" s="0" t="str">
        <f aca="false">IF(ISBLANK(A377),"",SUMIF($A$3:$A377,O$2,$B$3:$B377))</f>
        <v/>
      </c>
      <c r="P377" s="0" t="str">
        <f aca="false">IF(ISBLANK(A377),"",SUMIF($A$3:$A377,P$2,$B$3:$B377))</f>
        <v/>
      </c>
      <c r="Q377" s="0" t="str">
        <f aca="false">IF(ISBLANK(A377),"",SUMIF($A$3:$A377,Q$2,$B$3:$B377))</f>
        <v/>
      </c>
      <c r="R377" s="0" t="str">
        <f aca="false">IF(ISBLANK(A377),"",SUMIF($A$3:$A377,R$2,$B$3:$B377))</f>
        <v/>
      </c>
      <c r="T377" s="9" t="str">
        <f aca="false">IF(ISBLANK(A377),"",IF($A377=T$2,$C377,T376))</f>
        <v/>
      </c>
      <c r="U377" s="9" t="str">
        <f aca="false">IF(ISBLANK(A377),"",IF($A377=U$2,$C377,U376))</f>
        <v/>
      </c>
      <c r="V377" s="9" t="str">
        <f aca="false">IF(ISBLANK(A377),"",IF($A377=V$2,$C377,V376))</f>
        <v/>
      </c>
      <c r="W377" s="9" t="str">
        <f aca="false">IF(ISBLANK(A377),"",IF($A377=W$2,$C377,W376))</f>
        <v/>
      </c>
    </row>
    <row r="378" customFormat="false" ht="14.1" hidden="false" customHeight="false" outlineLevel="0" collapsed="false">
      <c r="H378" s="8" t="n">
        <f aca="false">IF(ISBLANK(D378),,LEFT(D378,LEN(D378)-6)*1)</f>
        <v>0</v>
      </c>
      <c r="I378" s="9" t="str">
        <f aca="false">IF(ISBLANK(A378),"",-B378*C378)</f>
        <v/>
      </c>
      <c r="J378" s="9" t="str">
        <f aca="false">IF(ISBLANK(A378),"",-SUM(I$3:I378))</f>
        <v/>
      </c>
      <c r="K378" s="9" t="str">
        <f aca="false">IF(ISBLANK(A378),"",SUMPRODUCT(O378:R378,T378:W378)-J378)</f>
        <v/>
      </c>
      <c r="L378" s="5" t="str">
        <f aca="false">IF(ISBLANK(A378),"",K378/$M$1)</f>
        <v/>
      </c>
      <c r="M378" s="5" t="str">
        <f aca="false">IF(ISBLANK(A378),"",K378/($M$1+SUM(K$3:K377)))</f>
        <v/>
      </c>
      <c r="N378" s="0" t="str">
        <f aca="false">IF(ISBLANK(A378),"",IF(H379=0,NETWORKDAYS($H$3,H378,holiday!$B$2:$B$10),IF(DAY(H378)&lt;DAY(H379),NETWORKDAYS($H$3,H378,holiday!$B$2:$B$10),0)))</f>
        <v/>
      </c>
      <c r="O378" s="0" t="str">
        <f aca="false">IF(ISBLANK(A378),"",SUMIF($A$3:$A378,O$2,$B$3:$B378))</f>
        <v/>
      </c>
      <c r="P378" s="0" t="str">
        <f aca="false">IF(ISBLANK(A378),"",SUMIF($A$3:$A378,P$2,$B$3:$B378))</f>
        <v/>
      </c>
      <c r="Q378" s="0" t="str">
        <f aca="false">IF(ISBLANK(A378),"",SUMIF($A$3:$A378,Q$2,$B$3:$B378))</f>
        <v/>
      </c>
      <c r="R378" s="0" t="str">
        <f aca="false">IF(ISBLANK(A378),"",SUMIF($A$3:$A378,R$2,$B$3:$B378))</f>
        <v/>
      </c>
      <c r="T378" s="9" t="str">
        <f aca="false">IF(ISBLANK(A378),"",IF($A378=T$2,$C378,T377))</f>
        <v/>
      </c>
      <c r="U378" s="9" t="str">
        <f aca="false">IF(ISBLANK(A378),"",IF($A378=U$2,$C378,U377))</f>
        <v/>
      </c>
      <c r="V378" s="9" t="str">
        <f aca="false">IF(ISBLANK(A378),"",IF($A378=V$2,$C378,V377))</f>
        <v/>
      </c>
      <c r="W378" s="9" t="str">
        <f aca="false">IF(ISBLANK(A378),"",IF($A378=W$2,$C378,W377))</f>
        <v/>
      </c>
    </row>
    <row r="379" customFormat="false" ht="14.1" hidden="false" customHeight="false" outlineLevel="0" collapsed="false">
      <c r="H379" s="8" t="n">
        <f aca="false">IF(ISBLANK(D379),,LEFT(D379,LEN(D379)-6)*1)</f>
        <v>0</v>
      </c>
      <c r="I379" s="9" t="str">
        <f aca="false">IF(ISBLANK(A379),"",-B379*C379)</f>
        <v/>
      </c>
      <c r="J379" s="9" t="str">
        <f aca="false">IF(ISBLANK(A379),"",-SUM(I$3:I379))</f>
        <v/>
      </c>
      <c r="K379" s="9" t="str">
        <f aca="false">IF(ISBLANK(A379),"",SUMPRODUCT(O379:R379,T379:W379)-J379)</f>
        <v/>
      </c>
      <c r="L379" s="5" t="str">
        <f aca="false">IF(ISBLANK(A379),"",K379/$M$1)</f>
        <v/>
      </c>
      <c r="M379" s="5" t="str">
        <f aca="false">IF(ISBLANK(A379),"",K379/($M$1+SUM(K$3:K378)))</f>
        <v/>
      </c>
      <c r="N379" s="0" t="str">
        <f aca="false">IF(ISBLANK(A379),"",IF(H380=0,NETWORKDAYS($H$3,H379,holiday!$B$2:$B$10),IF(DAY(H379)&lt;DAY(H380),NETWORKDAYS($H$3,H379,holiday!$B$2:$B$10),0)))</f>
        <v/>
      </c>
      <c r="O379" s="0" t="str">
        <f aca="false">IF(ISBLANK(A379),"",SUMIF($A$3:$A379,O$2,$B$3:$B379))</f>
        <v/>
      </c>
      <c r="P379" s="0" t="str">
        <f aca="false">IF(ISBLANK(A379),"",SUMIF($A$3:$A379,P$2,$B$3:$B379))</f>
        <v/>
      </c>
      <c r="Q379" s="0" t="str">
        <f aca="false">IF(ISBLANK(A379),"",SUMIF($A$3:$A379,Q$2,$B$3:$B379))</f>
        <v/>
      </c>
      <c r="R379" s="0" t="str">
        <f aca="false">IF(ISBLANK(A379),"",SUMIF($A$3:$A379,R$2,$B$3:$B379))</f>
        <v/>
      </c>
      <c r="T379" s="9" t="str">
        <f aca="false">IF(ISBLANK(A379),"",IF($A379=T$2,$C379,T378))</f>
        <v/>
      </c>
      <c r="U379" s="9" t="str">
        <f aca="false">IF(ISBLANK(A379),"",IF($A379=U$2,$C379,U378))</f>
        <v/>
      </c>
      <c r="V379" s="9" t="str">
        <f aca="false">IF(ISBLANK(A379),"",IF($A379=V$2,$C379,V378))</f>
        <v/>
      </c>
      <c r="W379" s="9" t="str">
        <f aca="false">IF(ISBLANK(A379),"",IF($A379=W$2,$C379,W378))</f>
        <v/>
      </c>
    </row>
    <row r="380" customFormat="false" ht="14.1" hidden="false" customHeight="false" outlineLevel="0" collapsed="false">
      <c r="H380" s="8" t="n">
        <f aca="false">IF(ISBLANK(D380),,LEFT(D380,LEN(D380)-6)*1)</f>
        <v>0</v>
      </c>
      <c r="I380" s="9" t="str">
        <f aca="false">IF(ISBLANK(A380),"",-B380*C380)</f>
        <v/>
      </c>
      <c r="J380" s="9" t="str">
        <f aca="false">IF(ISBLANK(A380),"",-SUM(I$3:I380))</f>
        <v/>
      </c>
      <c r="K380" s="9" t="str">
        <f aca="false">IF(ISBLANK(A380),"",SUMPRODUCT(O380:R380,T380:W380)-J380)</f>
        <v/>
      </c>
      <c r="L380" s="5" t="str">
        <f aca="false">IF(ISBLANK(A380),"",K380/$M$1)</f>
        <v/>
      </c>
      <c r="M380" s="5" t="str">
        <f aca="false">IF(ISBLANK(A380),"",K380/($M$1+SUM(K$3:K379)))</f>
        <v/>
      </c>
      <c r="N380" s="0" t="str">
        <f aca="false">IF(ISBLANK(A380),"",IF(H381=0,NETWORKDAYS($H$3,H380,holiday!$B$2:$B$10),IF(DAY(H380)&lt;DAY(H381),NETWORKDAYS($H$3,H380,holiday!$B$2:$B$10),0)))</f>
        <v/>
      </c>
      <c r="O380" s="0" t="str">
        <f aca="false">IF(ISBLANK(A380),"",SUMIF($A$3:$A380,O$2,$B$3:$B380))</f>
        <v/>
      </c>
      <c r="P380" s="0" t="str">
        <f aca="false">IF(ISBLANK(A380),"",SUMIF($A$3:$A380,P$2,$B$3:$B380))</f>
        <v/>
      </c>
      <c r="Q380" s="0" t="str">
        <f aca="false">IF(ISBLANK(A380),"",SUMIF($A$3:$A380,Q$2,$B$3:$B380))</f>
        <v/>
      </c>
      <c r="R380" s="0" t="str">
        <f aca="false">IF(ISBLANK(A380),"",SUMIF($A$3:$A380,R$2,$B$3:$B380))</f>
        <v/>
      </c>
      <c r="T380" s="9" t="str">
        <f aca="false">IF(ISBLANK(A380),"",IF($A380=T$2,$C380,T379))</f>
        <v/>
      </c>
      <c r="U380" s="9" t="str">
        <f aca="false">IF(ISBLANK(A380),"",IF($A380=U$2,$C380,U379))</f>
        <v/>
      </c>
      <c r="V380" s="9" t="str">
        <f aca="false">IF(ISBLANK(A380),"",IF($A380=V$2,$C380,V379))</f>
        <v/>
      </c>
      <c r="W380" s="9" t="str">
        <f aca="false">IF(ISBLANK(A380),"",IF($A380=W$2,$C380,W379))</f>
        <v/>
      </c>
    </row>
    <row r="381" customFormat="false" ht="14.1" hidden="false" customHeight="false" outlineLevel="0" collapsed="false">
      <c r="H381" s="8" t="n">
        <f aca="false">IF(ISBLANK(D381),,LEFT(D381,LEN(D381)-6)*1)</f>
        <v>0</v>
      </c>
      <c r="I381" s="9" t="str">
        <f aca="false">IF(ISBLANK(A381),"",-B381*C381)</f>
        <v/>
      </c>
      <c r="J381" s="9" t="str">
        <f aca="false">IF(ISBLANK(A381),"",-SUM(I$3:I381))</f>
        <v/>
      </c>
      <c r="K381" s="9" t="str">
        <f aca="false">IF(ISBLANK(A381),"",SUMPRODUCT(O381:R381,T381:W381)-J381)</f>
        <v/>
      </c>
      <c r="L381" s="5" t="str">
        <f aca="false">IF(ISBLANK(A381),"",K381/$M$1)</f>
        <v/>
      </c>
      <c r="M381" s="5" t="str">
        <f aca="false">IF(ISBLANK(A381),"",K381/($M$1+SUM(K$3:K380)))</f>
        <v/>
      </c>
      <c r="N381" s="0" t="str">
        <f aca="false">IF(ISBLANK(A381),"",IF(H382=0,NETWORKDAYS($H$3,H381,holiday!$B$2:$B$10),IF(DAY(H381)&lt;DAY(H382),NETWORKDAYS($H$3,H381,holiday!$B$2:$B$10),0)))</f>
        <v/>
      </c>
      <c r="O381" s="0" t="str">
        <f aca="false">IF(ISBLANK(A381),"",SUMIF($A$3:$A381,O$2,$B$3:$B381))</f>
        <v/>
      </c>
      <c r="P381" s="0" t="str">
        <f aca="false">IF(ISBLANK(A381),"",SUMIF($A$3:$A381,P$2,$B$3:$B381))</f>
        <v/>
      </c>
      <c r="Q381" s="0" t="str">
        <f aca="false">IF(ISBLANK(A381),"",SUMIF($A$3:$A381,Q$2,$B$3:$B381))</f>
        <v/>
      </c>
      <c r="R381" s="0" t="str">
        <f aca="false">IF(ISBLANK(A381),"",SUMIF($A$3:$A381,R$2,$B$3:$B381))</f>
        <v/>
      </c>
      <c r="T381" s="9" t="str">
        <f aca="false">IF(ISBLANK(A381),"",IF($A381=T$2,$C381,T380))</f>
        <v/>
      </c>
      <c r="U381" s="9" t="str">
        <f aca="false">IF(ISBLANK(A381),"",IF($A381=U$2,$C381,U380))</f>
        <v/>
      </c>
      <c r="V381" s="9" t="str">
        <f aca="false">IF(ISBLANK(A381),"",IF($A381=V$2,$C381,V380))</f>
        <v/>
      </c>
      <c r="W381" s="9" t="str">
        <f aca="false">IF(ISBLANK(A381),"",IF($A381=W$2,$C381,W380))</f>
        <v/>
      </c>
    </row>
    <row r="382" customFormat="false" ht="14.1" hidden="false" customHeight="false" outlineLevel="0" collapsed="false">
      <c r="H382" s="8" t="n">
        <f aca="false">IF(ISBLANK(D382),,LEFT(D382,LEN(D382)-6)*1)</f>
        <v>0</v>
      </c>
      <c r="I382" s="9" t="str">
        <f aca="false">IF(ISBLANK(A382),"",-B382*C382)</f>
        <v/>
      </c>
      <c r="J382" s="9" t="str">
        <f aca="false">IF(ISBLANK(A382),"",-SUM(I$3:I382))</f>
        <v/>
      </c>
      <c r="K382" s="9" t="str">
        <f aca="false">IF(ISBLANK(A382),"",SUMPRODUCT(O382:R382,T382:W382)-J382)</f>
        <v/>
      </c>
      <c r="L382" s="5" t="str">
        <f aca="false">IF(ISBLANK(A382),"",K382/$M$1)</f>
        <v/>
      </c>
      <c r="M382" s="5" t="str">
        <f aca="false">IF(ISBLANK(A382),"",K382/($M$1+SUM(K$3:K381)))</f>
        <v/>
      </c>
      <c r="N382" s="0" t="str">
        <f aca="false">IF(ISBLANK(A382),"",IF(H383=0,NETWORKDAYS($H$3,H382,holiday!$B$2:$B$10),IF(DAY(H382)&lt;DAY(H383),NETWORKDAYS($H$3,H382,holiday!$B$2:$B$10),0)))</f>
        <v/>
      </c>
      <c r="O382" s="0" t="str">
        <f aca="false">IF(ISBLANK(A382),"",SUMIF($A$3:$A382,O$2,$B$3:$B382))</f>
        <v/>
      </c>
      <c r="P382" s="0" t="str">
        <f aca="false">IF(ISBLANK(A382),"",SUMIF($A$3:$A382,P$2,$B$3:$B382))</f>
        <v/>
      </c>
      <c r="Q382" s="0" t="str">
        <f aca="false">IF(ISBLANK(A382),"",SUMIF($A$3:$A382,Q$2,$B$3:$B382))</f>
        <v/>
      </c>
      <c r="R382" s="0" t="str">
        <f aca="false">IF(ISBLANK(A382),"",SUMIF($A$3:$A382,R$2,$B$3:$B382))</f>
        <v/>
      </c>
      <c r="T382" s="9" t="str">
        <f aca="false">IF(ISBLANK(A382),"",IF($A382=T$2,$C382,T381))</f>
        <v/>
      </c>
      <c r="U382" s="9" t="str">
        <f aca="false">IF(ISBLANK(A382),"",IF($A382=U$2,$C382,U381))</f>
        <v/>
      </c>
      <c r="V382" s="9" t="str">
        <f aca="false">IF(ISBLANK(A382),"",IF($A382=V$2,$C382,V381))</f>
        <v/>
      </c>
      <c r="W382" s="9" t="str">
        <f aca="false">IF(ISBLANK(A382),"",IF($A382=W$2,$C382,W381))</f>
        <v/>
      </c>
    </row>
    <row r="383" customFormat="false" ht="14.1" hidden="false" customHeight="false" outlineLevel="0" collapsed="false">
      <c r="H383" s="8" t="n">
        <f aca="false">IF(ISBLANK(D383),,LEFT(D383,LEN(D383)-6)*1)</f>
        <v>0</v>
      </c>
      <c r="I383" s="9" t="str">
        <f aca="false">IF(ISBLANK(A383),"",-B383*C383)</f>
        <v/>
      </c>
      <c r="J383" s="9" t="str">
        <f aca="false">IF(ISBLANK(A383),"",-SUM(I$3:I383))</f>
        <v/>
      </c>
      <c r="K383" s="9" t="str">
        <f aca="false">IF(ISBLANK(A383),"",SUMPRODUCT(O383:R383,T383:W383)-J383)</f>
        <v/>
      </c>
      <c r="L383" s="5" t="str">
        <f aca="false">IF(ISBLANK(A383),"",K383/$M$1)</f>
        <v/>
      </c>
      <c r="M383" s="5" t="str">
        <f aca="false">IF(ISBLANK(A383),"",K383/($M$1+SUM(K$3:K382)))</f>
        <v/>
      </c>
      <c r="N383" s="0" t="str">
        <f aca="false">IF(ISBLANK(A383),"",IF(H384=0,NETWORKDAYS($H$3,H383,holiday!$B$2:$B$10),IF(DAY(H383)&lt;DAY(H384),NETWORKDAYS($H$3,H383,holiday!$B$2:$B$10),0)))</f>
        <v/>
      </c>
      <c r="O383" s="0" t="str">
        <f aca="false">IF(ISBLANK(A383),"",SUMIF($A$3:$A383,O$2,$B$3:$B383))</f>
        <v/>
      </c>
      <c r="P383" s="0" t="str">
        <f aca="false">IF(ISBLANK(A383),"",SUMIF($A$3:$A383,P$2,$B$3:$B383))</f>
        <v/>
      </c>
      <c r="Q383" s="0" t="str">
        <f aca="false">IF(ISBLANK(A383),"",SUMIF($A$3:$A383,Q$2,$B$3:$B383))</f>
        <v/>
      </c>
      <c r="R383" s="0" t="str">
        <f aca="false">IF(ISBLANK(A383),"",SUMIF($A$3:$A383,R$2,$B$3:$B383))</f>
        <v/>
      </c>
      <c r="T383" s="9" t="str">
        <f aca="false">IF(ISBLANK(A383),"",IF($A383=T$2,$C383,T382))</f>
        <v/>
      </c>
      <c r="U383" s="9" t="str">
        <f aca="false">IF(ISBLANK(A383),"",IF($A383=U$2,$C383,U382))</f>
        <v/>
      </c>
      <c r="V383" s="9" t="str">
        <f aca="false">IF(ISBLANK(A383),"",IF($A383=V$2,$C383,V382))</f>
        <v/>
      </c>
      <c r="W383" s="9" t="str">
        <f aca="false">IF(ISBLANK(A383),"",IF($A383=W$2,$C383,W382))</f>
        <v/>
      </c>
    </row>
    <row r="384" customFormat="false" ht="14.1" hidden="false" customHeight="false" outlineLevel="0" collapsed="false">
      <c r="H384" s="8" t="n">
        <f aca="false">IF(ISBLANK(D384),,LEFT(D384,LEN(D384)-6)*1)</f>
        <v>0</v>
      </c>
      <c r="I384" s="9" t="str">
        <f aca="false">IF(ISBLANK(A384),"",-B384*C384)</f>
        <v/>
      </c>
      <c r="J384" s="9" t="str">
        <f aca="false">IF(ISBLANK(A384),"",-SUM(I$3:I384))</f>
        <v/>
      </c>
      <c r="K384" s="9" t="str">
        <f aca="false">IF(ISBLANK(A384),"",SUMPRODUCT(O384:R384,T384:W384)-J384)</f>
        <v/>
      </c>
      <c r="L384" s="5" t="str">
        <f aca="false">IF(ISBLANK(A384),"",K384/$M$1)</f>
        <v/>
      </c>
      <c r="M384" s="5" t="str">
        <f aca="false">IF(ISBLANK(A384),"",K384/($M$1+SUM(K$3:K383)))</f>
        <v/>
      </c>
      <c r="N384" s="0" t="str">
        <f aca="false">IF(ISBLANK(A384),"",IF(H385=0,NETWORKDAYS($H$3,H384,holiday!$B$2:$B$10),IF(DAY(H384)&lt;DAY(H385),NETWORKDAYS($H$3,H384,holiday!$B$2:$B$10),0)))</f>
        <v/>
      </c>
      <c r="O384" s="0" t="str">
        <f aca="false">IF(ISBLANK(A384),"",SUMIF($A$3:$A384,O$2,$B$3:$B384))</f>
        <v/>
      </c>
      <c r="P384" s="0" t="str">
        <f aca="false">IF(ISBLANK(A384),"",SUMIF($A$3:$A384,P$2,$B$3:$B384))</f>
        <v/>
      </c>
      <c r="Q384" s="0" t="str">
        <f aca="false">IF(ISBLANK(A384),"",SUMIF($A$3:$A384,Q$2,$B$3:$B384))</f>
        <v/>
      </c>
      <c r="R384" s="0" t="str">
        <f aca="false">IF(ISBLANK(A384),"",SUMIF($A$3:$A384,R$2,$B$3:$B384))</f>
        <v/>
      </c>
      <c r="T384" s="9" t="str">
        <f aca="false">IF(ISBLANK(A384),"",IF($A384=T$2,$C384,T383))</f>
        <v/>
      </c>
      <c r="U384" s="9" t="str">
        <f aca="false">IF(ISBLANK(A384),"",IF($A384=U$2,$C384,U383))</f>
        <v/>
      </c>
      <c r="V384" s="9" t="str">
        <f aca="false">IF(ISBLANK(A384),"",IF($A384=V$2,$C384,V383))</f>
        <v/>
      </c>
      <c r="W384" s="9" t="str">
        <f aca="false">IF(ISBLANK(A384),"",IF($A384=W$2,$C384,W383))</f>
        <v/>
      </c>
    </row>
    <row r="385" customFormat="false" ht="14.1" hidden="false" customHeight="false" outlineLevel="0" collapsed="false">
      <c r="H385" s="8" t="n">
        <f aca="false">IF(ISBLANK(D385),,LEFT(D385,LEN(D385)-6)*1)</f>
        <v>0</v>
      </c>
      <c r="I385" s="9" t="str">
        <f aca="false">IF(ISBLANK(A385),"",-B385*C385)</f>
        <v/>
      </c>
      <c r="J385" s="9" t="str">
        <f aca="false">IF(ISBLANK(A385),"",-SUM(I$3:I385))</f>
        <v/>
      </c>
      <c r="K385" s="9" t="str">
        <f aca="false">IF(ISBLANK(A385),"",SUMPRODUCT(O385:R385,T385:W385)-J385)</f>
        <v/>
      </c>
      <c r="L385" s="5" t="str">
        <f aca="false">IF(ISBLANK(A385),"",K385/$M$1)</f>
        <v/>
      </c>
      <c r="M385" s="5" t="str">
        <f aca="false">IF(ISBLANK(A385),"",K385/($M$1+SUM(K$3:K384)))</f>
        <v/>
      </c>
      <c r="N385" s="0" t="str">
        <f aca="false">IF(ISBLANK(A385),"",IF(H386=0,NETWORKDAYS($H$3,H385,holiday!$B$2:$B$10),IF(DAY(H385)&lt;DAY(H386),NETWORKDAYS($H$3,H385,holiday!$B$2:$B$10),0)))</f>
        <v/>
      </c>
      <c r="O385" s="0" t="str">
        <f aca="false">IF(ISBLANK(A385),"",SUMIF($A$3:$A385,O$2,$B$3:$B385))</f>
        <v/>
      </c>
      <c r="P385" s="0" t="str">
        <f aca="false">IF(ISBLANK(A385),"",SUMIF($A$3:$A385,P$2,$B$3:$B385))</f>
        <v/>
      </c>
      <c r="Q385" s="0" t="str">
        <f aca="false">IF(ISBLANK(A385),"",SUMIF($A$3:$A385,Q$2,$B$3:$B385))</f>
        <v/>
      </c>
      <c r="R385" s="0" t="str">
        <f aca="false">IF(ISBLANK(A385),"",SUMIF($A$3:$A385,R$2,$B$3:$B385))</f>
        <v/>
      </c>
      <c r="T385" s="9" t="str">
        <f aca="false">IF(ISBLANK(A385),"",IF($A385=T$2,$C385,T384))</f>
        <v/>
      </c>
      <c r="U385" s="9" t="str">
        <f aca="false">IF(ISBLANK(A385),"",IF($A385=U$2,$C385,U384))</f>
        <v/>
      </c>
      <c r="V385" s="9" t="str">
        <f aca="false">IF(ISBLANK(A385),"",IF($A385=V$2,$C385,V384))</f>
        <v/>
      </c>
      <c r="W385" s="9" t="str">
        <f aca="false">IF(ISBLANK(A385),"",IF($A385=W$2,$C385,W384))</f>
        <v/>
      </c>
    </row>
    <row r="386" customFormat="false" ht="14.1" hidden="false" customHeight="false" outlineLevel="0" collapsed="false">
      <c r="H386" s="8" t="n">
        <f aca="false">IF(ISBLANK(D386),,LEFT(D386,LEN(D386)-6)*1)</f>
        <v>0</v>
      </c>
      <c r="I386" s="9" t="str">
        <f aca="false">IF(ISBLANK(A386),"",-B386*C386)</f>
        <v/>
      </c>
      <c r="J386" s="9" t="str">
        <f aca="false">IF(ISBLANK(A386),"",-SUM(I$3:I386))</f>
        <v/>
      </c>
      <c r="K386" s="9" t="str">
        <f aca="false">IF(ISBLANK(A386),"",SUMPRODUCT(O386:R386,T386:W386)-J386)</f>
        <v/>
      </c>
      <c r="L386" s="5" t="str">
        <f aca="false">IF(ISBLANK(A386),"",K386/$M$1)</f>
        <v/>
      </c>
      <c r="M386" s="5" t="str">
        <f aca="false">IF(ISBLANK(A386),"",K386/($M$1+SUM(K$3:K385)))</f>
        <v/>
      </c>
      <c r="N386" s="0" t="str">
        <f aca="false">IF(ISBLANK(A386),"",IF(H387=0,NETWORKDAYS($H$3,H386,holiday!$B$2:$B$10),IF(DAY(H386)&lt;DAY(H387),NETWORKDAYS($H$3,H386,holiday!$B$2:$B$10),0)))</f>
        <v/>
      </c>
      <c r="O386" s="0" t="str">
        <f aca="false">IF(ISBLANK(A386),"",SUMIF($A$3:$A386,O$2,$B$3:$B386))</f>
        <v/>
      </c>
      <c r="P386" s="0" t="str">
        <f aca="false">IF(ISBLANK(A386),"",SUMIF($A$3:$A386,P$2,$B$3:$B386))</f>
        <v/>
      </c>
      <c r="Q386" s="0" t="str">
        <f aca="false">IF(ISBLANK(A386),"",SUMIF($A$3:$A386,Q$2,$B$3:$B386))</f>
        <v/>
      </c>
      <c r="R386" s="0" t="str">
        <f aca="false">IF(ISBLANK(A386),"",SUMIF($A$3:$A386,R$2,$B$3:$B386))</f>
        <v/>
      </c>
      <c r="T386" s="9" t="str">
        <f aca="false">IF(ISBLANK(A386),"",IF($A386=T$2,$C386,T385))</f>
        <v/>
      </c>
      <c r="U386" s="9" t="str">
        <f aca="false">IF(ISBLANK(A386),"",IF($A386=U$2,$C386,U385))</f>
        <v/>
      </c>
      <c r="V386" s="9" t="str">
        <f aca="false">IF(ISBLANK(A386),"",IF($A386=V$2,$C386,V385))</f>
        <v/>
      </c>
      <c r="W386" s="9" t="str">
        <f aca="false">IF(ISBLANK(A386),"",IF($A386=W$2,$C386,W385))</f>
        <v/>
      </c>
    </row>
    <row r="387" customFormat="false" ht="14.1" hidden="false" customHeight="false" outlineLevel="0" collapsed="false">
      <c r="H387" s="8" t="n">
        <f aca="false">IF(ISBLANK(D387),,LEFT(D387,LEN(D387)-6)*1)</f>
        <v>0</v>
      </c>
      <c r="I387" s="9" t="str">
        <f aca="false">IF(ISBLANK(A387),"",-B387*C387)</f>
        <v/>
      </c>
      <c r="J387" s="9" t="str">
        <f aca="false">IF(ISBLANK(A387),"",-SUM(I$3:I387))</f>
        <v/>
      </c>
      <c r="K387" s="9" t="str">
        <f aca="false">IF(ISBLANK(A387),"",SUMPRODUCT(O387:R387,T387:W387)-J387)</f>
        <v/>
      </c>
      <c r="L387" s="5" t="str">
        <f aca="false">IF(ISBLANK(A387),"",K387/$M$1)</f>
        <v/>
      </c>
      <c r="M387" s="5" t="str">
        <f aca="false">IF(ISBLANK(A387),"",K387/($M$1+SUM(K$3:K386)))</f>
        <v/>
      </c>
      <c r="N387" s="0" t="str">
        <f aca="false">IF(ISBLANK(A387),"",IF(H388=0,NETWORKDAYS($H$3,H387,holiday!$B$2:$B$10),IF(DAY(H387)&lt;DAY(H388),NETWORKDAYS($H$3,H387,holiday!$B$2:$B$10),0)))</f>
        <v/>
      </c>
      <c r="O387" s="0" t="str">
        <f aca="false">IF(ISBLANK(A387),"",SUMIF($A$3:$A387,O$2,$B$3:$B387))</f>
        <v/>
      </c>
      <c r="P387" s="0" t="str">
        <f aca="false">IF(ISBLANK(A387),"",SUMIF($A$3:$A387,P$2,$B$3:$B387))</f>
        <v/>
      </c>
      <c r="Q387" s="0" t="str">
        <f aca="false">IF(ISBLANK(A387),"",SUMIF($A$3:$A387,Q$2,$B$3:$B387))</f>
        <v/>
      </c>
      <c r="R387" s="0" t="str">
        <f aca="false">IF(ISBLANK(A387),"",SUMIF($A$3:$A387,R$2,$B$3:$B387))</f>
        <v/>
      </c>
      <c r="T387" s="9" t="str">
        <f aca="false">IF(ISBLANK(A387),"",IF($A387=T$2,$C387,T386))</f>
        <v/>
      </c>
      <c r="U387" s="9" t="str">
        <f aca="false">IF(ISBLANK(A387),"",IF($A387=U$2,$C387,U386))</f>
        <v/>
      </c>
      <c r="V387" s="9" t="str">
        <f aca="false">IF(ISBLANK(A387),"",IF($A387=V$2,$C387,V386))</f>
        <v/>
      </c>
      <c r="W387" s="9" t="str">
        <f aca="false">IF(ISBLANK(A387),"",IF($A387=W$2,$C387,W386))</f>
        <v/>
      </c>
    </row>
    <row r="388" customFormat="false" ht="14.1" hidden="false" customHeight="false" outlineLevel="0" collapsed="false">
      <c r="H388" s="8" t="n">
        <f aca="false">IF(ISBLANK(D388),,LEFT(D388,LEN(D388)-6)*1)</f>
        <v>0</v>
      </c>
      <c r="I388" s="9" t="str">
        <f aca="false">IF(ISBLANK(A388),"",-B388*C388)</f>
        <v/>
      </c>
      <c r="J388" s="9" t="str">
        <f aca="false">IF(ISBLANK(A388),"",-SUM(I$3:I388))</f>
        <v/>
      </c>
      <c r="K388" s="9" t="str">
        <f aca="false">IF(ISBLANK(A388),"",SUMPRODUCT(O388:R388,T388:W388)-J388)</f>
        <v/>
      </c>
      <c r="L388" s="5" t="str">
        <f aca="false">IF(ISBLANK(A388),"",K388/$M$1)</f>
        <v/>
      </c>
      <c r="M388" s="5" t="str">
        <f aca="false">IF(ISBLANK(A388),"",K388/($M$1+SUM(K$3:K387)))</f>
        <v/>
      </c>
      <c r="N388" s="0" t="str">
        <f aca="false">IF(ISBLANK(A388),"",IF(H389=0,NETWORKDAYS($H$3,H388,holiday!$B$2:$B$10),IF(DAY(H388)&lt;DAY(H389),NETWORKDAYS($H$3,H388,holiday!$B$2:$B$10),0)))</f>
        <v/>
      </c>
      <c r="O388" s="0" t="str">
        <f aca="false">IF(ISBLANK(A388),"",SUMIF($A$3:$A388,O$2,$B$3:$B388))</f>
        <v/>
      </c>
      <c r="P388" s="0" t="str">
        <f aca="false">IF(ISBLANK(A388),"",SUMIF($A$3:$A388,P$2,$B$3:$B388))</f>
        <v/>
      </c>
      <c r="Q388" s="0" t="str">
        <f aca="false">IF(ISBLANK(A388),"",SUMIF($A$3:$A388,Q$2,$B$3:$B388))</f>
        <v/>
      </c>
      <c r="R388" s="0" t="str">
        <f aca="false">IF(ISBLANK(A388),"",SUMIF($A$3:$A388,R$2,$B$3:$B388))</f>
        <v/>
      </c>
      <c r="T388" s="9" t="str">
        <f aca="false">IF(ISBLANK(A388),"",IF($A388=T$2,$C388,T387))</f>
        <v/>
      </c>
      <c r="U388" s="9" t="str">
        <f aca="false">IF(ISBLANK(A388),"",IF($A388=U$2,$C388,U387))</f>
        <v/>
      </c>
      <c r="V388" s="9" t="str">
        <f aca="false">IF(ISBLANK(A388),"",IF($A388=V$2,$C388,V387))</f>
        <v/>
      </c>
      <c r="W388" s="9" t="str">
        <f aca="false">IF(ISBLANK(A388),"",IF($A388=W$2,$C388,W387))</f>
        <v/>
      </c>
    </row>
    <row r="389" customFormat="false" ht="14.1" hidden="false" customHeight="false" outlineLevel="0" collapsed="false">
      <c r="H389" s="8" t="n">
        <f aca="false">IF(ISBLANK(D389),,LEFT(D389,LEN(D389)-6)*1)</f>
        <v>0</v>
      </c>
      <c r="I389" s="9" t="str">
        <f aca="false">IF(ISBLANK(A389),"",-B389*C389)</f>
        <v/>
      </c>
      <c r="J389" s="9" t="str">
        <f aca="false">IF(ISBLANK(A389),"",-SUM(I$3:I389))</f>
        <v/>
      </c>
      <c r="K389" s="9" t="str">
        <f aca="false">IF(ISBLANK(A389),"",SUMPRODUCT(O389:R389,T389:W389)-J389)</f>
        <v/>
      </c>
      <c r="L389" s="5" t="str">
        <f aca="false">IF(ISBLANK(A389),"",K389/$M$1)</f>
        <v/>
      </c>
      <c r="M389" s="5" t="str">
        <f aca="false">IF(ISBLANK(A389),"",K389/($M$1+SUM(K$3:K388)))</f>
        <v/>
      </c>
      <c r="N389" s="0" t="str">
        <f aca="false">IF(ISBLANK(A389),"",IF(H390=0,NETWORKDAYS($H$3,H389,holiday!$B$2:$B$10),IF(DAY(H389)&lt;DAY(H390),NETWORKDAYS($H$3,H389,holiday!$B$2:$B$10),0)))</f>
        <v/>
      </c>
      <c r="O389" s="0" t="str">
        <f aca="false">IF(ISBLANK(A389),"",SUMIF($A$3:$A389,O$2,$B$3:$B389))</f>
        <v/>
      </c>
      <c r="P389" s="0" t="str">
        <f aca="false">IF(ISBLANK(A389),"",SUMIF($A$3:$A389,P$2,$B$3:$B389))</f>
        <v/>
      </c>
      <c r="Q389" s="0" t="str">
        <f aca="false">IF(ISBLANK(A389),"",SUMIF($A$3:$A389,Q$2,$B$3:$B389))</f>
        <v/>
      </c>
      <c r="R389" s="0" t="str">
        <f aca="false">IF(ISBLANK(A389),"",SUMIF($A$3:$A389,R$2,$B$3:$B389))</f>
        <v/>
      </c>
      <c r="T389" s="9" t="str">
        <f aca="false">IF(ISBLANK(A389),"",IF($A389=T$2,$C389,T388))</f>
        <v/>
      </c>
      <c r="U389" s="9" t="str">
        <f aca="false">IF(ISBLANK(A389),"",IF($A389=U$2,$C389,U388))</f>
        <v/>
      </c>
      <c r="V389" s="9" t="str">
        <f aca="false">IF(ISBLANK(A389),"",IF($A389=V$2,$C389,V388))</f>
        <v/>
      </c>
      <c r="W389" s="9" t="str">
        <f aca="false">IF(ISBLANK(A389),"",IF($A389=W$2,$C389,W388))</f>
        <v/>
      </c>
    </row>
    <row r="390" customFormat="false" ht="14.1" hidden="false" customHeight="false" outlineLevel="0" collapsed="false">
      <c r="H390" s="8" t="n">
        <f aca="false">IF(ISBLANK(D390),,LEFT(D390,LEN(D390)-6)*1)</f>
        <v>0</v>
      </c>
      <c r="I390" s="9" t="str">
        <f aca="false">IF(ISBLANK(A390),"",-B390*C390)</f>
        <v/>
      </c>
      <c r="J390" s="9" t="str">
        <f aca="false">IF(ISBLANK(A390),"",-SUM(I$3:I390))</f>
        <v/>
      </c>
      <c r="K390" s="9" t="str">
        <f aca="false">IF(ISBLANK(A390),"",SUMPRODUCT(O390:R390,T390:W390)-J390)</f>
        <v/>
      </c>
      <c r="L390" s="5" t="str">
        <f aca="false">IF(ISBLANK(A390),"",K390/$M$1)</f>
        <v/>
      </c>
      <c r="M390" s="5" t="str">
        <f aca="false">IF(ISBLANK(A390),"",K390/($M$1+SUM(K$3:K389)))</f>
        <v/>
      </c>
      <c r="N390" s="0" t="str">
        <f aca="false">IF(ISBLANK(A390),"",IF(H391=0,NETWORKDAYS($H$3,H390,holiday!$B$2:$B$10),IF(DAY(H390)&lt;DAY(H391),NETWORKDAYS($H$3,H390,holiday!$B$2:$B$10),0)))</f>
        <v/>
      </c>
      <c r="O390" s="0" t="str">
        <f aca="false">IF(ISBLANK(A390),"",SUMIF($A$3:$A390,O$2,$B$3:$B390))</f>
        <v/>
      </c>
      <c r="P390" s="0" t="str">
        <f aca="false">IF(ISBLANK(A390),"",SUMIF($A$3:$A390,P$2,$B$3:$B390))</f>
        <v/>
      </c>
      <c r="Q390" s="0" t="str">
        <f aca="false">IF(ISBLANK(A390),"",SUMIF($A$3:$A390,Q$2,$B$3:$B390))</f>
        <v/>
      </c>
      <c r="R390" s="0" t="str">
        <f aca="false">IF(ISBLANK(A390),"",SUMIF($A$3:$A390,R$2,$B$3:$B390))</f>
        <v/>
      </c>
      <c r="T390" s="9" t="str">
        <f aca="false">IF(ISBLANK(A390),"",IF($A390=T$2,$C390,T389))</f>
        <v/>
      </c>
      <c r="U390" s="9" t="str">
        <f aca="false">IF(ISBLANK(A390),"",IF($A390=U$2,$C390,U389))</f>
        <v/>
      </c>
      <c r="V390" s="9" t="str">
        <f aca="false">IF(ISBLANK(A390),"",IF($A390=V$2,$C390,V389))</f>
        <v/>
      </c>
      <c r="W390" s="9" t="str">
        <f aca="false">IF(ISBLANK(A390),"",IF($A390=W$2,$C390,W389))</f>
        <v/>
      </c>
    </row>
    <row r="391" customFormat="false" ht="14.1" hidden="false" customHeight="false" outlineLevel="0" collapsed="false">
      <c r="H391" s="8" t="n">
        <f aca="false">IF(ISBLANK(D391),,LEFT(D391,LEN(D391)-6)*1)</f>
        <v>0</v>
      </c>
      <c r="I391" s="9" t="str">
        <f aca="false">IF(ISBLANK(A391),"",-B391*C391)</f>
        <v/>
      </c>
      <c r="J391" s="9" t="str">
        <f aca="false">IF(ISBLANK(A391),"",-SUM(I$3:I391))</f>
        <v/>
      </c>
      <c r="K391" s="9" t="str">
        <f aca="false">IF(ISBLANK(A391),"",SUMPRODUCT(O391:R391,T391:W391)-J391)</f>
        <v/>
      </c>
      <c r="L391" s="5" t="str">
        <f aca="false">IF(ISBLANK(A391),"",K391/$M$1)</f>
        <v/>
      </c>
      <c r="M391" s="5" t="str">
        <f aca="false">IF(ISBLANK(A391),"",K391/($M$1+SUM(K$3:K390)))</f>
        <v/>
      </c>
      <c r="N391" s="0" t="str">
        <f aca="false">IF(ISBLANK(A391),"",IF(H392=0,NETWORKDAYS($H$3,H391,holiday!$B$2:$B$10),IF(DAY(H391)&lt;DAY(H392),NETWORKDAYS($H$3,H391,holiday!$B$2:$B$10),0)))</f>
        <v/>
      </c>
      <c r="O391" s="0" t="str">
        <f aca="false">IF(ISBLANK(A391),"",SUMIF($A$3:$A391,O$2,$B$3:$B391))</f>
        <v/>
      </c>
      <c r="P391" s="0" t="str">
        <f aca="false">IF(ISBLANK(A391),"",SUMIF($A$3:$A391,P$2,$B$3:$B391))</f>
        <v/>
      </c>
      <c r="Q391" s="0" t="str">
        <f aca="false">IF(ISBLANK(A391),"",SUMIF($A$3:$A391,Q$2,$B$3:$B391))</f>
        <v/>
      </c>
      <c r="R391" s="0" t="str">
        <f aca="false">IF(ISBLANK(A391),"",SUMIF($A$3:$A391,R$2,$B$3:$B391))</f>
        <v/>
      </c>
      <c r="T391" s="9" t="str">
        <f aca="false">IF(ISBLANK(A391),"",IF($A391=T$2,$C391,T390))</f>
        <v/>
      </c>
      <c r="U391" s="9" t="str">
        <f aca="false">IF(ISBLANK(A391),"",IF($A391=U$2,$C391,U390))</f>
        <v/>
      </c>
      <c r="V391" s="9" t="str">
        <f aca="false">IF(ISBLANK(A391),"",IF($A391=V$2,$C391,V390))</f>
        <v/>
      </c>
      <c r="W391" s="9" t="str">
        <f aca="false">IF(ISBLANK(A391),"",IF($A391=W$2,$C391,W390))</f>
        <v/>
      </c>
    </row>
    <row r="392" customFormat="false" ht="14.1" hidden="false" customHeight="false" outlineLevel="0" collapsed="false">
      <c r="H392" s="8" t="n">
        <f aca="false">IF(ISBLANK(D392),,LEFT(D392,LEN(D392)-6)*1)</f>
        <v>0</v>
      </c>
      <c r="I392" s="9" t="str">
        <f aca="false">IF(ISBLANK(A392),"",-B392*C392)</f>
        <v/>
      </c>
      <c r="J392" s="9" t="str">
        <f aca="false">IF(ISBLANK(A392),"",-SUM(I$3:I392))</f>
        <v/>
      </c>
      <c r="K392" s="9" t="str">
        <f aca="false">IF(ISBLANK(A392),"",SUMPRODUCT(O392:R392,T392:W392)-J392)</f>
        <v/>
      </c>
      <c r="L392" s="5" t="str">
        <f aca="false">IF(ISBLANK(A392),"",K392/$M$1)</f>
        <v/>
      </c>
      <c r="M392" s="5" t="str">
        <f aca="false">IF(ISBLANK(A392),"",K392/($M$1+SUM(K$3:K391)))</f>
        <v/>
      </c>
      <c r="N392" s="0" t="str">
        <f aca="false">IF(ISBLANK(A392),"",IF(H393=0,NETWORKDAYS($H$3,H392,holiday!$B$2:$B$10),IF(DAY(H392)&lt;DAY(H393),NETWORKDAYS($H$3,H392,holiday!$B$2:$B$10),0)))</f>
        <v/>
      </c>
      <c r="O392" s="0" t="str">
        <f aca="false">IF(ISBLANK(A392),"",SUMIF($A$3:$A392,O$2,$B$3:$B392))</f>
        <v/>
      </c>
      <c r="P392" s="0" t="str">
        <f aca="false">IF(ISBLANK(A392),"",SUMIF($A$3:$A392,P$2,$B$3:$B392))</f>
        <v/>
      </c>
      <c r="Q392" s="0" t="str">
        <f aca="false">IF(ISBLANK(A392),"",SUMIF($A$3:$A392,Q$2,$B$3:$B392))</f>
        <v/>
      </c>
      <c r="R392" s="0" t="str">
        <f aca="false">IF(ISBLANK(A392),"",SUMIF($A$3:$A392,R$2,$B$3:$B392))</f>
        <v/>
      </c>
      <c r="T392" s="9" t="str">
        <f aca="false">IF(ISBLANK(A392),"",IF($A392=T$2,$C392,T391))</f>
        <v/>
      </c>
      <c r="U392" s="9" t="str">
        <f aca="false">IF(ISBLANK(A392),"",IF($A392=U$2,$C392,U391))</f>
        <v/>
      </c>
      <c r="V392" s="9" t="str">
        <f aca="false">IF(ISBLANK(A392),"",IF($A392=V$2,$C392,V391))</f>
        <v/>
      </c>
      <c r="W392" s="9" t="str">
        <f aca="false">IF(ISBLANK(A392),"",IF($A392=W$2,$C392,W391))</f>
        <v/>
      </c>
    </row>
    <row r="393" customFormat="false" ht="14.1" hidden="false" customHeight="false" outlineLevel="0" collapsed="false">
      <c r="H393" s="8" t="n">
        <f aca="false">IF(ISBLANK(D393),,LEFT(D393,LEN(D393)-6)*1)</f>
        <v>0</v>
      </c>
      <c r="I393" s="9" t="str">
        <f aca="false">IF(ISBLANK(A393),"",-B393*C393)</f>
        <v/>
      </c>
      <c r="J393" s="9" t="str">
        <f aca="false">IF(ISBLANK(A393),"",-SUM(I$3:I393))</f>
        <v/>
      </c>
      <c r="K393" s="9" t="str">
        <f aca="false">IF(ISBLANK(A393),"",SUMPRODUCT(O393:R393,T393:W393)-J393)</f>
        <v/>
      </c>
      <c r="L393" s="5" t="str">
        <f aca="false">IF(ISBLANK(A393),"",K393/$M$1)</f>
        <v/>
      </c>
      <c r="M393" s="5" t="str">
        <f aca="false">IF(ISBLANK(A393),"",K393/($M$1+SUM(K$3:K392)))</f>
        <v/>
      </c>
      <c r="N393" s="0" t="str">
        <f aca="false">IF(ISBLANK(A393),"",IF(H394=0,NETWORKDAYS($H$3,H393,holiday!$B$2:$B$10),IF(DAY(H393)&lt;DAY(H394),NETWORKDAYS($H$3,H393,holiday!$B$2:$B$10),0)))</f>
        <v/>
      </c>
      <c r="O393" s="0" t="str">
        <f aca="false">IF(ISBLANK(A393),"",SUMIF($A$3:$A393,O$2,$B$3:$B393))</f>
        <v/>
      </c>
      <c r="P393" s="0" t="str">
        <f aca="false">IF(ISBLANK(A393),"",SUMIF($A$3:$A393,P$2,$B$3:$B393))</f>
        <v/>
      </c>
      <c r="Q393" s="0" t="str">
        <f aca="false">IF(ISBLANK(A393),"",SUMIF($A$3:$A393,Q$2,$B$3:$B393))</f>
        <v/>
      </c>
      <c r="R393" s="0" t="str">
        <f aca="false">IF(ISBLANK(A393),"",SUMIF($A$3:$A393,R$2,$B$3:$B393))</f>
        <v/>
      </c>
      <c r="T393" s="9" t="str">
        <f aca="false">IF(ISBLANK(A393),"",IF($A393=T$2,$C393,T392))</f>
        <v/>
      </c>
      <c r="U393" s="9" t="str">
        <f aca="false">IF(ISBLANK(A393),"",IF($A393=U$2,$C393,U392))</f>
        <v/>
      </c>
      <c r="V393" s="9" t="str">
        <f aca="false">IF(ISBLANK(A393),"",IF($A393=V$2,$C393,V392))</f>
        <v/>
      </c>
      <c r="W393" s="9" t="str">
        <f aca="false">IF(ISBLANK(A393),"",IF($A393=W$2,$C393,W392))</f>
        <v/>
      </c>
    </row>
    <row r="394" customFormat="false" ht="14.1" hidden="false" customHeight="false" outlineLevel="0" collapsed="false">
      <c r="H394" s="8" t="n">
        <f aca="false">IF(ISBLANK(D394),,LEFT(D394,LEN(D394)-6)*1)</f>
        <v>0</v>
      </c>
      <c r="I394" s="9" t="str">
        <f aca="false">IF(ISBLANK(A394),"",-B394*C394)</f>
        <v/>
      </c>
      <c r="J394" s="9" t="str">
        <f aca="false">IF(ISBLANK(A394),"",-SUM(I$3:I394))</f>
        <v/>
      </c>
      <c r="K394" s="9" t="str">
        <f aca="false">IF(ISBLANK(A394),"",SUMPRODUCT(O394:R394,T394:W394)-J394)</f>
        <v/>
      </c>
      <c r="L394" s="5" t="str">
        <f aca="false">IF(ISBLANK(A394),"",K394/$M$1)</f>
        <v/>
      </c>
      <c r="M394" s="5" t="str">
        <f aca="false">IF(ISBLANK(A394),"",K394/($M$1+SUM(K$3:K393)))</f>
        <v/>
      </c>
      <c r="N394" s="0" t="str">
        <f aca="false">IF(ISBLANK(A394),"",IF(H395=0,NETWORKDAYS($H$3,H394,holiday!$B$2:$B$10),IF(DAY(H394)&lt;DAY(H395),NETWORKDAYS($H$3,H394,holiday!$B$2:$B$10),0)))</f>
        <v/>
      </c>
      <c r="O394" s="0" t="str">
        <f aca="false">IF(ISBLANK(A394),"",SUMIF($A$3:$A394,O$2,$B$3:$B394))</f>
        <v/>
      </c>
      <c r="P394" s="0" t="str">
        <f aca="false">IF(ISBLANK(A394),"",SUMIF($A$3:$A394,P$2,$B$3:$B394))</f>
        <v/>
      </c>
      <c r="Q394" s="0" t="str">
        <f aca="false">IF(ISBLANK(A394),"",SUMIF($A$3:$A394,Q$2,$B$3:$B394))</f>
        <v/>
      </c>
      <c r="R394" s="0" t="str">
        <f aca="false">IF(ISBLANK(A394),"",SUMIF($A$3:$A394,R$2,$B$3:$B394))</f>
        <v/>
      </c>
      <c r="T394" s="9" t="str">
        <f aca="false">IF(ISBLANK(A394),"",IF($A394=T$2,$C394,T393))</f>
        <v/>
      </c>
      <c r="U394" s="9" t="str">
        <f aca="false">IF(ISBLANK(A394),"",IF($A394=U$2,$C394,U393))</f>
        <v/>
      </c>
      <c r="V394" s="9" t="str">
        <f aca="false">IF(ISBLANK(A394),"",IF($A394=V$2,$C394,V393))</f>
        <v/>
      </c>
      <c r="W394" s="9" t="str">
        <f aca="false">IF(ISBLANK(A394),"",IF($A394=W$2,$C394,W393))</f>
        <v/>
      </c>
    </row>
    <row r="395" customFormat="false" ht="14.1" hidden="false" customHeight="false" outlineLevel="0" collapsed="false">
      <c r="H395" s="8" t="n">
        <f aca="false">IF(ISBLANK(D395),,LEFT(D395,LEN(D395)-6)*1)</f>
        <v>0</v>
      </c>
      <c r="I395" s="9" t="str">
        <f aca="false">IF(ISBLANK(A395),"",-B395*C395)</f>
        <v/>
      </c>
      <c r="J395" s="9" t="str">
        <f aca="false">IF(ISBLANK(A395),"",-SUM(I$3:I395))</f>
        <v/>
      </c>
      <c r="K395" s="9" t="str">
        <f aca="false">IF(ISBLANK(A395),"",SUMPRODUCT(O395:R395,T395:W395)-J395)</f>
        <v/>
      </c>
      <c r="L395" s="5" t="str">
        <f aca="false">IF(ISBLANK(A395),"",K395/$M$1)</f>
        <v/>
      </c>
      <c r="M395" s="5" t="str">
        <f aca="false">IF(ISBLANK(A395),"",K395/($M$1+SUM(K$3:K394)))</f>
        <v/>
      </c>
      <c r="N395" s="0" t="str">
        <f aca="false">IF(ISBLANK(A395),"",IF(H396=0,NETWORKDAYS($H$3,H395,holiday!$B$2:$B$10),IF(DAY(H395)&lt;DAY(H396),NETWORKDAYS($H$3,H395,holiday!$B$2:$B$10),0)))</f>
        <v/>
      </c>
      <c r="O395" s="0" t="str">
        <f aca="false">IF(ISBLANK(A395),"",SUMIF($A$3:$A395,O$2,$B$3:$B395))</f>
        <v/>
      </c>
      <c r="P395" s="0" t="str">
        <f aca="false">IF(ISBLANK(A395),"",SUMIF($A$3:$A395,P$2,$B$3:$B395))</f>
        <v/>
      </c>
      <c r="Q395" s="0" t="str">
        <f aca="false">IF(ISBLANK(A395),"",SUMIF($A$3:$A395,Q$2,$B$3:$B395))</f>
        <v/>
      </c>
      <c r="R395" s="0" t="str">
        <f aca="false">IF(ISBLANK(A395),"",SUMIF($A$3:$A395,R$2,$B$3:$B395))</f>
        <v/>
      </c>
      <c r="T395" s="9" t="str">
        <f aca="false">IF(ISBLANK(A395),"",IF($A395=T$2,$C395,T394))</f>
        <v/>
      </c>
      <c r="U395" s="9" t="str">
        <f aca="false">IF(ISBLANK(A395),"",IF($A395=U$2,$C395,U394))</f>
        <v/>
      </c>
      <c r="V395" s="9" t="str">
        <f aca="false">IF(ISBLANK(A395),"",IF($A395=V$2,$C395,V394))</f>
        <v/>
      </c>
      <c r="W395" s="9" t="str">
        <f aca="false">IF(ISBLANK(A395),"",IF($A395=W$2,$C395,W394))</f>
        <v/>
      </c>
    </row>
    <row r="396" customFormat="false" ht="14.1" hidden="false" customHeight="false" outlineLevel="0" collapsed="false">
      <c r="H396" s="8" t="n">
        <f aca="false">IF(ISBLANK(D396),,LEFT(D396,LEN(D396)-6)*1)</f>
        <v>0</v>
      </c>
      <c r="I396" s="9" t="str">
        <f aca="false">IF(ISBLANK(A396),"",-B396*C396)</f>
        <v/>
      </c>
      <c r="J396" s="9" t="str">
        <f aca="false">IF(ISBLANK(A396),"",-SUM(I$3:I396))</f>
        <v/>
      </c>
      <c r="K396" s="9" t="str">
        <f aca="false">IF(ISBLANK(A396),"",SUMPRODUCT(O396:R396,T396:W396)-J396)</f>
        <v/>
      </c>
      <c r="L396" s="5" t="str">
        <f aca="false">IF(ISBLANK(A396),"",K396/$M$1)</f>
        <v/>
      </c>
      <c r="M396" s="5" t="str">
        <f aca="false">IF(ISBLANK(A396),"",K396/($M$1+SUM(K$3:K395)))</f>
        <v/>
      </c>
      <c r="N396" s="0" t="str">
        <f aca="false">IF(ISBLANK(A396),"",IF(H397=0,NETWORKDAYS($H$3,H396,holiday!$B$2:$B$10),IF(DAY(H396)&lt;DAY(H397),NETWORKDAYS($H$3,H396,holiday!$B$2:$B$10),0)))</f>
        <v/>
      </c>
      <c r="O396" s="0" t="str">
        <f aca="false">IF(ISBLANK(A396),"",SUMIF($A$3:$A396,O$2,$B$3:$B396))</f>
        <v/>
      </c>
      <c r="P396" s="0" t="str">
        <f aca="false">IF(ISBLANK(A396),"",SUMIF($A$3:$A396,P$2,$B$3:$B396))</f>
        <v/>
      </c>
      <c r="Q396" s="0" t="str">
        <f aca="false">IF(ISBLANK(A396),"",SUMIF($A$3:$A396,Q$2,$B$3:$B396))</f>
        <v/>
      </c>
      <c r="R396" s="0" t="str">
        <f aca="false">IF(ISBLANK(A396),"",SUMIF($A$3:$A396,R$2,$B$3:$B396))</f>
        <v/>
      </c>
      <c r="T396" s="9" t="str">
        <f aca="false">IF(ISBLANK(A396),"",IF($A396=T$2,$C396,T395))</f>
        <v/>
      </c>
      <c r="U396" s="9" t="str">
        <f aca="false">IF(ISBLANK(A396),"",IF($A396=U$2,$C396,U395))</f>
        <v/>
      </c>
      <c r="V396" s="9" t="str">
        <f aca="false">IF(ISBLANK(A396),"",IF($A396=V$2,$C396,V395))</f>
        <v/>
      </c>
      <c r="W396" s="9" t="str">
        <f aca="false">IF(ISBLANK(A396),"",IF($A396=W$2,$C396,W395))</f>
        <v/>
      </c>
    </row>
    <row r="397" customFormat="false" ht="14.1" hidden="false" customHeight="false" outlineLevel="0" collapsed="false">
      <c r="H397" s="8" t="n">
        <f aca="false">IF(ISBLANK(D397),,LEFT(D397,LEN(D397)-6)*1)</f>
        <v>0</v>
      </c>
      <c r="I397" s="9" t="str">
        <f aca="false">IF(ISBLANK(A397),"",-B397*C397)</f>
        <v/>
      </c>
      <c r="J397" s="9" t="str">
        <f aca="false">IF(ISBLANK(A397),"",-SUM(I$3:I397))</f>
        <v/>
      </c>
      <c r="K397" s="9" t="str">
        <f aca="false">IF(ISBLANK(A397),"",SUMPRODUCT(O397:R397,T397:W397)-J397)</f>
        <v/>
      </c>
      <c r="L397" s="5" t="str">
        <f aca="false">IF(ISBLANK(A397),"",K397/$M$1)</f>
        <v/>
      </c>
      <c r="M397" s="5" t="str">
        <f aca="false">IF(ISBLANK(A397),"",K397/($M$1+SUM(K$3:K396)))</f>
        <v/>
      </c>
      <c r="N397" s="0" t="str">
        <f aca="false">IF(ISBLANK(A397),"",IF(H398=0,NETWORKDAYS($H$3,H397,holiday!$B$2:$B$10),IF(DAY(H397)&lt;DAY(H398),NETWORKDAYS($H$3,H397,holiday!$B$2:$B$10),0)))</f>
        <v/>
      </c>
      <c r="O397" s="0" t="str">
        <f aca="false">IF(ISBLANK(A397),"",SUMIF($A$3:$A397,O$2,$B$3:$B397))</f>
        <v/>
      </c>
      <c r="P397" s="0" t="str">
        <f aca="false">IF(ISBLANK(A397),"",SUMIF($A$3:$A397,P$2,$B$3:$B397))</f>
        <v/>
      </c>
      <c r="Q397" s="0" t="str">
        <f aca="false">IF(ISBLANK(A397),"",SUMIF($A$3:$A397,Q$2,$B$3:$B397))</f>
        <v/>
      </c>
      <c r="R397" s="0" t="str">
        <f aca="false">IF(ISBLANK(A397),"",SUMIF($A$3:$A397,R$2,$B$3:$B397))</f>
        <v/>
      </c>
      <c r="T397" s="9" t="str">
        <f aca="false">IF(ISBLANK(A397),"",IF($A397=T$2,$C397,T396))</f>
        <v/>
      </c>
      <c r="U397" s="9" t="str">
        <f aca="false">IF(ISBLANK(A397),"",IF($A397=U$2,$C397,U396))</f>
        <v/>
      </c>
      <c r="V397" s="9" t="str">
        <f aca="false">IF(ISBLANK(A397),"",IF($A397=V$2,$C397,V396))</f>
        <v/>
      </c>
      <c r="W397" s="9" t="str">
        <f aca="false">IF(ISBLANK(A397),"",IF($A397=W$2,$C397,W396))</f>
        <v/>
      </c>
    </row>
    <row r="398" customFormat="false" ht="14.1" hidden="false" customHeight="false" outlineLevel="0" collapsed="false">
      <c r="H398" s="8" t="n">
        <f aca="false">IF(ISBLANK(D398),,LEFT(D398,LEN(D398)-6)*1)</f>
        <v>0</v>
      </c>
      <c r="I398" s="9" t="str">
        <f aca="false">IF(ISBLANK(A398),"",-B398*C398)</f>
        <v/>
      </c>
      <c r="J398" s="9" t="str">
        <f aca="false">IF(ISBLANK(A398),"",-SUM(I$3:I398))</f>
        <v/>
      </c>
      <c r="K398" s="9" t="str">
        <f aca="false">IF(ISBLANK(A398),"",SUMPRODUCT(O398:R398,T398:W398)-J398)</f>
        <v/>
      </c>
      <c r="L398" s="5" t="str">
        <f aca="false">IF(ISBLANK(A398),"",K398/$M$1)</f>
        <v/>
      </c>
      <c r="M398" s="5" t="str">
        <f aca="false">IF(ISBLANK(A398),"",K398/($M$1+SUM(K$3:K397)))</f>
        <v/>
      </c>
      <c r="N398" s="0" t="str">
        <f aca="false">IF(ISBLANK(A398),"",IF(H399=0,NETWORKDAYS($H$3,H398,holiday!$B$2:$B$10),IF(DAY(H398)&lt;DAY(H399),NETWORKDAYS($H$3,H398,holiday!$B$2:$B$10),0)))</f>
        <v/>
      </c>
      <c r="O398" s="0" t="str">
        <f aca="false">IF(ISBLANK(A398),"",SUMIF($A$3:$A398,O$2,$B$3:$B398))</f>
        <v/>
      </c>
      <c r="P398" s="0" t="str">
        <f aca="false">IF(ISBLANK(A398),"",SUMIF($A$3:$A398,P$2,$B$3:$B398))</f>
        <v/>
      </c>
      <c r="Q398" s="0" t="str">
        <f aca="false">IF(ISBLANK(A398),"",SUMIF($A$3:$A398,Q$2,$B$3:$B398))</f>
        <v/>
      </c>
      <c r="R398" s="0" t="str">
        <f aca="false">IF(ISBLANK(A398),"",SUMIF($A$3:$A398,R$2,$B$3:$B398))</f>
        <v/>
      </c>
      <c r="T398" s="9" t="str">
        <f aca="false">IF(ISBLANK(A398),"",IF($A398=T$2,$C398,T397))</f>
        <v/>
      </c>
      <c r="U398" s="9" t="str">
        <f aca="false">IF(ISBLANK(A398),"",IF($A398=U$2,$C398,U397))</f>
        <v/>
      </c>
      <c r="V398" s="9" t="str">
        <f aca="false">IF(ISBLANK(A398),"",IF($A398=V$2,$C398,V397))</f>
        <v/>
      </c>
      <c r="W398" s="9" t="str">
        <f aca="false">IF(ISBLANK(A398),"",IF($A398=W$2,$C398,W397))</f>
        <v/>
      </c>
    </row>
    <row r="399" customFormat="false" ht="14.1" hidden="false" customHeight="false" outlineLevel="0" collapsed="false">
      <c r="H399" s="8" t="n">
        <f aca="false">IF(ISBLANK(D399),,LEFT(D399,LEN(D399)-6)*1)</f>
        <v>0</v>
      </c>
      <c r="I399" s="9" t="str">
        <f aca="false">IF(ISBLANK(A399),"",-B399*C399)</f>
        <v/>
      </c>
      <c r="J399" s="9" t="str">
        <f aca="false">IF(ISBLANK(A399),"",-SUM(I$3:I399))</f>
        <v/>
      </c>
      <c r="K399" s="9" t="str">
        <f aca="false">IF(ISBLANK(A399),"",SUMPRODUCT(O399:R399,T399:W399)-J399)</f>
        <v/>
      </c>
      <c r="L399" s="5" t="str">
        <f aca="false">IF(ISBLANK(A399),"",K399/$M$1)</f>
        <v/>
      </c>
      <c r="M399" s="5" t="str">
        <f aca="false">IF(ISBLANK(A399),"",K399/($M$1+SUM(K$3:K398)))</f>
        <v/>
      </c>
      <c r="N399" s="0" t="str">
        <f aca="false">IF(ISBLANK(A399),"",IF(H400=0,NETWORKDAYS($H$3,H399,holiday!$B$2:$B$10),IF(DAY(H399)&lt;DAY(H400),NETWORKDAYS($H$3,H399,holiday!$B$2:$B$10),0)))</f>
        <v/>
      </c>
      <c r="O399" s="0" t="str">
        <f aca="false">IF(ISBLANK(A399),"",SUMIF($A$3:$A399,O$2,$B$3:$B399))</f>
        <v/>
      </c>
      <c r="P399" s="0" t="str">
        <f aca="false">IF(ISBLANK(A399),"",SUMIF($A$3:$A399,P$2,$B$3:$B399))</f>
        <v/>
      </c>
      <c r="Q399" s="0" t="str">
        <f aca="false">IF(ISBLANK(A399),"",SUMIF($A$3:$A399,Q$2,$B$3:$B399))</f>
        <v/>
      </c>
      <c r="R399" s="0" t="str">
        <f aca="false">IF(ISBLANK(A399),"",SUMIF($A$3:$A399,R$2,$B$3:$B399))</f>
        <v/>
      </c>
      <c r="T399" s="9" t="str">
        <f aca="false">IF(ISBLANK(A399),"",IF($A399=T$2,$C399,T398))</f>
        <v/>
      </c>
      <c r="U399" s="9" t="str">
        <f aca="false">IF(ISBLANK(A399),"",IF($A399=U$2,$C399,U398))</f>
        <v/>
      </c>
      <c r="V399" s="9" t="str">
        <f aca="false">IF(ISBLANK(A399),"",IF($A399=V$2,$C399,V398))</f>
        <v/>
      </c>
      <c r="W399" s="9" t="str">
        <f aca="false">IF(ISBLANK(A399),"",IF($A399=W$2,$C399,W398))</f>
        <v/>
      </c>
    </row>
    <row r="400" customFormat="false" ht="14.1" hidden="false" customHeight="false" outlineLevel="0" collapsed="false">
      <c r="H400" s="8" t="n">
        <f aca="false">IF(ISBLANK(D400),,LEFT(D400,LEN(D400)-6)*1)</f>
        <v>0</v>
      </c>
      <c r="I400" s="9" t="str">
        <f aca="false">IF(ISBLANK(A400),"",-B400*C400)</f>
        <v/>
      </c>
      <c r="J400" s="9" t="str">
        <f aca="false">IF(ISBLANK(A400),"",-SUM(I$3:I400))</f>
        <v/>
      </c>
      <c r="K400" s="9" t="str">
        <f aca="false">IF(ISBLANK(A400),"",SUMPRODUCT(O400:R400,T400:W400)-J400)</f>
        <v/>
      </c>
      <c r="L400" s="5" t="str">
        <f aca="false">IF(ISBLANK(A400),"",K400/$M$1)</f>
        <v/>
      </c>
      <c r="M400" s="5" t="str">
        <f aca="false">IF(ISBLANK(A400),"",K400/($M$1+SUM(K$3:K399)))</f>
        <v/>
      </c>
      <c r="N400" s="0" t="str">
        <f aca="false">IF(ISBLANK(A400),"",IF(H401=0,NETWORKDAYS($H$3,H400,holiday!$B$2:$B$10),IF(DAY(H400)&lt;DAY(H401),NETWORKDAYS($H$3,H400,holiday!$B$2:$B$10),0)))</f>
        <v/>
      </c>
      <c r="O400" s="0" t="str">
        <f aca="false">IF(ISBLANK(A400),"",SUMIF($A$3:$A400,O$2,$B$3:$B400))</f>
        <v/>
      </c>
      <c r="P400" s="0" t="str">
        <f aca="false">IF(ISBLANK(A400),"",SUMIF($A$3:$A400,P$2,$B$3:$B400))</f>
        <v/>
      </c>
      <c r="Q400" s="0" t="str">
        <f aca="false">IF(ISBLANK(A400),"",SUMIF($A$3:$A400,Q$2,$B$3:$B400))</f>
        <v/>
      </c>
      <c r="R400" s="0" t="str">
        <f aca="false">IF(ISBLANK(A400),"",SUMIF($A$3:$A400,R$2,$B$3:$B400))</f>
        <v/>
      </c>
      <c r="T400" s="9" t="str">
        <f aca="false">IF(ISBLANK(A400),"",IF($A400=T$2,$C400,T399))</f>
        <v/>
      </c>
      <c r="U400" s="9" t="str">
        <f aca="false">IF(ISBLANK(A400),"",IF($A400=U$2,$C400,U399))</f>
        <v/>
      </c>
      <c r="V400" s="9" t="str">
        <f aca="false">IF(ISBLANK(A400),"",IF($A400=V$2,$C400,V399))</f>
        <v/>
      </c>
      <c r="W400" s="9" t="str">
        <f aca="false">IF(ISBLANK(A400),"",IF($A400=W$2,$C400,W399))</f>
        <v/>
      </c>
    </row>
    <row r="401" customFormat="false" ht="14.1" hidden="false" customHeight="false" outlineLevel="0" collapsed="false">
      <c r="H401" s="8" t="n">
        <f aca="false">IF(ISBLANK(D401),,LEFT(D401,LEN(D401)-6)*1)</f>
        <v>0</v>
      </c>
      <c r="I401" s="9" t="str">
        <f aca="false">IF(ISBLANK(A401),"",-B401*C401)</f>
        <v/>
      </c>
      <c r="J401" s="9" t="str">
        <f aca="false">IF(ISBLANK(A401),"",-SUM(I$3:I401))</f>
        <v/>
      </c>
      <c r="K401" s="9" t="str">
        <f aca="false">IF(ISBLANK(A401),"",SUMPRODUCT(O401:R401,T401:W401)-J401)</f>
        <v/>
      </c>
      <c r="L401" s="5" t="str">
        <f aca="false">IF(ISBLANK(A401),"",K401/$M$1)</f>
        <v/>
      </c>
      <c r="M401" s="5" t="str">
        <f aca="false">IF(ISBLANK(A401),"",K401/($M$1+SUM(K$3:K400)))</f>
        <v/>
      </c>
      <c r="N401" s="0" t="str">
        <f aca="false">IF(ISBLANK(A401),"",IF(H402=0,NETWORKDAYS($H$3,H401,holiday!$B$2:$B$10),IF(DAY(H401)&lt;DAY(H402),NETWORKDAYS($H$3,H401,holiday!$B$2:$B$10),0)))</f>
        <v/>
      </c>
      <c r="O401" s="0" t="str">
        <f aca="false">IF(ISBLANK(A401),"",SUMIF($A$3:$A401,O$2,$B$3:$B401))</f>
        <v/>
      </c>
      <c r="P401" s="0" t="str">
        <f aca="false">IF(ISBLANK(A401),"",SUMIF($A$3:$A401,P$2,$B$3:$B401))</f>
        <v/>
      </c>
      <c r="Q401" s="0" t="str">
        <f aca="false">IF(ISBLANK(A401),"",SUMIF($A$3:$A401,Q$2,$B$3:$B401))</f>
        <v/>
      </c>
      <c r="R401" s="0" t="str">
        <f aca="false">IF(ISBLANK(A401),"",SUMIF($A$3:$A401,R$2,$B$3:$B401))</f>
        <v/>
      </c>
      <c r="T401" s="9" t="str">
        <f aca="false">IF(ISBLANK(A401),"",IF($A401=T$2,$C401,T400))</f>
        <v/>
      </c>
      <c r="U401" s="9" t="str">
        <f aca="false">IF(ISBLANK(A401),"",IF($A401=U$2,$C401,U400))</f>
        <v/>
      </c>
      <c r="V401" s="9" t="str">
        <f aca="false">IF(ISBLANK(A401),"",IF($A401=V$2,$C401,V400))</f>
        <v/>
      </c>
      <c r="W401" s="9" t="str">
        <f aca="false">IF(ISBLANK(A401),"",IF($A401=W$2,$C401,W400))</f>
        <v/>
      </c>
    </row>
    <row r="402" customFormat="false" ht="14.1" hidden="false" customHeight="false" outlineLevel="0" collapsed="false">
      <c r="H402" s="8" t="n">
        <f aca="false">IF(ISBLANK(D402),,LEFT(D402,LEN(D402)-6)*1)</f>
        <v>0</v>
      </c>
      <c r="I402" s="9" t="str">
        <f aca="false">IF(ISBLANK(A402),"",-B402*C402)</f>
        <v/>
      </c>
      <c r="J402" s="9" t="str">
        <f aca="false">IF(ISBLANK(A402),"",-SUM(I$3:I402))</f>
        <v/>
      </c>
      <c r="K402" s="9" t="str">
        <f aca="false">IF(ISBLANK(A402),"",SUMPRODUCT(O402:R402,T402:W402)-J402)</f>
        <v/>
      </c>
      <c r="L402" s="5" t="str">
        <f aca="false">IF(ISBLANK(A402),"",K402/$M$1)</f>
        <v/>
      </c>
      <c r="M402" s="5" t="str">
        <f aca="false">IF(ISBLANK(A402),"",K402/($M$1+SUM(K$3:K401)))</f>
        <v/>
      </c>
      <c r="N402" s="0" t="str">
        <f aca="false">IF(ISBLANK(A402),"",IF(H403=0,NETWORKDAYS($H$3,H402,holiday!$B$2:$B$10),IF(DAY(H402)&lt;DAY(H403),NETWORKDAYS($H$3,H402,holiday!$B$2:$B$10),0)))</f>
        <v/>
      </c>
      <c r="O402" s="0" t="str">
        <f aca="false">IF(ISBLANK(A402),"",SUMIF($A$3:$A402,O$2,$B$3:$B402))</f>
        <v/>
      </c>
      <c r="P402" s="0" t="str">
        <f aca="false">IF(ISBLANK(A402),"",SUMIF($A$3:$A402,P$2,$B$3:$B402))</f>
        <v/>
      </c>
      <c r="Q402" s="0" t="str">
        <f aca="false">IF(ISBLANK(A402),"",SUMIF($A$3:$A402,Q$2,$B$3:$B402))</f>
        <v/>
      </c>
      <c r="R402" s="0" t="str">
        <f aca="false">IF(ISBLANK(A402),"",SUMIF($A$3:$A402,R$2,$B$3:$B402))</f>
        <v/>
      </c>
      <c r="T402" s="9" t="str">
        <f aca="false">IF(ISBLANK(A402),"",IF($A402=T$2,$C402,T401))</f>
        <v/>
      </c>
      <c r="U402" s="9" t="str">
        <f aca="false">IF(ISBLANK(A402),"",IF($A402=U$2,$C402,U401))</f>
        <v/>
      </c>
      <c r="V402" s="9" t="str">
        <f aca="false">IF(ISBLANK(A402),"",IF($A402=V$2,$C402,V401))</f>
        <v/>
      </c>
      <c r="W402" s="9" t="str">
        <f aca="false">IF(ISBLANK(A402),"",IF($A402=W$2,$C402,W401))</f>
        <v/>
      </c>
    </row>
    <row r="403" customFormat="false" ht="14.1" hidden="false" customHeight="false" outlineLevel="0" collapsed="false">
      <c r="H403" s="8" t="n">
        <f aca="false">IF(ISBLANK(D403),,LEFT(D403,LEN(D403)-6)*1)</f>
        <v>0</v>
      </c>
      <c r="I403" s="9" t="str">
        <f aca="false">IF(ISBLANK(A403),"",-B403*C403)</f>
        <v/>
      </c>
      <c r="J403" s="9" t="str">
        <f aca="false">IF(ISBLANK(A403),"",-SUM(I$3:I403))</f>
        <v/>
      </c>
      <c r="K403" s="9" t="str">
        <f aca="false">IF(ISBLANK(A403),"",SUMPRODUCT(O403:R403,T403:W403)-J403)</f>
        <v/>
      </c>
      <c r="L403" s="5" t="str">
        <f aca="false">IF(ISBLANK(A403),"",K403/$M$1)</f>
        <v/>
      </c>
      <c r="M403" s="5" t="str">
        <f aca="false">IF(ISBLANK(A403),"",K403/($M$1+SUM(K$3:K402)))</f>
        <v/>
      </c>
      <c r="N403" s="0" t="str">
        <f aca="false">IF(ISBLANK(A403),"",IF(H404=0,NETWORKDAYS($H$3,H403,holiday!$B$2:$B$10),IF(DAY(H403)&lt;DAY(H404),NETWORKDAYS($H$3,H403,holiday!$B$2:$B$10),0)))</f>
        <v/>
      </c>
      <c r="O403" s="0" t="str">
        <f aca="false">IF(ISBLANK(A403),"",SUMIF($A$3:$A403,O$2,$B$3:$B403))</f>
        <v/>
      </c>
      <c r="P403" s="0" t="str">
        <f aca="false">IF(ISBLANK(A403),"",SUMIF($A$3:$A403,P$2,$B$3:$B403))</f>
        <v/>
      </c>
      <c r="Q403" s="0" t="str">
        <f aca="false">IF(ISBLANK(A403),"",SUMIF($A$3:$A403,Q$2,$B$3:$B403))</f>
        <v/>
      </c>
      <c r="R403" s="0" t="str">
        <f aca="false">IF(ISBLANK(A403),"",SUMIF($A$3:$A403,R$2,$B$3:$B403))</f>
        <v/>
      </c>
      <c r="T403" s="9" t="str">
        <f aca="false">IF(ISBLANK(A403),"",IF($A403=T$2,$C403,T402))</f>
        <v/>
      </c>
      <c r="U403" s="9" t="str">
        <f aca="false">IF(ISBLANK(A403),"",IF($A403=U$2,$C403,U402))</f>
        <v/>
      </c>
      <c r="V403" s="9" t="str">
        <f aca="false">IF(ISBLANK(A403),"",IF($A403=V$2,$C403,V402))</f>
        <v/>
      </c>
      <c r="W403" s="9" t="str">
        <f aca="false">IF(ISBLANK(A403),"",IF($A403=W$2,$C403,W402))</f>
        <v/>
      </c>
    </row>
    <row r="404" customFormat="false" ht="14.1" hidden="false" customHeight="false" outlineLevel="0" collapsed="false">
      <c r="H404" s="8" t="n">
        <f aca="false">IF(ISBLANK(D404),,LEFT(D404,LEN(D404)-6)*1)</f>
        <v>0</v>
      </c>
      <c r="I404" s="9" t="str">
        <f aca="false">IF(ISBLANK(A404),"",-B404*C404)</f>
        <v/>
      </c>
      <c r="J404" s="9" t="str">
        <f aca="false">IF(ISBLANK(A404),"",-SUM(I$3:I404))</f>
        <v/>
      </c>
      <c r="K404" s="9" t="str">
        <f aca="false">IF(ISBLANK(A404),"",SUMPRODUCT(O404:R404,T404:W404)-J404)</f>
        <v/>
      </c>
      <c r="L404" s="5" t="str">
        <f aca="false">IF(ISBLANK(A404),"",K404/$M$1)</f>
        <v/>
      </c>
      <c r="M404" s="5" t="str">
        <f aca="false">IF(ISBLANK(A404),"",K404/($M$1+SUM(K$3:K403)))</f>
        <v/>
      </c>
      <c r="N404" s="0" t="str">
        <f aca="false">IF(ISBLANK(A404),"",IF(H405=0,NETWORKDAYS($H$3,H404,holiday!$B$2:$B$10),IF(DAY(H404)&lt;DAY(H405),NETWORKDAYS($H$3,H404,holiday!$B$2:$B$10),0)))</f>
        <v/>
      </c>
      <c r="O404" s="0" t="str">
        <f aca="false">IF(ISBLANK(A404),"",SUMIF($A$3:$A404,O$2,$B$3:$B404))</f>
        <v/>
      </c>
      <c r="P404" s="0" t="str">
        <f aca="false">IF(ISBLANK(A404),"",SUMIF($A$3:$A404,P$2,$B$3:$B404))</f>
        <v/>
      </c>
      <c r="Q404" s="0" t="str">
        <f aca="false">IF(ISBLANK(A404),"",SUMIF($A$3:$A404,Q$2,$B$3:$B404))</f>
        <v/>
      </c>
      <c r="R404" s="0" t="str">
        <f aca="false">IF(ISBLANK(A404),"",SUMIF($A$3:$A404,R$2,$B$3:$B404))</f>
        <v/>
      </c>
      <c r="T404" s="9" t="str">
        <f aca="false">IF(ISBLANK(A404),"",IF($A404=T$2,$C404,T403))</f>
        <v/>
      </c>
      <c r="U404" s="9" t="str">
        <f aca="false">IF(ISBLANK(A404),"",IF($A404=U$2,$C404,U403))</f>
        <v/>
      </c>
      <c r="V404" s="9" t="str">
        <f aca="false">IF(ISBLANK(A404),"",IF($A404=V$2,$C404,V403))</f>
        <v/>
      </c>
      <c r="W404" s="9" t="str">
        <f aca="false">IF(ISBLANK(A404),"",IF($A404=W$2,$C404,W403))</f>
        <v/>
      </c>
    </row>
    <row r="405" customFormat="false" ht="14.1" hidden="false" customHeight="false" outlineLevel="0" collapsed="false">
      <c r="H405" s="8" t="n">
        <f aca="false">IF(ISBLANK(D405),,LEFT(D405,LEN(D405)-6)*1)</f>
        <v>0</v>
      </c>
      <c r="I405" s="9" t="str">
        <f aca="false">IF(ISBLANK(A405),"",-B405*C405)</f>
        <v/>
      </c>
      <c r="J405" s="9" t="str">
        <f aca="false">IF(ISBLANK(A405),"",-SUM(I$3:I405))</f>
        <v/>
      </c>
      <c r="K405" s="9" t="str">
        <f aca="false">IF(ISBLANK(A405),"",SUMPRODUCT(O405:R405,T405:W405)-J405)</f>
        <v/>
      </c>
      <c r="L405" s="5" t="str">
        <f aca="false">IF(ISBLANK(A405),"",K405/$M$1)</f>
        <v/>
      </c>
      <c r="M405" s="5" t="str">
        <f aca="false">IF(ISBLANK(A405),"",K405/($M$1+SUM(K$3:K404)))</f>
        <v/>
      </c>
      <c r="N405" s="0" t="str">
        <f aca="false">IF(ISBLANK(A405),"",IF(H406=0,NETWORKDAYS($H$3,H405,holiday!$B$2:$B$10),IF(DAY(H405)&lt;DAY(H406),NETWORKDAYS($H$3,H405,holiday!$B$2:$B$10),0)))</f>
        <v/>
      </c>
      <c r="O405" s="0" t="str">
        <f aca="false">IF(ISBLANK(A405),"",SUMIF($A$3:$A405,O$2,$B$3:$B405))</f>
        <v/>
      </c>
      <c r="P405" s="0" t="str">
        <f aca="false">IF(ISBLANK(A405),"",SUMIF($A$3:$A405,P$2,$B$3:$B405))</f>
        <v/>
      </c>
      <c r="Q405" s="0" t="str">
        <f aca="false">IF(ISBLANK(A405),"",SUMIF($A$3:$A405,Q$2,$B$3:$B405))</f>
        <v/>
      </c>
      <c r="R405" s="0" t="str">
        <f aca="false">IF(ISBLANK(A405),"",SUMIF($A$3:$A405,R$2,$B$3:$B405))</f>
        <v/>
      </c>
      <c r="T405" s="9" t="str">
        <f aca="false">IF(ISBLANK(A405),"",IF($A405=T$2,$C405,T404))</f>
        <v/>
      </c>
      <c r="U405" s="9" t="str">
        <f aca="false">IF(ISBLANK(A405),"",IF($A405=U$2,$C405,U404))</f>
        <v/>
      </c>
      <c r="V405" s="9" t="str">
        <f aca="false">IF(ISBLANK(A405),"",IF($A405=V$2,$C405,V404))</f>
        <v/>
      </c>
      <c r="W405" s="9" t="str">
        <f aca="false">IF(ISBLANK(A405),"",IF($A405=W$2,$C405,W404))</f>
        <v/>
      </c>
    </row>
    <row r="406" customFormat="false" ht="14.1" hidden="false" customHeight="false" outlineLevel="0" collapsed="false">
      <c r="H406" s="8" t="n">
        <f aca="false">IF(ISBLANK(D406),,LEFT(D406,LEN(D406)-6)*1)</f>
        <v>0</v>
      </c>
      <c r="I406" s="9" t="str">
        <f aca="false">IF(ISBLANK(A406),"",-B406*C406)</f>
        <v/>
      </c>
      <c r="J406" s="9" t="str">
        <f aca="false">IF(ISBLANK(A406),"",-SUM(I$3:I406))</f>
        <v/>
      </c>
      <c r="K406" s="9" t="str">
        <f aca="false">IF(ISBLANK(A406),"",SUMPRODUCT(O406:R406,T406:W406)-J406)</f>
        <v/>
      </c>
      <c r="L406" s="5" t="str">
        <f aca="false">IF(ISBLANK(A406),"",K406/$M$1)</f>
        <v/>
      </c>
      <c r="M406" s="5" t="str">
        <f aca="false">IF(ISBLANK(A406),"",K406/($M$1+SUM(K$3:K405)))</f>
        <v/>
      </c>
      <c r="N406" s="0" t="str">
        <f aca="false">IF(ISBLANK(A406),"",IF(H407=0,NETWORKDAYS($H$3,H406,holiday!$B$2:$B$10),IF(DAY(H406)&lt;DAY(H407),NETWORKDAYS($H$3,H406,holiday!$B$2:$B$10),0)))</f>
        <v/>
      </c>
      <c r="O406" s="0" t="str">
        <f aca="false">IF(ISBLANK(A406),"",SUMIF($A$3:$A406,O$2,$B$3:$B406))</f>
        <v/>
      </c>
      <c r="P406" s="0" t="str">
        <f aca="false">IF(ISBLANK(A406),"",SUMIF($A$3:$A406,P$2,$B$3:$B406))</f>
        <v/>
      </c>
      <c r="Q406" s="0" t="str">
        <f aca="false">IF(ISBLANK(A406),"",SUMIF($A$3:$A406,Q$2,$B$3:$B406))</f>
        <v/>
      </c>
      <c r="R406" s="0" t="str">
        <f aca="false">IF(ISBLANK(A406),"",SUMIF($A$3:$A406,R$2,$B$3:$B406))</f>
        <v/>
      </c>
      <c r="T406" s="9" t="str">
        <f aca="false">IF(ISBLANK(A406),"",IF($A406=T$2,$C406,T405))</f>
        <v/>
      </c>
      <c r="U406" s="9" t="str">
        <f aca="false">IF(ISBLANK(A406),"",IF($A406=U$2,$C406,U405))</f>
        <v/>
      </c>
      <c r="V406" s="9" t="str">
        <f aca="false">IF(ISBLANK(A406),"",IF($A406=V$2,$C406,V405))</f>
        <v/>
      </c>
      <c r="W406" s="9" t="str">
        <f aca="false">IF(ISBLANK(A406),"",IF($A406=W$2,$C406,W405))</f>
        <v/>
      </c>
    </row>
    <row r="407" customFormat="false" ht="14.1" hidden="false" customHeight="false" outlineLevel="0" collapsed="false">
      <c r="H407" s="8" t="n">
        <f aca="false">IF(ISBLANK(D407),,LEFT(D407,LEN(D407)-6)*1)</f>
        <v>0</v>
      </c>
      <c r="I407" s="9" t="str">
        <f aca="false">IF(ISBLANK(A407),"",-B407*C407)</f>
        <v/>
      </c>
      <c r="J407" s="9" t="str">
        <f aca="false">IF(ISBLANK(A407),"",-SUM(I$3:I407))</f>
        <v/>
      </c>
      <c r="K407" s="9" t="str">
        <f aca="false">IF(ISBLANK(A407),"",SUMPRODUCT(O407:R407,T407:W407)-J407)</f>
        <v/>
      </c>
      <c r="L407" s="5" t="str">
        <f aca="false">IF(ISBLANK(A407),"",K407/$M$1)</f>
        <v/>
      </c>
      <c r="M407" s="5" t="str">
        <f aca="false">IF(ISBLANK(A407),"",K407/($M$1+SUM(K$3:K406)))</f>
        <v/>
      </c>
      <c r="N407" s="0" t="str">
        <f aca="false">IF(ISBLANK(A407),"",IF(H408=0,NETWORKDAYS($H$3,H407,holiday!$B$2:$B$10),IF(DAY(H407)&lt;DAY(H408),NETWORKDAYS($H$3,H407,holiday!$B$2:$B$10),0)))</f>
        <v/>
      </c>
      <c r="O407" s="0" t="str">
        <f aca="false">IF(ISBLANK(A407),"",SUMIF($A$3:$A407,O$2,$B$3:$B407))</f>
        <v/>
      </c>
      <c r="P407" s="0" t="str">
        <f aca="false">IF(ISBLANK(A407),"",SUMIF($A$3:$A407,P$2,$B$3:$B407))</f>
        <v/>
      </c>
      <c r="Q407" s="0" t="str">
        <f aca="false">IF(ISBLANK(A407),"",SUMIF($A$3:$A407,Q$2,$B$3:$B407))</f>
        <v/>
      </c>
      <c r="R407" s="0" t="str">
        <f aca="false">IF(ISBLANK(A407),"",SUMIF($A$3:$A407,R$2,$B$3:$B407))</f>
        <v/>
      </c>
      <c r="T407" s="9" t="str">
        <f aca="false">IF(ISBLANK(A407),"",IF($A407=T$2,$C407,T406))</f>
        <v/>
      </c>
      <c r="U407" s="9" t="str">
        <f aca="false">IF(ISBLANK(A407),"",IF($A407=U$2,$C407,U406))</f>
        <v/>
      </c>
      <c r="V407" s="9" t="str">
        <f aca="false">IF(ISBLANK(A407),"",IF($A407=V$2,$C407,V406))</f>
        <v/>
      </c>
      <c r="W407" s="9" t="str">
        <f aca="false">IF(ISBLANK(A407),"",IF($A407=W$2,$C407,W406))</f>
        <v/>
      </c>
    </row>
    <row r="408" customFormat="false" ht="14.1" hidden="false" customHeight="false" outlineLevel="0" collapsed="false">
      <c r="H408" s="8" t="n">
        <f aca="false">IF(ISBLANK(D408),,LEFT(D408,LEN(D408)-6)*1)</f>
        <v>0</v>
      </c>
      <c r="I408" s="9" t="str">
        <f aca="false">IF(ISBLANK(A408),"",-B408*C408)</f>
        <v/>
      </c>
      <c r="J408" s="9" t="str">
        <f aca="false">IF(ISBLANK(A408),"",-SUM(I$3:I408))</f>
        <v/>
      </c>
      <c r="K408" s="9" t="str">
        <f aca="false">IF(ISBLANK(A408),"",SUMPRODUCT(O408:R408,T408:W408)-J408)</f>
        <v/>
      </c>
      <c r="L408" s="5" t="str">
        <f aca="false">IF(ISBLANK(A408),"",K408/$M$1)</f>
        <v/>
      </c>
      <c r="M408" s="5" t="str">
        <f aca="false">IF(ISBLANK(A408),"",K408/($M$1+SUM(K$3:K407)))</f>
        <v/>
      </c>
      <c r="N408" s="0" t="str">
        <f aca="false">IF(ISBLANK(A408),"",IF(H409=0,NETWORKDAYS($H$3,H408,holiday!$B$2:$B$10),IF(DAY(H408)&lt;DAY(H409),NETWORKDAYS($H$3,H408,holiday!$B$2:$B$10),0)))</f>
        <v/>
      </c>
      <c r="O408" s="0" t="str">
        <f aca="false">IF(ISBLANK(A408),"",SUMIF($A$3:$A408,O$2,$B$3:$B408))</f>
        <v/>
      </c>
      <c r="P408" s="0" t="str">
        <f aca="false">IF(ISBLANK(A408),"",SUMIF($A$3:$A408,P$2,$B$3:$B408))</f>
        <v/>
      </c>
      <c r="Q408" s="0" t="str">
        <f aca="false">IF(ISBLANK(A408),"",SUMIF($A$3:$A408,Q$2,$B$3:$B408))</f>
        <v/>
      </c>
      <c r="R408" s="0" t="str">
        <f aca="false">IF(ISBLANK(A408),"",SUMIF($A$3:$A408,R$2,$B$3:$B408))</f>
        <v/>
      </c>
      <c r="T408" s="9" t="str">
        <f aca="false">IF(ISBLANK(A408),"",IF($A408=T$2,$C408,T407))</f>
        <v/>
      </c>
      <c r="U408" s="9" t="str">
        <f aca="false">IF(ISBLANK(A408),"",IF($A408=U$2,$C408,U407))</f>
        <v/>
      </c>
      <c r="V408" s="9" t="str">
        <f aca="false">IF(ISBLANK(A408),"",IF($A408=V$2,$C408,V407))</f>
        <v/>
      </c>
      <c r="W408" s="9" t="str">
        <f aca="false">IF(ISBLANK(A408),"",IF($A408=W$2,$C408,W407))</f>
        <v/>
      </c>
    </row>
    <row r="409" customFormat="false" ht="14.1" hidden="false" customHeight="false" outlineLevel="0" collapsed="false">
      <c r="H409" s="8" t="n">
        <f aca="false">IF(ISBLANK(D409),,LEFT(D409,LEN(D409)-6)*1)</f>
        <v>0</v>
      </c>
      <c r="I409" s="9" t="str">
        <f aca="false">IF(ISBLANK(A409),"",-B409*C409)</f>
        <v/>
      </c>
      <c r="J409" s="9" t="str">
        <f aca="false">IF(ISBLANK(A409),"",-SUM(I$3:I409))</f>
        <v/>
      </c>
      <c r="K409" s="9" t="str">
        <f aca="false">IF(ISBLANK(A409),"",SUMPRODUCT(O409:R409,T409:W409)-J409)</f>
        <v/>
      </c>
      <c r="L409" s="5" t="str">
        <f aca="false">IF(ISBLANK(A409),"",K409/$M$1)</f>
        <v/>
      </c>
      <c r="M409" s="5" t="str">
        <f aca="false">IF(ISBLANK(A409),"",K409/($M$1+SUM(K$3:K408)))</f>
        <v/>
      </c>
      <c r="N409" s="0" t="str">
        <f aca="false">IF(ISBLANK(A409),"",IF(H410=0,NETWORKDAYS($H$3,H409,holiday!$B$2:$B$10),IF(DAY(H409)&lt;DAY(H410),NETWORKDAYS($H$3,H409,holiday!$B$2:$B$10),0)))</f>
        <v/>
      </c>
      <c r="O409" s="0" t="str">
        <f aca="false">IF(ISBLANK(A409),"",SUMIF($A$3:$A409,O$2,$B$3:$B409))</f>
        <v/>
      </c>
      <c r="P409" s="0" t="str">
        <f aca="false">IF(ISBLANK(A409),"",SUMIF($A$3:$A409,P$2,$B$3:$B409))</f>
        <v/>
      </c>
      <c r="Q409" s="0" t="str">
        <f aca="false">IF(ISBLANK(A409),"",SUMIF($A$3:$A409,Q$2,$B$3:$B409))</f>
        <v/>
      </c>
      <c r="R409" s="0" t="str">
        <f aca="false">IF(ISBLANK(A409),"",SUMIF($A$3:$A409,R$2,$B$3:$B409))</f>
        <v/>
      </c>
      <c r="T409" s="9" t="str">
        <f aca="false">IF(ISBLANK(A409),"",IF($A409=T$2,$C409,T408))</f>
        <v/>
      </c>
      <c r="U409" s="9" t="str">
        <f aca="false">IF(ISBLANK(A409),"",IF($A409=U$2,$C409,U408))</f>
        <v/>
      </c>
      <c r="V409" s="9" t="str">
        <f aca="false">IF(ISBLANK(A409),"",IF($A409=V$2,$C409,V408))</f>
        <v/>
      </c>
      <c r="W409" s="9" t="str">
        <f aca="false">IF(ISBLANK(A409),"",IF($A409=W$2,$C409,W408))</f>
        <v/>
      </c>
    </row>
    <row r="410" customFormat="false" ht="14.1" hidden="false" customHeight="false" outlineLevel="0" collapsed="false">
      <c r="H410" s="8" t="n">
        <f aca="false">IF(ISBLANK(D410),,LEFT(D410,LEN(D410)-6)*1)</f>
        <v>0</v>
      </c>
      <c r="I410" s="9" t="str">
        <f aca="false">IF(ISBLANK(A410),"",-B410*C410)</f>
        <v/>
      </c>
      <c r="J410" s="9" t="str">
        <f aca="false">IF(ISBLANK(A410),"",-SUM(I$3:I410))</f>
        <v/>
      </c>
      <c r="K410" s="9" t="str">
        <f aca="false">IF(ISBLANK(A410),"",SUMPRODUCT(O410:R410,T410:W410)-J410)</f>
        <v/>
      </c>
      <c r="L410" s="5" t="str">
        <f aca="false">IF(ISBLANK(A410),"",K410/$M$1)</f>
        <v/>
      </c>
      <c r="M410" s="5" t="str">
        <f aca="false">IF(ISBLANK(A410),"",K410/($M$1+SUM(K$3:K409)))</f>
        <v/>
      </c>
      <c r="N410" s="0" t="str">
        <f aca="false">IF(ISBLANK(A410),"",IF(H411=0,NETWORKDAYS($H$3,H410,holiday!$B$2:$B$10),IF(DAY(H410)&lt;DAY(H411),NETWORKDAYS($H$3,H410,holiday!$B$2:$B$10),0)))</f>
        <v/>
      </c>
      <c r="O410" s="0" t="str">
        <f aca="false">IF(ISBLANK(A410),"",SUMIF($A$3:$A410,O$2,$B$3:$B410))</f>
        <v/>
      </c>
      <c r="P410" s="0" t="str">
        <f aca="false">IF(ISBLANK(A410),"",SUMIF($A$3:$A410,P$2,$B$3:$B410))</f>
        <v/>
      </c>
      <c r="Q410" s="0" t="str">
        <f aca="false">IF(ISBLANK(A410),"",SUMIF($A$3:$A410,Q$2,$B$3:$B410))</f>
        <v/>
      </c>
      <c r="R410" s="0" t="str">
        <f aca="false">IF(ISBLANK(A410),"",SUMIF($A$3:$A410,R$2,$B$3:$B410))</f>
        <v/>
      </c>
      <c r="T410" s="9" t="str">
        <f aca="false">IF(ISBLANK(A410),"",IF($A410=T$2,$C410,T409))</f>
        <v/>
      </c>
      <c r="U410" s="9" t="str">
        <f aca="false">IF(ISBLANK(A410),"",IF($A410=U$2,$C410,U409))</f>
        <v/>
      </c>
      <c r="V410" s="9" t="str">
        <f aca="false">IF(ISBLANK(A410),"",IF($A410=V$2,$C410,V409))</f>
        <v/>
      </c>
      <c r="W410" s="9" t="str">
        <f aca="false">IF(ISBLANK(A410),"",IF($A410=W$2,$C410,W409))</f>
        <v/>
      </c>
    </row>
    <row r="411" customFormat="false" ht="14.1" hidden="false" customHeight="false" outlineLevel="0" collapsed="false">
      <c r="H411" s="8" t="n">
        <f aca="false">IF(ISBLANK(D411),,LEFT(D411,LEN(D411)-6)*1)</f>
        <v>0</v>
      </c>
      <c r="I411" s="9" t="str">
        <f aca="false">IF(ISBLANK(A411),"",-B411*C411)</f>
        <v/>
      </c>
      <c r="J411" s="9" t="str">
        <f aca="false">IF(ISBLANK(A411),"",-SUM(I$3:I411))</f>
        <v/>
      </c>
      <c r="K411" s="9" t="str">
        <f aca="false">IF(ISBLANK(A411),"",SUMPRODUCT(O411:R411,T411:W411)-J411)</f>
        <v/>
      </c>
      <c r="L411" s="5" t="str">
        <f aca="false">IF(ISBLANK(A411),"",K411/$M$1)</f>
        <v/>
      </c>
      <c r="M411" s="5" t="str">
        <f aca="false">IF(ISBLANK(A411),"",K411/($M$1+SUM(K$3:K410)))</f>
        <v/>
      </c>
      <c r="N411" s="0" t="str">
        <f aca="false">IF(ISBLANK(A411),"",IF(H412=0,NETWORKDAYS($H$3,H411,holiday!$B$2:$B$10),IF(DAY(H411)&lt;DAY(H412),NETWORKDAYS($H$3,H411,holiday!$B$2:$B$10),0)))</f>
        <v/>
      </c>
      <c r="O411" s="0" t="str">
        <f aca="false">IF(ISBLANK(A411),"",SUMIF($A$3:$A411,O$2,$B$3:$B411))</f>
        <v/>
      </c>
      <c r="P411" s="0" t="str">
        <f aca="false">IF(ISBLANK(A411),"",SUMIF($A$3:$A411,P$2,$B$3:$B411))</f>
        <v/>
      </c>
      <c r="Q411" s="0" t="str">
        <f aca="false">IF(ISBLANK(A411),"",SUMIF($A$3:$A411,Q$2,$B$3:$B411))</f>
        <v/>
      </c>
      <c r="R411" s="0" t="str">
        <f aca="false">IF(ISBLANK(A411),"",SUMIF($A$3:$A411,R$2,$B$3:$B411))</f>
        <v/>
      </c>
      <c r="T411" s="9" t="str">
        <f aca="false">IF(ISBLANK(A411),"",IF($A411=T$2,$C411,T410))</f>
        <v/>
      </c>
      <c r="U411" s="9" t="str">
        <f aca="false">IF(ISBLANK(A411),"",IF($A411=U$2,$C411,U410))</f>
        <v/>
      </c>
      <c r="V411" s="9" t="str">
        <f aca="false">IF(ISBLANK(A411),"",IF($A411=V$2,$C411,V410))</f>
        <v/>
      </c>
      <c r="W411" s="9" t="str">
        <f aca="false">IF(ISBLANK(A411),"",IF($A411=W$2,$C411,W410))</f>
        <v/>
      </c>
    </row>
    <row r="412" customFormat="false" ht="14.1" hidden="false" customHeight="false" outlineLevel="0" collapsed="false">
      <c r="H412" s="8" t="n">
        <f aca="false">IF(ISBLANK(D412),,LEFT(D412,LEN(D412)-6)*1)</f>
        <v>0</v>
      </c>
      <c r="I412" s="9" t="str">
        <f aca="false">IF(ISBLANK(A412),"",-B412*C412)</f>
        <v/>
      </c>
      <c r="J412" s="9" t="str">
        <f aca="false">IF(ISBLANK(A412),"",-SUM(I$3:I412))</f>
        <v/>
      </c>
      <c r="K412" s="9" t="str">
        <f aca="false">IF(ISBLANK(A412),"",SUMPRODUCT(O412:R412,T412:W412)-J412)</f>
        <v/>
      </c>
      <c r="L412" s="5" t="str">
        <f aca="false">IF(ISBLANK(A412),"",K412/$M$1)</f>
        <v/>
      </c>
      <c r="M412" s="5" t="str">
        <f aca="false">IF(ISBLANK(A412),"",K412/($M$1+SUM(K$3:K411)))</f>
        <v/>
      </c>
      <c r="N412" s="0" t="str">
        <f aca="false">IF(ISBLANK(A412),"",IF(H413=0,NETWORKDAYS($H$3,H412,holiday!$B$2:$B$10),IF(DAY(H412)&lt;DAY(H413),NETWORKDAYS($H$3,H412,holiday!$B$2:$B$10),0)))</f>
        <v/>
      </c>
      <c r="O412" s="0" t="str">
        <f aca="false">IF(ISBLANK(A412),"",SUMIF($A$3:$A412,O$2,$B$3:$B412))</f>
        <v/>
      </c>
      <c r="P412" s="0" t="str">
        <f aca="false">IF(ISBLANK(A412),"",SUMIF($A$3:$A412,P$2,$B$3:$B412))</f>
        <v/>
      </c>
      <c r="Q412" s="0" t="str">
        <f aca="false">IF(ISBLANK(A412),"",SUMIF($A$3:$A412,Q$2,$B$3:$B412))</f>
        <v/>
      </c>
      <c r="R412" s="0" t="str">
        <f aca="false">IF(ISBLANK(A412),"",SUMIF($A$3:$A412,R$2,$B$3:$B412))</f>
        <v/>
      </c>
      <c r="T412" s="9" t="str">
        <f aca="false">IF(ISBLANK(A412),"",IF($A412=T$2,$C412,T411))</f>
        <v/>
      </c>
      <c r="U412" s="9" t="str">
        <f aca="false">IF(ISBLANK(A412),"",IF($A412=U$2,$C412,U411))</f>
        <v/>
      </c>
      <c r="V412" s="9" t="str">
        <f aca="false">IF(ISBLANK(A412),"",IF($A412=V$2,$C412,V411))</f>
        <v/>
      </c>
      <c r="W412" s="9" t="str">
        <f aca="false">IF(ISBLANK(A412),"",IF($A412=W$2,$C412,W411))</f>
        <v/>
      </c>
    </row>
    <row r="413" customFormat="false" ht="14.1" hidden="false" customHeight="false" outlineLevel="0" collapsed="false">
      <c r="H413" s="8" t="n">
        <f aca="false">IF(ISBLANK(D413),,LEFT(D413,LEN(D413)-6)*1)</f>
        <v>0</v>
      </c>
      <c r="I413" s="9" t="str">
        <f aca="false">IF(ISBLANK(A413),"",-B413*C413)</f>
        <v/>
      </c>
      <c r="J413" s="9" t="str">
        <f aca="false">IF(ISBLANK(A413),"",-SUM(I$3:I413))</f>
        <v/>
      </c>
      <c r="K413" s="9" t="str">
        <f aca="false">IF(ISBLANK(A413),"",SUMPRODUCT(O413:R413,T413:W413)-J413)</f>
        <v/>
      </c>
      <c r="L413" s="5" t="str">
        <f aca="false">IF(ISBLANK(A413),"",K413/$M$1)</f>
        <v/>
      </c>
      <c r="M413" s="5" t="str">
        <f aca="false">IF(ISBLANK(A413),"",K413/($M$1+SUM(K$3:K412)))</f>
        <v/>
      </c>
      <c r="N413" s="0" t="str">
        <f aca="false">IF(ISBLANK(A413),"",IF(H414=0,NETWORKDAYS($H$3,H413,holiday!$B$2:$B$10),IF(DAY(H413)&lt;DAY(H414),NETWORKDAYS($H$3,H413,holiday!$B$2:$B$10),0)))</f>
        <v/>
      </c>
      <c r="O413" s="0" t="str">
        <f aca="false">IF(ISBLANK(A413),"",SUMIF($A$3:$A413,O$2,$B$3:$B413))</f>
        <v/>
      </c>
      <c r="P413" s="0" t="str">
        <f aca="false">IF(ISBLANK(A413),"",SUMIF($A$3:$A413,P$2,$B$3:$B413))</f>
        <v/>
      </c>
      <c r="Q413" s="0" t="str">
        <f aca="false">IF(ISBLANK(A413),"",SUMIF($A$3:$A413,Q$2,$B$3:$B413))</f>
        <v/>
      </c>
      <c r="R413" s="0" t="str">
        <f aca="false">IF(ISBLANK(A413),"",SUMIF($A$3:$A413,R$2,$B$3:$B413))</f>
        <v/>
      </c>
      <c r="T413" s="9" t="str">
        <f aca="false">IF(ISBLANK(A413),"",IF($A413=T$2,$C413,T412))</f>
        <v/>
      </c>
      <c r="U413" s="9" t="str">
        <f aca="false">IF(ISBLANK(A413),"",IF($A413=U$2,$C413,U412))</f>
        <v/>
      </c>
      <c r="V413" s="9" t="str">
        <f aca="false">IF(ISBLANK(A413),"",IF($A413=V$2,$C413,V412))</f>
        <v/>
      </c>
      <c r="W413" s="9" t="str">
        <f aca="false">IF(ISBLANK(A413),"",IF($A413=W$2,$C413,W412))</f>
        <v/>
      </c>
    </row>
    <row r="414" customFormat="false" ht="14.1" hidden="false" customHeight="false" outlineLevel="0" collapsed="false">
      <c r="H414" s="8" t="n">
        <f aca="false">IF(ISBLANK(D414),,LEFT(D414,LEN(D414)-6)*1)</f>
        <v>0</v>
      </c>
      <c r="I414" s="9" t="str">
        <f aca="false">IF(ISBLANK(A414),"",-B414*C414)</f>
        <v/>
      </c>
      <c r="J414" s="9" t="str">
        <f aca="false">IF(ISBLANK(A414),"",-SUM(I$3:I414))</f>
        <v/>
      </c>
      <c r="K414" s="9" t="str">
        <f aca="false">IF(ISBLANK(A414),"",SUMPRODUCT(O414:R414,T414:W414)-J414)</f>
        <v/>
      </c>
      <c r="L414" s="5" t="str">
        <f aca="false">IF(ISBLANK(A414),"",K414/$M$1)</f>
        <v/>
      </c>
      <c r="M414" s="5" t="str">
        <f aca="false">IF(ISBLANK(A414),"",K414/($M$1+SUM(K$3:K413)))</f>
        <v/>
      </c>
      <c r="N414" s="0" t="str">
        <f aca="false">IF(ISBLANK(A414),"",IF(H415=0,NETWORKDAYS($H$3,H414,holiday!$B$2:$B$10),IF(DAY(H414)&lt;DAY(H415),NETWORKDAYS($H$3,H414,holiday!$B$2:$B$10),0)))</f>
        <v/>
      </c>
      <c r="O414" s="0" t="str">
        <f aca="false">IF(ISBLANK(A414),"",SUMIF($A$3:$A414,O$2,$B$3:$B414))</f>
        <v/>
      </c>
      <c r="P414" s="0" t="str">
        <f aca="false">IF(ISBLANK(A414),"",SUMIF($A$3:$A414,P$2,$B$3:$B414))</f>
        <v/>
      </c>
      <c r="Q414" s="0" t="str">
        <f aca="false">IF(ISBLANK(A414),"",SUMIF($A$3:$A414,Q$2,$B$3:$B414))</f>
        <v/>
      </c>
      <c r="R414" s="0" t="str">
        <f aca="false">IF(ISBLANK(A414),"",SUMIF($A$3:$A414,R$2,$B$3:$B414))</f>
        <v/>
      </c>
      <c r="T414" s="9" t="str">
        <f aca="false">IF(ISBLANK(A414),"",IF($A414=T$2,$C414,T413))</f>
        <v/>
      </c>
      <c r="U414" s="9" t="str">
        <f aca="false">IF(ISBLANK(A414),"",IF($A414=U$2,$C414,U413))</f>
        <v/>
      </c>
      <c r="V414" s="9" t="str">
        <f aca="false">IF(ISBLANK(A414),"",IF($A414=V$2,$C414,V413))</f>
        <v/>
      </c>
      <c r="W414" s="9" t="str">
        <f aca="false">IF(ISBLANK(A414),"",IF($A414=W$2,$C414,W413))</f>
        <v/>
      </c>
    </row>
    <row r="415" customFormat="false" ht="14.1" hidden="false" customHeight="false" outlineLevel="0" collapsed="false">
      <c r="H415" s="8" t="n">
        <f aca="false">IF(ISBLANK(D415),,LEFT(D415,LEN(D415)-6)*1)</f>
        <v>0</v>
      </c>
      <c r="I415" s="9" t="str">
        <f aca="false">IF(ISBLANK(A415),"",-B415*C415)</f>
        <v/>
      </c>
      <c r="J415" s="9" t="str">
        <f aca="false">IF(ISBLANK(A415),"",-SUM(I$3:I415))</f>
        <v/>
      </c>
      <c r="K415" s="9" t="str">
        <f aca="false">IF(ISBLANK(A415),"",SUMPRODUCT(O415:R415,T415:W415)-J415)</f>
        <v/>
      </c>
      <c r="L415" s="5" t="str">
        <f aca="false">IF(ISBLANK(A415),"",K415/$M$1)</f>
        <v/>
      </c>
      <c r="M415" s="5" t="str">
        <f aca="false">IF(ISBLANK(A415),"",K415/($M$1+SUM(K$3:K414)))</f>
        <v/>
      </c>
      <c r="N415" s="0" t="str">
        <f aca="false">IF(ISBLANK(A415),"",IF(H416=0,NETWORKDAYS($H$3,H415,holiday!$B$2:$B$10),IF(DAY(H415)&lt;DAY(H416),NETWORKDAYS($H$3,H415,holiday!$B$2:$B$10),0)))</f>
        <v/>
      </c>
      <c r="O415" s="0" t="str">
        <f aca="false">IF(ISBLANK(A415),"",SUMIF($A$3:$A415,O$2,$B$3:$B415))</f>
        <v/>
      </c>
      <c r="P415" s="0" t="str">
        <f aca="false">IF(ISBLANK(A415),"",SUMIF($A$3:$A415,P$2,$B$3:$B415))</f>
        <v/>
      </c>
      <c r="Q415" s="0" t="str">
        <f aca="false">IF(ISBLANK(A415),"",SUMIF($A$3:$A415,Q$2,$B$3:$B415))</f>
        <v/>
      </c>
      <c r="R415" s="0" t="str">
        <f aca="false">IF(ISBLANK(A415),"",SUMIF($A$3:$A415,R$2,$B$3:$B415))</f>
        <v/>
      </c>
      <c r="T415" s="9" t="str">
        <f aca="false">IF(ISBLANK(A415),"",IF($A415=T$2,$C415,T414))</f>
        <v/>
      </c>
      <c r="U415" s="9" t="str">
        <f aca="false">IF(ISBLANK(A415),"",IF($A415=U$2,$C415,U414))</f>
        <v/>
      </c>
      <c r="V415" s="9" t="str">
        <f aca="false">IF(ISBLANK(A415),"",IF($A415=V$2,$C415,V414))</f>
        <v/>
      </c>
      <c r="W415" s="9" t="str">
        <f aca="false">IF(ISBLANK(A415),"",IF($A415=W$2,$C415,W414))</f>
        <v/>
      </c>
    </row>
    <row r="416" customFormat="false" ht="14.1" hidden="false" customHeight="false" outlineLevel="0" collapsed="false">
      <c r="H416" s="8" t="n">
        <f aca="false">IF(ISBLANK(D416),,LEFT(D416,LEN(D416)-6)*1)</f>
        <v>0</v>
      </c>
      <c r="I416" s="9" t="str">
        <f aca="false">IF(ISBLANK(A416),"",-B416*C416)</f>
        <v/>
      </c>
      <c r="J416" s="9" t="str">
        <f aca="false">IF(ISBLANK(A416),"",-SUM(I$3:I416))</f>
        <v/>
      </c>
      <c r="K416" s="9" t="str">
        <f aca="false">IF(ISBLANK(A416),"",SUMPRODUCT(O416:R416,T416:W416)-J416)</f>
        <v/>
      </c>
      <c r="L416" s="5" t="str">
        <f aca="false">IF(ISBLANK(A416),"",K416/$M$1)</f>
        <v/>
      </c>
      <c r="M416" s="5" t="str">
        <f aca="false">IF(ISBLANK(A416),"",K416/($M$1+SUM(K$3:K415)))</f>
        <v/>
      </c>
      <c r="N416" s="0" t="str">
        <f aca="false">IF(ISBLANK(A416),"",IF(H417=0,NETWORKDAYS($H$3,H416,holiday!$B$2:$B$10),IF(DAY(H416)&lt;DAY(H417),NETWORKDAYS($H$3,H416,holiday!$B$2:$B$10),0)))</f>
        <v/>
      </c>
      <c r="O416" s="0" t="str">
        <f aca="false">IF(ISBLANK(A416),"",SUMIF($A$3:$A416,O$2,$B$3:$B416))</f>
        <v/>
      </c>
      <c r="P416" s="0" t="str">
        <f aca="false">IF(ISBLANK(A416),"",SUMIF($A$3:$A416,P$2,$B$3:$B416))</f>
        <v/>
      </c>
      <c r="Q416" s="0" t="str">
        <f aca="false">IF(ISBLANK(A416),"",SUMIF($A$3:$A416,Q$2,$B$3:$B416))</f>
        <v/>
      </c>
      <c r="R416" s="0" t="str">
        <f aca="false">IF(ISBLANK(A416),"",SUMIF($A$3:$A416,R$2,$B$3:$B416))</f>
        <v/>
      </c>
      <c r="T416" s="9" t="str">
        <f aca="false">IF(ISBLANK(A416),"",IF($A416=T$2,$C416,T415))</f>
        <v/>
      </c>
      <c r="U416" s="9" t="str">
        <f aca="false">IF(ISBLANK(A416),"",IF($A416=U$2,$C416,U415))</f>
        <v/>
      </c>
      <c r="V416" s="9" t="str">
        <f aca="false">IF(ISBLANK(A416),"",IF($A416=V$2,$C416,V415))</f>
        <v/>
      </c>
      <c r="W416" s="9" t="str">
        <f aca="false">IF(ISBLANK(A416),"",IF($A416=W$2,$C416,W415))</f>
        <v/>
      </c>
    </row>
    <row r="417" customFormat="false" ht="14.1" hidden="false" customHeight="false" outlineLevel="0" collapsed="false">
      <c r="H417" s="8" t="n">
        <f aca="false">IF(ISBLANK(D417),,LEFT(D417,LEN(D417)-6)*1)</f>
        <v>0</v>
      </c>
      <c r="I417" s="9" t="str">
        <f aca="false">IF(ISBLANK(A417),"",-B417*C417)</f>
        <v/>
      </c>
      <c r="J417" s="9" t="str">
        <f aca="false">IF(ISBLANK(A417),"",-SUM(I$3:I417))</f>
        <v/>
      </c>
      <c r="K417" s="9" t="str">
        <f aca="false">IF(ISBLANK(A417),"",SUMPRODUCT(O417:R417,T417:W417)-J417)</f>
        <v/>
      </c>
      <c r="L417" s="5" t="str">
        <f aca="false">IF(ISBLANK(A417),"",K417/$M$1)</f>
        <v/>
      </c>
      <c r="M417" s="5" t="str">
        <f aca="false">IF(ISBLANK(A417),"",K417/($M$1+SUM(K$3:K416)))</f>
        <v/>
      </c>
      <c r="N417" s="0" t="str">
        <f aca="false">IF(ISBLANK(A417),"",IF(H418=0,NETWORKDAYS($H$3,H417,holiday!$B$2:$B$10),IF(DAY(H417)&lt;DAY(H418),NETWORKDAYS($H$3,H417,holiday!$B$2:$B$10),0)))</f>
        <v/>
      </c>
      <c r="O417" s="0" t="str">
        <f aca="false">IF(ISBLANK(A417),"",SUMIF($A$3:$A417,O$2,$B$3:$B417))</f>
        <v/>
      </c>
      <c r="P417" s="0" t="str">
        <f aca="false">IF(ISBLANK(A417),"",SUMIF($A$3:$A417,P$2,$B$3:$B417))</f>
        <v/>
      </c>
      <c r="Q417" s="0" t="str">
        <f aca="false">IF(ISBLANK(A417),"",SUMIF($A$3:$A417,Q$2,$B$3:$B417))</f>
        <v/>
      </c>
      <c r="R417" s="0" t="str">
        <f aca="false">IF(ISBLANK(A417),"",SUMIF($A$3:$A417,R$2,$B$3:$B417))</f>
        <v/>
      </c>
      <c r="T417" s="9" t="str">
        <f aca="false">IF(ISBLANK(A417),"",IF($A417=T$2,$C417,T416))</f>
        <v/>
      </c>
      <c r="U417" s="9" t="str">
        <f aca="false">IF(ISBLANK(A417),"",IF($A417=U$2,$C417,U416))</f>
        <v/>
      </c>
      <c r="V417" s="9" t="str">
        <f aca="false">IF(ISBLANK(A417),"",IF($A417=V$2,$C417,V416))</f>
        <v/>
      </c>
      <c r="W417" s="9" t="str">
        <f aca="false">IF(ISBLANK(A417),"",IF($A417=W$2,$C417,W416))</f>
        <v/>
      </c>
    </row>
    <row r="418" customFormat="false" ht="14.1" hidden="false" customHeight="false" outlineLevel="0" collapsed="false">
      <c r="H418" s="8" t="n">
        <f aca="false">IF(ISBLANK(D418),,LEFT(D418,LEN(D418)-6)*1)</f>
        <v>0</v>
      </c>
      <c r="I418" s="9" t="str">
        <f aca="false">IF(ISBLANK(A418),"",-B418*C418)</f>
        <v/>
      </c>
      <c r="J418" s="9" t="str">
        <f aca="false">IF(ISBLANK(A418),"",-SUM(I$3:I418))</f>
        <v/>
      </c>
      <c r="K418" s="9" t="str">
        <f aca="false">IF(ISBLANK(A418),"",SUMPRODUCT(O418:R418,T418:W418)-J418)</f>
        <v/>
      </c>
      <c r="L418" s="5" t="str">
        <f aca="false">IF(ISBLANK(A418),"",K418/$M$1)</f>
        <v/>
      </c>
      <c r="M418" s="5" t="str">
        <f aca="false">IF(ISBLANK(A418),"",K418/($M$1+SUM(K$3:K417)))</f>
        <v/>
      </c>
      <c r="N418" s="0" t="str">
        <f aca="false">IF(ISBLANK(A418),"",IF(H419=0,NETWORKDAYS($H$3,H418,holiday!$B$2:$B$10),IF(DAY(H418)&lt;DAY(H419),NETWORKDAYS($H$3,H418,holiday!$B$2:$B$10),0)))</f>
        <v/>
      </c>
      <c r="O418" s="0" t="str">
        <f aca="false">IF(ISBLANK(A418),"",SUMIF($A$3:$A418,O$2,$B$3:$B418))</f>
        <v/>
      </c>
      <c r="P418" s="0" t="str">
        <f aca="false">IF(ISBLANK(A418),"",SUMIF($A$3:$A418,P$2,$B$3:$B418))</f>
        <v/>
      </c>
      <c r="Q418" s="0" t="str">
        <f aca="false">IF(ISBLANK(A418),"",SUMIF($A$3:$A418,Q$2,$B$3:$B418))</f>
        <v/>
      </c>
      <c r="R418" s="0" t="str">
        <f aca="false">IF(ISBLANK(A418),"",SUMIF($A$3:$A418,R$2,$B$3:$B418))</f>
        <v/>
      </c>
      <c r="T418" s="9" t="str">
        <f aca="false">IF(ISBLANK(A418),"",IF($A418=T$2,$C418,T417))</f>
        <v/>
      </c>
      <c r="U418" s="9" t="str">
        <f aca="false">IF(ISBLANK(A418),"",IF($A418=U$2,$C418,U417))</f>
        <v/>
      </c>
      <c r="V418" s="9" t="str">
        <f aca="false">IF(ISBLANK(A418),"",IF($A418=V$2,$C418,V417))</f>
        <v/>
      </c>
      <c r="W418" s="9" t="str">
        <f aca="false">IF(ISBLANK(A418),"",IF($A418=W$2,$C418,W417))</f>
        <v/>
      </c>
    </row>
    <row r="419" customFormat="false" ht="14.1" hidden="false" customHeight="false" outlineLevel="0" collapsed="false">
      <c r="H419" s="8" t="n">
        <f aca="false">IF(ISBLANK(D419),,LEFT(D419,LEN(D419)-6)*1)</f>
        <v>0</v>
      </c>
      <c r="I419" s="9" t="str">
        <f aca="false">IF(ISBLANK(A419),"",-B419*C419)</f>
        <v/>
      </c>
      <c r="J419" s="9" t="str">
        <f aca="false">IF(ISBLANK(A419),"",-SUM(I$3:I419))</f>
        <v/>
      </c>
      <c r="K419" s="9" t="str">
        <f aca="false">IF(ISBLANK(A419),"",SUMPRODUCT(O419:R419,T419:W419)-J419)</f>
        <v/>
      </c>
      <c r="L419" s="5" t="str">
        <f aca="false">IF(ISBLANK(A419),"",K419/$M$1)</f>
        <v/>
      </c>
      <c r="M419" s="5" t="str">
        <f aca="false">IF(ISBLANK(A419),"",K419/($M$1+SUM(K$3:K418)))</f>
        <v/>
      </c>
      <c r="N419" s="0" t="str">
        <f aca="false">IF(ISBLANK(A419),"",IF(H420=0,NETWORKDAYS($H$3,H419,holiday!$B$2:$B$10),IF(DAY(H419)&lt;DAY(H420),NETWORKDAYS($H$3,H419,holiday!$B$2:$B$10),0)))</f>
        <v/>
      </c>
      <c r="O419" s="0" t="str">
        <f aca="false">IF(ISBLANK(A419),"",SUMIF($A$3:$A419,O$2,$B$3:$B419))</f>
        <v/>
      </c>
      <c r="P419" s="0" t="str">
        <f aca="false">IF(ISBLANK(A419),"",SUMIF($A$3:$A419,P$2,$B$3:$B419))</f>
        <v/>
      </c>
      <c r="Q419" s="0" t="str">
        <f aca="false">IF(ISBLANK(A419),"",SUMIF($A$3:$A419,Q$2,$B$3:$B419))</f>
        <v/>
      </c>
      <c r="R419" s="0" t="str">
        <f aca="false">IF(ISBLANK(A419),"",SUMIF($A$3:$A419,R$2,$B$3:$B419))</f>
        <v/>
      </c>
      <c r="T419" s="9" t="str">
        <f aca="false">IF(ISBLANK(A419),"",IF($A419=T$2,$C419,T418))</f>
        <v/>
      </c>
      <c r="U419" s="9" t="str">
        <f aca="false">IF(ISBLANK(A419),"",IF($A419=U$2,$C419,U418))</f>
        <v/>
      </c>
      <c r="V419" s="9" t="str">
        <f aca="false">IF(ISBLANK(A419),"",IF($A419=V$2,$C419,V418))</f>
        <v/>
      </c>
      <c r="W419" s="9" t="str">
        <f aca="false">IF(ISBLANK(A419),"",IF($A419=W$2,$C419,W418))</f>
        <v/>
      </c>
    </row>
    <row r="420" customFormat="false" ht="14.1" hidden="false" customHeight="false" outlineLevel="0" collapsed="false">
      <c r="H420" s="8" t="n">
        <f aca="false">IF(ISBLANK(D420),,LEFT(D420,LEN(D420)-6)*1)</f>
        <v>0</v>
      </c>
      <c r="I420" s="9" t="str">
        <f aca="false">IF(ISBLANK(A420),"",-B420*C420)</f>
        <v/>
      </c>
      <c r="J420" s="9" t="str">
        <f aca="false">IF(ISBLANK(A420),"",-SUM(I$3:I420))</f>
        <v/>
      </c>
      <c r="K420" s="9" t="str">
        <f aca="false">IF(ISBLANK(A420),"",SUMPRODUCT(O420:R420,T420:W420)-J420)</f>
        <v/>
      </c>
      <c r="L420" s="5" t="str">
        <f aca="false">IF(ISBLANK(A420),"",K420/$M$1)</f>
        <v/>
      </c>
      <c r="M420" s="5" t="str">
        <f aca="false">IF(ISBLANK(A420),"",K420/($M$1+SUM(K$3:K419)))</f>
        <v/>
      </c>
      <c r="N420" s="0" t="str">
        <f aca="false">IF(ISBLANK(A420),"",IF(H421=0,NETWORKDAYS($H$3,H420,holiday!$B$2:$B$10),IF(DAY(H420)&lt;DAY(H421),NETWORKDAYS($H$3,H420,holiday!$B$2:$B$10),0)))</f>
        <v/>
      </c>
      <c r="O420" s="0" t="str">
        <f aca="false">IF(ISBLANK(A420),"",SUMIF($A$3:$A420,O$2,$B$3:$B420))</f>
        <v/>
      </c>
      <c r="P420" s="0" t="str">
        <f aca="false">IF(ISBLANK(A420),"",SUMIF($A$3:$A420,P$2,$B$3:$B420))</f>
        <v/>
      </c>
      <c r="Q420" s="0" t="str">
        <f aca="false">IF(ISBLANK(A420),"",SUMIF($A$3:$A420,Q$2,$B$3:$B420))</f>
        <v/>
      </c>
      <c r="R420" s="0" t="str">
        <f aca="false">IF(ISBLANK(A420),"",SUMIF($A$3:$A420,R$2,$B$3:$B420))</f>
        <v/>
      </c>
      <c r="T420" s="9" t="str">
        <f aca="false">IF(ISBLANK(A420),"",IF($A420=T$2,$C420,T419))</f>
        <v/>
      </c>
      <c r="U420" s="9" t="str">
        <f aca="false">IF(ISBLANK(A420),"",IF($A420=U$2,$C420,U419))</f>
        <v/>
      </c>
      <c r="V420" s="9" t="str">
        <f aca="false">IF(ISBLANK(A420),"",IF($A420=V$2,$C420,V419))</f>
        <v/>
      </c>
      <c r="W420" s="9" t="str">
        <f aca="false">IF(ISBLANK(A420),"",IF($A420=W$2,$C420,W419))</f>
        <v/>
      </c>
    </row>
    <row r="421" customFormat="false" ht="14.1" hidden="false" customHeight="false" outlineLevel="0" collapsed="false">
      <c r="H421" s="8" t="n">
        <f aca="false">IF(ISBLANK(D421),,LEFT(D421,LEN(D421)-6)*1)</f>
        <v>0</v>
      </c>
      <c r="I421" s="9" t="str">
        <f aca="false">IF(ISBLANK(A421),"",-B421*C421)</f>
        <v/>
      </c>
      <c r="J421" s="9" t="str">
        <f aca="false">IF(ISBLANK(A421),"",-SUM(I$3:I421))</f>
        <v/>
      </c>
      <c r="K421" s="9" t="str">
        <f aca="false">IF(ISBLANK(A421),"",SUMPRODUCT(O421:R421,T421:W421)-J421)</f>
        <v/>
      </c>
      <c r="L421" s="5" t="str">
        <f aca="false">IF(ISBLANK(A421),"",K421/$M$1)</f>
        <v/>
      </c>
      <c r="M421" s="5" t="str">
        <f aca="false">IF(ISBLANK(A421),"",K421/($M$1+SUM(K$3:K420)))</f>
        <v/>
      </c>
      <c r="N421" s="0" t="str">
        <f aca="false">IF(ISBLANK(A421),"",IF(H422=0,NETWORKDAYS($H$3,H421,holiday!$B$2:$B$10),IF(DAY(H421)&lt;DAY(H422),NETWORKDAYS($H$3,H421,holiday!$B$2:$B$10),0)))</f>
        <v/>
      </c>
      <c r="O421" s="0" t="str">
        <f aca="false">IF(ISBLANK(A421),"",SUMIF($A$3:$A421,O$2,$B$3:$B421))</f>
        <v/>
      </c>
      <c r="P421" s="0" t="str">
        <f aca="false">IF(ISBLANK(A421),"",SUMIF($A$3:$A421,P$2,$B$3:$B421))</f>
        <v/>
      </c>
      <c r="Q421" s="0" t="str">
        <f aca="false">IF(ISBLANK(A421),"",SUMIF($A$3:$A421,Q$2,$B$3:$B421))</f>
        <v/>
      </c>
      <c r="R421" s="0" t="str">
        <f aca="false">IF(ISBLANK(A421),"",SUMIF($A$3:$A421,R$2,$B$3:$B421))</f>
        <v/>
      </c>
      <c r="T421" s="9" t="str">
        <f aca="false">IF(ISBLANK(A421),"",IF($A421=T$2,$C421,T420))</f>
        <v/>
      </c>
      <c r="U421" s="9" t="str">
        <f aca="false">IF(ISBLANK(A421),"",IF($A421=U$2,$C421,U420))</f>
        <v/>
      </c>
      <c r="V421" s="9" t="str">
        <f aca="false">IF(ISBLANK(A421),"",IF($A421=V$2,$C421,V420))</f>
        <v/>
      </c>
      <c r="W421" s="9" t="str">
        <f aca="false">IF(ISBLANK(A421),"",IF($A421=W$2,$C421,W420))</f>
        <v/>
      </c>
    </row>
    <row r="422" customFormat="false" ht="14.1" hidden="false" customHeight="false" outlineLevel="0" collapsed="false">
      <c r="H422" s="8" t="n">
        <f aca="false">IF(ISBLANK(D422),,LEFT(D422,LEN(D422)-6)*1)</f>
        <v>0</v>
      </c>
      <c r="I422" s="9" t="str">
        <f aca="false">IF(ISBLANK(A422),"",-B422*C422)</f>
        <v/>
      </c>
      <c r="J422" s="9" t="str">
        <f aca="false">IF(ISBLANK(A422),"",-SUM(I$3:I422))</f>
        <v/>
      </c>
      <c r="K422" s="9" t="str">
        <f aca="false">IF(ISBLANK(A422),"",SUMPRODUCT(O422:R422,T422:W422)-J422)</f>
        <v/>
      </c>
      <c r="L422" s="5" t="str">
        <f aca="false">IF(ISBLANK(A422),"",K422/$M$1)</f>
        <v/>
      </c>
      <c r="M422" s="5" t="str">
        <f aca="false">IF(ISBLANK(A422),"",K422/($M$1+SUM(K$3:K421)))</f>
        <v/>
      </c>
      <c r="N422" s="0" t="str">
        <f aca="false">IF(ISBLANK(A422),"",IF(H423=0,NETWORKDAYS($H$3,H422,holiday!$B$2:$B$10),IF(DAY(H422)&lt;DAY(H423),NETWORKDAYS($H$3,H422,holiday!$B$2:$B$10),0)))</f>
        <v/>
      </c>
      <c r="O422" s="0" t="str">
        <f aca="false">IF(ISBLANK(A422),"",SUMIF($A$3:$A422,O$2,$B$3:$B422))</f>
        <v/>
      </c>
      <c r="P422" s="0" t="str">
        <f aca="false">IF(ISBLANK(A422),"",SUMIF($A$3:$A422,P$2,$B$3:$B422))</f>
        <v/>
      </c>
      <c r="Q422" s="0" t="str">
        <f aca="false">IF(ISBLANK(A422),"",SUMIF($A$3:$A422,Q$2,$B$3:$B422))</f>
        <v/>
      </c>
      <c r="R422" s="0" t="str">
        <f aca="false">IF(ISBLANK(A422),"",SUMIF($A$3:$A422,R$2,$B$3:$B422))</f>
        <v/>
      </c>
      <c r="T422" s="9" t="str">
        <f aca="false">IF(ISBLANK(A422),"",IF($A422=T$2,$C422,T421))</f>
        <v/>
      </c>
      <c r="U422" s="9" t="str">
        <f aca="false">IF(ISBLANK(A422),"",IF($A422=U$2,$C422,U421))</f>
        <v/>
      </c>
      <c r="V422" s="9" t="str">
        <f aca="false">IF(ISBLANK(A422),"",IF($A422=V$2,$C422,V421))</f>
        <v/>
      </c>
      <c r="W422" s="9" t="str">
        <f aca="false">IF(ISBLANK(A422),"",IF($A422=W$2,$C422,W421))</f>
        <v/>
      </c>
    </row>
    <row r="423" customFormat="false" ht="14.1" hidden="false" customHeight="false" outlineLevel="0" collapsed="false">
      <c r="H423" s="8" t="n">
        <f aca="false">IF(ISBLANK(D423),,LEFT(D423,LEN(D423)-6)*1)</f>
        <v>0</v>
      </c>
      <c r="I423" s="9" t="str">
        <f aca="false">IF(ISBLANK(A423),"",-B423*C423)</f>
        <v/>
      </c>
      <c r="J423" s="9" t="str">
        <f aca="false">IF(ISBLANK(A423),"",-SUM(I$3:I423))</f>
        <v/>
      </c>
      <c r="K423" s="9" t="str">
        <f aca="false">IF(ISBLANK(A423),"",SUMPRODUCT(O423:R423,T423:W423)-J423)</f>
        <v/>
      </c>
      <c r="L423" s="5" t="str">
        <f aca="false">IF(ISBLANK(A423),"",K423/$M$1)</f>
        <v/>
      </c>
      <c r="M423" s="5" t="str">
        <f aca="false">IF(ISBLANK(A423),"",K423/($M$1+SUM(K$3:K422)))</f>
        <v/>
      </c>
      <c r="N423" s="0" t="str">
        <f aca="false">IF(ISBLANK(A423),"",IF(H424=0,NETWORKDAYS($H$3,H423,holiday!$B$2:$B$10),IF(DAY(H423)&lt;DAY(H424),NETWORKDAYS($H$3,H423,holiday!$B$2:$B$10),0)))</f>
        <v/>
      </c>
      <c r="O423" s="0" t="str">
        <f aca="false">IF(ISBLANK(A423),"",SUMIF($A$3:$A423,O$2,$B$3:$B423))</f>
        <v/>
      </c>
      <c r="P423" s="0" t="str">
        <f aca="false">IF(ISBLANK(A423),"",SUMIF($A$3:$A423,P$2,$B$3:$B423))</f>
        <v/>
      </c>
      <c r="Q423" s="0" t="str">
        <f aca="false">IF(ISBLANK(A423),"",SUMIF($A$3:$A423,Q$2,$B$3:$B423))</f>
        <v/>
      </c>
      <c r="R423" s="0" t="str">
        <f aca="false">IF(ISBLANK(A423),"",SUMIF($A$3:$A423,R$2,$B$3:$B423))</f>
        <v/>
      </c>
      <c r="T423" s="9" t="str">
        <f aca="false">IF(ISBLANK(A423),"",IF($A423=T$2,$C423,T422))</f>
        <v/>
      </c>
      <c r="U423" s="9" t="str">
        <f aca="false">IF(ISBLANK(A423),"",IF($A423=U$2,$C423,U422))</f>
        <v/>
      </c>
      <c r="V423" s="9" t="str">
        <f aca="false">IF(ISBLANK(A423),"",IF($A423=V$2,$C423,V422))</f>
        <v/>
      </c>
      <c r="W423" s="9" t="str">
        <f aca="false">IF(ISBLANK(A423),"",IF($A423=W$2,$C423,W422))</f>
        <v/>
      </c>
    </row>
    <row r="424" customFormat="false" ht="14.1" hidden="false" customHeight="false" outlineLevel="0" collapsed="false">
      <c r="H424" s="8" t="n">
        <f aca="false">IF(ISBLANK(D424),,LEFT(D424,LEN(D424)-6)*1)</f>
        <v>0</v>
      </c>
      <c r="I424" s="9" t="str">
        <f aca="false">IF(ISBLANK(A424),"",-B424*C424)</f>
        <v/>
      </c>
      <c r="J424" s="9" t="str">
        <f aca="false">IF(ISBLANK(A424),"",-SUM(I$3:I424))</f>
        <v/>
      </c>
      <c r="K424" s="9" t="str">
        <f aca="false">IF(ISBLANK(A424),"",SUMPRODUCT(O424:R424,T424:W424)-J424)</f>
        <v/>
      </c>
      <c r="L424" s="5" t="str">
        <f aca="false">IF(ISBLANK(A424),"",K424/$M$1)</f>
        <v/>
      </c>
      <c r="M424" s="5" t="str">
        <f aca="false">IF(ISBLANK(A424),"",K424/($M$1+SUM(K$3:K423)))</f>
        <v/>
      </c>
      <c r="N424" s="0" t="str">
        <f aca="false">IF(ISBLANK(A424),"",IF(H425=0,NETWORKDAYS($H$3,H424,holiday!$B$2:$B$10),IF(DAY(H424)&lt;DAY(H425),NETWORKDAYS($H$3,H424,holiday!$B$2:$B$10),0)))</f>
        <v/>
      </c>
      <c r="O424" s="0" t="str">
        <f aca="false">IF(ISBLANK(A424),"",SUMIF($A$3:$A424,O$2,$B$3:$B424))</f>
        <v/>
      </c>
      <c r="P424" s="0" t="str">
        <f aca="false">IF(ISBLANK(A424),"",SUMIF($A$3:$A424,P$2,$B$3:$B424))</f>
        <v/>
      </c>
      <c r="Q424" s="0" t="str">
        <f aca="false">IF(ISBLANK(A424),"",SUMIF($A$3:$A424,Q$2,$B$3:$B424))</f>
        <v/>
      </c>
      <c r="R424" s="0" t="str">
        <f aca="false">IF(ISBLANK(A424),"",SUMIF($A$3:$A424,R$2,$B$3:$B424))</f>
        <v/>
      </c>
      <c r="T424" s="9" t="str">
        <f aca="false">IF(ISBLANK(A424),"",IF($A424=T$2,$C424,T423))</f>
        <v/>
      </c>
      <c r="U424" s="9" t="str">
        <f aca="false">IF(ISBLANK(A424),"",IF($A424=U$2,$C424,U423))</f>
        <v/>
      </c>
      <c r="V424" s="9" t="str">
        <f aca="false">IF(ISBLANK(A424),"",IF($A424=V$2,$C424,V423))</f>
        <v/>
      </c>
      <c r="W424" s="9" t="str">
        <f aca="false">IF(ISBLANK(A424),"",IF($A424=W$2,$C424,W423))</f>
        <v/>
      </c>
    </row>
    <row r="425" customFormat="false" ht="14.1" hidden="false" customHeight="false" outlineLevel="0" collapsed="false">
      <c r="H425" s="8" t="n">
        <f aca="false">IF(ISBLANK(D425),,LEFT(D425,LEN(D425)-6)*1)</f>
        <v>0</v>
      </c>
      <c r="I425" s="9" t="str">
        <f aca="false">IF(ISBLANK(A425),"",-B425*C425)</f>
        <v/>
      </c>
      <c r="J425" s="9" t="str">
        <f aca="false">IF(ISBLANK(A425),"",-SUM(I$3:I425))</f>
        <v/>
      </c>
      <c r="K425" s="9" t="str">
        <f aca="false">IF(ISBLANK(A425),"",SUMPRODUCT(O425:R425,T425:W425)-J425)</f>
        <v/>
      </c>
      <c r="L425" s="5" t="str">
        <f aca="false">IF(ISBLANK(A425),"",K425/$M$1)</f>
        <v/>
      </c>
      <c r="M425" s="5" t="str">
        <f aca="false">IF(ISBLANK(A425),"",K425/($M$1+SUM(K$3:K424)))</f>
        <v/>
      </c>
      <c r="N425" s="0" t="str">
        <f aca="false">IF(ISBLANK(A425),"",IF(H426=0,NETWORKDAYS($H$3,H425,holiday!$B$2:$B$10),IF(DAY(H425)&lt;DAY(H426),NETWORKDAYS($H$3,H425,holiday!$B$2:$B$10),0)))</f>
        <v/>
      </c>
      <c r="O425" s="0" t="str">
        <f aca="false">IF(ISBLANK(A425),"",SUMIF($A$3:$A425,O$2,$B$3:$B425))</f>
        <v/>
      </c>
      <c r="P425" s="0" t="str">
        <f aca="false">IF(ISBLANK(A425),"",SUMIF($A$3:$A425,P$2,$B$3:$B425))</f>
        <v/>
      </c>
      <c r="Q425" s="0" t="str">
        <f aca="false">IF(ISBLANK(A425),"",SUMIF($A$3:$A425,Q$2,$B$3:$B425))</f>
        <v/>
      </c>
      <c r="R425" s="0" t="str">
        <f aca="false">IF(ISBLANK(A425),"",SUMIF($A$3:$A425,R$2,$B$3:$B425))</f>
        <v/>
      </c>
      <c r="T425" s="9" t="str">
        <f aca="false">IF(ISBLANK(A425),"",IF($A425=T$2,$C425,T424))</f>
        <v/>
      </c>
      <c r="U425" s="9" t="str">
        <f aca="false">IF(ISBLANK(A425),"",IF($A425=U$2,$C425,U424))</f>
        <v/>
      </c>
      <c r="V425" s="9" t="str">
        <f aca="false">IF(ISBLANK(A425),"",IF($A425=V$2,$C425,V424))</f>
        <v/>
      </c>
      <c r="W425" s="9" t="str">
        <f aca="false">IF(ISBLANK(A425),"",IF($A425=W$2,$C425,W424))</f>
        <v/>
      </c>
    </row>
    <row r="426" customFormat="false" ht="14.1" hidden="false" customHeight="false" outlineLevel="0" collapsed="false">
      <c r="H426" s="8" t="n">
        <f aca="false">IF(ISBLANK(D426),,LEFT(D426,LEN(D426)-6)*1)</f>
        <v>0</v>
      </c>
      <c r="I426" s="9" t="str">
        <f aca="false">IF(ISBLANK(A426),"",-B426*C426)</f>
        <v/>
      </c>
      <c r="J426" s="9" t="str">
        <f aca="false">IF(ISBLANK(A426),"",-SUM(I$3:I426))</f>
        <v/>
      </c>
      <c r="K426" s="9" t="str">
        <f aca="false">IF(ISBLANK(A426),"",SUMPRODUCT(O426:R426,T426:W426)-J426)</f>
        <v/>
      </c>
      <c r="L426" s="5" t="str">
        <f aca="false">IF(ISBLANK(A426),"",K426/$M$1)</f>
        <v/>
      </c>
      <c r="M426" s="5" t="str">
        <f aca="false">IF(ISBLANK(A426),"",K426/($M$1+SUM(K$3:K425)))</f>
        <v/>
      </c>
      <c r="N426" s="0" t="str">
        <f aca="false">IF(ISBLANK(A426),"",IF(H427=0,NETWORKDAYS($H$3,H426,holiday!$B$2:$B$10),IF(DAY(H426)&lt;DAY(H427),NETWORKDAYS($H$3,H426,holiday!$B$2:$B$10),0)))</f>
        <v/>
      </c>
      <c r="O426" s="0" t="str">
        <f aca="false">IF(ISBLANK(A426),"",SUMIF($A$3:$A426,O$2,$B$3:$B426))</f>
        <v/>
      </c>
      <c r="P426" s="0" t="str">
        <f aca="false">IF(ISBLANK(A426),"",SUMIF($A$3:$A426,P$2,$B$3:$B426))</f>
        <v/>
      </c>
      <c r="Q426" s="0" t="str">
        <f aca="false">IF(ISBLANK(A426),"",SUMIF($A$3:$A426,Q$2,$B$3:$B426))</f>
        <v/>
      </c>
      <c r="R426" s="0" t="str">
        <f aca="false">IF(ISBLANK(A426),"",SUMIF($A$3:$A426,R$2,$B$3:$B426))</f>
        <v/>
      </c>
      <c r="T426" s="9" t="str">
        <f aca="false">IF(ISBLANK(A426),"",IF($A426=T$2,$C426,T425))</f>
        <v/>
      </c>
      <c r="U426" s="9" t="str">
        <f aca="false">IF(ISBLANK(A426),"",IF($A426=U$2,$C426,U425))</f>
        <v/>
      </c>
      <c r="V426" s="9" t="str">
        <f aca="false">IF(ISBLANK(A426),"",IF($A426=V$2,$C426,V425))</f>
        <v/>
      </c>
      <c r="W426" s="9" t="str">
        <f aca="false">IF(ISBLANK(A426),"",IF($A426=W$2,$C426,W425))</f>
        <v/>
      </c>
    </row>
    <row r="427" customFormat="false" ht="14.1" hidden="false" customHeight="false" outlineLevel="0" collapsed="false">
      <c r="H427" s="8" t="n">
        <f aca="false">IF(ISBLANK(D427),,LEFT(D427,LEN(D427)-6)*1)</f>
        <v>0</v>
      </c>
      <c r="I427" s="9" t="str">
        <f aca="false">IF(ISBLANK(A427),"",-B427*C427)</f>
        <v/>
      </c>
      <c r="J427" s="9" t="str">
        <f aca="false">IF(ISBLANK(A427),"",-SUM(I$3:I427))</f>
        <v/>
      </c>
      <c r="K427" s="9" t="str">
        <f aca="false">IF(ISBLANK(A427),"",SUMPRODUCT(O427:R427,T427:W427)-J427)</f>
        <v/>
      </c>
      <c r="L427" s="5" t="str">
        <f aca="false">IF(ISBLANK(A427),"",K427/$M$1)</f>
        <v/>
      </c>
      <c r="M427" s="5" t="str">
        <f aca="false">IF(ISBLANK(A427),"",K427/($M$1+SUM(K$3:K426)))</f>
        <v/>
      </c>
      <c r="N427" s="0" t="str">
        <f aca="false">IF(ISBLANK(A427),"",IF(H428=0,NETWORKDAYS($H$3,H427,holiday!$B$2:$B$10),IF(DAY(H427)&lt;DAY(H428),NETWORKDAYS($H$3,H427,holiday!$B$2:$B$10),0)))</f>
        <v/>
      </c>
      <c r="O427" s="0" t="str">
        <f aca="false">IF(ISBLANK(A427),"",SUMIF($A$3:$A427,O$2,$B$3:$B427))</f>
        <v/>
      </c>
      <c r="P427" s="0" t="str">
        <f aca="false">IF(ISBLANK(A427),"",SUMIF($A$3:$A427,P$2,$B$3:$B427))</f>
        <v/>
      </c>
      <c r="Q427" s="0" t="str">
        <f aca="false">IF(ISBLANK(A427),"",SUMIF($A$3:$A427,Q$2,$B$3:$B427))</f>
        <v/>
      </c>
      <c r="R427" s="0" t="str">
        <f aca="false">IF(ISBLANK(A427),"",SUMIF($A$3:$A427,R$2,$B$3:$B427))</f>
        <v/>
      </c>
      <c r="T427" s="9" t="str">
        <f aca="false">IF(ISBLANK(A427),"",IF($A427=T$2,$C427,T426))</f>
        <v/>
      </c>
      <c r="U427" s="9" t="str">
        <f aca="false">IF(ISBLANK(A427),"",IF($A427=U$2,$C427,U426))</f>
        <v/>
      </c>
      <c r="V427" s="9" t="str">
        <f aca="false">IF(ISBLANK(A427),"",IF($A427=V$2,$C427,V426))</f>
        <v/>
      </c>
      <c r="W427" s="9" t="str">
        <f aca="false">IF(ISBLANK(A427),"",IF($A427=W$2,$C427,W426))</f>
        <v/>
      </c>
    </row>
    <row r="428" customFormat="false" ht="14.1" hidden="false" customHeight="false" outlineLevel="0" collapsed="false">
      <c r="H428" s="8" t="n">
        <f aca="false">IF(ISBLANK(D428),,LEFT(D428,LEN(D428)-6)*1)</f>
        <v>0</v>
      </c>
      <c r="I428" s="9" t="str">
        <f aca="false">IF(ISBLANK(A428),"",-B428*C428)</f>
        <v/>
      </c>
      <c r="J428" s="9" t="str">
        <f aca="false">IF(ISBLANK(A428),"",-SUM(I$3:I428))</f>
        <v/>
      </c>
      <c r="K428" s="9" t="str">
        <f aca="false">IF(ISBLANK(A428),"",SUMPRODUCT(O428:R428,T428:W428)-J428)</f>
        <v/>
      </c>
      <c r="L428" s="5" t="str">
        <f aca="false">IF(ISBLANK(A428),"",K428/$M$1)</f>
        <v/>
      </c>
      <c r="M428" s="5" t="str">
        <f aca="false">IF(ISBLANK(A428),"",K428/($M$1+SUM(K$3:K427)))</f>
        <v/>
      </c>
      <c r="N428" s="0" t="str">
        <f aca="false">IF(ISBLANK(A428),"",IF(H429=0,NETWORKDAYS($H$3,H428,holiday!$B$2:$B$10),IF(DAY(H428)&lt;DAY(H429),NETWORKDAYS($H$3,H428,holiday!$B$2:$B$10),0)))</f>
        <v/>
      </c>
      <c r="O428" s="0" t="str">
        <f aca="false">IF(ISBLANK(A428),"",SUMIF($A$3:$A428,O$2,$B$3:$B428))</f>
        <v/>
      </c>
      <c r="P428" s="0" t="str">
        <f aca="false">IF(ISBLANK(A428),"",SUMIF($A$3:$A428,P$2,$B$3:$B428))</f>
        <v/>
      </c>
      <c r="Q428" s="0" t="str">
        <f aca="false">IF(ISBLANK(A428),"",SUMIF($A$3:$A428,Q$2,$B$3:$B428))</f>
        <v/>
      </c>
      <c r="R428" s="0" t="str">
        <f aca="false">IF(ISBLANK(A428),"",SUMIF($A$3:$A428,R$2,$B$3:$B428))</f>
        <v/>
      </c>
      <c r="T428" s="9" t="str">
        <f aca="false">IF(ISBLANK(A428),"",IF($A428=T$2,$C428,T427))</f>
        <v/>
      </c>
      <c r="U428" s="9" t="str">
        <f aca="false">IF(ISBLANK(A428),"",IF($A428=U$2,$C428,U427))</f>
        <v/>
      </c>
      <c r="V428" s="9" t="str">
        <f aca="false">IF(ISBLANK(A428),"",IF($A428=V$2,$C428,V427))</f>
        <v/>
      </c>
      <c r="W428" s="9" t="str">
        <f aca="false">IF(ISBLANK(A428),"",IF($A428=W$2,$C428,W427))</f>
        <v/>
      </c>
    </row>
    <row r="429" customFormat="false" ht="14.1" hidden="false" customHeight="false" outlineLevel="0" collapsed="false">
      <c r="H429" s="8" t="n">
        <f aca="false">IF(ISBLANK(D429),,LEFT(D429,LEN(D429)-6)*1)</f>
        <v>0</v>
      </c>
      <c r="I429" s="9" t="str">
        <f aca="false">IF(ISBLANK(A429),"",-B429*C429)</f>
        <v/>
      </c>
      <c r="J429" s="9" t="str">
        <f aca="false">IF(ISBLANK(A429),"",-SUM(I$3:I429))</f>
        <v/>
      </c>
      <c r="K429" s="9" t="str">
        <f aca="false">IF(ISBLANK(A429),"",SUMPRODUCT(O429:R429,T429:W429)-J429)</f>
        <v/>
      </c>
      <c r="L429" s="5" t="str">
        <f aca="false">IF(ISBLANK(A429),"",K429/$M$1)</f>
        <v/>
      </c>
      <c r="M429" s="5" t="str">
        <f aca="false">IF(ISBLANK(A429),"",K429/($M$1+SUM(K$3:K428)))</f>
        <v/>
      </c>
      <c r="N429" s="0" t="str">
        <f aca="false">IF(ISBLANK(A429),"",IF(H430=0,NETWORKDAYS($H$3,H429,holiday!$B$2:$B$10),IF(DAY(H429)&lt;DAY(H430),NETWORKDAYS($H$3,H429,holiday!$B$2:$B$10),0)))</f>
        <v/>
      </c>
      <c r="O429" s="0" t="str">
        <f aca="false">IF(ISBLANK(A429),"",SUMIF($A$3:$A429,O$2,$B$3:$B429))</f>
        <v/>
      </c>
      <c r="P429" s="0" t="str">
        <f aca="false">IF(ISBLANK(A429),"",SUMIF($A$3:$A429,P$2,$B$3:$B429))</f>
        <v/>
      </c>
      <c r="Q429" s="0" t="str">
        <f aca="false">IF(ISBLANK(A429),"",SUMIF($A$3:$A429,Q$2,$B$3:$B429))</f>
        <v/>
      </c>
      <c r="R429" s="0" t="str">
        <f aca="false">IF(ISBLANK(A429),"",SUMIF($A$3:$A429,R$2,$B$3:$B429))</f>
        <v/>
      </c>
      <c r="T429" s="9" t="str">
        <f aca="false">IF(ISBLANK(A429),"",IF($A429=T$2,$C429,T428))</f>
        <v/>
      </c>
      <c r="U429" s="9" t="str">
        <f aca="false">IF(ISBLANK(A429),"",IF($A429=U$2,$C429,U428))</f>
        <v/>
      </c>
      <c r="V429" s="9" t="str">
        <f aca="false">IF(ISBLANK(A429),"",IF($A429=V$2,$C429,V428))</f>
        <v/>
      </c>
      <c r="W429" s="9" t="str">
        <f aca="false">IF(ISBLANK(A429),"",IF($A429=W$2,$C429,W428))</f>
        <v/>
      </c>
    </row>
    <row r="430" customFormat="false" ht="14.1" hidden="false" customHeight="false" outlineLevel="0" collapsed="false">
      <c r="H430" s="8" t="n">
        <f aca="false">IF(ISBLANK(D430),,LEFT(D430,LEN(D430)-6)*1)</f>
        <v>0</v>
      </c>
      <c r="I430" s="9" t="str">
        <f aca="false">IF(ISBLANK(A430),"",-B430*C430)</f>
        <v/>
      </c>
      <c r="J430" s="9" t="str">
        <f aca="false">IF(ISBLANK(A430),"",-SUM(I$3:I430))</f>
        <v/>
      </c>
      <c r="K430" s="9" t="str">
        <f aca="false">IF(ISBLANK(A430),"",SUMPRODUCT(O430:R430,T430:W430)-J430)</f>
        <v/>
      </c>
      <c r="L430" s="5" t="str">
        <f aca="false">IF(ISBLANK(A430),"",K430/$M$1)</f>
        <v/>
      </c>
      <c r="M430" s="5" t="str">
        <f aca="false">IF(ISBLANK(A430),"",K430/($M$1+SUM(K$3:K429)))</f>
        <v/>
      </c>
      <c r="N430" s="0" t="str">
        <f aca="false">IF(ISBLANK(A430),"",IF(H431=0,NETWORKDAYS($H$3,H430,holiday!$B$2:$B$10),IF(DAY(H430)&lt;DAY(H431),NETWORKDAYS($H$3,H430,holiday!$B$2:$B$10),0)))</f>
        <v/>
      </c>
      <c r="O430" s="0" t="str">
        <f aca="false">IF(ISBLANK(A430),"",SUMIF($A$3:$A430,O$2,$B$3:$B430))</f>
        <v/>
      </c>
      <c r="P430" s="0" t="str">
        <f aca="false">IF(ISBLANK(A430),"",SUMIF($A$3:$A430,P$2,$B$3:$B430))</f>
        <v/>
      </c>
      <c r="Q430" s="0" t="str">
        <f aca="false">IF(ISBLANK(A430),"",SUMIF($A$3:$A430,Q$2,$B$3:$B430))</f>
        <v/>
      </c>
      <c r="R430" s="0" t="str">
        <f aca="false">IF(ISBLANK(A430),"",SUMIF($A$3:$A430,R$2,$B$3:$B430))</f>
        <v/>
      </c>
      <c r="T430" s="9" t="str">
        <f aca="false">IF(ISBLANK(A430),"",IF($A430=T$2,$C430,T429))</f>
        <v/>
      </c>
      <c r="U430" s="9" t="str">
        <f aca="false">IF(ISBLANK(A430),"",IF($A430=U$2,$C430,U429))</f>
        <v/>
      </c>
      <c r="V430" s="9" t="str">
        <f aca="false">IF(ISBLANK(A430),"",IF($A430=V$2,$C430,V429))</f>
        <v/>
      </c>
      <c r="W430" s="9" t="str">
        <f aca="false">IF(ISBLANK(A430),"",IF($A430=W$2,$C430,W429))</f>
        <v/>
      </c>
    </row>
    <row r="431" customFormat="false" ht="14.1" hidden="false" customHeight="false" outlineLevel="0" collapsed="false">
      <c r="H431" s="8" t="n">
        <f aca="false">IF(ISBLANK(D431),,LEFT(D431,LEN(D431)-6)*1)</f>
        <v>0</v>
      </c>
      <c r="I431" s="9" t="str">
        <f aca="false">IF(ISBLANK(A431),"",-B431*C431)</f>
        <v/>
      </c>
      <c r="J431" s="9" t="str">
        <f aca="false">IF(ISBLANK(A431),"",-SUM(I$3:I431))</f>
        <v/>
      </c>
      <c r="K431" s="9" t="str">
        <f aca="false">IF(ISBLANK(A431),"",SUMPRODUCT(O431:R431,T431:W431)-J431)</f>
        <v/>
      </c>
      <c r="L431" s="5" t="str">
        <f aca="false">IF(ISBLANK(A431),"",K431/$M$1)</f>
        <v/>
      </c>
      <c r="M431" s="5" t="str">
        <f aca="false">IF(ISBLANK(A431),"",K431/($M$1+SUM(K$3:K430)))</f>
        <v/>
      </c>
      <c r="N431" s="0" t="str">
        <f aca="false">IF(ISBLANK(A431),"",IF(H432=0,NETWORKDAYS($H$3,H431,holiday!$B$2:$B$10),IF(DAY(H431)&lt;DAY(H432),NETWORKDAYS($H$3,H431,holiday!$B$2:$B$10),0)))</f>
        <v/>
      </c>
      <c r="O431" s="0" t="str">
        <f aca="false">IF(ISBLANK(A431),"",SUMIF($A$3:$A431,O$2,$B$3:$B431))</f>
        <v/>
      </c>
      <c r="P431" s="0" t="str">
        <f aca="false">IF(ISBLANK(A431),"",SUMIF($A$3:$A431,P$2,$B$3:$B431))</f>
        <v/>
      </c>
      <c r="Q431" s="0" t="str">
        <f aca="false">IF(ISBLANK(A431),"",SUMIF($A$3:$A431,Q$2,$B$3:$B431))</f>
        <v/>
      </c>
      <c r="R431" s="0" t="str">
        <f aca="false">IF(ISBLANK(A431),"",SUMIF($A$3:$A431,R$2,$B$3:$B431))</f>
        <v/>
      </c>
      <c r="T431" s="9" t="str">
        <f aca="false">IF(ISBLANK(A431),"",IF($A431=T$2,$C431,T430))</f>
        <v/>
      </c>
      <c r="U431" s="9" t="str">
        <f aca="false">IF(ISBLANK(A431),"",IF($A431=U$2,$C431,U430))</f>
        <v/>
      </c>
      <c r="V431" s="9" t="str">
        <f aca="false">IF(ISBLANK(A431),"",IF($A431=V$2,$C431,V430))</f>
        <v/>
      </c>
      <c r="W431" s="9" t="str">
        <f aca="false">IF(ISBLANK(A431),"",IF($A431=W$2,$C431,W430))</f>
        <v/>
      </c>
    </row>
    <row r="432" customFormat="false" ht="14.1" hidden="false" customHeight="false" outlineLevel="0" collapsed="false">
      <c r="H432" s="8" t="n">
        <f aca="false">IF(ISBLANK(D432),,LEFT(D432,LEN(D432)-6)*1)</f>
        <v>0</v>
      </c>
      <c r="I432" s="9" t="str">
        <f aca="false">IF(ISBLANK(A432),"",-B432*C432)</f>
        <v/>
      </c>
      <c r="J432" s="9" t="str">
        <f aca="false">IF(ISBLANK(A432),"",-SUM(I$3:I432))</f>
        <v/>
      </c>
      <c r="K432" s="9" t="str">
        <f aca="false">IF(ISBLANK(A432),"",SUMPRODUCT(O432:R432,T432:W432)-J432)</f>
        <v/>
      </c>
      <c r="L432" s="5" t="str">
        <f aca="false">IF(ISBLANK(A432),"",K432/$M$1)</f>
        <v/>
      </c>
      <c r="M432" s="5" t="str">
        <f aca="false">IF(ISBLANK(A432),"",K432/($M$1+SUM(K$3:K431)))</f>
        <v/>
      </c>
      <c r="N432" s="0" t="str">
        <f aca="false">IF(ISBLANK(A432),"",IF(H433=0,NETWORKDAYS($H$3,H432,holiday!$B$2:$B$10),IF(DAY(H432)&lt;DAY(H433),NETWORKDAYS($H$3,H432,holiday!$B$2:$B$10),0)))</f>
        <v/>
      </c>
      <c r="O432" s="0" t="str">
        <f aca="false">IF(ISBLANK(A432),"",SUMIF($A$3:$A432,O$2,$B$3:$B432))</f>
        <v/>
      </c>
      <c r="P432" s="0" t="str">
        <f aca="false">IF(ISBLANK(A432),"",SUMIF($A$3:$A432,P$2,$B$3:$B432))</f>
        <v/>
      </c>
      <c r="Q432" s="0" t="str">
        <f aca="false">IF(ISBLANK(A432),"",SUMIF($A$3:$A432,Q$2,$B$3:$B432))</f>
        <v/>
      </c>
      <c r="R432" s="0" t="str">
        <f aca="false">IF(ISBLANK(A432),"",SUMIF($A$3:$A432,R$2,$B$3:$B432))</f>
        <v/>
      </c>
      <c r="T432" s="9" t="str">
        <f aca="false">IF(ISBLANK(A432),"",IF($A432=T$2,$C432,T431))</f>
        <v/>
      </c>
      <c r="U432" s="9" t="str">
        <f aca="false">IF(ISBLANK(A432),"",IF($A432=U$2,$C432,U431))</f>
        <v/>
      </c>
      <c r="V432" s="9" t="str">
        <f aca="false">IF(ISBLANK(A432),"",IF($A432=V$2,$C432,V431))</f>
        <v/>
      </c>
      <c r="W432" s="9" t="str">
        <f aca="false">IF(ISBLANK(A432),"",IF($A432=W$2,$C432,W431))</f>
        <v/>
      </c>
    </row>
    <row r="433" customFormat="false" ht="14.1" hidden="false" customHeight="false" outlineLevel="0" collapsed="false">
      <c r="H433" s="8" t="n">
        <f aca="false">IF(ISBLANK(D433),,LEFT(D433,LEN(D433)-6)*1)</f>
        <v>0</v>
      </c>
      <c r="I433" s="9" t="str">
        <f aca="false">IF(ISBLANK(A433),"",-B433*C433)</f>
        <v/>
      </c>
      <c r="J433" s="9" t="str">
        <f aca="false">IF(ISBLANK(A433),"",-SUM(I$3:I433))</f>
        <v/>
      </c>
      <c r="K433" s="9" t="str">
        <f aca="false">IF(ISBLANK(A433),"",SUMPRODUCT(O433:R433,T433:W433)-J433)</f>
        <v/>
      </c>
      <c r="L433" s="5" t="str">
        <f aca="false">IF(ISBLANK(A433),"",K433/$M$1)</f>
        <v/>
      </c>
      <c r="M433" s="5" t="str">
        <f aca="false">IF(ISBLANK(A433),"",K433/($M$1+SUM(K$3:K432)))</f>
        <v/>
      </c>
      <c r="N433" s="0" t="str">
        <f aca="false">IF(ISBLANK(A433),"",IF(H434=0,NETWORKDAYS($H$3,H433,holiday!$B$2:$B$10),IF(DAY(H433)&lt;DAY(H434),NETWORKDAYS($H$3,H433,holiday!$B$2:$B$10),0)))</f>
        <v/>
      </c>
      <c r="O433" s="0" t="str">
        <f aca="false">IF(ISBLANK(A433),"",SUMIF($A$3:$A433,O$2,$B$3:$B433))</f>
        <v/>
      </c>
      <c r="P433" s="0" t="str">
        <f aca="false">IF(ISBLANK(A433),"",SUMIF($A$3:$A433,P$2,$B$3:$B433))</f>
        <v/>
      </c>
      <c r="Q433" s="0" t="str">
        <f aca="false">IF(ISBLANK(A433),"",SUMIF($A$3:$A433,Q$2,$B$3:$B433))</f>
        <v/>
      </c>
      <c r="R433" s="0" t="str">
        <f aca="false">IF(ISBLANK(A433),"",SUMIF($A$3:$A433,R$2,$B$3:$B433))</f>
        <v/>
      </c>
      <c r="T433" s="9" t="str">
        <f aca="false">IF(ISBLANK(A433),"",IF($A433=T$2,$C433,T432))</f>
        <v/>
      </c>
      <c r="U433" s="9" t="str">
        <f aca="false">IF(ISBLANK(A433),"",IF($A433=U$2,$C433,U432))</f>
        <v/>
      </c>
      <c r="V433" s="9" t="str">
        <f aca="false">IF(ISBLANK(A433),"",IF($A433=V$2,$C433,V432))</f>
        <v/>
      </c>
      <c r="W433" s="9" t="str">
        <f aca="false">IF(ISBLANK(A433),"",IF($A433=W$2,$C433,W432))</f>
        <v/>
      </c>
    </row>
    <row r="434" customFormat="false" ht="14.1" hidden="false" customHeight="false" outlineLevel="0" collapsed="false">
      <c r="H434" s="8" t="n">
        <f aca="false">IF(ISBLANK(D434),,LEFT(D434,LEN(D434)-6)*1)</f>
        <v>0</v>
      </c>
      <c r="I434" s="9" t="str">
        <f aca="false">IF(ISBLANK(A434),"",-B434*C434)</f>
        <v/>
      </c>
      <c r="J434" s="9" t="str">
        <f aca="false">IF(ISBLANK(A434),"",-SUM(I$3:I434))</f>
        <v/>
      </c>
      <c r="K434" s="9" t="str">
        <f aca="false">IF(ISBLANK(A434),"",SUMPRODUCT(O434:R434,T434:W434)-J434)</f>
        <v/>
      </c>
      <c r="L434" s="5" t="str">
        <f aca="false">IF(ISBLANK(A434),"",K434/$M$1)</f>
        <v/>
      </c>
      <c r="M434" s="5" t="str">
        <f aca="false">IF(ISBLANK(A434),"",K434/($M$1+SUM(K$3:K433)))</f>
        <v/>
      </c>
      <c r="N434" s="0" t="str">
        <f aca="false">IF(ISBLANK(A434),"",IF(H435=0,NETWORKDAYS($H$3,H434,holiday!$B$2:$B$10),IF(DAY(H434)&lt;DAY(H435),NETWORKDAYS($H$3,H434,holiday!$B$2:$B$10),0)))</f>
        <v/>
      </c>
      <c r="O434" s="0" t="str">
        <f aca="false">IF(ISBLANK(A434),"",SUMIF($A$3:$A434,O$2,$B$3:$B434))</f>
        <v/>
      </c>
      <c r="P434" s="0" t="str">
        <f aca="false">IF(ISBLANK(A434),"",SUMIF($A$3:$A434,P$2,$B$3:$B434))</f>
        <v/>
      </c>
      <c r="Q434" s="0" t="str">
        <f aca="false">IF(ISBLANK(A434),"",SUMIF($A$3:$A434,Q$2,$B$3:$B434))</f>
        <v/>
      </c>
      <c r="R434" s="0" t="str">
        <f aca="false">IF(ISBLANK(A434),"",SUMIF($A$3:$A434,R$2,$B$3:$B434))</f>
        <v/>
      </c>
      <c r="T434" s="9" t="str">
        <f aca="false">IF(ISBLANK(A434),"",IF($A434=T$2,$C434,T433))</f>
        <v/>
      </c>
      <c r="U434" s="9" t="str">
        <f aca="false">IF(ISBLANK(A434),"",IF($A434=U$2,$C434,U433))</f>
        <v/>
      </c>
      <c r="V434" s="9" t="str">
        <f aca="false">IF(ISBLANK(A434),"",IF($A434=V$2,$C434,V433))</f>
        <v/>
      </c>
      <c r="W434" s="9" t="str">
        <f aca="false">IF(ISBLANK(A434),"",IF($A434=W$2,$C434,W433))</f>
        <v/>
      </c>
    </row>
    <row r="435" customFormat="false" ht="14.1" hidden="false" customHeight="false" outlineLevel="0" collapsed="false">
      <c r="H435" s="8" t="n">
        <f aca="false">IF(ISBLANK(D435),,LEFT(D435,LEN(D435)-6)*1)</f>
        <v>0</v>
      </c>
      <c r="I435" s="9" t="str">
        <f aca="false">IF(ISBLANK(A435),"",-B435*C435)</f>
        <v/>
      </c>
      <c r="J435" s="9" t="str">
        <f aca="false">IF(ISBLANK(A435),"",-SUM(I$3:I435))</f>
        <v/>
      </c>
      <c r="K435" s="9" t="str">
        <f aca="false">IF(ISBLANK(A435),"",SUMPRODUCT(O435:R435,T435:W435)-J435)</f>
        <v/>
      </c>
      <c r="L435" s="5" t="str">
        <f aca="false">IF(ISBLANK(A435),"",K435/$M$1)</f>
        <v/>
      </c>
      <c r="M435" s="5" t="str">
        <f aca="false">IF(ISBLANK(A435),"",K435/($M$1+SUM(K$3:K434)))</f>
        <v/>
      </c>
      <c r="N435" s="0" t="str">
        <f aca="false">IF(ISBLANK(A435),"",IF(H436=0,NETWORKDAYS($H$3,H435,holiday!$B$2:$B$10),IF(DAY(H435)&lt;DAY(H436),NETWORKDAYS($H$3,H435,holiday!$B$2:$B$10),0)))</f>
        <v/>
      </c>
      <c r="O435" s="0" t="str">
        <f aca="false">IF(ISBLANK(A435),"",SUMIF($A$3:$A435,O$2,$B$3:$B435))</f>
        <v/>
      </c>
      <c r="P435" s="0" t="str">
        <f aca="false">IF(ISBLANK(A435),"",SUMIF($A$3:$A435,P$2,$B$3:$B435))</f>
        <v/>
      </c>
      <c r="Q435" s="0" t="str">
        <f aca="false">IF(ISBLANK(A435),"",SUMIF($A$3:$A435,Q$2,$B$3:$B435))</f>
        <v/>
      </c>
      <c r="R435" s="0" t="str">
        <f aca="false">IF(ISBLANK(A435),"",SUMIF($A$3:$A435,R$2,$B$3:$B435))</f>
        <v/>
      </c>
      <c r="T435" s="9" t="str">
        <f aca="false">IF(ISBLANK(A435),"",IF($A435=T$2,$C435,T434))</f>
        <v/>
      </c>
      <c r="U435" s="9" t="str">
        <f aca="false">IF(ISBLANK(A435),"",IF($A435=U$2,$C435,U434))</f>
        <v/>
      </c>
      <c r="V435" s="9" t="str">
        <f aca="false">IF(ISBLANK(A435),"",IF($A435=V$2,$C435,V434))</f>
        <v/>
      </c>
      <c r="W435" s="9" t="str">
        <f aca="false">IF(ISBLANK(A435),"",IF($A435=W$2,$C435,W434))</f>
        <v/>
      </c>
    </row>
    <row r="436" customFormat="false" ht="14.1" hidden="false" customHeight="false" outlineLevel="0" collapsed="false">
      <c r="H436" s="8" t="n">
        <f aca="false">IF(ISBLANK(D436),,LEFT(D436,LEN(D436)-6)*1)</f>
        <v>0</v>
      </c>
      <c r="I436" s="9" t="str">
        <f aca="false">IF(ISBLANK(A436),"",-B436*C436)</f>
        <v/>
      </c>
      <c r="J436" s="9" t="str">
        <f aca="false">IF(ISBLANK(A436),"",-SUM(I$3:I436))</f>
        <v/>
      </c>
      <c r="K436" s="9" t="str">
        <f aca="false">IF(ISBLANK(A436),"",SUMPRODUCT(O436:R436,T436:W436)-J436)</f>
        <v/>
      </c>
      <c r="L436" s="5" t="str">
        <f aca="false">IF(ISBLANK(A436),"",K436/$M$1)</f>
        <v/>
      </c>
      <c r="M436" s="5" t="str">
        <f aca="false">IF(ISBLANK(A436),"",K436/($M$1+SUM(K$3:K435)))</f>
        <v/>
      </c>
      <c r="N436" s="0" t="str">
        <f aca="false">IF(ISBLANK(A436),"",IF(H437=0,NETWORKDAYS($H$3,H436,holiday!$B$2:$B$10),IF(DAY(H436)&lt;DAY(H437),NETWORKDAYS($H$3,H436,holiday!$B$2:$B$10),0)))</f>
        <v/>
      </c>
      <c r="O436" s="0" t="str">
        <f aca="false">IF(ISBLANK(A436),"",SUMIF($A$3:$A436,O$2,$B$3:$B436))</f>
        <v/>
      </c>
      <c r="P436" s="0" t="str">
        <f aca="false">IF(ISBLANK(A436),"",SUMIF($A$3:$A436,P$2,$B$3:$B436))</f>
        <v/>
      </c>
      <c r="Q436" s="0" t="str">
        <f aca="false">IF(ISBLANK(A436),"",SUMIF($A$3:$A436,Q$2,$B$3:$B436))</f>
        <v/>
      </c>
      <c r="R436" s="0" t="str">
        <f aca="false">IF(ISBLANK(A436),"",SUMIF($A$3:$A436,R$2,$B$3:$B436))</f>
        <v/>
      </c>
      <c r="T436" s="9" t="str">
        <f aca="false">IF(ISBLANK(A436),"",IF($A436=T$2,$C436,T435))</f>
        <v/>
      </c>
      <c r="U436" s="9" t="str">
        <f aca="false">IF(ISBLANK(A436),"",IF($A436=U$2,$C436,U435))</f>
        <v/>
      </c>
      <c r="V436" s="9" t="str">
        <f aca="false">IF(ISBLANK(A436),"",IF($A436=V$2,$C436,V435))</f>
        <v/>
      </c>
      <c r="W436" s="9" t="str">
        <f aca="false">IF(ISBLANK(A436),"",IF($A436=W$2,$C436,W435))</f>
        <v/>
      </c>
    </row>
    <row r="437" customFormat="false" ht="14.1" hidden="false" customHeight="false" outlineLevel="0" collapsed="false">
      <c r="H437" s="8" t="n">
        <f aca="false">IF(ISBLANK(D437),,LEFT(D437,LEN(D437)-6)*1)</f>
        <v>0</v>
      </c>
      <c r="I437" s="9" t="str">
        <f aca="false">IF(ISBLANK(A437),"",-B437*C437)</f>
        <v/>
      </c>
      <c r="J437" s="9" t="str">
        <f aca="false">IF(ISBLANK(A437),"",-SUM(I$3:I437))</f>
        <v/>
      </c>
      <c r="K437" s="9" t="str">
        <f aca="false">IF(ISBLANK(A437),"",SUMPRODUCT(O437:R437,T437:W437)-J437)</f>
        <v/>
      </c>
      <c r="L437" s="5" t="str">
        <f aca="false">IF(ISBLANK(A437),"",K437/$M$1)</f>
        <v/>
      </c>
      <c r="M437" s="5" t="str">
        <f aca="false">IF(ISBLANK(A437),"",K437/($M$1+SUM(K$3:K436)))</f>
        <v/>
      </c>
      <c r="N437" s="0" t="str">
        <f aca="false">IF(ISBLANK(A437),"",IF(H438=0,NETWORKDAYS($H$3,H437,holiday!$B$2:$B$10),IF(DAY(H437)&lt;DAY(H438),NETWORKDAYS($H$3,H437,holiday!$B$2:$B$10),0)))</f>
        <v/>
      </c>
      <c r="O437" s="0" t="str">
        <f aca="false">IF(ISBLANK(A437),"",SUMIF($A$3:$A437,O$2,$B$3:$B437))</f>
        <v/>
      </c>
      <c r="P437" s="0" t="str">
        <f aca="false">IF(ISBLANK(A437),"",SUMIF($A$3:$A437,P$2,$B$3:$B437))</f>
        <v/>
      </c>
      <c r="Q437" s="0" t="str">
        <f aca="false">IF(ISBLANK(A437),"",SUMIF($A$3:$A437,Q$2,$B$3:$B437))</f>
        <v/>
      </c>
      <c r="R437" s="0" t="str">
        <f aca="false">IF(ISBLANK(A437),"",SUMIF($A$3:$A437,R$2,$B$3:$B437))</f>
        <v/>
      </c>
      <c r="T437" s="9" t="str">
        <f aca="false">IF(ISBLANK(A437),"",IF($A437=T$2,$C437,T436))</f>
        <v/>
      </c>
      <c r="U437" s="9" t="str">
        <f aca="false">IF(ISBLANK(A437),"",IF($A437=U$2,$C437,U436))</f>
        <v/>
      </c>
      <c r="V437" s="9" t="str">
        <f aca="false">IF(ISBLANK(A437),"",IF($A437=V$2,$C437,V436))</f>
        <v/>
      </c>
      <c r="W437" s="9" t="str">
        <f aca="false">IF(ISBLANK(A437),"",IF($A437=W$2,$C437,W436))</f>
        <v/>
      </c>
    </row>
    <row r="438" customFormat="false" ht="14.1" hidden="false" customHeight="false" outlineLevel="0" collapsed="false">
      <c r="H438" s="8" t="n">
        <f aca="false">IF(ISBLANK(D438),,LEFT(D438,LEN(D438)-6)*1)</f>
        <v>0</v>
      </c>
      <c r="I438" s="9" t="str">
        <f aca="false">IF(ISBLANK(A438),"",-B438*C438)</f>
        <v/>
      </c>
      <c r="J438" s="9" t="str">
        <f aca="false">IF(ISBLANK(A438),"",-SUM(I$3:I438))</f>
        <v/>
      </c>
      <c r="K438" s="9" t="str">
        <f aca="false">IF(ISBLANK(A438),"",SUMPRODUCT(O438:R438,T438:W438)-J438)</f>
        <v/>
      </c>
      <c r="L438" s="5" t="str">
        <f aca="false">IF(ISBLANK(A438),"",K438/$M$1)</f>
        <v/>
      </c>
      <c r="M438" s="5" t="str">
        <f aca="false">IF(ISBLANK(A438),"",K438/($M$1+SUM(K$3:K437)))</f>
        <v/>
      </c>
      <c r="N438" s="0" t="str">
        <f aca="false">IF(ISBLANK(A438),"",IF(H439=0,NETWORKDAYS($H$3,H438,holiday!$B$2:$B$10),IF(DAY(H438)&lt;DAY(H439),NETWORKDAYS($H$3,H438,holiday!$B$2:$B$10),0)))</f>
        <v/>
      </c>
      <c r="O438" s="0" t="str">
        <f aca="false">IF(ISBLANK(A438),"",SUMIF($A$3:$A438,O$2,$B$3:$B438))</f>
        <v/>
      </c>
      <c r="P438" s="0" t="str">
        <f aca="false">IF(ISBLANK(A438),"",SUMIF($A$3:$A438,P$2,$B$3:$B438))</f>
        <v/>
      </c>
      <c r="Q438" s="0" t="str">
        <f aca="false">IF(ISBLANK(A438),"",SUMIF($A$3:$A438,Q$2,$B$3:$B438))</f>
        <v/>
      </c>
      <c r="R438" s="0" t="str">
        <f aca="false">IF(ISBLANK(A438),"",SUMIF($A$3:$A438,R$2,$B$3:$B438))</f>
        <v/>
      </c>
      <c r="T438" s="9" t="str">
        <f aca="false">IF(ISBLANK(A438),"",IF($A438=T$2,$C438,T437))</f>
        <v/>
      </c>
      <c r="U438" s="9" t="str">
        <f aca="false">IF(ISBLANK(A438),"",IF($A438=U$2,$C438,U437))</f>
        <v/>
      </c>
      <c r="V438" s="9" t="str">
        <f aca="false">IF(ISBLANK(A438),"",IF($A438=V$2,$C438,V437))</f>
        <v/>
      </c>
      <c r="W438" s="9" t="str">
        <f aca="false">IF(ISBLANK(A438),"",IF($A438=W$2,$C438,W437))</f>
        <v/>
      </c>
    </row>
    <row r="439" customFormat="false" ht="14.1" hidden="false" customHeight="false" outlineLevel="0" collapsed="false">
      <c r="H439" s="8" t="n">
        <f aca="false">IF(ISBLANK(D439),,LEFT(D439,LEN(D439)-6)*1)</f>
        <v>0</v>
      </c>
      <c r="I439" s="9" t="str">
        <f aca="false">IF(ISBLANK(A439),"",-B439*C439)</f>
        <v/>
      </c>
      <c r="J439" s="9" t="str">
        <f aca="false">IF(ISBLANK(A439),"",-SUM(I$3:I439))</f>
        <v/>
      </c>
      <c r="K439" s="9" t="str">
        <f aca="false">IF(ISBLANK(A439),"",SUMPRODUCT(O439:R439,T439:W439)-J439)</f>
        <v/>
      </c>
      <c r="L439" s="5" t="str">
        <f aca="false">IF(ISBLANK(A439),"",K439/$M$1)</f>
        <v/>
      </c>
      <c r="M439" s="5" t="str">
        <f aca="false">IF(ISBLANK(A439),"",K439/($M$1+SUM(K$3:K438)))</f>
        <v/>
      </c>
      <c r="N439" s="0" t="str">
        <f aca="false">IF(ISBLANK(A439),"",IF(H440=0,NETWORKDAYS($H$3,H439,holiday!$B$2:$B$10),IF(DAY(H439)&lt;DAY(H440),NETWORKDAYS($H$3,H439,holiday!$B$2:$B$10),0)))</f>
        <v/>
      </c>
      <c r="O439" s="0" t="str">
        <f aca="false">IF(ISBLANK(A439),"",SUMIF($A$3:$A439,O$2,$B$3:$B439))</f>
        <v/>
      </c>
      <c r="P439" s="0" t="str">
        <f aca="false">IF(ISBLANK(A439),"",SUMIF($A$3:$A439,P$2,$B$3:$B439))</f>
        <v/>
      </c>
      <c r="Q439" s="0" t="str">
        <f aca="false">IF(ISBLANK(A439),"",SUMIF($A$3:$A439,Q$2,$B$3:$B439))</f>
        <v/>
      </c>
      <c r="R439" s="0" t="str">
        <f aca="false">IF(ISBLANK(A439),"",SUMIF($A$3:$A439,R$2,$B$3:$B439))</f>
        <v/>
      </c>
      <c r="T439" s="9" t="str">
        <f aca="false">IF(ISBLANK(A439),"",IF($A439=T$2,$C439,T438))</f>
        <v/>
      </c>
      <c r="U439" s="9" t="str">
        <f aca="false">IF(ISBLANK(A439),"",IF($A439=U$2,$C439,U438))</f>
        <v/>
      </c>
      <c r="V439" s="9" t="str">
        <f aca="false">IF(ISBLANK(A439),"",IF($A439=V$2,$C439,V438))</f>
        <v/>
      </c>
      <c r="W439" s="9" t="str">
        <f aca="false">IF(ISBLANK(A439),"",IF($A439=W$2,$C439,W438))</f>
        <v/>
      </c>
    </row>
    <row r="440" customFormat="false" ht="14.1" hidden="false" customHeight="false" outlineLevel="0" collapsed="false">
      <c r="H440" s="8" t="n">
        <f aca="false">IF(ISBLANK(D440),,LEFT(D440,LEN(D440)-6)*1)</f>
        <v>0</v>
      </c>
      <c r="I440" s="9" t="str">
        <f aca="false">IF(ISBLANK(A440),"",-B440*C440)</f>
        <v/>
      </c>
      <c r="J440" s="9" t="str">
        <f aca="false">IF(ISBLANK(A440),"",-SUM(I$3:I440))</f>
        <v/>
      </c>
      <c r="K440" s="9" t="str">
        <f aca="false">IF(ISBLANK(A440),"",SUMPRODUCT(O440:R440,T440:W440)-J440)</f>
        <v/>
      </c>
      <c r="L440" s="5" t="str">
        <f aca="false">IF(ISBLANK(A440),"",K440/$M$1)</f>
        <v/>
      </c>
      <c r="M440" s="5" t="str">
        <f aca="false">IF(ISBLANK(A440),"",K440/($M$1+SUM(K$3:K439)))</f>
        <v/>
      </c>
      <c r="N440" s="0" t="str">
        <f aca="false">IF(ISBLANK(A440),"",IF(H441=0,NETWORKDAYS($H$3,H440,holiday!$B$2:$B$10),IF(DAY(H440)&lt;DAY(H441),NETWORKDAYS($H$3,H440,holiday!$B$2:$B$10),0)))</f>
        <v/>
      </c>
      <c r="O440" s="0" t="str">
        <f aca="false">IF(ISBLANK(A440),"",SUMIF($A$3:$A440,O$2,$B$3:$B440))</f>
        <v/>
      </c>
      <c r="P440" s="0" t="str">
        <f aca="false">IF(ISBLANK(A440),"",SUMIF($A$3:$A440,P$2,$B$3:$B440))</f>
        <v/>
      </c>
      <c r="Q440" s="0" t="str">
        <f aca="false">IF(ISBLANK(A440),"",SUMIF($A$3:$A440,Q$2,$B$3:$B440))</f>
        <v/>
      </c>
      <c r="R440" s="0" t="str">
        <f aca="false">IF(ISBLANK(A440),"",SUMIF($A$3:$A440,R$2,$B$3:$B440))</f>
        <v/>
      </c>
      <c r="T440" s="9" t="str">
        <f aca="false">IF(ISBLANK(A440),"",IF($A440=T$2,$C440,T439))</f>
        <v/>
      </c>
      <c r="U440" s="9" t="str">
        <f aca="false">IF(ISBLANK(A440),"",IF($A440=U$2,$C440,U439))</f>
        <v/>
      </c>
      <c r="V440" s="9" t="str">
        <f aca="false">IF(ISBLANK(A440),"",IF($A440=V$2,$C440,V439))</f>
        <v/>
      </c>
      <c r="W440" s="9" t="str">
        <f aca="false">IF(ISBLANK(A440),"",IF($A440=W$2,$C440,W439))</f>
        <v/>
      </c>
    </row>
    <row r="441" customFormat="false" ht="14.1" hidden="false" customHeight="false" outlineLevel="0" collapsed="false">
      <c r="H441" s="8" t="n">
        <f aca="false">IF(ISBLANK(D441),,LEFT(D441,LEN(D441)-6)*1)</f>
        <v>0</v>
      </c>
      <c r="I441" s="9" t="str">
        <f aca="false">IF(ISBLANK(A441),"",-B441*C441)</f>
        <v/>
      </c>
      <c r="J441" s="9" t="str">
        <f aca="false">IF(ISBLANK(A441),"",-SUM(I$3:I441))</f>
        <v/>
      </c>
      <c r="K441" s="9" t="str">
        <f aca="false">IF(ISBLANK(A441),"",SUMPRODUCT(O441:R441,T441:W441)-J441)</f>
        <v/>
      </c>
      <c r="L441" s="5" t="str">
        <f aca="false">IF(ISBLANK(A441),"",K441/$M$1)</f>
        <v/>
      </c>
      <c r="M441" s="5" t="str">
        <f aca="false">IF(ISBLANK(A441),"",K441/($M$1+SUM(K$3:K440)))</f>
        <v/>
      </c>
      <c r="N441" s="0" t="str">
        <f aca="false">IF(ISBLANK(A441),"",IF(H442=0,NETWORKDAYS($H$3,H441,holiday!$B$2:$B$10),IF(DAY(H441)&lt;DAY(H442),NETWORKDAYS($H$3,H441,holiday!$B$2:$B$10),0)))</f>
        <v/>
      </c>
      <c r="O441" s="0" t="str">
        <f aca="false">IF(ISBLANK(A441),"",SUMIF($A$3:$A441,O$2,$B$3:$B441))</f>
        <v/>
      </c>
      <c r="P441" s="0" t="str">
        <f aca="false">IF(ISBLANK(A441),"",SUMIF($A$3:$A441,P$2,$B$3:$B441))</f>
        <v/>
      </c>
      <c r="Q441" s="0" t="str">
        <f aca="false">IF(ISBLANK(A441),"",SUMIF($A$3:$A441,Q$2,$B$3:$B441))</f>
        <v/>
      </c>
      <c r="R441" s="0" t="str">
        <f aca="false">IF(ISBLANK(A441),"",SUMIF($A$3:$A441,R$2,$B$3:$B441))</f>
        <v/>
      </c>
      <c r="T441" s="9" t="str">
        <f aca="false">IF(ISBLANK(A441),"",IF($A441=T$2,$C441,T440))</f>
        <v/>
      </c>
      <c r="U441" s="9" t="str">
        <f aca="false">IF(ISBLANK(A441),"",IF($A441=U$2,$C441,U440))</f>
        <v/>
      </c>
      <c r="V441" s="9" t="str">
        <f aca="false">IF(ISBLANK(A441),"",IF($A441=V$2,$C441,V440))</f>
        <v/>
      </c>
      <c r="W441" s="9" t="str">
        <f aca="false">IF(ISBLANK(A441),"",IF($A441=W$2,$C441,W440))</f>
        <v/>
      </c>
    </row>
    <row r="442" customFormat="false" ht="14.1" hidden="false" customHeight="false" outlineLevel="0" collapsed="false">
      <c r="H442" s="8" t="n">
        <f aca="false">IF(ISBLANK(D442),,LEFT(D442,LEN(D442)-6)*1)</f>
        <v>0</v>
      </c>
      <c r="I442" s="9" t="str">
        <f aca="false">IF(ISBLANK(A442),"",-B442*C442)</f>
        <v/>
      </c>
      <c r="J442" s="9" t="str">
        <f aca="false">IF(ISBLANK(A442),"",-SUM(I$3:I442))</f>
        <v/>
      </c>
      <c r="K442" s="9" t="str">
        <f aca="false">IF(ISBLANK(A442),"",SUMPRODUCT(O442:R442,T442:W442)-J442)</f>
        <v/>
      </c>
      <c r="L442" s="5" t="str">
        <f aca="false">IF(ISBLANK(A442),"",K442/$M$1)</f>
        <v/>
      </c>
      <c r="M442" s="5" t="str">
        <f aca="false">IF(ISBLANK(A442),"",K442/($M$1+SUM(K$3:K441)))</f>
        <v/>
      </c>
      <c r="N442" s="0" t="str">
        <f aca="false">IF(ISBLANK(A442),"",IF(H443=0,NETWORKDAYS($H$3,H442,holiday!$B$2:$B$10),IF(DAY(H442)&lt;DAY(H443),NETWORKDAYS($H$3,H442,holiday!$B$2:$B$10),0)))</f>
        <v/>
      </c>
      <c r="O442" s="0" t="str">
        <f aca="false">IF(ISBLANK(A442),"",SUMIF($A$3:$A442,O$2,$B$3:$B442))</f>
        <v/>
      </c>
      <c r="P442" s="0" t="str">
        <f aca="false">IF(ISBLANK(A442),"",SUMIF($A$3:$A442,P$2,$B$3:$B442))</f>
        <v/>
      </c>
      <c r="Q442" s="0" t="str">
        <f aca="false">IF(ISBLANK(A442),"",SUMIF($A$3:$A442,Q$2,$B$3:$B442))</f>
        <v/>
      </c>
      <c r="R442" s="0" t="str">
        <f aca="false">IF(ISBLANK(A442),"",SUMIF($A$3:$A442,R$2,$B$3:$B442))</f>
        <v/>
      </c>
      <c r="T442" s="9" t="str">
        <f aca="false">IF(ISBLANK(A442),"",IF($A442=T$2,$C442,T441))</f>
        <v/>
      </c>
      <c r="U442" s="9" t="str">
        <f aca="false">IF(ISBLANK(A442),"",IF($A442=U$2,$C442,U441))</f>
        <v/>
      </c>
      <c r="V442" s="9" t="str">
        <f aca="false">IF(ISBLANK(A442),"",IF($A442=V$2,$C442,V441))</f>
        <v/>
      </c>
      <c r="W442" s="9" t="str">
        <f aca="false">IF(ISBLANK(A442),"",IF($A442=W$2,$C442,W441))</f>
        <v/>
      </c>
    </row>
    <row r="443" customFormat="false" ht="14.1" hidden="false" customHeight="false" outlineLevel="0" collapsed="false">
      <c r="H443" s="8" t="n">
        <f aca="false">IF(ISBLANK(D443),,LEFT(D443,LEN(D443)-6)*1)</f>
        <v>0</v>
      </c>
      <c r="I443" s="9" t="str">
        <f aca="false">IF(ISBLANK(A443),"",-B443*C443)</f>
        <v/>
      </c>
      <c r="J443" s="9" t="str">
        <f aca="false">IF(ISBLANK(A443),"",-SUM(I$3:I443))</f>
        <v/>
      </c>
      <c r="K443" s="9" t="str">
        <f aca="false">IF(ISBLANK(A443),"",SUMPRODUCT(O443:R443,T443:W443)-J443)</f>
        <v/>
      </c>
      <c r="L443" s="5" t="str">
        <f aca="false">IF(ISBLANK(A443),"",K443/$M$1)</f>
        <v/>
      </c>
      <c r="M443" s="5" t="str">
        <f aca="false">IF(ISBLANK(A443),"",K443/($M$1+SUM(K$3:K442)))</f>
        <v/>
      </c>
      <c r="N443" s="0" t="str">
        <f aca="false">IF(ISBLANK(A443),"",IF(H444=0,NETWORKDAYS($H$3,H443,holiday!$B$2:$B$10),IF(DAY(H443)&lt;DAY(H444),NETWORKDAYS($H$3,H443,holiday!$B$2:$B$10),0)))</f>
        <v/>
      </c>
      <c r="O443" s="0" t="str">
        <f aca="false">IF(ISBLANK(A443),"",SUMIF($A$3:$A443,O$2,$B$3:$B443))</f>
        <v/>
      </c>
      <c r="P443" s="0" t="str">
        <f aca="false">IF(ISBLANK(A443),"",SUMIF($A$3:$A443,P$2,$B$3:$B443))</f>
        <v/>
      </c>
      <c r="Q443" s="0" t="str">
        <f aca="false">IF(ISBLANK(A443),"",SUMIF($A$3:$A443,Q$2,$B$3:$B443))</f>
        <v/>
      </c>
      <c r="R443" s="0" t="str">
        <f aca="false">IF(ISBLANK(A443),"",SUMIF($A$3:$A443,R$2,$B$3:$B443))</f>
        <v/>
      </c>
      <c r="T443" s="9" t="str">
        <f aca="false">IF(ISBLANK(A443),"",IF($A443=T$2,$C443,T442))</f>
        <v/>
      </c>
      <c r="U443" s="9" t="str">
        <f aca="false">IF(ISBLANK(A443),"",IF($A443=U$2,$C443,U442))</f>
        <v/>
      </c>
      <c r="V443" s="9" t="str">
        <f aca="false">IF(ISBLANK(A443),"",IF($A443=V$2,$C443,V442))</f>
        <v/>
      </c>
      <c r="W443" s="9" t="str">
        <f aca="false">IF(ISBLANK(A443),"",IF($A443=W$2,$C443,W442))</f>
        <v/>
      </c>
    </row>
    <row r="444" customFormat="false" ht="14.1" hidden="false" customHeight="false" outlineLevel="0" collapsed="false">
      <c r="H444" s="8" t="n">
        <f aca="false">IF(ISBLANK(D444),,LEFT(D444,LEN(D444)-6)*1)</f>
        <v>0</v>
      </c>
      <c r="I444" s="9" t="str">
        <f aca="false">IF(ISBLANK(A444),"",-B444*C444)</f>
        <v/>
      </c>
      <c r="J444" s="9" t="str">
        <f aca="false">IF(ISBLANK(A444),"",-SUM(I$3:I444))</f>
        <v/>
      </c>
      <c r="K444" s="9" t="str">
        <f aca="false">IF(ISBLANK(A444),"",SUMPRODUCT(O444:R444,T444:W444)-J444)</f>
        <v/>
      </c>
      <c r="L444" s="5" t="str">
        <f aca="false">IF(ISBLANK(A444),"",K444/$M$1)</f>
        <v/>
      </c>
      <c r="M444" s="5" t="str">
        <f aca="false">IF(ISBLANK(A444),"",K444/($M$1+SUM(K$3:K443)))</f>
        <v/>
      </c>
      <c r="N444" s="0" t="str">
        <f aca="false">IF(ISBLANK(A444),"",IF(H445=0,NETWORKDAYS($H$3,H444,holiday!$B$2:$B$10),IF(DAY(H444)&lt;DAY(H445),NETWORKDAYS($H$3,H444,holiday!$B$2:$B$10),0)))</f>
        <v/>
      </c>
      <c r="O444" s="0" t="str">
        <f aca="false">IF(ISBLANK(A444),"",SUMIF($A$3:$A444,O$2,$B$3:$B444))</f>
        <v/>
      </c>
      <c r="P444" s="0" t="str">
        <f aca="false">IF(ISBLANK(A444),"",SUMIF($A$3:$A444,P$2,$B$3:$B444))</f>
        <v/>
      </c>
      <c r="Q444" s="0" t="str">
        <f aca="false">IF(ISBLANK(A444),"",SUMIF($A$3:$A444,Q$2,$B$3:$B444))</f>
        <v/>
      </c>
      <c r="R444" s="0" t="str">
        <f aca="false">IF(ISBLANK(A444),"",SUMIF($A$3:$A444,R$2,$B$3:$B444))</f>
        <v/>
      </c>
      <c r="T444" s="9" t="str">
        <f aca="false">IF(ISBLANK(A444),"",IF($A444=T$2,$C444,T443))</f>
        <v/>
      </c>
      <c r="U444" s="9" t="str">
        <f aca="false">IF(ISBLANK(A444),"",IF($A444=U$2,$C444,U443))</f>
        <v/>
      </c>
      <c r="V444" s="9" t="str">
        <f aca="false">IF(ISBLANK(A444),"",IF($A444=V$2,$C444,V443))</f>
        <v/>
      </c>
      <c r="W444" s="9" t="str">
        <f aca="false">IF(ISBLANK(A444),"",IF($A444=W$2,$C444,W443))</f>
        <v/>
      </c>
    </row>
    <row r="445" customFormat="false" ht="14.1" hidden="false" customHeight="false" outlineLevel="0" collapsed="false">
      <c r="H445" s="8" t="n">
        <f aca="false">IF(ISBLANK(D445),,LEFT(D445,LEN(D445)-6)*1)</f>
        <v>0</v>
      </c>
      <c r="I445" s="9" t="str">
        <f aca="false">IF(ISBLANK(A445),"",-B445*C445)</f>
        <v/>
      </c>
      <c r="J445" s="9" t="str">
        <f aca="false">IF(ISBLANK(A445),"",-SUM(I$3:I445))</f>
        <v/>
      </c>
      <c r="K445" s="9" t="str">
        <f aca="false">IF(ISBLANK(A445),"",SUMPRODUCT(O445:R445,T445:W445)-J445)</f>
        <v/>
      </c>
      <c r="L445" s="5" t="str">
        <f aca="false">IF(ISBLANK(A445),"",K445/$M$1)</f>
        <v/>
      </c>
      <c r="M445" s="5" t="str">
        <f aca="false">IF(ISBLANK(A445),"",K445/($M$1+SUM(K$3:K444)))</f>
        <v/>
      </c>
      <c r="N445" s="0" t="str">
        <f aca="false">IF(ISBLANK(A445),"",IF(H446=0,NETWORKDAYS($H$3,H445,holiday!$B$2:$B$10),IF(DAY(H445)&lt;DAY(H446),NETWORKDAYS($H$3,H445,holiday!$B$2:$B$10),0)))</f>
        <v/>
      </c>
      <c r="O445" s="0" t="str">
        <f aca="false">IF(ISBLANK(A445),"",SUMIF($A$3:$A445,O$2,$B$3:$B445))</f>
        <v/>
      </c>
      <c r="P445" s="0" t="str">
        <f aca="false">IF(ISBLANK(A445),"",SUMIF($A$3:$A445,P$2,$B$3:$B445))</f>
        <v/>
      </c>
      <c r="Q445" s="0" t="str">
        <f aca="false">IF(ISBLANK(A445),"",SUMIF($A$3:$A445,Q$2,$B$3:$B445))</f>
        <v/>
      </c>
      <c r="R445" s="0" t="str">
        <f aca="false">IF(ISBLANK(A445),"",SUMIF($A$3:$A445,R$2,$B$3:$B445))</f>
        <v/>
      </c>
      <c r="T445" s="9" t="str">
        <f aca="false">IF(ISBLANK(A445),"",IF($A445=T$2,$C445,T444))</f>
        <v/>
      </c>
      <c r="U445" s="9" t="str">
        <f aca="false">IF(ISBLANK(A445),"",IF($A445=U$2,$C445,U444))</f>
        <v/>
      </c>
      <c r="V445" s="9" t="str">
        <f aca="false">IF(ISBLANK(A445),"",IF($A445=V$2,$C445,V444))</f>
        <v/>
      </c>
      <c r="W445" s="9" t="str">
        <f aca="false">IF(ISBLANK(A445),"",IF($A445=W$2,$C445,W444))</f>
        <v/>
      </c>
    </row>
    <row r="446" customFormat="false" ht="14.1" hidden="false" customHeight="false" outlineLevel="0" collapsed="false">
      <c r="H446" s="8" t="n">
        <f aca="false">IF(ISBLANK(D446),,LEFT(D446,LEN(D446)-6)*1)</f>
        <v>0</v>
      </c>
      <c r="I446" s="9" t="str">
        <f aca="false">IF(ISBLANK(A446),"",-B446*C446)</f>
        <v/>
      </c>
      <c r="J446" s="9" t="str">
        <f aca="false">IF(ISBLANK(A446),"",-SUM(I$3:I446))</f>
        <v/>
      </c>
      <c r="K446" s="9" t="str">
        <f aca="false">IF(ISBLANK(A446),"",SUMPRODUCT(O446:R446,T446:W446)-J446)</f>
        <v/>
      </c>
      <c r="L446" s="5" t="str">
        <f aca="false">IF(ISBLANK(A446),"",K446/$M$1)</f>
        <v/>
      </c>
      <c r="M446" s="5" t="str">
        <f aca="false">IF(ISBLANK(A446),"",K446/($M$1+SUM(K$3:K445)))</f>
        <v/>
      </c>
      <c r="N446" s="0" t="str">
        <f aca="false">IF(ISBLANK(A446),"",IF(H447=0,NETWORKDAYS($H$3,H446,holiday!$B$2:$B$10),IF(DAY(H446)&lt;DAY(H447),NETWORKDAYS($H$3,H446,holiday!$B$2:$B$10),0)))</f>
        <v/>
      </c>
      <c r="O446" s="0" t="str">
        <f aca="false">IF(ISBLANK(A446),"",SUMIF($A$3:$A446,O$2,$B$3:$B446))</f>
        <v/>
      </c>
      <c r="P446" s="0" t="str">
        <f aca="false">IF(ISBLANK(A446),"",SUMIF($A$3:$A446,P$2,$B$3:$B446))</f>
        <v/>
      </c>
      <c r="Q446" s="0" t="str">
        <f aca="false">IF(ISBLANK(A446),"",SUMIF($A$3:$A446,Q$2,$B$3:$B446))</f>
        <v/>
      </c>
      <c r="R446" s="0" t="str">
        <f aca="false">IF(ISBLANK(A446),"",SUMIF($A$3:$A446,R$2,$B$3:$B446))</f>
        <v/>
      </c>
      <c r="T446" s="9" t="str">
        <f aca="false">IF(ISBLANK(A446),"",IF($A446=T$2,$C446,T445))</f>
        <v/>
      </c>
      <c r="U446" s="9" t="str">
        <f aca="false">IF(ISBLANK(A446),"",IF($A446=U$2,$C446,U445))</f>
        <v/>
      </c>
      <c r="V446" s="9" t="str">
        <f aca="false">IF(ISBLANK(A446),"",IF($A446=V$2,$C446,V445))</f>
        <v/>
      </c>
      <c r="W446" s="9" t="str">
        <f aca="false">IF(ISBLANK(A446),"",IF($A446=W$2,$C446,W445))</f>
        <v/>
      </c>
    </row>
    <row r="447" customFormat="false" ht="14.1" hidden="false" customHeight="false" outlineLevel="0" collapsed="false">
      <c r="H447" s="8" t="n">
        <f aca="false">IF(ISBLANK(D447),,LEFT(D447,LEN(D447)-6)*1)</f>
        <v>0</v>
      </c>
      <c r="I447" s="9" t="str">
        <f aca="false">IF(ISBLANK(A447),"",-B447*C447)</f>
        <v/>
      </c>
      <c r="J447" s="9" t="str">
        <f aca="false">IF(ISBLANK(A447),"",-SUM(I$3:I447))</f>
        <v/>
      </c>
      <c r="K447" s="9" t="str">
        <f aca="false">IF(ISBLANK(A447),"",SUMPRODUCT(O447:R447,T447:W447)-J447)</f>
        <v/>
      </c>
      <c r="L447" s="5" t="str">
        <f aca="false">IF(ISBLANK(A447),"",K447/$M$1)</f>
        <v/>
      </c>
      <c r="M447" s="5" t="str">
        <f aca="false">IF(ISBLANK(A447),"",K447/($M$1+SUM(K$3:K446)))</f>
        <v/>
      </c>
      <c r="N447" s="0" t="str">
        <f aca="false">IF(ISBLANK(A447),"",IF(H448=0,NETWORKDAYS($H$3,H447,holiday!$B$2:$B$10),IF(DAY(H447)&lt;DAY(H448),NETWORKDAYS($H$3,H447,holiday!$B$2:$B$10),0)))</f>
        <v/>
      </c>
      <c r="O447" s="0" t="str">
        <f aca="false">IF(ISBLANK(A447),"",SUMIF($A$3:$A447,O$2,$B$3:$B447))</f>
        <v/>
      </c>
      <c r="P447" s="0" t="str">
        <f aca="false">IF(ISBLANK(A447),"",SUMIF($A$3:$A447,P$2,$B$3:$B447))</f>
        <v/>
      </c>
      <c r="Q447" s="0" t="str">
        <f aca="false">IF(ISBLANK(A447),"",SUMIF($A$3:$A447,Q$2,$B$3:$B447))</f>
        <v/>
      </c>
      <c r="R447" s="0" t="str">
        <f aca="false">IF(ISBLANK(A447),"",SUMIF($A$3:$A447,R$2,$B$3:$B447))</f>
        <v/>
      </c>
      <c r="T447" s="9" t="str">
        <f aca="false">IF(ISBLANK(A447),"",IF($A447=T$2,$C447,T446))</f>
        <v/>
      </c>
      <c r="U447" s="9" t="str">
        <f aca="false">IF(ISBLANK(A447),"",IF($A447=U$2,$C447,U446))</f>
        <v/>
      </c>
      <c r="V447" s="9" t="str">
        <f aca="false">IF(ISBLANK(A447),"",IF($A447=V$2,$C447,V446))</f>
        <v/>
      </c>
      <c r="W447" s="9" t="str">
        <f aca="false">IF(ISBLANK(A447),"",IF($A447=W$2,$C447,W446))</f>
        <v/>
      </c>
    </row>
    <row r="448" customFormat="false" ht="14.1" hidden="false" customHeight="false" outlineLevel="0" collapsed="false">
      <c r="H448" s="8" t="n">
        <f aca="false">IF(ISBLANK(D448),,LEFT(D448,LEN(D448)-6)*1)</f>
        <v>0</v>
      </c>
      <c r="I448" s="9" t="str">
        <f aca="false">IF(ISBLANK(A448),"",-B448*C448)</f>
        <v/>
      </c>
      <c r="J448" s="9" t="str">
        <f aca="false">IF(ISBLANK(A448),"",-SUM(I$3:I448))</f>
        <v/>
      </c>
      <c r="K448" s="9" t="str">
        <f aca="false">IF(ISBLANK(A448),"",SUMPRODUCT(O448:R448,T448:W448)-J448)</f>
        <v/>
      </c>
      <c r="L448" s="5" t="str">
        <f aca="false">IF(ISBLANK(A448),"",K448/$M$1)</f>
        <v/>
      </c>
      <c r="M448" s="5" t="str">
        <f aca="false">IF(ISBLANK(A448),"",K448/($M$1+SUM(K$3:K447)))</f>
        <v/>
      </c>
      <c r="N448" s="0" t="str">
        <f aca="false">IF(ISBLANK(A448),"",IF(H449=0,NETWORKDAYS($H$3,H448,holiday!$B$2:$B$10),IF(DAY(H448)&lt;DAY(H449),NETWORKDAYS($H$3,H448,holiday!$B$2:$B$10),0)))</f>
        <v/>
      </c>
      <c r="O448" s="0" t="str">
        <f aca="false">IF(ISBLANK(A448),"",SUMIF($A$3:$A448,O$2,$B$3:$B448))</f>
        <v/>
      </c>
      <c r="P448" s="0" t="str">
        <f aca="false">IF(ISBLANK(A448),"",SUMIF($A$3:$A448,P$2,$B$3:$B448))</f>
        <v/>
      </c>
      <c r="Q448" s="0" t="str">
        <f aca="false">IF(ISBLANK(A448),"",SUMIF($A$3:$A448,Q$2,$B$3:$B448))</f>
        <v/>
      </c>
      <c r="R448" s="0" t="str">
        <f aca="false">IF(ISBLANK(A448),"",SUMIF($A$3:$A448,R$2,$B$3:$B448))</f>
        <v/>
      </c>
      <c r="T448" s="9" t="str">
        <f aca="false">IF(ISBLANK(A448),"",IF($A448=T$2,$C448,T447))</f>
        <v/>
      </c>
      <c r="U448" s="9" t="str">
        <f aca="false">IF(ISBLANK(A448),"",IF($A448=U$2,$C448,U447))</f>
        <v/>
      </c>
      <c r="V448" s="9" t="str">
        <f aca="false">IF(ISBLANK(A448),"",IF($A448=V$2,$C448,V447))</f>
        <v/>
      </c>
      <c r="W448" s="9" t="str">
        <f aca="false">IF(ISBLANK(A448),"",IF($A448=W$2,$C448,W447))</f>
        <v/>
      </c>
    </row>
    <row r="449" customFormat="false" ht="14.1" hidden="false" customHeight="false" outlineLevel="0" collapsed="false">
      <c r="H449" s="8" t="n">
        <f aca="false">IF(ISBLANK(D449),,LEFT(D449,LEN(D449)-6)*1)</f>
        <v>0</v>
      </c>
      <c r="I449" s="9" t="str">
        <f aca="false">IF(ISBLANK(A449),"",-B449*C449)</f>
        <v/>
      </c>
      <c r="J449" s="9" t="str">
        <f aca="false">IF(ISBLANK(A449),"",-SUM(I$3:I449))</f>
        <v/>
      </c>
      <c r="K449" s="9" t="str">
        <f aca="false">IF(ISBLANK(A449),"",SUMPRODUCT(O449:R449,T449:W449)-J449)</f>
        <v/>
      </c>
      <c r="L449" s="5" t="str">
        <f aca="false">IF(ISBLANK(A449),"",K449/$M$1)</f>
        <v/>
      </c>
      <c r="M449" s="5" t="str">
        <f aca="false">IF(ISBLANK(A449),"",K449/($M$1+SUM(K$3:K448)))</f>
        <v/>
      </c>
      <c r="N449" s="0" t="str">
        <f aca="false">IF(ISBLANK(A449),"",IF(H450=0,NETWORKDAYS($H$3,H449,holiday!$B$2:$B$10),IF(DAY(H449)&lt;DAY(H450),NETWORKDAYS($H$3,H449,holiday!$B$2:$B$10),0)))</f>
        <v/>
      </c>
      <c r="O449" s="0" t="str">
        <f aca="false">IF(ISBLANK(A449),"",SUMIF($A$3:$A449,O$2,$B$3:$B449))</f>
        <v/>
      </c>
      <c r="P449" s="0" t="str">
        <f aca="false">IF(ISBLANK(A449),"",SUMIF($A$3:$A449,P$2,$B$3:$B449))</f>
        <v/>
      </c>
      <c r="Q449" s="0" t="str">
        <f aca="false">IF(ISBLANK(A449),"",SUMIF($A$3:$A449,Q$2,$B$3:$B449))</f>
        <v/>
      </c>
      <c r="R449" s="0" t="str">
        <f aca="false">IF(ISBLANK(A449),"",SUMIF($A$3:$A449,R$2,$B$3:$B449))</f>
        <v/>
      </c>
      <c r="T449" s="9" t="str">
        <f aca="false">IF(ISBLANK(A449),"",IF($A449=T$2,$C449,T448))</f>
        <v/>
      </c>
      <c r="U449" s="9" t="str">
        <f aca="false">IF(ISBLANK(A449),"",IF($A449=U$2,$C449,U448))</f>
        <v/>
      </c>
      <c r="V449" s="9" t="str">
        <f aca="false">IF(ISBLANK(A449),"",IF($A449=V$2,$C449,V448))</f>
        <v/>
      </c>
      <c r="W449" s="9" t="str">
        <f aca="false">IF(ISBLANK(A449),"",IF($A449=W$2,$C449,W448))</f>
        <v/>
      </c>
    </row>
    <row r="450" customFormat="false" ht="14.1" hidden="false" customHeight="false" outlineLevel="0" collapsed="false">
      <c r="H450" s="8" t="n">
        <f aca="false">IF(ISBLANK(D450),,LEFT(D450,LEN(D450)-6)*1)</f>
        <v>0</v>
      </c>
      <c r="I450" s="9" t="str">
        <f aca="false">IF(ISBLANK(A450),"",-B450*C450)</f>
        <v/>
      </c>
      <c r="J450" s="9" t="str">
        <f aca="false">IF(ISBLANK(A450),"",-SUM(I$3:I450))</f>
        <v/>
      </c>
      <c r="K450" s="9" t="str">
        <f aca="false">IF(ISBLANK(A450),"",SUMPRODUCT(O450:R450,T450:W450)-J450)</f>
        <v/>
      </c>
      <c r="L450" s="5" t="str">
        <f aca="false">IF(ISBLANK(A450),"",K450/$M$1)</f>
        <v/>
      </c>
      <c r="M450" s="5" t="str">
        <f aca="false">IF(ISBLANK(A450),"",K450/($M$1+SUM(K$3:K449)))</f>
        <v/>
      </c>
      <c r="N450" s="0" t="str">
        <f aca="false">IF(ISBLANK(A450),"",IF(H451=0,NETWORKDAYS($H$3,H450,holiday!$B$2:$B$10),IF(DAY(H450)&lt;DAY(H451),NETWORKDAYS($H$3,H450,holiday!$B$2:$B$10),0)))</f>
        <v/>
      </c>
      <c r="O450" s="0" t="str">
        <f aca="false">IF(ISBLANK(A450),"",SUMIF($A$3:$A450,O$2,$B$3:$B450))</f>
        <v/>
      </c>
      <c r="P450" s="0" t="str">
        <f aca="false">IF(ISBLANK(A450),"",SUMIF($A$3:$A450,P$2,$B$3:$B450))</f>
        <v/>
      </c>
      <c r="Q450" s="0" t="str">
        <f aca="false">IF(ISBLANK(A450),"",SUMIF($A$3:$A450,Q$2,$B$3:$B450))</f>
        <v/>
      </c>
      <c r="R450" s="0" t="str">
        <f aca="false">IF(ISBLANK(A450),"",SUMIF($A$3:$A450,R$2,$B$3:$B450))</f>
        <v/>
      </c>
      <c r="T450" s="9" t="str">
        <f aca="false">IF(ISBLANK(A450),"",IF($A450=T$2,$C450,T449))</f>
        <v/>
      </c>
      <c r="U450" s="9" t="str">
        <f aca="false">IF(ISBLANK(A450),"",IF($A450=U$2,$C450,U449))</f>
        <v/>
      </c>
      <c r="V450" s="9" t="str">
        <f aca="false">IF(ISBLANK(A450),"",IF($A450=V$2,$C450,V449))</f>
        <v/>
      </c>
      <c r="W450" s="9" t="str">
        <f aca="false">IF(ISBLANK(A450),"",IF($A450=W$2,$C450,W449))</f>
        <v/>
      </c>
    </row>
    <row r="451" customFormat="false" ht="14.1" hidden="false" customHeight="false" outlineLevel="0" collapsed="false">
      <c r="H451" s="8" t="n">
        <f aca="false">IF(ISBLANK(D451),,LEFT(D451,LEN(D451)-6)*1)</f>
        <v>0</v>
      </c>
      <c r="I451" s="9" t="str">
        <f aca="false">IF(ISBLANK(A451),"",-B451*C451)</f>
        <v/>
      </c>
      <c r="J451" s="9" t="str">
        <f aca="false">IF(ISBLANK(A451),"",-SUM(I$3:I451))</f>
        <v/>
      </c>
      <c r="K451" s="9" t="str">
        <f aca="false">IF(ISBLANK(A451),"",SUMPRODUCT(O451:R451,T451:W451)-J451)</f>
        <v/>
      </c>
      <c r="L451" s="5" t="str">
        <f aca="false">IF(ISBLANK(A451),"",K451/$M$1)</f>
        <v/>
      </c>
      <c r="M451" s="5" t="str">
        <f aca="false">IF(ISBLANK(A451),"",K451/($M$1+SUM(K$3:K450)))</f>
        <v/>
      </c>
      <c r="N451" s="0" t="str">
        <f aca="false">IF(ISBLANK(A451),"",IF(H452=0,NETWORKDAYS($H$3,H451,holiday!$B$2:$B$10),IF(DAY(H451)&lt;DAY(H452),NETWORKDAYS($H$3,H451,holiday!$B$2:$B$10),0)))</f>
        <v/>
      </c>
      <c r="O451" s="0" t="str">
        <f aca="false">IF(ISBLANK(A451),"",SUMIF($A$3:$A451,O$2,$B$3:$B451))</f>
        <v/>
      </c>
      <c r="P451" s="0" t="str">
        <f aca="false">IF(ISBLANK(A451),"",SUMIF($A$3:$A451,P$2,$B$3:$B451))</f>
        <v/>
      </c>
      <c r="Q451" s="0" t="str">
        <f aca="false">IF(ISBLANK(A451),"",SUMIF($A$3:$A451,Q$2,$B$3:$B451))</f>
        <v/>
      </c>
      <c r="R451" s="0" t="str">
        <f aca="false">IF(ISBLANK(A451),"",SUMIF($A$3:$A451,R$2,$B$3:$B451))</f>
        <v/>
      </c>
      <c r="T451" s="9" t="str">
        <f aca="false">IF(ISBLANK(A451),"",IF($A451=T$2,$C451,T450))</f>
        <v/>
      </c>
      <c r="U451" s="9" t="str">
        <f aca="false">IF(ISBLANK(A451),"",IF($A451=U$2,$C451,U450))</f>
        <v/>
      </c>
      <c r="V451" s="9" t="str">
        <f aca="false">IF(ISBLANK(A451),"",IF($A451=V$2,$C451,V450))</f>
        <v/>
      </c>
      <c r="W451" s="9" t="str">
        <f aca="false">IF(ISBLANK(A451),"",IF($A451=W$2,$C451,W450))</f>
        <v/>
      </c>
    </row>
    <row r="452" customFormat="false" ht="14.1" hidden="false" customHeight="false" outlineLevel="0" collapsed="false">
      <c r="H452" s="8" t="n">
        <f aca="false">IF(ISBLANK(D452),,LEFT(D452,LEN(D452)-6)*1)</f>
        <v>0</v>
      </c>
      <c r="I452" s="9" t="str">
        <f aca="false">IF(ISBLANK(A452),"",-B452*C452)</f>
        <v/>
      </c>
      <c r="J452" s="9" t="str">
        <f aca="false">IF(ISBLANK(A452),"",-SUM(I$3:I452))</f>
        <v/>
      </c>
      <c r="K452" s="9" t="str">
        <f aca="false">IF(ISBLANK(A452),"",SUMPRODUCT(O452:R452,T452:W452)-J452)</f>
        <v/>
      </c>
      <c r="L452" s="5" t="str">
        <f aca="false">IF(ISBLANK(A452),"",K452/$M$1)</f>
        <v/>
      </c>
      <c r="M452" s="5" t="str">
        <f aca="false">IF(ISBLANK(A452),"",K452/($M$1+SUM(K$3:K451)))</f>
        <v/>
      </c>
      <c r="N452" s="0" t="str">
        <f aca="false">IF(ISBLANK(A452),"",IF(H453=0,NETWORKDAYS($H$3,H452,holiday!$B$2:$B$10),IF(DAY(H452)&lt;DAY(H453),NETWORKDAYS($H$3,H452,holiday!$B$2:$B$10),0)))</f>
        <v/>
      </c>
      <c r="O452" s="0" t="str">
        <f aca="false">IF(ISBLANK(A452),"",SUMIF($A$3:$A452,O$2,$B$3:$B452))</f>
        <v/>
      </c>
      <c r="P452" s="0" t="str">
        <f aca="false">IF(ISBLANK(A452),"",SUMIF($A$3:$A452,P$2,$B$3:$B452))</f>
        <v/>
      </c>
      <c r="Q452" s="0" t="str">
        <f aca="false">IF(ISBLANK(A452),"",SUMIF($A$3:$A452,Q$2,$B$3:$B452))</f>
        <v/>
      </c>
      <c r="R452" s="0" t="str">
        <f aca="false">IF(ISBLANK(A452),"",SUMIF($A$3:$A452,R$2,$B$3:$B452))</f>
        <v/>
      </c>
      <c r="T452" s="9" t="str">
        <f aca="false">IF(ISBLANK(A452),"",IF($A452=T$2,$C452,T451))</f>
        <v/>
      </c>
      <c r="U452" s="9" t="str">
        <f aca="false">IF(ISBLANK(A452),"",IF($A452=U$2,$C452,U451))</f>
        <v/>
      </c>
      <c r="V452" s="9" t="str">
        <f aca="false">IF(ISBLANK(A452),"",IF($A452=V$2,$C452,V451))</f>
        <v/>
      </c>
      <c r="W452" s="9" t="str">
        <f aca="false">IF(ISBLANK(A452),"",IF($A452=W$2,$C452,W451))</f>
        <v/>
      </c>
    </row>
    <row r="453" customFormat="false" ht="14.1" hidden="false" customHeight="false" outlineLevel="0" collapsed="false">
      <c r="H453" s="8" t="n">
        <f aca="false">IF(ISBLANK(D453),,LEFT(D453,LEN(D453)-6)*1)</f>
        <v>0</v>
      </c>
      <c r="I453" s="9" t="str">
        <f aca="false">IF(ISBLANK(A453),"",-B453*C453)</f>
        <v/>
      </c>
      <c r="J453" s="9" t="str">
        <f aca="false">IF(ISBLANK(A453),"",-SUM(I$3:I453))</f>
        <v/>
      </c>
      <c r="K453" s="9" t="str">
        <f aca="false">IF(ISBLANK(A453),"",SUMPRODUCT(O453:R453,T453:W453)-J453)</f>
        <v/>
      </c>
      <c r="L453" s="5" t="str">
        <f aca="false">IF(ISBLANK(A453),"",K453/$M$1)</f>
        <v/>
      </c>
      <c r="M453" s="5" t="str">
        <f aca="false">IF(ISBLANK(A453),"",K453/($M$1+SUM(K$3:K452)))</f>
        <v/>
      </c>
      <c r="N453" s="0" t="str">
        <f aca="false">IF(ISBLANK(A453),"",IF(H454=0,NETWORKDAYS($H$3,H453,holiday!$B$2:$B$10),IF(DAY(H453)&lt;DAY(H454),NETWORKDAYS($H$3,H453,holiday!$B$2:$B$10),0)))</f>
        <v/>
      </c>
      <c r="O453" s="0" t="str">
        <f aca="false">IF(ISBLANK(A453),"",SUMIF($A$3:$A453,O$2,$B$3:$B453))</f>
        <v/>
      </c>
      <c r="P453" s="0" t="str">
        <f aca="false">IF(ISBLANK(A453),"",SUMIF($A$3:$A453,P$2,$B$3:$B453))</f>
        <v/>
      </c>
      <c r="Q453" s="0" t="str">
        <f aca="false">IF(ISBLANK(A453),"",SUMIF($A$3:$A453,Q$2,$B$3:$B453))</f>
        <v/>
      </c>
      <c r="R453" s="0" t="str">
        <f aca="false">IF(ISBLANK(A453),"",SUMIF($A$3:$A453,R$2,$B$3:$B453))</f>
        <v/>
      </c>
      <c r="T453" s="9" t="str">
        <f aca="false">IF(ISBLANK(A453),"",IF($A453=T$2,$C453,T452))</f>
        <v/>
      </c>
      <c r="U453" s="9" t="str">
        <f aca="false">IF(ISBLANK(A453),"",IF($A453=U$2,$C453,U452))</f>
        <v/>
      </c>
      <c r="V453" s="9" t="str">
        <f aca="false">IF(ISBLANK(A453),"",IF($A453=V$2,$C453,V452))</f>
        <v/>
      </c>
      <c r="W453" s="9" t="str">
        <f aca="false">IF(ISBLANK(A453),"",IF($A453=W$2,$C453,W452))</f>
        <v/>
      </c>
    </row>
    <row r="454" customFormat="false" ht="14.1" hidden="false" customHeight="false" outlineLevel="0" collapsed="false">
      <c r="H454" s="8" t="n">
        <f aca="false">IF(ISBLANK(D454),,LEFT(D454,LEN(D454)-6)*1)</f>
        <v>0</v>
      </c>
      <c r="I454" s="9" t="str">
        <f aca="false">IF(ISBLANK(A454),"",-B454*C454)</f>
        <v/>
      </c>
      <c r="J454" s="9" t="str">
        <f aca="false">IF(ISBLANK(A454),"",-SUM(I$3:I454))</f>
        <v/>
      </c>
      <c r="K454" s="9" t="str">
        <f aca="false">IF(ISBLANK(A454),"",SUMPRODUCT(O454:R454,T454:W454)-J454)</f>
        <v/>
      </c>
      <c r="L454" s="5" t="str">
        <f aca="false">IF(ISBLANK(A454),"",K454/$M$1)</f>
        <v/>
      </c>
      <c r="M454" s="5" t="str">
        <f aca="false">IF(ISBLANK(A454),"",K454/($M$1+SUM(K$3:K453)))</f>
        <v/>
      </c>
      <c r="N454" s="0" t="str">
        <f aca="false">IF(ISBLANK(A454),"",IF(H455=0,NETWORKDAYS($H$3,H454,holiday!$B$2:$B$10),IF(DAY(H454)&lt;DAY(H455),NETWORKDAYS($H$3,H454,holiday!$B$2:$B$10),0)))</f>
        <v/>
      </c>
      <c r="O454" s="0" t="str">
        <f aca="false">IF(ISBLANK(A454),"",SUMIF($A$3:$A454,O$2,$B$3:$B454))</f>
        <v/>
      </c>
      <c r="P454" s="0" t="str">
        <f aca="false">IF(ISBLANK(A454),"",SUMIF($A$3:$A454,P$2,$B$3:$B454))</f>
        <v/>
      </c>
      <c r="Q454" s="0" t="str">
        <f aca="false">IF(ISBLANK(A454),"",SUMIF($A$3:$A454,Q$2,$B$3:$B454))</f>
        <v/>
      </c>
      <c r="R454" s="0" t="str">
        <f aca="false">IF(ISBLANK(A454),"",SUMIF($A$3:$A454,R$2,$B$3:$B454))</f>
        <v/>
      </c>
      <c r="T454" s="9" t="str">
        <f aca="false">IF(ISBLANK(A454),"",IF($A454=T$2,$C454,T453))</f>
        <v/>
      </c>
      <c r="U454" s="9" t="str">
        <f aca="false">IF(ISBLANK(A454),"",IF($A454=U$2,$C454,U453))</f>
        <v/>
      </c>
      <c r="V454" s="9" t="str">
        <f aca="false">IF(ISBLANK(A454),"",IF($A454=V$2,$C454,V453))</f>
        <v/>
      </c>
      <c r="W454" s="9" t="str">
        <f aca="false">IF(ISBLANK(A454),"",IF($A454=W$2,$C454,W453))</f>
        <v/>
      </c>
    </row>
    <row r="455" customFormat="false" ht="14.1" hidden="false" customHeight="false" outlineLevel="0" collapsed="false">
      <c r="H455" s="8" t="n">
        <f aca="false">IF(ISBLANK(D455),,LEFT(D455,LEN(D455)-6)*1)</f>
        <v>0</v>
      </c>
      <c r="I455" s="9" t="str">
        <f aca="false">IF(ISBLANK(A455),"",-B455*C455)</f>
        <v/>
      </c>
      <c r="J455" s="9" t="str">
        <f aca="false">IF(ISBLANK(A455),"",-SUM(I$3:I455))</f>
        <v/>
      </c>
      <c r="K455" s="9" t="str">
        <f aca="false">IF(ISBLANK(A455),"",SUMPRODUCT(O455:R455,T455:W455)-J455)</f>
        <v/>
      </c>
      <c r="L455" s="5" t="str">
        <f aca="false">IF(ISBLANK(A455),"",K455/$M$1)</f>
        <v/>
      </c>
      <c r="M455" s="5" t="str">
        <f aca="false">IF(ISBLANK(A455),"",K455/($M$1+SUM(K$3:K454)))</f>
        <v/>
      </c>
      <c r="N455" s="0" t="str">
        <f aca="false">IF(ISBLANK(A455),"",IF(H456=0,NETWORKDAYS($H$3,H455,holiday!$B$2:$B$10),IF(DAY(H455)&lt;DAY(H456),NETWORKDAYS($H$3,H455,holiday!$B$2:$B$10),0)))</f>
        <v/>
      </c>
      <c r="O455" s="0" t="str">
        <f aca="false">IF(ISBLANK(A455),"",SUMIF($A$3:$A455,O$2,$B$3:$B455))</f>
        <v/>
      </c>
      <c r="P455" s="0" t="str">
        <f aca="false">IF(ISBLANK(A455),"",SUMIF($A$3:$A455,P$2,$B$3:$B455))</f>
        <v/>
      </c>
      <c r="Q455" s="0" t="str">
        <f aca="false">IF(ISBLANK(A455),"",SUMIF($A$3:$A455,Q$2,$B$3:$B455))</f>
        <v/>
      </c>
      <c r="R455" s="0" t="str">
        <f aca="false">IF(ISBLANK(A455),"",SUMIF($A$3:$A455,R$2,$B$3:$B455))</f>
        <v/>
      </c>
      <c r="T455" s="9" t="str">
        <f aca="false">IF(ISBLANK(A455),"",IF($A455=T$2,$C455,T454))</f>
        <v/>
      </c>
      <c r="U455" s="9" t="str">
        <f aca="false">IF(ISBLANK(A455),"",IF($A455=U$2,$C455,U454))</f>
        <v/>
      </c>
      <c r="V455" s="9" t="str">
        <f aca="false">IF(ISBLANK(A455),"",IF($A455=V$2,$C455,V454))</f>
        <v/>
      </c>
      <c r="W455" s="9" t="str">
        <f aca="false">IF(ISBLANK(A455),"",IF($A455=W$2,$C455,W454))</f>
        <v/>
      </c>
    </row>
    <row r="456" customFormat="false" ht="14.1" hidden="false" customHeight="false" outlineLevel="0" collapsed="false">
      <c r="H456" s="8" t="n">
        <f aca="false">IF(ISBLANK(D456),,LEFT(D456,LEN(D456)-6)*1)</f>
        <v>0</v>
      </c>
      <c r="I456" s="9" t="str">
        <f aca="false">IF(ISBLANK(A456),"",-B456*C456)</f>
        <v/>
      </c>
      <c r="J456" s="9" t="str">
        <f aca="false">IF(ISBLANK(A456),"",-SUM(I$3:I456))</f>
        <v/>
      </c>
      <c r="K456" s="9" t="str">
        <f aca="false">IF(ISBLANK(A456),"",SUMPRODUCT(O456:R456,T456:W456)-J456)</f>
        <v/>
      </c>
      <c r="L456" s="5" t="str">
        <f aca="false">IF(ISBLANK(A456),"",K456/$M$1)</f>
        <v/>
      </c>
      <c r="M456" s="5" t="str">
        <f aca="false">IF(ISBLANK(A456),"",K456/($M$1+SUM(K$3:K455)))</f>
        <v/>
      </c>
      <c r="N456" s="0" t="str">
        <f aca="false">IF(ISBLANK(A456),"",IF(H457=0,NETWORKDAYS($H$3,H456,holiday!$B$2:$B$10),IF(DAY(H456)&lt;DAY(H457),NETWORKDAYS($H$3,H456,holiday!$B$2:$B$10),0)))</f>
        <v/>
      </c>
      <c r="O456" s="0" t="str">
        <f aca="false">IF(ISBLANK(A456),"",SUMIF($A$3:$A456,O$2,$B$3:$B456))</f>
        <v/>
      </c>
      <c r="P456" s="0" t="str">
        <f aca="false">IF(ISBLANK(A456),"",SUMIF($A$3:$A456,P$2,$B$3:$B456))</f>
        <v/>
      </c>
      <c r="Q456" s="0" t="str">
        <f aca="false">IF(ISBLANK(A456),"",SUMIF($A$3:$A456,Q$2,$B$3:$B456))</f>
        <v/>
      </c>
      <c r="R456" s="0" t="str">
        <f aca="false">IF(ISBLANK(A456),"",SUMIF($A$3:$A456,R$2,$B$3:$B456))</f>
        <v/>
      </c>
      <c r="T456" s="9" t="str">
        <f aca="false">IF(ISBLANK(A456),"",IF($A456=T$2,$C456,T455))</f>
        <v/>
      </c>
      <c r="U456" s="9" t="str">
        <f aca="false">IF(ISBLANK(A456),"",IF($A456=U$2,$C456,U455))</f>
        <v/>
      </c>
      <c r="V456" s="9" t="str">
        <f aca="false">IF(ISBLANK(A456),"",IF($A456=V$2,$C456,V455))</f>
        <v/>
      </c>
      <c r="W456" s="9" t="str">
        <f aca="false">IF(ISBLANK(A456),"",IF($A456=W$2,$C456,W455))</f>
        <v/>
      </c>
    </row>
    <row r="457" customFormat="false" ht="14.1" hidden="false" customHeight="false" outlineLevel="0" collapsed="false">
      <c r="H457" s="8" t="n">
        <f aca="false">IF(ISBLANK(D457),,LEFT(D457,LEN(D457)-6)*1)</f>
        <v>0</v>
      </c>
      <c r="I457" s="9" t="str">
        <f aca="false">IF(ISBLANK(A457),"",-B457*C457)</f>
        <v/>
      </c>
      <c r="J457" s="9" t="str">
        <f aca="false">IF(ISBLANK(A457),"",-SUM(I$3:I457))</f>
        <v/>
      </c>
      <c r="K457" s="9" t="str">
        <f aca="false">IF(ISBLANK(A457),"",SUMPRODUCT(O457:R457,T457:W457)-J457)</f>
        <v/>
      </c>
      <c r="L457" s="5" t="str">
        <f aca="false">IF(ISBLANK(A457),"",K457/$M$1)</f>
        <v/>
      </c>
      <c r="M457" s="5" t="str">
        <f aca="false">IF(ISBLANK(A457),"",K457/($M$1+SUM(K$3:K456)))</f>
        <v/>
      </c>
      <c r="N457" s="0" t="str">
        <f aca="false">IF(ISBLANK(A457),"",IF(H458=0,NETWORKDAYS($H$3,H457,holiday!$B$2:$B$10),IF(DAY(H457)&lt;DAY(H458),NETWORKDAYS($H$3,H457,holiday!$B$2:$B$10),0)))</f>
        <v/>
      </c>
      <c r="O457" s="0" t="str">
        <f aca="false">IF(ISBLANK(A457),"",SUMIF($A$3:$A457,O$2,$B$3:$B457))</f>
        <v/>
      </c>
      <c r="P457" s="0" t="str">
        <f aca="false">IF(ISBLANK(A457),"",SUMIF($A$3:$A457,P$2,$B$3:$B457))</f>
        <v/>
      </c>
      <c r="Q457" s="0" t="str">
        <f aca="false">IF(ISBLANK(A457),"",SUMIF($A$3:$A457,Q$2,$B$3:$B457))</f>
        <v/>
      </c>
      <c r="R457" s="0" t="str">
        <f aca="false">IF(ISBLANK(A457),"",SUMIF($A$3:$A457,R$2,$B$3:$B457))</f>
        <v/>
      </c>
      <c r="T457" s="9" t="str">
        <f aca="false">IF(ISBLANK(A457),"",IF($A457=T$2,$C457,T456))</f>
        <v/>
      </c>
      <c r="U457" s="9" t="str">
        <f aca="false">IF(ISBLANK(A457),"",IF($A457=U$2,$C457,U456))</f>
        <v/>
      </c>
      <c r="V457" s="9" t="str">
        <f aca="false">IF(ISBLANK(A457),"",IF($A457=V$2,$C457,V456))</f>
        <v/>
      </c>
      <c r="W457" s="9" t="str">
        <f aca="false">IF(ISBLANK(A457),"",IF($A457=W$2,$C457,W456))</f>
        <v/>
      </c>
    </row>
    <row r="458" customFormat="false" ht="14.1" hidden="false" customHeight="false" outlineLevel="0" collapsed="false">
      <c r="H458" s="8" t="n">
        <f aca="false">IF(ISBLANK(D458),,LEFT(D458,LEN(D458)-6)*1)</f>
        <v>0</v>
      </c>
      <c r="I458" s="9" t="str">
        <f aca="false">IF(ISBLANK(A458),"",-B458*C458)</f>
        <v/>
      </c>
      <c r="J458" s="9" t="str">
        <f aca="false">IF(ISBLANK(A458),"",-SUM(I$3:I458))</f>
        <v/>
      </c>
      <c r="K458" s="9" t="str">
        <f aca="false">IF(ISBLANK(A458),"",SUMPRODUCT(O458:R458,T458:W458)-J458)</f>
        <v/>
      </c>
      <c r="L458" s="5" t="str">
        <f aca="false">IF(ISBLANK(A458),"",K458/$M$1)</f>
        <v/>
      </c>
      <c r="M458" s="5" t="str">
        <f aca="false">IF(ISBLANK(A458),"",K458/($M$1+SUM(K$3:K457)))</f>
        <v/>
      </c>
      <c r="N458" s="0" t="str">
        <f aca="false">IF(ISBLANK(A458),"",IF(H459=0,NETWORKDAYS($H$3,H458,holiday!$B$2:$B$10),IF(DAY(H458)&lt;DAY(H459),NETWORKDAYS($H$3,H458,holiday!$B$2:$B$10),0)))</f>
        <v/>
      </c>
      <c r="O458" s="0" t="str">
        <f aca="false">IF(ISBLANK(A458),"",SUMIF($A$3:$A458,O$2,$B$3:$B458))</f>
        <v/>
      </c>
      <c r="P458" s="0" t="str">
        <f aca="false">IF(ISBLANK(A458),"",SUMIF($A$3:$A458,P$2,$B$3:$B458))</f>
        <v/>
      </c>
      <c r="Q458" s="0" t="str">
        <f aca="false">IF(ISBLANK(A458),"",SUMIF($A$3:$A458,Q$2,$B$3:$B458))</f>
        <v/>
      </c>
      <c r="R458" s="0" t="str">
        <f aca="false">IF(ISBLANK(A458),"",SUMIF($A$3:$A458,R$2,$B$3:$B458))</f>
        <v/>
      </c>
      <c r="T458" s="9" t="str">
        <f aca="false">IF(ISBLANK(A458),"",IF($A458=T$2,$C458,T457))</f>
        <v/>
      </c>
      <c r="U458" s="9" t="str">
        <f aca="false">IF(ISBLANK(A458),"",IF($A458=U$2,$C458,U457))</f>
        <v/>
      </c>
      <c r="V458" s="9" t="str">
        <f aca="false">IF(ISBLANK(A458),"",IF($A458=V$2,$C458,V457))</f>
        <v/>
      </c>
      <c r="W458" s="9" t="str">
        <f aca="false">IF(ISBLANK(A458),"",IF($A458=W$2,$C458,W457))</f>
        <v/>
      </c>
    </row>
    <row r="459" customFormat="false" ht="14.1" hidden="false" customHeight="false" outlineLevel="0" collapsed="false">
      <c r="H459" s="8" t="n">
        <f aca="false">IF(ISBLANK(D459),,LEFT(D459,LEN(D459)-6)*1)</f>
        <v>0</v>
      </c>
      <c r="I459" s="9" t="str">
        <f aca="false">IF(ISBLANK(A459),"",-B459*C459)</f>
        <v/>
      </c>
      <c r="J459" s="9" t="str">
        <f aca="false">IF(ISBLANK(A459),"",-SUM(I$3:I459))</f>
        <v/>
      </c>
      <c r="K459" s="9" t="str">
        <f aca="false">IF(ISBLANK(A459),"",SUMPRODUCT(O459:R459,T459:W459)-J459)</f>
        <v/>
      </c>
      <c r="L459" s="5" t="str">
        <f aca="false">IF(ISBLANK(A459),"",K459/$M$1)</f>
        <v/>
      </c>
      <c r="M459" s="5" t="str">
        <f aca="false">IF(ISBLANK(A459),"",K459/($M$1+SUM(K$3:K458)))</f>
        <v/>
      </c>
      <c r="N459" s="0" t="str">
        <f aca="false">IF(ISBLANK(A459),"",IF(H460=0,NETWORKDAYS($H$3,H459,holiday!$B$2:$B$10),IF(DAY(H459)&lt;DAY(H460),NETWORKDAYS($H$3,H459,holiday!$B$2:$B$10),0)))</f>
        <v/>
      </c>
      <c r="O459" s="0" t="str">
        <f aca="false">IF(ISBLANK(A459),"",SUMIF($A$3:$A459,O$2,$B$3:$B459))</f>
        <v/>
      </c>
      <c r="P459" s="0" t="str">
        <f aca="false">IF(ISBLANK(A459),"",SUMIF($A$3:$A459,P$2,$B$3:$B459))</f>
        <v/>
      </c>
      <c r="Q459" s="0" t="str">
        <f aca="false">IF(ISBLANK(A459),"",SUMIF($A$3:$A459,Q$2,$B$3:$B459))</f>
        <v/>
      </c>
      <c r="R459" s="0" t="str">
        <f aca="false">IF(ISBLANK(A459),"",SUMIF($A$3:$A459,R$2,$B$3:$B459))</f>
        <v/>
      </c>
      <c r="T459" s="9" t="str">
        <f aca="false">IF(ISBLANK(A459),"",IF($A459=T$2,$C459,T458))</f>
        <v/>
      </c>
      <c r="U459" s="9" t="str">
        <f aca="false">IF(ISBLANK(A459),"",IF($A459=U$2,$C459,U458))</f>
        <v/>
      </c>
      <c r="V459" s="9" t="str">
        <f aca="false">IF(ISBLANK(A459),"",IF($A459=V$2,$C459,V458))</f>
        <v/>
      </c>
      <c r="W459" s="9" t="str">
        <f aca="false">IF(ISBLANK(A459),"",IF($A459=W$2,$C459,W458))</f>
        <v/>
      </c>
    </row>
    <row r="460" customFormat="false" ht="14.1" hidden="false" customHeight="false" outlineLevel="0" collapsed="false">
      <c r="H460" s="8" t="n">
        <f aca="false">IF(ISBLANK(D460),,LEFT(D460,LEN(D460)-6)*1)</f>
        <v>0</v>
      </c>
      <c r="I460" s="9" t="str">
        <f aca="false">IF(ISBLANK(A460),"",-B460*C460)</f>
        <v/>
      </c>
      <c r="J460" s="9" t="str">
        <f aca="false">IF(ISBLANK(A460),"",-SUM(I$3:I460))</f>
        <v/>
      </c>
      <c r="K460" s="9" t="str">
        <f aca="false">IF(ISBLANK(A460),"",SUMPRODUCT(O460:R460,T460:W460)-J460)</f>
        <v/>
      </c>
      <c r="L460" s="5" t="str">
        <f aca="false">IF(ISBLANK(A460),"",K460/$M$1)</f>
        <v/>
      </c>
      <c r="M460" s="5" t="str">
        <f aca="false">IF(ISBLANK(A460),"",K460/($M$1+SUM(K$3:K459)))</f>
        <v/>
      </c>
      <c r="N460" s="0" t="str">
        <f aca="false">IF(ISBLANK(A460),"",IF(H461=0,NETWORKDAYS($H$3,H460,holiday!$B$2:$B$10),IF(DAY(H460)&lt;DAY(H461),NETWORKDAYS($H$3,H460,holiday!$B$2:$B$10),0)))</f>
        <v/>
      </c>
      <c r="O460" s="0" t="str">
        <f aca="false">IF(ISBLANK(A460),"",SUMIF($A$3:$A460,O$2,$B$3:$B460))</f>
        <v/>
      </c>
      <c r="P460" s="0" t="str">
        <f aca="false">IF(ISBLANK(A460),"",SUMIF($A$3:$A460,P$2,$B$3:$B460))</f>
        <v/>
      </c>
      <c r="Q460" s="0" t="str">
        <f aca="false">IF(ISBLANK(A460),"",SUMIF($A$3:$A460,Q$2,$B$3:$B460))</f>
        <v/>
      </c>
      <c r="R460" s="0" t="str">
        <f aca="false">IF(ISBLANK(A460),"",SUMIF($A$3:$A460,R$2,$B$3:$B460))</f>
        <v/>
      </c>
      <c r="T460" s="9" t="str">
        <f aca="false">IF(ISBLANK(A460),"",IF($A460=T$2,$C460,T459))</f>
        <v/>
      </c>
      <c r="U460" s="9" t="str">
        <f aca="false">IF(ISBLANK(A460),"",IF($A460=U$2,$C460,U459))</f>
        <v/>
      </c>
      <c r="V460" s="9" t="str">
        <f aca="false">IF(ISBLANK(A460),"",IF($A460=V$2,$C460,V459))</f>
        <v/>
      </c>
      <c r="W460" s="9" t="str">
        <f aca="false">IF(ISBLANK(A460),"",IF($A460=W$2,$C460,W459))</f>
        <v/>
      </c>
    </row>
    <row r="461" customFormat="false" ht="14.1" hidden="false" customHeight="false" outlineLevel="0" collapsed="false">
      <c r="H461" s="8" t="n">
        <f aca="false">IF(ISBLANK(D461),,LEFT(D461,LEN(D461)-6)*1)</f>
        <v>0</v>
      </c>
      <c r="I461" s="9" t="str">
        <f aca="false">IF(ISBLANK(A461),"",-B461*C461)</f>
        <v/>
      </c>
      <c r="J461" s="9" t="str">
        <f aca="false">IF(ISBLANK(A461),"",-SUM(I$3:I461))</f>
        <v/>
      </c>
      <c r="K461" s="9" t="str">
        <f aca="false">IF(ISBLANK(A461),"",SUMPRODUCT(O461:R461,T461:W461)-J461)</f>
        <v/>
      </c>
      <c r="L461" s="5" t="str">
        <f aca="false">IF(ISBLANK(A461),"",K461/$M$1)</f>
        <v/>
      </c>
      <c r="M461" s="5" t="str">
        <f aca="false">IF(ISBLANK(A461),"",K461/($M$1+SUM(K$3:K460)))</f>
        <v/>
      </c>
      <c r="N461" s="0" t="str">
        <f aca="false">IF(ISBLANK(A461),"",IF(H462=0,NETWORKDAYS($H$3,H461,holiday!$B$2:$B$10),IF(DAY(H461)&lt;DAY(H462),NETWORKDAYS($H$3,H461,holiday!$B$2:$B$10),0)))</f>
        <v/>
      </c>
      <c r="O461" s="0" t="str">
        <f aca="false">IF(ISBLANK(A461),"",SUMIF($A$3:$A461,O$2,$B$3:$B461))</f>
        <v/>
      </c>
      <c r="P461" s="0" t="str">
        <f aca="false">IF(ISBLANK(A461),"",SUMIF($A$3:$A461,P$2,$B$3:$B461))</f>
        <v/>
      </c>
      <c r="Q461" s="0" t="str">
        <f aca="false">IF(ISBLANK(A461),"",SUMIF($A$3:$A461,Q$2,$B$3:$B461))</f>
        <v/>
      </c>
      <c r="R461" s="0" t="str">
        <f aca="false">IF(ISBLANK(A461),"",SUMIF($A$3:$A461,R$2,$B$3:$B461))</f>
        <v/>
      </c>
      <c r="T461" s="9" t="str">
        <f aca="false">IF(ISBLANK(A461),"",IF($A461=T$2,$C461,T460))</f>
        <v/>
      </c>
      <c r="U461" s="9" t="str">
        <f aca="false">IF(ISBLANK(A461),"",IF($A461=U$2,$C461,U460))</f>
        <v/>
      </c>
      <c r="V461" s="9" t="str">
        <f aca="false">IF(ISBLANK(A461),"",IF($A461=V$2,$C461,V460))</f>
        <v/>
      </c>
      <c r="W461" s="9" t="str">
        <f aca="false">IF(ISBLANK(A461),"",IF($A461=W$2,$C461,W460))</f>
        <v/>
      </c>
    </row>
    <row r="462" customFormat="false" ht="14.1" hidden="false" customHeight="false" outlineLevel="0" collapsed="false">
      <c r="H462" s="8" t="n">
        <f aca="false">IF(ISBLANK(D462),,LEFT(D462,LEN(D462)-6)*1)</f>
        <v>0</v>
      </c>
      <c r="I462" s="9" t="str">
        <f aca="false">IF(ISBLANK(A462),"",-B462*C462)</f>
        <v/>
      </c>
      <c r="J462" s="9" t="str">
        <f aca="false">IF(ISBLANK(A462),"",-SUM(I$3:I462))</f>
        <v/>
      </c>
      <c r="K462" s="9" t="str">
        <f aca="false">IF(ISBLANK(A462),"",SUMPRODUCT(O462:R462,T462:W462)-J462)</f>
        <v/>
      </c>
      <c r="L462" s="5" t="str">
        <f aca="false">IF(ISBLANK(A462),"",K462/$M$1)</f>
        <v/>
      </c>
      <c r="M462" s="5" t="str">
        <f aca="false">IF(ISBLANK(A462),"",K462/($M$1+SUM(K$3:K461)))</f>
        <v/>
      </c>
      <c r="N462" s="0" t="str">
        <f aca="false">IF(ISBLANK(A462),"",IF(H463=0,NETWORKDAYS($H$3,H462,holiday!$B$2:$B$10),IF(DAY(H462)&lt;DAY(H463),NETWORKDAYS($H$3,H462,holiday!$B$2:$B$10),0)))</f>
        <v/>
      </c>
      <c r="O462" s="0" t="str">
        <f aca="false">IF(ISBLANK(A462),"",SUMIF($A$3:$A462,O$2,$B$3:$B462))</f>
        <v/>
      </c>
      <c r="P462" s="0" t="str">
        <f aca="false">IF(ISBLANK(A462),"",SUMIF($A$3:$A462,P$2,$B$3:$B462))</f>
        <v/>
      </c>
      <c r="Q462" s="0" t="str">
        <f aca="false">IF(ISBLANK(A462),"",SUMIF($A$3:$A462,Q$2,$B$3:$B462))</f>
        <v/>
      </c>
      <c r="R462" s="0" t="str">
        <f aca="false">IF(ISBLANK(A462),"",SUMIF($A$3:$A462,R$2,$B$3:$B462))</f>
        <v/>
      </c>
      <c r="T462" s="9" t="str">
        <f aca="false">IF(ISBLANK(A462),"",IF($A462=T$2,$C462,T461))</f>
        <v/>
      </c>
      <c r="U462" s="9" t="str">
        <f aca="false">IF(ISBLANK(A462),"",IF($A462=U$2,$C462,U461))</f>
        <v/>
      </c>
      <c r="V462" s="9" t="str">
        <f aca="false">IF(ISBLANK(A462),"",IF($A462=V$2,$C462,V461))</f>
        <v/>
      </c>
      <c r="W462" s="9" t="str">
        <f aca="false">IF(ISBLANK(A462),"",IF($A462=W$2,$C462,W461))</f>
        <v/>
      </c>
    </row>
    <row r="463" customFormat="false" ht="14.1" hidden="false" customHeight="false" outlineLevel="0" collapsed="false">
      <c r="H463" s="8" t="n">
        <f aca="false">IF(ISBLANK(D463),,LEFT(D463,LEN(D463)-6)*1)</f>
        <v>0</v>
      </c>
      <c r="I463" s="9" t="str">
        <f aca="false">IF(ISBLANK(A463),"",-B463*C463)</f>
        <v/>
      </c>
      <c r="J463" s="9" t="str">
        <f aca="false">IF(ISBLANK(A463),"",-SUM(I$3:I463))</f>
        <v/>
      </c>
      <c r="K463" s="9" t="str">
        <f aca="false">IF(ISBLANK(A463),"",SUMPRODUCT(O463:R463,T463:W463)-J463)</f>
        <v/>
      </c>
      <c r="L463" s="5" t="str">
        <f aca="false">IF(ISBLANK(A463),"",K463/$M$1)</f>
        <v/>
      </c>
      <c r="M463" s="5" t="str">
        <f aca="false">IF(ISBLANK(A463),"",K463/($M$1+SUM(K$3:K462)))</f>
        <v/>
      </c>
      <c r="N463" s="0" t="str">
        <f aca="false">IF(ISBLANK(A463),"",IF(H464=0,NETWORKDAYS($H$3,H463,holiday!$B$2:$B$10),IF(DAY(H463)&lt;DAY(H464),NETWORKDAYS($H$3,H463,holiday!$B$2:$B$10),0)))</f>
        <v/>
      </c>
      <c r="O463" s="0" t="str">
        <f aca="false">IF(ISBLANK(A463),"",SUMIF($A$3:$A463,O$2,$B$3:$B463))</f>
        <v/>
      </c>
      <c r="P463" s="0" t="str">
        <f aca="false">IF(ISBLANK(A463),"",SUMIF($A$3:$A463,P$2,$B$3:$B463))</f>
        <v/>
      </c>
      <c r="Q463" s="0" t="str">
        <f aca="false">IF(ISBLANK(A463),"",SUMIF($A$3:$A463,Q$2,$B$3:$B463))</f>
        <v/>
      </c>
      <c r="R463" s="0" t="str">
        <f aca="false">IF(ISBLANK(A463),"",SUMIF($A$3:$A463,R$2,$B$3:$B463))</f>
        <v/>
      </c>
      <c r="T463" s="9" t="str">
        <f aca="false">IF(ISBLANK(A463),"",IF($A463=T$2,$C463,T462))</f>
        <v/>
      </c>
      <c r="U463" s="9" t="str">
        <f aca="false">IF(ISBLANK(A463),"",IF($A463=U$2,$C463,U462))</f>
        <v/>
      </c>
      <c r="V463" s="9" t="str">
        <f aca="false">IF(ISBLANK(A463),"",IF($A463=V$2,$C463,V462))</f>
        <v/>
      </c>
      <c r="W463" s="9" t="str">
        <f aca="false">IF(ISBLANK(A463),"",IF($A463=W$2,$C463,W462))</f>
        <v/>
      </c>
    </row>
    <row r="464" customFormat="false" ht="14.1" hidden="false" customHeight="false" outlineLevel="0" collapsed="false">
      <c r="H464" s="8" t="n">
        <f aca="false">IF(ISBLANK(D464),,LEFT(D464,LEN(D464)-6)*1)</f>
        <v>0</v>
      </c>
      <c r="I464" s="9" t="str">
        <f aca="false">IF(ISBLANK(A464),"",-B464*C464)</f>
        <v/>
      </c>
      <c r="J464" s="9" t="str">
        <f aca="false">IF(ISBLANK(A464),"",-SUM(I$3:I464))</f>
        <v/>
      </c>
      <c r="K464" s="9" t="str">
        <f aca="false">IF(ISBLANK(A464),"",SUMPRODUCT(O464:R464,T464:W464)-J464)</f>
        <v/>
      </c>
      <c r="L464" s="5" t="str">
        <f aca="false">IF(ISBLANK(A464),"",K464/$M$1)</f>
        <v/>
      </c>
      <c r="M464" s="5" t="str">
        <f aca="false">IF(ISBLANK(A464),"",K464/($M$1+SUM(K$3:K463)))</f>
        <v/>
      </c>
      <c r="N464" s="0" t="str">
        <f aca="false">IF(ISBLANK(A464),"",IF(H465=0,NETWORKDAYS($H$3,H464,holiday!$B$2:$B$10),IF(DAY(H464)&lt;DAY(H465),NETWORKDAYS($H$3,H464,holiday!$B$2:$B$10),0)))</f>
        <v/>
      </c>
      <c r="O464" s="0" t="str">
        <f aca="false">IF(ISBLANK(A464),"",SUMIF($A$3:$A464,O$2,$B$3:$B464))</f>
        <v/>
      </c>
      <c r="P464" s="0" t="str">
        <f aca="false">IF(ISBLANK(A464),"",SUMIF($A$3:$A464,P$2,$B$3:$B464))</f>
        <v/>
      </c>
      <c r="Q464" s="0" t="str">
        <f aca="false">IF(ISBLANK(A464),"",SUMIF($A$3:$A464,Q$2,$B$3:$B464))</f>
        <v/>
      </c>
      <c r="R464" s="0" t="str">
        <f aca="false">IF(ISBLANK(A464),"",SUMIF($A$3:$A464,R$2,$B$3:$B464))</f>
        <v/>
      </c>
      <c r="T464" s="9" t="str">
        <f aca="false">IF(ISBLANK(A464),"",IF($A464=T$2,$C464,T463))</f>
        <v/>
      </c>
      <c r="U464" s="9" t="str">
        <f aca="false">IF(ISBLANK(A464),"",IF($A464=U$2,$C464,U463))</f>
        <v/>
      </c>
      <c r="V464" s="9" t="str">
        <f aca="false">IF(ISBLANK(A464),"",IF($A464=V$2,$C464,V463))</f>
        <v/>
      </c>
      <c r="W464" s="9" t="str">
        <f aca="false">IF(ISBLANK(A464),"",IF($A464=W$2,$C464,W463))</f>
        <v/>
      </c>
    </row>
    <row r="465" customFormat="false" ht="14.1" hidden="false" customHeight="false" outlineLevel="0" collapsed="false">
      <c r="H465" s="8" t="n">
        <f aca="false">IF(ISBLANK(D465),,LEFT(D465,LEN(D465)-6)*1)</f>
        <v>0</v>
      </c>
      <c r="I465" s="9" t="str">
        <f aca="false">IF(ISBLANK(A465),"",-B465*C465)</f>
        <v/>
      </c>
      <c r="J465" s="9" t="str">
        <f aca="false">IF(ISBLANK(A465),"",-SUM(I$3:I465))</f>
        <v/>
      </c>
      <c r="K465" s="9" t="str">
        <f aca="false">IF(ISBLANK(A465),"",SUMPRODUCT(O465:R465,T465:W465)-J465)</f>
        <v/>
      </c>
      <c r="L465" s="5" t="str">
        <f aca="false">IF(ISBLANK(A465),"",K465/$M$1)</f>
        <v/>
      </c>
      <c r="M465" s="5" t="str">
        <f aca="false">IF(ISBLANK(A465),"",K465/($M$1+SUM(K$3:K464)))</f>
        <v/>
      </c>
      <c r="N465" s="0" t="str">
        <f aca="false">IF(ISBLANK(A465),"",IF(H466=0,NETWORKDAYS($H$3,H465,holiday!$B$2:$B$10),IF(DAY(H465)&lt;DAY(H466),NETWORKDAYS($H$3,H465,holiday!$B$2:$B$10),0)))</f>
        <v/>
      </c>
      <c r="O465" s="0" t="str">
        <f aca="false">IF(ISBLANK(A465),"",SUMIF($A$3:$A465,O$2,$B$3:$B465))</f>
        <v/>
      </c>
      <c r="P465" s="0" t="str">
        <f aca="false">IF(ISBLANK(A465),"",SUMIF($A$3:$A465,P$2,$B$3:$B465))</f>
        <v/>
      </c>
      <c r="Q465" s="0" t="str">
        <f aca="false">IF(ISBLANK(A465),"",SUMIF($A$3:$A465,Q$2,$B$3:$B465))</f>
        <v/>
      </c>
      <c r="R465" s="0" t="str">
        <f aca="false">IF(ISBLANK(A465),"",SUMIF($A$3:$A465,R$2,$B$3:$B465))</f>
        <v/>
      </c>
      <c r="T465" s="9" t="str">
        <f aca="false">IF(ISBLANK(A465),"",IF($A465=T$2,$C465,T464))</f>
        <v/>
      </c>
      <c r="U465" s="9" t="str">
        <f aca="false">IF(ISBLANK(A465),"",IF($A465=U$2,$C465,U464))</f>
        <v/>
      </c>
      <c r="V465" s="9" t="str">
        <f aca="false">IF(ISBLANK(A465),"",IF($A465=V$2,$C465,V464))</f>
        <v/>
      </c>
      <c r="W465" s="9" t="str">
        <f aca="false">IF(ISBLANK(A465),"",IF($A465=W$2,$C465,W464))</f>
        <v/>
      </c>
    </row>
    <row r="466" customFormat="false" ht="14.1" hidden="false" customHeight="false" outlineLevel="0" collapsed="false">
      <c r="H466" s="8" t="n">
        <f aca="false">IF(ISBLANK(D466),,LEFT(D466,LEN(D466)-6)*1)</f>
        <v>0</v>
      </c>
      <c r="I466" s="9" t="str">
        <f aca="false">IF(ISBLANK(A466),"",-B466*C466)</f>
        <v/>
      </c>
      <c r="J466" s="9" t="str">
        <f aca="false">IF(ISBLANK(A466),"",-SUM(I$3:I466))</f>
        <v/>
      </c>
      <c r="K466" s="9" t="str">
        <f aca="false">IF(ISBLANK(A466),"",SUMPRODUCT(O466:R466,T466:W466)-J466)</f>
        <v/>
      </c>
      <c r="L466" s="5" t="str">
        <f aca="false">IF(ISBLANK(A466),"",K466/$M$1)</f>
        <v/>
      </c>
      <c r="M466" s="5" t="str">
        <f aca="false">IF(ISBLANK(A466),"",K466/($M$1+SUM(K$3:K465)))</f>
        <v/>
      </c>
      <c r="N466" s="0" t="str">
        <f aca="false">IF(ISBLANK(A466),"",IF(H467=0,NETWORKDAYS($H$3,H466,holiday!$B$2:$B$10),IF(DAY(H466)&lt;DAY(H467),NETWORKDAYS($H$3,H466,holiday!$B$2:$B$10),0)))</f>
        <v/>
      </c>
      <c r="O466" s="0" t="str">
        <f aca="false">IF(ISBLANK(A466),"",SUMIF($A$3:$A466,O$2,$B$3:$B466))</f>
        <v/>
      </c>
      <c r="P466" s="0" t="str">
        <f aca="false">IF(ISBLANK(A466),"",SUMIF($A$3:$A466,P$2,$B$3:$B466))</f>
        <v/>
      </c>
      <c r="Q466" s="0" t="str">
        <f aca="false">IF(ISBLANK(A466),"",SUMIF($A$3:$A466,Q$2,$B$3:$B466))</f>
        <v/>
      </c>
      <c r="R466" s="0" t="str">
        <f aca="false">IF(ISBLANK(A466),"",SUMIF($A$3:$A466,R$2,$B$3:$B466))</f>
        <v/>
      </c>
      <c r="T466" s="9" t="str">
        <f aca="false">IF(ISBLANK(A466),"",IF($A466=T$2,$C466,T465))</f>
        <v/>
      </c>
      <c r="U466" s="9" t="str">
        <f aca="false">IF(ISBLANK(A466),"",IF($A466=U$2,$C466,U465))</f>
        <v/>
      </c>
      <c r="V466" s="9" t="str">
        <f aca="false">IF(ISBLANK(A466),"",IF($A466=V$2,$C466,V465))</f>
        <v/>
      </c>
      <c r="W466" s="9" t="str">
        <f aca="false">IF(ISBLANK(A466),"",IF($A466=W$2,$C466,W465))</f>
        <v/>
      </c>
    </row>
    <row r="467" customFormat="false" ht="14.1" hidden="false" customHeight="false" outlineLevel="0" collapsed="false">
      <c r="H467" s="8" t="n">
        <f aca="false">IF(ISBLANK(D467),,LEFT(D467,LEN(D467)-6)*1)</f>
        <v>0</v>
      </c>
      <c r="I467" s="9" t="str">
        <f aca="false">IF(ISBLANK(A467),"",-B467*C467)</f>
        <v/>
      </c>
      <c r="J467" s="9" t="str">
        <f aca="false">IF(ISBLANK(A467),"",-SUM(I$3:I467))</f>
        <v/>
      </c>
      <c r="K467" s="9" t="str">
        <f aca="false">IF(ISBLANK(A467),"",SUMPRODUCT(O467:R467,T467:W467)-J467)</f>
        <v/>
      </c>
      <c r="L467" s="5" t="str">
        <f aca="false">IF(ISBLANK(A467),"",K467/$M$1)</f>
        <v/>
      </c>
      <c r="M467" s="5" t="str">
        <f aca="false">IF(ISBLANK(A467),"",K467/($M$1+SUM(K$3:K466)))</f>
        <v/>
      </c>
      <c r="N467" s="0" t="str">
        <f aca="false">IF(ISBLANK(A467),"",IF(H468=0,NETWORKDAYS($H$3,H467,holiday!$B$2:$B$10),IF(DAY(H467)&lt;DAY(H468),NETWORKDAYS($H$3,H467,holiday!$B$2:$B$10),0)))</f>
        <v/>
      </c>
      <c r="O467" s="0" t="str">
        <f aca="false">IF(ISBLANK(A467),"",SUMIF($A$3:$A467,O$2,$B$3:$B467))</f>
        <v/>
      </c>
      <c r="P467" s="0" t="str">
        <f aca="false">IF(ISBLANK(A467),"",SUMIF($A$3:$A467,P$2,$B$3:$B467))</f>
        <v/>
      </c>
      <c r="Q467" s="0" t="str">
        <f aca="false">IF(ISBLANK(A467),"",SUMIF($A$3:$A467,Q$2,$B$3:$B467))</f>
        <v/>
      </c>
      <c r="R467" s="0" t="str">
        <f aca="false">IF(ISBLANK(A467),"",SUMIF($A$3:$A467,R$2,$B$3:$B467))</f>
        <v/>
      </c>
      <c r="T467" s="9" t="str">
        <f aca="false">IF(ISBLANK(A467),"",IF($A467=T$2,$C467,T466))</f>
        <v/>
      </c>
      <c r="U467" s="9" t="str">
        <f aca="false">IF(ISBLANK(A467),"",IF($A467=U$2,$C467,U466))</f>
        <v/>
      </c>
      <c r="V467" s="9" t="str">
        <f aca="false">IF(ISBLANK(A467),"",IF($A467=V$2,$C467,V466))</f>
        <v/>
      </c>
      <c r="W467" s="9" t="str">
        <f aca="false">IF(ISBLANK(A467),"",IF($A467=W$2,$C467,W466))</f>
        <v/>
      </c>
    </row>
    <row r="468" customFormat="false" ht="14.1" hidden="false" customHeight="false" outlineLevel="0" collapsed="false">
      <c r="H468" s="8" t="n">
        <f aca="false">IF(ISBLANK(D468),,LEFT(D468,LEN(D468)-6)*1)</f>
        <v>0</v>
      </c>
      <c r="I468" s="9" t="str">
        <f aca="false">IF(ISBLANK(A468),"",-B468*C468)</f>
        <v/>
      </c>
      <c r="J468" s="9" t="str">
        <f aca="false">IF(ISBLANK(A468),"",-SUM(I$3:I468))</f>
        <v/>
      </c>
      <c r="K468" s="9" t="str">
        <f aca="false">IF(ISBLANK(A468),"",SUMPRODUCT(O468:R468,T468:W468)-J468)</f>
        <v/>
      </c>
      <c r="L468" s="5" t="str">
        <f aca="false">IF(ISBLANK(A468),"",K468/$M$1)</f>
        <v/>
      </c>
      <c r="M468" s="5" t="str">
        <f aca="false">IF(ISBLANK(A468),"",K468/($M$1+SUM(K$3:K467)))</f>
        <v/>
      </c>
      <c r="N468" s="0" t="str">
        <f aca="false">IF(ISBLANK(A468),"",IF(H469=0,NETWORKDAYS($H$3,H468,holiday!$B$2:$B$10),IF(DAY(H468)&lt;DAY(H469),NETWORKDAYS($H$3,H468,holiday!$B$2:$B$10),0)))</f>
        <v/>
      </c>
      <c r="O468" s="0" t="str">
        <f aca="false">IF(ISBLANK(A468),"",SUMIF($A$3:$A468,O$2,$B$3:$B468))</f>
        <v/>
      </c>
      <c r="P468" s="0" t="str">
        <f aca="false">IF(ISBLANK(A468),"",SUMIF($A$3:$A468,P$2,$B$3:$B468))</f>
        <v/>
      </c>
      <c r="Q468" s="0" t="str">
        <f aca="false">IF(ISBLANK(A468),"",SUMIF($A$3:$A468,Q$2,$B$3:$B468))</f>
        <v/>
      </c>
      <c r="R468" s="0" t="str">
        <f aca="false">IF(ISBLANK(A468),"",SUMIF($A$3:$A468,R$2,$B$3:$B468))</f>
        <v/>
      </c>
      <c r="T468" s="9" t="str">
        <f aca="false">IF(ISBLANK(A468),"",IF($A468=T$2,$C468,T467))</f>
        <v/>
      </c>
      <c r="U468" s="9" t="str">
        <f aca="false">IF(ISBLANK(A468),"",IF($A468=U$2,$C468,U467))</f>
        <v/>
      </c>
      <c r="V468" s="9" t="str">
        <f aca="false">IF(ISBLANK(A468),"",IF($A468=V$2,$C468,V467))</f>
        <v/>
      </c>
      <c r="W468" s="9" t="str">
        <f aca="false">IF(ISBLANK(A468),"",IF($A468=W$2,$C468,W467))</f>
        <v/>
      </c>
    </row>
    <row r="469" customFormat="false" ht="14.1" hidden="false" customHeight="false" outlineLevel="0" collapsed="false">
      <c r="H469" s="8" t="n">
        <f aca="false">IF(ISBLANK(D469),,LEFT(D469,LEN(D469)-6)*1)</f>
        <v>0</v>
      </c>
      <c r="I469" s="9" t="str">
        <f aca="false">IF(ISBLANK(A469),"",-B469*C469)</f>
        <v/>
      </c>
      <c r="J469" s="9" t="str">
        <f aca="false">IF(ISBLANK(A469),"",-SUM(I$3:I469))</f>
        <v/>
      </c>
      <c r="K469" s="9" t="str">
        <f aca="false">IF(ISBLANK(A469),"",SUMPRODUCT(O469:R469,T469:W469)-J469)</f>
        <v/>
      </c>
      <c r="L469" s="5" t="str">
        <f aca="false">IF(ISBLANK(A469),"",K469/$M$1)</f>
        <v/>
      </c>
      <c r="M469" s="5" t="str">
        <f aca="false">IF(ISBLANK(A469),"",K469/($M$1+SUM(K$3:K468)))</f>
        <v/>
      </c>
      <c r="N469" s="0" t="str">
        <f aca="false">IF(ISBLANK(A469),"",IF(H470=0,NETWORKDAYS($H$3,H469,holiday!$B$2:$B$10),IF(DAY(H469)&lt;DAY(H470),NETWORKDAYS($H$3,H469,holiday!$B$2:$B$10),0)))</f>
        <v/>
      </c>
      <c r="O469" s="0" t="str">
        <f aca="false">IF(ISBLANK(A469),"",SUMIF($A$3:$A469,O$2,$B$3:$B469))</f>
        <v/>
      </c>
      <c r="P469" s="0" t="str">
        <f aca="false">IF(ISBLANK(A469),"",SUMIF($A$3:$A469,P$2,$B$3:$B469))</f>
        <v/>
      </c>
      <c r="Q469" s="0" t="str">
        <f aca="false">IF(ISBLANK(A469),"",SUMIF($A$3:$A469,Q$2,$B$3:$B469))</f>
        <v/>
      </c>
      <c r="R469" s="0" t="str">
        <f aca="false">IF(ISBLANK(A469),"",SUMIF($A$3:$A469,R$2,$B$3:$B469))</f>
        <v/>
      </c>
      <c r="T469" s="9" t="str">
        <f aca="false">IF(ISBLANK(A469),"",IF($A469=T$2,$C469,T468))</f>
        <v/>
      </c>
      <c r="U469" s="9" t="str">
        <f aca="false">IF(ISBLANK(A469),"",IF($A469=U$2,$C469,U468))</f>
        <v/>
      </c>
      <c r="V469" s="9" t="str">
        <f aca="false">IF(ISBLANK(A469),"",IF($A469=V$2,$C469,V468))</f>
        <v/>
      </c>
      <c r="W469" s="9" t="str">
        <f aca="false">IF(ISBLANK(A469),"",IF($A469=W$2,$C469,W468))</f>
        <v/>
      </c>
    </row>
    <row r="470" customFormat="false" ht="14.1" hidden="false" customHeight="false" outlineLevel="0" collapsed="false">
      <c r="H470" s="8" t="n">
        <f aca="false">IF(ISBLANK(D470),,LEFT(D470,LEN(D470)-6)*1)</f>
        <v>0</v>
      </c>
      <c r="I470" s="9" t="str">
        <f aca="false">IF(ISBLANK(A470),"",-B470*C470)</f>
        <v/>
      </c>
      <c r="J470" s="9" t="str">
        <f aca="false">IF(ISBLANK(A470),"",-SUM(I$3:I470))</f>
        <v/>
      </c>
      <c r="K470" s="9" t="str">
        <f aca="false">IF(ISBLANK(A470),"",SUMPRODUCT(O470:R470,T470:W470)-J470)</f>
        <v/>
      </c>
      <c r="L470" s="5" t="str">
        <f aca="false">IF(ISBLANK(A470),"",K470/$M$1)</f>
        <v/>
      </c>
      <c r="M470" s="5" t="str">
        <f aca="false">IF(ISBLANK(A470),"",K470/($M$1+SUM(K$3:K469)))</f>
        <v/>
      </c>
      <c r="N470" s="0" t="str">
        <f aca="false">IF(ISBLANK(A470),"",IF(H471=0,NETWORKDAYS($H$3,H470,holiday!$B$2:$B$10),IF(DAY(H470)&lt;DAY(H471),NETWORKDAYS($H$3,H470,holiday!$B$2:$B$10),0)))</f>
        <v/>
      </c>
      <c r="O470" s="0" t="str">
        <f aca="false">IF(ISBLANK(A470),"",SUMIF($A$3:$A470,O$2,$B$3:$B470))</f>
        <v/>
      </c>
      <c r="P470" s="0" t="str">
        <f aca="false">IF(ISBLANK(A470),"",SUMIF($A$3:$A470,P$2,$B$3:$B470))</f>
        <v/>
      </c>
      <c r="Q470" s="0" t="str">
        <f aca="false">IF(ISBLANK(A470),"",SUMIF($A$3:$A470,Q$2,$B$3:$B470))</f>
        <v/>
      </c>
      <c r="R470" s="0" t="str">
        <f aca="false">IF(ISBLANK(A470),"",SUMIF($A$3:$A470,R$2,$B$3:$B470))</f>
        <v/>
      </c>
      <c r="T470" s="9" t="str">
        <f aca="false">IF(ISBLANK(A470),"",IF($A470=T$2,$C470,T469))</f>
        <v/>
      </c>
      <c r="U470" s="9" t="str">
        <f aca="false">IF(ISBLANK(A470),"",IF($A470=U$2,$C470,U469))</f>
        <v/>
      </c>
      <c r="V470" s="9" t="str">
        <f aca="false">IF(ISBLANK(A470),"",IF($A470=V$2,$C470,V469))</f>
        <v/>
      </c>
      <c r="W470" s="9" t="str">
        <f aca="false">IF(ISBLANK(A470),"",IF($A470=W$2,$C470,W469))</f>
        <v/>
      </c>
    </row>
    <row r="471" customFormat="false" ht="14.1" hidden="false" customHeight="false" outlineLevel="0" collapsed="false">
      <c r="H471" s="8" t="n">
        <f aca="false">IF(ISBLANK(D471),,LEFT(D471,LEN(D471)-6)*1)</f>
        <v>0</v>
      </c>
      <c r="I471" s="9" t="str">
        <f aca="false">IF(ISBLANK(A471),"",-B471*C471)</f>
        <v/>
      </c>
      <c r="J471" s="9" t="str">
        <f aca="false">IF(ISBLANK(A471),"",-SUM(I$3:I471))</f>
        <v/>
      </c>
      <c r="K471" s="9" t="str">
        <f aca="false">IF(ISBLANK(A471),"",SUMPRODUCT(O471:R471,T471:W471)-J471)</f>
        <v/>
      </c>
      <c r="L471" s="5" t="str">
        <f aca="false">IF(ISBLANK(A471),"",K471/$M$1)</f>
        <v/>
      </c>
      <c r="M471" s="5" t="str">
        <f aca="false">IF(ISBLANK(A471),"",K471/($M$1+SUM(K$3:K470)))</f>
        <v/>
      </c>
      <c r="N471" s="0" t="str">
        <f aca="false">IF(ISBLANK(A471),"",IF(H472=0,NETWORKDAYS($H$3,H471,holiday!$B$2:$B$10),IF(DAY(H471)&lt;DAY(H472),NETWORKDAYS($H$3,H471,holiday!$B$2:$B$10),0)))</f>
        <v/>
      </c>
      <c r="O471" s="0" t="str">
        <f aca="false">IF(ISBLANK(A471),"",SUMIF($A$3:$A471,O$2,$B$3:$B471))</f>
        <v/>
      </c>
      <c r="P471" s="0" t="str">
        <f aca="false">IF(ISBLANK(A471),"",SUMIF($A$3:$A471,P$2,$B$3:$B471))</f>
        <v/>
      </c>
      <c r="Q471" s="0" t="str">
        <f aca="false">IF(ISBLANK(A471),"",SUMIF($A$3:$A471,Q$2,$B$3:$B471))</f>
        <v/>
      </c>
      <c r="R471" s="0" t="str">
        <f aca="false">IF(ISBLANK(A471),"",SUMIF($A$3:$A471,R$2,$B$3:$B471))</f>
        <v/>
      </c>
      <c r="T471" s="9" t="str">
        <f aca="false">IF(ISBLANK(A471),"",IF($A471=T$2,$C471,T470))</f>
        <v/>
      </c>
      <c r="U471" s="9" t="str">
        <f aca="false">IF(ISBLANK(A471),"",IF($A471=U$2,$C471,U470))</f>
        <v/>
      </c>
      <c r="V471" s="9" t="str">
        <f aca="false">IF(ISBLANK(A471),"",IF($A471=V$2,$C471,V470))</f>
        <v/>
      </c>
      <c r="W471" s="9" t="str">
        <f aca="false">IF(ISBLANK(A471),"",IF($A471=W$2,$C471,W470))</f>
        <v/>
      </c>
    </row>
    <row r="472" customFormat="false" ht="14.1" hidden="false" customHeight="false" outlineLevel="0" collapsed="false">
      <c r="H472" s="8" t="n">
        <f aca="false">IF(ISBLANK(D472),,LEFT(D472,LEN(D472)-6)*1)</f>
        <v>0</v>
      </c>
      <c r="I472" s="9" t="str">
        <f aca="false">IF(ISBLANK(A472),"",-B472*C472)</f>
        <v/>
      </c>
      <c r="J472" s="9" t="str">
        <f aca="false">IF(ISBLANK(A472),"",-SUM(I$3:I472))</f>
        <v/>
      </c>
      <c r="K472" s="9" t="str">
        <f aca="false">IF(ISBLANK(A472),"",SUMPRODUCT(O472:R472,T472:W472)-J472)</f>
        <v/>
      </c>
      <c r="L472" s="5" t="str">
        <f aca="false">IF(ISBLANK(A472),"",K472/$M$1)</f>
        <v/>
      </c>
      <c r="M472" s="5" t="str">
        <f aca="false">IF(ISBLANK(A472),"",K472/($M$1+SUM(K$3:K471)))</f>
        <v/>
      </c>
      <c r="N472" s="0" t="str">
        <f aca="false">IF(ISBLANK(A472),"",IF(H473=0,NETWORKDAYS($H$3,H472,holiday!$B$2:$B$10),IF(DAY(H472)&lt;DAY(H473),NETWORKDAYS($H$3,H472,holiday!$B$2:$B$10),0)))</f>
        <v/>
      </c>
      <c r="O472" s="0" t="str">
        <f aca="false">IF(ISBLANK(A472),"",SUMIF($A$3:$A472,O$2,$B$3:$B472))</f>
        <v/>
      </c>
      <c r="P472" s="0" t="str">
        <f aca="false">IF(ISBLANK(A472),"",SUMIF($A$3:$A472,P$2,$B$3:$B472))</f>
        <v/>
      </c>
      <c r="Q472" s="0" t="str">
        <f aca="false">IF(ISBLANK(A472),"",SUMIF($A$3:$A472,Q$2,$B$3:$B472))</f>
        <v/>
      </c>
      <c r="R472" s="0" t="str">
        <f aca="false">IF(ISBLANK(A472),"",SUMIF($A$3:$A472,R$2,$B$3:$B472))</f>
        <v/>
      </c>
      <c r="T472" s="9" t="str">
        <f aca="false">IF(ISBLANK(A472),"",IF($A472=T$2,$C472,T471))</f>
        <v/>
      </c>
      <c r="U472" s="9" t="str">
        <f aca="false">IF(ISBLANK(A472),"",IF($A472=U$2,$C472,U471))</f>
        <v/>
      </c>
      <c r="V472" s="9" t="str">
        <f aca="false">IF(ISBLANK(A472),"",IF($A472=V$2,$C472,V471))</f>
        <v/>
      </c>
      <c r="W472" s="9" t="str">
        <f aca="false">IF(ISBLANK(A472),"",IF($A472=W$2,$C472,W471))</f>
        <v/>
      </c>
    </row>
    <row r="473" customFormat="false" ht="14.1" hidden="false" customHeight="false" outlineLevel="0" collapsed="false">
      <c r="H473" s="8" t="n">
        <f aca="false">IF(ISBLANK(D473),,LEFT(D473,LEN(D473)-6)*1)</f>
        <v>0</v>
      </c>
      <c r="I473" s="9" t="str">
        <f aca="false">IF(ISBLANK(A473),"",-B473*C473)</f>
        <v/>
      </c>
      <c r="J473" s="9" t="str">
        <f aca="false">IF(ISBLANK(A473),"",-SUM(I$3:I473))</f>
        <v/>
      </c>
      <c r="K473" s="9" t="str">
        <f aca="false">IF(ISBLANK(A473),"",SUMPRODUCT(O473:R473,T473:W473)-J473)</f>
        <v/>
      </c>
      <c r="L473" s="5" t="str">
        <f aca="false">IF(ISBLANK(A473),"",K473/$M$1)</f>
        <v/>
      </c>
      <c r="M473" s="5" t="str">
        <f aca="false">IF(ISBLANK(A473),"",K473/($M$1+SUM(K$3:K472)))</f>
        <v/>
      </c>
      <c r="N473" s="0" t="str">
        <f aca="false">IF(ISBLANK(A473),"",IF(H474=0,NETWORKDAYS($H$3,H473,holiday!$B$2:$B$10),IF(DAY(H473)&lt;DAY(H474),NETWORKDAYS($H$3,H473,holiday!$B$2:$B$10),0)))</f>
        <v/>
      </c>
      <c r="O473" s="0" t="str">
        <f aca="false">IF(ISBLANK(A473),"",SUMIF($A$3:$A473,O$2,$B$3:$B473))</f>
        <v/>
      </c>
      <c r="P473" s="0" t="str">
        <f aca="false">IF(ISBLANK(A473),"",SUMIF($A$3:$A473,P$2,$B$3:$B473))</f>
        <v/>
      </c>
      <c r="Q473" s="0" t="str">
        <f aca="false">IF(ISBLANK(A473),"",SUMIF($A$3:$A473,Q$2,$B$3:$B473))</f>
        <v/>
      </c>
      <c r="R473" s="0" t="str">
        <f aca="false">IF(ISBLANK(A473),"",SUMIF($A$3:$A473,R$2,$B$3:$B473))</f>
        <v/>
      </c>
      <c r="T473" s="9" t="str">
        <f aca="false">IF(ISBLANK(A473),"",IF($A473=T$2,$C473,T472))</f>
        <v/>
      </c>
      <c r="U473" s="9" t="str">
        <f aca="false">IF(ISBLANK(A473),"",IF($A473=U$2,$C473,U472))</f>
        <v/>
      </c>
      <c r="V473" s="9" t="str">
        <f aca="false">IF(ISBLANK(A473),"",IF($A473=V$2,$C473,V472))</f>
        <v/>
      </c>
      <c r="W473" s="9" t="str">
        <f aca="false">IF(ISBLANK(A473),"",IF($A473=W$2,$C473,W472))</f>
        <v/>
      </c>
    </row>
    <row r="474" customFormat="false" ht="14.1" hidden="false" customHeight="false" outlineLevel="0" collapsed="false">
      <c r="H474" s="8" t="n">
        <f aca="false">IF(ISBLANK(D474),,LEFT(D474,LEN(D474)-6)*1)</f>
        <v>0</v>
      </c>
      <c r="I474" s="9" t="str">
        <f aca="false">IF(ISBLANK(A474),"",-B474*C474)</f>
        <v/>
      </c>
      <c r="J474" s="9" t="str">
        <f aca="false">IF(ISBLANK(A474),"",-SUM(I$3:I474))</f>
        <v/>
      </c>
      <c r="K474" s="9" t="str">
        <f aca="false">IF(ISBLANK(A474),"",SUMPRODUCT(O474:R474,T474:W474)-J474)</f>
        <v/>
      </c>
      <c r="L474" s="5" t="str">
        <f aca="false">IF(ISBLANK(A474),"",K474/$M$1)</f>
        <v/>
      </c>
      <c r="M474" s="5" t="str">
        <f aca="false">IF(ISBLANK(A474),"",K474/($M$1+SUM(K$3:K473)))</f>
        <v/>
      </c>
      <c r="N474" s="0" t="str">
        <f aca="false">IF(ISBLANK(A474),"",IF(H475=0,NETWORKDAYS($H$3,H474,holiday!$B$2:$B$10),IF(DAY(H474)&lt;DAY(H475),NETWORKDAYS($H$3,H474,holiday!$B$2:$B$10),0)))</f>
        <v/>
      </c>
      <c r="O474" s="0" t="str">
        <f aca="false">IF(ISBLANK(A474),"",SUMIF($A$3:$A474,O$2,$B$3:$B474))</f>
        <v/>
      </c>
      <c r="P474" s="0" t="str">
        <f aca="false">IF(ISBLANK(A474),"",SUMIF($A$3:$A474,P$2,$B$3:$B474))</f>
        <v/>
      </c>
      <c r="Q474" s="0" t="str">
        <f aca="false">IF(ISBLANK(A474),"",SUMIF($A$3:$A474,Q$2,$B$3:$B474))</f>
        <v/>
      </c>
      <c r="R474" s="0" t="str">
        <f aca="false">IF(ISBLANK(A474),"",SUMIF($A$3:$A474,R$2,$B$3:$B474))</f>
        <v/>
      </c>
      <c r="T474" s="9" t="str">
        <f aca="false">IF(ISBLANK(A474),"",IF($A474=T$2,$C474,T473))</f>
        <v/>
      </c>
      <c r="U474" s="9" t="str">
        <f aca="false">IF(ISBLANK(A474),"",IF($A474=U$2,$C474,U473))</f>
        <v/>
      </c>
      <c r="V474" s="9" t="str">
        <f aca="false">IF(ISBLANK(A474),"",IF($A474=V$2,$C474,V473))</f>
        <v/>
      </c>
      <c r="W474" s="9" t="str">
        <f aca="false">IF(ISBLANK(A474),"",IF($A474=W$2,$C474,W473))</f>
        <v/>
      </c>
    </row>
    <row r="475" customFormat="false" ht="14.1" hidden="false" customHeight="false" outlineLevel="0" collapsed="false">
      <c r="H475" s="8" t="n">
        <f aca="false">IF(ISBLANK(D475),,LEFT(D475,LEN(D475)-6)*1)</f>
        <v>0</v>
      </c>
      <c r="I475" s="9" t="str">
        <f aca="false">IF(ISBLANK(A475),"",-B475*C475)</f>
        <v/>
      </c>
      <c r="J475" s="9" t="str">
        <f aca="false">IF(ISBLANK(A475),"",-SUM(I$3:I475))</f>
        <v/>
      </c>
      <c r="K475" s="9" t="str">
        <f aca="false">IF(ISBLANK(A475),"",SUMPRODUCT(O475:R475,T475:W475)-J475)</f>
        <v/>
      </c>
      <c r="L475" s="5" t="str">
        <f aca="false">IF(ISBLANK(A475),"",K475/$M$1)</f>
        <v/>
      </c>
      <c r="M475" s="5" t="str">
        <f aca="false">IF(ISBLANK(A475),"",K475/($M$1+SUM(K$3:K474)))</f>
        <v/>
      </c>
      <c r="N475" s="0" t="str">
        <f aca="false">IF(ISBLANK(A475),"",IF(H476=0,NETWORKDAYS($H$3,H475,holiday!$B$2:$B$10),IF(DAY(H475)&lt;DAY(H476),NETWORKDAYS($H$3,H475,holiday!$B$2:$B$10),0)))</f>
        <v/>
      </c>
      <c r="O475" s="0" t="str">
        <f aca="false">IF(ISBLANK(A475),"",SUMIF($A$3:$A475,O$2,$B$3:$B475))</f>
        <v/>
      </c>
      <c r="P475" s="0" t="str">
        <f aca="false">IF(ISBLANK(A475),"",SUMIF($A$3:$A475,P$2,$B$3:$B475))</f>
        <v/>
      </c>
      <c r="Q475" s="0" t="str">
        <f aca="false">IF(ISBLANK(A475),"",SUMIF($A$3:$A475,Q$2,$B$3:$B475))</f>
        <v/>
      </c>
      <c r="R475" s="0" t="str">
        <f aca="false">IF(ISBLANK(A475),"",SUMIF($A$3:$A475,R$2,$B$3:$B475))</f>
        <v/>
      </c>
      <c r="T475" s="9" t="str">
        <f aca="false">IF(ISBLANK(A475),"",IF($A475=T$2,$C475,T474))</f>
        <v/>
      </c>
      <c r="U475" s="9" t="str">
        <f aca="false">IF(ISBLANK(A475),"",IF($A475=U$2,$C475,U474))</f>
        <v/>
      </c>
      <c r="V475" s="9" t="str">
        <f aca="false">IF(ISBLANK(A475),"",IF($A475=V$2,$C475,V474))</f>
        <v/>
      </c>
      <c r="W475" s="9" t="str">
        <f aca="false">IF(ISBLANK(A475),"",IF($A475=W$2,$C475,W474))</f>
        <v/>
      </c>
    </row>
    <row r="476" customFormat="false" ht="14.1" hidden="false" customHeight="false" outlineLevel="0" collapsed="false">
      <c r="H476" s="8" t="n">
        <f aca="false">IF(ISBLANK(D476),,LEFT(D476,LEN(D476)-6)*1)</f>
        <v>0</v>
      </c>
      <c r="I476" s="9" t="str">
        <f aca="false">IF(ISBLANK(A476),"",-B476*C476)</f>
        <v/>
      </c>
      <c r="J476" s="9" t="str">
        <f aca="false">IF(ISBLANK(A476),"",-SUM(I$3:I476))</f>
        <v/>
      </c>
      <c r="K476" s="9" t="str">
        <f aca="false">IF(ISBLANK(A476),"",SUMPRODUCT(O476:R476,T476:W476)-J476)</f>
        <v/>
      </c>
      <c r="L476" s="5" t="str">
        <f aca="false">IF(ISBLANK(A476),"",K476/$M$1)</f>
        <v/>
      </c>
      <c r="M476" s="5" t="str">
        <f aca="false">IF(ISBLANK(A476),"",K476/($M$1+SUM(K$3:K475)))</f>
        <v/>
      </c>
      <c r="N476" s="0" t="str">
        <f aca="false">IF(ISBLANK(A476),"",IF(H477=0,NETWORKDAYS($H$3,H476,holiday!$B$2:$B$10),IF(DAY(H476)&lt;DAY(H477),NETWORKDAYS($H$3,H476,holiday!$B$2:$B$10),0)))</f>
        <v/>
      </c>
      <c r="O476" s="0" t="str">
        <f aca="false">IF(ISBLANK(A476),"",SUMIF($A$3:$A476,O$2,$B$3:$B476))</f>
        <v/>
      </c>
      <c r="P476" s="0" t="str">
        <f aca="false">IF(ISBLANK(A476),"",SUMIF($A$3:$A476,P$2,$B$3:$B476))</f>
        <v/>
      </c>
      <c r="Q476" s="0" t="str">
        <f aca="false">IF(ISBLANK(A476),"",SUMIF($A$3:$A476,Q$2,$B$3:$B476))</f>
        <v/>
      </c>
      <c r="R476" s="0" t="str">
        <f aca="false">IF(ISBLANK(A476),"",SUMIF($A$3:$A476,R$2,$B$3:$B476))</f>
        <v/>
      </c>
      <c r="T476" s="9" t="str">
        <f aca="false">IF(ISBLANK(A476),"",IF($A476=T$2,$C476,T475))</f>
        <v/>
      </c>
      <c r="U476" s="9" t="str">
        <f aca="false">IF(ISBLANK(A476),"",IF($A476=U$2,$C476,U475))</f>
        <v/>
      </c>
      <c r="V476" s="9" t="str">
        <f aca="false">IF(ISBLANK(A476),"",IF($A476=V$2,$C476,V475))</f>
        <v/>
      </c>
      <c r="W476" s="9" t="str">
        <f aca="false">IF(ISBLANK(A476),"",IF($A476=W$2,$C476,W475))</f>
        <v/>
      </c>
    </row>
    <row r="477" customFormat="false" ht="14.1" hidden="false" customHeight="false" outlineLevel="0" collapsed="false">
      <c r="H477" s="8" t="n">
        <f aca="false">IF(ISBLANK(D477),,LEFT(D477,LEN(D477)-6)*1)</f>
        <v>0</v>
      </c>
      <c r="I477" s="9" t="str">
        <f aca="false">IF(ISBLANK(A477),"",-B477*C477)</f>
        <v/>
      </c>
      <c r="J477" s="9" t="str">
        <f aca="false">IF(ISBLANK(A477),"",-SUM(I$3:I477))</f>
        <v/>
      </c>
      <c r="K477" s="9" t="str">
        <f aca="false">IF(ISBLANK(A477),"",SUMPRODUCT(O477:R477,T477:W477)-J477)</f>
        <v/>
      </c>
      <c r="L477" s="5" t="str">
        <f aca="false">IF(ISBLANK(A477),"",K477/$M$1)</f>
        <v/>
      </c>
      <c r="M477" s="5" t="str">
        <f aca="false">IF(ISBLANK(A477),"",K477/($M$1+SUM(K$3:K476)))</f>
        <v/>
      </c>
      <c r="N477" s="0" t="str">
        <f aca="false">IF(ISBLANK(A477),"",IF(H478=0,NETWORKDAYS($H$3,H477,holiday!$B$2:$B$10),IF(DAY(H477)&lt;DAY(H478),NETWORKDAYS($H$3,H477,holiday!$B$2:$B$10),0)))</f>
        <v/>
      </c>
      <c r="O477" s="0" t="str">
        <f aca="false">IF(ISBLANK(A477),"",SUMIF($A$3:$A477,O$2,$B$3:$B477))</f>
        <v/>
      </c>
      <c r="P477" s="0" t="str">
        <f aca="false">IF(ISBLANK(A477),"",SUMIF($A$3:$A477,P$2,$B$3:$B477))</f>
        <v/>
      </c>
      <c r="Q477" s="0" t="str">
        <f aca="false">IF(ISBLANK(A477),"",SUMIF($A$3:$A477,Q$2,$B$3:$B477))</f>
        <v/>
      </c>
      <c r="R477" s="0" t="str">
        <f aca="false">IF(ISBLANK(A477),"",SUMIF($A$3:$A477,R$2,$B$3:$B477))</f>
        <v/>
      </c>
      <c r="T477" s="9" t="str">
        <f aca="false">IF(ISBLANK(A477),"",IF($A477=T$2,$C477,T476))</f>
        <v/>
      </c>
      <c r="U477" s="9" t="str">
        <f aca="false">IF(ISBLANK(A477),"",IF($A477=U$2,$C477,U476))</f>
        <v/>
      </c>
      <c r="V477" s="9" t="str">
        <f aca="false">IF(ISBLANK(A477),"",IF($A477=V$2,$C477,V476))</f>
        <v/>
      </c>
      <c r="W477" s="9" t="str">
        <f aca="false">IF(ISBLANK(A477),"",IF($A477=W$2,$C477,W476))</f>
        <v/>
      </c>
    </row>
    <row r="478" customFormat="false" ht="14.1" hidden="false" customHeight="false" outlineLevel="0" collapsed="false">
      <c r="H478" s="8" t="n">
        <f aca="false">IF(ISBLANK(D478),,LEFT(D478,LEN(D478)-6)*1)</f>
        <v>0</v>
      </c>
      <c r="I478" s="9" t="str">
        <f aca="false">IF(ISBLANK(A478),"",-B478*C478)</f>
        <v/>
      </c>
      <c r="J478" s="9" t="str">
        <f aca="false">IF(ISBLANK(A478),"",-SUM(I$3:I478))</f>
        <v/>
      </c>
      <c r="K478" s="9" t="str">
        <f aca="false">IF(ISBLANK(A478),"",SUMPRODUCT(O478:R478,T478:W478)-J478)</f>
        <v/>
      </c>
      <c r="L478" s="5" t="str">
        <f aca="false">IF(ISBLANK(A478),"",K478/$M$1)</f>
        <v/>
      </c>
      <c r="M478" s="5" t="str">
        <f aca="false">IF(ISBLANK(A478),"",K478/($M$1+SUM(K$3:K477)))</f>
        <v/>
      </c>
      <c r="N478" s="0" t="str">
        <f aca="false">IF(ISBLANK(A478),"",IF(H479=0,NETWORKDAYS($H$3,H478,holiday!$B$2:$B$10),IF(DAY(H478)&lt;DAY(H479),NETWORKDAYS($H$3,H478,holiday!$B$2:$B$10),0)))</f>
        <v/>
      </c>
      <c r="O478" s="0" t="str">
        <f aca="false">IF(ISBLANK(A478),"",SUMIF($A$3:$A478,O$2,$B$3:$B478))</f>
        <v/>
      </c>
      <c r="P478" s="0" t="str">
        <f aca="false">IF(ISBLANK(A478),"",SUMIF($A$3:$A478,P$2,$B$3:$B478))</f>
        <v/>
      </c>
      <c r="Q478" s="0" t="str">
        <f aca="false">IF(ISBLANK(A478),"",SUMIF($A$3:$A478,Q$2,$B$3:$B478))</f>
        <v/>
      </c>
      <c r="R478" s="0" t="str">
        <f aca="false">IF(ISBLANK(A478),"",SUMIF($A$3:$A478,R$2,$B$3:$B478))</f>
        <v/>
      </c>
      <c r="T478" s="9" t="str">
        <f aca="false">IF(ISBLANK(A478),"",IF($A478=T$2,$C478,T477))</f>
        <v/>
      </c>
      <c r="U478" s="9" t="str">
        <f aca="false">IF(ISBLANK(A478),"",IF($A478=U$2,$C478,U477))</f>
        <v/>
      </c>
      <c r="V478" s="9" t="str">
        <f aca="false">IF(ISBLANK(A478),"",IF($A478=V$2,$C478,V477))</f>
        <v/>
      </c>
      <c r="W478" s="9" t="str">
        <f aca="false">IF(ISBLANK(A478),"",IF($A478=W$2,$C478,W477))</f>
        <v/>
      </c>
    </row>
    <row r="479" customFormat="false" ht="14.1" hidden="false" customHeight="false" outlineLevel="0" collapsed="false">
      <c r="H479" s="8" t="n">
        <f aca="false">IF(ISBLANK(D479),,LEFT(D479,LEN(D479)-6)*1)</f>
        <v>0</v>
      </c>
      <c r="I479" s="9" t="str">
        <f aca="false">IF(ISBLANK(A479),"",-B479*C479)</f>
        <v/>
      </c>
      <c r="J479" s="9" t="str">
        <f aca="false">IF(ISBLANK(A479),"",-SUM(I$3:I479))</f>
        <v/>
      </c>
      <c r="K479" s="9" t="str">
        <f aca="false">IF(ISBLANK(A479),"",SUMPRODUCT(O479:R479,T479:W479)-J479)</f>
        <v/>
      </c>
      <c r="L479" s="5" t="str">
        <f aca="false">IF(ISBLANK(A479),"",K479/$M$1)</f>
        <v/>
      </c>
      <c r="M479" s="5" t="str">
        <f aca="false">IF(ISBLANK(A479),"",K479/($M$1+SUM(K$3:K478)))</f>
        <v/>
      </c>
      <c r="N479" s="0" t="str">
        <f aca="false">IF(ISBLANK(A479),"",IF(H480=0,NETWORKDAYS($H$3,H479,holiday!$B$2:$B$10),IF(DAY(H479)&lt;DAY(H480),NETWORKDAYS($H$3,H479,holiday!$B$2:$B$10),0)))</f>
        <v/>
      </c>
      <c r="O479" s="0" t="str">
        <f aca="false">IF(ISBLANK(A479),"",SUMIF($A$3:$A479,O$2,$B$3:$B479))</f>
        <v/>
      </c>
      <c r="P479" s="0" t="str">
        <f aca="false">IF(ISBLANK(A479),"",SUMIF($A$3:$A479,P$2,$B$3:$B479))</f>
        <v/>
      </c>
      <c r="Q479" s="0" t="str">
        <f aca="false">IF(ISBLANK(A479),"",SUMIF($A$3:$A479,Q$2,$B$3:$B479))</f>
        <v/>
      </c>
      <c r="R479" s="0" t="str">
        <f aca="false">IF(ISBLANK(A479),"",SUMIF($A$3:$A479,R$2,$B$3:$B479))</f>
        <v/>
      </c>
      <c r="T479" s="9" t="str">
        <f aca="false">IF(ISBLANK(A479),"",IF($A479=T$2,$C479,T478))</f>
        <v/>
      </c>
      <c r="U479" s="9" t="str">
        <f aca="false">IF(ISBLANK(A479),"",IF($A479=U$2,$C479,U478))</f>
        <v/>
      </c>
      <c r="V479" s="9" t="str">
        <f aca="false">IF(ISBLANK(A479),"",IF($A479=V$2,$C479,V478))</f>
        <v/>
      </c>
      <c r="W479" s="9" t="str">
        <f aca="false">IF(ISBLANK(A479),"",IF($A479=W$2,$C479,W478))</f>
        <v/>
      </c>
    </row>
    <row r="480" customFormat="false" ht="14.1" hidden="false" customHeight="false" outlineLevel="0" collapsed="false">
      <c r="H480" s="8" t="n">
        <f aca="false">IF(ISBLANK(D480),,LEFT(D480,LEN(D480)-6)*1)</f>
        <v>0</v>
      </c>
      <c r="I480" s="9" t="str">
        <f aca="false">IF(ISBLANK(A480),"",-B480*C480)</f>
        <v/>
      </c>
      <c r="J480" s="9" t="str">
        <f aca="false">IF(ISBLANK(A480),"",-SUM(I$3:I480))</f>
        <v/>
      </c>
      <c r="K480" s="9" t="str">
        <f aca="false">IF(ISBLANK(A480),"",SUMPRODUCT(O480:R480,T480:W480)-J480)</f>
        <v/>
      </c>
      <c r="L480" s="5" t="str">
        <f aca="false">IF(ISBLANK(A480),"",K480/$M$1)</f>
        <v/>
      </c>
      <c r="M480" s="5" t="str">
        <f aca="false">IF(ISBLANK(A480),"",K480/($M$1+SUM(K$3:K479)))</f>
        <v/>
      </c>
      <c r="N480" s="0" t="str">
        <f aca="false">IF(ISBLANK(A480),"",IF(H481=0,NETWORKDAYS($H$3,H480,holiday!$B$2:$B$10),IF(DAY(H480)&lt;DAY(H481),NETWORKDAYS($H$3,H480,holiday!$B$2:$B$10),0)))</f>
        <v/>
      </c>
      <c r="O480" s="0" t="str">
        <f aca="false">IF(ISBLANK(A480),"",SUMIF($A$3:$A480,O$2,$B$3:$B480))</f>
        <v/>
      </c>
      <c r="P480" s="0" t="str">
        <f aca="false">IF(ISBLANK(A480),"",SUMIF($A$3:$A480,P$2,$B$3:$B480))</f>
        <v/>
      </c>
      <c r="Q480" s="0" t="str">
        <f aca="false">IF(ISBLANK(A480),"",SUMIF($A$3:$A480,Q$2,$B$3:$B480))</f>
        <v/>
      </c>
      <c r="R480" s="0" t="str">
        <f aca="false">IF(ISBLANK(A480),"",SUMIF($A$3:$A480,R$2,$B$3:$B480))</f>
        <v/>
      </c>
      <c r="T480" s="9" t="str">
        <f aca="false">IF(ISBLANK(A480),"",IF($A480=T$2,$C480,T479))</f>
        <v/>
      </c>
      <c r="U480" s="9" t="str">
        <f aca="false">IF(ISBLANK(A480),"",IF($A480=U$2,$C480,U479))</f>
        <v/>
      </c>
      <c r="V480" s="9" t="str">
        <f aca="false">IF(ISBLANK(A480),"",IF($A480=V$2,$C480,V479))</f>
        <v/>
      </c>
      <c r="W480" s="9" t="str">
        <f aca="false">IF(ISBLANK(A480),"",IF($A480=W$2,$C480,W479))</f>
        <v/>
      </c>
    </row>
    <row r="481" customFormat="false" ht="14.1" hidden="false" customHeight="false" outlineLevel="0" collapsed="false">
      <c r="H481" s="8" t="n">
        <f aca="false">IF(ISBLANK(D481),,LEFT(D481,LEN(D481)-6)*1)</f>
        <v>0</v>
      </c>
      <c r="I481" s="9" t="str">
        <f aca="false">IF(ISBLANK(A481),"",-B481*C481)</f>
        <v/>
      </c>
      <c r="J481" s="9" t="str">
        <f aca="false">IF(ISBLANK(A481),"",-SUM(I$3:I481))</f>
        <v/>
      </c>
      <c r="K481" s="9" t="str">
        <f aca="false">IF(ISBLANK(A481),"",SUMPRODUCT(O481:R481,T481:W481)-J481)</f>
        <v/>
      </c>
      <c r="L481" s="5" t="str">
        <f aca="false">IF(ISBLANK(A481),"",K481/$M$1)</f>
        <v/>
      </c>
      <c r="M481" s="5" t="str">
        <f aca="false">IF(ISBLANK(A481),"",K481/($M$1+SUM(K$3:K480)))</f>
        <v/>
      </c>
      <c r="N481" s="0" t="str">
        <f aca="false">IF(ISBLANK(A481),"",IF(H482=0,NETWORKDAYS($H$3,H481,holiday!$B$2:$B$10),IF(DAY(H481)&lt;DAY(H482),NETWORKDAYS($H$3,H481,holiday!$B$2:$B$10),0)))</f>
        <v/>
      </c>
      <c r="O481" s="0" t="str">
        <f aca="false">IF(ISBLANK(A481),"",SUMIF($A$3:$A481,O$2,$B$3:$B481))</f>
        <v/>
      </c>
      <c r="P481" s="0" t="str">
        <f aca="false">IF(ISBLANK(A481),"",SUMIF($A$3:$A481,P$2,$B$3:$B481))</f>
        <v/>
      </c>
      <c r="Q481" s="0" t="str">
        <f aca="false">IF(ISBLANK(A481),"",SUMIF($A$3:$A481,Q$2,$B$3:$B481))</f>
        <v/>
      </c>
      <c r="R481" s="0" t="str">
        <f aca="false">IF(ISBLANK(A481),"",SUMIF($A$3:$A481,R$2,$B$3:$B481))</f>
        <v/>
      </c>
      <c r="T481" s="9" t="str">
        <f aca="false">IF(ISBLANK(A481),"",IF($A481=T$2,$C481,T480))</f>
        <v/>
      </c>
      <c r="U481" s="9" t="str">
        <f aca="false">IF(ISBLANK(A481),"",IF($A481=U$2,$C481,U480))</f>
        <v/>
      </c>
      <c r="V481" s="9" t="str">
        <f aca="false">IF(ISBLANK(A481),"",IF($A481=V$2,$C481,V480))</f>
        <v/>
      </c>
      <c r="W481" s="9" t="str">
        <f aca="false">IF(ISBLANK(A481),"",IF($A481=W$2,$C481,W480))</f>
        <v/>
      </c>
    </row>
    <row r="482" customFormat="false" ht="14.1" hidden="false" customHeight="false" outlineLevel="0" collapsed="false">
      <c r="H482" s="8" t="n">
        <f aca="false">IF(ISBLANK(D482),,LEFT(D482,LEN(D482)-6)*1)</f>
        <v>0</v>
      </c>
      <c r="I482" s="9" t="str">
        <f aca="false">IF(ISBLANK(A482),"",-B482*C482)</f>
        <v/>
      </c>
      <c r="J482" s="9" t="str">
        <f aca="false">IF(ISBLANK(A482),"",-SUM(I$3:I482))</f>
        <v/>
      </c>
      <c r="K482" s="9" t="str">
        <f aca="false">IF(ISBLANK(A482),"",SUMPRODUCT(O482:R482,T482:W482)-J482)</f>
        <v/>
      </c>
      <c r="L482" s="5" t="str">
        <f aca="false">IF(ISBLANK(A482),"",K482/$M$1)</f>
        <v/>
      </c>
      <c r="M482" s="5" t="str">
        <f aca="false">IF(ISBLANK(A482),"",K482/($M$1+SUM(K$3:K481)))</f>
        <v/>
      </c>
      <c r="N482" s="0" t="str">
        <f aca="false">IF(ISBLANK(A482),"",IF(H483=0,NETWORKDAYS($H$3,H482,holiday!$B$2:$B$10),IF(DAY(H482)&lt;DAY(H483),NETWORKDAYS($H$3,H482,holiday!$B$2:$B$10),0)))</f>
        <v/>
      </c>
      <c r="O482" s="0" t="str">
        <f aca="false">IF(ISBLANK(A482),"",SUMIF($A$3:$A482,O$2,$B$3:$B482))</f>
        <v/>
      </c>
      <c r="P482" s="0" t="str">
        <f aca="false">IF(ISBLANK(A482),"",SUMIF($A$3:$A482,P$2,$B$3:$B482))</f>
        <v/>
      </c>
      <c r="Q482" s="0" t="str">
        <f aca="false">IF(ISBLANK(A482),"",SUMIF($A$3:$A482,Q$2,$B$3:$B482))</f>
        <v/>
      </c>
      <c r="R482" s="0" t="str">
        <f aca="false">IF(ISBLANK(A482),"",SUMIF($A$3:$A482,R$2,$B$3:$B482))</f>
        <v/>
      </c>
      <c r="T482" s="9" t="str">
        <f aca="false">IF(ISBLANK(A482),"",IF($A482=T$2,$C482,T481))</f>
        <v/>
      </c>
      <c r="U482" s="9" t="str">
        <f aca="false">IF(ISBLANK(A482),"",IF($A482=U$2,$C482,U481))</f>
        <v/>
      </c>
      <c r="V482" s="9" t="str">
        <f aca="false">IF(ISBLANK(A482),"",IF($A482=V$2,$C482,V481))</f>
        <v/>
      </c>
      <c r="W482" s="9" t="str">
        <f aca="false">IF(ISBLANK(A482),"",IF($A482=W$2,$C482,W481))</f>
        <v/>
      </c>
    </row>
    <row r="483" customFormat="false" ht="14.1" hidden="false" customHeight="false" outlineLevel="0" collapsed="false">
      <c r="H483" s="8" t="n">
        <f aca="false">IF(ISBLANK(D483),,LEFT(D483,LEN(D483)-6)*1)</f>
        <v>0</v>
      </c>
      <c r="I483" s="9" t="str">
        <f aca="false">IF(ISBLANK(A483),"",-B483*C483)</f>
        <v/>
      </c>
      <c r="J483" s="9" t="str">
        <f aca="false">IF(ISBLANK(A483),"",-SUM(I$3:I483))</f>
        <v/>
      </c>
      <c r="K483" s="9" t="str">
        <f aca="false">IF(ISBLANK(A483),"",SUMPRODUCT(O483:R483,T483:W483)-J483)</f>
        <v/>
      </c>
      <c r="L483" s="5" t="str">
        <f aca="false">IF(ISBLANK(A483),"",K483/$M$1)</f>
        <v/>
      </c>
      <c r="M483" s="5" t="str">
        <f aca="false">IF(ISBLANK(A483),"",K483/($M$1+SUM(K$3:K482)))</f>
        <v/>
      </c>
      <c r="N483" s="0" t="str">
        <f aca="false">IF(ISBLANK(A483),"",IF(H484=0,NETWORKDAYS($H$3,H483,holiday!$B$2:$B$10),IF(DAY(H483)&lt;DAY(H484),NETWORKDAYS($H$3,H483,holiday!$B$2:$B$10),0)))</f>
        <v/>
      </c>
      <c r="O483" s="0" t="str">
        <f aca="false">IF(ISBLANK(A483),"",SUMIF($A$3:$A483,O$2,$B$3:$B483))</f>
        <v/>
      </c>
      <c r="P483" s="0" t="str">
        <f aca="false">IF(ISBLANK(A483),"",SUMIF($A$3:$A483,P$2,$B$3:$B483))</f>
        <v/>
      </c>
      <c r="Q483" s="0" t="str">
        <f aca="false">IF(ISBLANK(A483),"",SUMIF($A$3:$A483,Q$2,$B$3:$B483))</f>
        <v/>
      </c>
      <c r="R483" s="0" t="str">
        <f aca="false">IF(ISBLANK(A483),"",SUMIF($A$3:$A483,R$2,$B$3:$B483))</f>
        <v/>
      </c>
      <c r="T483" s="9" t="str">
        <f aca="false">IF(ISBLANK(A483),"",IF($A483=T$2,$C483,T482))</f>
        <v/>
      </c>
      <c r="U483" s="9" t="str">
        <f aca="false">IF(ISBLANK(A483),"",IF($A483=U$2,$C483,U482))</f>
        <v/>
      </c>
      <c r="V483" s="9" t="str">
        <f aca="false">IF(ISBLANK(A483),"",IF($A483=V$2,$C483,V482))</f>
        <v/>
      </c>
      <c r="W483" s="9" t="str">
        <f aca="false">IF(ISBLANK(A483),"",IF($A483=W$2,$C483,W482))</f>
        <v/>
      </c>
    </row>
    <row r="484" customFormat="false" ht="14.1" hidden="false" customHeight="false" outlineLevel="0" collapsed="false">
      <c r="H484" s="8" t="n">
        <f aca="false">IF(ISBLANK(D484),,LEFT(D484,LEN(D484)-6)*1)</f>
        <v>0</v>
      </c>
      <c r="I484" s="9" t="str">
        <f aca="false">IF(ISBLANK(A484),"",-B484*C484)</f>
        <v/>
      </c>
      <c r="J484" s="9" t="str">
        <f aca="false">IF(ISBLANK(A484),"",-SUM(I$3:I484))</f>
        <v/>
      </c>
      <c r="K484" s="9" t="str">
        <f aca="false">IF(ISBLANK(A484),"",SUMPRODUCT(O484:R484,T484:W484)-J484)</f>
        <v/>
      </c>
      <c r="L484" s="5" t="str">
        <f aca="false">IF(ISBLANK(A484),"",K484/$M$1)</f>
        <v/>
      </c>
      <c r="M484" s="5" t="str">
        <f aca="false">IF(ISBLANK(A484),"",K484/($M$1+SUM(K$3:K483)))</f>
        <v/>
      </c>
      <c r="N484" s="0" t="str">
        <f aca="false">IF(ISBLANK(A484),"",IF(H485=0,NETWORKDAYS($H$3,H484,holiday!$B$2:$B$10),IF(DAY(H484)&lt;DAY(H485),NETWORKDAYS($H$3,H484,holiday!$B$2:$B$10),0)))</f>
        <v/>
      </c>
      <c r="O484" s="0" t="str">
        <f aca="false">IF(ISBLANK(A484),"",SUMIF($A$3:$A484,O$2,$B$3:$B484))</f>
        <v/>
      </c>
      <c r="P484" s="0" t="str">
        <f aca="false">IF(ISBLANK(A484),"",SUMIF($A$3:$A484,P$2,$B$3:$B484))</f>
        <v/>
      </c>
      <c r="Q484" s="0" t="str">
        <f aca="false">IF(ISBLANK(A484),"",SUMIF($A$3:$A484,Q$2,$B$3:$B484))</f>
        <v/>
      </c>
      <c r="R484" s="0" t="str">
        <f aca="false">IF(ISBLANK(A484),"",SUMIF($A$3:$A484,R$2,$B$3:$B484))</f>
        <v/>
      </c>
      <c r="T484" s="9" t="str">
        <f aca="false">IF(ISBLANK(A484),"",IF($A484=T$2,$C484,T483))</f>
        <v/>
      </c>
      <c r="U484" s="9" t="str">
        <f aca="false">IF(ISBLANK(A484),"",IF($A484=U$2,$C484,U483))</f>
        <v/>
      </c>
      <c r="V484" s="9" t="str">
        <f aca="false">IF(ISBLANK(A484),"",IF($A484=V$2,$C484,V483))</f>
        <v/>
      </c>
      <c r="W484" s="9" t="str">
        <f aca="false">IF(ISBLANK(A484),"",IF($A484=W$2,$C484,W483))</f>
        <v/>
      </c>
    </row>
    <row r="485" customFormat="false" ht="14.1" hidden="false" customHeight="false" outlineLevel="0" collapsed="false">
      <c r="H485" s="8" t="n">
        <f aca="false">IF(ISBLANK(D485),,LEFT(D485,LEN(D485)-6)*1)</f>
        <v>0</v>
      </c>
      <c r="I485" s="9" t="str">
        <f aca="false">IF(ISBLANK(A485),"",-B485*C485)</f>
        <v/>
      </c>
      <c r="J485" s="9" t="str">
        <f aca="false">IF(ISBLANK(A485),"",-SUM(I$3:I485))</f>
        <v/>
      </c>
      <c r="K485" s="9" t="str">
        <f aca="false">IF(ISBLANK(A485),"",SUMPRODUCT(O485:R485,T485:W485)-J485)</f>
        <v/>
      </c>
      <c r="L485" s="5" t="str">
        <f aca="false">IF(ISBLANK(A485),"",K485/$M$1)</f>
        <v/>
      </c>
      <c r="M485" s="5" t="str">
        <f aca="false">IF(ISBLANK(A485),"",K485/($M$1+SUM(K$3:K484)))</f>
        <v/>
      </c>
      <c r="N485" s="0" t="str">
        <f aca="false">IF(ISBLANK(A485),"",IF(H486=0,NETWORKDAYS($H$3,H485,holiday!$B$2:$B$10),IF(DAY(H485)&lt;DAY(H486),NETWORKDAYS($H$3,H485,holiday!$B$2:$B$10),0)))</f>
        <v/>
      </c>
      <c r="O485" s="0" t="str">
        <f aca="false">IF(ISBLANK(A485),"",SUMIF($A$3:$A485,O$2,$B$3:$B485))</f>
        <v/>
      </c>
      <c r="P485" s="0" t="str">
        <f aca="false">IF(ISBLANK(A485),"",SUMIF($A$3:$A485,P$2,$B$3:$B485))</f>
        <v/>
      </c>
      <c r="Q485" s="0" t="str">
        <f aca="false">IF(ISBLANK(A485),"",SUMIF($A$3:$A485,Q$2,$B$3:$B485))</f>
        <v/>
      </c>
      <c r="R485" s="0" t="str">
        <f aca="false">IF(ISBLANK(A485),"",SUMIF($A$3:$A485,R$2,$B$3:$B485))</f>
        <v/>
      </c>
      <c r="T485" s="9" t="str">
        <f aca="false">IF(ISBLANK(A485),"",IF($A485=T$2,$C485,T484))</f>
        <v/>
      </c>
      <c r="U485" s="9" t="str">
        <f aca="false">IF(ISBLANK(A485),"",IF($A485=U$2,$C485,U484))</f>
        <v/>
      </c>
      <c r="V485" s="9" t="str">
        <f aca="false">IF(ISBLANK(A485),"",IF($A485=V$2,$C485,V484))</f>
        <v/>
      </c>
      <c r="W485" s="9" t="str">
        <f aca="false">IF(ISBLANK(A485),"",IF($A485=W$2,$C485,W484))</f>
        <v/>
      </c>
    </row>
    <row r="486" customFormat="false" ht="14.1" hidden="false" customHeight="false" outlineLevel="0" collapsed="false">
      <c r="H486" s="8" t="n">
        <f aca="false">IF(ISBLANK(D486),,LEFT(D486,LEN(D486)-6)*1)</f>
        <v>0</v>
      </c>
      <c r="I486" s="9" t="str">
        <f aca="false">IF(ISBLANK(A486),"",-B486*C486)</f>
        <v/>
      </c>
      <c r="J486" s="9" t="str">
        <f aca="false">IF(ISBLANK(A486),"",-SUM(I$3:I486))</f>
        <v/>
      </c>
      <c r="K486" s="9" t="str">
        <f aca="false">IF(ISBLANK(A486),"",SUMPRODUCT(O486:R486,T486:W486)-J486)</f>
        <v/>
      </c>
      <c r="L486" s="5" t="str">
        <f aca="false">IF(ISBLANK(A486),"",K486/$M$1)</f>
        <v/>
      </c>
      <c r="M486" s="5" t="str">
        <f aca="false">IF(ISBLANK(A486),"",K486/($M$1+SUM(K$3:K485)))</f>
        <v/>
      </c>
      <c r="N486" s="0" t="str">
        <f aca="false">IF(ISBLANK(A486),"",IF(H487=0,NETWORKDAYS($H$3,H486,holiday!$B$2:$B$10),IF(DAY(H486)&lt;DAY(H487),NETWORKDAYS($H$3,H486,holiday!$B$2:$B$10),0)))</f>
        <v/>
      </c>
      <c r="O486" s="0" t="str">
        <f aca="false">IF(ISBLANK(A486),"",SUMIF($A$3:$A486,O$2,$B$3:$B486))</f>
        <v/>
      </c>
      <c r="P486" s="0" t="str">
        <f aca="false">IF(ISBLANK(A486),"",SUMIF($A$3:$A486,P$2,$B$3:$B486))</f>
        <v/>
      </c>
      <c r="Q486" s="0" t="str">
        <f aca="false">IF(ISBLANK(A486),"",SUMIF($A$3:$A486,Q$2,$B$3:$B486))</f>
        <v/>
      </c>
      <c r="R486" s="0" t="str">
        <f aca="false">IF(ISBLANK(A486),"",SUMIF($A$3:$A486,R$2,$B$3:$B486))</f>
        <v/>
      </c>
      <c r="T486" s="9" t="str">
        <f aca="false">IF(ISBLANK(A486),"",IF($A486=T$2,$C486,T485))</f>
        <v/>
      </c>
      <c r="U486" s="9" t="str">
        <f aca="false">IF(ISBLANK(A486),"",IF($A486=U$2,$C486,U485))</f>
        <v/>
      </c>
      <c r="V486" s="9" t="str">
        <f aca="false">IF(ISBLANK(A486),"",IF($A486=V$2,$C486,V485))</f>
        <v/>
      </c>
      <c r="W486" s="9" t="str">
        <f aca="false">IF(ISBLANK(A486),"",IF($A486=W$2,$C486,W485))</f>
        <v/>
      </c>
    </row>
    <row r="487" customFormat="false" ht="14.1" hidden="false" customHeight="false" outlineLevel="0" collapsed="false">
      <c r="H487" s="8" t="n">
        <f aca="false">IF(ISBLANK(D487),,LEFT(D487,LEN(D487)-6)*1)</f>
        <v>0</v>
      </c>
      <c r="I487" s="9" t="str">
        <f aca="false">IF(ISBLANK(A487),"",-B487*C487)</f>
        <v/>
      </c>
      <c r="J487" s="9" t="str">
        <f aca="false">IF(ISBLANK(A487),"",-SUM(I$3:I487))</f>
        <v/>
      </c>
      <c r="K487" s="9" t="str">
        <f aca="false">IF(ISBLANK(A487),"",SUMPRODUCT(O487:R487,T487:W487)-J487)</f>
        <v/>
      </c>
      <c r="L487" s="5" t="str">
        <f aca="false">IF(ISBLANK(A487),"",K487/$M$1)</f>
        <v/>
      </c>
      <c r="M487" s="5" t="str">
        <f aca="false">IF(ISBLANK(A487),"",K487/($M$1+SUM(K$3:K486)))</f>
        <v/>
      </c>
      <c r="N487" s="0" t="str">
        <f aca="false">IF(ISBLANK(A487),"",IF(H488=0,NETWORKDAYS($H$3,H487,holiday!$B$2:$B$10),IF(DAY(H487)&lt;DAY(H488),NETWORKDAYS($H$3,H487,holiday!$B$2:$B$10),0)))</f>
        <v/>
      </c>
      <c r="O487" s="0" t="str">
        <f aca="false">IF(ISBLANK(A487),"",SUMIF($A$3:$A487,O$2,$B$3:$B487))</f>
        <v/>
      </c>
      <c r="P487" s="0" t="str">
        <f aca="false">IF(ISBLANK(A487),"",SUMIF($A$3:$A487,P$2,$B$3:$B487))</f>
        <v/>
      </c>
      <c r="Q487" s="0" t="str">
        <f aca="false">IF(ISBLANK(A487),"",SUMIF($A$3:$A487,Q$2,$B$3:$B487))</f>
        <v/>
      </c>
      <c r="R487" s="0" t="str">
        <f aca="false">IF(ISBLANK(A487),"",SUMIF($A$3:$A487,R$2,$B$3:$B487))</f>
        <v/>
      </c>
      <c r="T487" s="9" t="str">
        <f aca="false">IF(ISBLANK(A487),"",IF($A487=T$2,$C487,T486))</f>
        <v/>
      </c>
      <c r="U487" s="9" t="str">
        <f aca="false">IF(ISBLANK(A487),"",IF($A487=U$2,$C487,U486))</f>
        <v/>
      </c>
      <c r="V487" s="9" t="str">
        <f aca="false">IF(ISBLANK(A487),"",IF($A487=V$2,$C487,V486))</f>
        <v/>
      </c>
      <c r="W487" s="9" t="str">
        <f aca="false">IF(ISBLANK(A487),"",IF($A487=W$2,$C487,W486))</f>
        <v/>
      </c>
    </row>
    <row r="488" customFormat="false" ht="14.1" hidden="false" customHeight="false" outlineLevel="0" collapsed="false">
      <c r="H488" s="8" t="n">
        <f aca="false">IF(ISBLANK(D488),,LEFT(D488,LEN(D488)-6)*1)</f>
        <v>0</v>
      </c>
      <c r="I488" s="9" t="str">
        <f aca="false">IF(ISBLANK(A488),"",-B488*C488)</f>
        <v/>
      </c>
      <c r="J488" s="9" t="str">
        <f aca="false">IF(ISBLANK(A488),"",-SUM(I$3:I488))</f>
        <v/>
      </c>
      <c r="K488" s="9" t="str">
        <f aca="false">IF(ISBLANK(A488),"",SUMPRODUCT(O488:R488,T488:W488)-J488)</f>
        <v/>
      </c>
      <c r="L488" s="5" t="str">
        <f aca="false">IF(ISBLANK(A488),"",K488/$M$1)</f>
        <v/>
      </c>
      <c r="M488" s="5" t="str">
        <f aca="false">IF(ISBLANK(A488),"",K488/($M$1+SUM(K$3:K487)))</f>
        <v/>
      </c>
      <c r="N488" s="0" t="str">
        <f aca="false">IF(ISBLANK(A488),"",IF(H489=0,NETWORKDAYS($H$3,H488,holiday!$B$2:$B$10),IF(DAY(H488)&lt;DAY(H489),NETWORKDAYS($H$3,H488,holiday!$B$2:$B$10),0)))</f>
        <v/>
      </c>
      <c r="O488" s="0" t="str">
        <f aca="false">IF(ISBLANK(A488),"",SUMIF($A$3:$A488,O$2,$B$3:$B488))</f>
        <v/>
      </c>
      <c r="P488" s="0" t="str">
        <f aca="false">IF(ISBLANK(A488),"",SUMIF($A$3:$A488,P$2,$B$3:$B488))</f>
        <v/>
      </c>
      <c r="Q488" s="0" t="str">
        <f aca="false">IF(ISBLANK(A488),"",SUMIF($A$3:$A488,Q$2,$B$3:$B488))</f>
        <v/>
      </c>
      <c r="R488" s="0" t="str">
        <f aca="false">IF(ISBLANK(A488),"",SUMIF($A$3:$A488,R$2,$B$3:$B488))</f>
        <v/>
      </c>
      <c r="T488" s="9" t="str">
        <f aca="false">IF(ISBLANK(A488),"",IF($A488=T$2,$C488,T487))</f>
        <v/>
      </c>
      <c r="U488" s="9" t="str">
        <f aca="false">IF(ISBLANK(A488),"",IF($A488=U$2,$C488,U487))</f>
        <v/>
      </c>
      <c r="V488" s="9" t="str">
        <f aca="false">IF(ISBLANK(A488),"",IF($A488=V$2,$C488,V487))</f>
        <v/>
      </c>
      <c r="W488" s="9" t="str">
        <f aca="false">IF(ISBLANK(A488),"",IF($A488=W$2,$C488,W487))</f>
        <v/>
      </c>
    </row>
    <row r="489" customFormat="false" ht="14.1" hidden="false" customHeight="false" outlineLevel="0" collapsed="false">
      <c r="H489" s="8" t="n">
        <f aca="false">IF(ISBLANK(D489),,LEFT(D489,LEN(D489)-6)*1)</f>
        <v>0</v>
      </c>
      <c r="I489" s="9" t="str">
        <f aca="false">IF(ISBLANK(A489),"",-B489*C489)</f>
        <v/>
      </c>
      <c r="J489" s="9" t="str">
        <f aca="false">IF(ISBLANK(A489),"",-SUM(I$3:I489))</f>
        <v/>
      </c>
      <c r="K489" s="9" t="str">
        <f aca="false">IF(ISBLANK(A489),"",SUMPRODUCT(O489:R489,T489:W489)-J489)</f>
        <v/>
      </c>
      <c r="L489" s="5" t="str">
        <f aca="false">IF(ISBLANK(A489),"",K489/$M$1)</f>
        <v/>
      </c>
      <c r="M489" s="5" t="str">
        <f aca="false">IF(ISBLANK(A489),"",K489/($M$1+SUM(K$3:K488)))</f>
        <v/>
      </c>
      <c r="N489" s="0" t="str">
        <f aca="false">IF(ISBLANK(A489),"",IF(H490=0,NETWORKDAYS($H$3,H489,holiday!$B$2:$B$10),IF(DAY(H489)&lt;DAY(H490),NETWORKDAYS($H$3,H489,holiday!$B$2:$B$10),0)))</f>
        <v/>
      </c>
      <c r="O489" s="0" t="str">
        <f aca="false">IF(ISBLANK(A489),"",SUMIF($A$3:$A489,O$2,$B$3:$B489))</f>
        <v/>
      </c>
      <c r="P489" s="0" t="str">
        <f aca="false">IF(ISBLANK(A489),"",SUMIF($A$3:$A489,P$2,$B$3:$B489))</f>
        <v/>
      </c>
      <c r="Q489" s="0" t="str">
        <f aca="false">IF(ISBLANK(A489),"",SUMIF($A$3:$A489,Q$2,$B$3:$B489))</f>
        <v/>
      </c>
      <c r="R489" s="0" t="str">
        <f aca="false">IF(ISBLANK(A489),"",SUMIF($A$3:$A489,R$2,$B$3:$B489))</f>
        <v/>
      </c>
      <c r="T489" s="9" t="str">
        <f aca="false">IF(ISBLANK(A489),"",IF($A489=T$2,$C489,T488))</f>
        <v/>
      </c>
      <c r="U489" s="9" t="str">
        <f aca="false">IF(ISBLANK(A489),"",IF($A489=U$2,$C489,U488))</f>
        <v/>
      </c>
      <c r="V489" s="9" t="str">
        <f aca="false">IF(ISBLANK(A489),"",IF($A489=V$2,$C489,V488))</f>
        <v/>
      </c>
      <c r="W489" s="9" t="str">
        <f aca="false">IF(ISBLANK(A489),"",IF($A489=W$2,$C489,W488))</f>
        <v/>
      </c>
    </row>
    <row r="490" customFormat="false" ht="14.1" hidden="false" customHeight="false" outlineLevel="0" collapsed="false">
      <c r="H490" s="8" t="n">
        <f aca="false">IF(ISBLANK(D490),,LEFT(D490,LEN(D490)-6)*1)</f>
        <v>0</v>
      </c>
      <c r="I490" s="9" t="str">
        <f aca="false">IF(ISBLANK(A490),"",-B490*C490)</f>
        <v/>
      </c>
      <c r="J490" s="9" t="str">
        <f aca="false">IF(ISBLANK(A490),"",-SUM(I$3:I490))</f>
        <v/>
      </c>
      <c r="K490" s="9" t="str">
        <f aca="false">IF(ISBLANK(A490),"",SUMPRODUCT(O490:R490,T490:W490)-J490)</f>
        <v/>
      </c>
      <c r="L490" s="5" t="str">
        <f aca="false">IF(ISBLANK(A490),"",K490/$M$1)</f>
        <v/>
      </c>
      <c r="M490" s="5" t="str">
        <f aca="false">IF(ISBLANK(A490),"",K490/($M$1+SUM(K$3:K489)))</f>
        <v/>
      </c>
      <c r="N490" s="0" t="str">
        <f aca="false">IF(ISBLANK(A490),"",IF(H491=0,NETWORKDAYS($H$3,H490,holiday!$B$2:$B$10),IF(DAY(H490)&lt;DAY(H491),NETWORKDAYS($H$3,H490,holiday!$B$2:$B$10),0)))</f>
        <v/>
      </c>
      <c r="O490" s="0" t="str">
        <f aca="false">IF(ISBLANK(A490),"",SUMIF($A$3:$A490,O$2,$B$3:$B490))</f>
        <v/>
      </c>
      <c r="P490" s="0" t="str">
        <f aca="false">IF(ISBLANK(A490),"",SUMIF($A$3:$A490,P$2,$B$3:$B490))</f>
        <v/>
      </c>
      <c r="Q490" s="0" t="str">
        <f aca="false">IF(ISBLANK(A490),"",SUMIF($A$3:$A490,Q$2,$B$3:$B490))</f>
        <v/>
      </c>
      <c r="R490" s="0" t="str">
        <f aca="false">IF(ISBLANK(A490),"",SUMIF($A$3:$A490,R$2,$B$3:$B490))</f>
        <v/>
      </c>
      <c r="T490" s="9" t="str">
        <f aca="false">IF(ISBLANK(A490),"",IF($A490=T$2,$C490,T489))</f>
        <v/>
      </c>
      <c r="U490" s="9" t="str">
        <f aca="false">IF(ISBLANK(A490),"",IF($A490=U$2,$C490,U489))</f>
        <v/>
      </c>
      <c r="V490" s="9" t="str">
        <f aca="false">IF(ISBLANK(A490),"",IF($A490=V$2,$C490,V489))</f>
        <v/>
      </c>
      <c r="W490" s="9" t="str">
        <f aca="false">IF(ISBLANK(A490),"",IF($A490=W$2,$C490,W489))</f>
        <v/>
      </c>
    </row>
    <row r="491" customFormat="false" ht="14.1" hidden="false" customHeight="false" outlineLevel="0" collapsed="false">
      <c r="H491" s="8" t="n">
        <f aca="false">IF(ISBLANK(D491),,LEFT(D491,LEN(D491)-6)*1)</f>
        <v>0</v>
      </c>
      <c r="I491" s="9" t="str">
        <f aca="false">IF(ISBLANK(A491),"",-B491*C491)</f>
        <v/>
      </c>
      <c r="J491" s="9" t="str">
        <f aca="false">IF(ISBLANK(A491),"",-SUM(I$3:I491))</f>
        <v/>
      </c>
      <c r="K491" s="9" t="str">
        <f aca="false">IF(ISBLANK(A491),"",SUMPRODUCT(O491:R491,T491:W491)-J491)</f>
        <v/>
      </c>
      <c r="L491" s="5" t="str">
        <f aca="false">IF(ISBLANK(A491),"",K491/$M$1)</f>
        <v/>
      </c>
      <c r="M491" s="5" t="str">
        <f aca="false">IF(ISBLANK(A491),"",K491/($M$1+SUM(K$3:K490)))</f>
        <v/>
      </c>
      <c r="N491" s="0" t="str">
        <f aca="false">IF(ISBLANK(A491),"",IF(H492=0,NETWORKDAYS($H$3,H491,holiday!$B$2:$B$10),IF(DAY(H491)&lt;DAY(H492),NETWORKDAYS($H$3,H491,holiday!$B$2:$B$10),0)))</f>
        <v/>
      </c>
      <c r="O491" s="0" t="str">
        <f aca="false">IF(ISBLANK(A491),"",SUMIF($A$3:$A491,O$2,$B$3:$B491))</f>
        <v/>
      </c>
      <c r="P491" s="0" t="str">
        <f aca="false">IF(ISBLANK(A491),"",SUMIF($A$3:$A491,P$2,$B$3:$B491))</f>
        <v/>
      </c>
      <c r="Q491" s="0" t="str">
        <f aca="false">IF(ISBLANK(A491),"",SUMIF($A$3:$A491,Q$2,$B$3:$B491))</f>
        <v/>
      </c>
      <c r="R491" s="0" t="str">
        <f aca="false">IF(ISBLANK(A491),"",SUMIF($A$3:$A491,R$2,$B$3:$B491))</f>
        <v/>
      </c>
      <c r="T491" s="9" t="str">
        <f aca="false">IF(ISBLANK(A491),"",IF($A491=T$2,$C491,T490))</f>
        <v/>
      </c>
      <c r="U491" s="9" t="str">
        <f aca="false">IF(ISBLANK(A491),"",IF($A491=U$2,$C491,U490))</f>
        <v/>
      </c>
      <c r="V491" s="9" t="str">
        <f aca="false">IF(ISBLANK(A491),"",IF($A491=V$2,$C491,V490))</f>
        <v/>
      </c>
      <c r="W491" s="9" t="str">
        <f aca="false">IF(ISBLANK(A491),"",IF($A491=W$2,$C491,W490))</f>
        <v/>
      </c>
    </row>
    <row r="492" customFormat="false" ht="14.1" hidden="false" customHeight="false" outlineLevel="0" collapsed="false">
      <c r="H492" s="8" t="n">
        <f aca="false">IF(ISBLANK(D492),,LEFT(D492,LEN(D492)-6)*1)</f>
        <v>0</v>
      </c>
      <c r="I492" s="9" t="str">
        <f aca="false">IF(ISBLANK(A492),"",-B492*C492)</f>
        <v/>
      </c>
      <c r="J492" s="9" t="str">
        <f aca="false">IF(ISBLANK(A492),"",-SUM(I$3:I492))</f>
        <v/>
      </c>
      <c r="K492" s="9" t="str">
        <f aca="false">IF(ISBLANK(A492),"",SUMPRODUCT(O492:R492,T492:W492)-J492)</f>
        <v/>
      </c>
      <c r="L492" s="5" t="str">
        <f aca="false">IF(ISBLANK(A492),"",K492/$M$1)</f>
        <v/>
      </c>
      <c r="M492" s="5" t="str">
        <f aca="false">IF(ISBLANK(A492),"",K492/($M$1+SUM(K$3:K491)))</f>
        <v/>
      </c>
      <c r="N492" s="0" t="str">
        <f aca="false">IF(ISBLANK(A492),"",IF(H493=0,NETWORKDAYS($H$3,H492,holiday!$B$2:$B$10),IF(DAY(H492)&lt;DAY(H493),NETWORKDAYS($H$3,H492,holiday!$B$2:$B$10),0)))</f>
        <v/>
      </c>
      <c r="O492" s="0" t="str">
        <f aca="false">IF(ISBLANK(A492),"",SUMIF($A$3:$A492,O$2,$B$3:$B492))</f>
        <v/>
      </c>
      <c r="P492" s="0" t="str">
        <f aca="false">IF(ISBLANK(A492),"",SUMIF($A$3:$A492,P$2,$B$3:$B492))</f>
        <v/>
      </c>
      <c r="Q492" s="0" t="str">
        <f aca="false">IF(ISBLANK(A492),"",SUMIF($A$3:$A492,Q$2,$B$3:$B492))</f>
        <v/>
      </c>
      <c r="R492" s="0" t="str">
        <f aca="false">IF(ISBLANK(A492),"",SUMIF($A$3:$A492,R$2,$B$3:$B492))</f>
        <v/>
      </c>
      <c r="T492" s="9" t="str">
        <f aca="false">IF(ISBLANK(A492),"",IF($A492=T$2,$C492,T491))</f>
        <v/>
      </c>
      <c r="U492" s="9" t="str">
        <f aca="false">IF(ISBLANK(A492),"",IF($A492=U$2,$C492,U491))</f>
        <v/>
      </c>
      <c r="V492" s="9" t="str">
        <f aca="false">IF(ISBLANK(A492),"",IF($A492=V$2,$C492,V491))</f>
        <v/>
      </c>
      <c r="W492" s="9" t="str">
        <f aca="false">IF(ISBLANK(A492),"",IF($A492=W$2,$C492,W491))</f>
        <v/>
      </c>
    </row>
    <row r="493" customFormat="false" ht="14.1" hidden="false" customHeight="false" outlineLevel="0" collapsed="false">
      <c r="H493" s="8" t="n">
        <f aca="false">IF(ISBLANK(D493),,LEFT(D493,LEN(D493)-6)*1)</f>
        <v>0</v>
      </c>
      <c r="I493" s="9" t="str">
        <f aca="false">IF(ISBLANK(A493),"",-B493*C493)</f>
        <v/>
      </c>
      <c r="J493" s="9" t="str">
        <f aca="false">IF(ISBLANK(A493),"",-SUM(I$3:I493))</f>
        <v/>
      </c>
      <c r="K493" s="9" t="str">
        <f aca="false">IF(ISBLANK(A493),"",SUMPRODUCT(O493:R493,T493:W493)-J493)</f>
        <v/>
      </c>
      <c r="L493" s="5" t="str">
        <f aca="false">IF(ISBLANK(A493),"",K493/$M$1)</f>
        <v/>
      </c>
      <c r="M493" s="5" t="str">
        <f aca="false">IF(ISBLANK(A493),"",K493/($M$1+SUM(K$3:K492)))</f>
        <v/>
      </c>
      <c r="N493" s="0" t="str">
        <f aca="false">IF(ISBLANK(A493),"",IF(H494=0,NETWORKDAYS($H$3,H493,holiday!$B$2:$B$10),IF(DAY(H493)&lt;DAY(H494),NETWORKDAYS($H$3,H493,holiday!$B$2:$B$10),0)))</f>
        <v/>
      </c>
      <c r="O493" s="0" t="str">
        <f aca="false">IF(ISBLANK(A493),"",SUMIF($A$3:$A493,O$2,$B$3:$B493))</f>
        <v/>
      </c>
      <c r="P493" s="0" t="str">
        <f aca="false">IF(ISBLANK(A493),"",SUMIF($A$3:$A493,P$2,$B$3:$B493))</f>
        <v/>
      </c>
      <c r="Q493" s="0" t="str">
        <f aca="false">IF(ISBLANK(A493),"",SUMIF($A$3:$A493,Q$2,$B$3:$B493))</f>
        <v/>
      </c>
      <c r="R493" s="0" t="str">
        <f aca="false">IF(ISBLANK(A493),"",SUMIF($A$3:$A493,R$2,$B$3:$B493))</f>
        <v/>
      </c>
      <c r="T493" s="9" t="str">
        <f aca="false">IF(ISBLANK(A493),"",IF($A493=T$2,$C493,T492))</f>
        <v/>
      </c>
      <c r="U493" s="9" t="str">
        <f aca="false">IF(ISBLANK(A493),"",IF($A493=U$2,$C493,U492))</f>
        <v/>
      </c>
      <c r="V493" s="9" t="str">
        <f aca="false">IF(ISBLANK(A493),"",IF($A493=V$2,$C493,V492))</f>
        <v/>
      </c>
      <c r="W493" s="9" t="str">
        <f aca="false">IF(ISBLANK(A493),"",IF($A493=W$2,$C493,W492))</f>
        <v/>
      </c>
    </row>
    <row r="494" customFormat="false" ht="14.1" hidden="false" customHeight="false" outlineLevel="0" collapsed="false">
      <c r="H494" s="8" t="n">
        <f aca="false">IF(ISBLANK(D494),,LEFT(D494,LEN(D494)-6)*1)</f>
        <v>0</v>
      </c>
      <c r="I494" s="9" t="str">
        <f aca="false">IF(ISBLANK(A494),"",-B494*C494)</f>
        <v/>
      </c>
      <c r="J494" s="9" t="str">
        <f aca="false">IF(ISBLANK(A494),"",-SUM(I$3:I494))</f>
        <v/>
      </c>
      <c r="K494" s="9" t="str">
        <f aca="false">IF(ISBLANK(A494),"",SUMPRODUCT(O494:R494,T494:W494)-J494)</f>
        <v/>
      </c>
      <c r="L494" s="5" t="str">
        <f aca="false">IF(ISBLANK(A494),"",K494/$M$1)</f>
        <v/>
      </c>
      <c r="M494" s="5" t="str">
        <f aca="false">IF(ISBLANK(A494),"",K494/($M$1+SUM(K$3:K493)))</f>
        <v/>
      </c>
      <c r="N494" s="0" t="str">
        <f aca="false">IF(ISBLANK(A494),"",IF(H495=0,NETWORKDAYS($H$3,H494,holiday!$B$2:$B$10),IF(DAY(H494)&lt;DAY(H495),NETWORKDAYS($H$3,H494,holiday!$B$2:$B$10),0)))</f>
        <v/>
      </c>
      <c r="O494" s="0" t="str">
        <f aca="false">IF(ISBLANK(A494),"",SUMIF($A$3:$A494,O$2,$B$3:$B494))</f>
        <v/>
      </c>
      <c r="P494" s="0" t="str">
        <f aca="false">IF(ISBLANK(A494),"",SUMIF($A$3:$A494,P$2,$B$3:$B494))</f>
        <v/>
      </c>
      <c r="Q494" s="0" t="str">
        <f aca="false">IF(ISBLANK(A494),"",SUMIF($A$3:$A494,Q$2,$B$3:$B494))</f>
        <v/>
      </c>
      <c r="R494" s="0" t="str">
        <f aca="false">IF(ISBLANK(A494),"",SUMIF($A$3:$A494,R$2,$B$3:$B494))</f>
        <v/>
      </c>
      <c r="T494" s="9" t="str">
        <f aca="false">IF(ISBLANK(A494),"",IF($A494=T$2,$C494,T493))</f>
        <v/>
      </c>
      <c r="U494" s="9" t="str">
        <f aca="false">IF(ISBLANK(A494),"",IF($A494=U$2,$C494,U493))</f>
        <v/>
      </c>
      <c r="V494" s="9" t="str">
        <f aca="false">IF(ISBLANK(A494),"",IF($A494=V$2,$C494,V493))</f>
        <v/>
      </c>
      <c r="W494" s="9" t="str">
        <f aca="false">IF(ISBLANK(A494),"",IF($A494=W$2,$C494,W493))</f>
        <v/>
      </c>
    </row>
    <row r="495" customFormat="false" ht="14.1" hidden="false" customHeight="false" outlineLevel="0" collapsed="false">
      <c r="H495" s="8" t="n">
        <f aca="false">IF(ISBLANK(D495),,LEFT(D495,LEN(D495)-6)*1)</f>
        <v>0</v>
      </c>
      <c r="I495" s="9" t="str">
        <f aca="false">IF(ISBLANK(A495),"",-B495*C495)</f>
        <v/>
      </c>
      <c r="J495" s="9" t="str">
        <f aca="false">IF(ISBLANK(A495),"",-SUM(I$3:I495))</f>
        <v/>
      </c>
      <c r="K495" s="9" t="str">
        <f aca="false">IF(ISBLANK(A495),"",SUMPRODUCT(O495:R495,T495:W495)-J495)</f>
        <v/>
      </c>
      <c r="L495" s="5" t="str">
        <f aca="false">IF(ISBLANK(A495),"",K495/$M$1)</f>
        <v/>
      </c>
      <c r="M495" s="5" t="str">
        <f aca="false">IF(ISBLANK(A495),"",K495/($M$1+SUM(K$3:K494)))</f>
        <v/>
      </c>
      <c r="N495" s="0" t="str">
        <f aca="false">IF(ISBLANK(A495),"",IF(H496=0,NETWORKDAYS($H$3,H495,holiday!$B$2:$B$10),IF(DAY(H495)&lt;DAY(H496),NETWORKDAYS($H$3,H495,holiday!$B$2:$B$10),0)))</f>
        <v/>
      </c>
      <c r="O495" s="0" t="str">
        <f aca="false">IF(ISBLANK(A495),"",SUMIF($A$3:$A495,O$2,$B$3:$B495))</f>
        <v/>
      </c>
      <c r="P495" s="0" t="str">
        <f aca="false">IF(ISBLANK(A495),"",SUMIF($A$3:$A495,P$2,$B$3:$B495))</f>
        <v/>
      </c>
      <c r="Q495" s="0" t="str">
        <f aca="false">IF(ISBLANK(A495),"",SUMIF($A$3:$A495,Q$2,$B$3:$B495))</f>
        <v/>
      </c>
      <c r="R495" s="0" t="str">
        <f aca="false">IF(ISBLANK(A495),"",SUMIF($A$3:$A495,R$2,$B$3:$B495))</f>
        <v/>
      </c>
      <c r="T495" s="9" t="str">
        <f aca="false">IF(ISBLANK(A495),"",IF($A495=T$2,$C495,T494))</f>
        <v/>
      </c>
      <c r="U495" s="9" t="str">
        <f aca="false">IF(ISBLANK(A495),"",IF($A495=U$2,$C495,U494))</f>
        <v/>
      </c>
      <c r="V495" s="9" t="str">
        <f aca="false">IF(ISBLANK(A495),"",IF($A495=V$2,$C495,V494))</f>
        <v/>
      </c>
      <c r="W495" s="9" t="str">
        <f aca="false">IF(ISBLANK(A495),"",IF($A495=W$2,$C495,W494))</f>
        <v/>
      </c>
    </row>
    <row r="496" customFormat="false" ht="14.1" hidden="false" customHeight="false" outlineLevel="0" collapsed="false">
      <c r="H496" s="8" t="n">
        <f aca="false">IF(ISBLANK(D496),,LEFT(D496,LEN(D496)-6)*1)</f>
        <v>0</v>
      </c>
      <c r="I496" s="9" t="str">
        <f aca="false">IF(ISBLANK(A496),"",-B496*C496)</f>
        <v/>
      </c>
      <c r="J496" s="9" t="str">
        <f aca="false">IF(ISBLANK(A496),"",-SUM(I$3:I496))</f>
        <v/>
      </c>
      <c r="K496" s="9" t="str">
        <f aca="false">IF(ISBLANK(A496),"",SUMPRODUCT(O496:R496,T496:W496)-J496)</f>
        <v/>
      </c>
      <c r="L496" s="5" t="str">
        <f aca="false">IF(ISBLANK(A496),"",K496/$M$1)</f>
        <v/>
      </c>
      <c r="M496" s="5" t="str">
        <f aca="false">IF(ISBLANK(A496),"",K496/($M$1+SUM(K$3:K495)))</f>
        <v/>
      </c>
      <c r="N496" s="0" t="str">
        <f aca="false">IF(ISBLANK(A496),"",IF(H497=0,NETWORKDAYS($H$3,H496,holiday!$B$2:$B$10),IF(DAY(H496)&lt;DAY(H497),NETWORKDAYS($H$3,H496,holiday!$B$2:$B$10),0)))</f>
        <v/>
      </c>
      <c r="O496" s="0" t="str">
        <f aca="false">IF(ISBLANK(A496),"",SUMIF($A$3:$A496,O$2,$B$3:$B496))</f>
        <v/>
      </c>
      <c r="P496" s="0" t="str">
        <f aca="false">IF(ISBLANK(A496),"",SUMIF($A$3:$A496,P$2,$B$3:$B496))</f>
        <v/>
      </c>
      <c r="Q496" s="0" t="str">
        <f aca="false">IF(ISBLANK(A496),"",SUMIF($A$3:$A496,Q$2,$B$3:$B496))</f>
        <v/>
      </c>
      <c r="R496" s="0" t="str">
        <f aca="false">IF(ISBLANK(A496),"",SUMIF($A$3:$A496,R$2,$B$3:$B496))</f>
        <v/>
      </c>
      <c r="T496" s="9" t="str">
        <f aca="false">IF(ISBLANK(A496),"",IF($A496=T$2,$C496,T495))</f>
        <v/>
      </c>
      <c r="U496" s="9" t="str">
        <f aca="false">IF(ISBLANK(A496),"",IF($A496=U$2,$C496,U495))</f>
        <v/>
      </c>
      <c r="V496" s="9" t="str">
        <f aca="false">IF(ISBLANK(A496),"",IF($A496=V$2,$C496,V495))</f>
        <v/>
      </c>
      <c r="W496" s="9" t="str">
        <f aca="false">IF(ISBLANK(A496),"",IF($A496=W$2,$C496,W495))</f>
        <v/>
      </c>
    </row>
    <row r="497" customFormat="false" ht="14.1" hidden="false" customHeight="false" outlineLevel="0" collapsed="false">
      <c r="H497" s="8" t="n">
        <f aca="false">IF(ISBLANK(D497),,LEFT(D497,LEN(D497)-6)*1)</f>
        <v>0</v>
      </c>
      <c r="I497" s="9" t="str">
        <f aca="false">IF(ISBLANK(A497),"",-B497*C497)</f>
        <v/>
      </c>
      <c r="J497" s="9" t="str">
        <f aca="false">IF(ISBLANK(A497),"",-SUM(I$3:I497))</f>
        <v/>
      </c>
      <c r="K497" s="9" t="str">
        <f aca="false">IF(ISBLANK(A497),"",SUMPRODUCT(O497:R497,T497:W497)-J497)</f>
        <v/>
      </c>
      <c r="L497" s="5" t="str">
        <f aca="false">IF(ISBLANK(A497),"",K497/$M$1)</f>
        <v/>
      </c>
      <c r="M497" s="5" t="str">
        <f aca="false">IF(ISBLANK(A497),"",K497/($M$1+SUM(K$3:K496)))</f>
        <v/>
      </c>
      <c r="N497" s="0" t="str">
        <f aca="false">IF(ISBLANK(A497),"",IF(H498=0,NETWORKDAYS($H$3,H497,holiday!$B$2:$B$10),IF(DAY(H497)&lt;DAY(H498),NETWORKDAYS($H$3,H497,holiday!$B$2:$B$10),0)))</f>
        <v/>
      </c>
      <c r="O497" s="0" t="str">
        <f aca="false">IF(ISBLANK(A497),"",SUMIF($A$3:$A497,O$2,$B$3:$B497))</f>
        <v/>
      </c>
      <c r="P497" s="0" t="str">
        <f aca="false">IF(ISBLANK(A497),"",SUMIF($A$3:$A497,P$2,$B$3:$B497))</f>
        <v/>
      </c>
      <c r="Q497" s="0" t="str">
        <f aca="false">IF(ISBLANK(A497),"",SUMIF($A$3:$A497,Q$2,$B$3:$B497))</f>
        <v/>
      </c>
      <c r="R497" s="0" t="str">
        <f aca="false">IF(ISBLANK(A497),"",SUMIF($A$3:$A497,R$2,$B$3:$B497))</f>
        <v/>
      </c>
      <c r="T497" s="9" t="str">
        <f aca="false">IF(ISBLANK(A497),"",IF($A497=T$2,$C497,T496))</f>
        <v/>
      </c>
      <c r="U497" s="9" t="str">
        <f aca="false">IF(ISBLANK(A497),"",IF($A497=U$2,$C497,U496))</f>
        <v/>
      </c>
      <c r="V497" s="9" t="str">
        <f aca="false">IF(ISBLANK(A497),"",IF($A497=V$2,$C497,V496))</f>
        <v/>
      </c>
      <c r="W497" s="9" t="str">
        <f aca="false">IF(ISBLANK(A497),"",IF($A497=W$2,$C497,W496))</f>
        <v/>
      </c>
    </row>
    <row r="498" customFormat="false" ht="14.1" hidden="false" customHeight="false" outlineLevel="0" collapsed="false">
      <c r="H498" s="8" t="n">
        <f aca="false">IF(ISBLANK(D498),,LEFT(D498,LEN(D498)-6)*1)</f>
        <v>0</v>
      </c>
      <c r="I498" s="9" t="str">
        <f aca="false">IF(ISBLANK(A498),"",-B498*C498)</f>
        <v/>
      </c>
      <c r="J498" s="9" t="str">
        <f aca="false">IF(ISBLANK(A498),"",-SUM(I$3:I498))</f>
        <v/>
      </c>
      <c r="K498" s="9" t="str">
        <f aca="false">IF(ISBLANK(A498),"",SUMPRODUCT(O498:R498,T498:W498)-J498)</f>
        <v/>
      </c>
      <c r="L498" s="5" t="str">
        <f aca="false">IF(ISBLANK(A498),"",K498/$M$1)</f>
        <v/>
      </c>
      <c r="M498" s="5" t="str">
        <f aca="false">IF(ISBLANK(A498),"",K498/($M$1+SUM(K$3:K497)))</f>
        <v/>
      </c>
      <c r="N498" s="0" t="str">
        <f aca="false">IF(ISBLANK(A498),"",IF(H499=0,NETWORKDAYS($H$3,H498,holiday!$B$2:$B$10),IF(DAY(H498)&lt;DAY(H499),NETWORKDAYS($H$3,H498,holiday!$B$2:$B$10),0)))</f>
        <v/>
      </c>
      <c r="O498" s="0" t="str">
        <f aca="false">IF(ISBLANK(A498),"",SUMIF($A$3:$A498,O$2,$B$3:$B498))</f>
        <v/>
      </c>
      <c r="P498" s="0" t="str">
        <f aca="false">IF(ISBLANK(A498),"",SUMIF($A$3:$A498,P$2,$B$3:$B498))</f>
        <v/>
      </c>
      <c r="Q498" s="0" t="str">
        <f aca="false">IF(ISBLANK(A498),"",SUMIF($A$3:$A498,Q$2,$B$3:$B498))</f>
        <v/>
      </c>
      <c r="R498" s="0" t="str">
        <f aca="false">IF(ISBLANK(A498),"",SUMIF($A$3:$A498,R$2,$B$3:$B498))</f>
        <v/>
      </c>
      <c r="T498" s="9" t="str">
        <f aca="false">IF(ISBLANK(A498),"",IF($A498=T$2,$C498,T497))</f>
        <v/>
      </c>
      <c r="U498" s="9" t="str">
        <f aca="false">IF(ISBLANK(A498),"",IF($A498=U$2,$C498,U497))</f>
        <v/>
      </c>
      <c r="V498" s="9" t="str">
        <f aca="false">IF(ISBLANK(A498),"",IF($A498=V$2,$C498,V497))</f>
        <v/>
      </c>
      <c r="W498" s="9" t="str">
        <f aca="false">IF(ISBLANK(A498),"",IF($A498=W$2,$C498,W497))</f>
        <v/>
      </c>
    </row>
    <row r="499" customFormat="false" ht="14.1" hidden="false" customHeight="false" outlineLevel="0" collapsed="false">
      <c r="H499" s="8" t="n">
        <f aca="false">IF(ISBLANK(D499),,LEFT(D499,LEN(D499)-6)*1)</f>
        <v>0</v>
      </c>
      <c r="I499" s="9" t="str">
        <f aca="false">IF(ISBLANK(A499),"",-B499*C499)</f>
        <v/>
      </c>
      <c r="J499" s="9" t="str">
        <f aca="false">IF(ISBLANK(A499),"",-SUM(I$3:I499))</f>
        <v/>
      </c>
      <c r="K499" s="9" t="str">
        <f aca="false">IF(ISBLANK(A499),"",SUMPRODUCT(O499:R499,T499:W499)-J499)</f>
        <v/>
      </c>
      <c r="L499" s="5" t="str">
        <f aca="false">IF(ISBLANK(A499),"",K499/$M$1)</f>
        <v/>
      </c>
      <c r="M499" s="5" t="str">
        <f aca="false">IF(ISBLANK(A499),"",K499/($M$1+SUM(K$3:K498)))</f>
        <v/>
      </c>
      <c r="N499" s="0" t="str">
        <f aca="false">IF(ISBLANK(A499),"",IF(H500=0,NETWORKDAYS($H$3,H499,holiday!$B$2:$B$10),IF(DAY(H499)&lt;DAY(H500),NETWORKDAYS($H$3,H499,holiday!$B$2:$B$10),0)))</f>
        <v/>
      </c>
      <c r="O499" s="0" t="str">
        <f aca="false">IF(ISBLANK(A499),"",SUMIF($A$3:$A499,O$2,$B$3:$B499))</f>
        <v/>
      </c>
      <c r="P499" s="0" t="str">
        <f aca="false">IF(ISBLANK(A499),"",SUMIF($A$3:$A499,P$2,$B$3:$B499))</f>
        <v/>
      </c>
      <c r="Q499" s="0" t="str">
        <f aca="false">IF(ISBLANK(A499),"",SUMIF($A$3:$A499,Q$2,$B$3:$B499))</f>
        <v/>
      </c>
      <c r="R499" s="0" t="str">
        <f aca="false">IF(ISBLANK(A499),"",SUMIF($A$3:$A499,R$2,$B$3:$B499))</f>
        <v/>
      </c>
      <c r="T499" s="9" t="str">
        <f aca="false">IF(ISBLANK(A499),"",IF($A499=T$2,$C499,T498))</f>
        <v/>
      </c>
      <c r="U499" s="9" t="str">
        <f aca="false">IF(ISBLANK(A499),"",IF($A499=U$2,$C499,U498))</f>
        <v/>
      </c>
      <c r="V499" s="9" t="str">
        <f aca="false">IF(ISBLANK(A499),"",IF($A499=V$2,$C499,V498))</f>
        <v/>
      </c>
      <c r="W499" s="9" t="str">
        <f aca="false">IF(ISBLANK(A499),"",IF($A499=W$2,$C499,W498))</f>
        <v/>
      </c>
    </row>
    <row r="500" customFormat="false" ht="14.1" hidden="false" customHeight="false" outlineLevel="0" collapsed="false">
      <c r="H500" s="8" t="n">
        <f aca="false">IF(ISBLANK(D500),,LEFT(D500,LEN(D500)-6)*1)</f>
        <v>0</v>
      </c>
      <c r="I500" s="9" t="str">
        <f aca="false">IF(ISBLANK(A500),"",-B500*C500)</f>
        <v/>
      </c>
      <c r="J500" s="9" t="str">
        <f aca="false">IF(ISBLANK(A500),"",-SUM(I$3:I500))</f>
        <v/>
      </c>
      <c r="K500" s="9" t="str">
        <f aca="false">IF(ISBLANK(A500),"",SUMPRODUCT(O500:R500,T500:W500)-J500)</f>
        <v/>
      </c>
      <c r="L500" s="5" t="str">
        <f aca="false">IF(ISBLANK(A500),"",K500/$M$1)</f>
        <v/>
      </c>
      <c r="M500" s="5" t="str">
        <f aca="false">IF(ISBLANK(A500),"",K500/($M$1+SUM(K$3:K499)))</f>
        <v/>
      </c>
      <c r="N500" s="0" t="str">
        <f aca="false">IF(ISBLANK(A500),"",IF(H501=0,NETWORKDAYS($H$3,H500,holiday!$B$2:$B$10),IF(DAY(H500)&lt;DAY(H501),NETWORKDAYS($H$3,H500,holiday!$B$2:$B$10),0)))</f>
        <v/>
      </c>
      <c r="O500" s="0" t="str">
        <f aca="false">IF(ISBLANK(A500),"",SUMIF($A$3:$A500,O$2,$B$3:$B500))</f>
        <v/>
      </c>
      <c r="P500" s="0" t="str">
        <f aca="false">IF(ISBLANK(A500),"",SUMIF($A$3:$A500,P$2,$B$3:$B500))</f>
        <v/>
      </c>
      <c r="Q500" s="0" t="str">
        <f aca="false">IF(ISBLANK(A500),"",SUMIF($A$3:$A500,Q$2,$B$3:$B500))</f>
        <v/>
      </c>
      <c r="R500" s="0" t="str">
        <f aca="false">IF(ISBLANK(A500),"",SUMIF($A$3:$A500,R$2,$B$3:$B500))</f>
        <v/>
      </c>
      <c r="T500" s="9" t="str">
        <f aca="false">IF(ISBLANK(A500),"",IF($A500=T$2,$C500,T499))</f>
        <v/>
      </c>
      <c r="U500" s="9" t="str">
        <f aca="false">IF(ISBLANK(A500),"",IF($A500=U$2,$C500,U499))</f>
        <v/>
      </c>
      <c r="V500" s="9" t="str">
        <f aca="false">IF(ISBLANK(A500),"",IF($A500=V$2,$C500,V499))</f>
        <v/>
      </c>
      <c r="W500" s="9" t="str">
        <f aca="false">IF(ISBLANK(A500),"",IF($A500=W$2,$C500,W499))</f>
        <v/>
      </c>
    </row>
    <row r="501" customFormat="false" ht="14.1" hidden="false" customHeight="false" outlineLevel="0" collapsed="false">
      <c r="H501" s="8" t="n">
        <f aca="false">IF(ISBLANK(D501),,LEFT(D501,LEN(D501)-6)*1)</f>
        <v>0</v>
      </c>
      <c r="I501" s="9" t="str">
        <f aca="false">IF(ISBLANK(A501),"",-B501*C501)</f>
        <v/>
      </c>
      <c r="J501" s="9" t="str">
        <f aca="false">IF(ISBLANK(A501),"",-SUM(I$3:I501))</f>
        <v/>
      </c>
      <c r="K501" s="9" t="str">
        <f aca="false">IF(ISBLANK(A501),"",SUMPRODUCT(O501:R501,T501:W501)-J501)</f>
        <v/>
      </c>
      <c r="L501" s="5" t="str">
        <f aca="false">IF(ISBLANK(A501),"",K501/$M$1)</f>
        <v/>
      </c>
      <c r="M501" s="5" t="str">
        <f aca="false">IF(ISBLANK(A501),"",K501/($M$1+SUM(K$3:K500)))</f>
        <v/>
      </c>
      <c r="N501" s="0" t="str">
        <f aca="false">IF(ISBLANK(A501),"",IF(H502=0,NETWORKDAYS($H$3,H501,holiday!$B$2:$B$10),IF(DAY(H501)&lt;DAY(H502),NETWORKDAYS($H$3,H501,holiday!$B$2:$B$10),0)))</f>
        <v/>
      </c>
      <c r="O501" s="0" t="str">
        <f aca="false">IF(ISBLANK(A501),"",SUMIF($A$3:$A501,O$2,$B$3:$B501))</f>
        <v/>
      </c>
      <c r="P501" s="0" t="str">
        <f aca="false">IF(ISBLANK(A501),"",SUMIF($A$3:$A501,P$2,$B$3:$B501))</f>
        <v/>
      </c>
      <c r="Q501" s="0" t="str">
        <f aca="false">IF(ISBLANK(A501),"",SUMIF($A$3:$A501,Q$2,$B$3:$B501))</f>
        <v/>
      </c>
      <c r="R501" s="0" t="str">
        <f aca="false">IF(ISBLANK(A501),"",SUMIF($A$3:$A501,R$2,$B$3:$B501))</f>
        <v/>
      </c>
      <c r="T501" s="9" t="str">
        <f aca="false">IF(ISBLANK(A501),"",IF($A501=T$2,$C501,T500))</f>
        <v/>
      </c>
      <c r="U501" s="9" t="str">
        <f aca="false">IF(ISBLANK(A501),"",IF($A501=U$2,$C501,U500))</f>
        <v/>
      </c>
      <c r="V501" s="9" t="str">
        <f aca="false">IF(ISBLANK(A501),"",IF($A501=V$2,$C501,V500))</f>
        <v/>
      </c>
      <c r="W501" s="9" t="str">
        <f aca="false">IF(ISBLANK(A501),"",IF($A501=W$2,$C501,W500))</f>
        <v/>
      </c>
    </row>
    <row r="502" customFormat="false" ht="14.1" hidden="false" customHeight="false" outlineLevel="0" collapsed="false">
      <c r="H502" s="8" t="n">
        <f aca="false">IF(ISBLANK(D502),,LEFT(D502,LEN(D502)-6)*1)</f>
        <v>0</v>
      </c>
      <c r="I502" s="9" t="str">
        <f aca="false">IF(ISBLANK(A502),"",-B502*C502)</f>
        <v/>
      </c>
      <c r="J502" s="9" t="str">
        <f aca="false">IF(ISBLANK(A502),"",-SUM(I$3:I502))</f>
        <v/>
      </c>
      <c r="K502" s="9" t="str">
        <f aca="false">IF(ISBLANK(A502),"",SUMPRODUCT(O502:R502,T502:W502)-J502)</f>
        <v/>
      </c>
      <c r="L502" s="5" t="str">
        <f aca="false">IF(ISBLANK(A502),"",K502/$M$1)</f>
        <v/>
      </c>
      <c r="M502" s="5" t="str">
        <f aca="false">IF(ISBLANK(A502),"",K502/($M$1+SUM(K$3:K501)))</f>
        <v/>
      </c>
      <c r="N502" s="0" t="str">
        <f aca="false">IF(ISBLANK(A502),"",IF(H503=0,NETWORKDAYS($H$3,H502,holiday!$B$2:$B$10),IF(DAY(H502)&lt;DAY(H503),NETWORKDAYS($H$3,H502,holiday!$B$2:$B$10),0)))</f>
        <v/>
      </c>
      <c r="O502" s="0" t="str">
        <f aca="false">IF(ISBLANK(A502),"",SUMIF($A$3:$A502,O$2,$B$3:$B502))</f>
        <v/>
      </c>
      <c r="P502" s="0" t="str">
        <f aca="false">IF(ISBLANK(A502),"",SUMIF($A$3:$A502,P$2,$B$3:$B502))</f>
        <v/>
      </c>
      <c r="Q502" s="0" t="str">
        <f aca="false">IF(ISBLANK(A502),"",SUMIF($A$3:$A502,Q$2,$B$3:$B502))</f>
        <v/>
      </c>
      <c r="R502" s="0" t="str">
        <f aca="false">IF(ISBLANK(A502),"",SUMIF($A$3:$A502,R$2,$B$3:$B502))</f>
        <v/>
      </c>
      <c r="T502" s="9" t="str">
        <f aca="false">IF(ISBLANK(A502),"",IF($A502=T$2,$C502,T501))</f>
        <v/>
      </c>
      <c r="U502" s="9" t="str">
        <f aca="false">IF(ISBLANK(A502),"",IF($A502=U$2,$C502,U501))</f>
        <v/>
      </c>
      <c r="V502" s="9" t="str">
        <f aca="false">IF(ISBLANK(A502),"",IF($A502=V$2,$C502,V501))</f>
        <v/>
      </c>
      <c r="W502" s="9" t="str">
        <f aca="false">IF(ISBLANK(A502),"",IF($A502=W$2,$C502,W501))</f>
        <v/>
      </c>
    </row>
    <row r="503" customFormat="false" ht="14.1" hidden="false" customHeight="false" outlineLevel="0" collapsed="false">
      <c r="H503" s="8" t="n">
        <f aca="false">IF(ISBLANK(D503),,LEFT(D503,LEN(D503)-6)*1)</f>
        <v>0</v>
      </c>
      <c r="I503" s="9" t="str">
        <f aca="false">IF(ISBLANK(A503),"",-B503*C503)</f>
        <v/>
      </c>
      <c r="J503" s="9" t="str">
        <f aca="false">IF(ISBLANK(A503),"",-SUM(I$3:I503))</f>
        <v/>
      </c>
      <c r="K503" s="9" t="str">
        <f aca="false">IF(ISBLANK(A503),"",SUMPRODUCT(O503:R503,T503:W503)-J503)</f>
        <v/>
      </c>
      <c r="L503" s="5" t="str">
        <f aca="false">IF(ISBLANK(A503),"",K503/$M$1)</f>
        <v/>
      </c>
      <c r="M503" s="5" t="str">
        <f aca="false">IF(ISBLANK(A503),"",K503/($M$1+SUM(K$3:K502)))</f>
        <v/>
      </c>
      <c r="N503" s="0" t="str">
        <f aca="false">IF(ISBLANK(A503),"",IF(H504=0,NETWORKDAYS($H$3,H503,holiday!$B$2:$B$10),IF(DAY(H503)&lt;DAY(H504),NETWORKDAYS($H$3,H503,holiday!$B$2:$B$10),0)))</f>
        <v/>
      </c>
      <c r="O503" s="0" t="str">
        <f aca="false">IF(ISBLANK(A503),"",SUMIF($A$3:$A503,O$2,$B$3:$B503))</f>
        <v/>
      </c>
      <c r="P503" s="0" t="str">
        <f aca="false">IF(ISBLANK(A503),"",SUMIF($A$3:$A503,P$2,$B$3:$B503))</f>
        <v/>
      </c>
      <c r="Q503" s="0" t="str">
        <f aca="false">IF(ISBLANK(A503),"",SUMIF($A$3:$A503,Q$2,$B$3:$B503))</f>
        <v/>
      </c>
      <c r="R503" s="0" t="str">
        <f aca="false">IF(ISBLANK(A503),"",SUMIF($A$3:$A503,R$2,$B$3:$B503))</f>
        <v/>
      </c>
      <c r="T503" s="9" t="str">
        <f aca="false">IF(ISBLANK(A503),"",IF($A503=T$2,$C503,T502))</f>
        <v/>
      </c>
      <c r="U503" s="9" t="str">
        <f aca="false">IF(ISBLANK(A503),"",IF($A503=U$2,$C503,U502))</f>
        <v/>
      </c>
      <c r="V503" s="9" t="str">
        <f aca="false">IF(ISBLANK(A503),"",IF($A503=V$2,$C503,V502))</f>
        <v/>
      </c>
      <c r="W503" s="9" t="str">
        <f aca="false">IF(ISBLANK(A503),"",IF($A503=W$2,$C503,W502))</f>
        <v/>
      </c>
    </row>
    <row r="504" customFormat="false" ht="14.1" hidden="false" customHeight="false" outlineLevel="0" collapsed="false">
      <c r="H504" s="8" t="n">
        <f aca="false">IF(ISBLANK(D504),,LEFT(D504,LEN(D504)-6)*1)</f>
        <v>0</v>
      </c>
      <c r="I504" s="9" t="str">
        <f aca="false">IF(ISBLANK(A504),"",-B504*C504)</f>
        <v/>
      </c>
      <c r="J504" s="9" t="str">
        <f aca="false">IF(ISBLANK(A504),"",-SUM(I$3:I504))</f>
        <v/>
      </c>
      <c r="K504" s="9" t="str">
        <f aca="false">IF(ISBLANK(A504),"",SUMPRODUCT(O504:R504,T504:W504)-J504)</f>
        <v/>
      </c>
      <c r="L504" s="5" t="str">
        <f aca="false">IF(ISBLANK(A504),"",K504/$M$1)</f>
        <v/>
      </c>
      <c r="M504" s="5" t="str">
        <f aca="false">IF(ISBLANK(A504),"",K504/($M$1+SUM(K$3:K503)))</f>
        <v/>
      </c>
      <c r="N504" s="0" t="str">
        <f aca="false">IF(ISBLANK(A504),"",IF(H505=0,NETWORKDAYS($H$3,H504,holiday!$B$2:$B$10),IF(DAY(H504)&lt;DAY(H505),NETWORKDAYS($H$3,H504,holiday!$B$2:$B$10),0)))</f>
        <v/>
      </c>
      <c r="O504" s="0" t="str">
        <f aca="false">IF(ISBLANK(A504),"",SUMIF($A$3:$A504,O$2,$B$3:$B504))</f>
        <v/>
      </c>
      <c r="P504" s="0" t="str">
        <f aca="false">IF(ISBLANK(A504),"",SUMIF($A$3:$A504,P$2,$B$3:$B504))</f>
        <v/>
      </c>
      <c r="Q504" s="0" t="str">
        <f aca="false">IF(ISBLANK(A504),"",SUMIF($A$3:$A504,Q$2,$B$3:$B504))</f>
        <v/>
      </c>
      <c r="R504" s="0" t="str">
        <f aca="false">IF(ISBLANK(A504),"",SUMIF($A$3:$A504,R$2,$B$3:$B504))</f>
        <v/>
      </c>
      <c r="T504" s="9" t="str">
        <f aca="false">IF(ISBLANK(A504),"",IF($A504=T$2,$C504,T503))</f>
        <v/>
      </c>
      <c r="U504" s="9" t="str">
        <f aca="false">IF(ISBLANK(A504),"",IF($A504=U$2,$C504,U503))</f>
        <v/>
      </c>
      <c r="V504" s="9" t="str">
        <f aca="false">IF(ISBLANK(A504),"",IF($A504=V$2,$C504,V503))</f>
        <v/>
      </c>
      <c r="W504" s="9" t="str">
        <f aca="false">IF(ISBLANK(A504),"",IF($A504=W$2,$C504,W503))</f>
        <v/>
      </c>
    </row>
    <row r="505" customFormat="false" ht="14.1" hidden="false" customHeight="false" outlineLevel="0" collapsed="false">
      <c r="H505" s="8" t="n">
        <f aca="false">IF(ISBLANK(D505),,LEFT(D505,LEN(D505)-6)*1)</f>
        <v>0</v>
      </c>
      <c r="I505" s="9" t="str">
        <f aca="false">IF(ISBLANK(A505),"",-B505*C505)</f>
        <v/>
      </c>
      <c r="J505" s="9" t="str">
        <f aca="false">IF(ISBLANK(A505),"",-SUM(I$3:I505))</f>
        <v/>
      </c>
      <c r="K505" s="9" t="str">
        <f aca="false">IF(ISBLANK(A505),"",SUMPRODUCT(O505:R505,T505:W505)-J505)</f>
        <v/>
      </c>
      <c r="L505" s="5" t="str">
        <f aca="false">IF(ISBLANK(A505),"",K505/$M$1)</f>
        <v/>
      </c>
      <c r="M505" s="5" t="str">
        <f aca="false">IF(ISBLANK(A505),"",K505/($M$1+SUM(K$3:K504)))</f>
        <v/>
      </c>
      <c r="N505" s="0" t="str">
        <f aca="false">IF(ISBLANK(A505),"",IF(H506=0,NETWORKDAYS($H$3,H505,holiday!$B$2:$B$10),IF(DAY(H505)&lt;DAY(H506),NETWORKDAYS($H$3,H505,holiday!$B$2:$B$10),0)))</f>
        <v/>
      </c>
      <c r="O505" s="0" t="str">
        <f aca="false">IF(ISBLANK(A505),"",SUMIF($A$3:$A505,O$2,$B$3:$B505))</f>
        <v/>
      </c>
      <c r="P505" s="0" t="str">
        <f aca="false">IF(ISBLANK(A505),"",SUMIF($A$3:$A505,P$2,$B$3:$B505))</f>
        <v/>
      </c>
      <c r="Q505" s="0" t="str">
        <f aca="false">IF(ISBLANK(A505),"",SUMIF($A$3:$A505,Q$2,$B$3:$B505))</f>
        <v/>
      </c>
      <c r="R505" s="0" t="str">
        <f aca="false">IF(ISBLANK(A505),"",SUMIF($A$3:$A505,R$2,$B$3:$B505))</f>
        <v/>
      </c>
      <c r="T505" s="9" t="str">
        <f aca="false">IF(ISBLANK(A505),"",IF($A505=T$2,$C505,T504))</f>
        <v/>
      </c>
      <c r="U505" s="9" t="str">
        <f aca="false">IF(ISBLANK(A505),"",IF($A505=U$2,$C505,U504))</f>
        <v/>
      </c>
      <c r="V505" s="9" t="str">
        <f aca="false">IF(ISBLANK(A505),"",IF($A505=V$2,$C505,V504))</f>
        <v/>
      </c>
      <c r="W505" s="9" t="str">
        <f aca="false">IF(ISBLANK(A505),"",IF($A505=W$2,$C505,W504))</f>
        <v/>
      </c>
    </row>
    <row r="506" customFormat="false" ht="14.1" hidden="false" customHeight="false" outlineLevel="0" collapsed="false">
      <c r="H506" s="8" t="n">
        <f aca="false">IF(ISBLANK(D506),,LEFT(D506,LEN(D506)-6)*1)</f>
        <v>0</v>
      </c>
      <c r="I506" s="9" t="str">
        <f aca="false">IF(ISBLANK(A506),"",-B506*C506)</f>
        <v/>
      </c>
      <c r="J506" s="9" t="str">
        <f aca="false">IF(ISBLANK(A506),"",-SUM(I$3:I506))</f>
        <v/>
      </c>
      <c r="K506" s="9" t="str">
        <f aca="false">IF(ISBLANK(A506),"",SUMPRODUCT(O506:R506,T506:W506)-J506)</f>
        <v/>
      </c>
      <c r="L506" s="5" t="str">
        <f aca="false">IF(ISBLANK(A506),"",K506/$M$1)</f>
        <v/>
      </c>
      <c r="M506" s="5" t="str">
        <f aca="false">IF(ISBLANK(A506),"",K506/($M$1+SUM(K$3:K505)))</f>
        <v/>
      </c>
      <c r="N506" s="0" t="str">
        <f aca="false">IF(ISBLANK(A506),"",IF(H507=0,NETWORKDAYS($H$3,H506,holiday!$B$2:$B$10),IF(DAY(H506)&lt;DAY(H507),NETWORKDAYS($H$3,H506,holiday!$B$2:$B$10),0)))</f>
        <v/>
      </c>
      <c r="O506" s="0" t="str">
        <f aca="false">IF(ISBLANK(A506),"",SUMIF($A$3:$A506,O$2,$B$3:$B506))</f>
        <v/>
      </c>
      <c r="P506" s="0" t="str">
        <f aca="false">IF(ISBLANK(A506),"",SUMIF($A$3:$A506,P$2,$B$3:$B506))</f>
        <v/>
      </c>
      <c r="Q506" s="0" t="str">
        <f aca="false">IF(ISBLANK(A506),"",SUMIF($A$3:$A506,Q$2,$B$3:$B506))</f>
        <v/>
      </c>
      <c r="R506" s="0" t="str">
        <f aca="false">IF(ISBLANK(A506),"",SUMIF($A$3:$A506,R$2,$B$3:$B506))</f>
        <v/>
      </c>
      <c r="T506" s="9" t="str">
        <f aca="false">IF(ISBLANK(A506),"",IF($A506=T$2,$C506,T505))</f>
        <v/>
      </c>
      <c r="U506" s="9" t="str">
        <f aca="false">IF(ISBLANK(A506),"",IF($A506=U$2,$C506,U505))</f>
        <v/>
      </c>
      <c r="V506" s="9" t="str">
        <f aca="false">IF(ISBLANK(A506),"",IF($A506=V$2,$C506,V505))</f>
        <v/>
      </c>
      <c r="W506" s="9" t="str">
        <f aca="false">IF(ISBLANK(A506),"",IF($A506=W$2,$C506,W505))</f>
        <v/>
      </c>
    </row>
    <row r="507" customFormat="false" ht="14.1" hidden="false" customHeight="false" outlineLevel="0" collapsed="false">
      <c r="H507" s="8" t="n">
        <f aca="false">IF(ISBLANK(D507),,LEFT(D507,LEN(D507)-6)*1)</f>
        <v>0</v>
      </c>
      <c r="I507" s="9" t="str">
        <f aca="false">IF(ISBLANK(A507),"",-B507*C507)</f>
        <v/>
      </c>
      <c r="J507" s="9" t="str">
        <f aca="false">IF(ISBLANK(A507),"",-SUM(I$3:I507))</f>
        <v/>
      </c>
      <c r="K507" s="9" t="str">
        <f aca="false">IF(ISBLANK(A507),"",SUMPRODUCT(O507:R507,T507:W507)-J507)</f>
        <v/>
      </c>
      <c r="L507" s="5" t="str">
        <f aca="false">IF(ISBLANK(A507),"",K507/$M$1)</f>
        <v/>
      </c>
      <c r="M507" s="5" t="str">
        <f aca="false">IF(ISBLANK(A507),"",K507/($M$1+SUM(K$3:K506)))</f>
        <v/>
      </c>
      <c r="N507" s="0" t="str">
        <f aca="false">IF(ISBLANK(A507),"",IF(H508=0,NETWORKDAYS($H$3,H507,holiday!$B$2:$B$10),IF(DAY(H507)&lt;DAY(H508),NETWORKDAYS($H$3,H507,holiday!$B$2:$B$10),0)))</f>
        <v/>
      </c>
      <c r="O507" s="0" t="str">
        <f aca="false">IF(ISBLANK(A507),"",SUMIF($A$3:$A507,O$2,$B$3:$B507))</f>
        <v/>
      </c>
      <c r="P507" s="0" t="str">
        <f aca="false">IF(ISBLANK(A507),"",SUMIF($A$3:$A507,P$2,$B$3:$B507))</f>
        <v/>
      </c>
      <c r="Q507" s="0" t="str">
        <f aca="false">IF(ISBLANK(A507),"",SUMIF($A$3:$A507,Q$2,$B$3:$B507))</f>
        <v/>
      </c>
      <c r="R507" s="0" t="str">
        <f aca="false">IF(ISBLANK(A507),"",SUMIF($A$3:$A507,R$2,$B$3:$B507))</f>
        <v/>
      </c>
      <c r="T507" s="9" t="str">
        <f aca="false">IF(ISBLANK(A507),"",IF($A507=T$2,$C507,T506))</f>
        <v/>
      </c>
      <c r="U507" s="9" t="str">
        <f aca="false">IF(ISBLANK(A507),"",IF($A507=U$2,$C507,U506))</f>
        <v/>
      </c>
      <c r="V507" s="9" t="str">
        <f aca="false">IF(ISBLANK(A507),"",IF($A507=V$2,$C507,V506))</f>
        <v/>
      </c>
      <c r="W507" s="9" t="str">
        <f aca="false">IF(ISBLANK(A507),"",IF($A507=W$2,$C507,W506))</f>
        <v/>
      </c>
    </row>
    <row r="508" customFormat="false" ht="14.1" hidden="false" customHeight="false" outlineLevel="0" collapsed="false">
      <c r="H508" s="8" t="n">
        <f aca="false">IF(ISBLANK(D508),,LEFT(D508,LEN(D508)-6)*1)</f>
        <v>0</v>
      </c>
      <c r="I508" s="9" t="str">
        <f aca="false">IF(ISBLANK(A508),"",-B508*C508)</f>
        <v/>
      </c>
      <c r="J508" s="9" t="str">
        <f aca="false">IF(ISBLANK(A508),"",-SUM(I$3:I508))</f>
        <v/>
      </c>
      <c r="K508" s="9" t="str">
        <f aca="false">IF(ISBLANK(A508),"",SUMPRODUCT(O508:R508,T508:W508)-J508)</f>
        <v/>
      </c>
      <c r="L508" s="5" t="str">
        <f aca="false">IF(ISBLANK(A508),"",K508/$M$1)</f>
        <v/>
      </c>
      <c r="M508" s="5" t="str">
        <f aca="false">IF(ISBLANK(A508),"",K508/($M$1+SUM(K$3:K507)))</f>
        <v/>
      </c>
      <c r="N508" s="0" t="str">
        <f aca="false">IF(ISBLANK(A508),"",IF(H509=0,NETWORKDAYS($H$3,H508,holiday!$B$2:$B$10),IF(DAY(H508)&lt;DAY(H509),NETWORKDAYS($H$3,H508,holiday!$B$2:$B$10),0)))</f>
        <v/>
      </c>
      <c r="O508" s="0" t="str">
        <f aca="false">IF(ISBLANK(A508),"",SUMIF($A$3:$A508,O$2,$B$3:$B508))</f>
        <v/>
      </c>
      <c r="P508" s="0" t="str">
        <f aca="false">IF(ISBLANK(A508),"",SUMIF($A$3:$A508,P$2,$B$3:$B508))</f>
        <v/>
      </c>
      <c r="Q508" s="0" t="str">
        <f aca="false">IF(ISBLANK(A508),"",SUMIF($A$3:$A508,Q$2,$B$3:$B508))</f>
        <v/>
      </c>
      <c r="R508" s="0" t="str">
        <f aca="false">IF(ISBLANK(A508),"",SUMIF($A$3:$A508,R$2,$B$3:$B508))</f>
        <v/>
      </c>
      <c r="T508" s="9" t="str">
        <f aca="false">IF(ISBLANK(A508),"",IF($A508=T$2,$C508,T507))</f>
        <v/>
      </c>
      <c r="U508" s="9" t="str">
        <f aca="false">IF(ISBLANK(A508),"",IF($A508=U$2,$C508,U507))</f>
        <v/>
      </c>
      <c r="V508" s="9" t="str">
        <f aca="false">IF(ISBLANK(A508),"",IF($A508=V$2,$C508,V507))</f>
        <v/>
      </c>
      <c r="W508" s="9" t="str">
        <f aca="false">IF(ISBLANK(A508),"",IF($A508=W$2,$C508,W507))</f>
        <v/>
      </c>
    </row>
    <row r="509" customFormat="false" ht="14.1" hidden="false" customHeight="false" outlineLevel="0" collapsed="false">
      <c r="H509" s="8" t="n">
        <f aca="false">IF(ISBLANK(D509),,LEFT(D509,LEN(D509)-6)*1)</f>
        <v>0</v>
      </c>
      <c r="I509" s="9" t="str">
        <f aca="false">IF(ISBLANK(A509),"",-B509*C509)</f>
        <v/>
      </c>
      <c r="J509" s="9" t="str">
        <f aca="false">IF(ISBLANK(A509),"",-SUM(I$3:I509))</f>
        <v/>
      </c>
      <c r="K509" s="9" t="str">
        <f aca="false">IF(ISBLANK(A509),"",SUMPRODUCT(O509:R509,T509:W509)-J509)</f>
        <v/>
      </c>
      <c r="L509" s="5" t="str">
        <f aca="false">IF(ISBLANK(A509),"",K509/$M$1)</f>
        <v/>
      </c>
      <c r="M509" s="5" t="str">
        <f aca="false">IF(ISBLANK(A509),"",K509/($M$1+SUM(K$3:K508)))</f>
        <v/>
      </c>
      <c r="N509" s="0" t="str">
        <f aca="false">IF(ISBLANK(A509),"",IF(H510=0,NETWORKDAYS($H$3,H509,holiday!$B$2:$B$10),IF(DAY(H509)&lt;DAY(H510),NETWORKDAYS($H$3,H509,holiday!$B$2:$B$10),0)))</f>
        <v/>
      </c>
      <c r="O509" s="0" t="str">
        <f aca="false">IF(ISBLANK(A509),"",SUMIF($A$3:$A509,O$2,$B$3:$B509))</f>
        <v/>
      </c>
      <c r="P509" s="0" t="str">
        <f aca="false">IF(ISBLANK(A509),"",SUMIF($A$3:$A509,P$2,$B$3:$B509))</f>
        <v/>
      </c>
      <c r="Q509" s="0" t="str">
        <f aca="false">IF(ISBLANK(A509),"",SUMIF($A$3:$A509,Q$2,$B$3:$B509))</f>
        <v/>
      </c>
      <c r="R509" s="0" t="str">
        <f aca="false">IF(ISBLANK(A509),"",SUMIF($A$3:$A509,R$2,$B$3:$B509))</f>
        <v/>
      </c>
      <c r="T509" s="9" t="str">
        <f aca="false">IF(ISBLANK(A509),"",IF($A509=T$2,$C509,T508))</f>
        <v/>
      </c>
      <c r="U509" s="9" t="str">
        <f aca="false">IF(ISBLANK(A509),"",IF($A509=U$2,$C509,U508))</f>
        <v/>
      </c>
      <c r="V509" s="9" t="str">
        <f aca="false">IF(ISBLANK(A509),"",IF($A509=V$2,$C509,V508))</f>
        <v/>
      </c>
      <c r="W509" s="9" t="str">
        <f aca="false">IF(ISBLANK(A509),"",IF($A509=W$2,$C509,W508))</f>
        <v/>
      </c>
    </row>
    <row r="510" customFormat="false" ht="14.1" hidden="false" customHeight="false" outlineLevel="0" collapsed="false">
      <c r="H510" s="8" t="n">
        <f aca="false">IF(ISBLANK(D510),,LEFT(D510,LEN(D510)-6)*1)</f>
        <v>0</v>
      </c>
      <c r="I510" s="9" t="str">
        <f aca="false">IF(ISBLANK(A510),"",-B510*C510)</f>
        <v/>
      </c>
      <c r="J510" s="9" t="str">
        <f aca="false">IF(ISBLANK(A510),"",-SUM(I$3:I510))</f>
        <v/>
      </c>
      <c r="K510" s="9" t="str">
        <f aca="false">IF(ISBLANK(A510),"",SUMPRODUCT(O510:R510,T510:W510)-J510)</f>
        <v/>
      </c>
      <c r="L510" s="5" t="str">
        <f aca="false">IF(ISBLANK(A510),"",K510/$M$1)</f>
        <v/>
      </c>
      <c r="M510" s="5" t="str">
        <f aca="false">IF(ISBLANK(A510),"",K510/($M$1+SUM(K$3:K509)))</f>
        <v/>
      </c>
      <c r="N510" s="0" t="str">
        <f aca="false">IF(ISBLANK(A510),"",IF(H511=0,NETWORKDAYS($H$3,H510,holiday!$B$2:$B$10),IF(DAY(H510)&lt;DAY(H511),NETWORKDAYS($H$3,H510,holiday!$B$2:$B$10),0)))</f>
        <v/>
      </c>
      <c r="O510" s="0" t="str">
        <f aca="false">IF(ISBLANK(A510),"",SUMIF($A$3:$A510,O$2,$B$3:$B510))</f>
        <v/>
      </c>
      <c r="P510" s="0" t="str">
        <f aca="false">IF(ISBLANK(A510),"",SUMIF($A$3:$A510,P$2,$B$3:$B510))</f>
        <v/>
      </c>
      <c r="Q510" s="0" t="str">
        <f aca="false">IF(ISBLANK(A510),"",SUMIF($A$3:$A510,Q$2,$B$3:$B510))</f>
        <v/>
      </c>
      <c r="R510" s="0" t="str">
        <f aca="false">IF(ISBLANK(A510),"",SUMIF($A$3:$A510,R$2,$B$3:$B510))</f>
        <v/>
      </c>
      <c r="T510" s="9" t="str">
        <f aca="false">IF(ISBLANK(A510),"",IF($A510=T$2,$C510,T509))</f>
        <v/>
      </c>
      <c r="U510" s="9" t="str">
        <f aca="false">IF(ISBLANK(A510),"",IF($A510=U$2,$C510,U509))</f>
        <v/>
      </c>
      <c r="V510" s="9" t="str">
        <f aca="false">IF(ISBLANK(A510),"",IF($A510=V$2,$C510,V509))</f>
        <v/>
      </c>
      <c r="W510" s="9" t="str">
        <f aca="false">IF(ISBLANK(A510),"",IF($A510=W$2,$C510,W509))</f>
        <v/>
      </c>
    </row>
    <row r="511" customFormat="false" ht="14.1" hidden="false" customHeight="false" outlineLevel="0" collapsed="false">
      <c r="H511" s="8" t="n">
        <f aca="false">IF(ISBLANK(D511),,LEFT(D511,LEN(D511)-6)*1)</f>
        <v>0</v>
      </c>
      <c r="I511" s="9" t="str">
        <f aca="false">IF(ISBLANK(A511),"",-B511*C511)</f>
        <v/>
      </c>
      <c r="J511" s="9" t="str">
        <f aca="false">IF(ISBLANK(A511),"",-SUM(I$3:I511))</f>
        <v/>
      </c>
      <c r="K511" s="9" t="str">
        <f aca="false">IF(ISBLANK(A511),"",SUMPRODUCT(O511:R511,T511:W511)-J511)</f>
        <v/>
      </c>
      <c r="L511" s="5" t="str">
        <f aca="false">IF(ISBLANK(A511),"",K511/$M$1)</f>
        <v/>
      </c>
      <c r="M511" s="5" t="str">
        <f aca="false">IF(ISBLANK(A511),"",K511/($M$1+SUM(K$3:K510)))</f>
        <v/>
      </c>
      <c r="N511" s="0" t="str">
        <f aca="false">IF(ISBLANK(A511),"",IF(H512=0,NETWORKDAYS($H$3,H511,holiday!$B$2:$B$10),IF(DAY(H511)&lt;DAY(H512),NETWORKDAYS($H$3,H511,holiday!$B$2:$B$10),0)))</f>
        <v/>
      </c>
      <c r="O511" s="0" t="str">
        <f aca="false">IF(ISBLANK(A511),"",SUMIF($A$3:$A511,O$2,$B$3:$B511))</f>
        <v/>
      </c>
      <c r="P511" s="0" t="str">
        <f aca="false">IF(ISBLANK(A511),"",SUMIF($A$3:$A511,P$2,$B$3:$B511))</f>
        <v/>
      </c>
      <c r="Q511" s="0" t="str">
        <f aca="false">IF(ISBLANK(A511),"",SUMIF($A$3:$A511,Q$2,$B$3:$B511))</f>
        <v/>
      </c>
      <c r="R511" s="0" t="str">
        <f aca="false">IF(ISBLANK(A511),"",SUMIF($A$3:$A511,R$2,$B$3:$B511))</f>
        <v/>
      </c>
      <c r="T511" s="9" t="str">
        <f aca="false">IF(ISBLANK(A511),"",IF($A511=T$2,$C511,T510))</f>
        <v/>
      </c>
      <c r="U511" s="9" t="str">
        <f aca="false">IF(ISBLANK(A511),"",IF($A511=U$2,$C511,U510))</f>
        <v/>
      </c>
      <c r="V511" s="9" t="str">
        <f aca="false">IF(ISBLANK(A511),"",IF($A511=V$2,$C511,V510))</f>
        <v/>
      </c>
      <c r="W511" s="9" t="str">
        <f aca="false">IF(ISBLANK(A511),"",IF($A511=W$2,$C511,W510))</f>
        <v/>
      </c>
    </row>
    <row r="512" customFormat="false" ht="14.1" hidden="false" customHeight="false" outlineLevel="0" collapsed="false">
      <c r="H512" s="8" t="n">
        <f aca="false">IF(ISBLANK(D512),,LEFT(D512,LEN(D512)-6)*1)</f>
        <v>0</v>
      </c>
      <c r="I512" s="9" t="str">
        <f aca="false">IF(ISBLANK(A512),"",-B512*C512)</f>
        <v/>
      </c>
      <c r="J512" s="9" t="str">
        <f aca="false">IF(ISBLANK(A512),"",-SUM(I$3:I512))</f>
        <v/>
      </c>
      <c r="K512" s="9" t="str">
        <f aca="false">IF(ISBLANK(A512),"",SUMPRODUCT(O512:R512,T512:W512)-J512)</f>
        <v/>
      </c>
      <c r="L512" s="5" t="str">
        <f aca="false">IF(ISBLANK(A512),"",K512/$M$1)</f>
        <v/>
      </c>
      <c r="M512" s="5" t="str">
        <f aca="false">IF(ISBLANK(A512),"",K512/($M$1+SUM(K$3:K511)))</f>
        <v/>
      </c>
      <c r="N512" s="0" t="str">
        <f aca="false">IF(ISBLANK(A512),"",IF(H513=0,NETWORKDAYS($H$3,H512,holiday!$B$2:$B$10),IF(DAY(H512)&lt;DAY(H513),NETWORKDAYS($H$3,H512,holiday!$B$2:$B$10),0)))</f>
        <v/>
      </c>
      <c r="O512" s="0" t="str">
        <f aca="false">IF(ISBLANK(A512),"",SUMIF($A$3:$A512,O$2,$B$3:$B512))</f>
        <v/>
      </c>
      <c r="P512" s="0" t="str">
        <f aca="false">IF(ISBLANK(A512),"",SUMIF($A$3:$A512,P$2,$B$3:$B512))</f>
        <v/>
      </c>
      <c r="Q512" s="0" t="str">
        <f aca="false">IF(ISBLANK(A512),"",SUMIF($A$3:$A512,Q$2,$B$3:$B512))</f>
        <v/>
      </c>
      <c r="R512" s="0" t="str">
        <f aca="false">IF(ISBLANK(A512),"",SUMIF($A$3:$A512,R$2,$B$3:$B512))</f>
        <v/>
      </c>
      <c r="T512" s="9" t="str">
        <f aca="false">IF(ISBLANK(A512),"",IF($A512=T$2,$C512,T511))</f>
        <v/>
      </c>
      <c r="U512" s="9" t="str">
        <f aca="false">IF(ISBLANK(A512),"",IF($A512=U$2,$C512,U511))</f>
        <v/>
      </c>
      <c r="V512" s="9" t="str">
        <f aca="false">IF(ISBLANK(A512),"",IF($A512=V$2,$C512,V511))</f>
        <v/>
      </c>
      <c r="W512" s="9" t="str">
        <f aca="false">IF(ISBLANK(A512),"",IF($A512=W$2,$C512,W511))</f>
        <v/>
      </c>
    </row>
    <row r="513" customFormat="false" ht="14.1" hidden="false" customHeight="false" outlineLevel="0" collapsed="false">
      <c r="H513" s="8" t="n">
        <f aca="false">IF(ISBLANK(D513),,LEFT(D513,LEN(D513)-6)*1)</f>
        <v>0</v>
      </c>
      <c r="I513" s="9" t="str">
        <f aca="false">IF(ISBLANK(A513),"",-B513*C513)</f>
        <v/>
      </c>
      <c r="J513" s="9" t="str">
        <f aca="false">IF(ISBLANK(A513),"",-SUM(I$3:I513))</f>
        <v/>
      </c>
      <c r="K513" s="9" t="str">
        <f aca="false">IF(ISBLANK(A513),"",SUMPRODUCT(O513:R513,T513:W513)-J513)</f>
        <v/>
      </c>
      <c r="L513" s="5" t="str">
        <f aca="false">IF(ISBLANK(A513),"",K513/$M$1)</f>
        <v/>
      </c>
      <c r="M513" s="5" t="str">
        <f aca="false">IF(ISBLANK(A513),"",K513/($M$1+SUM(K$3:K512)))</f>
        <v/>
      </c>
      <c r="N513" s="0" t="str">
        <f aca="false">IF(ISBLANK(A513),"",IF(H514=0,NETWORKDAYS($H$3,H513,holiday!$B$2:$B$10),IF(DAY(H513)&lt;DAY(H514),NETWORKDAYS($H$3,H513,holiday!$B$2:$B$10),0)))</f>
        <v/>
      </c>
      <c r="O513" s="0" t="str">
        <f aca="false">IF(ISBLANK(A513),"",SUMIF($A$3:$A513,O$2,$B$3:$B513))</f>
        <v/>
      </c>
      <c r="P513" s="0" t="str">
        <f aca="false">IF(ISBLANK(A513),"",SUMIF($A$3:$A513,P$2,$B$3:$B513))</f>
        <v/>
      </c>
      <c r="Q513" s="0" t="str">
        <f aca="false">IF(ISBLANK(A513),"",SUMIF($A$3:$A513,Q$2,$B$3:$B513))</f>
        <v/>
      </c>
      <c r="R513" s="0" t="str">
        <f aca="false">IF(ISBLANK(A513),"",SUMIF($A$3:$A513,R$2,$B$3:$B513))</f>
        <v/>
      </c>
      <c r="T513" s="9" t="str">
        <f aca="false">IF(ISBLANK(A513),"",IF($A513=T$2,$C513,T512))</f>
        <v/>
      </c>
      <c r="U513" s="9" t="str">
        <f aca="false">IF(ISBLANK(A513),"",IF($A513=U$2,$C513,U512))</f>
        <v/>
      </c>
      <c r="V513" s="9" t="str">
        <f aca="false">IF(ISBLANK(A513),"",IF($A513=V$2,$C513,V512))</f>
        <v/>
      </c>
      <c r="W513" s="9" t="str">
        <f aca="false">IF(ISBLANK(A513),"",IF($A513=W$2,$C513,W512))</f>
        <v/>
      </c>
    </row>
    <row r="514" customFormat="false" ht="14.1" hidden="false" customHeight="false" outlineLevel="0" collapsed="false">
      <c r="H514" s="8" t="n">
        <f aca="false">IF(ISBLANK(D514),,LEFT(D514,LEN(D514)-6)*1)</f>
        <v>0</v>
      </c>
      <c r="I514" s="9" t="str">
        <f aca="false">IF(ISBLANK(A514),"",-B514*C514)</f>
        <v/>
      </c>
      <c r="J514" s="9" t="str">
        <f aca="false">IF(ISBLANK(A514),"",-SUM(I$3:I514))</f>
        <v/>
      </c>
      <c r="K514" s="9" t="str">
        <f aca="false">IF(ISBLANK(A514),"",SUMPRODUCT(O514:R514,T514:W514)-J514)</f>
        <v/>
      </c>
      <c r="L514" s="5" t="str">
        <f aca="false">IF(ISBLANK(A514),"",K514/$M$1)</f>
        <v/>
      </c>
      <c r="M514" s="5" t="str">
        <f aca="false">IF(ISBLANK(A514),"",K514/($M$1+SUM(K$3:K513)))</f>
        <v/>
      </c>
      <c r="N514" s="0" t="str">
        <f aca="false">IF(ISBLANK(A514),"",IF(H515=0,NETWORKDAYS($H$3,H514,holiday!$B$2:$B$10),IF(DAY(H514)&lt;DAY(H515),NETWORKDAYS($H$3,H514,holiday!$B$2:$B$10),0)))</f>
        <v/>
      </c>
      <c r="O514" s="0" t="str">
        <f aca="false">IF(ISBLANK(A514),"",SUMIF($A$3:$A514,O$2,$B$3:$B514))</f>
        <v/>
      </c>
      <c r="P514" s="0" t="str">
        <f aca="false">IF(ISBLANK(A514),"",SUMIF($A$3:$A514,P$2,$B$3:$B514))</f>
        <v/>
      </c>
      <c r="Q514" s="0" t="str">
        <f aca="false">IF(ISBLANK(A514),"",SUMIF($A$3:$A514,Q$2,$B$3:$B514))</f>
        <v/>
      </c>
      <c r="R514" s="0" t="str">
        <f aca="false">IF(ISBLANK(A514),"",SUMIF($A$3:$A514,R$2,$B$3:$B514))</f>
        <v/>
      </c>
      <c r="T514" s="9" t="str">
        <f aca="false">IF(ISBLANK(A514),"",IF($A514=T$2,$C514,T513))</f>
        <v/>
      </c>
      <c r="U514" s="9" t="str">
        <f aca="false">IF(ISBLANK(A514),"",IF($A514=U$2,$C514,U513))</f>
        <v/>
      </c>
      <c r="V514" s="9" t="str">
        <f aca="false">IF(ISBLANK(A514),"",IF($A514=V$2,$C514,V513))</f>
        <v/>
      </c>
      <c r="W514" s="9" t="str">
        <f aca="false">IF(ISBLANK(A514),"",IF($A514=W$2,$C514,W513))</f>
        <v/>
      </c>
    </row>
    <row r="515" customFormat="false" ht="14.1" hidden="false" customHeight="false" outlineLevel="0" collapsed="false">
      <c r="H515" s="8" t="n">
        <f aca="false">IF(ISBLANK(D515),,LEFT(D515,LEN(D515)-6)*1)</f>
        <v>0</v>
      </c>
      <c r="I515" s="9" t="str">
        <f aca="false">IF(ISBLANK(A515),"",-B515*C515)</f>
        <v/>
      </c>
      <c r="J515" s="9" t="str">
        <f aca="false">IF(ISBLANK(A515),"",-SUM(I$3:I515))</f>
        <v/>
      </c>
      <c r="K515" s="9" t="str">
        <f aca="false">IF(ISBLANK(A515),"",SUMPRODUCT(O515:R515,T515:W515)-J515)</f>
        <v/>
      </c>
      <c r="L515" s="5" t="str">
        <f aca="false">IF(ISBLANK(A515),"",K515/$M$1)</f>
        <v/>
      </c>
      <c r="M515" s="5" t="str">
        <f aca="false">IF(ISBLANK(A515),"",K515/($M$1+SUM(K$3:K514)))</f>
        <v/>
      </c>
      <c r="N515" s="0" t="str">
        <f aca="false">IF(ISBLANK(A515),"",IF(H516=0,NETWORKDAYS($H$3,H515,holiday!$B$2:$B$10),IF(DAY(H515)&lt;DAY(H516),NETWORKDAYS($H$3,H515,holiday!$B$2:$B$10),0)))</f>
        <v/>
      </c>
      <c r="O515" s="0" t="str">
        <f aca="false">IF(ISBLANK(A515),"",SUMIF($A$3:$A515,O$2,$B$3:$B515))</f>
        <v/>
      </c>
      <c r="P515" s="0" t="str">
        <f aca="false">IF(ISBLANK(A515),"",SUMIF($A$3:$A515,P$2,$B$3:$B515))</f>
        <v/>
      </c>
      <c r="Q515" s="0" t="str">
        <f aca="false">IF(ISBLANK(A515),"",SUMIF($A$3:$A515,Q$2,$B$3:$B515))</f>
        <v/>
      </c>
      <c r="R515" s="0" t="str">
        <f aca="false">IF(ISBLANK(A515),"",SUMIF($A$3:$A515,R$2,$B$3:$B515))</f>
        <v/>
      </c>
      <c r="T515" s="9" t="str">
        <f aca="false">IF(ISBLANK(A515),"",IF($A515=T$2,$C515,T514))</f>
        <v/>
      </c>
      <c r="U515" s="9" t="str">
        <f aca="false">IF(ISBLANK(A515),"",IF($A515=U$2,$C515,U514))</f>
        <v/>
      </c>
      <c r="V515" s="9" t="str">
        <f aca="false">IF(ISBLANK(A515),"",IF($A515=V$2,$C515,V514))</f>
        <v/>
      </c>
      <c r="W515" s="9" t="str">
        <f aca="false">IF(ISBLANK(A515),"",IF($A515=W$2,$C515,W514))</f>
        <v/>
      </c>
    </row>
    <row r="516" customFormat="false" ht="14.1" hidden="false" customHeight="false" outlineLevel="0" collapsed="false">
      <c r="H516" s="8" t="n">
        <f aca="false">IF(ISBLANK(D516),,LEFT(D516,LEN(D516)-6)*1)</f>
        <v>0</v>
      </c>
      <c r="I516" s="9" t="str">
        <f aca="false">IF(ISBLANK(A516),"",-B516*C516)</f>
        <v/>
      </c>
      <c r="J516" s="9" t="str">
        <f aca="false">IF(ISBLANK(A516),"",-SUM(I$3:I516))</f>
        <v/>
      </c>
      <c r="K516" s="9" t="str">
        <f aca="false">IF(ISBLANK(A516),"",SUMPRODUCT(O516:R516,T516:W516)-J516)</f>
        <v/>
      </c>
      <c r="L516" s="5" t="str">
        <f aca="false">IF(ISBLANK(A516),"",K516/$M$1)</f>
        <v/>
      </c>
      <c r="M516" s="5" t="str">
        <f aca="false">IF(ISBLANK(A516),"",K516/($M$1+SUM(K$3:K515)))</f>
        <v/>
      </c>
      <c r="N516" s="0" t="str">
        <f aca="false">IF(ISBLANK(A516),"",IF(H517=0,NETWORKDAYS($H$3,H516,holiday!$B$2:$B$10),IF(DAY(H516)&lt;DAY(H517),NETWORKDAYS($H$3,H516,holiday!$B$2:$B$10),0)))</f>
        <v/>
      </c>
      <c r="O516" s="0" t="str">
        <f aca="false">IF(ISBLANK(A516),"",SUMIF($A$3:$A516,O$2,$B$3:$B516))</f>
        <v/>
      </c>
      <c r="P516" s="0" t="str">
        <f aca="false">IF(ISBLANK(A516),"",SUMIF($A$3:$A516,P$2,$B$3:$B516))</f>
        <v/>
      </c>
      <c r="Q516" s="0" t="str">
        <f aca="false">IF(ISBLANK(A516),"",SUMIF($A$3:$A516,Q$2,$B$3:$B516))</f>
        <v/>
      </c>
      <c r="R516" s="0" t="str">
        <f aca="false">IF(ISBLANK(A516),"",SUMIF($A$3:$A516,R$2,$B$3:$B516))</f>
        <v/>
      </c>
      <c r="T516" s="9" t="str">
        <f aca="false">IF(ISBLANK(A516),"",IF($A516=T$2,$C516,T515))</f>
        <v/>
      </c>
      <c r="U516" s="9" t="str">
        <f aca="false">IF(ISBLANK(A516),"",IF($A516=U$2,$C516,U515))</f>
        <v/>
      </c>
      <c r="V516" s="9" t="str">
        <f aca="false">IF(ISBLANK(A516),"",IF($A516=V$2,$C516,V515))</f>
        <v/>
      </c>
      <c r="W516" s="9" t="str">
        <f aca="false">IF(ISBLANK(A516),"",IF($A516=W$2,$C516,W515))</f>
        <v/>
      </c>
    </row>
    <row r="517" customFormat="false" ht="14.1" hidden="false" customHeight="false" outlineLevel="0" collapsed="false">
      <c r="H517" s="8" t="n">
        <f aca="false">IF(ISBLANK(D517),,LEFT(D517,LEN(D517)-6)*1)</f>
        <v>0</v>
      </c>
      <c r="I517" s="9" t="str">
        <f aca="false">IF(ISBLANK(A517),"",-B517*C517)</f>
        <v/>
      </c>
      <c r="J517" s="9" t="str">
        <f aca="false">IF(ISBLANK(A517),"",-SUM(I$3:I517))</f>
        <v/>
      </c>
      <c r="K517" s="9" t="str">
        <f aca="false">IF(ISBLANK(A517),"",SUMPRODUCT(O517:R517,T517:W517)-J517)</f>
        <v/>
      </c>
      <c r="L517" s="5" t="str">
        <f aca="false">IF(ISBLANK(A517),"",K517/$M$1)</f>
        <v/>
      </c>
      <c r="M517" s="5" t="str">
        <f aca="false">IF(ISBLANK(A517),"",K517/($M$1+SUM(K$3:K516)))</f>
        <v/>
      </c>
      <c r="N517" s="0" t="str">
        <f aca="false">IF(ISBLANK(A517),"",IF(H518=0,NETWORKDAYS($H$3,H517,holiday!$B$2:$B$10),IF(DAY(H517)&lt;DAY(H518),NETWORKDAYS($H$3,H517,holiday!$B$2:$B$10),0)))</f>
        <v/>
      </c>
      <c r="O517" s="0" t="str">
        <f aca="false">IF(ISBLANK(A517),"",SUMIF($A$3:$A517,O$2,$B$3:$B517))</f>
        <v/>
      </c>
      <c r="P517" s="0" t="str">
        <f aca="false">IF(ISBLANK(A517),"",SUMIF($A$3:$A517,P$2,$B$3:$B517))</f>
        <v/>
      </c>
      <c r="Q517" s="0" t="str">
        <f aca="false">IF(ISBLANK(A517),"",SUMIF($A$3:$A517,Q$2,$B$3:$B517))</f>
        <v/>
      </c>
      <c r="R517" s="0" t="str">
        <f aca="false">IF(ISBLANK(A517),"",SUMIF($A$3:$A517,R$2,$B$3:$B517))</f>
        <v/>
      </c>
      <c r="T517" s="9" t="str">
        <f aca="false">IF(ISBLANK(A517),"",IF($A517=T$2,$C517,T516))</f>
        <v/>
      </c>
      <c r="U517" s="9" t="str">
        <f aca="false">IF(ISBLANK(A517),"",IF($A517=U$2,$C517,U516))</f>
        <v/>
      </c>
      <c r="V517" s="9" t="str">
        <f aca="false">IF(ISBLANK(A517),"",IF($A517=V$2,$C517,V516))</f>
        <v/>
      </c>
      <c r="W517" s="9" t="str">
        <f aca="false">IF(ISBLANK(A517),"",IF($A517=W$2,$C517,W516))</f>
        <v/>
      </c>
    </row>
    <row r="518" customFormat="false" ht="14.1" hidden="false" customHeight="false" outlineLevel="0" collapsed="false">
      <c r="H518" s="8" t="n">
        <f aca="false">IF(ISBLANK(D518),,LEFT(D518,LEN(D518)-6)*1)</f>
        <v>0</v>
      </c>
      <c r="I518" s="9" t="str">
        <f aca="false">IF(ISBLANK(A518),"",-B518*C518)</f>
        <v/>
      </c>
      <c r="J518" s="9" t="str">
        <f aca="false">IF(ISBLANK(A518),"",-SUM(I$3:I518))</f>
        <v/>
      </c>
      <c r="K518" s="9" t="str">
        <f aca="false">IF(ISBLANK(A518),"",SUMPRODUCT(O518:R518,T518:W518)-J518)</f>
        <v/>
      </c>
      <c r="L518" s="5" t="str">
        <f aca="false">IF(ISBLANK(A518),"",K518/$M$1)</f>
        <v/>
      </c>
      <c r="M518" s="5" t="str">
        <f aca="false">IF(ISBLANK(A518),"",K518/($M$1+SUM(K$3:K517)))</f>
        <v/>
      </c>
      <c r="N518" s="0" t="str">
        <f aca="false">IF(ISBLANK(A518),"",IF(H519=0,NETWORKDAYS($H$3,H518,holiday!$B$2:$B$10),IF(DAY(H518)&lt;DAY(H519),NETWORKDAYS($H$3,H518,holiday!$B$2:$B$10),0)))</f>
        <v/>
      </c>
      <c r="O518" s="0" t="str">
        <f aca="false">IF(ISBLANK(A518),"",SUMIF($A$3:$A518,O$2,$B$3:$B518))</f>
        <v/>
      </c>
      <c r="P518" s="0" t="str">
        <f aca="false">IF(ISBLANK(A518),"",SUMIF($A$3:$A518,P$2,$B$3:$B518))</f>
        <v/>
      </c>
      <c r="Q518" s="0" t="str">
        <f aca="false">IF(ISBLANK(A518),"",SUMIF($A$3:$A518,Q$2,$B$3:$B518))</f>
        <v/>
      </c>
      <c r="R518" s="0" t="str">
        <f aca="false">IF(ISBLANK(A518),"",SUMIF($A$3:$A518,R$2,$B$3:$B518))</f>
        <v/>
      </c>
      <c r="T518" s="9" t="str">
        <f aca="false">IF(ISBLANK(A518),"",IF($A518=T$2,$C518,T517))</f>
        <v/>
      </c>
      <c r="U518" s="9" t="str">
        <f aca="false">IF(ISBLANK(A518),"",IF($A518=U$2,$C518,U517))</f>
        <v/>
      </c>
      <c r="V518" s="9" t="str">
        <f aca="false">IF(ISBLANK(A518),"",IF($A518=V$2,$C518,V517))</f>
        <v/>
      </c>
      <c r="W518" s="9" t="str">
        <f aca="false">IF(ISBLANK(A518),"",IF($A518=W$2,$C518,W517))</f>
        <v/>
      </c>
    </row>
    <row r="519" customFormat="false" ht="14.1" hidden="false" customHeight="false" outlineLevel="0" collapsed="false">
      <c r="H519" s="8" t="n">
        <f aca="false">IF(ISBLANK(D519),,LEFT(D519,LEN(D519)-6)*1)</f>
        <v>0</v>
      </c>
      <c r="I519" s="9" t="str">
        <f aca="false">IF(ISBLANK(A519),"",-B519*C519)</f>
        <v/>
      </c>
      <c r="J519" s="9" t="str">
        <f aca="false">IF(ISBLANK(A519),"",-SUM(I$3:I519))</f>
        <v/>
      </c>
      <c r="K519" s="9" t="str">
        <f aca="false">IF(ISBLANK(A519),"",SUMPRODUCT(O519:R519,T519:W519)-J519)</f>
        <v/>
      </c>
      <c r="L519" s="5" t="str">
        <f aca="false">IF(ISBLANK(A519),"",K519/$M$1)</f>
        <v/>
      </c>
      <c r="M519" s="5" t="str">
        <f aca="false">IF(ISBLANK(A519),"",K519/($M$1+SUM(K$3:K518)))</f>
        <v/>
      </c>
      <c r="N519" s="0" t="str">
        <f aca="false">IF(ISBLANK(A519),"",IF(H520=0,NETWORKDAYS($H$3,H519,holiday!$B$2:$B$10),IF(DAY(H519)&lt;DAY(H520),NETWORKDAYS($H$3,H519,holiday!$B$2:$B$10),0)))</f>
        <v/>
      </c>
      <c r="O519" s="0" t="str">
        <f aca="false">IF(ISBLANK(A519),"",SUMIF($A$3:$A519,O$2,$B$3:$B519))</f>
        <v/>
      </c>
      <c r="P519" s="0" t="str">
        <f aca="false">IF(ISBLANK(A519),"",SUMIF($A$3:$A519,P$2,$B$3:$B519))</f>
        <v/>
      </c>
      <c r="Q519" s="0" t="str">
        <f aca="false">IF(ISBLANK(A519),"",SUMIF($A$3:$A519,Q$2,$B$3:$B519))</f>
        <v/>
      </c>
      <c r="R519" s="0" t="str">
        <f aca="false">IF(ISBLANK(A519),"",SUMIF($A$3:$A519,R$2,$B$3:$B519))</f>
        <v/>
      </c>
      <c r="T519" s="9" t="str">
        <f aca="false">IF(ISBLANK(A519),"",IF($A519=T$2,$C519,T518))</f>
        <v/>
      </c>
      <c r="U519" s="9" t="str">
        <f aca="false">IF(ISBLANK(A519),"",IF($A519=U$2,$C519,U518))</f>
        <v/>
      </c>
      <c r="V519" s="9" t="str">
        <f aca="false">IF(ISBLANK(A519),"",IF($A519=V$2,$C519,V518))</f>
        <v/>
      </c>
      <c r="W519" s="9" t="str">
        <f aca="false">IF(ISBLANK(A519),"",IF($A519=W$2,$C519,W518))</f>
        <v/>
      </c>
    </row>
    <row r="520" customFormat="false" ht="14.1" hidden="false" customHeight="false" outlineLevel="0" collapsed="false">
      <c r="H520" s="8" t="n">
        <f aca="false">IF(ISBLANK(D520),,LEFT(D520,LEN(D520)-6)*1)</f>
        <v>0</v>
      </c>
      <c r="I520" s="9" t="str">
        <f aca="false">IF(ISBLANK(A520),"",-B520*C520)</f>
        <v/>
      </c>
      <c r="J520" s="9" t="str">
        <f aca="false">IF(ISBLANK(A520),"",-SUM(I$3:I520))</f>
        <v/>
      </c>
      <c r="K520" s="9" t="str">
        <f aca="false">IF(ISBLANK(A520),"",SUMPRODUCT(O520:R520,T520:W520)-J520)</f>
        <v/>
      </c>
      <c r="L520" s="5" t="str">
        <f aca="false">IF(ISBLANK(A520),"",K520/$M$1)</f>
        <v/>
      </c>
      <c r="M520" s="5" t="str">
        <f aca="false">IF(ISBLANK(A520),"",K520/($M$1+SUM(K$3:K519)))</f>
        <v/>
      </c>
      <c r="N520" s="0" t="str">
        <f aca="false">IF(ISBLANK(A520),"",IF(H521=0,NETWORKDAYS($H$3,H520,holiday!$B$2:$B$10),IF(DAY(H520)&lt;DAY(H521),NETWORKDAYS($H$3,H520,holiday!$B$2:$B$10),0)))</f>
        <v/>
      </c>
      <c r="O520" s="0" t="str">
        <f aca="false">IF(ISBLANK(A520),"",SUMIF($A$3:$A520,O$2,$B$3:$B520))</f>
        <v/>
      </c>
      <c r="P520" s="0" t="str">
        <f aca="false">IF(ISBLANK(A520),"",SUMIF($A$3:$A520,P$2,$B$3:$B520))</f>
        <v/>
      </c>
      <c r="Q520" s="0" t="str">
        <f aca="false">IF(ISBLANK(A520),"",SUMIF($A$3:$A520,Q$2,$B$3:$B520))</f>
        <v/>
      </c>
      <c r="R520" s="0" t="str">
        <f aca="false">IF(ISBLANK(A520),"",SUMIF($A$3:$A520,R$2,$B$3:$B520))</f>
        <v/>
      </c>
      <c r="T520" s="9" t="str">
        <f aca="false">IF(ISBLANK(A520),"",IF($A520=T$2,$C520,T519))</f>
        <v/>
      </c>
      <c r="U520" s="9" t="str">
        <f aca="false">IF(ISBLANK(A520),"",IF($A520=U$2,$C520,U519))</f>
        <v/>
      </c>
      <c r="V520" s="9" t="str">
        <f aca="false">IF(ISBLANK(A520),"",IF($A520=V$2,$C520,V519))</f>
        <v/>
      </c>
      <c r="W520" s="9" t="str">
        <f aca="false">IF(ISBLANK(A520),"",IF($A520=W$2,$C520,W519))</f>
        <v/>
      </c>
    </row>
    <row r="521" customFormat="false" ht="14.1" hidden="false" customHeight="false" outlineLevel="0" collapsed="false">
      <c r="H521" s="8" t="n">
        <f aca="false">IF(ISBLANK(D521),,LEFT(D521,LEN(D521)-6)*1)</f>
        <v>0</v>
      </c>
      <c r="I521" s="9" t="str">
        <f aca="false">IF(ISBLANK(A521),"",-B521*C521)</f>
        <v/>
      </c>
      <c r="J521" s="9" t="str">
        <f aca="false">IF(ISBLANK(A521),"",-SUM(I$3:I521))</f>
        <v/>
      </c>
      <c r="K521" s="9" t="str">
        <f aca="false">IF(ISBLANK(A521),"",SUMPRODUCT(O521:R521,T521:W521)-J521)</f>
        <v/>
      </c>
      <c r="L521" s="5" t="str">
        <f aca="false">IF(ISBLANK(A521),"",K521/$M$1)</f>
        <v/>
      </c>
      <c r="M521" s="5" t="str">
        <f aca="false">IF(ISBLANK(A521),"",K521/($M$1+SUM(K$3:K520)))</f>
        <v/>
      </c>
      <c r="N521" s="0" t="str">
        <f aca="false">IF(ISBLANK(A521),"",IF(H522=0,NETWORKDAYS($H$3,H521,holiday!$B$2:$B$10),IF(DAY(H521)&lt;DAY(H522),NETWORKDAYS($H$3,H521,holiday!$B$2:$B$10),0)))</f>
        <v/>
      </c>
      <c r="O521" s="0" t="str">
        <f aca="false">IF(ISBLANK(A521),"",SUMIF($A$3:$A521,O$2,$B$3:$B521))</f>
        <v/>
      </c>
      <c r="P521" s="0" t="str">
        <f aca="false">IF(ISBLANK(A521),"",SUMIF($A$3:$A521,P$2,$B$3:$B521))</f>
        <v/>
      </c>
      <c r="Q521" s="0" t="str">
        <f aca="false">IF(ISBLANK(A521),"",SUMIF($A$3:$A521,Q$2,$B$3:$B521))</f>
        <v/>
      </c>
      <c r="R521" s="0" t="str">
        <f aca="false">IF(ISBLANK(A521),"",SUMIF($A$3:$A521,R$2,$B$3:$B521))</f>
        <v/>
      </c>
      <c r="T521" s="9" t="str">
        <f aca="false">IF(ISBLANK(A521),"",IF($A521=T$2,$C521,T520))</f>
        <v/>
      </c>
      <c r="U521" s="9" t="str">
        <f aca="false">IF(ISBLANK(A521),"",IF($A521=U$2,$C521,U520))</f>
        <v/>
      </c>
      <c r="V521" s="9" t="str">
        <f aca="false">IF(ISBLANK(A521),"",IF($A521=V$2,$C521,V520))</f>
        <v/>
      </c>
      <c r="W521" s="9" t="str">
        <f aca="false">IF(ISBLANK(A521),"",IF($A521=W$2,$C521,W520))</f>
        <v/>
      </c>
    </row>
    <row r="522" customFormat="false" ht="14.1" hidden="false" customHeight="false" outlineLevel="0" collapsed="false">
      <c r="H522" s="8" t="n">
        <f aca="false">IF(ISBLANK(D522),,LEFT(D522,LEN(D522)-6)*1)</f>
        <v>0</v>
      </c>
      <c r="I522" s="9" t="str">
        <f aca="false">IF(ISBLANK(A522),"",-B522*C522)</f>
        <v/>
      </c>
      <c r="J522" s="9" t="str">
        <f aca="false">IF(ISBLANK(A522),"",-SUM(I$3:I522))</f>
        <v/>
      </c>
      <c r="K522" s="9" t="str">
        <f aca="false">IF(ISBLANK(A522),"",SUMPRODUCT(O522:R522,T522:W522)-J522)</f>
        <v/>
      </c>
      <c r="L522" s="5" t="str">
        <f aca="false">IF(ISBLANK(A522),"",K522/$M$1)</f>
        <v/>
      </c>
      <c r="M522" s="5" t="str">
        <f aca="false">IF(ISBLANK(A522),"",K522/($M$1+SUM(K$3:K521)))</f>
        <v/>
      </c>
      <c r="N522" s="0" t="str">
        <f aca="false">IF(ISBLANK(A522),"",IF(H523=0,NETWORKDAYS($H$3,H522,holiday!$B$2:$B$10),IF(DAY(H522)&lt;DAY(H523),NETWORKDAYS($H$3,H522,holiday!$B$2:$B$10),0)))</f>
        <v/>
      </c>
      <c r="O522" s="0" t="str">
        <f aca="false">IF(ISBLANK(A522),"",SUMIF($A$3:$A522,O$2,$B$3:$B522))</f>
        <v/>
      </c>
      <c r="P522" s="0" t="str">
        <f aca="false">IF(ISBLANK(A522),"",SUMIF($A$3:$A522,P$2,$B$3:$B522))</f>
        <v/>
      </c>
      <c r="Q522" s="0" t="str">
        <f aca="false">IF(ISBLANK(A522),"",SUMIF($A$3:$A522,Q$2,$B$3:$B522))</f>
        <v/>
      </c>
      <c r="R522" s="0" t="str">
        <f aca="false">IF(ISBLANK(A522),"",SUMIF($A$3:$A522,R$2,$B$3:$B522))</f>
        <v/>
      </c>
      <c r="T522" s="9" t="str">
        <f aca="false">IF(ISBLANK(A522),"",IF($A522=T$2,$C522,T521))</f>
        <v/>
      </c>
      <c r="U522" s="9" t="str">
        <f aca="false">IF(ISBLANK(A522),"",IF($A522=U$2,$C522,U521))</f>
        <v/>
      </c>
      <c r="V522" s="9" t="str">
        <f aca="false">IF(ISBLANK(A522),"",IF($A522=V$2,$C522,V521))</f>
        <v/>
      </c>
      <c r="W522" s="9" t="str">
        <f aca="false">IF(ISBLANK(A522),"",IF($A522=W$2,$C522,W521))</f>
        <v/>
      </c>
    </row>
    <row r="523" customFormat="false" ht="14.1" hidden="false" customHeight="false" outlineLevel="0" collapsed="false">
      <c r="H523" s="8" t="n">
        <f aca="false">IF(ISBLANK(D523),,LEFT(D523,LEN(D523)-6)*1)</f>
        <v>0</v>
      </c>
      <c r="I523" s="9" t="str">
        <f aca="false">IF(ISBLANK(A523),"",-B523*C523)</f>
        <v/>
      </c>
      <c r="J523" s="9" t="str">
        <f aca="false">IF(ISBLANK(A523),"",-SUM(I$3:I523))</f>
        <v/>
      </c>
      <c r="K523" s="9" t="str">
        <f aca="false">IF(ISBLANK(A523),"",SUMPRODUCT(O523:R523,T523:W523)-J523)</f>
        <v/>
      </c>
      <c r="L523" s="5" t="str">
        <f aca="false">IF(ISBLANK(A523),"",K523/$M$1)</f>
        <v/>
      </c>
      <c r="M523" s="5" t="str">
        <f aca="false">IF(ISBLANK(A523),"",K523/($M$1+SUM(K$3:K522)))</f>
        <v/>
      </c>
      <c r="N523" s="0" t="str">
        <f aca="false">IF(ISBLANK(A523),"",IF(H524=0,NETWORKDAYS($H$3,H523,holiday!$B$2:$B$10),IF(DAY(H523)&lt;DAY(H524),NETWORKDAYS($H$3,H523,holiday!$B$2:$B$10),0)))</f>
        <v/>
      </c>
      <c r="O523" s="0" t="str">
        <f aca="false">IF(ISBLANK(A523),"",SUMIF($A$3:$A523,O$2,$B$3:$B523))</f>
        <v/>
      </c>
      <c r="P523" s="0" t="str">
        <f aca="false">IF(ISBLANK(A523),"",SUMIF($A$3:$A523,P$2,$B$3:$B523))</f>
        <v/>
      </c>
      <c r="Q523" s="0" t="str">
        <f aca="false">IF(ISBLANK(A523),"",SUMIF($A$3:$A523,Q$2,$B$3:$B523))</f>
        <v/>
      </c>
      <c r="R523" s="0" t="str">
        <f aca="false">IF(ISBLANK(A523),"",SUMIF($A$3:$A523,R$2,$B$3:$B523))</f>
        <v/>
      </c>
      <c r="T523" s="9" t="str">
        <f aca="false">IF(ISBLANK(A523),"",IF($A523=T$2,$C523,T522))</f>
        <v/>
      </c>
      <c r="U523" s="9" t="str">
        <f aca="false">IF(ISBLANK(A523),"",IF($A523=U$2,$C523,U522))</f>
        <v/>
      </c>
      <c r="V523" s="9" t="str">
        <f aca="false">IF(ISBLANK(A523),"",IF($A523=V$2,$C523,V522))</f>
        <v/>
      </c>
      <c r="W523" s="9" t="str">
        <f aca="false">IF(ISBLANK(A523),"",IF($A523=W$2,$C523,W522))</f>
        <v/>
      </c>
    </row>
    <row r="524" customFormat="false" ht="14.1" hidden="false" customHeight="false" outlineLevel="0" collapsed="false">
      <c r="H524" s="8" t="n">
        <f aca="false">IF(ISBLANK(D524),,LEFT(D524,LEN(D524)-6)*1)</f>
        <v>0</v>
      </c>
      <c r="I524" s="9" t="str">
        <f aca="false">IF(ISBLANK(A524),"",-B524*C524)</f>
        <v/>
      </c>
      <c r="J524" s="9" t="str">
        <f aca="false">IF(ISBLANK(A524),"",-SUM(I$3:I524))</f>
        <v/>
      </c>
      <c r="K524" s="9" t="str">
        <f aca="false">IF(ISBLANK(A524),"",SUMPRODUCT(O524:R524,T524:W524)-J524)</f>
        <v/>
      </c>
      <c r="L524" s="5" t="str">
        <f aca="false">IF(ISBLANK(A524),"",K524/$M$1)</f>
        <v/>
      </c>
      <c r="M524" s="5" t="str">
        <f aca="false">IF(ISBLANK(A524),"",K524/($M$1+SUM(K$3:K523)))</f>
        <v/>
      </c>
      <c r="N524" s="0" t="str">
        <f aca="false">IF(ISBLANK(A524),"",IF(H525=0,NETWORKDAYS($H$3,H524,holiday!$B$2:$B$10),IF(DAY(H524)&lt;DAY(H525),NETWORKDAYS($H$3,H524,holiday!$B$2:$B$10),0)))</f>
        <v/>
      </c>
      <c r="O524" s="0" t="str">
        <f aca="false">IF(ISBLANK(A524),"",SUMIF($A$3:$A524,O$2,$B$3:$B524))</f>
        <v/>
      </c>
      <c r="P524" s="0" t="str">
        <f aca="false">IF(ISBLANK(A524),"",SUMIF($A$3:$A524,P$2,$B$3:$B524))</f>
        <v/>
      </c>
      <c r="Q524" s="0" t="str">
        <f aca="false">IF(ISBLANK(A524),"",SUMIF($A$3:$A524,Q$2,$B$3:$B524))</f>
        <v/>
      </c>
      <c r="R524" s="0" t="str">
        <f aca="false">IF(ISBLANK(A524),"",SUMIF($A$3:$A524,R$2,$B$3:$B524))</f>
        <v/>
      </c>
      <c r="T524" s="9" t="str">
        <f aca="false">IF(ISBLANK(A524),"",IF($A524=T$2,$C524,T523))</f>
        <v/>
      </c>
      <c r="U524" s="9" t="str">
        <f aca="false">IF(ISBLANK(A524),"",IF($A524=U$2,$C524,U523))</f>
        <v/>
      </c>
      <c r="V524" s="9" t="str">
        <f aca="false">IF(ISBLANK(A524),"",IF($A524=V$2,$C524,V523))</f>
        <v/>
      </c>
      <c r="W524" s="9" t="str">
        <f aca="false">IF(ISBLANK(A524),"",IF($A524=W$2,$C524,W523))</f>
        <v/>
      </c>
    </row>
    <row r="525" customFormat="false" ht="14.1" hidden="false" customHeight="false" outlineLevel="0" collapsed="false">
      <c r="H525" s="8" t="n">
        <f aca="false">IF(ISBLANK(D525),,LEFT(D525,LEN(D525)-6)*1)</f>
        <v>0</v>
      </c>
      <c r="I525" s="9" t="str">
        <f aca="false">IF(ISBLANK(A525),"",-B525*C525)</f>
        <v/>
      </c>
      <c r="J525" s="9" t="str">
        <f aca="false">IF(ISBLANK(A525),"",-SUM(I$3:I525))</f>
        <v/>
      </c>
      <c r="K525" s="9" t="str">
        <f aca="false">IF(ISBLANK(A525),"",SUMPRODUCT(O525:R525,T525:W525)-J525)</f>
        <v/>
      </c>
      <c r="L525" s="5" t="str">
        <f aca="false">IF(ISBLANK(A525),"",K525/$M$1)</f>
        <v/>
      </c>
      <c r="M525" s="5" t="str">
        <f aca="false">IF(ISBLANK(A525),"",K525/($M$1+SUM(K$3:K524)))</f>
        <v/>
      </c>
      <c r="N525" s="0" t="str">
        <f aca="false">IF(ISBLANK(A525),"",IF(H526=0,NETWORKDAYS($H$3,H525,holiday!$B$2:$B$10),IF(DAY(H525)&lt;DAY(H526),NETWORKDAYS($H$3,H525,holiday!$B$2:$B$10),0)))</f>
        <v/>
      </c>
      <c r="O525" s="0" t="str">
        <f aca="false">IF(ISBLANK(A525),"",SUMIF($A$3:$A525,O$2,$B$3:$B525))</f>
        <v/>
      </c>
      <c r="P525" s="0" t="str">
        <f aca="false">IF(ISBLANK(A525),"",SUMIF($A$3:$A525,P$2,$B$3:$B525))</f>
        <v/>
      </c>
      <c r="Q525" s="0" t="str">
        <f aca="false">IF(ISBLANK(A525),"",SUMIF($A$3:$A525,Q$2,$B$3:$B525))</f>
        <v/>
      </c>
      <c r="R525" s="0" t="str">
        <f aca="false">IF(ISBLANK(A525),"",SUMIF($A$3:$A525,R$2,$B$3:$B525))</f>
        <v/>
      </c>
      <c r="T525" s="9" t="str">
        <f aca="false">IF(ISBLANK(A525),"",IF($A525=T$2,$C525,T524))</f>
        <v/>
      </c>
      <c r="U525" s="9" t="str">
        <f aca="false">IF(ISBLANK(A525),"",IF($A525=U$2,$C525,U524))</f>
        <v/>
      </c>
      <c r="V525" s="9" t="str">
        <f aca="false">IF(ISBLANK(A525),"",IF($A525=V$2,$C525,V524))</f>
        <v/>
      </c>
      <c r="W525" s="9" t="str">
        <f aca="false">IF(ISBLANK(A525),"",IF($A525=W$2,$C525,W524))</f>
        <v/>
      </c>
    </row>
    <row r="526" customFormat="false" ht="14.1" hidden="false" customHeight="false" outlineLevel="0" collapsed="false">
      <c r="H526" s="8" t="n">
        <f aca="false">IF(ISBLANK(D526),,LEFT(D526,LEN(D526)-6)*1)</f>
        <v>0</v>
      </c>
      <c r="I526" s="9" t="str">
        <f aca="false">IF(ISBLANK(A526),"",-B526*C526)</f>
        <v/>
      </c>
      <c r="J526" s="9" t="str">
        <f aca="false">IF(ISBLANK(A526),"",-SUM(I$3:I526))</f>
        <v/>
      </c>
      <c r="K526" s="9" t="str">
        <f aca="false">IF(ISBLANK(A526),"",SUMPRODUCT(O526:R526,T526:W526)-J526)</f>
        <v/>
      </c>
      <c r="L526" s="5" t="str">
        <f aca="false">IF(ISBLANK(A526),"",K526/$M$1)</f>
        <v/>
      </c>
      <c r="M526" s="5" t="str">
        <f aca="false">IF(ISBLANK(A526),"",K526/($M$1+SUM(K$3:K525)))</f>
        <v/>
      </c>
      <c r="N526" s="0" t="str">
        <f aca="false">IF(ISBLANK(A526),"",IF(H527=0,NETWORKDAYS($H$3,H526,holiday!$B$2:$B$10),IF(DAY(H526)&lt;DAY(H527),NETWORKDAYS($H$3,H526,holiday!$B$2:$B$10),0)))</f>
        <v/>
      </c>
      <c r="O526" s="0" t="str">
        <f aca="false">IF(ISBLANK(A526),"",SUMIF($A$3:$A526,O$2,$B$3:$B526))</f>
        <v/>
      </c>
      <c r="P526" s="0" t="str">
        <f aca="false">IF(ISBLANK(A526),"",SUMIF($A$3:$A526,P$2,$B$3:$B526))</f>
        <v/>
      </c>
      <c r="Q526" s="0" t="str">
        <f aca="false">IF(ISBLANK(A526),"",SUMIF($A$3:$A526,Q$2,$B$3:$B526))</f>
        <v/>
      </c>
      <c r="R526" s="0" t="str">
        <f aca="false">IF(ISBLANK(A526),"",SUMIF($A$3:$A526,R$2,$B$3:$B526))</f>
        <v/>
      </c>
      <c r="T526" s="9" t="str">
        <f aca="false">IF(ISBLANK(A526),"",IF($A526=T$2,$C526,T525))</f>
        <v/>
      </c>
      <c r="U526" s="9" t="str">
        <f aca="false">IF(ISBLANK(A526),"",IF($A526=U$2,$C526,U525))</f>
        <v/>
      </c>
      <c r="V526" s="9" t="str">
        <f aca="false">IF(ISBLANK(A526),"",IF($A526=V$2,$C526,V525))</f>
        <v/>
      </c>
      <c r="W526" s="9" t="str">
        <f aca="false">IF(ISBLANK(A526),"",IF($A526=W$2,$C526,W525))</f>
        <v/>
      </c>
    </row>
    <row r="527" customFormat="false" ht="14.1" hidden="false" customHeight="false" outlineLevel="0" collapsed="false">
      <c r="H527" s="8" t="n">
        <f aca="false">IF(ISBLANK(D527),,LEFT(D527,LEN(D527)-6)*1)</f>
        <v>0</v>
      </c>
      <c r="I527" s="9" t="str">
        <f aca="false">IF(ISBLANK(A527),"",-B527*C527)</f>
        <v/>
      </c>
      <c r="J527" s="9" t="str">
        <f aca="false">IF(ISBLANK(A527),"",-SUM(I$3:I527))</f>
        <v/>
      </c>
      <c r="K527" s="9" t="str">
        <f aca="false">IF(ISBLANK(A527),"",SUMPRODUCT(O527:R527,T527:W527)-J527)</f>
        <v/>
      </c>
      <c r="L527" s="5" t="str">
        <f aca="false">IF(ISBLANK(A527),"",K527/$M$1)</f>
        <v/>
      </c>
      <c r="M527" s="5" t="str">
        <f aca="false">IF(ISBLANK(A527),"",K527/($M$1+SUM(K$3:K526)))</f>
        <v/>
      </c>
      <c r="N527" s="0" t="str">
        <f aca="false">IF(ISBLANK(A527),"",IF(H528=0,NETWORKDAYS($H$3,H527,holiday!$B$2:$B$10),IF(DAY(H527)&lt;DAY(H528),NETWORKDAYS($H$3,H527,holiday!$B$2:$B$10),0)))</f>
        <v/>
      </c>
      <c r="O527" s="0" t="str">
        <f aca="false">IF(ISBLANK(A527),"",SUMIF($A$3:$A527,O$2,$B$3:$B527))</f>
        <v/>
      </c>
      <c r="P527" s="0" t="str">
        <f aca="false">IF(ISBLANK(A527),"",SUMIF($A$3:$A527,P$2,$B$3:$B527))</f>
        <v/>
      </c>
      <c r="Q527" s="0" t="str">
        <f aca="false">IF(ISBLANK(A527),"",SUMIF($A$3:$A527,Q$2,$B$3:$B527))</f>
        <v/>
      </c>
      <c r="R527" s="0" t="str">
        <f aca="false">IF(ISBLANK(A527),"",SUMIF($A$3:$A527,R$2,$B$3:$B527))</f>
        <v/>
      </c>
      <c r="T527" s="9" t="str">
        <f aca="false">IF(ISBLANK(A527),"",IF($A527=T$2,$C527,T526))</f>
        <v/>
      </c>
      <c r="U527" s="9" t="str">
        <f aca="false">IF(ISBLANK(A527),"",IF($A527=U$2,$C527,U526))</f>
        <v/>
      </c>
      <c r="V527" s="9" t="str">
        <f aca="false">IF(ISBLANK(A527),"",IF($A527=V$2,$C527,V526))</f>
        <v/>
      </c>
      <c r="W527" s="9" t="str">
        <f aca="false">IF(ISBLANK(A527),"",IF($A527=W$2,$C527,W526))</f>
        <v/>
      </c>
    </row>
    <row r="528" customFormat="false" ht="14.1" hidden="false" customHeight="false" outlineLevel="0" collapsed="false">
      <c r="H528" s="8" t="n">
        <f aca="false">IF(ISBLANK(D528),,LEFT(D528,LEN(D528)-6)*1)</f>
        <v>0</v>
      </c>
      <c r="I528" s="9" t="str">
        <f aca="false">IF(ISBLANK(A528),"",-B528*C528)</f>
        <v/>
      </c>
      <c r="J528" s="9" t="str">
        <f aca="false">IF(ISBLANK(A528),"",-SUM(I$3:I528))</f>
        <v/>
      </c>
      <c r="K528" s="9" t="str">
        <f aca="false">IF(ISBLANK(A528),"",SUMPRODUCT(O528:R528,T528:W528)-J528)</f>
        <v/>
      </c>
      <c r="L528" s="5" t="str">
        <f aca="false">IF(ISBLANK(A528),"",K528/$M$1)</f>
        <v/>
      </c>
      <c r="M528" s="5" t="str">
        <f aca="false">IF(ISBLANK(A528),"",K528/($M$1+SUM(K$3:K527)))</f>
        <v/>
      </c>
      <c r="N528" s="0" t="str">
        <f aca="false">IF(ISBLANK(A528),"",IF(H529=0,NETWORKDAYS($H$3,H528,holiday!$B$2:$B$10),IF(DAY(H528)&lt;DAY(H529),NETWORKDAYS($H$3,H528,holiday!$B$2:$B$10),0)))</f>
        <v/>
      </c>
      <c r="O528" s="0" t="str">
        <f aca="false">IF(ISBLANK(A528),"",SUMIF($A$3:$A528,O$2,$B$3:$B528))</f>
        <v/>
      </c>
      <c r="P528" s="0" t="str">
        <f aca="false">IF(ISBLANK(A528),"",SUMIF($A$3:$A528,P$2,$B$3:$B528))</f>
        <v/>
      </c>
      <c r="Q528" s="0" t="str">
        <f aca="false">IF(ISBLANK(A528),"",SUMIF($A$3:$A528,Q$2,$B$3:$B528))</f>
        <v/>
      </c>
      <c r="R528" s="0" t="str">
        <f aca="false">IF(ISBLANK(A528),"",SUMIF($A$3:$A528,R$2,$B$3:$B528))</f>
        <v/>
      </c>
      <c r="T528" s="9" t="str">
        <f aca="false">IF(ISBLANK(A528),"",IF($A528=T$2,$C528,T527))</f>
        <v/>
      </c>
      <c r="U528" s="9" t="str">
        <f aca="false">IF(ISBLANK(A528),"",IF($A528=U$2,$C528,U527))</f>
        <v/>
      </c>
      <c r="V528" s="9" t="str">
        <f aca="false">IF(ISBLANK(A528),"",IF($A528=V$2,$C528,V527))</f>
        <v/>
      </c>
      <c r="W528" s="9" t="str">
        <f aca="false">IF(ISBLANK(A528),"",IF($A528=W$2,$C528,W527))</f>
        <v/>
      </c>
    </row>
    <row r="529" customFormat="false" ht="14.1" hidden="false" customHeight="false" outlineLevel="0" collapsed="false">
      <c r="H529" s="8" t="n">
        <f aca="false">IF(ISBLANK(D529),,LEFT(D529,LEN(D529)-6)*1)</f>
        <v>0</v>
      </c>
      <c r="I529" s="9" t="str">
        <f aca="false">IF(ISBLANK(A529),"",-B529*C529)</f>
        <v/>
      </c>
      <c r="J529" s="9" t="str">
        <f aca="false">IF(ISBLANK(A529),"",-SUM(I$3:I529))</f>
        <v/>
      </c>
      <c r="K529" s="9" t="str">
        <f aca="false">IF(ISBLANK(A529),"",SUMPRODUCT(O529:R529,T529:W529)-J529)</f>
        <v/>
      </c>
      <c r="L529" s="5" t="str">
        <f aca="false">IF(ISBLANK(A529),"",K529/$M$1)</f>
        <v/>
      </c>
      <c r="M529" s="5" t="str">
        <f aca="false">IF(ISBLANK(A529),"",K529/($M$1+SUM(K$3:K528)))</f>
        <v/>
      </c>
      <c r="N529" s="0" t="str">
        <f aca="false">IF(ISBLANK(A529),"",IF(H530=0,NETWORKDAYS($H$3,H529,holiday!$B$2:$B$10),IF(DAY(H529)&lt;DAY(H530),NETWORKDAYS($H$3,H529,holiday!$B$2:$B$10),0)))</f>
        <v/>
      </c>
      <c r="O529" s="0" t="str">
        <f aca="false">IF(ISBLANK(A529),"",SUMIF($A$3:$A529,O$2,$B$3:$B529))</f>
        <v/>
      </c>
      <c r="P529" s="0" t="str">
        <f aca="false">IF(ISBLANK(A529),"",SUMIF($A$3:$A529,P$2,$B$3:$B529))</f>
        <v/>
      </c>
      <c r="Q529" s="0" t="str">
        <f aca="false">IF(ISBLANK(A529),"",SUMIF($A$3:$A529,Q$2,$B$3:$B529))</f>
        <v/>
      </c>
      <c r="R529" s="0" t="str">
        <f aca="false">IF(ISBLANK(A529),"",SUMIF($A$3:$A529,R$2,$B$3:$B529))</f>
        <v/>
      </c>
      <c r="T529" s="9" t="str">
        <f aca="false">IF(ISBLANK(A529),"",IF($A529=T$2,$C529,T528))</f>
        <v/>
      </c>
      <c r="U529" s="9" t="str">
        <f aca="false">IF(ISBLANK(A529),"",IF($A529=U$2,$C529,U528))</f>
        <v/>
      </c>
      <c r="V529" s="9" t="str">
        <f aca="false">IF(ISBLANK(A529),"",IF($A529=V$2,$C529,V528))</f>
        <v/>
      </c>
      <c r="W529" s="9" t="str">
        <f aca="false">IF(ISBLANK(A529),"",IF($A529=W$2,$C529,W528))</f>
        <v/>
      </c>
    </row>
    <row r="530" customFormat="false" ht="14.1" hidden="false" customHeight="false" outlineLevel="0" collapsed="false">
      <c r="H530" s="8" t="n">
        <f aca="false">IF(ISBLANK(D530),,LEFT(D530,LEN(D530)-6)*1)</f>
        <v>0</v>
      </c>
      <c r="I530" s="9" t="str">
        <f aca="false">IF(ISBLANK(A530),"",-B530*C530)</f>
        <v/>
      </c>
      <c r="J530" s="9" t="str">
        <f aca="false">IF(ISBLANK(A530),"",-SUM(I$3:I530))</f>
        <v/>
      </c>
      <c r="K530" s="9" t="str">
        <f aca="false">IF(ISBLANK(A530),"",SUMPRODUCT(O530:R530,T530:W530)-J530)</f>
        <v/>
      </c>
      <c r="L530" s="5" t="str">
        <f aca="false">IF(ISBLANK(A530),"",K530/$M$1)</f>
        <v/>
      </c>
      <c r="M530" s="5" t="str">
        <f aca="false">IF(ISBLANK(A530),"",K530/($M$1+SUM(K$3:K529)))</f>
        <v/>
      </c>
      <c r="N530" s="0" t="str">
        <f aca="false">IF(ISBLANK(A530),"",IF(H531=0,NETWORKDAYS($H$3,H530,holiday!$B$2:$B$10),IF(DAY(H530)&lt;DAY(H531),NETWORKDAYS($H$3,H530,holiday!$B$2:$B$10),0)))</f>
        <v/>
      </c>
      <c r="O530" s="0" t="str">
        <f aca="false">IF(ISBLANK(A530),"",SUMIF($A$3:$A530,O$2,$B$3:$B530))</f>
        <v/>
      </c>
      <c r="P530" s="0" t="str">
        <f aca="false">IF(ISBLANK(A530),"",SUMIF($A$3:$A530,P$2,$B$3:$B530))</f>
        <v/>
      </c>
      <c r="Q530" s="0" t="str">
        <f aca="false">IF(ISBLANK(A530),"",SUMIF($A$3:$A530,Q$2,$B$3:$B530))</f>
        <v/>
      </c>
      <c r="R530" s="0" t="str">
        <f aca="false">IF(ISBLANK(A530),"",SUMIF($A$3:$A530,R$2,$B$3:$B530))</f>
        <v/>
      </c>
      <c r="T530" s="9" t="str">
        <f aca="false">IF(ISBLANK(A530),"",IF($A530=T$2,$C530,T529))</f>
        <v/>
      </c>
      <c r="U530" s="9" t="str">
        <f aca="false">IF(ISBLANK(A530),"",IF($A530=U$2,$C530,U529))</f>
        <v/>
      </c>
      <c r="V530" s="9" t="str">
        <f aca="false">IF(ISBLANK(A530),"",IF($A530=V$2,$C530,V529))</f>
        <v/>
      </c>
      <c r="W530" s="9" t="str">
        <f aca="false">IF(ISBLANK(A530),"",IF($A530=W$2,$C530,W529))</f>
        <v/>
      </c>
    </row>
    <row r="531" customFormat="false" ht="14.1" hidden="false" customHeight="false" outlineLevel="0" collapsed="false">
      <c r="H531" s="8" t="n">
        <f aca="false">IF(ISBLANK(D531),,LEFT(D531,LEN(D531)-6)*1)</f>
        <v>0</v>
      </c>
      <c r="I531" s="9" t="str">
        <f aca="false">IF(ISBLANK(A531),"",-B531*C531)</f>
        <v/>
      </c>
      <c r="J531" s="9" t="str">
        <f aca="false">IF(ISBLANK(A531),"",-SUM(I$3:I531))</f>
        <v/>
      </c>
      <c r="K531" s="9" t="str">
        <f aca="false">IF(ISBLANK(A531),"",SUMPRODUCT(O531:R531,T531:W531)-J531)</f>
        <v/>
      </c>
      <c r="L531" s="5" t="str">
        <f aca="false">IF(ISBLANK(A531),"",K531/$M$1)</f>
        <v/>
      </c>
      <c r="M531" s="5" t="str">
        <f aca="false">IF(ISBLANK(A531),"",K531/($M$1+SUM(K$3:K530)))</f>
        <v/>
      </c>
      <c r="N531" s="0" t="str">
        <f aca="false">IF(ISBLANK(A531),"",IF(H532=0,NETWORKDAYS($H$3,H531,holiday!$B$2:$B$10),IF(DAY(H531)&lt;DAY(H532),NETWORKDAYS($H$3,H531,holiday!$B$2:$B$10),0)))</f>
        <v/>
      </c>
      <c r="O531" s="0" t="str">
        <f aca="false">IF(ISBLANK(A531),"",SUMIF($A$3:$A531,O$2,$B$3:$B531))</f>
        <v/>
      </c>
      <c r="P531" s="0" t="str">
        <f aca="false">IF(ISBLANK(A531),"",SUMIF($A$3:$A531,P$2,$B$3:$B531))</f>
        <v/>
      </c>
      <c r="Q531" s="0" t="str">
        <f aca="false">IF(ISBLANK(A531),"",SUMIF($A$3:$A531,Q$2,$B$3:$B531))</f>
        <v/>
      </c>
      <c r="R531" s="0" t="str">
        <f aca="false">IF(ISBLANK(A531),"",SUMIF($A$3:$A531,R$2,$B$3:$B531))</f>
        <v/>
      </c>
      <c r="T531" s="9" t="str">
        <f aca="false">IF(ISBLANK(A531),"",IF($A531=T$2,$C531,T530))</f>
        <v/>
      </c>
      <c r="U531" s="9" t="str">
        <f aca="false">IF(ISBLANK(A531),"",IF($A531=U$2,$C531,U530))</f>
        <v/>
      </c>
      <c r="V531" s="9" t="str">
        <f aca="false">IF(ISBLANK(A531),"",IF($A531=V$2,$C531,V530))</f>
        <v/>
      </c>
      <c r="W531" s="9" t="str">
        <f aca="false">IF(ISBLANK(A531),"",IF($A531=W$2,$C531,W530))</f>
        <v/>
      </c>
    </row>
    <row r="532" customFormat="false" ht="14.1" hidden="false" customHeight="false" outlineLevel="0" collapsed="false">
      <c r="H532" s="8" t="n">
        <f aca="false">IF(ISBLANK(D532),,LEFT(D532,LEN(D532)-6)*1)</f>
        <v>0</v>
      </c>
      <c r="I532" s="9" t="str">
        <f aca="false">IF(ISBLANK(A532),"",-B532*C532)</f>
        <v/>
      </c>
      <c r="J532" s="9" t="str">
        <f aca="false">IF(ISBLANK(A532),"",-SUM(I$3:I532))</f>
        <v/>
      </c>
      <c r="K532" s="9" t="str">
        <f aca="false">IF(ISBLANK(A532),"",SUMPRODUCT(O532:R532,T532:W532)-J532)</f>
        <v/>
      </c>
      <c r="L532" s="5" t="str">
        <f aca="false">IF(ISBLANK(A532),"",K532/$M$1)</f>
        <v/>
      </c>
      <c r="M532" s="5" t="str">
        <f aca="false">IF(ISBLANK(A532),"",K532/($M$1+SUM(K$3:K531)))</f>
        <v/>
      </c>
      <c r="N532" s="0" t="str">
        <f aca="false">IF(ISBLANK(A532),"",IF(H533=0,NETWORKDAYS($H$3,H532,holiday!$B$2:$B$10),IF(DAY(H532)&lt;DAY(H533),NETWORKDAYS($H$3,H532,holiday!$B$2:$B$10),0)))</f>
        <v/>
      </c>
      <c r="O532" s="0" t="str">
        <f aca="false">IF(ISBLANK(A532),"",SUMIF($A$3:$A532,O$2,$B$3:$B532))</f>
        <v/>
      </c>
      <c r="P532" s="0" t="str">
        <f aca="false">IF(ISBLANK(A532),"",SUMIF($A$3:$A532,P$2,$B$3:$B532))</f>
        <v/>
      </c>
      <c r="Q532" s="0" t="str">
        <f aca="false">IF(ISBLANK(A532),"",SUMIF($A$3:$A532,Q$2,$B$3:$B532))</f>
        <v/>
      </c>
      <c r="R532" s="0" t="str">
        <f aca="false">IF(ISBLANK(A532),"",SUMIF($A$3:$A532,R$2,$B$3:$B532))</f>
        <v/>
      </c>
      <c r="T532" s="9" t="str">
        <f aca="false">IF(ISBLANK(A532),"",IF($A532=T$2,$C532,T531))</f>
        <v/>
      </c>
      <c r="U532" s="9" t="str">
        <f aca="false">IF(ISBLANK(A532),"",IF($A532=U$2,$C532,U531))</f>
        <v/>
      </c>
      <c r="V532" s="9" t="str">
        <f aca="false">IF(ISBLANK(A532),"",IF($A532=V$2,$C532,V531))</f>
        <v/>
      </c>
      <c r="W532" s="9" t="str">
        <f aca="false">IF(ISBLANK(A532),"",IF($A532=W$2,$C532,W531))</f>
        <v/>
      </c>
    </row>
    <row r="533" customFormat="false" ht="14.1" hidden="false" customHeight="false" outlineLevel="0" collapsed="false">
      <c r="H533" s="8" t="n">
        <f aca="false">IF(ISBLANK(D533),,LEFT(D533,LEN(D533)-6)*1)</f>
        <v>0</v>
      </c>
      <c r="I533" s="9" t="str">
        <f aca="false">IF(ISBLANK(A533),"",-B533*C533)</f>
        <v/>
      </c>
      <c r="J533" s="9" t="str">
        <f aca="false">IF(ISBLANK(A533),"",-SUM(I$3:I533))</f>
        <v/>
      </c>
      <c r="K533" s="9" t="str">
        <f aca="false">IF(ISBLANK(A533),"",SUMPRODUCT(O533:R533,T533:W533)-J533)</f>
        <v/>
      </c>
      <c r="L533" s="5" t="str">
        <f aca="false">IF(ISBLANK(A533),"",K533/$M$1)</f>
        <v/>
      </c>
      <c r="M533" s="5" t="str">
        <f aca="false">IF(ISBLANK(A533),"",K533/($M$1+SUM(K$3:K532)))</f>
        <v/>
      </c>
      <c r="N533" s="0" t="str">
        <f aca="false">IF(ISBLANK(A533),"",IF(H534=0,NETWORKDAYS($H$3,H533,holiday!$B$2:$B$10),IF(DAY(H533)&lt;DAY(H534),NETWORKDAYS($H$3,H533,holiday!$B$2:$B$10),0)))</f>
        <v/>
      </c>
      <c r="O533" s="0" t="str">
        <f aca="false">IF(ISBLANK(A533),"",SUMIF($A$3:$A533,O$2,$B$3:$B533))</f>
        <v/>
      </c>
      <c r="P533" s="0" t="str">
        <f aca="false">IF(ISBLANK(A533),"",SUMIF($A$3:$A533,P$2,$B$3:$B533))</f>
        <v/>
      </c>
      <c r="Q533" s="0" t="str">
        <f aca="false">IF(ISBLANK(A533),"",SUMIF($A$3:$A533,Q$2,$B$3:$B533))</f>
        <v/>
      </c>
      <c r="R533" s="0" t="str">
        <f aca="false">IF(ISBLANK(A533),"",SUMIF($A$3:$A533,R$2,$B$3:$B533))</f>
        <v/>
      </c>
      <c r="T533" s="9" t="str">
        <f aca="false">IF(ISBLANK(A533),"",IF($A533=T$2,$C533,T532))</f>
        <v/>
      </c>
      <c r="U533" s="9" t="str">
        <f aca="false">IF(ISBLANK(A533),"",IF($A533=U$2,$C533,U532))</f>
        <v/>
      </c>
      <c r="V533" s="9" t="str">
        <f aca="false">IF(ISBLANK(A533),"",IF($A533=V$2,$C533,V532))</f>
        <v/>
      </c>
      <c r="W533" s="9" t="str">
        <f aca="false">IF(ISBLANK(A533),"",IF($A533=W$2,$C533,W532))</f>
        <v/>
      </c>
    </row>
    <row r="534" customFormat="false" ht="14.1" hidden="false" customHeight="false" outlineLevel="0" collapsed="false">
      <c r="H534" s="8" t="n">
        <f aca="false">IF(ISBLANK(D534),,LEFT(D534,LEN(D534)-6)*1)</f>
        <v>0</v>
      </c>
      <c r="I534" s="9" t="str">
        <f aca="false">IF(ISBLANK(A534),"",-B534*C534)</f>
        <v/>
      </c>
      <c r="J534" s="9" t="str">
        <f aca="false">IF(ISBLANK(A534),"",-SUM(I$3:I534))</f>
        <v/>
      </c>
      <c r="K534" s="9" t="str">
        <f aca="false">IF(ISBLANK(A534),"",SUMPRODUCT(O534:R534,T534:W534)-J534)</f>
        <v/>
      </c>
      <c r="L534" s="5" t="str">
        <f aca="false">IF(ISBLANK(A534),"",K534/$M$1)</f>
        <v/>
      </c>
      <c r="M534" s="5" t="str">
        <f aca="false">IF(ISBLANK(A534),"",K534/($M$1+SUM(K$3:K533)))</f>
        <v/>
      </c>
      <c r="N534" s="0" t="str">
        <f aca="false">IF(ISBLANK(A534),"",IF(H535=0,NETWORKDAYS($H$3,H534,holiday!$B$2:$B$10),IF(DAY(H534)&lt;DAY(H535),NETWORKDAYS($H$3,H534,holiday!$B$2:$B$10),0)))</f>
        <v/>
      </c>
      <c r="O534" s="0" t="str">
        <f aca="false">IF(ISBLANK(A534),"",SUMIF($A$3:$A534,O$2,$B$3:$B534))</f>
        <v/>
      </c>
      <c r="P534" s="0" t="str">
        <f aca="false">IF(ISBLANK(A534),"",SUMIF($A$3:$A534,P$2,$B$3:$B534))</f>
        <v/>
      </c>
      <c r="Q534" s="0" t="str">
        <f aca="false">IF(ISBLANK(A534),"",SUMIF($A$3:$A534,Q$2,$B$3:$B534))</f>
        <v/>
      </c>
      <c r="R534" s="0" t="str">
        <f aca="false">IF(ISBLANK(A534),"",SUMIF($A$3:$A534,R$2,$B$3:$B534))</f>
        <v/>
      </c>
      <c r="T534" s="9" t="str">
        <f aca="false">IF(ISBLANK(A534),"",IF($A534=T$2,$C534,T533))</f>
        <v/>
      </c>
      <c r="U534" s="9" t="str">
        <f aca="false">IF(ISBLANK(A534),"",IF($A534=U$2,$C534,U533))</f>
        <v/>
      </c>
      <c r="V534" s="9" t="str">
        <f aca="false">IF(ISBLANK(A534),"",IF($A534=V$2,$C534,V533))</f>
        <v/>
      </c>
      <c r="W534" s="9" t="str">
        <f aca="false">IF(ISBLANK(A534),"",IF($A534=W$2,$C534,W533))</f>
        <v/>
      </c>
    </row>
    <row r="535" customFormat="false" ht="14.1" hidden="false" customHeight="false" outlineLevel="0" collapsed="false">
      <c r="H535" s="8" t="n">
        <f aca="false">IF(ISBLANK(D535),,LEFT(D535,LEN(D535)-6)*1)</f>
        <v>0</v>
      </c>
      <c r="I535" s="9" t="str">
        <f aca="false">IF(ISBLANK(A535),"",-B535*C535)</f>
        <v/>
      </c>
      <c r="J535" s="9" t="str">
        <f aca="false">IF(ISBLANK(A535),"",-SUM(I$3:I535))</f>
        <v/>
      </c>
      <c r="K535" s="9" t="str">
        <f aca="false">IF(ISBLANK(A535),"",SUMPRODUCT(O535:R535,T535:W535)-J535)</f>
        <v/>
      </c>
      <c r="L535" s="5" t="str">
        <f aca="false">IF(ISBLANK(A535),"",K535/$M$1)</f>
        <v/>
      </c>
      <c r="M535" s="5" t="str">
        <f aca="false">IF(ISBLANK(A535),"",K535/($M$1+SUM(K$3:K534)))</f>
        <v/>
      </c>
      <c r="N535" s="0" t="str">
        <f aca="false">IF(ISBLANK(A535),"",IF(H536=0,NETWORKDAYS($H$3,H535,holiday!$B$2:$B$10),IF(DAY(H535)&lt;DAY(H536),NETWORKDAYS($H$3,H535,holiday!$B$2:$B$10),0)))</f>
        <v/>
      </c>
      <c r="O535" s="0" t="str">
        <f aca="false">IF(ISBLANK(A535),"",SUMIF($A$3:$A535,O$2,$B$3:$B535))</f>
        <v/>
      </c>
      <c r="P535" s="0" t="str">
        <f aca="false">IF(ISBLANK(A535),"",SUMIF($A$3:$A535,P$2,$B$3:$B535))</f>
        <v/>
      </c>
      <c r="Q535" s="0" t="str">
        <f aca="false">IF(ISBLANK(A535),"",SUMIF($A$3:$A535,Q$2,$B$3:$B535))</f>
        <v/>
      </c>
      <c r="R535" s="0" t="str">
        <f aca="false">IF(ISBLANK(A535),"",SUMIF($A$3:$A535,R$2,$B$3:$B535))</f>
        <v/>
      </c>
      <c r="T535" s="9" t="str">
        <f aca="false">IF(ISBLANK(A535),"",IF($A535=T$2,$C535,T534))</f>
        <v/>
      </c>
      <c r="U535" s="9" t="str">
        <f aca="false">IF(ISBLANK(A535),"",IF($A535=U$2,$C535,U534))</f>
        <v/>
      </c>
      <c r="V535" s="9" t="str">
        <f aca="false">IF(ISBLANK(A535),"",IF($A535=V$2,$C535,V534))</f>
        <v/>
      </c>
      <c r="W535" s="9" t="str">
        <f aca="false">IF(ISBLANK(A535),"",IF($A535=W$2,$C535,W534))</f>
        <v/>
      </c>
    </row>
    <row r="536" customFormat="false" ht="14.1" hidden="false" customHeight="false" outlineLevel="0" collapsed="false">
      <c r="H536" s="8" t="n">
        <f aca="false">IF(ISBLANK(D536),,LEFT(D536,LEN(D536)-6)*1)</f>
        <v>0</v>
      </c>
      <c r="I536" s="9" t="str">
        <f aca="false">IF(ISBLANK(A536),"",-B536*C536)</f>
        <v/>
      </c>
      <c r="J536" s="9" t="str">
        <f aca="false">IF(ISBLANK(A536),"",-SUM(I$3:I536))</f>
        <v/>
      </c>
      <c r="K536" s="9" t="str">
        <f aca="false">IF(ISBLANK(A536),"",SUMPRODUCT(O536:R536,T536:W536)-J536)</f>
        <v/>
      </c>
      <c r="L536" s="5" t="str">
        <f aca="false">IF(ISBLANK(A536),"",K536/$M$1)</f>
        <v/>
      </c>
      <c r="M536" s="5" t="str">
        <f aca="false">IF(ISBLANK(A536),"",K536/($M$1+SUM(K$3:K535)))</f>
        <v/>
      </c>
      <c r="N536" s="0" t="str">
        <f aca="false">IF(ISBLANK(A536),"",IF(H537=0,NETWORKDAYS($H$3,H536,holiday!$B$2:$B$10),IF(DAY(H536)&lt;DAY(H537),NETWORKDAYS($H$3,H536,holiday!$B$2:$B$10),0)))</f>
        <v/>
      </c>
      <c r="O536" s="0" t="str">
        <f aca="false">IF(ISBLANK(A536),"",SUMIF($A$3:$A536,O$2,$B$3:$B536))</f>
        <v/>
      </c>
      <c r="P536" s="0" t="str">
        <f aca="false">IF(ISBLANK(A536),"",SUMIF($A$3:$A536,P$2,$B$3:$B536))</f>
        <v/>
      </c>
      <c r="Q536" s="0" t="str">
        <f aca="false">IF(ISBLANK(A536),"",SUMIF($A$3:$A536,Q$2,$B$3:$B536))</f>
        <v/>
      </c>
      <c r="R536" s="0" t="str">
        <f aca="false">IF(ISBLANK(A536),"",SUMIF($A$3:$A536,R$2,$B$3:$B536))</f>
        <v/>
      </c>
      <c r="T536" s="9" t="str">
        <f aca="false">IF(ISBLANK(A536),"",IF($A536=T$2,$C536,T535))</f>
        <v/>
      </c>
      <c r="U536" s="9" t="str">
        <f aca="false">IF(ISBLANK(A536),"",IF($A536=U$2,$C536,U535))</f>
        <v/>
      </c>
      <c r="V536" s="9" t="str">
        <f aca="false">IF(ISBLANK(A536),"",IF($A536=V$2,$C536,V535))</f>
        <v/>
      </c>
      <c r="W536" s="9" t="str">
        <f aca="false">IF(ISBLANK(A536),"",IF($A536=W$2,$C536,W535))</f>
        <v/>
      </c>
    </row>
    <row r="537" customFormat="false" ht="14.1" hidden="false" customHeight="false" outlineLevel="0" collapsed="false">
      <c r="H537" s="8" t="n">
        <f aca="false">IF(ISBLANK(D537),,LEFT(D537,LEN(D537)-6)*1)</f>
        <v>0</v>
      </c>
      <c r="I537" s="9" t="str">
        <f aca="false">IF(ISBLANK(A537),"",-B537*C537)</f>
        <v/>
      </c>
      <c r="J537" s="9" t="str">
        <f aca="false">IF(ISBLANK(A537),"",-SUM(I$3:I537))</f>
        <v/>
      </c>
      <c r="K537" s="9" t="str">
        <f aca="false">IF(ISBLANK(A537),"",SUMPRODUCT(O537:R537,T537:W537)-J537)</f>
        <v/>
      </c>
      <c r="L537" s="5" t="str">
        <f aca="false">IF(ISBLANK(A537),"",K537/$M$1)</f>
        <v/>
      </c>
      <c r="M537" s="5" t="str">
        <f aca="false">IF(ISBLANK(A537),"",K537/($M$1+SUM(K$3:K536)))</f>
        <v/>
      </c>
      <c r="N537" s="0" t="str">
        <f aca="false">IF(ISBLANK(A537),"",IF(H538=0,NETWORKDAYS($H$3,H537,holiday!$B$2:$B$10),IF(DAY(H537)&lt;DAY(H538),NETWORKDAYS($H$3,H537,holiday!$B$2:$B$10),0)))</f>
        <v/>
      </c>
      <c r="O537" s="0" t="str">
        <f aca="false">IF(ISBLANK(A537),"",SUMIF($A$3:$A537,O$2,$B$3:$B537))</f>
        <v/>
      </c>
      <c r="P537" s="0" t="str">
        <f aca="false">IF(ISBLANK(A537),"",SUMIF($A$3:$A537,P$2,$B$3:$B537))</f>
        <v/>
      </c>
      <c r="Q537" s="0" t="str">
        <f aca="false">IF(ISBLANK(A537),"",SUMIF($A$3:$A537,Q$2,$B$3:$B537))</f>
        <v/>
      </c>
      <c r="R537" s="0" t="str">
        <f aca="false">IF(ISBLANK(A537),"",SUMIF($A$3:$A537,R$2,$B$3:$B537))</f>
        <v/>
      </c>
      <c r="T537" s="9" t="str">
        <f aca="false">IF(ISBLANK(A537),"",IF($A537=T$2,$C537,T536))</f>
        <v/>
      </c>
      <c r="U537" s="9" t="str">
        <f aca="false">IF(ISBLANK(A537),"",IF($A537=U$2,$C537,U536))</f>
        <v/>
      </c>
      <c r="V537" s="9" t="str">
        <f aca="false">IF(ISBLANK(A537),"",IF($A537=V$2,$C537,V536))</f>
        <v/>
      </c>
      <c r="W537" s="9" t="str">
        <f aca="false">IF(ISBLANK(A537),"",IF($A537=W$2,$C537,W536))</f>
        <v/>
      </c>
    </row>
    <row r="538" customFormat="false" ht="14.1" hidden="false" customHeight="false" outlineLevel="0" collapsed="false">
      <c r="H538" s="8" t="n">
        <f aca="false">IF(ISBLANK(D538),,LEFT(D538,LEN(D538)-6)*1)</f>
        <v>0</v>
      </c>
      <c r="I538" s="9" t="str">
        <f aca="false">IF(ISBLANK(A538),"",-B538*C538)</f>
        <v/>
      </c>
      <c r="J538" s="9" t="str">
        <f aca="false">IF(ISBLANK(A538),"",-SUM(I$3:I538))</f>
        <v/>
      </c>
      <c r="K538" s="9" t="str">
        <f aca="false">IF(ISBLANK(A538),"",SUMPRODUCT(O538:R538,T538:W538)-J538)</f>
        <v/>
      </c>
      <c r="L538" s="5" t="str">
        <f aca="false">IF(ISBLANK(A538),"",K538/$M$1)</f>
        <v/>
      </c>
      <c r="M538" s="5" t="str">
        <f aca="false">IF(ISBLANK(A538),"",K538/($M$1+SUM(K$3:K537)))</f>
        <v/>
      </c>
      <c r="N538" s="0" t="str">
        <f aca="false">IF(ISBLANK(A538),"",IF(H539=0,NETWORKDAYS($H$3,H538,holiday!$B$2:$B$10),IF(DAY(H538)&lt;DAY(H539),NETWORKDAYS($H$3,H538,holiday!$B$2:$B$10),0)))</f>
        <v/>
      </c>
      <c r="O538" s="0" t="str">
        <f aca="false">IF(ISBLANK(A538),"",SUMIF($A$3:$A538,O$2,$B$3:$B538))</f>
        <v/>
      </c>
      <c r="P538" s="0" t="str">
        <f aca="false">IF(ISBLANK(A538),"",SUMIF($A$3:$A538,P$2,$B$3:$B538))</f>
        <v/>
      </c>
      <c r="Q538" s="0" t="str">
        <f aca="false">IF(ISBLANK(A538),"",SUMIF($A$3:$A538,Q$2,$B$3:$B538))</f>
        <v/>
      </c>
      <c r="R538" s="0" t="str">
        <f aca="false">IF(ISBLANK(A538),"",SUMIF($A$3:$A538,R$2,$B$3:$B538))</f>
        <v/>
      </c>
      <c r="T538" s="9" t="str">
        <f aca="false">IF(ISBLANK(A538),"",IF($A538=T$2,$C538,T537))</f>
        <v/>
      </c>
      <c r="U538" s="9" t="str">
        <f aca="false">IF(ISBLANK(A538),"",IF($A538=U$2,$C538,U537))</f>
        <v/>
      </c>
      <c r="V538" s="9" t="str">
        <f aca="false">IF(ISBLANK(A538),"",IF($A538=V$2,$C538,V537))</f>
        <v/>
      </c>
      <c r="W538" s="9" t="str">
        <f aca="false">IF(ISBLANK(A538),"",IF($A538=W$2,$C538,W537))</f>
        <v/>
      </c>
    </row>
    <row r="539" customFormat="false" ht="14.1" hidden="false" customHeight="false" outlineLevel="0" collapsed="false">
      <c r="H539" s="8" t="n">
        <f aca="false">IF(ISBLANK(D539),,LEFT(D539,LEN(D539)-6)*1)</f>
        <v>0</v>
      </c>
      <c r="I539" s="9" t="str">
        <f aca="false">IF(ISBLANK(A539),"",-B539*C539)</f>
        <v/>
      </c>
      <c r="J539" s="9" t="str">
        <f aca="false">IF(ISBLANK(A539),"",-SUM(I$3:I539))</f>
        <v/>
      </c>
      <c r="K539" s="9" t="str">
        <f aca="false">IF(ISBLANK(A539),"",SUMPRODUCT(O539:R539,T539:W539)-J539)</f>
        <v/>
      </c>
      <c r="L539" s="5" t="str">
        <f aca="false">IF(ISBLANK(A539),"",K539/$M$1)</f>
        <v/>
      </c>
      <c r="M539" s="5" t="str">
        <f aca="false">IF(ISBLANK(A539),"",K539/($M$1+SUM(K$3:K538)))</f>
        <v/>
      </c>
      <c r="N539" s="0" t="str">
        <f aca="false">IF(ISBLANK(A539),"",IF(H540=0,NETWORKDAYS($H$3,H539,holiday!$B$2:$B$10),IF(DAY(H539)&lt;DAY(H540),NETWORKDAYS($H$3,H539,holiday!$B$2:$B$10),0)))</f>
        <v/>
      </c>
      <c r="O539" s="0" t="str">
        <f aca="false">IF(ISBLANK(A539),"",SUMIF($A$3:$A539,O$2,$B$3:$B539))</f>
        <v/>
      </c>
      <c r="P539" s="0" t="str">
        <f aca="false">IF(ISBLANK(A539),"",SUMIF($A$3:$A539,P$2,$B$3:$B539))</f>
        <v/>
      </c>
      <c r="Q539" s="0" t="str">
        <f aca="false">IF(ISBLANK(A539),"",SUMIF($A$3:$A539,Q$2,$B$3:$B539))</f>
        <v/>
      </c>
      <c r="R539" s="0" t="str">
        <f aca="false">IF(ISBLANK(A539),"",SUMIF($A$3:$A539,R$2,$B$3:$B539))</f>
        <v/>
      </c>
      <c r="T539" s="9" t="str">
        <f aca="false">IF(ISBLANK(A539),"",IF($A539=T$2,$C539,T538))</f>
        <v/>
      </c>
      <c r="U539" s="9" t="str">
        <f aca="false">IF(ISBLANK(A539),"",IF($A539=U$2,$C539,U538))</f>
        <v/>
      </c>
      <c r="V539" s="9" t="str">
        <f aca="false">IF(ISBLANK(A539),"",IF($A539=V$2,$C539,V538))</f>
        <v/>
      </c>
      <c r="W539" s="9" t="str">
        <f aca="false">IF(ISBLANK(A539),"",IF($A539=W$2,$C539,W538))</f>
        <v/>
      </c>
    </row>
    <row r="540" customFormat="false" ht="14.1" hidden="false" customHeight="false" outlineLevel="0" collapsed="false">
      <c r="H540" s="8" t="n">
        <f aca="false">IF(ISBLANK(D540),,LEFT(D540,LEN(D540)-6)*1)</f>
        <v>0</v>
      </c>
      <c r="I540" s="9" t="str">
        <f aca="false">IF(ISBLANK(A540),"",-B540*C540)</f>
        <v/>
      </c>
      <c r="J540" s="9" t="str">
        <f aca="false">IF(ISBLANK(A540),"",-SUM(I$3:I540))</f>
        <v/>
      </c>
      <c r="K540" s="9" t="str">
        <f aca="false">IF(ISBLANK(A540),"",SUMPRODUCT(O540:R540,T540:W540)-J540)</f>
        <v/>
      </c>
      <c r="L540" s="5" t="str">
        <f aca="false">IF(ISBLANK(A540),"",K540/$M$1)</f>
        <v/>
      </c>
      <c r="M540" s="5" t="str">
        <f aca="false">IF(ISBLANK(A540),"",K540/($M$1+SUM(K$3:K539)))</f>
        <v/>
      </c>
      <c r="N540" s="0" t="str">
        <f aca="false">IF(ISBLANK(A540),"",IF(H541=0,NETWORKDAYS($H$3,H540,holiday!$B$2:$B$10),IF(DAY(H540)&lt;DAY(H541),NETWORKDAYS($H$3,H540,holiday!$B$2:$B$10),0)))</f>
        <v/>
      </c>
      <c r="O540" s="0" t="str">
        <f aca="false">IF(ISBLANK(A540),"",SUMIF($A$3:$A540,O$2,$B$3:$B540))</f>
        <v/>
      </c>
      <c r="P540" s="0" t="str">
        <f aca="false">IF(ISBLANK(A540),"",SUMIF($A$3:$A540,P$2,$B$3:$B540))</f>
        <v/>
      </c>
      <c r="Q540" s="0" t="str">
        <f aca="false">IF(ISBLANK(A540),"",SUMIF($A$3:$A540,Q$2,$B$3:$B540))</f>
        <v/>
      </c>
      <c r="R540" s="0" t="str">
        <f aca="false">IF(ISBLANK(A540),"",SUMIF($A$3:$A540,R$2,$B$3:$B540))</f>
        <v/>
      </c>
      <c r="T540" s="9" t="str">
        <f aca="false">IF(ISBLANK(A540),"",IF($A540=T$2,$C540,T539))</f>
        <v/>
      </c>
      <c r="U540" s="9" t="str">
        <f aca="false">IF(ISBLANK(A540),"",IF($A540=U$2,$C540,U539))</f>
        <v/>
      </c>
      <c r="V540" s="9" t="str">
        <f aca="false">IF(ISBLANK(A540),"",IF($A540=V$2,$C540,V539))</f>
        <v/>
      </c>
      <c r="W540" s="9" t="str">
        <f aca="false">IF(ISBLANK(A540),"",IF($A540=W$2,$C540,W539))</f>
        <v/>
      </c>
    </row>
    <row r="541" customFormat="false" ht="14.1" hidden="false" customHeight="false" outlineLevel="0" collapsed="false">
      <c r="H541" s="8" t="n">
        <f aca="false">IF(ISBLANK(D541),,LEFT(D541,LEN(D541)-6)*1)</f>
        <v>0</v>
      </c>
      <c r="I541" s="9" t="str">
        <f aca="false">IF(ISBLANK(A541),"",-B541*C541)</f>
        <v/>
      </c>
      <c r="J541" s="9" t="str">
        <f aca="false">IF(ISBLANK(A541),"",-SUM(I$3:I541))</f>
        <v/>
      </c>
      <c r="K541" s="9" t="str">
        <f aca="false">IF(ISBLANK(A541),"",SUMPRODUCT(O541:R541,T541:W541)-J541)</f>
        <v/>
      </c>
      <c r="L541" s="5" t="str">
        <f aca="false">IF(ISBLANK(A541),"",K541/$M$1)</f>
        <v/>
      </c>
      <c r="M541" s="5" t="str">
        <f aca="false">IF(ISBLANK(A541),"",K541/($M$1+SUM(K$3:K540)))</f>
        <v/>
      </c>
      <c r="N541" s="0" t="str">
        <f aca="false">IF(ISBLANK(A541),"",IF(H542=0,NETWORKDAYS($H$3,H541,holiday!$B$2:$B$10),IF(DAY(H541)&lt;DAY(H542),NETWORKDAYS($H$3,H541,holiday!$B$2:$B$10),0)))</f>
        <v/>
      </c>
      <c r="O541" s="0" t="str">
        <f aca="false">IF(ISBLANK(A541),"",SUMIF($A$3:$A541,O$2,$B$3:$B541))</f>
        <v/>
      </c>
      <c r="P541" s="0" t="str">
        <f aca="false">IF(ISBLANK(A541),"",SUMIF($A$3:$A541,P$2,$B$3:$B541))</f>
        <v/>
      </c>
      <c r="Q541" s="0" t="str">
        <f aca="false">IF(ISBLANK(A541),"",SUMIF($A$3:$A541,Q$2,$B$3:$B541))</f>
        <v/>
      </c>
      <c r="R541" s="0" t="str">
        <f aca="false">IF(ISBLANK(A541),"",SUMIF($A$3:$A541,R$2,$B$3:$B541))</f>
        <v/>
      </c>
      <c r="T541" s="9" t="str">
        <f aca="false">IF(ISBLANK(A541),"",IF($A541=T$2,$C541,T540))</f>
        <v/>
      </c>
      <c r="U541" s="9" t="str">
        <f aca="false">IF(ISBLANK(A541),"",IF($A541=U$2,$C541,U540))</f>
        <v/>
      </c>
      <c r="V541" s="9" t="str">
        <f aca="false">IF(ISBLANK(A541),"",IF($A541=V$2,$C541,V540))</f>
        <v/>
      </c>
      <c r="W541" s="9" t="str">
        <f aca="false">IF(ISBLANK(A541),"",IF($A541=W$2,$C541,W540))</f>
        <v/>
      </c>
    </row>
    <row r="542" customFormat="false" ht="14.1" hidden="false" customHeight="false" outlineLevel="0" collapsed="false">
      <c r="H542" s="8" t="n">
        <f aca="false">IF(ISBLANK(D542),,LEFT(D542,LEN(D542)-6)*1)</f>
        <v>0</v>
      </c>
      <c r="I542" s="9" t="str">
        <f aca="false">IF(ISBLANK(A542),"",-B542*C542)</f>
        <v/>
      </c>
      <c r="J542" s="9" t="str">
        <f aca="false">IF(ISBLANK(A542),"",-SUM(I$3:I542))</f>
        <v/>
      </c>
      <c r="K542" s="9" t="str">
        <f aca="false">IF(ISBLANK(A542),"",SUMPRODUCT(O542:R542,T542:W542)-J542)</f>
        <v/>
      </c>
      <c r="L542" s="5" t="str">
        <f aca="false">IF(ISBLANK(A542),"",K542/$M$1)</f>
        <v/>
      </c>
      <c r="M542" s="5" t="str">
        <f aca="false">IF(ISBLANK(A542),"",K542/($M$1+SUM(K$3:K541)))</f>
        <v/>
      </c>
      <c r="N542" s="0" t="str">
        <f aca="false">IF(ISBLANK(A542),"",IF(H543=0,NETWORKDAYS($H$3,H542,holiday!$B$2:$B$10),IF(DAY(H542)&lt;DAY(H543),NETWORKDAYS($H$3,H542,holiday!$B$2:$B$10),0)))</f>
        <v/>
      </c>
      <c r="O542" s="0" t="str">
        <f aca="false">IF(ISBLANK(A542),"",SUMIF($A$3:$A542,O$2,$B$3:$B542))</f>
        <v/>
      </c>
      <c r="P542" s="0" t="str">
        <f aca="false">IF(ISBLANK(A542),"",SUMIF($A$3:$A542,P$2,$B$3:$B542))</f>
        <v/>
      </c>
      <c r="Q542" s="0" t="str">
        <f aca="false">IF(ISBLANK(A542),"",SUMIF($A$3:$A542,Q$2,$B$3:$B542))</f>
        <v/>
      </c>
      <c r="R542" s="0" t="str">
        <f aca="false">IF(ISBLANK(A542),"",SUMIF($A$3:$A542,R$2,$B$3:$B542))</f>
        <v/>
      </c>
      <c r="T542" s="9" t="str">
        <f aca="false">IF(ISBLANK(A542),"",IF($A542=T$2,$C542,T541))</f>
        <v/>
      </c>
      <c r="U542" s="9" t="str">
        <f aca="false">IF(ISBLANK(A542),"",IF($A542=U$2,$C542,U541))</f>
        <v/>
      </c>
      <c r="V542" s="9" t="str">
        <f aca="false">IF(ISBLANK(A542),"",IF($A542=V$2,$C542,V541))</f>
        <v/>
      </c>
      <c r="W542" s="9" t="str">
        <f aca="false">IF(ISBLANK(A542),"",IF($A542=W$2,$C542,W541))</f>
        <v/>
      </c>
    </row>
    <row r="543" customFormat="false" ht="14.1" hidden="false" customHeight="false" outlineLevel="0" collapsed="false">
      <c r="H543" s="8" t="n">
        <f aca="false">IF(ISBLANK(D543),,LEFT(D543,LEN(D543)-6)*1)</f>
        <v>0</v>
      </c>
      <c r="I543" s="9" t="str">
        <f aca="false">IF(ISBLANK(A543),"",-B543*C543)</f>
        <v/>
      </c>
      <c r="J543" s="9" t="str">
        <f aca="false">IF(ISBLANK(A543),"",-SUM(I$3:I543))</f>
        <v/>
      </c>
      <c r="K543" s="9" t="str">
        <f aca="false">IF(ISBLANK(A543),"",SUMPRODUCT(O543:R543,T543:W543)-J543)</f>
        <v/>
      </c>
      <c r="L543" s="5" t="str">
        <f aca="false">IF(ISBLANK(A543),"",K543/$M$1)</f>
        <v/>
      </c>
      <c r="M543" s="5" t="str">
        <f aca="false">IF(ISBLANK(A543),"",K543/($M$1+SUM(K$3:K542)))</f>
        <v/>
      </c>
      <c r="N543" s="0" t="str">
        <f aca="false">IF(ISBLANK(A543),"",IF(H544=0,NETWORKDAYS($H$3,H543,holiday!$B$2:$B$10),IF(DAY(H543)&lt;DAY(H544),NETWORKDAYS($H$3,H543,holiday!$B$2:$B$10),0)))</f>
        <v/>
      </c>
      <c r="O543" s="0" t="str">
        <f aca="false">IF(ISBLANK(A543),"",SUMIF($A$3:$A543,O$2,$B$3:$B543))</f>
        <v/>
      </c>
      <c r="P543" s="0" t="str">
        <f aca="false">IF(ISBLANK(A543),"",SUMIF($A$3:$A543,P$2,$B$3:$B543))</f>
        <v/>
      </c>
      <c r="Q543" s="0" t="str">
        <f aca="false">IF(ISBLANK(A543),"",SUMIF($A$3:$A543,Q$2,$B$3:$B543))</f>
        <v/>
      </c>
      <c r="R543" s="0" t="str">
        <f aca="false">IF(ISBLANK(A543),"",SUMIF($A$3:$A543,R$2,$B$3:$B543))</f>
        <v/>
      </c>
      <c r="T543" s="9" t="str">
        <f aca="false">IF(ISBLANK(A543),"",IF($A543=T$2,$C543,T542))</f>
        <v/>
      </c>
      <c r="U543" s="9" t="str">
        <f aca="false">IF(ISBLANK(A543),"",IF($A543=U$2,$C543,U542))</f>
        <v/>
      </c>
      <c r="V543" s="9" t="str">
        <f aca="false">IF(ISBLANK(A543),"",IF($A543=V$2,$C543,V542))</f>
        <v/>
      </c>
      <c r="W543" s="9" t="str">
        <f aca="false">IF(ISBLANK(A543),"",IF($A543=W$2,$C543,W542))</f>
        <v/>
      </c>
    </row>
    <row r="544" customFormat="false" ht="14.1" hidden="false" customHeight="false" outlineLevel="0" collapsed="false">
      <c r="H544" s="8" t="n">
        <f aca="false">IF(ISBLANK(D544),,LEFT(D544,LEN(D544)-6)*1)</f>
        <v>0</v>
      </c>
      <c r="I544" s="9" t="str">
        <f aca="false">IF(ISBLANK(A544),"",-B544*C544)</f>
        <v/>
      </c>
      <c r="J544" s="9" t="str">
        <f aca="false">IF(ISBLANK(A544),"",-SUM(I$3:I544))</f>
        <v/>
      </c>
      <c r="K544" s="9" t="str">
        <f aca="false">IF(ISBLANK(A544),"",SUMPRODUCT(O544:R544,T544:W544)-J544)</f>
        <v/>
      </c>
      <c r="L544" s="5" t="str">
        <f aca="false">IF(ISBLANK(A544),"",K544/$M$1)</f>
        <v/>
      </c>
      <c r="M544" s="5" t="str">
        <f aca="false">IF(ISBLANK(A544),"",K544/($M$1+SUM(K$3:K543)))</f>
        <v/>
      </c>
      <c r="N544" s="0" t="str">
        <f aca="false">IF(ISBLANK(A544),"",IF(H545=0,NETWORKDAYS($H$3,H544,holiday!$B$2:$B$10),IF(DAY(H544)&lt;DAY(H545),NETWORKDAYS($H$3,H544,holiday!$B$2:$B$10),0)))</f>
        <v/>
      </c>
      <c r="O544" s="0" t="str">
        <f aca="false">IF(ISBLANK(A544),"",SUMIF($A$3:$A544,O$2,$B$3:$B544))</f>
        <v/>
      </c>
      <c r="P544" s="0" t="str">
        <f aca="false">IF(ISBLANK(A544),"",SUMIF($A$3:$A544,P$2,$B$3:$B544))</f>
        <v/>
      </c>
      <c r="Q544" s="0" t="str">
        <f aca="false">IF(ISBLANK(A544),"",SUMIF($A$3:$A544,Q$2,$B$3:$B544))</f>
        <v/>
      </c>
      <c r="R544" s="0" t="str">
        <f aca="false">IF(ISBLANK(A544),"",SUMIF($A$3:$A544,R$2,$B$3:$B544))</f>
        <v/>
      </c>
      <c r="T544" s="9" t="str">
        <f aca="false">IF(ISBLANK(A544),"",IF($A544=T$2,$C544,T543))</f>
        <v/>
      </c>
      <c r="U544" s="9" t="str">
        <f aca="false">IF(ISBLANK(A544),"",IF($A544=U$2,$C544,U543))</f>
        <v/>
      </c>
      <c r="V544" s="9" t="str">
        <f aca="false">IF(ISBLANK(A544),"",IF($A544=V$2,$C544,V543))</f>
        <v/>
      </c>
      <c r="W544" s="9" t="str">
        <f aca="false">IF(ISBLANK(A544),"",IF($A544=W$2,$C544,W543))</f>
        <v/>
      </c>
    </row>
    <row r="545" customFormat="false" ht="14.1" hidden="false" customHeight="false" outlineLevel="0" collapsed="false">
      <c r="H545" s="8" t="n">
        <f aca="false">IF(ISBLANK(D545),,LEFT(D545,LEN(D545)-6)*1)</f>
        <v>0</v>
      </c>
      <c r="I545" s="9" t="str">
        <f aca="false">IF(ISBLANK(A545),"",-B545*C545)</f>
        <v/>
      </c>
      <c r="J545" s="9" t="str">
        <f aca="false">IF(ISBLANK(A545),"",-SUM(I$3:I545))</f>
        <v/>
      </c>
      <c r="K545" s="9" t="str">
        <f aca="false">IF(ISBLANK(A545),"",SUMPRODUCT(O545:R545,T545:W545)-J545)</f>
        <v/>
      </c>
      <c r="L545" s="5" t="str">
        <f aca="false">IF(ISBLANK(A545),"",K545/$M$1)</f>
        <v/>
      </c>
      <c r="M545" s="5" t="str">
        <f aca="false">IF(ISBLANK(A545),"",K545/($M$1+SUM(K$3:K544)))</f>
        <v/>
      </c>
      <c r="N545" s="0" t="str">
        <f aca="false">IF(ISBLANK(A545),"",IF(H546=0,NETWORKDAYS($H$3,H545,holiday!$B$2:$B$10),IF(DAY(H545)&lt;DAY(H546),NETWORKDAYS($H$3,H545,holiday!$B$2:$B$10),0)))</f>
        <v/>
      </c>
      <c r="O545" s="0" t="str">
        <f aca="false">IF(ISBLANK(A545),"",SUMIF($A$3:$A545,O$2,$B$3:$B545))</f>
        <v/>
      </c>
      <c r="P545" s="0" t="str">
        <f aca="false">IF(ISBLANK(A545),"",SUMIF($A$3:$A545,P$2,$B$3:$B545))</f>
        <v/>
      </c>
      <c r="Q545" s="0" t="str">
        <f aca="false">IF(ISBLANK(A545),"",SUMIF($A$3:$A545,Q$2,$B$3:$B545))</f>
        <v/>
      </c>
      <c r="R545" s="0" t="str">
        <f aca="false">IF(ISBLANK(A545),"",SUMIF($A$3:$A545,R$2,$B$3:$B545))</f>
        <v/>
      </c>
      <c r="T545" s="9" t="str">
        <f aca="false">IF(ISBLANK(A545),"",IF($A545=T$2,$C545,T544))</f>
        <v/>
      </c>
      <c r="U545" s="9" t="str">
        <f aca="false">IF(ISBLANK(A545),"",IF($A545=U$2,$C545,U544))</f>
        <v/>
      </c>
      <c r="V545" s="9" t="str">
        <f aca="false">IF(ISBLANK(A545),"",IF($A545=V$2,$C545,V544))</f>
        <v/>
      </c>
      <c r="W545" s="9" t="str">
        <f aca="false">IF(ISBLANK(A545),"",IF($A545=W$2,$C545,W544))</f>
        <v/>
      </c>
    </row>
    <row r="546" customFormat="false" ht="14.1" hidden="false" customHeight="false" outlineLevel="0" collapsed="false">
      <c r="H546" s="8" t="n">
        <f aca="false">IF(ISBLANK(D546),,LEFT(D546,LEN(D546)-6)*1)</f>
        <v>0</v>
      </c>
      <c r="I546" s="9" t="str">
        <f aca="false">IF(ISBLANK(A546),"",-B546*C546)</f>
        <v/>
      </c>
      <c r="J546" s="9" t="str">
        <f aca="false">IF(ISBLANK(A546),"",-SUM(I$3:I546))</f>
        <v/>
      </c>
      <c r="K546" s="9" t="str">
        <f aca="false">IF(ISBLANK(A546),"",SUMPRODUCT(O546:R546,T546:W546)-J546)</f>
        <v/>
      </c>
      <c r="L546" s="5" t="str">
        <f aca="false">IF(ISBLANK(A546),"",K546/$M$1)</f>
        <v/>
      </c>
      <c r="M546" s="5" t="str">
        <f aca="false">IF(ISBLANK(A546),"",K546/($M$1+SUM(K$3:K545)))</f>
        <v/>
      </c>
      <c r="N546" s="0" t="str">
        <f aca="false">IF(ISBLANK(A546),"",IF(H547=0,NETWORKDAYS($H$3,H546,holiday!$B$2:$B$10),IF(DAY(H546)&lt;DAY(H547),NETWORKDAYS($H$3,H546,holiday!$B$2:$B$10),0)))</f>
        <v/>
      </c>
      <c r="O546" s="0" t="str">
        <f aca="false">IF(ISBLANK(A546),"",SUMIF($A$3:$A546,O$2,$B$3:$B546))</f>
        <v/>
      </c>
      <c r="P546" s="0" t="str">
        <f aca="false">IF(ISBLANK(A546),"",SUMIF($A$3:$A546,P$2,$B$3:$B546))</f>
        <v/>
      </c>
      <c r="Q546" s="0" t="str">
        <f aca="false">IF(ISBLANK(A546),"",SUMIF($A$3:$A546,Q$2,$B$3:$B546))</f>
        <v/>
      </c>
      <c r="R546" s="0" t="str">
        <f aca="false">IF(ISBLANK(A546),"",SUMIF($A$3:$A546,R$2,$B$3:$B546))</f>
        <v/>
      </c>
      <c r="T546" s="9" t="str">
        <f aca="false">IF(ISBLANK(A546),"",IF($A546=T$2,$C546,T545))</f>
        <v/>
      </c>
      <c r="U546" s="9" t="str">
        <f aca="false">IF(ISBLANK(A546),"",IF($A546=U$2,$C546,U545))</f>
        <v/>
      </c>
      <c r="V546" s="9" t="str">
        <f aca="false">IF(ISBLANK(A546),"",IF($A546=V$2,$C546,V545))</f>
        <v/>
      </c>
      <c r="W546" s="9" t="str">
        <f aca="false">IF(ISBLANK(A546),"",IF($A546=W$2,$C546,W545))</f>
        <v/>
      </c>
    </row>
    <row r="547" customFormat="false" ht="14.1" hidden="false" customHeight="false" outlineLevel="0" collapsed="false">
      <c r="H547" s="8" t="n">
        <f aca="false">IF(ISBLANK(D547),,LEFT(D547,LEN(D547)-6)*1)</f>
        <v>0</v>
      </c>
      <c r="I547" s="9" t="str">
        <f aca="false">IF(ISBLANK(A547),"",-B547*C547)</f>
        <v/>
      </c>
      <c r="J547" s="9" t="str">
        <f aca="false">IF(ISBLANK(A547),"",-SUM(I$3:I547))</f>
        <v/>
      </c>
      <c r="K547" s="9" t="str">
        <f aca="false">IF(ISBLANK(A547),"",SUMPRODUCT(O547:R547,T547:W547)-J547)</f>
        <v/>
      </c>
      <c r="L547" s="5" t="str">
        <f aca="false">IF(ISBLANK(A547),"",K547/$M$1)</f>
        <v/>
      </c>
      <c r="M547" s="5" t="str">
        <f aca="false">IF(ISBLANK(A547),"",K547/($M$1+SUM(K$3:K546)))</f>
        <v/>
      </c>
      <c r="N547" s="0" t="str">
        <f aca="false">IF(ISBLANK(A547),"",IF(H548=0,NETWORKDAYS($H$3,H547,holiday!$B$2:$B$10),IF(DAY(H547)&lt;DAY(H548),NETWORKDAYS($H$3,H547,holiday!$B$2:$B$10),0)))</f>
        <v/>
      </c>
      <c r="O547" s="0" t="str">
        <f aca="false">IF(ISBLANK(A547),"",SUMIF($A$3:$A547,O$2,$B$3:$B547))</f>
        <v/>
      </c>
      <c r="P547" s="0" t="str">
        <f aca="false">IF(ISBLANK(A547),"",SUMIF($A$3:$A547,P$2,$B$3:$B547))</f>
        <v/>
      </c>
      <c r="Q547" s="0" t="str">
        <f aca="false">IF(ISBLANK(A547),"",SUMIF($A$3:$A547,Q$2,$B$3:$B547))</f>
        <v/>
      </c>
      <c r="R547" s="0" t="str">
        <f aca="false">IF(ISBLANK(A547),"",SUMIF($A$3:$A547,R$2,$B$3:$B547))</f>
        <v/>
      </c>
      <c r="T547" s="9" t="str">
        <f aca="false">IF(ISBLANK(A547),"",IF($A547=T$2,$C547,T546))</f>
        <v/>
      </c>
      <c r="U547" s="9" t="str">
        <f aca="false">IF(ISBLANK(A547),"",IF($A547=U$2,$C547,U546))</f>
        <v/>
      </c>
      <c r="V547" s="9" t="str">
        <f aca="false">IF(ISBLANK(A547),"",IF($A547=V$2,$C547,V546))</f>
        <v/>
      </c>
      <c r="W547" s="9" t="str">
        <f aca="false">IF(ISBLANK(A547),"",IF($A547=W$2,$C547,W546))</f>
        <v/>
      </c>
    </row>
    <row r="548" customFormat="false" ht="14.1" hidden="false" customHeight="false" outlineLevel="0" collapsed="false">
      <c r="H548" s="8" t="n">
        <f aca="false">IF(ISBLANK(D548),,LEFT(D548,LEN(D548)-6)*1)</f>
        <v>0</v>
      </c>
      <c r="I548" s="9" t="str">
        <f aca="false">IF(ISBLANK(A548),"",-B548*C548)</f>
        <v/>
      </c>
      <c r="J548" s="9" t="str">
        <f aca="false">IF(ISBLANK(A548),"",-SUM(I$3:I548))</f>
        <v/>
      </c>
      <c r="K548" s="9" t="str">
        <f aca="false">IF(ISBLANK(A548),"",SUMPRODUCT(O548:R548,T548:W548)-J548)</f>
        <v/>
      </c>
      <c r="L548" s="5" t="str">
        <f aca="false">IF(ISBLANK(A548),"",K548/$M$1)</f>
        <v/>
      </c>
      <c r="M548" s="5" t="str">
        <f aca="false">IF(ISBLANK(A548),"",K548/($M$1+SUM(K$3:K547)))</f>
        <v/>
      </c>
      <c r="N548" s="0" t="str">
        <f aca="false">IF(ISBLANK(A548),"",IF(H549=0,NETWORKDAYS($H$3,H548,holiday!$B$2:$B$10),IF(DAY(H548)&lt;DAY(H549),NETWORKDAYS($H$3,H548,holiday!$B$2:$B$10),0)))</f>
        <v/>
      </c>
      <c r="O548" s="0" t="str">
        <f aca="false">IF(ISBLANK(A548),"",SUMIF($A$3:$A548,O$2,$B$3:$B548))</f>
        <v/>
      </c>
      <c r="P548" s="0" t="str">
        <f aca="false">IF(ISBLANK(A548),"",SUMIF($A$3:$A548,P$2,$B$3:$B548))</f>
        <v/>
      </c>
      <c r="Q548" s="0" t="str">
        <f aca="false">IF(ISBLANK(A548),"",SUMIF($A$3:$A548,Q$2,$B$3:$B548))</f>
        <v/>
      </c>
      <c r="R548" s="0" t="str">
        <f aca="false">IF(ISBLANK(A548),"",SUMIF($A$3:$A548,R$2,$B$3:$B548))</f>
        <v/>
      </c>
      <c r="T548" s="9" t="str">
        <f aca="false">IF(ISBLANK(A548),"",IF($A548=T$2,$C548,T547))</f>
        <v/>
      </c>
      <c r="U548" s="9" t="str">
        <f aca="false">IF(ISBLANK(A548),"",IF($A548=U$2,$C548,U547))</f>
        <v/>
      </c>
      <c r="V548" s="9" t="str">
        <f aca="false">IF(ISBLANK(A548),"",IF($A548=V$2,$C548,V547))</f>
        <v/>
      </c>
      <c r="W548" s="9" t="str">
        <f aca="false">IF(ISBLANK(A548),"",IF($A548=W$2,$C548,W547))</f>
        <v/>
      </c>
    </row>
    <row r="549" customFormat="false" ht="14.1" hidden="false" customHeight="false" outlineLevel="0" collapsed="false">
      <c r="H549" s="8" t="n">
        <f aca="false">IF(ISBLANK(D549),,LEFT(D549,LEN(D549)-6)*1)</f>
        <v>0</v>
      </c>
      <c r="I549" s="9" t="str">
        <f aca="false">IF(ISBLANK(A549),"",-B549*C549)</f>
        <v/>
      </c>
      <c r="J549" s="9" t="str">
        <f aca="false">IF(ISBLANK(A549),"",-SUM(I$3:I549))</f>
        <v/>
      </c>
      <c r="K549" s="9" t="str">
        <f aca="false">IF(ISBLANK(A549),"",SUMPRODUCT(O549:R549,T549:W549)-J549)</f>
        <v/>
      </c>
      <c r="L549" s="5" t="str">
        <f aca="false">IF(ISBLANK(A549),"",K549/$M$1)</f>
        <v/>
      </c>
      <c r="M549" s="5" t="str">
        <f aca="false">IF(ISBLANK(A549),"",K549/($M$1+SUM(K$3:K548)))</f>
        <v/>
      </c>
      <c r="N549" s="0" t="str">
        <f aca="false">IF(ISBLANK(A549),"",IF(H550=0,NETWORKDAYS($H$3,H549,holiday!$B$2:$B$10),IF(DAY(H549)&lt;DAY(H550),NETWORKDAYS($H$3,H549,holiday!$B$2:$B$10),0)))</f>
        <v/>
      </c>
      <c r="O549" s="0" t="str">
        <f aca="false">IF(ISBLANK(A549),"",SUMIF($A$3:$A549,O$2,$B$3:$B549))</f>
        <v/>
      </c>
      <c r="P549" s="0" t="str">
        <f aca="false">IF(ISBLANK(A549),"",SUMIF($A$3:$A549,P$2,$B$3:$B549))</f>
        <v/>
      </c>
      <c r="Q549" s="0" t="str">
        <f aca="false">IF(ISBLANK(A549),"",SUMIF($A$3:$A549,Q$2,$B$3:$B549))</f>
        <v/>
      </c>
      <c r="R549" s="0" t="str">
        <f aca="false">IF(ISBLANK(A549),"",SUMIF($A$3:$A549,R$2,$B$3:$B549))</f>
        <v/>
      </c>
      <c r="T549" s="9" t="str">
        <f aca="false">IF(ISBLANK(A549),"",IF($A549=T$2,$C549,T548))</f>
        <v/>
      </c>
      <c r="U549" s="9" t="str">
        <f aca="false">IF(ISBLANK(A549),"",IF($A549=U$2,$C549,U548))</f>
        <v/>
      </c>
      <c r="V549" s="9" t="str">
        <f aca="false">IF(ISBLANK(A549),"",IF($A549=V$2,$C549,V548))</f>
        <v/>
      </c>
      <c r="W549" s="9" t="str">
        <f aca="false">IF(ISBLANK(A549),"",IF($A549=W$2,$C549,W548))</f>
        <v/>
      </c>
    </row>
    <row r="550" customFormat="false" ht="14.1" hidden="false" customHeight="false" outlineLevel="0" collapsed="false">
      <c r="H550" s="8" t="n">
        <f aca="false">IF(ISBLANK(D550),,LEFT(D550,LEN(D550)-6)*1)</f>
        <v>0</v>
      </c>
      <c r="I550" s="9" t="str">
        <f aca="false">IF(ISBLANK(A550),"",-B550*C550)</f>
        <v/>
      </c>
      <c r="J550" s="9" t="str">
        <f aca="false">IF(ISBLANK(A550),"",-SUM(I$3:I550))</f>
        <v/>
      </c>
      <c r="K550" s="9" t="str">
        <f aca="false">IF(ISBLANK(A550),"",SUMPRODUCT(O550:R550,T550:W550)-J550)</f>
        <v/>
      </c>
      <c r="L550" s="5" t="str">
        <f aca="false">IF(ISBLANK(A550),"",K550/$M$1)</f>
        <v/>
      </c>
      <c r="M550" s="5" t="str">
        <f aca="false">IF(ISBLANK(A550),"",K550/($M$1+SUM(K$3:K549)))</f>
        <v/>
      </c>
      <c r="N550" s="0" t="str">
        <f aca="false">IF(ISBLANK(A550),"",IF(H551=0,NETWORKDAYS($H$3,H550,holiday!$B$2:$B$10),IF(DAY(H550)&lt;DAY(H551),NETWORKDAYS($H$3,H550,holiday!$B$2:$B$10),0)))</f>
        <v/>
      </c>
      <c r="O550" s="0" t="str">
        <f aca="false">IF(ISBLANK(A550),"",SUMIF($A$3:$A550,O$2,$B$3:$B550))</f>
        <v/>
      </c>
      <c r="P550" s="0" t="str">
        <f aca="false">IF(ISBLANK(A550),"",SUMIF($A$3:$A550,P$2,$B$3:$B550))</f>
        <v/>
      </c>
      <c r="Q550" s="0" t="str">
        <f aca="false">IF(ISBLANK(A550),"",SUMIF($A$3:$A550,Q$2,$B$3:$B550))</f>
        <v/>
      </c>
      <c r="R550" s="0" t="str">
        <f aca="false">IF(ISBLANK(A550),"",SUMIF($A$3:$A550,R$2,$B$3:$B550))</f>
        <v/>
      </c>
      <c r="T550" s="9" t="str">
        <f aca="false">IF(ISBLANK(A550),"",IF($A550=T$2,$C550,T549))</f>
        <v/>
      </c>
      <c r="U550" s="9" t="str">
        <f aca="false">IF(ISBLANK(A550),"",IF($A550=U$2,$C550,U549))</f>
        <v/>
      </c>
      <c r="V550" s="9" t="str">
        <f aca="false">IF(ISBLANK(A550),"",IF($A550=V$2,$C550,V549))</f>
        <v/>
      </c>
      <c r="W550" s="9" t="str">
        <f aca="false">IF(ISBLANK(A550),"",IF($A550=W$2,$C550,W549))</f>
        <v/>
      </c>
    </row>
    <row r="551" customFormat="false" ht="14.1" hidden="false" customHeight="false" outlineLevel="0" collapsed="false">
      <c r="H551" s="8" t="n">
        <f aca="false">IF(ISBLANK(D551),,LEFT(D551,LEN(D551)-6)*1)</f>
        <v>0</v>
      </c>
      <c r="I551" s="9" t="str">
        <f aca="false">IF(ISBLANK(A551),"",-B551*C551)</f>
        <v/>
      </c>
      <c r="J551" s="9" t="str">
        <f aca="false">IF(ISBLANK(A551),"",-SUM(I$3:I551))</f>
        <v/>
      </c>
      <c r="K551" s="9" t="str">
        <f aca="false">IF(ISBLANK(A551),"",SUMPRODUCT(O551:R551,T551:W551)-J551)</f>
        <v/>
      </c>
      <c r="L551" s="5" t="str">
        <f aca="false">IF(ISBLANK(A551),"",K551/$M$1)</f>
        <v/>
      </c>
      <c r="M551" s="5" t="str">
        <f aca="false">IF(ISBLANK(A551),"",K551/($M$1+SUM(K$3:K550)))</f>
        <v/>
      </c>
      <c r="N551" s="0" t="str">
        <f aca="false">IF(ISBLANK(A551),"",IF(H552=0,NETWORKDAYS($H$3,H551,holiday!$B$2:$B$10),IF(DAY(H551)&lt;DAY(H552),NETWORKDAYS($H$3,H551,holiday!$B$2:$B$10),0)))</f>
        <v/>
      </c>
      <c r="O551" s="0" t="str">
        <f aca="false">IF(ISBLANK(A551),"",SUMIF($A$3:$A551,O$2,$B$3:$B551))</f>
        <v/>
      </c>
      <c r="P551" s="0" t="str">
        <f aca="false">IF(ISBLANK(A551),"",SUMIF($A$3:$A551,P$2,$B$3:$B551))</f>
        <v/>
      </c>
      <c r="Q551" s="0" t="str">
        <f aca="false">IF(ISBLANK(A551),"",SUMIF($A$3:$A551,Q$2,$B$3:$B551))</f>
        <v/>
      </c>
      <c r="R551" s="0" t="str">
        <f aca="false">IF(ISBLANK(A551),"",SUMIF($A$3:$A551,R$2,$B$3:$B551))</f>
        <v/>
      </c>
      <c r="T551" s="9" t="str">
        <f aca="false">IF(ISBLANK(A551),"",IF($A551=T$2,$C551,T550))</f>
        <v/>
      </c>
      <c r="U551" s="9" t="str">
        <f aca="false">IF(ISBLANK(A551),"",IF($A551=U$2,$C551,U550))</f>
        <v/>
      </c>
      <c r="V551" s="9" t="str">
        <f aca="false">IF(ISBLANK(A551),"",IF($A551=V$2,$C551,V550))</f>
        <v/>
      </c>
      <c r="W551" s="9" t="str">
        <f aca="false">IF(ISBLANK(A551),"",IF($A551=W$2,$C551,W550))</f>
        <v/>
      </c>
    </row>
    <row r="552" customFormat="false" ht="14.1" hidden="false" customHeight="false" outlineLevel="0" collapsed="false">
      <c r="H552" s="8" t="n">
        <f aca="false">IF(ISBLANK(D552),,LEFT(D552,LEN(D552)-6)*1)</f>
        <v>0</v>
      </c>
      <c r="I552" s="9" t="str">
        <f aca="false">IF(ISBLANK(A552),"",-B552*C552)</f>
        <v/>
      </c>
      <c r="J552" s="9" t="str">
        <f aca="false">IF(ISBLANK(A552),"",-SUM(I$3:I552))</f>
        <v/>
      </c>
      <c r="K552" s="9" t="str">
        <f aca="false">IF(ISBLANK(A552),"",SUMPRODUCT(O552:R552,T552:W552)-J552)</f>
        <v/>
      </c>
      <c r="L552" s="5" t="str">
        <f aca="false">IF(ISBLANK(A552),"",K552/$M$1)</f>
        <v/>
      </c>
      <c r="M552" s="5" t="str">
        <f aca="false">IF(ISBLANK(A552),"",K552/($M$1+SUM(K$3:K551)))</f>
        <v/>
      </c>
      <c r="N552" s="0" t="str">
        <f aca="false">IF(ISBLANK(A552),"",IF(H553=0,NETWORKDAYS($H$3,H552,holiday!$B$2:$B$10),IF(DAY(H552)&lt;DAY(H553),NETWORKDAYS($H$3,H552,holiday!$B$2:$B$10),0)))</f>
        <v/>
      </c>
      <c r="O552" s="0" t="str">
        <f aca="false">IF(ISBLANK(A552),"",SUMIF($A$3:$A552,O$2,$B$3:$B552))</f>
        <v/>
      </c>
      <c r="P552" s="0" t="str">
        <f aca="false">IF(ISBLANK(A552),"",SUMIF($A$3:$A552,P$2,$B$3:$B552))</f>
        <v/>
      </c>
      <c r="Q552" s="0" t="str">
        <f aca="false">IF(ISBLANK(A552),"",SUMIF($A$3:$A552,Q$2,$B$3:$B552))</f>
        <v/>
      </c>
      <c r="R552" s="0" t="str">
        <f aca="false">IF(ISBLANK(A552),"",SUMIF($A$3:$A552,R$2,$B$3:$B552))</f>
        <v/>
      </c>
      <c r="T552" s="9" t="str">
        <f aca="false">IF(ISBLANK(A552),"",IF($A552=T$2,$C552,T551))</f>
        <v/>
      </c>
      <c r="U552" s="9" t="str">
        <f aca="false">IF(ISBLANK(A552),"",IF($A552=U$2,$C552,U551))</f>
        <v/>
      </c>
      <c r="V552" s="9" t="str">
        <f aca="false">IF(ISBLANK(A552),"",IF($A552=V$2,$C552,V551))</f>
        <v/>
      </c>
      <c r="W552" s="9" t="str">
        <f aca="false">IF(ISBLANK(A552),"",IF($A552=W$2,$C552,W551))</f>
        <v/>
      </c>
    </row>
    <row r="553" customFormat="false" ht="14.1" hidden="false" customHeight="false" outlineLevel="0" collapsed="false">
      <c r="H553" s="8" t="n">
        <f aca="false">IF(ISBLANK(D553),,LEFT(D553,LEN(D553)-6)*1)</f>
        <v>0</v>
      </c>
      <c r="I553" s="9" t="str">
        <f aca="false">IF(ISBLANK(A553),"",-B553*C553)</f>
        <v/>
      </c>
      <c r="J553" s="9" t="str">
        <f aca="false">IF(ISBLANK(A553),"",-SUM(I$3:I553))</f>
        <v/>
      </c>
      <c r="K553" s="9" t="str">
        <f aca="false">IF(ISBLANK(A553),"",SUMPRODUCT(O553:R553,T553:W553)-J553)</f>
        <v/>
      </c>
      <c r="L553" s="5" t="str">
        <f aca="false">IF(ISBLANK(A553),"",K553/$M$1)</f>
        <v/>
      </c>
      <c r="M553" s="5" t="str">
        <f aca="false">IF(ISBLANK(A553),"",K553/($M$1+SUM(K$3:K552)))</f>
        <v/>
      </c>
      <c r="N553" s="0" t="str">
        <f aca="false">IF(ISBLANK(A553),"",IF(H554=0,NETWORKDAYS($H$3,H553,holiday!$B$2:$B$10),IF(DAY(H553)&lt;DAY(H554),NETWORKDAYS($H$3,H553,holiday!$B$2:$B$10),0)))</f>
        <v/>
      </c>
      <c r="O553" s="0" t="str">
        <f aca="false">IF(ISBLANK(A553),"",SUMIF($A$3:$A553,O$2,$B$3:$B553))</f>
        <v/>
      </c>
      <c r="P553" s="0" t="str">
        <f aca="false">IF(ISBLANK(A553),"",SUMIF($A$3:$A553,P$2,$B$3:$B553))</f>
        <v/>
      </c>
      <c r="Q553" s="0" t="str">
        <f aca="false">IF(ISBLANK(A553),"",SUMIF($A$3:$A553,Q$2,$B$3:$B553))</f>
        <v/>
      </c>
      <c r="R553" s="0" t="str">
        <f aca="false">IF(ISBLANK(A553),"",SUMIF($A$3:$A553,R$2,$B$3:$B553))</f>
        <v/>
      </c>
      <c r="T553" s="9" t="str">
        <f aca="false">IF(ISBLANK(A553),"",IF($A553=T$2,$C553,T552))</f>
        <v/>
      </c>
      <c r="U553" s="9" t="str">
        <f aca="false">IF(ISBLANK(A553),"",IF($A553=U$2,$C553,U552))</f>
        <v/>
      </c>
      <c r="V553" s="9" t="str">
        <f aca="false">IF(ISBLANK(A553),"",IF($A553=V$2,$C553,V552))</f>
        <v/>
      </c>
      <c r="W553" s="9" t="str">
        <f aca="false">IF(ISBLANK(A553),"",IF($A553=W$2,$C553,W552))</f>
        <v/>
      </c>
    </row>
    <row r="554" customFormat="false" ht="14.1" hidden="false" customHeight="false" outlineLevel="0" collapsed="false">
      <c r="H554" s="8" t="n">
        <f aca="false">IF(ISBLANK(D554),,LEFT(D554,LEN(D554)-6)*1)</f>
        <v>0</v>
      </c>
      <c r="I554" s="9" t="str">
        <f aca="false">IF(ISBLANK(A554),"",-B554*C554)</f>
        <v/>
      </c>
      <c r="J554" s="9" t="str">
        <f aca="false">IF(ISBLANK(A554),"",-SUM(I$3:I554))</f>
        <v/>
      </c>
      <c r="K554" s="9" t="str">
        <f aca="false">IF(ISBLANK(A554),"",SUMPRODUCT(O554:R554,T554:W554)-J554)</f>
        <v/>
      </c>
      <c r="L554" s="5" t="str">
        <f aca="false">IF(ISBLANK(A554),"",K554/$M$1)</f>
        <v/>
      </c>
      <c r="M554" s="5" t="str">
        <f aca="false">IF(ISBLANK(A554),"",K554/($M$1+SUM(K$3:K553)))</f>
        <v/>
      </c>
      <c r="N554" s="0" t="str">
        <f aca="false">IF(ISBLANK(A554),"",IF(H555=0,NETWORKDAYS($H$3,H554,holiday!$B$2:$B$10),IF(DAY(H554)&lt;DAY(H555),NETWORKDAYS($H$3,H554,holiday!$B$2:$B$10),0)))</f>
        <v/>
      </c>
      <c r="O554" s="0" t="str">
        <f aca="false">IF(ISBLANK(A554),"",SUMIF($A$3:$A554,O$2,$B$3:$B554))</f>
        <v/>
      </c>
      <c r="P554" s="0" t="str">
        <f aca="false">IF(ISBLANK(A554),"",SUMIF($A$3:$A554,P$2,$B$3:$B554))</f>
        <v/>
      </c>
      <c r="Q554" s="0" t="str">
        <f aca="false">IF(ISBLANK(A554),"",SUMIF($A$3:$A554,Q$2,$B$3:$B554))</f>
        <v/>
      </c>
      <c r="R554" s="0" t="str">
        <f aca="false">IF(ISBLANK(A554),"",SUMIF($A$3:$A554,R$2,$B$3:$B554))</f>
        <v/>
      </c>
      <c r="T554" s="9" t="str">
        <f aca="false">IF(ISBLANK(A554),"",IF($A554=T$2,$C554,T553))</f>
        <v/>
      </c>
      <c r="U554" s="9" t="str">
        <f aca="false">IF(ISBLANK(A554),"",IF($A554=U$2,$C554,U553))</f>
        <v/>
      </c>
      <c r="V554" s="9" t="str">
        <f aca="false">IF(ISBLANK(A554),"",IF($A554=V$2,$C554,V553))</f>
        <v/>
      </c>
      <c r="W554" s="9" t="str">
        <f aca="false">IF(ISBLANK(A554),"",IF($A554=W$2,$C554,W553))</f>
        <v/>
      </c>
    </row>
    <row r="555" customFormat="false" ht="14.1" hidden="false" customHeight="false" outlineLevel="0" collapsed="false">
      <c r="H555" s="8" t="n">
        <f aca="false">IF(ISBLANK(D555),,LEFT(D555,LEN(D555)-6)*1)</f>
        <v>0</v>
      </c>
      <c r="I555" s="9" t="str">
        <f aca="false">IF(ISBLANK(A555),"",-B555*C555)</f>
        <v/>
      </c>
      <c r="J555" s="9" t="str">
        <f aca="false">IF(ISBLANK(A555),"",-SUM(I$3:I555))</f>
        <v/>
      </c>
      <c r="K555" s="9" t="str">
        <f aca="false">IF(ISBLANK(A555),"",SUMPRODUCT(O555:R555,T555:W555)-J555)</f>
        <v/>
      </c>
      <c r="L555" s="5" t="str">
        <f aca="false">IF(ISBLANK(A555),"",K555/$M$1)</f>
        <v/>
      </c>
      <c r="M555" s="5" t="str">
        <f aca="false">IF(ISBLANK(A555),"",K555/($M$1+SUM(K$3:K554)))</f>
        <v/>
      </c>
      <c r="N555" s="0" t="str">
        <f aca="false">IF(ISBLANK(A555),"",IF(H556=0,NETWORKDAYS($H$3,H555,holiday!$B$2:$B$10),IF(DAY(H555)&lt;DAY(H556),NETWORKDAYS($H$3,H555,holiday!$B$2:$B$10),0)))</f>
        <v/>
      </c>
      <c r="O555" s="0" t="str">
        <f aca="false">IF(ISBLANK(A555),"",SUMIF($A$3:$A555,O$2,$B$3:$B555))</f>
        <v/>
      </c>
      <c r="P555" s="0" t="str">
        <f aca="false">IF(ISBLANK(A555),"",SUMIF($A$3:$A555,P$2,$B$3:$B555))</f>
        <v/>
      </c>
      <c r="Q555" s="0" t="str">
        <f aca="false">IF(ISBLANK(A555),"",SUMIF($A$3:$A555,Q$2,$B$3:$B555))</f>
        <v/>
      </c>
      <c r="R555" s="0" t="str">
        <f aca="false">IF(ISBLANK(A555),"",SUMIF($A$3:$A555,R$2,$B$3:$B555))</f>
        <v/>
      </c>
      <c r="T555" s="9" t="str">
        <f aca="false">IF(ISBLANK(A555),"",IF($A555=T$2,$C555,T554))</f>
        <v/>
      </c>
      <c r="U555" s="9" t="str">
        <f aca="false">IF(ISBLANK(A555),"",IF($A555=U$2,$C555,U554))</f>
        <v/>
      </c>
      <c r="V555" s="9" t="str">
        <f aca="false">IF(ISBLANK(A555),"",IF($A555=V$2,$C555,V554))</f>
        <v/>
      </c>
      <c r="W555" s="9" t="str">
        <f aca="false">IF(ISBLANK(A555),"",IF($A555=W$2,$C555,W554))</f>
        <v/>
      </c>
    </row>
    <row r="556" customFormat="false" ht="14.1" hidden="false" customHeight="false" outlineLevel="0" collapsed="false">
      <c r="H556" s="8" t="n">
        <f aca="false">IF(ISBLANK(D556),,LEFT(D556,LEN(D556)-6)*1)</f>
        <v>0</v>
      </c>
      <c r="I556" s="9" t="str">
        <f aca="false">IF(ISBLANK(A556),"",-B556*C556)</f>
        <v/>
      </c>
      <c r="J556" s="9" t="str">
        <f aca="false">IF(ISBLANK(A556),"",-SUM(I$3:I556))</f>
        <v/>
      </c>
      <c r="K556" s="9" t="str">
        <f aca="false">IF(ISBLANK(A556),"",SUMPRODUCT(O556:R556,T556:W556)-J556)</f>
        <v/>
      </c>
      <c r="L556" s="5" t="str">
        <f aca="false">IF(ISBLANK(A556),"",K556/$M$1)</f>
        <v/>
      </c>
      <c r="M556" s="5" t="str">
        <f aca="false">IF(ISBLANK(A556),"",K556/($M$1+SUM(K$3:K555)))</f>
        <v/>
      </c>
      <c r="N556" s="0" t="str">
        <f aca="false">IF(ISBLANK(A556),"",IF(H557=0,NETWORKDAYS($H$3,H556,holiday!$B$2:$B$10),IF(DAY(H556)&lt;DAY(H557),NETWORKDAYS($H$3,H556,holiday!$B$2:$B$10),0)))</f>
        <v/>
      </c>
      <c r="O556" s="0" t="str">
        <f aca="false">IF(ISBLANK(A556),"",SUMIF($A$3:$A556,O$2,$B$3:$B556))</f>
        <v/>
      </c>
      <c r="P556" s="0" t="str">
        <f aca="false">IF(ISBLANK(A556),"",SUMIF($A$3:$A556,P$2,$B$3:$B556))</f>
        <v/>
      </c>
      <c r="Q556" s="0" t="str">
        <f aca="false">IF(ISBLANK(A556),"",SUMIF($A$3:$A556,Q$2,$B$3:$B556))</f>
        <v/>
      </c>
      <c r="R556" s="0" t="str">
        <f aca="false">IF(ISBLANK(A556),"",SUMIF($A$3:$A556,R$2,$B$3:$B556))</f>
        <v/>
      </c>
      <c r="T556" s="9" t="str">
        <f aca="false">IF(ISBLANK(A556),"",IF($A556=T$2,$C556,T555))</f>
        <v/>
      </c>
      <c r="U556" s="9" t="str">
        <f aca="false">IF(ISBLANK(A556),"",IF($A556=U$2,$C556,U555))</f>
        <v/>
      </c>
      <c r="V556" s="9" t="str">
        <f aca="false">IF(ISBLANK(A556),"",IF($A556=V$2,$C556,V555))</f>
        <v/>
      </c>
      <c r="W556" s="9" t="str">
        <f aca="false">IF(ISBLANK(A556),"",IF($A556=W$2,$C556,W555))</f>
        <v/>
      </c>
    </row>
    <row r="557" customFormat="false" ht="14.1" hidden="false" customHeight="false" outlineLevel="0" collapsed="false">
      <c r="H557" s="8" t="n">
        <f aca="false">IF(ISBLANK(D557),,LEFT(D557,LEN(D557)-6)*1)</f>
        <v>0</v>
      </c>
      <c r="I557" s="9" t="str">
        <f aca="false">IF(ISBLANK(A557),"",-B557*C557)</f>
        <v/>
      </c>
      <c r="J557" s="9" t="str">
        <f aca="false">IF(ISBLANK(A557),"",-SUM(I$3:I557))</f>
        <v/>
      </c>
      <c r="K557" s="9" t="str">
        <f aca="false">IF(ISBLANK(A557),"",SUMPRODUCT(O557:R557,T557:W557)-J557)</f>
        <v/>
      </c>
      <c r="L557" s="5" t="str">
        <f aca="false">IF(ISBLANK(A557),"",K557/$M$1)</f>
        <v/>
      </c>
      <c r="M557" s="5" t="str">
        <f aca="false">IF(ISBLANK(A557),"",K557/($M$1+SUM(K$3:K556)))</f>
        <v/>
      </c>
      <c r="N557" s="0" t="str">
        <f aca="false">IF(ISBLANK(A557),"",IF(H558=0,NETWORKDAYS($H$3,H557,holiday!$B$2:$B$10),IF(DAY(H557)&lt;DAY(H558),NETWORKDAYS($H$3,H557,holiday!$B$2:$B$10),0)))</f>
        <v/>
      </c>
      <c r="O557" s="0" t="str">
        <f aca="false">IF(ISBLANK(A557),"",SUMIF($A$3:$A557,O$2,$B$3:$B557))</f>
        <v/>
      </c>
      <c r="P557" s="0" t="str">
        <f aca="false">IF(ISBLANK(A557),"",SUMIF($A$3:$A557,P$2,$B$3:$B557))</f>
        <v/>
      </c>
      <c r="Q557" s="0" t="str">
        <f aca="false">IF(ISBLANK(A557),"",SUMIF($A$3:$A557,Q$2,$B$3:$B557))</f>
        <v/>
      </c>
      <c r="R557" s="0" t="str">
        <f aca="false">IF(ISBLANK(A557),"",SUMIF($A$3:$A557,R$2,$B$3:$B557))</f>
        <v/>
      </c>
      <c r="T557" s="9" t="str">
        <f aca="false">IF(ISBLANK(A557),"",IF($A557=T$2,$C557,T556))</f>
        <v/>
      </c>
      <c r="U557" s="9" t="str">
        <f aca="false">IF(ISBLANK(A557),"",IF($A557=U$2,$C557,U556))</f>
        <v/>
      </c>
      <c r="V557" s="9" t="str">
        <f aca="false">IF(ISBLANK(A557),"",IF($A557=V$2,$C557,V556))</f>
        <v/>
      </c>
      <c r="W557" s="9" t="str">
        <f aca="false">IF(ISBLANK(A557),"",IF($A557=W$2,$C557,W556))</f>
        <v/>
      </c>
    </row>
    <row r="558" customFormat="false" ht="14.1" hidden="false" customHeight="false" outlineLevel="0" collapsed="false">
      <c r="H558" s="8" t="n">
        <f aca="false">IF(ISBLANK(D558),,LEFT(D558,LEN(D558)-6)*1)</f>
        <v>0</v>
      </c>
      <c r="I558" s="9" t="str">
        <f aca="false">IF(ISBLANK(A558),"",-B558*C558)</f>
        <v/>
      </c>
      <c r="J558" s="9" t="str">
        <f aca="false">IF(ISBLANK(A558),"",-SUM(I$3:I558))</f>
        <v/>
      </c>
      <c r="K558" s="9" t="str">
        <f aca="false">IF(ISBLANK(A558),"",SUMPRODUCT(O558:R558,T558:W558)-J558)</f>
        <v/>
      </c>
      <c r="L558" s="5" t="str">
        <f aca="false">IF(ISBLANK(A558),"",K558/$M$1)</f>
        <v/>
      </c>
      <c r="M558" s="5" t="str">
        <f aca="false">IF(ISBLANK(A558),"",K558/($M$1+SUM(K$3:K557)))</f>
        <v/>
      </c>
      <c r="N558" s="0" t="str">
        <f aca="false">IF(ISBLANK(A558),"",IF(H559=0,NETWORKDAYS($H$3,H558,holiday!$B$2:$B$10),IF(DAY(H558)&lt;DAY(H559),NETWORKDAYS($H$3,H558,holiday!$B$2:$B$10),0)))</f>
        <v/>
      </c>
      <c r="O558" s="0" t="str">
        <f aca="false">IF(ISBLANK(A558),"",SUMIF($A$3:$A558,O$2,$B$3:$B558))</f>
        <v/>
      </c>
      <c r="P558" s="0" t="str">
        <f aca="false">IF(ISBLANK(A558),"",SUMIF($A$3:$A558,P$2,$B$3:$B558))</f>
        <v/>
      </c>
      <c r="Q558" s="0" t="str">
        <f aca="false">IF(ISBLANK(A558),"",SUMIF($A$3:$A558,Q$2,$B$3:$B558))</f>
        <v/>
      </c>
      <c r="R558" s="0" t="str">
        <f aca="false">IF(ISBLANK(A558),"",SUMIF($A$3:$A558,R$2,$B$3:$B558))</f>
        <v/>
      </c>
      <c r="T558" s="9" t="str">
        <f aca="false">IF(ISBLANK(A558),"",IF($A558=T$2,$C558,T557))</f>
        <v/>
      </c>
      <c r="U558" s="9" t="str">
        <f aca="false">IF(ISBLANK(A558),"",IF($A558=U$2,$C558,U557))</f>
        <v/>
      </c>
      <c r="V558" s="9" t="str">
        <f aca="false">IF(ISBLANK(A558),"",IF($A558=V$2,$C558,V557))</f>
        <v/>
      </c>
      <c r="W558" s="9" t="str">
        <f aca="false">IF(ISBLANK(A558),"",IF($A558=W$2,$C558,W557))</f>
        <v/>
      </c>
    </row>
    <row r="559" customFormat="false" ht="14.1" hidden="false" customHeight="false" outlineLevel="0" collapsed="false">
      <c r="H559" s="8" t="n">
        <f aca="false">IF(ISBLANK(D559),,LEFT(D559,LEN(D559)-6)*1)</f>
        <v>0</v>
      </c>
      <c r="I559" s="9" t="str">
        <f aca="false">IF(ISBLANK(A559),"",-B559*C559)</f>
        <v/>
      </c>
      <c r="J559" s="9" t="str">
        <f aca="false">IF(ISBLANK(A559),"",-SUM(I$3:I559))</f>
        <v/>
      </c>
      <c r="K559" s="9" t="str">
        <f aca="false">IF(ISBLANK(A559),"",SUMPRODUCT(O559:R559,T559:W559)-J559)</f>
        <v/>
      </c>
      <c r="L559" s="5" t="str">
        <f aca="false">IF(ISBLANK(A559),"",K559/$M$1)</f>
        <v/>
      </c>
      <c r="M559" s="5" t="str">
        <f aca="false">IF(ISBLANK(A559),"",K559/($M$1+SUM(K$3:K558)))</f>
        <v/>
      </c>
      <c r="N559" s="0" t="str">
        <f aca="false">IF(ISBLANK(A559),"",IF(H560=0,NETWORKDAYS($H$3,H559,holiday!$B$2:$B$10),IF(DAY(H559)&lt;DAY(H560),NETWORKDAYS($H$3,H559,holiday!$B$2:$B$10),0)))</f>
        <v/>
      </c>
      <c r="O559" s="0" t="str">
        <f aca="false">IF(ISBLANK(A559),"",SUMIF($A$3:$A559,O$2,$B$3:$B559))</f>
        <v/>
      </c>
      <c r="P559" s="0" t="str">
        <f aca="false">IF(ISBLANK(A559),"",SUMIF($A$3:$A559,P$2,$B$3:$B559))</f>
        <v/>
      </c>
      <c r="Q559" s="0" t="str">
        <f aca="false">IF(ISBLANK(A559),"",SUMIF($A$3:$A559,Q$2,$B$3:$B559))</f>
        <v/>
      </c>
      <c r="R559" s="0" t="str">
        <f aca="false">IF(ISBLANK(A559),"",SUMIF($A$3:$A559,R$2,$B$3:$B559))</f>
        <v/>
      </c>
      <c r="T559" s="9" t="str">
        <f aca="false">IF(ISBLANK(A559),"",IF($A559=T$2,$C559,T558))</f>
        <v/>
      </c>
      <c r="U559" s="9" t="str">
        <f aca="false">IF(ISBLANK(A559),"",IF($A559=U$2,$C559,U558))</f>
        <v/>
      </c>
      <c r="V559" s="9" t="str">
        <f aca="false">IF(ISBLANK(A559),"",IF($A559=V$2,$C559,V558))</f>
        <v/>
      </c>
      <c r="W559" s="9" t="str">
        <f aca="false">IF(ISBLANK(A559),"",IF($A559=W$2,$C559,W558))</f>
        <v/>
      </c>
    </row>
    <row r="560" customFormat="false" ht="14.1" hidden="false" customHeight="false" outlineLevel="0" collapsed="false">
      <c r="H560" s="8" t="n">
        <f aca="false">IF(ISBLANK(D560),,LEFT(D560,LEN(D560)-6)*1)</f>
        <v>0</v>
      </c>
      <c r="I560" s="9" t="str">
        <f aca="false">IF(ISBLANK(A560),"",-B560*C560)</f>
        <v/>
      </c>
      <c r="J560" s="9" t="str">
        <f aca="false">IF(ISBLANK(A560),"",-SUM(I$3:I560))</f>
        <v/>
      </c>
      <c r="K560" s="9" t="str">
        <f aca="false">IF(ISBLANK(A560),"",SUMPRODUCT(O560:R560,T560:W560)-J560)</f>
        <v/>
      </c>
      <c r="L560" s="5" t="str">
        <f aca="false">IF(ISBLANK(A560),"",K560/$M$1)</f>
        <v/>
      </c>
      <c r="M560" s="5" t="str">
        <f aca="false">IF(ISBLANK(A560),"",K560/($M$1+SUM(K$3:K559)))</f>
        <v/>
      </c>
      <c r="N560" s="0" t="str">
        <f aca="false">IF(ISBLANK(A560),"",IF(H561=0,NETWORKDAYS($H$3,H560,holiday!$B$2:$B$10),IF(DAY(H560)&lt;DAY(H561),NETWORKDAYS($H$3,H560,holiday!$B$2:$B$10),0)))</f>
        <v/>
      </c>
      <c r="O560" s="0" t="str">
        <f aca="false">IF(ISBLANK(A560),"",SUMIF($A$3:$A560,O$2,$B$3:$B560))</f>
        <v/>
      </c>
      <c r="P560" s="0" t="str">
        <f aca="false">IF(ISBLANK(A560),"",SUMIF($A$3:$A560,P$2,$B$3:$B560))</f>
        <v/>
      </c>
      <c r="Q560" s="0" t="str">
        <f aca="false">IF(ISBLANK(A560),"",SUMIF($A$3:$A560,Q$2,$B$3:$B560))</f>
        <v/>
      </c>
      <c r="R560" s="0" t="str">
        <f aca="false">IF(ISBLANK(A560),"",SUMIF($A$3:$A560,R$2,$B$3:$B560))</f>
        <v/>
      </c>
      <c r="T560" s="9" t="str">
        <f aca="false">IF(ISBLANK(A560),"",IF($A560=T$2,$C560,T559))</f>
        <v/>
      </c>
      <c r="U560" s="9" t="str">
        <f aca="false">IF(ISBLANK(A560),"",IF($A560=U$2,$C560,U559))</f>
        <v/>
      </c>
      <c r="V560" s="9" t="str">
        <f aca="false">IF(ISBLANK(A560),"",IF($A560=V$2,$C560,V559))</f>
        <v/>
      </c>
      <c r="W560" s="9" t="str">
        <f aca="false">IF(ISBLANK(A560),"",IF($A560=W$2,$C560,W559))</f>
        <v/>
      </c>
    </row>
    <row r="561" customFormat="false" ht="14.1" hidden="false" customHeight="false" outlineLevel="0" collapsed="false">
      <c r="H561" s="8" t="n">
        <f aca="false">IF(ISBLANK(D561),,LEFT(D561,LEN(D561)-6)*1)</f>
        <v>0</v>
      </c>
      <c r="I561" s="9" t="str">
        <f aca="false">IF(ISBLANK(A561),"",-B561*C561)</f>
        <v/>
      </c>
      <c r="J561" s="9" t="str">
        <f aca="false">IF(ISBLANK(A561),"",-SUM(I$3:I561))</f>
        <v/>
      </c>
      <c r="K561" s="9" t="str">
        <f aca="false">IF(ISBLANK(A561),"",SUMPRODUCT(O561:R561,T561:W561)-J561)</f>
        <v/>
      </c>
      <c r="L561" s="5" t="str">
        <f aca="false">IF(ISBLANK(A561),"",K561/$M$1)</f>
        <v/>
      </c>
      <c r="M561" s="5" t="str">
        <f aca="false">IF(ISBLANK(A561),"",K561/($M$1+SUM(K$3:K560)))</f>
        <v/>
      </c>
      <c r="N561" s="0" t="str">
        <f aca="false">IF(ISBLANK(A561),"",IF(H562=0,NETWORKDAYS($H$3,H561,holiday!$B$2:$B$10),IF(DAY(H561)&lt;DAY(H562),NETWORKDAYS($H$3,H561,holiday!$B$2:$B$10),0)))</f>
        <v/>
      </c>
      <c r="O561" s="0" t="str">
        <f aca="false">IF(ISBLANK(A561),"",SUMIF($A$3:$A561,O$2,$B$3:$B561))</f>
        <v/>
      </c>
      <c r="P561" s="0" t="str">
        <f aca="false">IF(ISBLANK(A561),"",SUMIF($A$3:$A561,P$2,$B$3:$B561))</f>
        <v/>
      </c>
      <c r="Q561" s="0" t="str">
        <f aca="false">IF(ISBLANK(A561),"",SUMIF($A$3:$A561,Q$2,$B$3:$B561))</f>
        <v/>
      </c>
      <c r="R561" s="0" t="str">
        <f aca="false">IF(ISBLANK(A561),"",SUMIF($A$3:$A561,R$2,$B$3:$B561))</f>
        <v/>
      </c>
      <c r="T561" s="9" t="str">
        <f aca="false">IF(ISBLANK(A561),"",IF($A561=T$2,$C561,T560))</f>
        <v/>
      </c>
      <c r="U561" s="9" t="str">
        <f aca="false">IF(ISBLANK(A561),"",IF($A561=U$2,$C561,U560))</f>
        <v/>
      </c>
      <c r="V561" s="9" t="str">
        <f aca="false">IF(ISBLANK(A561),"",IF($A561=V$2,$C561,V560))</f>
        <v/>
      </c>
      <c r="W561" s="9" t="str">
        <f aca="false">IF(ISBLANK(A561),"",IF($A561=W$2,$C561,W560))</f>
        <v/>
      </c>
    </row>
    <row r="562" customFormat="false" ht="14.1" hidden="false" customHeight="false" outlineLevel="0" collapsed="false">
      <c r="H562" s="8" t="n">
        <f aca="false">IF(ISBLANK(D562),,LEFT(D562,LEN(D562)-6)*1)</f>
        <v>0</v>
      </c>
      <c r="I562" s="9" t="str">
        <f aca="false">IF(ISBLANK(A562),"",-B562*C562)</f>
        <v/>
      </c>
      <c r="J562" s="9" t="str">
        <f aca="false">IF(ISBLANK(A562),"",-SUM(I$3:I562))</f>
        <v/>
      </c>
      <c r="K562" s="9" t="str">
        <f aca="false">IF(ISBLANK(A562),"",SUMPRODUCT(O562:R562,T562:W562)-J562)</f>
        <v/>
      </c>
      <c r="L562" s="5" t="str">
        <f aca="false">IF(ISBLANK(A562),"",K562/$M$1)</f>
        <v/>
      </c>
      <c r="M562" s="5" t="str">
        <f aca="false">IF(ISBLANK(A562),"",K562/($M$1+SUM(K$3:K561)))</f>
        <v/>
      </c>
      <c r="N562" s="0" t="str">
        <f aca="false">IF(ISBLANK(A562),"",IF(H563=0,NETWORKDAYS($H$3,H562,holiday!$B$2:$B$10),IF(DAY(H562)&lt;DAY(H563),NETWORKDAYS($H$3,H562,holiday!$B$2:$B$10),0)))</f>
        <v/>
      </c>
      <c r="O562" s="0" t="str">
        <f aca="false">IF(ISBLANK(A562),"",SUMIF($A$3:$A562,O$2,$B$3:$B562))</f>
        <v/>
      </c>
      <c r="P562" s="0" t="str">
        <f aca="false">IF(ISBLANK(A562),"",SUMIF($A$3:$A562,P$2,$B$3:$B562))</f>
        <v/>
      </c>
      <c r="Q562" s="0" t="str">
        <f aca="false">IF(ISBLANK(A562),"",SUMIF($A$3:$A562,Q$2,$B$3:$B562))</f>
        <v/>
      </c>
      <c r="R562" s="0" t="str">
        <f aca="false">IF(ISBLANK(A562),"",SUMIF($A$3:$A562,R$2,$B$3:$B562))</f>
        <v/>
      </c>
      <c r="T562" s="9" t="str">
        <f aca="false">IF(ISBLANK(A562),"",IF($A562=T$2,$C562,T561))</f>
        <v/>
      </c>
      <c r="U562" s="9" t="str">
        <f aca="false">IF(ISBLANK(A562),"",IF($A562=U$2,$C562,U561))</f>
        <v/>
      </c>
      <c r="V562" s="9" t="str">
        <f aca="false">IF(ISBLANK(A562),"",IF($A562=V$2,$C562,V561))</f>
        <v/>
      </c>
      <c r="W562" s="9" t="str">
        <f aca="false">IF(ISBLANK(A562),"",IF($A562=W$2,$C562,W561))</f>
        <v/>
      </c>
    </row>
    <row r="563" customFormat="false" ht="14.1" hidden="false" customHeight="false" outlineLevel="0" collapsed="false">
      <c r="H563" s="8" t="n">
        <f aca="false">IF(ISBLANK(D563),,LEFT(D563,LEN(D563)-6)*1)</f>
        <v>0</v>
      </c>
      <c r="I563" s="9" t="str">
        <f aca="false">IF(ISBLANK(A563),"",-B563*C563)</f>
        <v/>
      </c>
      <c r="J563" s="9" t="str">
        <f aca="false">IF(ISBLANK(A563),"",-SUM(I$3:I563))</f>
        <v/>
      </c>
      <c r="K563" s="9" t="str">
        <f aca="false">IF(ISBLANK(A563),"",SUMPRODUCT(O563:R563,T563:W563)-J563)</f>
        <v/>
      </c>
      <c r="L563" s="5" t="str">
        <f aca="false">IF(ISBLANK(A563),"",K563/$M$1)</f>
        <v/>
      </c>
      <c r="M563" s="5" t="str">
        <f aca="false">IF(ISBLANK(A563),"",K563/($M$1+SUM(K$3:K562)))</f>
        <v/>
      </c>
      <c r="N563" s="0" t="str">
        <f aca="false">IF(ISBLANK(A563),"",IF(H564=0,NETWORKDAYS($H$3,H563,holiday!$B$2:$B$10),IF(DAY(H563)&lt;DAY(H564),NETWORKDAYS($H$3,H563,holiday!$B$2:$B$10),0)))</f>
        <v/>
      </c>
      <c r="O563" s="0" t="str">
        <f aca="false">IF(ISBLANK(A563),"",SUMIF($A$3:$A563,O$2,$B$3:$B563))</f>
        <v/>
      </c>
      <c r="P563" s="0" t="str">
        <f aca="false">IF(ISBLANK(A563),"",SUMIF($A$3:$A563,P$2,$B$3:$B563))</f>
        <v/>
      </c>
      <c r="Q563" s="0" t="str">
        <f aca="false">IF(ISBLANK(A563),"",SUMIF($A$3:$A563,Q$2,$B$3:$B563))</f>
        <v/>
      </c>
      <c r="R563" s="0" t="str">
        <f aca="false">IF(ISBLANK(A563),"",SUMIF($A$3:$A563,R$2,$B$3:$B563))</f>
        <v/>
      </c>
      <c r="T563" s="9" t="str">
        <f aca="false">IF(ISBLANK(A563),"",IF($A563=T$2,$C563,T562))</f>
        <v/>
      </c>
      <c r="U563" s="9" t="str">
        <f aca="false">IF(ISBLANK(A563),"",IF($A563=U$2,$C563,U562))</f>
        <v/>
      </c>
      <c r="V563" s="9" t="str">
        <f aca="false">IF(ISBLANK(A563),"",IF($A563=V$2,$C563,V562))</f>
        <v/>
      </c>
      <c r="W563" s="9" t="str">
        <f aca="false">IF(ISBLANK(A563),"",IF($A563=W$2,$C563,W562))</f>
        <v/>
      </c>
    </row>
    <row r="564" customFormat="false" ht="14.1" hidden="false" customHeight="false" outlineLevel="0" collapsed="false">
      <c r="H564" s="8" t="n">
        <f aca="false">IF(ISBLANK(D564),,LEFT(D564,LEN(D564)-6)*1)</f>
        <v>0</v>
      </c>
      <c r="I564" s="9" t="str">
        <f aca="false">IF(ISBLANK(A564),"",-B564*C564)</f>
        <v/>
      </c>
      <c r="J564" s="9" t="str">
        <f aca="false">IF(ISBLANK(A564),"",-SUM(I$3:I564))</f>
        <v/>
      </c>
      <c r="K564" s="9" t="str">
        <f aca="false">IF(ISBLANK(A564),"",SUMPRODUCT(O564:R564,T564:W564)-J564)</f>
        <v/>
      </c>
      <c r="L564" s="5" t="str">
        <f aca="false">IF(ISBLANK(A564),"",K564/$M$1)</f>
        <v/>
      </c>
      <c r="M564" s="5" t="str">
        <f aca="false">IF(ISBLANK(A564),"",K564/($M$1+SUM(K$3:K563)))</f>
        <v/>
      </c>
      <c r="N564" s="0" t="str">
        <f aca="false">IF(ISBLANK(A564),"",IF(H565=0,NETWORKDAYS($H$3,H564,holiday!$B$2:$B$10),IF(DAY(H564)&lt;DAY(H565),NETWORKDAYS($H$3,H564,holiday!$B$2:$B$10),0)))</f>
        <v/>
      </c>
      <c r="O564" s="0" t="str">
        <f aca="false">IF(ISBLANK(A564),"",SUMIF($A$3:$A564,O$2,$B$3:$B564))</f>
        <v/>
      </c>
      <c r="P564" s="0" t="str">
        <f aca="false">IF(ISBLANK(A564),"",SUMIF($A$3:$A564,P$2,$B$3:$B564))</f>
        <v/>
      </c>
      <c r="Q564" s="0" t="str">
        <f aca="false">IF(ISBLANK(A564),"",SUMIF($A$3:$A564,Q$2,$B$3:$B564))</f>
        <v/>
      </c>
      <c r="R564" s="0" t="str">
        <f aca="false">IF(ISBLANK(A564),"",SUMIF($A$3:$A564,R$2,$B$3:$B564))</f>
        <v/>
      </c>
      <c r="T564" s="9" t="str">
        <f aca="false">IF(ISBLANK(A564),"",IF($A564=T$2,$C564,T563))</f>
        <v/>
      </c>
      <c r="U564" s="9" t="str">
        <f aca="false">IF(ISBLANK(A564),"",IF($A564=U$2,$C564,U563))</f>
        <v/>
      </c>
      <c r="V564" s="9" t="str">
        <f aca="false">IF(ISBLANK(A564),"",IF($A564=V$2,$C564,V563))</f>
        <v/>
      </c>
      <c r="W564" s="9" t="str">
        <f aca="false">IF(ISBLANK(A564),"",IF($A564=W$2,$C564,W563))</f>
        <v/>
      </c>
    </row>
    <row r="565" customFormat="false" ht="14.1" hidden="false" customHeight="false" outlineLevel="0" collapsed="false">
      <c r="H565" s="8" t="n">
        <f aca="false">IF(ISBLANK(D565),,LEFT(D565,LEN(D565)-6)*1)</f>
        <v>0</v>
      </c>
      <c r="I565" s="9" t="str">
        <f aca="false">IF(ISBLANK(A565),"",-B565*C565)</f>
        <v/>
      </c>
      <c r="J565" s="9" t="str">
        <f aca="false">IF(ISBLANK(A565),"",-SUM(I$3:I565))</f>
        <v/>
      </c>
      <c r="K565" s="9" t="str">
        <f aca="false">IF(ISBLANK(A565),"",SUMPRODUCT(O565:R565,T565:W565)-J565)</f>
        <v/>
      </c>
      <c r="L565" s="5" t="str">
        <f aca="false">IF(ISBLANK(A565),"",K565/$M$1)</f>
        <v/>
      </c>
      <c r="M565" s="5" t="str">
        <f aca="false">IF(ISBLANK(A565),"",K565/($M$1+SUM(K$3:K564)))</f>
        <v/>
      </c>
      <c r="N565" s="0" t="str">
        <f aca="false">IF(ISBLANK(A565),"",IF(H566=0,NETWORKDAYS($H$3,H565,holiday!$B$2:$B$10),IF(DAY(H565)&lt;DAY(H566),NETWORKDAYS($H$3,H565,holiday!$B$2:$B$10),0)))</f>
        <v/>
      </c>
      <c r="O565" s="0" t="str">
        <f aca="false">IF(ISBLANK(A565),"",SUMIF($A$3:$A565,O$2,$B$3:$B565))</f>
        <v/>
      </c>
      <c r="P565" s="0" t="str">
        <f aca="false">IF(ISBLANK(A565),"",SUMIF($A$3:$A565,P$2,$B$3:$B565))</f>
        <v/>
      </c>
      <c r="Q565" s="0" t="str">
        <f aca="false">IF(ISBLANK(A565),"",SUMIF($A$3:$A565,Q$2,$B$3:$B565))</f>
        <v/>
      </c>
      <c r="R565" s="0" t="str">
        <f aca="false">IF(ISBLANK(A565),"",SUMIF($A$3:$A565,R$2,$B$3:$B565))</f>
        <v/>
      </c>
      <c r="T565" s="9" t="str">
        <f aca="false">IF(ISBLANK(A565),"",IF($A565=T$2,$C565,T564))</f>
        <v/>
      </c>
      <c r="U565" s="9" t="str">
        <f aca="false">IF(ISBLANK(A565),"",IF($A565=U$2,$C565,U564))</f>
        <v/>
      </c>
      <c r="V565" s="9" t="str">
        <f aca="false">IF(ISBLANK(A565),"",IF($A565=V$2,$C565,V564))</f>
        <v/>
      </c>
      <c r="W565" s="9" t="str">
        <f aca="false">IF(ISBLANK(A565),"",IF($A565=W$2,$C565,W564))</f>
        <v/>
      </c>
    </row>
    <row r="566" customFormat="false" ht="14.1" hidden="false" customHeight="false" outlineLevel="0" collapsed="false">
      <c r="H566" s="8" t="n">
        <f aca="false">IF(ISBLANK(D566),,LEFT(D566,LEN(D566)-6)*1)</f>
        <v>0</v>
      </c>
      <c r="I566" s="9" t="str">
        <f aca="false">IF(ISBLANK(A566),"",-B566*C566)</f>
        <v/>
      </c>
      <c r="J566" s="9" t="str">
        <f aca="false">IF(ISBLANK(A566),"",-SUM(I$3:I566))</f>
        <v/>
      </c>
      <c r="K566" s="9" t="str">
        <f aca="false">IF(ISBLANK(A566),"",SUMPRODUCT(O566:R566,T566:W566)-J566)</f>
        <v/>
      </c>
      <c r="L566" s="5" t="str">
        <f aca="false">IF(ISBLANK(A566),"",K566/$M$1)</f>
        <v/>
      </c>
      <c r="M566" s="5" t="str">
        <f aca="false">IF(ISBLANK(A566),"",K566/($M$1+SUM(K$3:K565)))</f>
        <v/>
      </c>
      <c r="N566" s="0" t="str">
        <f aca="false">IF(ISBLANK(A566),"",IF(H567=0,NETWORKDAYS($H$3,H566,holiday!$B$2:$B$10),IF(DAY(H566)&lt;DAY(H567),NETWORKDAYS($H$3,H566,holiday!$B$2:$B$10),0)))</f>
        <v/>
      </c>
      <c r="O566" s="0" t="str">
        <f aca="false">IF(ISBLANK(A566),"",SUMIF($A$3:$A566,O$2,$B$3:$B566))</f>
        <v/>
      </c>
      <c r="P566" s="0" t="str">
        <f aca="false">IF(ISBLANK(A566),"",SUMIF($A$3:$A566,P$2,$B$3:$B566))</f>
        <v/>
      </c>
      <c r="Q566" s="0" t="str">
        <f aca="false">IF(ISBLANK(A566),"",SUMIF($A$3:$A566,Q$2,$B$3:$B566))</f>
        <v/>
      </c>
      <c r="R566" s="0" t="str">
        <f aca="false">IF(ISBLANK(A566),"",SUMIF($A$3:$A566,R$2,$B$3:$B566))</f>
        <v/>
      </c>
      <c r="T566" s="9" t="str">
        <f aca="false">IF(ISBLANK(A566),"",IF($A566=T$2,$C566,T565))</f>
        <v/>
      </c>
      <c r="U566" s="9" t="str">
        <f aca="false">IF(ISBLANK(A566),"",IF($A566=U$2,$C566,U565))</f>
        <v/>
      </c>
      <c r="V566" s="9" t="str">
        <f aca="false">IF(ISBLANK(A566),"",IF($A566=V$2,$C566,V565))</f>
        <v/>
      </c>
      <c r="W566" s="9" t="str">
        <f aca="false">IF(ISBLANK(A566),"",IF($A566=W$2,$C566,W565))</f>
        <v/>
      </c>
    </row>
    <row r="567" customFormat="false" ht="14.1" hidden="false" customHeight="false" outlineLevel="0" collapsed="false">
      <c r="H567" s="8" t="n">
        <f aca="false">IF(ISBLANK(D567),,LEFT(D567,LEN(D567)-6)*1)</f>
        <v>0</v>
      </c>
      <c r="I567" s="9" t="str">
        <f aca="false">IF(ISBLANK(A567),"",-B567*C567)</f>
        <v/>
      </c>
      <c r="J567" s="9" t="str">
        <f aca="false">IF(ISBLANK(A567),"",-SUM(I$3:I567))</f>
        <v/>
      </c>
      <c r="K567" s="9" t="str">
        <f aca="false">IF(ISBLANK(A567),"",SUMPRODUCT(O567:R567,T567:W567)-J567)</f>
        <v/>
      </c>
      <c r="L567" s="5" t="str">
        <f aca="false">IF(ISBLANK(A567),"",K567/$M$1)</f>
        <v/>
      </c>
      <c r="M567" s="5" t="str">
        <f aca="false">IF(ISBLANK(A567),"",K567/($M$1+SUM(K$3:K566)))</f>
        <v/>
      </c>
      <c r="N567" s="0" t="str">
        <f aca="false">IF(ISBLANK(A567),"",IF(H568=0,NETWORKDAYS($H$3,H567,holiday!$B$2:$B$10),IF(DAY(H567)&lt;DAY(H568),NETWORKDAYS($H$3,H567,holiday!$B$2:$B$10),0)))</f>
        <v/>
      </c>
      <c r="O567" s="0" t="str">
        <f aca="false">IF(ISBLANK(A567),"",SUMIF($A$3:$A567,O$2,$B$3:$B567))</f>
        <v/>
      </c>
      <c r="P567" s="0" t="str">
        <f aca="false">IF(ISBLANK(A567),"",SUMIF($A$3:$A567,P$2,$B$3:$B567))</f>
        <v/>
      </c>
      <c r="Q567" s="0" t="str">
        <f aca="false">IF(ISBLANK(A567),"",SUMIF($A$3:$A567,Q$2,$B$3:$B567))</f>
        <v/>
      </c>
      <c r="R567" s="0" t="str">
        <f aca="false">IF(ISBLANK(A567),"",SUMIF($A$3:$A567,R$2,$B$3:$B567))</f>
        <v/>
      </c>
      <c r="T567" s="9" t="str">
        <f aca="false">IF(ISBLANK(A567),"",IF($A567=T$2,$C567,T566))</f>
        <v/>
      </c>
      <c r="U567" s="9" t="str">
        <f aca="false">IF(ISBLANK(A567),"",IF($A567=U$2,$C567,U566))</f>
        <v/>
      </c>
      <c r="V567" s="9" t="str">
        <f aca="false">IF(ISBLANK(A567),"",IF($A567=V$2,$C567,V566))</f>
        <v/>
      </c>
      <c r="W567" s="9" t="str">
        <f aca="false">IF(ISBLANK(A567),"",IF($A567=W$2,$C567,W566))</f>
        <v/>
      </c>
    </row>
    <row r="568" customFormat="false" ht="14.1" hidden="false" customHeight="false" outlineLevel="0" collapsed="false">
      <c r="H568" s="8" t="n">
        <f aca="false">IF(ISBLANK(D568),,LEFT(D568,LEN(D568)-6)*1)</f>
        <v>0</v>
      </c>
      <c r="I568" s="9" t="str">
        <f aca="false">IF(ISBLANK(A568),"",-B568*C568)</f>
        <v/>
      </c>
      <c r="J568" s="9" t="str">
        <f aca="false">IF(ISBLANK(A568),"",-SUM(I$3:I568))</f>
        <v/>
      </c>
      <c r="K568" s="9" t="str">
        <f aca="false">IF(ISBLANK(A568),"",SUMPRODUCT(O568:R568,T568:W568)-J568)</f>
        <v/>
      </c>
      <c r="L568" s="5" t="str">
        <f aca="false">IF(ISBLANK(A568),"",K568/$M$1)</f>
        <v/>
      </c>
      <c r="M568" s="5" t="str">
        <f aca="false">IF(ISBLANK(A568),"",K568/($M$1+SUM(K$3:K567)))</f>
        <v/>
      </c>
      <c r="N568" s="0" t="str">
        <f aca="false">IF(ISBLANK(A568),"",IF(H569=0,NETWORKDAYS($H$3,H568,holiday!$B$2:$B$10),IF(DAY(H568)&lt;DAY(H569),NETWORKDAYS($H$3,H568,holiday!$B$2:$B$10),0)))</f>
        <v/>
      </c>
      <c r="O568" s="0" t="str">
        <f aca="false">IF(ISBLANK(A568),"",SUMIF($A$3:$A568,O$2,$B$3:$B568))</f>
        <v/>
      </c>
      <c r="P568" s="0" t="str">
        <f aca="false">IF(ISBLANK(A568),"",SUMIF($A$3:$A568,P$2,$B$3:$B568))</f>
        <v/>
      </c>
      <c r="Q568" s="0" t="str">
        <f aca="false">IF(ISBLANK(A568),"",SUMIF($A$3:$A568,Q$2,$B$3:$B568))</f>
        <v/>
      </c>
      <c r="R568" s="0" t="str">
        <f aca="false">IF(ISBLANK(A568),"",SUMIF($A$3:$A568,R$2,$B$3:$B568))</f>
        <v/>
      </c>
      <c r="T568" s="9" t="str">
        <f aca="false">IF(ISBLANK(A568),"",IF($A568=T$2,$C568,T567))</f>
        <v/>
      </c>
      <c r="U568" s="9" t="str">
        <f aca="false">IF(ISBLANK(A568),"",IF($A568=U$2,$C568,U567))</f>
        <v/>
      </c>
      <c r="V568" s="9" t="str">
        <f aca="false">IF(ISBLANK(A568),"",IF($A568=V$2,$C568,V567))</f>
        <v/>
      </c>
      <c r="W568" s="9" t="str">
        <f aca="false">IF(ISBLANK(A568),"",IF($A568=W$2,$C568,W567))</f>
        <v/>
      </c>
    </row>
    <row r="569" customFormat="false" ht="14.1" hidden="false" customHeight="false" outlineLevel="0" collapsed="false">
      <c r="H569" s="8" t="n">
        <f aca="false">IF(ISBLANK(D569),,LEFT(D569,LEN(D569)-6)*1)</f>
        <v>0</v>
      </c>
      <c r="I569" s="9" t="str">
        <f aca="false">IF(ISBLANK(A569),"",-B569*C569)</f>
        <v/>
      </c>
      <c r="J569" s="9" t="str">
        <f aca="false">IF(ISBLANK(A569),"",-SUM(I$3:I569))</f>
        <v/>
      </c>
      <c r="K569" s="9" t="str">
        <f aca="false">IF(ISBLANK(A569),"",SUMPRODUCT(O569:R569,T569:W569)-J569)</f>
        <v/>
      </c>
      <c r="L569" s="5" t="str">
        <f aca="false">IF(ISBLANK(A569),"",K569/$M$1)</f>
        <v/>
      </c>
      <c r="M569" s="5" t="str">
        <f aca="false">IF(ISBLANK(A569),"",K569/($M$1+SUM(K$3:K568)))</f>
        <v/>
      </c>
      <c r="N569" s="0" t="str">
        <f aca="false">IF(ISBLANK(A569),"",IF(H570=0,NETWORKDAYS($H$3,H569,holiday!$B$2:$B$10),IF(DAY(H569)&lt;DAY(H570),NETWORKDAYS($H$3,H569,holiday!$B$2:$B$10),0)))</f>
        <v/>
      </c>
      <c r="O569" s="0" t="str">
        <f aca="false">IF(ISBLANK(A569),"",SUMIF($A$3:$A569,O$2,$B$3:$B569))</f>
        <v/>
      </c>
      <c r="P569" s="0" t="str">
        <f aca="false">IF(ISBLANK(A569),"",SUMIF($A$3:$A569,P$2,$B$3:$B569))</f>
        <v/>
      </c>
      <c r="Q569" s="0" t="str">
        <f aca="false">IF(ISBLANK(A569),"",SUMIF($A$3:$A569,Q$2,$B$3:$B569))</f>
        <v/>
      </c>
      <c r="R569" s="0" t="str">
        <f aca="false">IF(ISBLANK(A569),"",SUMIF($A$3:$A569,R$2,$B$3:$B569))</f>
        <v/>
      </c>
      <c r="T569" s="9" t="str">
        <f aca="false">IF(ISBLANK(A569),"",IF($A569=T$2,$C569,T568))</f>
        <v/>
      </c>
      <c r="U569" s="9" t="str">
        <f aca="false">IF(ISBLANK(A569),"",IF($A569=U$2,$C569,U568))</f>
        <v/>
      </c>
      <c r="V569" s="9" t="str">
        <f aca="false">IF(ISBLANK(A569),"",IF($A569=V$2,$C569,V568))</f>
        <v/>
      </c>
      <c r="W569" s="9" t="str">
        <f aca="false">IF(ISBLANK(A569),"",IF($A569=W$2,$C569,W568))</f>
        <v/>
      </c>
    </row>
    <row r="570" customFormat="false" ht="14.1" hidden="false" customHeight="false" outlineLevel="0" collapsed="false">
      <c r="H570" s="8" t="n">
        <f aca="false">IF(ISBLANK(D570),,LEFT(D570,LEN(D570)-6)*1)</f>
        <v>0</v>
      </c>
      <c r="I570" s="9" t="str">
        <f aca="false">IF(ISBLANK(A570),"",-B570*C570)</f>
        <v/>
      </c>
      <c r="J570" s="9" t="str">
        <f aca="false">IF(ISBLANK(A570),"",-SUM(I$3:I570))</f>
        <v/>
      </c>
      <c r="K570" s="9" t="str">
        <f aca="false">IF(ISBLANK(A570),"",SUMPRODUCT(O570:R570,T570:W570)-J570)</f>
        <v/>
      </c>
      <c r="L570" s="5" t="str">
        <f aca="false">IF(ISBLANK(A570),"",K570/$M$1)</f>
        <v/>
      </c>
      <c r="M570" s="5" t="str">
        <f aca="false">IF(ISBLANK(A570),"",K570/($M$1+SUM(K$3:K569)))</f>
        <v/>
      </c>
      <c r="N570" s="0" t="str">
        <f aca="false">IF(ISBLANK(A570),"",IF(H571=0,NETWORKDAYS($H$3,H570,holiday!$B$2:$B$10),IF(DAY(H570)&lt;DAY(H571),NETWORKDAYS($H$3,H570,holiday!$B$2:$B$10),0)))</f>
        <v/>
      </c>
      <c r="O570" s="0" t="str">
        <f aca="false">IF(ISBLANK(A570),"",SUMIF($A$3:$A570,O$2,$B$3:$B570))</f>
        <v/>
      </c>
      <c r="P570" s="0" t="str">
        <f aca="false">IF(ISBLANK(A570),"",SUMIF($A$3:$A570,P$2,$B$3:$B570))</f>
        <v/>
      </c>
      <c r="Q570" s="0" t="str">
        <f aca="false">IF(ISBLANK(A570),"",SUMIF($A$3:$A570,Q$2,$B$3:$B570))</f>
        <v/>
      </c>
      <c r="R570" s="0" t="str">
        <f aca="false">IF(ISBLANK(A570),"",SUMIF($A$3:$A570,R$2,$B$3:$B570))</f>
        <v/>
      </c>
      <c r="T570" s="9" t="str">
        <f aca="false">IF(ISBLANK(A570),"",IF($A570=T$2,$C570,T569))</f>
        <v/>
      </c>
      <c r="U570" s="9" t="str">
        <f aca="false">IF(ISBLANK(A570),"",IF($A570=U$2,$C570,U569))</f>
        <v/>
      </c>
      <c r="V570" s="9" t="str">
        <f aca="false">IF(ISBLANK(A570),"",IF($A570=V$2,$C570,V569))</f>
        <v/>
      </c>
      <c r="W570" s="9" t="str">
        <f aca="false">IF(ISBLANK(A570),"",IF($A570=W$2,$C570,W569))</f>
        <v/>
      </c>
    </row>
    <row r="571" customFormat="false" ht="14.1" hidden="false" customHeight="false" outlineLevel="0" collapsed="false">
      <c r="H571" s="8" t="n">
        <f aca="false">IF(ISBLANK(D571),,LEFT(D571,LEN(D571)-6)*1)</f>
        <v>0</v>
      </c>
      <c r="I571" s="9" t="str">
        <f aca="false">IF(ISBLANK(A571),"",-B571*C571)</f>
        <v/>
      </c>
      <c r="J571" s="9" t="str">
        <f aca="false">IF(ISBLANK(A571),"",-SUM(I$3:I571))</f>
        <v/>
      </c>
      <c r="K571" s="9" t="str">
        <f aca="false">IF(ISBLANK(A571),"",SUMPRODUCT(O571:R571,T571:W571)-J571)</f>
        <v/>
      </c>
      <c r="L571" s="5" t="str">
        <f aca="false">IF(ISBLANK(A571),"",K571/$M$1)</f>
        <v/>
      </c>
      <c r="M571" s="5" t="str">
        <f aca="false">IF(ISBLANK(A571),"",K571/($M$1+SUM(K$3:K570)))</f>
        <v/>
      </c>
      <c r="N571" s="0" t="str">
        <f aca="false">IF(ISBLANK(A571),"",IF(H572=0,NETWORKDAYS($H$3,H571,holiday!$B$2:$B$10),IF(DAY(H571)&lt;DAY(H572),NETWORKDAYS($H$3,H571,holiday!$B$2:$B$10),0)))</f>
        <v/>
      </c>
      <c r="O571" s="0" t="str">
        <f aca="false">IF(ISBLANK(A571),"",SUMIF($A$3:$A571,O$2,$B$3:$B571))</f>
        <v/>
      </c>
      <c r="P571" s="0" t="str">
        <f aca="false">IF(ISBLANK(A571),"",SUMIF($A$3:$A571,P$2,$B$3:$B571))</f>
        <v/>
      </c>
      <c r="Q571" s="0" t="str">
        <f aca="false">IF(ISBLANK(A571),"",SUMIF($A$3:$A571,Q$2,$B$3:$B571))</f>
        <v/>
      </c>
      <c r="R571" s="0" t="str">
        <f aca="false">IF(ISBLANK(A571),"",SUMIF($A$3:$A571,R$2,$B$3:$B571))</f>
        <v/>
      </c>
      <c r="T571" s="9" t="str">
        <f aca="false">IF(ISBLANK(A571),"",IF($A571=T$2,$C571,T570))</f>
        <v/>
      </c>
      <c r="U571" s="9" t="str">
        <f aca="false">IF(ISBLANK(A571),"",IF($A571=U$2,$C571,U570))</f>
        <v/>
      </c>
      <c r="V571" s="9" t="str">
        <f aca="false">IF(ISBLANK(A571),"",IF($A571=V$2,$C571,V570))</f>
        <v/>
      </c>
      <c r="W571" s="9" t="str">
        <f aca="false">IF(ISBLANK(A571),"",IF($A571=W$2,$C571,W570))</f>
        <v/>
      </c>
    </row>
    <row r="572" customFormat="false" ht="14.1" hidden="false" customHeight="false" outlineLevel="0" collapsed="false">
      <c r="H572" s="8" t="n">
        <f aca="false">IF(ISBLANK(D572),,LEFT(D572,LEN(D572)-6)*1)</f>
        <v>0</v>
      </c>
      <c r="I572" s="9" t="str">
        <f aca="false">IF(ISBLANK(A572),"",-B572*C572)</f>
        <v/>
      </c>
      <c r="J572" s="9" t="str">
        <f aca="false">IF(ISBLANK(A572),"",-SUM(I$3:I572))</f>
        <v/>
      </c>
      <c r="K572" s="9" t="str">
        <f aca="false">IF(ISBLANK(A572),"",SUMPRODUCT(O572:R572,T572:W572)-J572)</f>
        <v/>
      </c>
      <c r="L572" s="5" t="str">
        <f aca="false">IF(ISBLANK(A572),"",K572/$M$1)</f>
        <v/>
      </c>
      <c r="M572" s="5" t="str">
        <f aca="false">IF(ISBLANK(A572),"",K572/($M$1+SUM(K$3:K571)))</f>
        <v/>
      </c>
      <c r="N572" s="0" t="str">
        <f aca="false">IF(ISBLANK(A572),"",IF(H573=0,NETWORKDAYS($H$3,H572,holiday!$B$2:$B$10),IF(DAY(H572)&lt;DAY(H573),NETWORKDAYS($H$3,H572,holiday!$B$2:$B$10),0)))</f>
        <v/>
      </c>
      <c r="O572" s="0" t="str">
        <f aca="false">IF(ISBLANK(A572),"",SUMIF($A$3:$A572,O$2,$B$3:$B572))</f>
        <v/>
      </c>
      <c r="P572" s="0" t="str">
        <f aca="false">IF(ISBLANK(A572),"",SUMIF($A$3:$A572,P$2,$B$3:$B572))</f>
        <v/>
      </c>
      <c r="Q572" s="0" t="str">
        <f aca="false">IF(ISBLANK(A572),"",SUMIF($A$3:$A572,Q$2,$B$3:$B572))</f>
        <v/>
      </c>
      <c r="R572" s="0" t="str">
        <f aca="false">IF(ISBLANK(A572),"",SUMIF($A$3:$A572,R$2,$B$3:$B572))</f>
        <v/>
      </c>
      <c r="T572" s="9" t="str">
        <f aca="false">IF(ISBLANK(A572),"",IF($A572=T$2,$C572,T571))</f>
        <v/>
      </c>
      <c r="U572" s="9" t="str">
        <f aca="false">IF(ISBLANK(A572),"",IF($A572=U$2,$C572,U571))</f>
        <v/>
      </c>
      <c r="V572" s="9" t="str">
        <f aca="false">IF(ISBLANK(A572),"",IF($A572=V$2,$C572,V571))</f>
        <v/>
      </c>
      <c r="W572" s="9" t="str">
        <f aca="false">IF(ISBLANK(A572),"",IF($A572=W$2,$C572,W571))</f>
        <v/>
      </c>
    </row>
    <row r="573" customFormat="false" ht="14.1" hidden="false" customHeight="false" outlineLevel="0" collapsed="false">
      <c r="H573" s="8" t="n">
        <f aca="false">IF(ISBLANK(D573),,LEFT(D573,LEN(D573)-6)*1)</f>
        <v>0</v>
      </c>
      <c r="I573" s="9" t="str">
        <f aca="false">IF(ISBLANK(A573),"",-B573*C573)</f>
        <v/>
      </c>
      <c r="J573" s="9" t="str">
        <f aca="false">IF(ISBLANK(A573),"",-SUM(I$3:I573))</f>
        <v/>
      </c>
      <c r="K573" s="9" t="str">
        <f aca="false">IF(ISBLANK(A573),"",SUMPRODUCT(O573:R573,T573:W573)-J573)</f>
        <v/>
      </c>
      <c r="L573" s="5" t="str">
        <f aca="false">IF(ISBLANK(A573),"",K573/$M$1)</f>
        <v/>
      </c>
      <c r="M573" s="5" t="str">
        <f aca="false">IF(ISBLANK(A573),"",K573/($M$1+SUM(K$3:K572)))</f>
        <v/>
      </c>
      <c r="N573" s="0" t="str">
        <f aca="false">IF(ISBLANK(A573),"",IF(H574=0,NETWORKDAYS($H$3,H573,holiday!$B$2:$B$10),IF(DAY(H573)&lt;DAY(H574),NETWORKDAYS($H$3,H573,holiday!$B$2:$B$10),0)))</f>
        <v/>
      </c>
      <c r="O573" s="0" t="str">
        <f aca="false">IF(ISBLANK(A573),"",SUMIF($A$3:$A573,O$2,$B$3:$B573))</f>
        <v/>
      </c>
      <c r="P573" s="0" t="str">
        <f aca="false">IF(ISBLANK(A573),"",SUMIF($A$3:$A573,P$2,$B$3:$B573))</f>
        <v/>
      </c>
      <c r="Q573" s="0" t="str">
        <f aca="false">IF(ISBLANK(A573),"",SUMIF($A$3:$A573,Q$2,$B$3:$B573))</f>
        <v/>
      </c>
      <c r="R573" s="0" t="str">
        <f aca="false">IF(ISBLANK(A573),"",SUMIF($A$3:$A573,R$2,$B$3:$B573))</f>
        <v/>
      </c>
      <c r="T573" s="9" t="str">
        <f aca="false">IF(ISBLANK(A573),"",IF($A573=T$2,$C573,T572))</f>
        <v/>
      </c>
      <c r="U573" s="9" t="str">
        <f aca="false">IF(ISBLANK(A573),"",IF($A573=U$2,$C573,U572))</f>
        <v/>
      </c>
      <c r="V573" s="9" t="str">
        <f aca="false">IF(ISBLANK(A573),"",IF($A573=V$2,$C573,V572))</f>
        <v/>
      </c>
      <c r="W573" s="9" t="str">
        <f aca="false">IF(ISBLANK(A573),"",IF($A573=W$2,$C573,W572))</f>
        <v/>
      </c>
    </row>
    <row r="574" customFormat="false" ht="14.1" hidden="false" customHeight="false" outlineLevel="0" collapsed="false">
      <c r="H574" s="8" t="n">
        <f aca="false">IF(ISBLANK(D574),,LEFT(D574,LEN(D574)-6)*1)</f>
        <v>0</v>
      </c>
      <c r="I574" s="9" t="str">
        <f aca="false">IF(ISBLANK(A574),"",-B574*C574)</f>
        <v/>
      </c>
      <c r="J574" s="9" t="str">
        <f aca="false">IF(ISBLANK(A574),"",-SUM(I$3:I574))</f>
        <v/>
      </c>
      <c r="K574" s="9" t="str">
        <f aca="false">IF(ISBLANK(A574),"",SUMPRODUCT(O574:R574,T574:W574)-J574)</f>
        <v/>
      </c>
      <c r="L574" s="5" t="str">
        <f aca="false">IF(ISBLANK(A574),"",K574/$M$1)</f>
        <v/>
      </c>
      <c r="M574" s="5" t="str">
        <f aca="false">IF(ISBLANK(A574),"",K574/($M$1+SUM(K$3:K573)))</f>
        <v/>
      </c>
      <c r="N574" s="0" t="str">
        <f aca="false">IF(ISBLANK(A574),"",IF(H575=0,NETWORKDAYS($H$3,H574,holiday!$B$2:$B$10),IF(DAY(H574)&lt;DAY(H575),NETWORKDAYS($H$3,H574,holiday!$B$2:$B$10),0)))</f>
        <v/>
      </c>
      <c r="O574" s="0" t="str">
        <f aca="false">IF(ISBLANK(A574),"",SUMIF($A$3:$A574,O$2,$B$3:$B574))</f>
        <v/>
      </c>
      <c r="P574" s="0" t="str">
        <f aca="false">IF(ISBLANK(A574),"",SUMIF($A$3:$A574,P$2,$B$3:$B574))</f>
        <v/>
      </c>
      <c r="Q574" s="0" t="str">
        <f aca="false">IF(ISBLANK(A574),"",SUMIF($A$3:$A574,Q$2,$B$3:$B574))</f>
        <v/>
      </c>
      <c r="R574" s="0" t="str">
        <f aca="false">IF(ISBLANK(A574),"",SUMIF($A$3:$A574,R$2,$B$3:$B574))</f>
        <v/>
      </c>
      <c r="T574" s="9" t="str">
        <f aca="false">IF(ISBLANK(A574),"",IF($A574=T$2,$C574,T573))</f>
        <v/>
      </c>
      <c r="U574" s="9" t="str">
        <f aca="false">IF(ISBLANK(A574),"",IF($A574=U$2,$C574,U573))</f>
        <v/>
      </c>
      <c r="V574" s="9" t="str">
        <f aca="false">IF(ISBLANK(A574),"",IF($A574=V$2,$C574,V573))</f>
        <v/>
      </c>
      <c r="W574" s="9" t="str">
        <f aca="false">IF(ISBLANK(A574),"",IF($A574=W$2,$C574,W573))</f>
        <v/>
      </c>
    </row>
    <row r="575" customFormat="false" ht="14.1" hidden="false" customHeight="false" outlineLevel="0" collapsed="false">
      <c r="H575" s="8" t="n">
        <f aca="false">IF(ISBLANK(D575),,LEFT(D575,LEN(D575)-6)*1)</f>
        <v>0</v>
      </c>
      <c r="I575" s="9" t="str">
        <f aca="false">IF(ISBLANK(A575),"",-B575*C575)</f>
        <v/>
      </c>
      <c r="J575" s="9" t="str">
        <f aca="false">IF(ISBLANK(A575),"",-SUM(I$3:I575))</f>
        <v/>
      </c>
      <c r="K575" s="9" t="str">
        <f aca="false">IF(ISBLANK(A575),"",SUMPRODUCT(O575:R575,T575:W575)-J575)</f>
        <v/>
      </c>
      <c r="L575" s="5" t="str">
        <f aca="false">IF(ISBLANK(A575),"",K575/$M$1)</f>
        <v/>
      </c>
      <c r="M575" s="5" t="str">
        <f aca="false">IF(ISBLANK(A575),"",K575/($M$1+SUM(K$3:K574)))</f>
        <v/>
      </c>
      <c r="N575" s="0" t="str">
        <f aca="false">IF(ISBLANK(A575),"",IF(H576=0,NETWORKDAYS($H$3,H575,holiday!$B$2:$B$10),IF(DAY(H575)&lt;DAY(H576),NETWORKDAYS($H$3,H575,holiday!$B$2:$B$10),0)))</f>
        <v/>
      </c>
      <c r="O575" s="0" t="str">
        <f aca="false">IF(ISBLANK(A575),"",SUMIF($A$3:$A575,O$2,$B$3:$B575))</f>
        <v/>
      </c>
      <c r="P575" s="0" t="str">
        <f aca="false">IF(ISBLANK(A575),"",SUMIF($A$3:$A575,P$2,$B$3:$B575))</f>
        <v/>
      </c>
      <c r="Q575" s="0" t="str">
        <f aca="false">IF(ISBLANK(A575),"",SUMIF($A$3:$A575,Q$2,$B$3:$B575))</f>
        <v/>
      </c>
      <c r="R575" s="0" t="str">
        <f aca="false">IF(ISBLANK(A575),"",SUMIF($A$3:$A575,R$2,$B$3:$B575))</f>
        <v/>
      </c>
      <c r="T575" s="9" t="str">
        <f aca="false">IF(ISBLANK(A575),"",IF($A575=T$2,$C575,T574))</f>
        <v/>
      </c>
      <c r="U575" s="9" t="str">
        <f aca="false">IF(ISBLANK(A575),"",IF($A575=U$2,$C575,U574))</f>
        <v/>
      </c>
      <c r="V575" s="9" t="str">
        <f aca="false">IF(ISBLANK(A575),"",IF($A575=V$2,$C575,V574))</f>
        <v/>
      </c>
      <c r="W575" s="9" t="str">
        <f aca="false">IF(ISBLANK(A575),"",IF($A575=W$2,$C575,W574))</f>
        <v/>
      </c>
    </row>
    <row r="576" customFormat="false" ht="14.1" hidden="false" customHeight="false" outlineLevel="0" collapsed="false">
      <c r="H576" s="8" t="n">
        <f aca="false">IF(ISBLANK(D576),,LEFT(D576,LEN(D576)-6)*1)</f>
        <v>0</v>
      </c>
      <c r="I576" s="9" t="str">
        <f aca="false">IF(ISBLANK(A576),"",-B576*C576)</f>
        <v/>
      </c>
      <c r="J576" s="9" t="str">
        <f aca="false">IF(ISBLANK(A576),"",-SUM(I$3:I576))</f>
        <v/>
      </c>
      <c r="K576" s="9" t="str">
        <f aca="false">IF(ISBLANK(A576),"",SUMPRODUCT(O576:R576,T576:W576)-J576)</f>
        <v/>
      </c>
      <c r="L576" s="5" t="str">
        <f aca="false">IF(ISBLANK(A576),"",K576/$M$1)</f>
        <v/>
      </c>
      <c r="M576" s="5" t="str">
        <f aca="false">IF(ISBLANK(A576),"",K576/($M$1+SUM(K$3:K575)))</f>
        <v/>
      </c>
      <c r="N576" s="0" t="str">
        <f aca="false">IF(ISBLANK(A576),"",IF(H577=0,NETWORKDAYS($H$3,H576,holiday!$B$2:$B$10),IF(DAY(H576)&lt;DAY(H577),NETWORKDAYS($H$3,H576,holiday!$B$2:$B$10),0)))</f>
        <v/>
      </c>
      <c r="O576" s="0" t="str">
        <f aca="false">IF(ISBLANK(A576),"",SUMIF($A$3:$A576,O$2,$B$3:$B576))</f>
        <v/>
      </c>
      <c r="P576" s="0" t="str">
        <f aca="false">IF(ISBLANK(A576),"",SUMIF($A$3:$A576,P$2,$B$3:$B576))</f>
        <v/>
      </c>
      <c r="Q576" s="0" t="str">
        <f aca="false">IF(ISBLANK(A576),"",SUMIF($A$3:$A576,Q$2,$B$3:$B576))</f>
        <v/>
      </c>
      <c r="R576" s="0" t="str">
        <f aca="false">IF(ISBLANK(A576),"",SUMIF($A$3:$A576,R$2,$B$3:$B576))</f>
        <v/>
      </c>
      <c r="T576" s="9" t="str">
        <f aca="false">IF(ISBLANK(A576),"",IF($A576=T$2,$C576,T575))</f>
        <v/>
      </c>
      <c r="U576" s="9" t="str">
        <f aca="false">IF(ISBLANK(A576),"",IF($A576=U$2,$C576,U575))</f>
        <v/>
      </c>
      <c r="V576" s="9" t="str">
        <f aca="false">IF(ISBLANK(A576),"",IF($A576=V$2,$C576,V575))</f>
        <v/>
      </c>
      <c r="W576" s="9" t="str">
        <f aca="false">IF(ISBLANK(A576),"",IF($A576=W$2,$C576,W575))</f>
        <v/>
      </c>
    </row>
    <row r="577" customFormat="false" ht="14.1" hidden="false" customHeight="false" outlineLevel="0" collapsed="false">
      <c r="H577" s="8" t="n">
        <f aca="false">IF(ISBLANK(D577),,LEFT(D577,LEN(D577)-6)*1)</f>
        <v>0</v>
      </c>
      <c r="I577" s="9" t="str">
        <f aca="false">IF(ISBLANK(A577),"",-B577*C577)</f>
        <v/>
      </c>
      <c r="J577" s="9" t="str">
        <f aca="false">IF(ISBLANK(A577),"",-SUM(I$3:I577))</f>
        <v/>
      </c>
      <c r="K577" s="9" t="str">
        <f aca="false">IF(ISBLANK(A577),"",SUMPRODUCT(O577:R577,T577:W577)-J577)</f>
        <v/>
      </c>
      <c r="L577" s="5" t="str">
        <f aca="false">IF(ISBLANK(A577),"",K577/$M$1)</f>
        <v/>
      </c>
      <c r="M577" s="5" t="str">
        <f aca="false">IF(ISBLANK(A577),"",K577/($M$1+SUM(K$3:K576)))</f>
        <v/>
      </c>
      <c r="N577" s="0" t="str">
        <f aca="false">IF(ISBLANK(A577),"",IF(H578=0,NETWORKDAYS($H$3,H577,holiday!$B$2:$B$10),IF(DAY(H577)&lt;DAY(H578),NETWORKDAYS($H$3,H577,holiday!$B$2:$B$10),0)))</f>
        <v/>
      </c>
      <c r="O577" s="0" t="str">
        <f aca="false">IF(ISBLANK(A577),"",SUMIF($A$3:$A577,O$2,$B$3:$B577))</f>
        <v/>
      </c>
      <c r="P577" s="0" t="str">
        <f aca="false">IF(ISBLANK(A577),"",SUMIF($A$3:$A577,P$2,$B$3:$B577))</f>
        <v/>
      </c>
      <c r="Q577" s="0" t="str">
        <f aca="false">IF(ISBLANK(A577),"",SUMIF($A$3:$A577,Q$2,$B$3:$B577))</f>
        <v/>
      </c>
      <c r="R577" s="0" t="str">
        <f aca="false">IF(ISBLANK(A577),"",SUMIF($A$3:$A577,R$2,$B$3:$B577))</f>
        <v/>
      </c>
      <c r="T577" s="9" t="str">
        <f aca="false">IF(ISBLANK(A577),"",IF($A577=T$2,$C577,T576))</f>
        <v/>
      </c>
      <c r="U577" s="9" t="str">
        <f aca="false">IF(ISBLANK(A577),"",IF($A577=U$2,$C577,U576))</f>
        <v/>
      </c>
      <c r="V577" s="9" t="str">
        <f aca="false">IF(ISBLANK(A577),"",IF($A577=V$2,$C577,V576))</f>
        <v/>
      </c>
      <c r="W577" s="9" t="str">
        <f aca="false">IF(ISBLANK(A577),"",IF($A577=W$2,$C577,W576))</f>
        <v/>
      </c>
    </row>
    <row r="578" customFormat="false" ht="14.1" hidden="false" customHeight="false" outlineLevel="0" collapsed="false">
      <c r="H578" s="8" t="n">
        <f aca="false">IF(ISBLANK(D578),,LEFT(D578,LEN(D578)-6)*1)</f>
        <v>0</v>
      </c>
      <c r="I578" s="9" t="str">
        <f aca="false">IF(ISBLANK(A578),"",-B578*C578)</f>
        <v/>
      </c>
      <c r="J578" s="9" t="str">
        <f aca="false">IF(ISBLANK(A578),"",-SUM(I$3:I578))</f>
        <v/>
      </c>
      <c r="K578" s="9" t="str">
        <f aca="false">IF(ISBLANK(A578),"",SUMPRODUCT(O578:R578,T578:W578)-J578)</f>
        <v/>
      </c>
      <c r="L578" s="5" t="str">
        <f aca="false">IF(ISBLANK(A578),"",K578/$M$1)</f>
        <v/>
      </c>
      <c r="M578" s="5" t="str">
        <f aca="false">IF(ISBLANK(A578),"",K578/($M$1+SUM(K$3:K577)))</f>
        <v/>
      </c>
      <c r="N578" s="0" t="str">
        <f aca="false">IF(ISBLANK(A578),"",IF(H579=0,NETWORKDAYS($H$3,H578,holiday!$B$2:$B$10),IF(DAY(H578)&lt;DAY(H579),NETWORKDAYS($H$3,H578,holiday!$B$2:$B$10),0)))</f>
        <v/>
      </c>
      <c r="O578" s="0" t="str">
        <f aca="false">IF(ISBLANK(A578),"",SUMIF($A$3:$A578,O$2,$B$3:$B578))</f>
        <v/>
      </c>
      <c r="P578" s="0" t="str">
        <f aca="false">IF(ISBLANK(A578),"",SUMIF($A$3:$A578,P$2,$B$3:$B578))</f>
        <v/>
      </c>
      <c r="Q578" s="0" t="str">
        <f aca="false">IF(ISBLANK(A578),"",SUMIF($A$3:$A578,Q$2,$B$3:$B578))</f>
        <v/>
      </c>
      <c r="R578" s="0" t="str">
        <f aca="false">IF(ISBLANK(A578),"",SUMIF($A$3:$A578,R$2,$B$3:$B578))</f>
        <v/>
      </c>
      <c r="T578" s="9" t="str">
        <f aca="false">IF(ISBLANK(A578),"",IF($A578=T$2,$C578,T577))</f>
        <v/>
      </c>
      <c r="U578" s="9" t="str">
        <f aca="false">IF(ISBLANK(A578),"",IF($A578=U$2,$C578,U577))</f>
        <v/>
      </c>
      <c r="V578" s="9" t="str">
        <f aca="false">IF(ISBLANK(A578),"",IF($A578=V$2,$C578,V577))</f>
        <v/>
      </c>
      <c r="W578" s="9" t="str">
        <f aca="false">IF(ISBLANK(A578),"",IF($A578=W$2,$C578,W577))</f>
        <v/>
      </c>
    </row>
    <row r="579" customFormat="false" ht="14.1" hidden="false" customHeight="false" outlineLevel="0" collapsed="false">
      <c r="H579" s="8" t="n">
        <f aca="false">IF(ISBLANK(D579),,LEFT(D579,LEN(D579)-6)*1)</f>
        <v>0</v>
      </c>
      <c r="I579" s="9" t="str">
        <f aca="false">IF(ISBLANK(A579),"",-B579*C579)</f>
        <v/>
      </c>
      <c r="J579" s="9" t="str">
        <f aca="false">IF(ISBLANK(A579),"",-SUM(I$3:I579))</f>
        <v/>
      </c>
      <c r="K579" s="9" t="str">
        <f aca="false">IF(ISBLANK(A579),"",SUMPRODUCT(O579:R579,T579:W579)-J579)</f>
        <v/>
      </c>
      <c r="L579" s="5" t="str">
        <f aca="false">IF(ISBLANK(A579),"",K579/$M$1)</f>
        <v/>
      </c>
      <c r="M579" s="5" t="str">
        <f aca="false">IF(ISBLANK(A579),"",K579/($M$1+SUM(K$3:K578)))</f>
        <v/>
      </c>
      <c r="N579" s="0" t="str">
        <f aca="false">IF(ISBLANK(A579),"",IF(H580=0,NETWORKDAYS($H$3,H579,holiday!$B$2:$B$10),IF(DAY(H579)&lt;DAY(H580),NETWORKDAYS($H$3,H579,holiday!$B$2:$B$10),0)))</f>
        <v/>
      </c>
      <c r="O579" s="0" t="str">
        <f aca="false">IF(ISBLANK(A579),"",SUMIF($A$3:$A579,O$2,$B$3:$B579))</f>
        <v/>
      </c>
      <c r="P579" s="0" t="str">
        <f aca="false">IF(ISBLANK(A579),"",SUMIF($A$3:$A579,P$2,$B$3:$B579))</f>
        <v/>
      </c>
      <c r="Q579" s="0" t="str">
        <f aca="false">IF(ISBLANK(A579),"",SUMIF($A$3:$A579,Q$2,$B$3:$B579))</f>
        <v/>
      </c>
      <c r="R579" s="0" t="str">
        <f aca="false">IF(ISBLANK(A579),"",SUMIF($A$3:$A579,R$2,$B$3:$B579))</f>
        <v/>
      </c>
      <c r="T579" s="9" t="str">
        <f aca="false">IF(ISBLANK(A579),"",IF($A579=T$2,$C579,T578))</f>
        <v/>
      </c>
      <c r="U579" s="9" t="str">
        <f aca="false">IF(ISBLANK(A579),"",IF($A579=U$2,$C579,U578))</f>
        <v/>
      </c>
      <c r="V579" s="9" t="str">
        <f aca="false">IF(ISBLANK(A579),"",IF($A579=V$2,$C579,V578))</f>
        <v/>
      </c>
      <c r="W579" s="9" t="str">
        <f aca="false">IF(ISBLANK(A579),"",IF($A579=W$2,$C579,W578))</f>
        <v/>
      </c>
    </row>
    <row r="580" customFormat="false" ht="14.1" hidden="false" customHeight="false" outlineLevel="0" collapsed="false">
      <c r="H580" s="8" t="n">
        <f aca="false">IF(ISBLANK(D580),,LEFT(D580,LEN(D580)-6)*1)</f>
        <v>0</v>
      </c>
      <c r="I580" s="9" t="str">
        <f aca="false">IF(ISBLANK(A580),"",-B580*C580)</f>
        <v/>
      </c>
      <c r="J580" s="9" t="str">
        <f aca="false">IF(ISBLANK(A580),"",-SUM(I$3:I580))</f>
        <v/>
      </c>
      <c r="K580" s="9" t="str">
        <f aca="false">IF(ISBLANK(A580),"",SUMPRODUCT(O580:R580,T580:W580)-J580)</f>
        <v/>
      </c>
      <c r="L580" s="5" t="str">
        <f aca="false">IF(ISBLANK(A580),"",K580/$M$1)</f>
        <v/>
      </c>
      <c r="M580" s="5" t="str">
        <f aca="false">IF(ISBLANK(A580),"",K580/($M$1+SUM(K$3:K579)))</f>
        <v/>
      </c>
      <c r="N580" s="0" t="str">
        <f aca="false">IF(ISBLANK(A580),"",IF(H581=0,NETWORKDAYS($H$3,H580,holiday!$B$2:$B$10),IF(DAY(H580)&lt;DAY(H581),NETWORKDAYS($H$3,H580,holiday!$B$2:$B$10),0)))</f>
        <v/>
      </c>
      <c r="O580" s="0" t="str">
        <f aca="false">IF(ISBLANK(A580),"",SUMIF($A$3:$A580,O$2,$B$3:$B580))</f>
        <v/>
      </c>
      <c r="P580" s="0" t="str">
        <f aca="false">IF(ISBLANK(A580),"",SUMIF($A$3:$A580,P$2,$B$3:$B580))</f>
        <v/>
      </c>
      <c r="Q580" s="0" t="str">
        <f aca="false">IF(ISBLANK(A580),"",SUMIF($A$3:$A580,Q$2,$B$3:$B580))</f>
        <v/>
      </c>
      <c r="R580" s="0" t="str">
        <f aca="false">IF(ISBLANK(A580),"",SUMIF($A$3:$A580,R$2,$B$3:$B580))</f>
        <v/>
      </c>
      <c r="T580" s="9" t="str">
        <f aca="false">IF(ISBLANK(A580),"",IF($A580=T$2,$C580,T579))</f>
        <v/>
      </c>
      <c r="U580" s="9" t="str">
        <f aca="false">IF(ISBLANK(A580),"",IF($A580=U$2,$C580,U579))</f>
        <v/>
      </c>
      <c r="V580" s="9" t="str">
        <f aca="false">IF(ISBLANK(A580),"",IF($A580=V$2,$C580,V579))</f>
        <v/>
      </c>
      <c r="W580" s="9" t="str">
        <f aca="false">IF(ISBLANK(A580),"",IF($A580=W$2,$C580,W579))</f>
        <v/>
      </c>
    </row>
    <row r="581" customFormat="false" ht="14.1" hidden="false" customHeight="false" outlineLevel="0" collapsed="false">
      <c r="H581" s="8" t="n">
        <f aca="false">IF(ISBLANK(D581),,LEFT(D581,LEN(D581)-6)*1)</f>
        <v>0</v>
      </c>
      <c r="I581" s="9" t="str">
        <f aca="false">IF(ISBLANK(A581),"",-B581*C581)</f>
        <v/>
      </c>
      <c r="J581" s="9" t="str">
        <f aca="false">IF(ISBLANK(A581),"",-SUM(I$3:I581))</f>
        <v/>
      </c>
      <c r="K581" s="9" t="str">
        <f aca="false">IF(ISBLANK(A581),"",SUMPRODUCT(O581:R581,T581:W581)-J581)</f>
        <v/>
      </c>
      <c r="L581" s="5" t="str">
        <f aca="false">IF(ISBLANK(A581),"",K581/$M$1)</f>
        <v/>
      </c>
      <c r="M581" s="5" t="str">
        <f aca="false">IF(ISBLANK(A581),"",K581/($M$1+SUM(K$3:K580)))</f>
        <v/>
      </c>
      <c r="N581" s="0" t="str">
        <f aca="false">IF(ISBLANK(A581),"",IF(H582=0,NETWORKDAYS($H$3,H581,holiday!$B$2:$B$10),IF(DAY(H581)&lt;DAY(H582),NETWORKDAYS($H$3,H581,holiday!$B$2:$B$10),0)))</f>
        <v/>
      </c>
      <c r="O581" s="0" t="str">
        <f aca="false">IF(ISBLANK(A581),"",SUMIF($A$3:$A581,O$2,$B$3:$B581))</f>
        <v/>
      </c>
      <c r="P581" s="0" t="str">
        <f aca="false">IF(ISBLANK(A581),"",SUMIF($A$3:$A581,P$2,$B$3:$B581))</f>
        <v/>
      </c>
      <c r="Q581" s="0" t="str">
        <f aca="false">IF(ISBLANK(A581),"",SUMIF($A$3:$A581,Q$2,$B$3:$B581))</f>
        <v/>
      </c>
      <c r="R581" s="0" t="str">
        <f aca="false">IF(ISBLANK(A581),"",SUMIF($A$3:$A581,R$2,$B$3:$B581))</f>
        <v/>
      </c>
      <c r="T581" s="9" t="str">
        <f aca="false">IF(ISBLANK(A581),"",IF($A581=T$2,$C581,T580))</f>
        <v/>
      </c>
      <c r="U581" s="9" t="str">
        <f aca="false">IF(ISBLANK(A581),"",IF($A581=U$2,$C581,U580))</f>
        <v/>
      </c>
      <c r="V581" s="9" t="str">
        <f aca="false">IF(ISBLANK(A581),"",IF($A581=V$2,$C581,V580))</f>
        <v/>
      </c>
      <c r="W581" s="9" t="str">
        <f aca="false">IF(ISBLANK(A581),"",IF($A581=W$2,$C581,W580))</f>
        <v/>
      </c>
    </row>
    <row r="582" customFormat="false" ht="14.1" hidden="false" customHeight="false" outlineLevel="0" collapsed="false">
      <c r="H582" s="8" t="n">
        <f aca="false">IF(ISBLANK(D582),,LEFT(D582,LEN(D582)-6)*1)</f>
        <v>0</v>
      </c>
      <c r="I582" s="9" t="str">
        <f aca="false">IF(ISBLANK(A582),"",-B582*C582)</f>
        <v/>
      </c>
      <c r="J582" s="9" t="str">
        <f aca="false">IF(ISBLANK(A582),"",-SUM(I$3:I582))</f>
        <v/>
      </c>
      <c r="K582" s="9" t="str">
        <f aca="false">IF(ISBLANK(A582),"",SUMPRODUCT(O582:R582,T582:W582)-J582)</f>
        <v/>
      </c>
      <c r="L582" s="5" t="str">
        <f aca="false">IF(ISBLANK(A582),"",K582/$M$1)</f>
        <v/>
      </c>
      <c r="M582" s="5" t="str">
        <f aca="false">IF(ISBLANK(A582),"",K582/($M$1+SUM(K$3:K581)))</f>
        <v/>
      </c>
      <c r="N582" s="0" t="str">
        <f aca="false">IF(ISBLANK(A582),"",IF(H583=0,NETWORKDAYS($H$3,H582,holiday!$B$2:$B$10),IF(DAY(H582)&lt;DAY(H583),NETWORKDAYS($H$3,H582,holiday!$B$2:$B$10),0)))</f>
        <v/>
      </c>
      <c r="O582" s="0" t="str">
        <f aca="false">IF(ISBLANK(A582),"",SUMIF($A$3:$A582,O$2,$B$3:$B582))</f>
        <v/>
      </c>
      <c r="P582" s="0" t="str">
        <f aca="false">IF(ISBLANK(A582),"",SUMIF($A$3:$A582,P$2,$B$3:$B582))</f>
        <v/>
      </c>
      <c r="Q582" s="0" t="str">
        <f aca="false">IF(ISBLANK(A582),"",SUMIF($A$3:$A582,Q$2,$B$3:$B582))</f>
        <v/>
      </c>
      <c r="R582" s="0" t="str">
        <f aca="false">IF(ISBLANK(A582),"",SUMIF($A$3:$A582,R$2,$B$3:$B582))</f>
        <v/>
      </c>
      <c r="T582" s="9" t="str">
        <f aca="false">IF(ISBLANK(A582),"",IF($A582=T$2,$C582,T581))</f>
        <v/>
      </c>
      <c r="U582" s="9" t="str">
        <f aca="false">IF(ISBLANK(A582),"",IF($A582=U$2,$C582,U581))</f>
        <v/>
      </c>
      <c r="V582" s="9" t="str">
        <f aca="false">IF(ISBLANK(A582),"",IF($A582=V$2,$C582,V581))</f>
        <v/>
      </c>
      <c r="W582" s="9" t="str">
        <f aca="false">IF(ISBLANK(A582),"",IF($A582=W$2,$C582,W581))</f>
        <v/>
      </c>
    </row>
    <row r="583" customFormat="false" ht="14.1" hidden="false" customHeight="false" outlineLevel="0" collapsed="false">
      <c r="H583" s="8" t="n">
        <f aca="false">IF(ISBLANK(D583),,LEFT(D583,LEN(D583)-6)*1)</f>
        <v>0</v>
      </c>
      <c r="I583" s="9" t="str">
        <f aca="false">IF(ISBLANK(A583),"",-B583*C583)</f>
        <v/>
      </c>
      <c r="J583" s="9" t="str">
        <f aca="false">IF(ISBLANK(A583),"",-SUM(I$3:I583))</f>
        <v/>
      </c>
      <c r="K583" s="9" t="str">
        <f aca="false">IF(ISBLANK(A583),"",SUMPRODUCT(O583:R583,T583:W583)-J583)</f>
        <v/>
      </c>
      <c r="L583" s="5" t="str">
        <f aca="false">IF(ISBLANK(A583),"",K583/$M$1)</f>
        <v/>
      </c>
      <c r="M583" s="5" t="str">
        <f aca="false">IF(ISBLANK(A583),"",K583/($M$1+SUM(K$3:K582)))</f>
        <v/>
      </c>
      <c r="N583" s="0" t="str">
        <f aca="false">IF(ISBLANK(A583),"",IF(H584=0,NETWORKDAYS($H$3,H583,holiday!$B$2:$B$10),IF(DAY(H583)&lt;DAY(H584),NETWORKDAYS($H$3,H583,holiday!$B$2:$B$10),0)))</f>
        <v/>
      </c>
      <c r="O583" s="0" t="str">
        <f aca="false">IF(ISBLANK(A583),"",SUMIF($A$3:$A583,O$2,$B$3:$B583))</f>
        <v/>
      </c>
      <c r="P583" s="0" t="str">
        <f aca="false">IF(ISBLANK(A583),"",SUMIF($A$3:$A583,P$2,$B$3:$B583))</f>
        <v/>
      </c>
      <c r="Q583" s="0" t="str">
        <f aca="false">IF(ISBLANK(A583),"",SUMIF($A$3:$A583,Q$2,$B$3:$B583))</f>
        <v/>
      </c>
      <c r="R583" s="0" t="str">
        <f aca="false">IF(ISBLANK(A583),"",SUMIF($A$3:$A583,R$2,$B$3:$B583))</f>
        <v/>
      </c>
      <c r="T583" s="9" t="str">
        <f aca="false">IF(ISBLANK(A583),"",IF($A583=T$2,$C583,T582))</f>
        <v/>
      </c>
      <c r="U583" s="9" t="str">
        <f aca="false">IF(ISBLANK(A583),"",IF($A583=U$2,$C583,U582))</f>
        <v/>
      </c>
      <c r="V583" s="9" t="str">
        <f aca="false">IF(ISBLANK(A583),"",IF($A583=V$2,$C583,V582))</f>
        <v/>
      </c>
      <c r="W583" s="9" t="str">
        <f aca="false">IF(ISBLANK(A583),"",IF($A583=W$2,$C583,W582))</f>
        <v/>
      </c>
    </row>
    <row r="584" customFormat="false" ht="14.1" hidden="false" customHeight="false" outlineLevel="0" collapsed="false">
      <c r="H584" s="8" t="n">
        <f aca="false">IF(ISBLANK(D584),,LEFT(D584,LEN(D584)-6)*1)</f>
        <v>0</v>
      </c>
      <c r="I584" s="9" t="str">
        <f aca="false">IF(ISBLANK(A584),"",-B584*C584)</f>
        <v/>
      </c>
      <c r="J584" s="9" t="str">
        <f aca="false">IF(ISBLANK(A584),"",-SUM(I$3:I584))</f>
        <v/>
      </c>
      <c r="K584" s="9" t="str">
        <f aca="false">IF(ISBLANK(A584),"",SUMPRODUCT(O584:R584,T584:W584)-J584)</f>
        <v/>
      </c>
      <c r="L584" s="5" t="str">
        <f aca="false">IF(ISBLANK(A584),"",K584/$M$1)</f>
        <v/>
      </c>
      <c r="M584" s="5" t="str">
        <f aca="false">IF(ISBLANK(A584),"",K584/($M$1+SUM(K$3:K583)))</f>
        <v/>
      </c>
      <c r="N584" s="0" t="str">
        <f aca="false">IF(ISBLANK(A584),"",IF(H585=0,NETWORKDAYS($H$3,H584,holiday!$B$2:$B$10),IF(DAY(H584)&lt;DAY(H585),NETWORKDAYS($H$3,H584,holiday!$B$2:$B$10),0)))</f>
        <v/>
      </c>
      <c r="O584" s="0" t="str">
        <f aca="false">IF(ISBLANK(A584),"",SUMIF($A$3:$A584,O$2,$B$3:$B584))</f>
        <v/>
      </c>
      <c r="P584" s="0" t="str">
        <f aca="false">IF(ISBLANK(A584),"",SUMIF($A$3:$A584,P$2,$B$3:$B584))</f>
        <v/>
      </c>
      <c r="Q584" s="0" t="str">
        <f aca="false">IF(ISBLANK(A584),"",SUMIF($A$3:$A584,Q$2,$B$3:$B584))</f>
        <v/>
      </c>
      <c r="R584" s="0" t="str">
        <f aca="false">IF(ISBLANK(A584),"",SUMIF($A$3:$A584,R$2,$B$3:$B584))</f>
        <v/>
      </c>
      <c r="T584" s="9" t="str">
        <f aca="false">IF(ISBLANK(A584),"",IF($A584=T$2,$C584,T583))</f>
        <v/>
      </c>
      <c r="U584" s="9" t="str">
        <f aca="false">IF(ISBLANK(A584),"",IF($A584=U$2,$C584,U583))</f>
        <v/>
      </c>
      <c r="V584" s="9" t="str">
        <f aca="false">IF(ISBLANK(A584),"",IF($A584=V$2,$C584,V583))</f>
        <v/>
      </c>
      <c r="W584" s="9" t="str">
        <f aca="false">IF(ISBLANK(A584),"",IF($A584=W$2,$C584,W583))</f>
        <v/>
      </c>
    </row>
    <row r="585" customFormat="false" ht="14.1" hidden="false" customHeight="false" outlineLevel="0" collapsed="false">
      <c r="H585" s="8" t="n">
        <f aca="false">IF(ISBLANK(D585),,LEFT(D585,LEN(D585)-6)*1)</f>
        <v>0</v>
      </c>
      <c r="I585" s="9" t="str">
        <f aca="false">IF(ISBLANK(A585),"",-B585*C585)</f>
        <v/>
      </c>
      <c r="J585" s="9" t="str">
        <f aca="false">IF(ISBLANK(A585),"",-SUM(I$3:I585))</f>
        <v/>
      </c>
      <c r="K585" s="9" t="str">
        <f aca="false">IF(ISBLANK(A585),"",SUMPRODUCT(O585:R585,T585:W585)-J585)</f>
        <v/>
      </c>
      <c r="L585" s="5" t="str">
        <f aca="false">IF(ISBLANK(A585),"",K585/$M$1)</f>
        <v/>
      </c>
      <c r="M585" s="5" t="str">
        <f aca="false">IF(ISBLANK(A585),"",K585/($M$1+SUM(K$3:K584)))</f>
        <v/>
      </c>
      <c r="N585" s="0" t="str">
        <f aca="false">IF(ISBLANK(A585),"",IF(H586=0,NETWORKDAYS($H$3,H585,holiday!$B$2:$B$10),IF(DAY(H585)&lt;DAY(H586),NETWORKDAYS($H$3,H585,holiday!$B$2:$B$10),0)))</f>
        <v/>
      </c>
      <c r="O585" s="0" t="str">
        <f aca="false">IF(ISBLANK(A585),"",SUMIF($A$3:$A585,O$2,$B$3:$B585))</f>
        <v/>
      </c>
      <c r="P585" s="0" t="str">
        <f aca="false">IF(ISBLANK(A585),"",SUMIF($A$3:$A585,P$2,$B$3:$B585))</f>
        <v/>
      </c>
      <c r="Q585" s="0" t="str">
        <f aca="false">IF(ISBLANK(A585),"",SUMIF($A$3:$A585,Q$2,$B$3:$B585))</f>
        <v/>
      </c>
      <c r="R585" s="0" t="str">
        <f aca="false">IF(ISBLANK(A585),"",SUMIF($A$3:$A585,R$2,$B$3:$B585))</f>
        <v/>
      </c>
      <c r="T585" s="9" t="str">
        <f aca="false">IF(ISBLANK(A585),"",IF($A585=T$2,$C585,T584))</f>
        <v/>
      </c>
      <c r="U585" s="9" t="str">
        <f aca="false">IF(ISBLANK(A585),"",IF($A585=U$2,$C585,U584))</f>
        <v/>
      </c>
      <c r="V585" s="9" t="str">
        <f aca="false">IF(ISBLANK(A585),"",IF($A585=V$2,$C585,V584))</f>
        <v/>
      </c>
      <c r="W585" s="9" t="str">
        <f aca="false">IF(ISBLANK(A585),"",IF($A585=W$2,$C585,W584))</f>
        <v/>
      </c>
    </row>
    <row r="586" customFormat="false" ht="14.1" hidden="false" customHeight="false" outlineLevel="0" collapsed="false">
      <c r="H586" s="8" t="n">
        <f aca="false">IF(ISBLANK(D586),,LEFT(D586,LEN(D586)-6)*1)</f>
        <v>0</v>
      </c>
      <c r="I586" s="9" t="str">
        <f aca="false">IF(ISBLANK(A586),"",-B586*C586)</f>
        <v/>
      </c>
      <c r="J586" s="9" t="str">
        <f aca="false">IF(ISBLANK(A586),"",-SUM(I$3:I586))</f>
        <v/>
      </c>
      <c r="K586" s="9" t="str">
        <f aca="false">IF(ISBLANK(A586),"",SUMPRODUCT(O586:R586,T586:W586)-J586)</f>
        <v/>
      </c>
      <c r="L586" s="5" t="str">
        <f aca="false">IF(ISBLANK(A586),"",K586/$M$1)</f>
        <v/>
      </c>
      <c r="M586" s="5" t="str">
        <f aca="false">IF(ISBLANK(A586),"",K586/($M$1+SUM(K$3:K585)))</f>
        <v/>
      </c>
      <c r="N586" s="0" t="str">
        <f aca="false">IF(ISBLANK(A586),"",IF(H587=0,NETWORKDAYS($H$3,H586,holiday!$B$2:$B$10),IF(DAY(H586)&lt;DAY(H587),NETWORKDAYS($H$3,H586,holiday!$B$2:$B$10),0)))</f>
        <v/>
      </c>
      <c r="O586" s="0" t="str">
        <f aca="false">IF(ISBLANK(A586),"",SUMIF($A$3:$A586,O$2,$B$3:$B586))</f>
        <v/>
      </c>
      <c r="P586" s="0" t="str">
        <f aca="false">IF(ISBLANK(A586),"",SUMIF($A$3:$A586,P$2,$B$3:$B586))</f>
        <v/>
      </c>
      <c r="Q586" s="0" t="str">
        <f aca="false">IF(ISBLANK(A586),"",SUMIF($A$3:$A586,Q$2,$B$3:$B586))</f>
        <v/>
      </c>
      <c r="R586" s="0" t="str">
        <f aca="false">IF(ISBLANK(A586),"",SUMIF($A$3:$A586,R$2,$B$3:$B586))</f>
        <v/>
      </c>
      <c r="T586" s="9" t="str">
        <f aca="false">IF(ISBLANK(A586),"",IF($A586=T$2,$C586,T585))</f>
        <v/>
      </c>
      <c r="U586" s="9" t="str">
        <f aca="false">IF(ISBLANK(A586),"",IF($A586=U$2,$C586,U585))</f>
        <v/>
      </c>
      <c r="V586" s="9" t="str">
        <f aca="false">IF(ISBLANK(A586),"",IF($A586=V$2,$C586,V585))</f>
        <v/>
      </c>
      <c r="W586" s="9" t="str">
        <f aca="false">IF(ISBLANK(A586),"",IF($A586=W$2,$C586,W585))</f>
        <v/>
      </c>
    </row>
    <row r="587" customFormat="false" ht="14.1" hidden="false" customHeight="false" outlineLevel="0" collapsed="false">
      <c r="H587" s="8" t="n">
        <f aca="false">IF(ISBLANK(D587),,LEFT(D587,LEN(D587)-6)*1)</f>
        <v>0</v>
      </c>
      <c r="I587" s="9" t="str">
        <f aca="false">IF(ISBLANK(A587),"",-B587*C587)</f>
        <v/>
      </c>
      <c r="J587" s="9" t="str">
        <f aca="false">IF(ISBLANK(A587),"",-SUM(I$3:I587))</f>
        <v/>
      </c>
      <c r="K587" s="9" t="str">
        <f aca="false">IF(ISBLANK(A587),"",SUMPRODUCT(O587:R587,T587:W587)-J587)</f>
        <v/>
      </c>
      <c r="L587" s="5" t="str">
        <f aca="false">IF(ISBLANK(A587),"",K587/$M$1)</f>
        <v/>
      </c>
      <c r="M587" s="5" t="str">
        <f aca="false">IF(ISBLANK(A587),"",K587/($M$1+SUM(K$3:K586)))</f>
        <v/>
      </c>
      <c r="N587" s="0" t="str">
        <f aca="false">IF(ISBLANK(A587),"",IF(H588=0,NETWORKDAYS($H$3,H587,holiday!$B$2:$B$10),IF(DAY(H587)&lt;DAY(H588),NETWORKDAYS($H$3,H587,holiday!$B$2:$B$10),0)))</f>
        <v/>
      </c>
      <c r="O587" s="0" t="str">
        <f aca="false">IF(ISBLANK(A587),"",SUMIF($A$3:$A587,O$2,$B$3:$B587))</f>
        <v/>
      </c>
      <c r="P587" s="0" t="str">
        <f aca="false">IF(ISBLANK(A587),"",SUMIF($A$3:$A587,P$2,$B$3:$B587))</f>
        <v/>
      </c>
      <c r="Q587" s="0" t="str">
        <f aca="false">IF(ISBLANK(A587),"",SUMIF($A$3:$A587,Q$2,$B$3:$B587))</f>
        <v/>
      </c>
      <c r="R587" s="0" t="str">
        <f aca="false">IF(ISBLANK(A587),"",SUMIF($A$3:$A587,R$2,$B$3:$B587))</f>
        <v/>
      </c>
      <c r="T587" s="9" t="str">
        <f aca="false">IF(ISBLANK(A587),"",IF($A587=T$2,$C587,T586))</f>
        <v/>
      </c>
      <c r="U587" s="9" t="str">
        <f aca="false">IF(ISBLANK(A587),"",IF($A587=U$2,$C587,U586))</f>
        <v/>
      </c>
      <c r="V587" s="9" t="str">
        <f aca="false">IF(ISBLANK(A587),"",IF($A587=V$2,$C587,V586))</f>
        <v/>
      </c>
      <c r="W587" s="9" t="str">
        <f aca="false">IF(ISBLANK(A587),"",IF($A587=W$2,$C587,W586))</f>
        <v/>
      </c>
    </row>
    <row r="588" customFormat="false" ht="14.1" hidden="false" customHeight="false" outlineLevel="0" collapsed="false">
      <c r="H588" s="8" t="n">
        <f aca="false">IF(ISBLANK(D588),,LEFT(D588,LEN(D588)-6)*1)</f>
        <v>0</v>
      </c>
      <c r="I588" s="9" t="str">
        <f aca="false">IF(ISBLANK(A588),"",-B588*C588)</f>
        <v/>
      </c>
      <c r="J588" s="9" t="str">
        <f aca="false">IF(ISBLANK(A588),"",-SUM(I$3:I588))</f>
        <v/>
      </c>
      <c r="K588" s="9" t="str">
        <f aca="false">IF(ISBLANK(A588),"",SUMPRODUCT(O588:R588,T588:W588)-J588)</f>
        <v/>
      </c>
      <c r="L588" s="5" t="str">
        <f aca="false">IF(ISBLANK(A588),"",K588/$M$1)</f>
        <v/>
      </c>
      <c r="M588" s="5" t="str">
        <f aca="false">IF(ISBLANK(A588),"",K588/($M$1+SUM(K$3:K587)))</f>
        <v/>
      </c>
      <c r="N588" s="0" t="str">
        <f aca="false">IF(ISBLANK(A588),"",IF(H589=0,NETWORKDAYS($H$3,H588,holiday!$B$2:$B$10),IF(DAY(H588)&lt;DAY(H589),NETWORKDAYS($H$3,H588,holiday!$B$2:$B$10),0)))</f>
        <v/>
      </c>
      <c r="O588" s="0" t="str">
        <f aca="false">IF(ISBLANK(A588),"",SUMIF($A$3:$A588,O$2,$B$3:$B588))</f>
        <v/>
      </c>
      <c r="P588" s="0" t="str">
        <f aca="false">IF(ISBLANK(A588),"",SUMIF($A$3:$A588,P$2,$B$3:$B588))</f>
        <v/>
      </c>
      <c r="Q588" s="0" t="str">
        <f aca="false">IF(ISBLANK(A588),"",SUMIF($A$3:$A588,Q$2,$B$3:$B588))</f>
        <v/>
      </c>
      <c r="R588" s="0" t="str">
        <f aca="false">IF(ISBLANK(A588),"",SUMIF($A$3:$A588,R$2,$B$3:$B588))</f>
        <v/>
      </c>
      <c r="T588" s="9" t="str">
        <f aca="false">IF(ISBLANK(A588),"",IF($A588=T$2,$C588,T587))</f>
        <v/>
      </c>
      <c r="U588" s="9" t="str">
        <f aca="false">IF(ISBLANK(A588),"",IF($A588=U$2,$C588,U587))</f>
        <v/>
      </c>
      <c r="V588" s="9" t="str">
        <f aca="false">IF(ISBLANK(A588),"",IF($A588=V$2,$C588,V587))</f>
        <v/>
      </c>
      <c r="W588" s="9" t="str">
        <f aca="false">IF(ISBLANK(A588),"",IF($A588=W$2,$C588,W587))</f>
        <v/>
      </c>
    </row>
    <row r="589" customFormat="false" ht="14.1" hidden="false" customHeight="false" outlineLevel="0" collapsed="false">
      <c r="H589" s="8" t="n">
        <f aca="false">IF(ISBLANK(D589),,LEFT(D589,LEN(D589)-6)*1)</f>
        <v>0</v>
      </c>
      <c r="I589" s="9" t="str">
        <f aca="false">IF(ISBLANK(A589),"",-B589*C589)</f>
        <v/>
      </c>
      <c r="J589" s="9" t="str">
        <f aca="false">IF(ISBLANK(A589),"",-SUM(I$3:I589))</f>
        <v/>
      </c>
      <c r="K589" s="9" t="str">
        <f aca="false">IF(ISBLANK(A589),"",SUMPRODUCT(O589:R589,T589:W589)-J589)</f>
        <v/>
      </c>
      <c r="L589" s="5" t="str">
        <f aca="false">IF(ISBLANK(A589),"",K589/$M$1)</f>
        <v/>
      </c>
      <c r="M589" s="5" t="str">
        <f aca="false">IF(ISBLANK(A589),"",K589/($M$1+SUM(K$3:K588)))</f>
        <v/>
      </c>
      <c r="N589" s="0" t="str">
        <f aca="false">IF(ISBLANK(A589),"",IF(H590=0,NETWORKDAYS($H$3,H589,holiday!$B$2:$B$10),IF(DAY(H589)&lt;DAY(H590),NETWORKDAYS($H$3,H589,holiday!$B$2:$B$10),0)))</f>
        <v/>
      </c>
      <c r="O589" s="0" t="str">
        <f aca="false">IF(ISBLANK(A589),"",SUMIF($A$3:$A589,O$2,$B$3:$B589))</f>
        <v/>
      </c>
      <c r="P589" s="0" t="str">
        <f aca="false">IF(ISBLANK(A589),"",SUMIF($A$3:$A589,P$2,$B$3:$B589))</f>
        <v/>
      </c>
      <c r="Q589" s="0" t="str">
        <f aca="false">IF(ISBLANK(A589),"",SUMIF($A$3:$A589,Q$2,$B$3:$B589))</f>
        <v/>
      </c>
      <c r="R589" s="0" t="str">
        <f aca="false">IF(ISBLANK(A589),"",SUMIF($A$3:$A589,R$2,$B$3:$B589))</f>
        <v/>
      </c>
      <c r="T589" s="9" t="str">
        <f aca="false">IF(ISBLANK(A589),"",IF($A589=T$2,$C589,T588))</f>
        <v/>
      </c>
      <c r="U589" s="9" t="str">
        <f aca="false">IF(ISBLANK(A589),"",IF($A589=U$2,$C589,U588))</f>
        <v/>
      </c>
      <c r="V589" s="9" t="str">
        <f aca="false">IF(ISBLANK(A589),"",IF($A589=V$2,$C589,V588))</f>
        <v/>
      </c>
      <c r="W589" s="9" t="str">
        <f aca="false">IF(ISBLANK(A589),"",IF($A589=W$2,$C589,W588))</f>
        <v/>
      </c>
    </row>
    <row r="590" customFormat="false" ht="14.1" hidden="false" customHeight="false" outlineLevel="0" collapsed="false">
      <c r="H590" s="8" t="n">
        <f aca="false">IF(ISBLANK(D590),,LEFT(D590,LEN(D590)-6)*1)</f>
        <v>0</v>
      </c>
      <c r="I590" s="9" t="str">
        <f aca="false">IF(ISBLANK(A590),"",-B590*C590)</f>
        <v/>
      </c>
      <c r="J590" s="9" t="str">
        <f aca="false">IF(ISBLANK(A590),"",-SUM(I$3:I590))</f>
        <v/>
      </c>
      <c r="K590" s="9" t="str">
        <f aca="false">IF(ISBLANK(A590),"",SUMPRODUCT(O590:R590,T590:W590)-J590)</f>
        <v/>
      </c>
      <c r="L590" s="5" t="str">
        <f aca="false">IF(ISBLANK(A590),"",K590/$M$1)</f>
        <v/>
      </c>
      <c r="M590" s="5" t="str">
        <f aca="false">IF(ISBLANK(A590),"",K590/($M$1+SUM(K$3:K589)))</f>
        <v/>
      </c>
      <c r="N590" s="0" t="str">
        <f aca="false">IF(ISBLANK(A590),"",IF(H591=0,NETWORKDAYS($H$3,H590,holiday!$B$2:$B$10),IF(DAY(H590)&lt;DAY(H591),NETWORKDAYS($H$3,H590,holiday!$B$2:$B$10),0)))</f>
        <v/>
      </c>
      <c r="O590" s="0" t="str">
        <f aca="false">IF(ISBLANK(A590),"",SUMIF($A$3:$A590,O$2,$B$3:$B590))</f>
        <v/>
      </c>
      <c r="P590" s="0" t="str">
        <f aca="false">IF(ISBLANK(A590),"",SUMIF($A$3:$A590,P$2,$B$3:$B590))</f>
        <v/>
      </c>
      <c r="Q590" s="0" t="str">
        <f aca="false">IF(ISBLANK(A590),"",SUMIF($A$3:$A590,Q$2,$B$3:$B590))</f>
        <v/>
      </c>
      <c r="R590" s="0" t="str">
        <f aca="false">IF(ISBLANK(A590),"",SUMIF($A$3:$A590,R$2,$B$3:$B590))</f>
        <v/>
      </c>
      <c r="T590" s="9" t="str">
        <f aca="false">IF(ISBLANK(A590),"",IF($A590=T$2,$C590,T589))</f>
        <v/>
      </c>
      <c r="U590" s="9" t="str">
        <f aca="false">IF(ISBLANK(A590),"",IF($A590=U$2,$C590,U589))</f>
        <v/>
      </c>
      <c r="V590" s="9" t="str">
        <f aca="false">IF(ISBLANK(A590),"",IF($A590=V$2,$C590,V589))</f>
        <v/>
      </c>
      <c r="W590" s="9" t="str">
        <f aca="false">IF(ISBLANK(A590),"",IF($A590=W$2,$C590,W589))</f>
        <v/>
      </c>
    </row>
    <row r="591" customFormat="false" ht="14.1" hidden="false" customHeight="false" outlineLevel="0" collapsed="false">
      <c r="H591" s="8" t="n">
        <f aca="false">IF(ISBLANK(D591),,LEFT(D591,LEN(D591)-6)*1)</f>
        <v>0</v>
      </c>
      <c r="I591" s="9" t="str">
        <f aca="false">IF(ISBLANK(A591),"",-B591*C591)</f>
        <v/>
      </c>
      <c r="J591" s="9" t="str">
        <f aca="false">IF(ISBLANK(A591),"",-SUM(I$3:I591))</f>
        <v/>
      </c>
      <c r="K591" s="9" t="str">
        <f aca="false">IF(ISBLANK(A591),"",SUMPRODUCT(O591:R591,T591:W591)-J591)</f>
        <v/>
      </c>
      <c r="L591" s="5" t="str">
        <f aca="false">IF(ISBLANK(A591),"",K591/$M$1)</f>
        <v/>
      </c>
      <c r="M591" s="5" t="str">
        <f aca="false">IF(ISBLANK(A591),"",K591/($M$1+SUM(K$3:K590)))</f>
        <v/>
      </c>
      <c r="N591" s="0" t="str">
        <f aca="false">IF(ISBLANK(A591),"",IF(H592=0,NETWORKDAYS($H$3,H591,holiday!$B$2:$B$10),IF(DAY(H591)&lt;DAY(H592),NETWORKDAYS($H$3,H591,holiday!$B$2:$B$10),0)))</f>
        <v/>
      </c>
      <c r="O591" s="0" t="str">
        <f aca="false">IF(ISBLANK(A591),"",SUMIF($A$3:$A591,O$2,$B$3:$B591))</f>
        <v/>
      </c>
      <c r="P591" s="0" t="str">
        <f aca="false">IF(ISBLANK(A591),"",SUMIF($A$3:$A591,P$2,$B$3:$B591))</f>
        <v/>
      </c>
      <c r="Q591" s="0" t="str">
        <f aca="false">IF(ISBLANK(A591),"",SUMIF($A$3:$A591,Q$2,$B$3:$B591))</f>
        <v/>
      </c>
      <c r="R591" s="0" t="str">
        <f aca="false">IF(ISBLANK(A591),"",SUMIF($A$3:$A591,R$2,$B$3:$B591))</f>
        <v/>
      </c>
      <c r="T591" s="9" t="str">
        <f aca="false">IF(ISBLANK(A591),"",IF($A591=T$2,$C591,T590))</f>
        <v/>
      </c>
      <c r="U591" s="9" t="str">
        <f aca="false">IF(ISBLANK(A591),"",IF($A591=U$2,$C591,U590))</f>
        <v/>
      </c>
      <c r="V591" s="9" t="str">
        <f aca="false">IF(ISBLANK(A591),"",IF($A591=V$2,$C591,V590))</f>
        <v/>
      </c>
      <c r="W591" s="9" t="str">
        <f aca="false">IF(ISBLANK(A591),"",IF($A591=W$2,$C591,W590))</f>
        <v/>
      </c>
    </row>
    <row r="592" customFormat="false" ht="14.1" hidden="false" customHeight="false" outlineLevel="0" collapsed="false">
      <c r="H592" s="8" t="n">
        <f aca="false">IF(ISBLANK(D592),,LEFT(D592,LEN(D592)-6)*1)</f>
        <v>0</v>
      </c>
      <c r="I592" s="9" t="str">
        <f aca="false">IF(ISBLANK(A592),"",-B592*C592)</f>
        <v/>
      </c>
      <c r="J592" s="9" t="str">
        <f aca="false">IF(ISBLANK(A592),"",-SUM(I$3:I592))</f>
        <v/>
      </c>
      <c r="K592" s="9" t="str">
        <f aca="false">IF(ISBLANK(A592),"",SUMPRODUCT(O592:R592,T592:W592)-J592)</f>
        <v/>
      </c>
      <c r="L592" s="5" t="str">
        <f aca="false">IF(ISBLANK(A592),"",K592/$M$1)</f>
        <v/>
      </c>
      <c r="M592" s="5" t="str">
        <f aca="false">IF(ISBLANK(A592),"",K592/($M$1+SUM(K$3:K591)))</f>
        <v/>
      </c>
      <c r="N592" s="0" t="str">
        <f aca="false">IF(ISBLANK(A592),"",IF(H593=0,NETWORKDAYS($H$3,H592,holiday!$B$2:$B$10),IF(DAY(H592)&lt;DAY(H593),NETWORKDAYS($H$3,H592,holiday!$B$2:$B$10),0)))</f>
        <v/>
      </c>
      <c r="O592" s="0" t="str">
        <f aca="false">IF(ISBLANK(A592),"",SUMIF($A$3:$A592,O$2,$B$3:$B592))</f>
        <v/>
      </c>
      <c r="P592" s="0" t="str">
        <f aca="false">IF(ISBLANK(A592),"",SUMIF($A$3:$A592,P$2,$B$3:$B592))</f>
        <v/>
      </c>
      <c r="Q592" s="0" t="str">
        <f aca="false">IF(ISBLANK(A592),"",SUMIF($A$3:$A592,Q$2,$B$3:$B592))</f>
        <v/>
      </c>
      <c r="R592" s="0" t="str">
        <f aca="false">IF(ISBLANK(A592),"",SUMIF($A$3:$A592,R$2,$B$3:$B592))</f>
        <v/>
      </c>
      <c r="T592" s="9" t="str">
        <f aca="false">IF(ISBLANK(A592),"",IF($A592=T$2,$C592,T591))</f>
        <v/>
      </c>
      <c r="U592" s="9" t="str">
        <f aca="false">IF(ISBLANK(A592),"",IF($A592=U$2,$C592,U591))</f>
        <v/>
      </c>
      <c r="V592" s="9" t="str">
        <f aca="false">IF(ISBLANK(A592),"",IF($A592=V$2,$C592,V591))</f>
        <v/>
      </c>
      <c r="W592" s="9" t="str">
        <f aca="false">IF(ISBLANK(A592),"",IF($A592=W$2,$C592,W591))</f>
        <v/>
      </c>
    </row>
    <row r="593" customFormat="false" ht="14.1" hidden="false" customHeight="false" outlineLevel="0" collapsed="false">
      <c r="H593" s="8" t="n">
        <f aca="false">IF(ISBLANK(D593),,LEFT(D593,LEN(D593)-6)*1)</f>
        <v>0</v>
      </c>
      <c r="I593" s="9" t="str">
        <f aca="false">IF(ISBLANK(A593),"",-B593*C593)</f>
        <v/>
      </c>
      <c r="J593" s="9" t="str">
        <f aca="false">IF(ISBLANK(A593),"",-SUM(I$3:I593))</f>
        <v/>
      </c>
      <c r="K593" s="9" t="str">
        <f aca="false">IF(ISBLANK(A593),"",SUMPRODUCT(O593:R593,T593:W593)-J593)</f>
        <v/>
      </c>
      <c r="L593" s="5" t="str">
        <f aca="false">IF(ISBLANK(A593),"",K593/$M$1)</f>
        <v/>
      </c>
      <c r="M593" s="5" t="str">
        <f aca="false">IF(ISBLANK(A593),"",K593/($M$1+SUM(K$3:K592)))</f>
        <v/>
      </c>
      <c r="N593" s="0" t="str">
        <f aca="false">IF(ISBLANK(A593),"",IF(H594=0,NETWORKDAYS($H$3,H593,holiday!$B$2:$B$10),IF(DAY(H593)&lt;DAY(H594),NETWORKDAYS($H$3,H593,holiday!$B$2:$B$10),0)))</f>
        <v/>
      </c>
      <c r="O593" s="0" t="str">
        <f aca="false">IF(ISBLANK(A593),"",SUMIF($A$3:$A593,O$2,$B$3:$B593))</f>
        <v/>
      </c>
      <c r="P593" s="0" t="str">
        <f aca="false">IF(ISBLANK(A593),"",SUMIF($A$3:$A593,P$2,$B$3:$B593))</f>
        <v/>
      </c>
      <c r="Q593" s="0" t="str">
        <f aca="false">IF(ISBLANK(A593),"",SUMIF($A$3:$A593,Q$2,$B$3:$B593))</f>
        <v/>
      </c>
      <c r="R593" s="0" t="str">
        <f aca="false">IF(ISBLANK(A593),"",SUMIF($A$3:$A593,R$2,$B$3:$B593))</f>
        <v/>
      </c>
      <c r="T593" s="9" t="str">
        <f aca="false">IF(ISBLANK(A593),"",IF($A593=T$2,$C593,T592))</f>
        <v/>
      </c>
      <c r="U593" s="9" t="str">
        <f aca="false">IF(ISBLANK(A593),"",IF($A593=U$2,$C593,U592))</f>
        <v/>
      </c>
      <c r="V593" s="9" t="str">
        <f aca="false">IF(ISBLANK(A593),"",IF($A593=V$2,$C593,V592))</f>
        <v/>
      </c>
      <c r="W593" s="9" t="str">
        <f aca="false">IF(ISBLANK(A593),"",IF($A593=W$2,$C593,W592))</f>
        <v/>
      </c>
    </row>
    <row r="594" customFormat="false" ht="14.1" hidden="false" customHeight="false" outlineLevel="0" collapsed="false">
      <c r="H594" s="8" t="n">
        <f aca="false">IF(ISBLANK(D594),,LEFT(D594,LEN(D594)-6)*1)</f>
        <v>0</v>
      </c>
      <c r="I594" s="9" t="str">
        <f aca="false">IF(ISBLANK(A594),"",-B594*C594)</f>
        <v/>
      </c>
      <c r="J594" s="9" t="str">
        <f aca="false">IF(ISBLANK(A594),"",-SUM(I$3:I594))</f>
        <v/>
      </c>
      <c r="K594" s="9" t="str">
        <f aca="false">IF(ISBLANK(A594),"",SUMPRODUCT(O594:R594,T594:W594)-J594)</f>
        <v/>
      </c>
      <c r="L594" s="5" t="str">
        <f aca="false">IF(ISBLANK(A594),"",K594/$M$1)</f>
        <v/>
      </c>
      <c r="M594" s="5" t="str">
        <f aca="false">IF(ISBLANK(A594),"",K594/($M$1+SUM(K$3:K593)))</f>
        <v/>
      </c>
      <c r="N594" s="0" t="str">
        <f aca="false">IF(ISBLANK(A594),"",IF(H595=0,NETWORKDAYS($H$3,H594,holiday!$B$2:$B$10),IF(DAY(H594)&lt;DAY(H595),NETWORKDAYS($H$3,H594,holiday!$B$2:$B$10),0)))</f>
        <v/>
      </c>
      <c r="O594" s="0" t="str">
        <f aca="false">IF(ISBLANK(A594),"",SUMIF($A$3:$A594,O$2,$B$3:$B594))</f>
        <v/>
      </c>
      <c r="P594" s="0" t="str">
        <f aca="false">IF(ISBLANK(A594),"",SUMIF($A$3:$A594,P$2,$B$3:$B594))</f>
        <v/>
      </c>
      <c r="Q594" s="0" t="str">
        <f aca="false">IF(ISBLANK(A594),"",SUMIF($A$3:$A594,Q$2,$B$3:$B594))</f>
        <v/>
      </c>
      <c r="R594" s="0" t="str">
        <f aca="false">IF(ISBLANK(A594),"",SUMIF($A$3:$A594,R$2,$B$3:$B594))</f>
        <v/>
      </c>
      <c r="T594" s="9" t="str">
        <f aca="false">IF(ISBLANK(A594),"",IF($A594=T$2,$C594,T593))</f>
        <v/>
      </c>
      <c r="U594" s="9" t="str">
        <f aca="false">IF(ISBLANK(A594),"",IF($A594=U$2,$C594,U593))</f>
        <v/>
      </c>
      <c r="V594" s="9" t="str">
        <f aca="false">IF(ISBLANK(A594),"",IF($A594=V$2,$C594,V593))</f>
        <v/>
      </c>
      <c r="W594" s="9" t="str">
        <f aca="false">IF(ISBLANK(A594),"",IF($A594=W$2,$C594,W593))</f>
        <v/>
      </c>
    </row>
    <row r="595" customFormat="false" ht="14.1" hidden="false" customHeight="false" outlineLevel="0" collapsed="false">
      <c r="H595" s="8" t="n">
        <f aca="false">IF(ISBLANK(D595),,LEFT(D595,LEN(D595)-6)*1)</f>
        <v>0</v>
      </c>
      <c r="I595" s="9" t="str">
        <f aca="false">IF(ISBLANK(A595),"",-B595*C595)</f>
        <v/>
      </c>
      <c r="J595" s="9" t="str">
        <f aca="false">IF(ISBLANK(A595),"",-SUM(I$3:I595))</f>
        <v/>
      </c>
      <c r="K595" s="9" t="str">
        <f aca="false">IF(ISBLANK(A595),"",SUMPRODUCT(O595:R595,T595:W595)-J595)</f>
        <v/>
      </c>
      <c r="L595" s="5" t="str">
        <f aca="false">IF(ISBLANK(A595),"",K595/$M$1)</f>
        <v/>
      </c>
      <c r="M595" s="5" t="str">
        <f aca="false">IF(ISBLANK(A595),"",K595/($M$1+SUM(K$3:K594)))</f>
        <v/>
      </c>
      <c r="N595" s="0" t="str">
        <f aca="false">IF(ISBLANK(A595),"",IF(H596=0,NETWORKDAYS($H$3,H595,holiday!$B$2:$B$10),IF(DAY(H595)&lt;DAY(H596),NETWORKDAYS($H$3,H595,holiday!$B$2:$B$10),0)))</f>
        <v/>
      </c>
      <c r="O595" s="0" t="str">
        <f aca="false">IF(ISBLANK(A595),"",SUMIF($A$3:$A595,O$2,$B$3:$B595))</f>
        <v/>
      </c>
      <c r="P595" s="0" t="str">
        <f aca="false">IF(ISBLANK(A595),"",SUMIF($A$3:$A595,P$2,$B$3:$B595))</f>
        <v/>
      </c>
      <c r="Q595" s="0" t="str">
        <f aca="false">IF(ISBLANK(A595),"",SUMIF($A$3:$A595,Q$2,$B$3:$B595))</f>
        <v/>
      </c>
      <c r="R595" s="0" t="str">
        <f aca="false">IF(ISBLANK(A595),"",SUMIF($A$3:$A595,R$2,$B$3:$B595))</f>
        <v/>
      </c>
      <c r="T595" s="9" t="str">
        <f aca="false">IF(ISBLANK(A595),"",IF($A595=T$2,$C595,T594))</f>
        <v/>
      </c>
      <c r="U595" s="9" t="str">
        <f aca="false">IF(ISBLANK(A595),"",IF($A595=U$2,$C595,U594))</f>
        <v/>
      </c>
      <c r="V595" s="9" t="str">
        <f aca="false">IF(ISBLANK(A595),"",IF($A595=V$2,$C595,V594))</f>
        <v/>
      </c>
      <c r="W595" s="9" t="str">
        <f aca="false">IF(ISBLANK(A595),"",IF($A595=W$2,$C595,W594))</f>
        <v/>
      </c>
    </row>
    <row r="596" customFormat="false" ht="14.1" hidden="false" customHeight="false" outlineLevel="0" collapsed="false">
      <c r="H596" s="8" t="n">
        <f aca="false">IF(ISBLANK(D596),,LEFT(D596,LEN(D596)-6)*1)</f>
        <v>0</v>
      </c>
      <c r="I596" s="9" t="str">
        <f aca="false">IF(ISBLANK(A596),"",-B596*C596)</f>
        <v/>
      </c>
      <c r="J596" s="9" t="str">
        <f aca="false">IF(ISBLANK(A596),"",-SUM(I$3:I596))</f>
        <v/>
      </c>
      <c r="K596" s="9" t="str">
        <f aca="false">IF(ISBLANK(A596),"",SUMPRODUCT(O596:R596,T596:W596)-J596)</f>
        <v/>
      </c>
      <c r="L596" s="5" t="str">
        <f aca="false">IF(ISBLANK(A596),"",K596/$M$1)</f>
        <v/>
      </c>
      <c r="M596" s="5" t="str">
        <f aca="false">IF(ISBLANK(A596),"",K596/($M$1+SUM(K$3:K595)))</f>
        <v/>
      </c>
      <c r="N596" s="0" t="str">
        <f aca="false">IF(ISBLANK(A596),"",IF(H597=0,NETWORKDAYS($H$3,H596,holiday!$B$2:$B$10),IF(DAY(H596)&lt;DAY(H597),NETWORKDAYS($H$3,H596,holiday!$B$2:$B$10),0)))</f>
        <v/>
      </c>
      <c r="O596" s="0" t="str">
        <f aca="false">IF(ISBLANK(A596),"",SUMIF($A$3:$A596,O$2,$B$3:$B596))</f>
        <v/>
      </c>
      <c r="P596" s="0" t="str">
        <f aca="false">IF(ISBLANK(A596),"",SUMIF($A$3:$A596,P$2,$B$3:$B596))</f>
        <v/>
      </c>
      <c r="Q596" s="0" t="str">
        <f aca="false">IF(ISBLANK(A596),"",SUMIF($A$3:$A596,Q$2,$B$3:$B596))</f>
        <v/>
      </c>
      <c r="R596" s="0" t="str">
        <f aca="false">IF(ISBLANK(A596),"",SUMIF($A$3:$A596,R$2,$B$3:$B596))</f>
        <v/>
      </c>
      <c r="T596" s="9" t="str">
        <f aca="false">IF(ISBLANK(A596),"",IF($A596=T$2,$C596,T595))</f>
        <v/>
      </c>
      <c r="U596" s="9" t="str">
        <f aca="false">IF(ISBLANK(A596),"",IF($A596=U$2,$C596,U595))</f>
        <v/>
      </c>
      <c r="V596" s="9" t="str">
        <f aca="false">IF(ISBLANK(A596),"",IF($A596=V$2,$C596,V595))</f>
        <v/>
      </c>
      <c r="W596" s="9" t="str">
        <f aca="false">IF(ISBLANK(A596),"",IF($A596=W$2,$C596,W595))</f>
        <v/>
      </c>
    </row>
    <row r="597" customFormat="false" ht="14.1" hidden="false" customHeight="false" outlineLevel="0" collapsed="false">
      <c r="H597" s="8" t="n">
        <f aca="false">IF(ISBLANK(D597),,LEFT(D597,LEN(D597)-6)*1)</f>
        <v>0</v>
      </c>
      <c r="I597" s="9" t="str">
        <f aca="false">IF(ISBLANK(A597),"",-B597*C597)</f>
        <v/>
      </c>
      <c r="J597" s="9" t="str">
        <f aca="false">IF(ISBLANK(A597),"",-SUM(I$3:I597))</f>
        <v/>
      </c>
      <c r="K597" s="9" t="str">
        <f aca="false">IF(ISBLANK(A597),"",SUMPRODUCT(O597:R597,T597:W597)-J597)</f>
        <v/>
      </c>
      <c r="L597" s="5" t="str">
        <f aca="false">IF(ISBLANK(A597),"",K597/$M$1)</f>
        <v/>
      </c>
      <c r="M597" s="5" t="str">
        <f aca="false">IF(ISBLANK(A597),"",K597/($M$1+SUM(K$3:K596)))</f>
        <v/>
      </c>
      <c r="N597" s="0" t="str">
        <f aca="false">IF(ISBLANK(A597),"",IF(H598=0,NETWORKDAYS($H$3,H597,holiday!$B$2:$B$10),IF(DAY(H597)&lt;DAY(H598),NETWORKDAYS($H$3,H597,holiday!$B$2:$B$10),0)))</f>
        <v/>
      </c>
      <c r="O597" s="0" t="str">
        <f aca="false">IF(ISBLANK(A597),"",SUMIF($A$3:$A597,O$2,$B$3:$B597))</f>
        <v/>
      </c>
      <c r="P597" s="0" t="str">
        <f aca="false">IF(ISBLANK(A597),"",SUMIF($A$3:$A597,P$2,$B$3:$B597))</f>
        <v/>
      </c>
      <c r="Q597" s="0" t="str">
        <f aca="false">IF(ISBLANK(A597),"",SUMIF($A$3:$A597,Q$2,$B$3:$B597))</f>
        <v/>
      </c>
      <c r="R597" s="0" t="str">
        <f aca="false">IF(ISBLANK(A597),"",SUMIF($A$3:$A597,R$2,$B$3:$B597))</f>
        <v/>
      </c>
      <c r="T597" s="9" t="str">
        <f aca="false">IF(ISBLANK(A597),"",IF($A597=T$2,$C597,T596))</f>
        <v/>
      </c>
      <c r="U597" s="9" t="str">
        <f aca="false">IF(ISBLANK(A597),"",IF($A597=U$2,$C597,U596))</f>
        <v/>
      </c>
      <c r="V597" s="9" t="str">
        <f aca="false">IF(ISBLANK(A597),"",IF($A597=V$2,$C597,V596))</f>
        <v/>
      </c>
      <c r="W597" s="9" t="str">
        <f aca="false">IF(ISBLANK(A597),"",IF($A597=W$2,$C597,W596))</f>
        <v/>
      </c>
    </row>
    <row r="598" customFormat="false" ht="14.1" hidden="false" customHeight="false" outlineLevel="0" collapsed="false">
      <c r="H598" s="8" t="n">
        <f aca="false">IF(ISBLANK(D598),,LEFT(D598,LEN(D598)-6)*1)</f>
        <v>0</v>
      </c>
      <c r="I598" s="9" t="str">
        <f aca="false">IF(ISBLANK(A598),"",-B598*C598)</f>
        <v/>
      </c>
      <c r="J598" s="9" t="str">
        <f aca="false">IF(ISBLANK(A598),"",-SUM(I$3:I598))</f>
        <v/>
      </c>
      <c r="K598" s="9" t="str">
        <f aca="false">IF(ISBLANK(A598),"",SUMPRODUCT(O598:R598,T598:W598)-J598)</f>
        <v/>
      </c>
      <c r="L598" s="5" t="str">
        <f aca="false">IF(ISBLANK(A598),"",K598/$M$1)</f>
        <v/>
      </c>
      <c r="M598" s="5" t="str">
        <f aca="false">IF(ISBLANK(A598),"",K598/($M$1+SUM(K$3:K597)))</f>
        <v/>
      </c>
      <c r="N598" s="0" t="str">
        <f aca="false">IF(ISBLANK(A598),"",IF(H599=0,NETWORKDAYS($H$3,H598,holiday!$B$2:$B$10),IF(DAY(H598)&lt;DAY(H599),NETWORKDAYS($H$3,H598,holiday!$B$2:$B$10),0)))</f>
        <v/>
      </c>
      <c r="O598" s="0" t="str">
        <f aca="false">IF(ISBLANK(A598),"",SUMIF($A$3:$A598,O$2,$B$3:$B598))</f>
        <v/>
      </c>
      <c r="P598" s="0" t="str">
        <f aca="false">IF(ISBLANK(A598),"",SUMIF($A$3:$A598,P$2,$B$3:$B598))</f>
        <v/>
      </c>
      <c r="Q598" s="0" t="str">
        <f aca="false">IF(ISBLANK(A598),"",SUMIF($A$3:$A598,Q$2,$B$3:$B598))</f>
        <v/>
      </c>
      <c r="R598" s="0" t="str">
        <f aca="false">IF(ISBLANK(A598),"",SUMIF($A$3:$A598,R$2,$B$3:$B598))</f>
        <v/>
      </c>
      <c r="T598" s="9" t="str">
        <f aca="false">IF(ISBLANK(A598),"",IF($A598=T$2,$C598,T597))</f>
        <v/>
      </c>
      <c r="U598" s="9" t="str">
        <f aca="false">IF(ISBLANK(A598),"",IF($A598=U$2,$C598,U597))</f>
        <v/>
      </c>
      <c r="V598" s="9" t="str">
        <f aca="false">IF(ISBLANK(A598),"",IF($A598=V$2,$C598,V597))</f>
        <v/>
      </c>
      <c r="W598" s="9" t="str">
        <f aca="false">IF(ISBLANK(A598),"",IF($A598=W$2,$C598,W597))</f>
        <v/>
      </c>
    </row>
    <row r="599" customFormat="false" ht="14.1" hidden="false" customHeight="false" outlineLevel="0" collapsed="false">
      <c r="H599" s="8" t="n">
        <f aca="false">IF(ISBLANK(D599),,LEFT(D599,LEN(D599)-6)*1)</f>
        <v>0</v>
      </c>
      <c r="I599" s="9" t="str">
        <f aca="false">IF(ISBLANK(A599),"",-B599*C599)</f>
        <v/>
      </c>
      <c r="J599" s="9" t="str">
        <f aca="false">IF(ISBLANK(A599),"",-SUM(I$3:I599))</f>
        <v/>
      </c>
      <c r="K599" s="9" t="str">
        <f aca="false">IF(ISBLANK(A599),"",SUMPRODUCT(O599:R599,T599:W599)-J599)</f>
        <v/>
      </c>
      <c r="L599" s="5" t="str">
        <f aca="false">IF(ISBLANK(A599),"",K599/$M$1)</f>
        <v/>
      </c>
      <c r="M599" s="5" t="str">
        <f aca="false">IF(ISBLANK(A599),"",K599/($M$1+SUM(K$3:K598)))</f>
        <v/>
      </c>
      <c r="N599" s="0" t="str">
        <f aca="false">IF(ISBLANK(A599),"",IF(H600=0,NETWORKDAYS($H$3,H599,holiday!$B$2:$B$10),IF(DAY(H599)&lt;DAY(H600),NETWORKDAYS($H$3,H599,holiday!$B$2:$B$10),0)))</f>
        <v/>
      </c>
      <c r="O599" s="0" t="str">
        <f aca="false">IF(ISBLANK(A599),"",SUMIF($A$3:$A599,O$2,$B$3:$B599))</f>
        <v/>
      </c>
      <c r="P599" s="0" t="str">
        <f aca="false">IF(ISBLANK(A599),"",SUMIF($A$3:$A599,P$2,$B$3:$B599))</f>
        <v/>
      </c>
      <c r="Q599" s="0" t="str">
        <f aca="false">IF(ISBLANK(A599),"",SUMIF($A$3:$A599,Q$2,$B$3:$B599))</f>
        <v/>
      </c>
      <c r="R599" s="0" t="str">
        <f aca="false">IF(ISBLANK(A599),"",SUMIF($A$3:$A599,R$2,$B$3:$B599))</f>
        <v/>
      </c>
      <c r="T599" s="9" t="str">
        <f aca="false">IF(ISBLANK(A599),"",IF($A599=T$2,$C599,T598))</f>
        <v/>
      </c>
      <c r="U599" s="9" t="str">
        <f aca="false">IF(ISBLANK(A599),"",IF($A599=U$2,$C599,U598))</f>
        <v/>
      </c>
      <c r="V599" s="9" t="str">
        <f aca="false">IF(ISBLANK(A599),"",IF($A599=V$2,$C599,V598))</f>
        <v/>
      </c>
      <c r="W599" s="9" t="str">
        <f aca="false">IF(ISBLANK(A599),"",IF($A599=W$2,$C599,W598))</f>
        <v/>
      </c>
    </row>
    <row r="600" customFormat="false" ht="14.1" hidden="false" customHeight="false" outlineLevel="0" collapsed="false">
      <c r="H600" s="8" t="n">
        <f aca="false">IF(ISBLANK(D600),,LEFT(D600,LEN(D600)-6)*1)</f>
        <v>0</v>
      </c>
      <c r="I600" s="9" t="str">
        <f aca="false">IF(ISBLANK(A600),"",-B600*C600)</f>
        <v/>
      </c>
      <c r="J600" s="9" t="str">
        <f aca="false">IF(ISBLANK(A600),"",-SUM(I$3:I600))</f>
        <v/>
      </c>
      <c r="K600" s="9" t="str">
        <f aca="false">IF(ISBLANK(A600),"",SUMPRODUCT(O600:R600,T600:W600)-J600)</f>
        <v/>
      </c>
      <c r="L600" s="5" t="str">
        <f aca="false">IF(ISBLANK(A600),"",K600/$M$1)</f>
        <v/>
      </c>
      <c r="M600" s="5" t="str">
        <f aca="false">IF(ISBLANK(A600),"",K600/($M$1+SUM(K$3:K599)))</f>
        <v/>
      </c>
      <c r="N600" s="0" t="str">
        <f aca="false">IF(ISBLANK(A600),"",IF(H601=0,NETWORKDAYS($H$3,H600,holiday!$B$2:$B$10),IF(DAY(H600)&lt;DAY(H601),NETWORKDAYS($H$3,H600,holiday!$B$2:$B$10),0)))</f>
        <v/>
      </c>
      <c r="O600" s="0" t="str">
        <f aca="false">IF(ISBLANK(A600),"",SUMIF($A$3:$A600,O$2,$B$3:$B600))</f>
        <v/>
      </c>
      <c r="P600" s="0" t="str">
        <f aca="false">IF(ISBLANK(A600),"",SUMIF($A$3:$A600,P$2,$B$3:$B600))</f>
        <v/>
      </c>
      <c r="Q600" s="0" t="str">
        <f aca="false">IF(ISBLANK(A600),"",SUMIF($A$3:$A600,Q$2,$B$3:$B600))</f>
        <v/>
      </c>
      <c r="R600" s="0" t="str">
        <f aca="false">IF(ISBLANK(A600),"",SUMIF($A$3:$A600,R$2,$B$3:$B600))</f>
        <v/>
      </c>
      <c r="T600" s="9" t="str">
        <f aca="false">IF(ISBLANK(A600),"",IF($A600=T$2,$C600,T599))</f>
        <v/>
      </c>
      <c r="U600" s="9" t="str">
        <f aca="false">IF(ISBLANK(A600),"",IF($A600=U$2,$C600,U599))</f>
        <v/>
      </c>
      <c r="V600" s="9" t="str">
        <f aca="false">IF(ISBLANK(A600),"",IF($A600=V$2,$C600,V599))</f>
        <v/>
      </c>
      <c r="W600" s="9" t="str">
        <f aca="false">IF(ISBLANK(A600),"",IF($A600=W$2,$C600,W599))</f>
        <v/>
      </c>
    </row>
    <row r="601" customFormat="false" ht="14.1" hidden="false" customHeight="false" outlineLevel="0" collapsed="false">
      <c r="H601" s="8" t="n">
        <f aca="false">IF(ISBLANK(D601),,LEFT(D601,LEN(D601)-6)*1)</f>
        <v>0</v>
      </c>
      <c r="I601" s="9" t="str">
        <f aca="false">IF(ISBLANK(A601),"",-B601*C601)</f>
        <v/>
      </c>
      <c r="J601" s="9" t="str">
        <f aca="false">IF(ISBLANK(A601),"",-SUM(I$3:I601))</f>
        <v/>
      </c>
      <c r="K601" s="9" t="str">
        <f aca="false">IF(ISBLANK(A601),"",SUMPRODUCT(O601:R601,T601:W601)-J601)</f>
        <v/>
      </c>
      <c r="L601" s="5" t="str">
        <f aca="false">IF(ISBLANK(A601),"",K601/$M$1)</f>
        <v/>
      </c>
      <c r="M601" s="5" t="str">
        <f aca="false">IF(ISBLANK(A601),"",K601/($M$1+SUM(K$3:K600)))</f>
        <v/>
      </c>
      <c r="N601" s="0" t="str">
        <f aca="false">IF(ISBLANK(A601),"",IF(H602=0,NETWORKDAYS($H$3,H601,holiday!$B$2:$B$10),IF(DAY(H601)&lt;DAY(H602),NETWORKDAYS($H$3,H601,holiday!$B$2:$B$10),0)))</f>
        <v/>
      </c>
      <c r="O601" s="0" t="str">
        <f aca="false">IF(ISBLANK(A601),"",SUMIF($A$3:$A601,O$2,$B$3:$B601))</f>
        <v/>
      </c>
      <c r="P601" s="0" t="str">
        <f aca="false">IF(ISBLANK(A601),"",SUMIF($A$3:$A601,P$2,$B$3:$B601))</f>
        <v/>
      </c>
      <c r="Q601" s="0" t="str">
        <f aca="false">IF(ISBLANK(A601),"",SUMIF($A$3:$A601,Q$2,$B$3:$B601))</f>
        <v/>
      </c>
      <c r="R601" s="0" t="str">
        <f aca="false">IF(ISBLANK(A601),"",SUMIF($A$3:$A601,R$2,$B$3:$B601))</f>
        <v/>
      </c>
      <c r="T601" s="9" t="str">
        <f aca="false">IF(ISBLANK(A601),"",IF($A601=T$2,$C601,T600))</f>
        <v/>
      </c>
      <c r="U601" s="9" t="str">
        <f aca="false">IF(ISBLANK(A601),"",IF($A601=U$2,$C601,U600))</f>
        <v/>
      </c>
      <c r="V601" s="9" t="str">
        <f aca="false">IF(ISBLANK(A601),"",IF($A601=V$2,$C601,V600))</f>
        <v/>
      </c>
      <c r="W601" s="9" t="str">
        <f aca="false">IF(ISBLANK(A601),"",IF($A601=W$2,$C601,W600))</f>
        <v/>
      </c>
    </row>
    <row r="602" customFormat="false" ht="14.1" hidden="false" customHeight="false" outlineLevel="0" collapsed="false">
      <c r="H602" s="8" t="n">
        <f aca="false">IF(ISBLANK(D602),,LEFT(D602,LEN(D602)-6)*1)</f>
        <v>0</v>
      </c>
      <c r="I602" s="9" t="str">
        <f aca="false">IF(ISBLANK(A602),"",-B602*C602)</f>
        <v/>
      </c>
      <c r="J602" s="9" t="str">
        <f aca="false">IF(ISBLANK(A602),"",-SUM(I$3:I602))</f>
        <v/>
      </c>
      <c r="K602" s="9" t="str">
        <f aca="false">IF(ISBLANK(A602),"",SUMPRODUCT(O602:R602,T602:W602)-J602)</f>
        <v/>
      </c>
      <c r="L602" s="5" t="str">
        <f aca="false">IF(ISBLANK(A602),"",K602/$M$1)</f>
        <v/>
      </c>
      <c r="M602" s="5" t="str">
        <f aca="false">IF(ISBLANK(A602),"",K602/($M$1+SUM(K$3:K601)))</f>
        <v/>
      </c>
      <c r="N602" s="0" t="str">
        <f aca="false">IF(ISBLANK(A602),"",IF(H603=0,NETWORKDAYS($H$3,H602,holiday!$B$2:$B$10),IF(DAY(H602)&lt;DAY(H603),NETWORKDAYS($H$3,H602,holiday!$B$2:$B$10),0)))</f>
        <v/>
      </c>
      <c r="O602" s="0" t="str">
        <f aca="false">IF(ISBLANK(A602),"",SUMIF($A$3:$A602,O$2,$B$3:$B602))</f>
        <v/>
      </c>
      <c r="P602" s="0" t="str">
        <f aca="false">IF(ISBLANK(A602),"",SUMIF($A$3:$A602,P$2,$B$3:$B602))</f>
        <v/>
      </c>
      <c r="Q602" s="0" t="str">
        <f aca="false">IF(ISBLANK(A602),"",SUMIF($A$3:$A602,Q$2,$B$3:$B602))</f>
        <v/>
      </c>
      <c r="R602" s="0" t="str">
        <f aca="false">IF(ISBLANK(A602),"",SUMIF($A$3:$A602,R$2,$B$3:$B602))</f>
        <v/>
      </c>
      <c r="T602" s="9" t="str">
        <f aca="false">IF(ISBLANK(A602),"",IF($A602=T$2,$C602,T601))</f>
        <v/>
      </c>
      <c r="U602" s="9" t="str">
        <f aca="false">IF(ISBLANK(A602),"",IF($A602=U$2,$C602,U601))</f>
        <v/>
      </c>
      <c r="V602" s="9" t="str">
        <f aca="false">IF(ISBLANK(A602),"",IF($A602=V$2,$C602,V601))</f>
        <v/>
      </c>
      <c r="W602" s="9" t="str">
        <f aca="false">IF(ISBLANK(A602),"",IF($A602=W$2,$C602,W601))</f>
        <v/>
      </c>
    </row>
    <row r="603" customFormat="false" ht="14.1" hidden="false" customHeight="false" outlineLevel="0" collapsed="false">
      <c r="H603" s="8" t="n">
        <f aca="false">IF(ISBLANK(D603),,LEFT(D603,LEN(D603)-6)*1)</f>
        <v>0</v>
      </c>
      <c r="I603" s="9" t="str">
        <f aca="false">IF(ISBLANK(A603),"",-B603*C603)</f>
        <v/>
      </c>
      <c r="J603" s="9" t="str">
        <f aca="false">IF(ISBLANK(A603),"",-SUM(I$3:I603))</f>
        <v/>
      </c>
      <c r="K603" s="9" t="str">
        <f aca="false">IF(ISBLANK(A603),"",SUMPRODUCT(O603:R603,T603:W603)-J603)</f>
        <v/>
      </c>
      <c r="L603" s="5" t="str">
        <f aca="false">IF(ISBLANK(A603),"",K603/$M$1)</f>
        <v/>
      </c>
      <c r="M603" s="5" t="str">
        <f aca="false">IF(ISBLANK(A603),"",K603/($M$1+SUM(K$3:K602)))</f>
        <v/>
      </c>
      <c r="N603" s="0" t="str">
        <f aca="false">IF(ISBLANK(A603),"",IF(H604=0,NETWORKDAYS($H$3,H603,holiday!$B$2:$B$10),IF(DAY(H603)&lt;DAY(H604),NETWORKDAYS($H$3,H603,holiday!$B$2:$B$10),0)))</f>
        <v/>
      </c>
      <c r="O603" s="0" t="str">
        <f aca="false">IF(ISBLANK(A603),"",SUMIF($A$3:$A603,O$2,$B$3:$B603))</f>
        <v/>
      </c>
      <c r="P603" s="0" t="str">
        <f aca="false">IF(ISBLANK(A603),"",SUMIF($A$3:$A603,P$2,$B$3:$B603))</f>
        <v/>
      </c>
      <c r="Q603" s="0" t="str">
        <f aca="false">IF(ISBLANK(A603),"",SUMIF($A$3:$A603,Q$2,$B$3:$B603))</f>
        <v/>
      </c>
      <c r="R603" s="0" t="str">
        <f aca="false">IF(ISBLANK(A603),"",SUMIF($A$3:$A603,R$2,$B$3:$B603))</f>
        <v/>
      </c>
      <c r="T603" s="9" t="str">
        <f aca="false">IF(ISBLANK(A603),"",IF($A603=T$2,$C603,T602))</f>
        <v/>
      </c>
      <c r="U603" s="9" t="str">
        <f aca="false">IF(ISBLANK(A603),"",IF($A603=U$2,$C603,U602))</f>
        <v/>
      </c>
      <c r="V603" s="9" t="str">
        <f aca="false">IF(ISBLANK(A603),"",IF($A603=V$2,$C603,V602))</f>
        <v/>
      </c>
      <c r="W603" s="9" t="str">
        <f aca="false">IF(ISBLANK(A603),"",IF($A603=W$2,$C603,W602))</f>
        <v/>
      </c>
    </row>
    <row r="604" customFormat="false" ht="14.1" hidden="false" customHeight="false" outlineLevel="0" collapsed="false">
      <c r="H604" s="8" t="n">
        <f aca="false">IF(ISBLANK(D604),,LEFT(D604,LEN(D604)-6)*1)</f>
        <v>0</v>
      </c>
      <c r="I604" s="9" t="str">
        <f aca="false">IF(ISBLANK(A604),"",-B604*C604)</f>
        <v/>
      </c>
      <c r="J604" s="9" t="str">
        <f aca="false">IF(ISBLANK(A604),"",-SUM(I$3:I604))</f>
        <v/>
      </c>
      <c r="K604" s="9" t="str">
        <f aca="false">IF(ISBLANK(A604),"",SUMPRODUCT(O604:R604,T604:W604)-J604)</f>
        <v/>
      </c>
      <c r="L604" s="5" t="str">
        <f aca="false">IF(ISBLANK(A604),"",K604/$M$1)</f>
        <v/>
      </c>
      <c r="M604" s="5" t="str">
        <f aca="false">IF(ISBLANK(A604),"",K604/($M$1+SUM(K$3:K603)))</f>
        <v/>
      </c>
      <c r="N604" s="0" t="str">
        <f aca="false">IF(ISBLANK(A604),"",IF(H605=0,NETWORKDAYS($H$3,H604,holiday!$B$2:$B$10),IF(DAY(H604)&lt;DAY(H605),NETWORKDAYS($H$3,H604,holiday!$B$2:$B$10),0)))</f>
        <v/>
      </c>
      <c r="O604" s="0" t="str">
        <f aca="false">IF(ISBLANK(A604),"",SUMIF($A$3:$A604,O$2,$B$3:$B604))</f>
        <v/>
      </c>
      <c r="P604" s="0" t="str">
        <f aca="false">IF(ISBLANK(A604),"",SUMIF($A$3:$A604,P$2,$B$3:$B604))</f>
        <v/>
      </c>
      <c r="Q604" s="0" t="str">
        <f aca="false">IF(ISBLANK(A604),"",SUMIF($A$3:$A604,Q$2,$B$3:$B604))</f>
        <v/>
      </c>
      <c r="R604" s="0" t="str">
        <f aca="false">IF(ISBLANK(A604),"",SUMIF($A$3:$A604,R$2,$B$3:$B604))</f>
        <v/>
      </c>
      <c r="T604" s="9" t="str">
        <f aca="false">IF(ISBLANK(A604),"",IF($A604=T$2,$C604,T603))</f>
        <v/>
      </c>
      <c r="U604" s="9" t="str">
        <f aca="false">IF(ISBLANK(A604),"",IF($A604=U$2,$C604,U603))</f>
        <v/>
      </c>
      <c r="V604" s="9" t="str">
        <f aca="false">IF(ISBLANK(A604),"",IF($A604=V$2,$C604,V603))</f>
        <v/>
      </c>
      <c r="W604" s="9" t="str">
        <f aca="false">IF(ISBLANK(A604),"",IF($A604=W$2,$C604,W603))</f>
        <v/>
      </c>
    </row>
    <row r="605" customFormat="false" ht="14.1" hidden="false" customHeight="false" outlineLevel="0" collapsed="false">
      <c r="H605" s="8" t="n">
        <f aca="false">IF(ISBLANK(D605),,LEFT(D605,LEN(D605)-6)*1)</f>
        <v>0</v>
      </c>
      <c r="I605" s="9" t="str">
        <f aca="false">IF(ISBLANK(A605),"",-B605*C605)</f>
        <v/>
      </c>
      <c r="J605" s="9" t="str">
        <f aca="false">IF(ISBLANK(A605),"",-SUM(I$3:I605))</f>
        <v/>
      </c>
      <c r="K605" s="9" t="str">
        <f aca="false">IF(ISBLANK(A605),"",SUMPRODUCT(O605:R605,T605:W605)-J605)</f>
        <v/>
      </c>
      <c r="L605" s="5" t="str">
        <f aca="false">IF(ISBLANK(A605),"",K605/$M$1)</f>
        <v/>
      </c>
      <c r="M605" s="5" t="str">
        <f aca="false">IF(ISBLANK(A605),"",K605/($M$1+SUM(K$3:K604)))</f>
        <v/>
      </c>
      <c r="N605" s="0" t="str">
        <f aca="false">IF(ISBLANK(A605),"",IF(H606=0,NETWORKDAYS($H$3,H605,holiday!$B$2:$B$10),IF(DAY(H605)&lt;DAY(H606),NETWORKDAYS($H$3,H605,holiday!$B$2:$B$10),0)))</f>
        <v/>
      </c>
      <c r="O605" s="0" t="str">
        <f aca="false">IF(ISBLANK(A605),"",SUMIF($A$3:$A605,O$2,$B$3:$B605))</f>
        <v/>
      </c>
      <c r="P605" s="0" t="str">
        <f aca="false">IF(ISBLANK(A605),"",SUMIF($A$3:$A605,P$2,$B$3:$B605))</f>
        <v/>
      </c>
      <c r="Q605" s="0" t="str">
        <f aca="false">IF(ISBLANK(A605),"",SUMIF($A$3:$A605,Q$2,$B$3:$B605))</f>
        <v/>
      </c>
      <c r="R605" s="0" t="str">
        <f aca="false">IF(ISBLANK(A605),"",SUMIF($A$3:$A605,R$2,$B$3:$B605))</f>
        <v/>
      </c>
      <c r="T605" s="9" t="str">
        <f aca="false">IF(ISBLANK(A605),"",IF($A605=T$2,$C605,T604))</f>
        <v/>
      </c>
      <c r="U605" s="9" t="str">
        <f aca="false">IF(ISBLANK(A605),"",IF($A605=U$2,$C605,U604))</f>
        <v/>
      </c>
      <c r="V605" s="9" t="str">
        <f aca="false">IF(ISBLANK(A605),"",IF($A605=V$2,$C605,V604))</f>
        <v/>
      </c>
      <c r="W605" s="9" t="str">
        <f aca="false">IF(ISBLANK(A605),"",IF($A605=W$2,$C605,W604))</f>
        <v/>
      </c>
    </row>
    <row r="606" customFormat="false" ht="14.1" hidden="false" customHeight="false" outlineLevel="0" collapsed="false">
      <c r="H606" s="8" t="n">
        <f aca="false">IF(ISBLANK(D606),,LEFT(D606,LEN(D606)-6)*1)</f>
        <v>0</v>
      </c>
      <c r="I606" s="9" t="str">
        <f aca="false">IF(ISBLANK(A606),"",-B606*C606)</f>
        <v/>
      </c>
      <c r="J606" s="9" t="str">
        <f aca="false">IF(ISBLANK(A606),"",-SUM(I$3:I606))</f>
        <v/>
      </c>
      <c r="K606" s="9" t="str">
        <f aca="false">IF(ISBLANK(A606),"",SUMPRODUCT(O606:R606,T606:W606)-J606)</f>
        <v/>
      </c>
      <c r="L606" s="5" t="str">
        <f aca="false">IF(ISBLANK(A606),"",K606/$M$1)</f>
        <v/>
      </c>
      <c r="M606" s="5" t="str">
        <f aca="false">IF(ISBLANK(A606),"",K606/($M$1+SUM(K$3:K605)))</f>
        <v/>
      </c>
      <c r="N606" s="0" t="str">
        <f aca="false">IF(ISBLANK(A606),"",IF(H607=0,NETWORKDAYS($H$3,H606,holiday!$B$2:$B$10),IF(DAY(H606)&lt;DAY(H607),NETWORKDAYS($H$3,H606,holiday!$B$2:$B$10),0)))</f>
        <v/>
      </c>
      <c r="O606" s="0" t="str">
        <f aca="false">IF(ISBLANK(A606),"",SUMIF($A$3:$A606,O$2,$B$3:$B606))</f>
        <v/>
      </c>
      <c r="P606" s="0" t="str">
        <f aca="false">IF(ISBLANK(A606),"",SUMIF($A$3:$A606,P$2,$B$3:$B606))</f>
        <v/>
      </c>
      <c r="Q606" s="0" t="str">
        <f aca="false">IF(ISBLANK(A606),"",SUMIF($A$3:$A606,Q$2,$B$3:$B606))</f>
        <v/>
      </c>
      <c r="R606" s="0" t="str">
        <f aca="false">IF(ISBLANK(A606),"",SUMIF($A$3:$A606,R$2,$B$3:$B606))</f>
        <v/>
      </c>
      <c r="T606" s="9" t="str">
        <f aca="false">IF(ISBLANK(A606),"",IF($A606=T$2,$C606,T605))</f>
        <v/>
      </c>
      <c r="U606" s="9" t="str">
        <f aca="false">IF(ISBLANK(A606),"",IF($A606=U$2,$C606,U605))</f>
        <v/>
      </c>
      <c r="V606" s="9" t="str">
        <f aca="false">IF(ISBLANK(A606),"",IF($A606=V$2,$C606,V605))</f>
        <v/>
      </c>
      <c r="W606" s="9" t="str">
        <f aca="false">IF(ISBLANK(A606),"",IF($A606=W$2,$C606,W605))</f>
        <v/>
      </c>
    </row>
    <row r="607" customFormat="false" ht="14.1" hidden="false" customHeight="false" outlineLevel="0" collapsed="false">
      <c r="H607" s="8" t="n">
        <f aca="false">IF(ISBLANK(D607),,LEFT(D607,LEN(D607)-6)*1)</f>
        <v>0</v>
      </c>
      <c r="I607" s="9" t="str">
        <f aca="false">IF(ISBLANK(A607),"",-B607*C607)</f>
        <v/>
      </c>
      <c r="J607" s="9" t="str">
        <f aca="false">IF(ISBLANK(A607),"",-SUM(I$3:I607))</f>
        <v/>
      </c>
      <c r="K607" s="9" t="str">
        <f aca="false">IF(ISBLANK(A607),"",SUMPRODUCT(O607:R607,T607:W607)-J607)</f>
        <v/>
      </c>
      <c r="L607" s="5" t="str">
        <f aca="false">IF(ISBLANK(A607),"",K607/$M$1)</f>
        <v/>
      </c>
      <c r="M607" s="5" t="str">
        <f aca="false">IF(ISBLANK(A607),"",K607/($M$1+SUM(K$3:K606)))</f>
        <v/>
      </c>
      <c r="N607" s="0" t="str">
        <f aca="false">IF(ISBLANK(A607),"",IF(H608=0,NETWORKDAYS($H$3,H607,holiday!$B$2:$B$10),IF(DAY(H607)&lt;DAY(H608),NETWORKDAYS($H$3,H607,holiday!$B$2:$B$10),0)))</f>
        <v/>
      </c>
      <c r="O607" s="0" t="str">
        <f aca="false">IF(ISBLANK(A607),"",SUMIF($A$3:$A607,O$2,$B$3:$B607))</f>
        <v/>
      </c>
      <c r="P607" s="0" t="str">
        <f aca="false">IF(ISBLANK(A607),"",SUMIF($A$3:$A607,P$2,$B$3:$B607))</f>
        <v/>
      </c>
      <c r="Q607" s="0" t="str">
        <f aca="false">IF(ISBLANK(A607),"",SUMIF($A$3:$A607,Q$2,$B$3:$B607))</f>
        <v/>
      </c>
      <c r="R607" s="0" t="str">
        <f aca="false">IF(ISBLANK(A607),"",SUMIF($A$3:$A607,R$2,$B$3:$B607))</f>
        <v/>
      </c>
      <c r="T607" s="9" t="str">
        <f aca="false">IF(ISBLANK(A607),"",IF($A607=T$2,$C607,T606))</f>
        <v/>
      </c>
      <c r="U607" s="9" t="str">
        <f aca="false">IF(ISBLANK(A607),"",IF($A607=U$2,$C607,U606))</f>
        <v/>
      </c>
      <c r="V607" s="9" t="str">
        <f aca="false">IF(ISBLANK(A607),"",IF($A607=V$2,$C607,V606))</f>
        <v/>
      </c>
      <c r="W607" s="9" t="str">
        <f aca="false">IF(ISBLANK(A607),"",IF($A607=W$2,$C607,W606))</f>
        <v/>
      </c>
    </row>
    <row r="608" customFormat="false" ht="14.1" hidden="false" customHeight="false" outlineLevel="0" collapsed="false">
      <c r="H608" s="8" t="n">
        <f aca="false">IF(ISBLANK(D608),,LEFT(D608,LEN(D608)-6)*1)</f>
        <v>0</v>
      </c>
      <c r="I608" s="9" t="str">
        <f aca="false">IF(ISBLANK(A608),"",-B608*C608)</f>
        <v/>
      </c>
      <c r="J608" s="9" t="str">
        <f aca="false">IF(ISBLANK(A608),"",-SUM(I$3:I608))</f>
        <v/>
      </c>
      <c r="K608" s="9" t="str">
        <f aca="false">IF(ISBLANK(A608),"",SUMPRODUCT(O608:R608,T608:W608)-J608)</f>
        <v/>
      </c>
      <c r="L608" s="5" t="str">
        <f aca="false">IF(ISBLANK(A608),"",K608/$M$1)</f>
        <v/>
      </c>
      <c r="M608" s="5" t="str">
        <f aca="false">IF(ISBLANK(A608),"",K608/($M$1+SUM(K$3:K607)))</f>
        <v/>
      </c>
      <c r="N608" s="0" t="str">
        <f aca="false">IF(ISBLANK(A608),"",IF(H609=0,NETWORKDAYS($H$3,H608,holiday!$B$2:$B$10),IF(DAY(H608)&lt;DAY(H609),NETWORKDAYS($H$3,H608,holiday!$B$2:$B$10),0)))</f>
        <v/>
      </c>
      <c r="O608" s="0" t="str">
        <f aca="false">IF(ISBLANK(A608),"",SUMIF($A$3:$A608,O$2,$B$3:$B608))</f>
        <v/>
      </c>
      <c r="P608" s="0" t="str">
        <f aca="false">IF(ISBLANK(A608),"",SUMIF($A$3:$A608,P$2,$B$3:$B608))</f>
        <v/>
      </c>
      <c r="Q608" s="0" t="str">
        <f aca="false">IF(ISBLANK(A608),"",SUMIF($A$3:$A608,Q$2,$B$3:$B608))</f>
        <v/>
      </c>
      <c r="R608" s="0" t="str">
        <f aca="false">IF(ISBLANK(A608),"",SUMIF($A$3:$A608,R$2,$B$3:$B608))</f>
        <v/>
      </c>
      <c r="T608" s="9" t="str">
        <f aca="false">IF(ISBLANK(A608),"",IF($A608=T$2,$C608,T607))</f>
        <v/>
      </c>
      <c r="U608" s="9" t="str">
        <f aca="false">IF(ISBLANK(A608),"",IF($A608=U$2,$C608,U607))</f>
        <v/>
      </c>
      <c r="V608" s="9" t="str">
        <f aca="false">IF(ISBLANK(A608),"",IF($A608=V$2,$C608,V607))</f>
        <v/>
      </c>
      <c r="W608" s="9" t="str">
        <f aca="false">IF(ISBLANK(A608),"",IF($A608=W$2,$C608,W607))</f>
        <v/>
      </c>
    </row>
    <row r="609" customFormat="false" ht="14.1" hidden="false" customHeight="false" outlineLevel="0" collapsed="false">
      <c r="H609" s="8" t="n">
        <f aca="false">IF(ISBLANK(D609),,LEFT(D609,LEN(D609)-6)*1)</f>
        <v>0</v>
      </c>
      <c r="I609" s="9" t="str">
        <f aca="false">IF(ISBLANK(A609),"",-B609*C609)</f>
        <v/>
      </c>
      <c r="J609" s="9" t="str">
        <f aca="false">IF(ISBLANK(A609),"",-SUM(I$3:I609))</f>
        <v/>
      </c>
      <c r="K609" s="9" t="str">
        <f aca="false">IF(ISBLANK(A609),"",SUMPRODUCT(O609:R609,T609:W609)-J609)</f>
        <v/>
      </c>
      <c r="L609" s="5" t="str">
        <f aca="false">IF(ISBLANK(A609),"",K609/$M$1)</f>
        <v/>
      </c>
      <c r="M609" s="5" t="str">
        <f aca="false">IF(ISBLANK(A609),"",K609/($M$1+SUM(K$3:K608)))</f>
        <v/>
      </c>
      <c r="N609" s="0" t="str">
        <f aca="false">IF(ISBLANK(A609),"",IF(H610=0,NETWORKDAYS($H$3,H609,holiday!$B$2:$B$10),IF(DAY(H609)&lt;DAY(H610),NETWORKDAYS($H$3,H609,holiday!$B$2:$B$10),0)))</f>
        <v/>
      </c>
      <c r="O609" s="0" t="str">
        <f aca="false">IF(ISBLANK(A609),"",SUMIF($A$3:$A609,O$2,$B$3:$B609))</f>
        <v/>
      </c>
      <c r="P609" s="0" t="str">
        <f aca="false">IF(ISBLANK(A609),"",SUMIF($A$3:$A609,P$2,$B$3:$B609))</f>
        <v/>
      </c>
      <c r="Q609" s="0" t="str">
        <f aca="false">IF(ISBLANK(A609),"",SUMIF($A$3:$A609,Q$2,$B$3:$B609))</f>
        <v/>
      </c>
      <c r="R609" s="0" t="str">
        <f aca="false">IF(ISBLANK(A609),"",SUMIF($A$3:$A609,R$2,$B$3:$B609))</f>
        <v/>
      </c>
      <c r="T609" s="9" t="str">
        <f aca="false">IF(ISBLANK(A609),"",IF($A609=T$2,$C609,T608))</f>
        <v/>
      </c>
      <c r="U609" s="9" t="str">
        <f aca="false">IF(ISBLANK(A609),"",IF($A609=U$2,$C609,U608))</f>
        <v/>
      </c>
      <c r="V609" s="9" t="str">
        <f aca="false">IF(ISBLANK(A609),"",IF($A609=V$2,$C609,V608))</f>
        <v/>
      </c>
      <c r="W609" s="9" t="str">
        <f aca="false">IF(ISBLANK(A609),"",IF($A609=W$2,$C609,W608))</f>
        <v/>
      </c>
    </row>
    <row r="610" customFormat="false" ht="14.1" hidden="false" customHeight="false" outlineLevel="0" collapsed="false">
      <c r="H610" s="8" t="n">
        <f aca="false">IF(ISBLANK(D610),,LEFT(D610,LEN(D610)-6)*1)</f>
        <v>0</v>
      </c>
      <c r="I610" s="9" t="str">
        <f aca="false">IF(ISBLANK(A610),"",-B610*C610)</f>
        <v/>
      </c>
      <c r="J610" s="9" t="str">
        <f aca="false">IF(ISBLANK(A610),"",-SUM(I$3:I610))</f>
        <v/>
      </c>
      <c r="K610" s="9" t="str">
        <f aca="false">IF(ISBLANK(A610),"",SUMPRODUCT(O610:R610,T610:W610)-J610)</f>
        <v/>
      </c>
      <c r="L610" s="5" t="str">
        <f aca="false">IF(ISBLANK(A610),"",K610/$M$1)</f>
        <v/>
      </c>
      <c r="M610" s="5" t="str">
        <f aca="false">IF(ISBLANK(A610),"",K610/($M$1+SUM(K$3:K609)))</f>
        <v/>
      </c>
      <c r="N610" s="0" t="str">
        <f aca="false">IF(ISBLANK(A610),"",IF(H611=0,NETWORKDAYS($H$3,H610,holiday!$B$2:$B$10),IF(DAY(H610)&lt;DAY(H611),NETWORKDAYS($H$3,H610,holiday!$B$2:$B$10),0)))</f>
        <v/>
      </c>
      <c r="O610" s="0" t="str">
        <f aca="false">IF(ISBLANK(A610),"",SUMIF($A$3:$A610,O$2,$B$3:$B610))</f>
        <v/>
      </c>
      <c r="P610" s="0" t="str">
        <f aca="false">IF(ISBLANK(A610),"",SUMIF($A$3:$A610,P$2,$B$3:$B610))</f>
        <v/>
      </c>
      <c r="Q610" s="0" t="str">
        <f aca="false">IF(ISBLANK(A610),"",SUMIF($A$3:$A610,Q$2,$B$3:$B610))</f>
        <v/>
      </c>
      <c r="R610" s="0" t="str">
        <f aca="false">IF(ISBLANK(A610),"",SUMIF($A$3:$A610,R$2,$B$3:$B610))</f>
        <v/>
      </c>
      <c r="T610" s="9" t="str">
        <f aca="false">IF(ISBLANK(A610),"",IF($A610=T$2,$C610,T609))</f>
        <v/>
      </c>
      <c r="U610" s="9" t="str">
        <f aca="false">IF(ISBLANK(A610),"",IF($A610=U$2,$C610,U609))</f>
        <v/>
      </c>
      <c r="V610" s="9" t="str">
        <f aca="false">IF(ISBLANK(A610),"",IF($A610=V$2,$C610,V609))</f>
        <v/>
      </c>
      <c r="W610" s="9" t="str">
        <f aca="false">IF(ISBLANK(A610),"",IF($A610=W$2,$C610,W609))</f>
        <v/>
      </c>
    </row>
    <row r="611" customFormat="false" ht="14.1" hidden="false" customHeight="false" outlineLevel="0" collapsed="false">
      <c r="H611" s="8" t="n">
        <f aca="false">IF(ISBLANK(D611),,LEFT(D611,LEN(D611)-6)*1)</f>
        <v>0</v>
      </c>
      <c r="I611" s="9" t="str">
        <f aca="false">IF(ISBLANK(A611),"",-B611*C611)</f>
        <v/>
      </c>
      <c r="J611" s="9" t="str">
        <f aca="false">IF(ISBLANK(A611),"",-SUM(I$3:I611))</f>
        <v/>
      </c>
      <c r="K611" s="9" t="str">
        <f aca="false">IF(ISBLANK(A611),"",SUMPRODUCT(O611:R611,T611:W611)-J611)</f>
        <v/>
      </c>
      <c r="L611" s="5" t="str">
        <f aca="false">IF(ISBLANK(A611),"",K611/$M$1)</f>
        <v/>
      </c>
      <c r="M611" s="5" t="str">
        <f aca="false">IF(ISBLANK(A611),"",K611/($M$1+SUM(K$3:K610)))</f>
        <v/>
      </c>
      <c r="N611" s="0" t="str">
        <f aca="false">IF(ISBLANK(A611),"",IF(H612=0,NETWORKDAYS($H$3,H611,holiday!$B$2:$B$10),IF(DAY(H611)&lt;DAY(H612),NETWORKDAYS($H$3,H611,holiday!$B$2:$B$10),0)))</f>
        <v/>
      </c>
      <c r="O611" s="0" t="str">
        <f aca="false">IF(ISBLANK(A611),"",SUMIF($A$3:$A611,O$2,$B$3:$B611))</f>
        <v/>
      </c>
      <c r="P611" s="0" t="str">
        <f aca="false">IF(ISBLANK(A611),"",SUMIF($A$3:$A611,P$2,$B$3:$B611))</f>
        <v/>
      </c>
      <c r="Q611" s="0" t="str">
        <f aca="false">IF(ISBLANK(A611),"",SUMIF($A$3:$A611,Q$2,$B$3:$B611))</f>
        <v/>
      </c>
      <c r="R611" s="0" t="str">
        <f aca="false">IF(ISBLANK(A611),"",SUMIF($A$3:$A611,R$2,$B$3:$B611))</f>
        <v/>
      </c>
      <c r="T611" s="9" t="str">
        <f aca="false">IF(ISBLANK(A611),"",IF($A611=T$2,$C611,T610))</f>
        <v/>
      </c>
      <c r="U611" s="9" t="str">
        <f aca="false">IF(ISBLANK(A611),"",IF($A611=U$2,$C611,U610))</f>
        <v/>
      </c>
      <c r="V611" s="9" t="str">
        <f aca="false">IF(ISBLANK(A611),"",IF($A611=V$2,$C611,V610))</f>
        <v/>
      </c>
      <c r="W611" s="9" t="str">
        <f aca="false">IF(ISBLANK(A611),"",IF($A611=W$2,$C611,W610))</f>
        <v/>
      </c>
    </row>
    <row r="612" customFormat="false" ht="14.1" hidden="false" customHeight="false" outlineLevel="0" collapsed="false">
      <c r="H612" s="8" t="n">
        <f aca="false">IF(ISBLANK(D612),,LEFT(D612,LEN(D612)-6)*1)</f>
        <v>0</v>
      </c>
      <c r="I612" s="9" t="str">
        <f aca="false">IF(ISBLANK(A612),"",-B612*C612)</f>
        <v/>
      </c>
      <c r="J612" s="9" t="str">
        <f aca="false">IF(ISBLANK(A612),"",-SUM(I$3:I612))</f>
        <v/>
      </c>
      <c r="K612" s="9" t="str">
        <f aca="false">IF(ISBLANK(A612),"",SUMPRODUCT(O612:R612,T612:W612)-J612)</f>
        <v/>
      </c>
      <c r="L612" s="5" t="str">
        <f aca="false">IF(ISBLANK(A612),"",K612/$M$1)</f>
        <v/>
      </c>
      <c r="M612" s="5" t="str">
        <f aca="false">IF(ISBLANK(A612),"",K612/($M$1+SUM(K$3:K611)))</f>
        <v/>
      </c>
      <c r="N612" s="0" t="str">
        <f aca="false">IF(ISBLANK(A612),"",IF(H613=0,NETWORKDAYS($H$3,H612,holiday!$B$2:$B$10),IF(DAY(H612)&lt;DAY(H613),NETWORKDAYS($H$3,H612,holiday!$B$2:$B$10),0)))</f>
        <v/>
      </c>
      <c r="O612" s="0" t="str">
        <f aca="false">IF(ISBLANK(A612),"",SUMIF($A$3:$A612,O$2,$B$3:$B612))</f>
        <v/>
      </c>
      <c r="P612" s="0" t="str">
        <f aca="false">IF(ISBLANK(A612),"",SUMIF($A$3:$A612,P$2,$B$3:$B612))</f>
        <v/>
      </c>
      <c r="Q612" s="0" t="str">
        <f aca="false">IF(ISBLANK(A612),"",SUMIF($A$3:$A612,Q$2,$B$3:$B612))</f>
        <v/>
      </c>
      <c r="R612" s="0" t="str">
        <f aca="false">IF(ISBLANK(A612),"",SUMIF($A$3:$A612,R$2,$B$3:$B612))</f>
        <v/>
      </c>
      <c r="T612" s="9" t="str">
        <f aca="false">IF(ISBLANK(A612),"",IF($A612=T$2,$C612,T611))</f>
        <v/>
      </c>
      <c r="U612" s="9" t="str">
        <f aca="false">IF(ISBLANK(A612),"",IF($A612=U$2,$C612,U611))</f>
        <v/>
      </c>
      <c r="V612" s="9" t="str">
        <f aca="false">IF(ISBLANK(A612),"",IF($A612=V$2,$C612,V611))</f>
        <v/>
      </c>
      <c r="W612" s="9" t="str">
        <f aca="false">IF(ISBLANK(A612),"",IF($A612=W$2,$C612,W611))</f>
        <v/>
      </c>
    </row>
    <row r="613" customFormat="false" ht="14.1" hidden="false" customHeight="false" outlineLevel="0" collapsed="false">
      <c r="H613" s="8" t="n">
        <f aca="false">IF(ISBLANK(D613),,LEFT(D613,LEN(D613)-6)*1)</f>
        <v>0</v>
      </c>
      <c r="I613" s="9" t="str">
        <f aca="false">IF(ISBLANK(A613),"",-B613*C613)</f>
        <v/>
      </c>
      <c r="J613" s="9" t="str">
        <f aca="false">IF(ISBLANK(A613),"",-SUM(I$3:I613))</f>
        <v/>
      </c>
      <c r="K613" s="9" t="str">
        <f aca="false">IF(ISBLANK(A613),"",SUMPRODUCT(O613:R613,T613:W613)-J613)</f>
        <v/>
      </c>
      <c r="L613" s="5" t="str">
        <f aca="false">IF(ISBLANK(A613),"",K613/$M$1)</f>
        <v/>
      </c>
      <c r="M613" s="5" t="str">
        <f aca="false">IF(ISBLANK(A613),"",K613/($M$1+SUM(K$3:K612)))</f>
        <v/>
      </c>
      <c r="N613" s="0" t="str">
        <f aca="false">IF(ISBLANK(A613),"",IF(H614=0,NETWORKDAYS($H$3,H613,holiday!$B$2:$B$10),IF(DAY(H613)&lt;DAY(H614),NETWORKDAYS($H$3,H613,holiday!$B$2:$B$10),0)))</f>
        <v/>
      </c>
      <c r="O613" s="0" t="str">
        <f aca="false">IF(ISBLANK(A613),"",SUMIF($A$3:$A613,O$2,$B$3:$B613))</f>
        <v/>
      </c>
      <c r="P613" s="0" t="str">
        <f aca="false">IF(ISBLANK(A613),"",SUMIF($A$3:$A613,P$2,$B$3:$B613))</f>
        <v/>
      </c>
      <c r="Q613" s="0" t="str">
        <f aca="false">IF(ISBLANK(A613),"",SUMIF($A$3:$A613,Q$2,$B$3:$B613))</f>
        <v/>
      </c>
      <c r="R613" s="0" t="str">
        <f aca="false">IF(ISBLANK(A613),"",SUMIF($A$3:$A613,R$2,$B$3:$B613))</f>
        <v/>
      </c>
      <c r="T613" s="9" t="str">
        <f aca="false">IF(ISBLANK(A613),"",IF($A613=T$2,$C613,T612))</f>
        <v/>
      </c>
      <c r="U613" s="9" t="str">
        <f aca="false">IF(ISBLANK(A613),"",IF($A613=U$2,$C613,U612))</f>
        <v/>
      </c>
      <c r="V613" s="9" t="str">
        <f aca="false">IF(ISBLANK(A613),"",IF($A613=V$2,$C613,V612))</f>
        <v/>
      </c>
      <c r="W613" s="9" t="str">
        <f aca="false">IF(ISBLANK(A613),"",IF($A613=W$2,$C613,W612))</f>
        <v/>
      </c>
    </row>
    <row r="614" customFormat="false" ht="14.1" hidden="false" customHeight="false" outlineLevel="0" collapsed="false">
      <c r="H614" s="8" t="n">
        <f aca="false">IF(ISBLANK(D614),,LEFT(D614,LEN(D614)-6)*1)</f>
        <v>0</v>
      </c>
      <c r="I614" s="9" t="str">
        <f aca="false">IF(ISBLANK(A614),"",-B614*C614)</f>
        <v/>
      </c>
      <c r="J614" s="9" t="str">
        <f aca="false">IF(ISBLANK(A614),"",-SUM(I$3:I614))</f>
        <v/>
      </c>
      <c r="K614" s="9" t="str">
        <f aca="false">IF(ISBLANK(A614),"",SUMPRODUCT(O614:R614,T614:W614)-J614)</f>
        <v/>
      </c>
      <c r="L614" s="5" t="str">
        <f aca="false">IF(ISBLANK(A614),"",K614/$M$1)</f>
        <v/>
      </c>
      <c r="M614" s="5" t="str">
        <f aca="false">IF(ISBLANK(A614),"",K614/($M$1+SUM(K$3:K613)))</f>
        <v/>
      </c>
      <c r="N614" s="0" t="str">
        <f aca="false">IF(ISBLANK(A614),"",IF(H615=0,NETWORKDAYS($H$3,H614,holiday!$B$2:$B$10),IF(DAY(H614)&lt;DAY(H615),NETWORKDAYS($H$3,H614,holiday!$B$2:$B$10),0)))</f>
        <v/>
      </c>
      <c r="O614" s="0" t="str">
        <f aca="false">IF(ISBLANK(A614),"",SUMIF($A$3:$A614,O$2,$B$3:$B614))</f>
        <v/>
      </c>
      <c r="P614" s="0" t="str">
        <f aca="false">IF(ISBLANK(A614),"",SUMIF($A$3:$A614,P$2,$B$3:$B614))</f>
        <v/>
      </c>
      <c r="Q614" s="0" t="str">
        <f aca="false">IF(ISBLANK(A614),"",SUMIF($A$3:$A614,Q$2,$B$3:$B614))</f>
        <v/>
      </c>
      <c r="R614" s="0" t="str">
        <f aca="false">IF(ISBLANK(A614),"",SUMIF($A$3:$A614,R$2,$B$3:$B614))</f>
        <v/>
      </c>
      <c r="T614" s="9" t="str">
        <f aca="false">IF(ISBLANK(A614),"",IF($A614=T$2,$C614,T613))</f>
        <v/>
      </c>
      <c r="U614" s="9" t="str">
        <f aca="false">IF(ISBLANK(A614),"",IF($A614=U$2,$C614,U613))</f>
        <v/>
      </c>
      <c r="V614" s="9" t="str">
        <f aca="false">IF(ISBLANK(A614),"",IF($A614=V$2,$C614,V613))</f>
        <v/>
      </c>
      <c r="W614" s="9" t="str">
        <f aca="false">IF(ISBLANK(A614),"",IF($A614=W$2,$C614,W613))</f>
        <v/>
      </c>
    </row>
    <row r="615" customFormat="false" ht="14.1" hidden="false" customHeight="false" outlineLevel="0" collapsed="false">
      <c r="H615" s="8" t="n">
        <f aca="false">IF(ISBLANK(D615),,LEFT(D615,LEN(D615)-6)*1)</f>
        <v>0</v>
      </c>
      <c r="I615" s="9" t="str">
        <f aca="false">IF(ISBLANK(A615),"",-B615*C615)</f>
        <v/>
      </c>
      <c r="J615" s="9" t="str">
        <f aca="false">IF(ISBLANK(A615),"",-SUM(I$3:I615))</f>
        <v/>
      </c>
      <c r="K615" s="9" t="str">
        <f aca="false">IF(ISBLANK(A615),"",SUMPRODUCT(O615:R615,T615:W615)-J615)</f>
        <v/>
      </c>
      <c r="L615" s="5" t="str">
        <f aca="false">IF(ISBLANK(A615),"",K615/$M$1)</f>
        <v/>
      </c>
      <c r="M615" s="5" t="str">
        <f aca="false">IF(ISBLANK(A615),"",K615/($M$1+SUM(K$3:K614)))</f>
        <v/>
      </c>
      <c r="N615" s="0" t="str">
        <f aca="false">IF(ISBLANK(A615),"",IF(H616=0,NETWORKDAYS($H$3,H615,holiday!$B$2:$B$10),IF(DAY(H615)&lt;DAY(H616),NETWORKDAYS($H$3,H615,holiday!$B$2:$B$10),0)))</f>
        <v/>
      </c>
      <c r="O615" s="0" t="str">
        <f aca="false">IF(ISBLANK(A615),"",SUMIF($A$3:$A615,O$2,$B$3:$B615))</f>
        <v/>
      </c>
      <c r="P615" s="0" t="str">
        <f aca="false">IF(ISBLANK(A615),"",SUMIF($A$3:$A615,P$2,$B$3:$B615))</f>
        <v/>
      </c>
      <c r="Q615" s="0" t="str">
        <f aca="false">IF(ISBLANK(A615),"",SUMIF($A$3:$A615,Q$2,$B$3:$B615))</f>
        <v/>
      </c>
      <c r="R615" s="0" t="str">
        <f aca="false">IF(ISBLANK(A615),"",SUMIF($A$3:$A615,R$2,$B$3:$B615))</f>
        <v/>
      </c>
      <c r="T615" s="9" t="str">
        <f aca="false">IF(ISBLANK(A615),"",IF($A615=T$2,$C615,T614))</f>
        <v/>
      </c>
      <c r="U615" s="9" t="str">
        <f aca="false">IF(ISBLANK(A615),"",IF($A615=U$2,$C615,U614))</f>
        <v/>
      </c>
      <c r="V615" s="9" t="str">
        <f aca="false">IF(ISBLANK(A615),"",IF($A615=V$2,$C615,V614))</f>
        <v/>
      </c>
      <c r="W615" s="9" t="str">
        <f aca="false">IF(ISBLANK(A615),"",IF($A615=W$2,$C615,W614))</f>
        <v/>
      </c>
    </row>
    <row r="616" customFormat="false" ht="14.1" hidden="false" customHeight="false" outlineLevel="0" collapsed="false">
      <c r="H616" s="8" t="n">
        <f aca="false">IF(ISBLANK(D616),,LEFT(D616,LEN(D616)-6)*1)</f>
        <v>0</v>
      </c>
      <c r="I616" s="9" t="str">
        <f aca="false">IF(ISBLANK(A616),"",-B616*C616)</f>
        <v/>
      </c>
      <c r="J616" s="9" t="str">
        <f aca="false">IF(ISBLANK(A616),"",-SUM(I$3:I616))</f>
        <v/>
      </c>
      <c r="K616" s="9" t="str">
        <f aca="false">IF(ISBLANK(A616),"",SUMPRODUCT(O616:R616,T616:W616)-J616)</f>
        <v/>
      </c>
      <c r="L616" s="5" t="str">
        <f aca="false">IF(ISBLANK(A616),"",K616/$M$1)</f>
        <v/>
      </c>
      <c r="M616" s="5" t="str">
        <f aca="false">IF(ISBLANK(A616),"",K616/($M$1+SUM(K$3:K615)))</f>
        <v/>
      </c>
      <c r="N616" s="0" t="str">
        <f aca="false">IF(ISBLANK(A616),"",IF(H617=0,NETWORKDAYS($H$3,H616,holiday!$B$2:$B$10),IF(DAY(H616)&lt;DAY(H617),NETWORKDAYS($H$3,H616,holiday!$B$2:$B$10),0)))</f>
        <v/>
      </c>
      <c r="O616" s="0" t="str">
        <f aca="false">IF(ISBLANK(A616),"",SUMIF($A$3:$A616,O$2,$B$3:$B616))</f>
        <v/>
      </c>
      <c r="P616" s="0" t="str">
        <f aca="false">IF(ISBLANK(A616),"",SUMIF($A$3:$A616,P$2,$B$3:$B616))</f>
        <v/>
      </c>
      <c r="Q616" s="0" t="str">
        <f aca="false">IF(ISBLANK(A616),"",SUMIF($A$3:$A616,Q$2,$B$3:$B616))</f>
        <v/>
      </c>
      <c r="R616" s="0" t="str">
        <f aca="false">IF(ISBLANK(A616),"",SUMIF($A$3:$A616,R$2,$B$3:$B616))</f>
        <v/>
      </c>
      <c r="T616" s="9" t="str">
        <f aca="false">IF(ISBLANK(A616),"",IF($A616=T$2,$C616,T615))</f>
        <v/>
      </c>
      <c r="U616" s="9" t="str">
        <f aca="false">IF(ISBLANK(A616),"",IF($A616=U$2,$C616,U615))</f>
        <v/>
      </c>
      <c r="V616" s="9" t="str">
        <f aca="false">IF(ISBLANK(A616),"",IF($A616=V$2,$C616,V615))</f>
        <v/>
      </c>
      <c r="W616" s="9" t="str">
        <f aca="false">IF(ISBLANK(A616),"",IF($A616=W$2,$C616,W615))</f>
        <v/>
      </c>
    </row>
    <row r="617" customFormat="false" ht="14.1" hidden="false" customHeight="false" outlineLevel="0" collapsed="false">
      <c r="H617" s="8" t="n">
        <f aca="false">IF(ISBLANK(D617),,LEFT(D617,LEN(D617)-6)*1)</f>
        <v>0</v>
      </c>
      <c r="I617" s="9" t="str">
        <f aca="false">IF(ISBLANK(A617),"",-B617*C617)</f>
        <v/>
      </c>
      <c r="J617" s="9" t="str">
        <f aca="false">IF(ISBLANK(A617),"",-SUM(I$3:I617))</f>
        <v/>
      </c>
      <c r="K617" s="9" t="str">
        <f aca="false">IF(ISBLANK(A617),"",SUMPRODUCT(O617:R617,T617:W617)-J617)</f>
        <v/>
      </c>
      <c r="L617" s="5" t="str">
        <f aca="false">IF(ISBLANK(A617),"",K617/$M$1)</f>
        <v/>
      </c>
      <c r="M617" s="5" t="str">
        <f aca="false">IF(ISBLANK(A617),"",K617/($M$1+SUM(K$3:K616)))</f>
        <v/>
      </c>
      <c r="N617" s="0" t="str">
        <f aca="false">IF(ISBLANK(A617),"",IF(H618=0,NETWORKDAYS($H$3,H617,holiday!$B$2:$B$10),IF(DAY(H617)&lt;DAY(H618),NETWORKDAYS($H$3,H617,holiday!$B$2:$B$10),0)))</f>
        <v/>
      </c>
      <c r="O617" s="0" t="str">
        <f aca="false">IF(ISBLANK(A617),"",SUMIF($A$3:$A617,O$2,$B$3:$B617))</f>
        <v/>
      </c>
      <c r="P617" s="0" t="str">
        <f aca="false">IF(ISBLANK(A617),"",SUMIF($A$3:$A617,P$2,$B$3:$B617))</f>
        <v/>
      </c>
      <c r="Q617" s="0" t="str">
        <f aca="false">IF(ISBLANK(A617),"",SUMIF($A$3:$A617,Q$2,$B$3:$B617))</f>
        <v/>
      </c>
      <c r="R617" s="0" t="str">
        <f aca="false">IF(ISBLANK(A617),"",SUMIF($A$3:$A617,R$2,$B$3:$B617))</f>
        <v/>
      </c>
      <c r="T617" s="9" t="str">
        <f aca="false">IF(ISBLANK(A617),"",IF($A617=T$2,$C617,T616))</f>
        <v/>
      </c>
      <c r="U617" s="9" t="str">
        <f aca="false">IF(ISBLANK(A617),"",IF($A617=U$2,$C617,U616))</f>
        <v/>
      </c>
      <c r="V617" s="9" t="str">
        <f aca="false">IF(ISBLANK(A617),"",IF($A617=V$2,$C617,V616))</f>
        <v/>
      </c>
      <c r="W617" s="9" t="str">
        <f aca="false">IF(ISBLANK(A617),"",IF($A617=W$2,$C617,W616))</f>
        <v/>
      </c>
    </row>
    <row r="618" customFormat="false" ht="14.1" hidden="false" customHeight="false" outlineLevel="0" collapsed="false">
      <c r="H618" s="8" t="n">
        <f aca="false">IF(ISBLANK(D618),,LEFT(D618,LEN(D618)-6)*1)</f>
        <v>0</v>
      </c>
      <c r="I618" s="9" t="str">
        <f aca="false">IF(ISBLANK(A618),"",-B618*C618)</f>
        <v/>
      </c>
      <c r="J618" s="9" t="str">
        <f aca="false">IF(ISBLANK(A618),"",-SUM(I$3:I618))</f>
        <v/>
      </c>
      <c r="K618" s="9" t="str">
        <f aca="false">IF(ISBLANK(A618),"",SUMPRODUCT(O618:R618,T618:W618)-J618)</f>
        <v/>
      </c>
      <c r="L618" s="5" t="str">
        <f aca="false">IF(ISBLANK(A618),"",K618/$M$1)</f>
        <v/>
      </c>
      <c r="M618" s="5" t="str">
        <f aca="false">IF(ISBLANK(A618),"",K618/($M$1+SUM(K$3:K617)))</f>
        <v/>
      </c>
      <c r="N618" s="0" t="str">
        <f aca="false">IF(ISBLANK(A618),"",IF(H619=0,NETWORKDAYS($H$3,H618,holiday!$B$2:$B$10),IF(DAY(H618)&lt;DAY(H619),NETWORKDAYS($H$3,H618,holiday!$B$2:$B$10),0)))</f>
        <v/>
      </c>
      <c r="O618" s="0" t="str">
        <f aca="false">IF(ISBLANK(A618),"",SUMIF($A$3:$A618,O$2,$B$3:$B618))</f>
        <v/>
      </c>
      <c r="P618" s="0" t="str">
        <f aca="false">IF(ISBLANK(A618),"",SUMIF($A$3:$A618,P$2,$B$3:$B618))</f>
        <v/>
      </c>
      <c r="Q618" s="0" t="str">
        <f aca="false">IF(ISBLANK(A618),"",SUMIF($A$3:$A618,Q$2,$B$3:$B618))</f>
        <v/>
      </c>
      <c r="R618" s="0" t="str">
        <f aca="false">IF(ISBLANK(A618),"",SUMIF($A$3:$A618,R$2,$B$3:$B618))</f>
        <v/>
      </c>
      <c r="T618" s="9" t="str">
        <f aca="false">IF(ISBLANK(A618),"",IF($A618=T$2,$C618,T617))</f>
        <v/>
      </c>
      <c r="U618" s="9" t="str">
        <f aca="false">IF(ISBLANK(A618),"",IF($A618=U$2,$C618,U617))</f>
        <v/>
      </c>
      <c r="V618" s="9" t="str">
        <f aca="false">IF(ISBLANK(A618),"",IF($A618=V$2,$C618,V617))</f>
        <v/>
      </c>
      <c r="W618" s="9" t="str">
        <f aca="false">IF(ISBLANK(A618),"",IF($A618=W$2,$C618,W617))</f>
        <v/>
      </c>
    </row>
    <row r="619" customFormat="false" ht="14.1" hidden="false" customHeight="false" outlineLevel="0" collapsed="false">
      <c r="H619" s="8" t="n">
        <f aca="false">IF(ISBLANK(D619),,LEFT(D619,LEN(D619)-6)*1)</f>
        <v>0</v>
      </c>
      <c r="I619" s="9" t="str">
        <f aca="false">IF(ISBLANK(A619),"",-B619*C619)</f>
        <v/>
      </c>
      <c r="J619" s="9" t="str">
        <f aca="false">IF(ISBLANK(A619),"",-SUM(I$3:I619))</f>
        <v/>
      </c>
      <c r="K619" s="9" t="str">
        <f aca="false">IF(ISBLANK(A619),"",SUMPRODUCT(O619:R619,T619:W619)-J619)</f>
        <v/>
      </c>
      <c r="L619" s="5" t="str">
        <f aca="false">IF(ISBLANK(A619),"",K619/$M$1)</f>
        <v/>
      </c>
      <c r="M619" s="5" t="str">
        <f aca="false">IF(ISBLANK(A619),"",K619/($M$1+SUM(K$3:K618)))</f>
        <v/>
      </c>
      <c r="N619" s="0" t="str">
        <f aca="false">IF(ISBLANK(A619),"",IF(H620=0,NETWORKDAYS($H$3,H619,holiday!$B$2:$B$10),IF(DAY(H619)&lt;DAY(H620),NETWORKDAYS($H$3,H619,holiday!$B$2:$B$10),0)))</f>
        <v/>
      </c>
      <c r="O619" s="0" t="str">
        <f aca="false">IF(ISBLANK(A619),"",SUMIF($A$3:$A619,O$2,$B$3:$B619))</f>
        <v/>
      </c>
      <c r="P619" s="0" t="str">
        <f aca="false">IF(ISBLANK(A619),"",SUMIF($A$3:$A619,P$2,$B$3:$B619))</f>
        <v/>
      </c>
      <c r="Q619" s="0" t="str">
        <f aca="false">IF(ISBLANK(A619),"",SUMIF($A$3:$A619,Q$2,$B$3:$B619))</f>
        <v/>
      </c>
      <c r="R619" s="0" t="str">
        <f aca="false">IF(ISBLANK(A619),"",SUMIF($A$3:$A619,R$2,$B$3:$B619))</f>
        <v/>
      </c>
      <c r="T619" s="9" t="str">
        <f aca="false">IF(ISBLANK(A619),"",IF($A619=T$2,$C619,T618))</f>
        <v/>
      </c>
      <c r="U619" s="9" t="str">
        <f aca="false">IF(ISBLANK(A619),"",IF($A619=U$2,$C619,U618))</f>
        <v/>
      </c>
      <c r="V619" s="9" t="str">
        <f aca="false">IF(ISBLANK(A619),"",IF($A619=V$2,$C619,V618))</f>
        <v/>
      </c>
      <c r="W619" s="9" t="str">
        <f aca="false">IF(ISBLANK(A619),"",IF($A619=W$2,$C619,W618))</f>
        <v/>
      </c>
    </row>
    <row r="620" customFormat="false" ht="14.1" hidden="false" customHeight="false" outlineLevel="0" collapsed="false">
      <c r="H620" s="8" t="n">
        <f aca="false">IF(ISBLANK(D620),,LEFT(D620,LEN(D620)-6)*1)</f>
        <v>0</v>
      </c>
      <c r="I620" s="9" t="str">
        <f aca="false">IF(ISBLANK(A620),"",-B620*C620)</f>
        <v/>
      </c>
      <c r="J620" s="9" t="str">
        <f aca="false">IF(ISBLANK(A620),"",-SUM(I$3:I620))</f>
        <v/>
      </c>
      <c r="K620" s="9" t="str">
        <f aca="false">IF(ISBLANK(A620),"",SUMPRODUCT(O620:R620,T620:W620)-J620)</f>
        <v/>
      </c>
      <c r="L620" s="5" t="str">
        <f aca="false">IF(ISBLANK(A620),"",K620/$M$1)</f>
        <v/>
      </c>
      <c r="M620" s="5" t="str">
        <f aca="false">IF(ISBLANK(A620),"",K620/($M$1+SUM(K$3:K619)))</f>
        <v/>
      </c>
      <c r="N620" s="0" t="str">
        <f aca="false">IF(ISBLANK(A620),"",IF(H621=0,NETWORKDAYS($H$3,H620,holiday!$B$2:$B$10),IF(DAY(H620)&lt;DAY(H621),NETWORKDAYS($H$3,H620,holiday!$B$2:$B$10),0)))</f>
        <v/>
      </c>
      <c r="O620" s="0" t="str">
        <f aca="false">IF(ISBLANK(A620),"",SUMIF($A$3:$A620,O$2,$B$3:$B620))</f>
        <v/>
      </c>
      <c r="P620" s="0" t="str">
        <f aca="false">IF(ISBLANK(A620),"",SUMIF($A$3:$A620,P$2,$B$3:$B620))</f>
        <v/>
      </c>
      <c r="Q620" s="0" t="str">
        <f aca="false">IF(ISBLANK(A620),"",SUMIF($A$3:$A620,Q$2,$B$3:$B620))</f>
        <v/>
      </c>
      <c r="R620" s="0" t="str">
        <f aca="false">IF(ISBLANK(A620),"",SUMIF($A$3:$A620,R$2,$B$3:$B620))</f>
        <v/>
      </c>
      <c r="T620" s="9" t="str">
        <f aca="false">IF(ISBLANK(A620),"",IF($A620=T$2,$C620,T619))</f>
        <v/>
      </c>
      <c r="U620" s="9" t="str">
        <f aca="false">IF(ISBLANK(A620),"",IF($A620=U$2,$C620,U619))</f>
        <v/>
      </c>
      <c r="V620" s="9" t="str">
        <f aca="false">IF(ISBLANK(A620),"",IF($A620=V$2,$C620,V619))</f>
        <v/>
      </c>
      <c r="W620" s="9" t="str">
        <f aca="false">IF(ISBLANK(A620),"",IF($A620=W$2,$C620,W619))</f>
        <v/>
      </c>
    </row>
    <row r="621" customFormat="false" ht="14.1" hidden="false" customHeight="false" outlineLevel="0" collapsed="false">
      <c r="H621" s="8" t="n">
        <f aca="false">IF(ISBLANK(D621),,LEFT(D621,LEN(D621)-6)*1)</f>
        <v>0</v>
      </c>
      <c r="I621" s="9" t="str">
        <f aca="false">IF(ISBLANK(A621),"",-B621*C621)</f>
        <v/>
      </c>
      <c r="J621" s="9" t="str">
        <f aca="false">IF(ISBLANK(A621),"",-SUM(I$3:I621))</f>
        <v/>
      </c>
      <c r="K621" s="9" t="str">
        <f aca="false">IF(ISBLANK(A621),"",SUMPRODUCT(O621:R621,T621:W621)-J621)</f>
        <v/>
      </c>
      <c r="L621" s="5" t="str">
        <f aca="false">IF(ISBLANK(A621),"",K621/$M$1)</f>
        <v/>
      </c>
      <c r="M621" s="5" t="str">
        <f aca="false">IF(ISBLANK(A621),"",K621/($M$1+SUM(K$3:K620)))</f>
        <v/>
      </c>
      <c r="N621" s="0" t="str">
        <f aca="false">IF(ISBLANK(A621),"",IF(H622=0,NETWORKDAYS($H$3,H621,holiday!$B$2:$B$10),IF(DAY(H621)&lt;DAY(H622),NETWORKDAYS($H$3,H621,holiday!$B$2:$B$10),0)))</f>
        <v/>
      </c>
      <c r="O621" s="0" t="str">
        <f aca="false">IF(ISBLANK(A621),"",SUMIF($A$3:$A621,O$2,$B$3:$B621))</f>
        <v/>
      </c>
      <c r="P621" s="0" t="str">
        <f aca="false">IF(ISBLANK(A621),"",SUMIF($A$3:$A621,P$2,$B$3:$B621))</f>
        <v/>
      </c>
      <c r="Q621" s="0" t="str">
        <f aca="false">IF(ISBLANK(A621),"",SUMIF($A$3:$A621,Q$2,$B$3:$B621))</f>
        <v/>
      </c>
      <c r="R621" s="0" t="str">
        <f aca="false">IF(ISBLANK(A621),"",SUMIF($A$3:$A621,R$2,$B$3:$B621))</f>
        <v/>
      </c>
      <c r="T621" s="9" t="str">
        <f aca="false">IF(ISBLANK(A621),"",IF($A621=T$2,$C621,T620))</f>
        <v/>
      </c>
      <c r="U621" s="9" t="str">
        <f aca="false">IF(ISBLANK(A621),"",IF($A621=U$2,$C621,U620))</f>
        <v/>
      </c>
      <c r="V621" s="9" t="str">
        <f aca="false">IF(ISBLANK(A621),"",IF($A621=V$2,$C621,V620))</f>
        <v/>
      </c>
      <c r="W621" s="9" t="str">
        <f aca="false">IF(ISBLANK(A621),"",IF($A621=W$2,$C621,W620))</f>
        <v/>
      </c>
    </row>
    <row r="622" customFormat="false" ht="14.1" hidden="false" customHeight="false" outlineLevel="0" collapsed="false">
      <c r="H622" s="8" t="n">
        <f aca="false">IF(ISBLANK(D622),,LEFT(D622,LEN(D622)-6)*1)</f>
        <v>0</v>
      </c>
      <c r="I622" s="9" t="str">
        <f aca="false">IF(ISBLANK(A622),"",-B622*C622)</f>
        <v/>
      </c>
      <c r="J622" s="9" t="str">
        <f aca="false">IF(ISBLANK(A622),"",-SUM(I$3:I622))</f>
        <v/>
      </c>
      <c r="K622" s="9" t="str">
        <f aca="false">IF(ISBLANK(A622),"",SUMPRODUCT(O622:R622,T622:W622)-J622)</f>
        <v/>
      </c>
      <c r="L622" s="5" t="str">
        <f aca="false">IF(ISBLANK(A622),"",K622/$M$1)</f>
        <v/>
      </c>
      <c r="M622" s="5" t="str">
        <f aca="false">IF(ISBLANK(A622),"",K622/($M$1+SUM(K$3:K621)))</f>
        <v/>
      </c>
      <c r="N622" s="0" t="str">
        <f aca="false">IF(ISBLANK(A622),"",IF(H623=0,NETWORKDAYS($H$3,H622,holiday!$B$2:$B$10),IF(DAY(H622)&lt;DAY(H623),NETWORKDAYS($H$3,H622,holiday!$B$2:$B$10),0)))</f>
        <v/>
      </c>
      <c r="O622" s="0" t="str">
        <f aca="false">IF(ISBLANK(A622),"",SUMIF($A$3:$A622,O$2,$B$3:$B622))</f>
        <v/>
      </c>
      <c r="P622" s="0" t="str">
        <f aca="false">IF(ISBLANK(A622),"",SUMIF($A$3:$A622,P$2,$B$3:$B622))</f>
        <v/>
      </c>
      <c r="Q622" s="0" t="str">
        <f aca="false">IF(ISBLANK(A622),"",SUMIF($A$3:$A622,Q$2,$B$3:$B622))</f>
        <v/>
      </c>
      <c r="R622" s="0" t="str">
        <f aca="false">IF(ISBLANK(A622),"",SUMIF($A$3:$A622,R$2,$B$3:$B622))</f>
        <v/>
      </c>
      <c r="T622" s="9" t="str">
        <f aca="false">IF(ISBLANK(A622),"",IF($A622=T$2,$C622,T621))</f>
        <v/>
      </c>
      <c r="U622" s="9" t="str">
        <f aca="false">IF(ISBLANK(A622),"",IF($A622=U$2,$C622,U621))</f>
        <v/>
      </c>
      <c r="V622" s="9" t="str">
        <f aca="false">IF(ISBLANK(A622),"",IF($A622=V$2,$C622,V621))</f>
        <v/>
      </c>
      <c r="W622" s="9" t="str">
        <f aca="false">IF(ISBLANK(A622),"",IF($A622=W$2,$C622,W621))</f>
        <v/>
      </c>
    </row>
    <row r="623" customFormat="false" ht="14.1" hidden="false" customHeight="false" outlineLevel="0" collapsed="false">
      <c r="H623" s="8" t="n">
        <f aca="false">IF(ISBLANK(D623),,LEFT(D623,LEN(D623)-6)*1)</f>
        <v>0</v>
      </c>
      <c r="I623" s="9" t="str">
        <f aca="false">IF(ISBLANK(A623),"",-B623*C623)</f>
        <v/>
      </c>
      <c r="J623" s="9" t="str">
        <f aca="false">IF(ISBLANK(A623),"",-SUM(I$3:I623))</f>
        <v/>
      </c>
      <c r="K623" s="9" t="str">
        <f aca="false">IF(ISBLANK(A623),"",SUMPRODUCT(O623:R623,T623:W623)-J623)</f>
        <v/>
      </c>
      <c r="L623" s="5" t="str">
        <f aca="false">IF(ISBLANK(A623),"",K623/$M$1)</f>
        <v/>
      </c>
      <c r="M623" s="5" t="str">
        <f aca="false">IF(ISBLANK(A623),"",K623/($M$1+SUM(K$3:K622)))</f>
        <v/>
      </c>
      <c r="N623" s="0" t="str">
        <f aca="false">IF(ISBLANK(A623),"",IF(H624=0,NETWORKDAYS($H$3,H623,holiday!$B$2:$B$10),IF(DAY(H623)&lt;DAY(H624),NETWORKDAYS($H$3,H623,holiday!$B$2:$B$10),0)))</f>
        <v/>
      </c>
      <c r="O623" s="0" t="str">
        <f aca="false">IF(ISBLANK(A623),"",SUMIF($A$3:$A623,O$2,$B$3:$B623))</f>
        <v/>
      </c>
      <c r="P623" s="0" t="str">
        <f aca="false">IF(ISBLANK(A623),"",SUMIF($A$3:$A623,P$2,$B$3:$B623))</f>
        <v/>
      </c>
      <c r="Q623" s="0" t="str">
        <f aca="false">IF(ISBLANK(A623),"",SUMIF($A$3:$A623,Q$2,$B$3:$B623))</f>
        <v/>
      </c>
      <c r="R623" s="0" t="str">
        <f aca="false">IF(ISBLANK(A623),"",SUMIF($A$3:$A623,R$2,$B$3:$B623))</f>
        <v/>
      </c>
      <c r="T623" s="9" t="str">
        <f aca="false">IF(ISBLANK(A623),"",IF($A623=T$2,$C623,T622))</f>
        <v/>
      </c>
      <c r="U623" s="9" t="str">
        <f aca="false">IF(ISBLANK(A623),"",IF($A623=U$2,$C623,U622))</f>
        <v/>
      </c>
      <c r="V623" s="9" t="str">
        <f aca="false">IF(ISBLANK(A623),"",IF($A623=V$2,$C623,V622))</f>
        <v/>
      </c>
      <c r="W623" s="9" t="str">
        <f aca="false">IF(ISBLANK(A623),"",IF($A623=W$2,$C623,W622))</f>
        <v/>
      </c>
    </row>
    <row r="624" customFormat="false" ht="14.1" hidden="false" customHeight="false" outlineLevel="0" collapsed="false">
      <c r="H624" s="8" t="n">
        <f aca="false">IF(ISBLANK(D624),,LEFT(D624,LEN(D624)-6)*1)</f>
        <v>0</v>
      </c>
      <c r="I624" s="9" t="str">
        <f aca="false">IF(ISBLANK(A624),"",-B624*C624)</f>
        <v/>
      </c>
      <c r="J624" s="9" t="str">
        <f aca="false">IF(ISBLANK(A624),"",-SUM(I$3:I624))</f>
        <v/>
      </c>
      <c r="K624" s="9" t="str">
        <f aca="false">IF(ISBLANK(A624),"",SUMPRODUCT(O624:R624,T624:W624)-J624)</f>
        <v/>
      </c>
      <c r="L624" s="5" t="str">
        <f aca="false">IF(ISBLANK(A624),"",K624/$M$1)</f>
        <v/>
      </c>
      <c r="M624" s="5" t="str">
        <f aca="false">IF(ISBLANK(A624),"",K624/($M$1+SUM(K$3:K623)))</f>
        <v/>
      </c>
      <c r="N624" s="0" t="str">
        <f aca="false">IF(ISBLANK(A624),"",IF(H625=0,NETWORKDAYS($H$3,H624,holiday!$B$2:$B$10),IF(DAY(H624)&lt;DAY(H625),NETWORKDAYS($H$3,H624,holiday!$B$2:$B$10),0)))</f>
        <v/>
      </c>
      <c r="O624" s="0" t="str">
        <f aca="false">IF(ISBLANK(A624),"",SUMIF($A$3:$A624,O$2,$B$3:$B624))</f>
        <v/>
      </c>
      <c r="P624" s="0" t="str">
        <f aca="false">IF(ISBLANK(A624),"",SUMIF($A$3:$A624,P$2,$B$3:$B624))</f>
        <v/>
      </c>
      <c r="Q624" s="0" t="str">
        <f aca="false">IF(ISBLANK(A624),"",SUMIF($A$3:$A624,Q$2,$B$3:$B624))</f>
        <v/>
      </c>
      <c r="R624" s="0" t="str">
        <f aca="false">IF(ISBLANK(A624),"",SUMIF($A$3:$A624,R$2,$B$3:$B624))</f>
        <v/>
      </c>
      <c r="T624" s="9" t="str">
        <f aca="false">IF(ISBLANK(A624),"",IF($A624=T$2,$C624,T623))</f>
        <v/>
      </c>
      <c r="U624" s="9" t="str">
        <f aca="false">IF(ISBLANK(A624),"",IF($A624=U$2,$C624,U623))</f>
        <v/>
      </c>
      <c r="V624" s="9" t="str">
        <f aca="false">IF(ISBLANK(A624),"",IF($A624=V$2,$C624,V623))</f>
        <v/>
      </c>
      <c r="W624" s="9" t="str">
        <f aca="false">IF(ISBLANK(A624),"",IF($A624=W$2,$C624,W623))</f>
        <v/>
      </c>
    </row>
    <row r="625" customFormat="false" ht="14.1" hidden="false" customHeight="false" outlineLevel="0" collapsed="false">
      <c r="H625" s="8" t="n">
        <f aca="false">IF(ISBLANK(D625),,LEFT(D625,LEN(D625)-6)*1)</f>
        <v>0</v>
      </c>
      <c r="I625" s="9" t="str">
        <f aca="false">IF(ISBLANK(A625),"",-B625*C625)</f>
        <v/>
      </c>
      <c r="J625" s="9" t="str">
        <f aca="false">IF(ISBLANK(A625),"",-SUM(I$3:I625))</f>
        <v/>
      </c>
      <c r="K625" s="9" t="str">
        <f aca="false">IF(ISBLANK(A625),"",SUMPRODUCT(O625:R625,T625:W625)-J625)</f>
        <v/>
      </c>
      <c r="L625" s="5" t="str">
        <f aca="false">IF(ISBLANK(A625),"",K625/$M$1)</f>
        <v/>
      </c>
      <c r="M625" s="5" t="str">
        <f aca="false">IF(ISBLANK(A625),"",K625/($M$1+SUM(K$3:K624)))</f>
        <v/>
      </c>
      <c r="N625" s="0" t="str">
        <f aca="false">IF(ISBLANK(A625),"",IF(H626=0,NETWORKDAYS($H$3,H625,holiday!$B$2:$B$10),IF(DAY(H625)&lt;DAY(H626),NETWORKDAYS($H$3,H625,holiday!$B$2:$B$10),0)))</f>
        <v/>
      </c>
      <c r="O625" s="0" t="str">
        <f aca="false">IF(ISBLANK(A625),"",SUMIF($A$3:$A625,O$2,$B$3:$B625))</f>
        <v/>
      </c>
      <c r="P625" s="0" t="str">
        <f aca="false">IF(ISBLANK(A625),"",SUMIF($A$3:$A625,P$2,$B$3:$B625))</f>
        <v/>
      </c>
      <c r="Q625" s="0" t="str">
        <f aca="false">IF(ISBLANK(A625),"",SUMIF($A$3:$A625,Q$2,$B$3:$B625))</f>
        <v/>
      </c>
      <c r="R625" s="0" t="str">
        <f aca="false">IF(ISBLANK(A625),"",SUMIF($A$3:$A625,R$2,$B$3:$B625))</f>
        <v/>
      </c>
      <c r="T625" s="9" t="str">
        <f aca="false">IF(ISBLANK(A625),"",IF($A625=T$2,$C625,T624))</f>
        <v/>
      </c>
      <c r="U625" s="9" t="str">
        <f aca="false">IF(ISBLANK(A625),"",IF($A625=U$2,$C625,U624))</f>
        <v/>
      </c>
      <c r="V625" s="9" t="str">
        <f aca="false">IF(ISBLANK(A625),"",IF($A625=V$2,$C625,V624))</f>
        <v/>
      </c>
      <c r="W625" s="9" t="str">
        <f aca="false">IF(ISBLANK(A625),"",IF($A625=W$2,$C625,W624))</f>
        <v/>
      </c>
    </row>
    <row r="626" customFormat="false" ht="14.1" hidden="false" customHeight="false" outlineLevel="0" collapsed="false">
      <c r="H626" s="8" t="n">
        <f aca="false">IF(ISBLANK(D626),,LEFT(D626,LEN(D626)-6)*1)</f>
        <v>0</v>
      </c>
      <c r="I626" s="9" t="str">
        <f aca="false">IF(ISBLANK(A626),"",-B626*C626)</f>
        <v/>
      </c>
      <c r="J626" s="9" t="str">
        <f aca="false">IF(ISBLANK(A626),"",-SUM(I$3:I626))</f>
        <v/>
      </c>
      <c r="K626" s="9" t="str">
        <f aca="false">IF(ISBLANK(A626),"",SUMPRODUCT(O626:R626,T626:W626)-J626)</f>
        <v/>
      </c>
      <c r="L626" s="5" t="str">
        <f aca="false">IF(ISBLANK(A626),"",K626/$M$1)</f>
        <v/>
      </c>
      <c r="M626" s="5" t="str">
        <f aca="false">IF(ISBLANK(A626),"",K626/($M$1+SUM(K$3:K625)))</f>
        <v/>
      </c>
      <c r="N626" s="0" t="str">
        <f aca="false">IF(ISBLANK(A626),"",IF(H627=0,NETWORKDAYS($H$3,H626,holiday!$B$2:$B$10),IF(DAY(H626)&lt;DAY(H627),NETWORKDAYS($H$3,H626,holiday!$B$2:$B$10),0)))</f>
        <v/>
      </c>
      <c r="O626" s="0" t="str">
        <f aca="false">IF(ISBLANK(A626),"",SUMIF($A$3:$A626,O$2,$B$3:$B626))</f>
        <v/>
      </c>
      <c r="P626" s="0" t="str">
        <f aca="false">IF(ISBLANK(A626),"",SUMIF($A$3:$A626,P$2,$B$3:$B626))</f>
        <v/>
      </c>
      <c r="Q626" s="0" t="str">
        <f aca="false">IF(ISBLANK(A626),"",SUMIF($A$3:$A626,Q$2,$B$3:$B626))</f>
        <v/>
      </c>
      <c r="R626" s="0" t="str">
        <f aca="false">IF(ISBLANK(A626),"",SUMIF($A$3:$A626,R$2,$B$3:$B626))</f>
        <v/>
      </c>
      <c r="T626" s="9" t="str">
        <f aca="false">IF(ISBLANK(A626),"",IF($A626=T$2,$C626,T625))</f>
        <v/>
      </c>
      <c r="U626" s="9" t="str">
        <f aca="false">IF(ISBLANK(A626),"",IF($A626=U$2,$C626,U625))</f>
        <v/>
      </c>
      <c r="V626" s="9" t="str">
        <f aca="false">IF(ISBLANK(A626),"",IF($A626=V$2,$C626,V625))</f>
        <v/>
      </c>
      <c r="W626" s="9" t="str">
        <f aca="false">IF(ISBLANK(A626),"",IF($A626=W$2,$C626,W625))</f>
        <v/>
      </c>
    </row>
    <row r="627" customFormat="false" ht="14.1" hidden="false" customHeight="false" outlineLevel="0" collapsed="false">
      <c r="H627" s="8" t="n">
        <f aca="false">IF(ISBLANK(D627),,LEFT(D627,LEN(D627)-6)*1)</f>
        <v>0</v>
      </c>
      <c r="I627" s="9" t="str">
        <f aca="false">IF(ISBLANK(A627),"",-B627*C627)</f>
        <v/>
      </c>
      <c r="J627" s="9" t="str">
        <f aca="false">IF(ISBLANK(A627),"",-SUM(I$3:I627))</f>
        <v/>
      </c>
      <c r="K627" s="9" t="str">
        <f aca="false">IF(ISBLANK(A627),"",SUMPRODUCT(O627:R627,T627:W627)-J627)</f>
        <v/>
      </c>
      <c r="L627" s="5" t="str">
        <f aca="false">IF(ISBLANK(A627),"",K627/$M$1)</f>
        <v/>
      </c>
      <c r="M627" s="5" t="str">
        <f aca="false">IF(ISBLANK(A627),"",K627/($M$1+SUM(K$3:K626)))</f>
        <v/>
      </c>
      <c r="N627" s="0" t="str">
        <f aca="false">IF(ISBLANK(A627),"",IF(H628=0,NETWORKDAYS($H$3,H627,holiday!$B$2:$B$10),IF(DAY(H627)&lt;DAY(H628),NETWORKDAYS($H$3,H627,holiday!$B$2:$B$10),0)))</f>
        <v/>
      </c>
      <c r="O627" s="0" t="str">
        <f aca="false">IF(ISBLANK(A627),"",SUMIF($A$3:$A627,O$2,$B$3:$B627))</f>
        <v/>
      </c>
      <c r="P627" s="0" t="str">
        <f aca="false">IF(ISBLANK(A627),"",SUMIF($A$3:$A627,P$2,$B$3:$B627))</f>
        <v/>
      </c>
      <c r="Q627" s="0" t="str">
        <f aca="false">IF(ISBLANK(A627),"",SUMIF($A$3:$A627,Q$2,$B$3:$B627))</f>
        <v/>
      </c>
      <c r="R627" s="0" t="str">
        <f aca="false">IF(ISBLANK(A627),"",SUMIF($A$3:$A627,R$2,$B$3:$B627))</f>
        <v/>
      </c>
      <c r="T627" s="9" t="str">
        <f aca="false">IF(ISBLANK(A627),"",IF($A627=T$2,$C627,T626))</f>
        <v/>
      </c>
      <c r="U627" s="9" t="str">
        <f aca="false">IF(ISBLANK(A627),"",IF($A627=U$2,$C627,U626))</f>
        <v/>
      </c>
      <c r="V627" s="9" t="str">
        <f aca="false">IF(ISBLANK(A627),"",IF($A627=V$2,$C627,V626))</f>
        <v/>
      </c>
      <c r="W627" s="9" t="str">
        <f aca="false">IF(ISBLANK(A627),"",IF($A627=W$2,$C627,W626))</f>
        <v/>
      </c>
    </row>
    <row r="628" customFormat="false" ht="14.1" hidden="false" customHeight="false" outlineLevel="0" collapsed="false">
      <c r="H628" s="8" t="n">
        <f aca="false">IF(ISBLANK(D628),,LEFT(D628,LEN(D628)-6)*1)</f>
        <v>0</v>
      </c>
      <c r="I628" s="9" t="str">
        <f aca="false">IF(ISBLANK(A628),"",-B628*C628)</f>
        <v/>
      </c>
      <c r="J628" s="9" t="str">
        <f aca="false">IF(ISBLANK(A628),"",-SUM(I$3:I628))</f>
        <v/>
      </c>
      <c r="K628" s="9" t="str">
        <f aca="false">IF(ISBLANK(A628),"",SUMPRODUCT(O628:R628,T628:W628)-J628)</f>
        <v/>
      </c>
      <c r="L628" s="5" t="str">
        <f aca="false">IF(ISBLANK(A628),"",K628/$M$1)</f>
        <v/>
      </c>
      <c r="M628" s="5" t="str">
        <f aca="false">IF(ISBLANK(A628),"",K628/($M$1+SUM(K$3:K627)))</f>
        <v/>
      </c>
      <c r="N628" s="0" t="str">
        <f aca="false">IF(ISBLANK(A628),"",IF(H629=0,NETWORKDAYS($H$3,H628,holiday!$B$2:$B$10),IF(DAY(H628)&lt;DAY(H629),NETWORKDAYS($H$3,H628,holiday!$B$2:$B$10),0)))</f>
        <v/>
      </c>
      <c r="O628" s="0" t="str">
        <f aca="false">IF(ISBLANK(A628),"",SUMIF($A$3:$A628,O$2,$B$3:$B628))</f>
        <v/>
      </c>
      <c r="P628" s="0" t="str">
        <f aca="false">IF(ISBLANK(A628),"",SUMIF($A$3:$A628,P$2,$B$3:$B628))</f>
        <v/>
      </c>
      <c r="Q628" s="0" t="str">
        <f aca="false">IF(ISBLANK(A628),"",SUMIF($A$3:$A628,Q$2,$B$3:$B628))</f>
        <v/>
      </c>
      <c r="R628" s="0" t="str">
        <f aca="false">IF(ISBLANK(A628),"",SUMIF($A$3:$A628,R$2,$B$3:$B628))</f>
        <v/>
      </c>
      <c r="T628" s="9" t="str">
        <f aca="false">IF(ISBLANK(A628),"",IF($A628=T$2,$C628,T627))</f>
        <v/>
      </c>
      <c r="U628" s="9" t="str">
        <f aca="false">IF(ISBLANK(A628),"",IF($A628=U$2,$C628,U627))</f>
        <v/>
      </c>
      <c r="V628" s="9" t="str">
        <f aca="false">IF(ISBLANK(A628),"",IF($A628=V$2,$C628,V627))</f>
        <v/>
      </c>
      <c r="W628" s="9" t="str">
        <f aca="false">IF(ISBLANK(A628),"",IF($A628=W$2,$C628,W627))</f>
        <v/>
      </c>
    </row>
    <row r="629" customFormat="false" ht="14.1" hidden="false" customHeight="false" outlineLevel="0" collapsed="false">
      <c r="H629" s="8" t="n">
        <f aca="false">IF(ISBLANK(D629),,LEFT(D629,LEN(D629)-6)*1)</f>
        <v>0</v>
      </c>
      <c r="I629" s="9" t="str">
        <f aca="false">IF(ISBLANK(A629),"",-B629*C629)</f>
        <v/>
      </c>
      <c r="J629" s="9" t="str">
        <f aca="false">IF(ISBLANK(A629),"",-SUM(I$3:I629))</f>
        <v/>
      </c>
      <c r="K629" s="9" t="str">
        <f aca="false">IF(ISBLANK(A629),"",SUMPRODUCT(O629:R629,T629:W629)-J629)</f>
        <v/>
      </c>
      <c r="L629" s="5" t="str">
        <f aca="false">IF(ISBLANK(A629),"",K629/$M$1)</f>
        <v/>
      </c>
      <c r="M629" s="5" t="str">
        <f aca="false">IF(ISBLANK(A629),"",K629/($M$1+SUM(K$3:K628)))</f>
        <v/>
      </c>
      <c r="N629" s="0" t="str">
        <f aca="false">IF(ISBLANK(A629),"",IF(H630=0,NETWORKDAYS($H$3,H629,holiday!$B$2:$B$10),IF(DAY(H629)&lt;DAY(H630),NETWORKDAYS($H$3,H629,holiday!$B$2:$B$10),0)))</f>
        <v/>
      </c>
      <c r="O629" s="0" t="str">
        <f aca="false">IF(ISBLANK(A629),"",SUMIF($A$3:$A629,O$2,$B$3:$B629))</f>
        <v/>
      </c>
      <c r="P629" s="0" t="str">
        <f aca="false">IF(ISBLANK(A629),"",SUMIF($A$3:$A629,P$2,$B$3:$B629))</f>
        <v/>
      </c>
      <c r="Q629" s="0" t="str">
        <f aca="false">IF(ISBLANK(A629),"",SUMIF($A$3:$A629,Q$2,$B$3:$B629))</f>
        <v/>
      </c>
      <c r="R629" s="0" t="str">
        <f aca="false">IF(ISBLANK(A629),"",SUMIF($A$3:$A629,R$2,$B$3:$B629))</f>
        <v/>
      </c>
      <c r="T629" s="9" t="str">
        <f aca="false">IF(ISBLANK(A629),"",IF($A629=T$2,$C629,T628))</f>
        <v/>
      </c>
      <c r="U629" s="9" t="str">
        <f aca="false">IF(ISBLANK(A629),"",IF($A629=U$2,$C629,U628))</f>
        <v/>
      </c>
      <c r="V629" s="9" t="str">
        <f aca="false">IF(ISBLANK(A629),"",IF($A629=V$2,$C629,V628))</f>
        <v/>
      </c>
      <c r="W629" s="9" t="str">
        <f aca="false">IF(ISBLANK(A629),"",IF($A629=W$2,$C629,W628))</f>
        <v/>
      </c>
    </row>
    <row r="630" customFormat="false" ht="14.1" hidden="false" customHeight="false" outlineLevel="0" collapsed="false">
      <c r="H630" s="8" t="n">
        <f aca="false">IF(ISBLANK(D630),,LEFT(D630,LEN(D630)-6)*1)</f>
        <v>0</v>
      </c>
      <c r="I630" s="9" t="str">
        <f aca="false">IF(ISBLANK(A630),"",-B630*C630)</f>
        <v/>
      </c>
      <c r="J630" s="9" t="str">
        <f aca="false">IF(ISBLANK(A630),"",-SUM(I$3:I630))</f>
        <v/>
      </c>
      <c r="K630" s="9" t="str">
        <f aca="false">IF(ISBLANK(A630),"",SUMPRODUCT(O630:R630,T630:W630)-J630)</f>
        <v/>
      </c>
      <c r="L630" s="5" t="str">
        <f aca="false">IF(ISBLANK(A630),"",K630/$M$1)</f>
        <v/>
      </c>
      <c r="M630" s="5" t="str">
        <f aca="false">IF(ISBLANK(A630),"",K630/($M$1+SUM(K$3:K629)))</f>
        <v/>
      </c>
      <c r="N630" s="0" t="str">
        <f aca="false">IF(ISBLANK(A630),"",IF(H631=0,NETWORKDAYS($H$3,H630,holiday!$B$2:$B$10),IF(DAY(H630)&lt;DAY(H631),NETWORKDAYS($H$3,H630,holiday!$B$2:$B$10),0)))</f>
        <v/>
      </c>
      <c r="O630" s="0" t="str">
        <f aca="false">IF(ISBLANK(A630),"",SUMIF($A$3:$A630,O$2,$B$3:$B630))</f>
        <v/>
      </c>
      <c r="P630" s="0" t="str">
        <f aca="false">IF(ISBLANK(A630),"",SUMIF($A$3:$A630,P$2,$B$3:$B630))</f>
        <v/>
      </c>
      <c r="Q630" s="0" t="str">
        <f aca="false">IF(ISBLANK(A630),"",SUMIF($A$3:$A630,Q$2,$B$3:$B630))</f>
        <v/>
      </c>
      <c r="R630" s="0" t="str">
        <f aca="false">IF(ISBLANK(A630),"",SUMIF($A$3:$A630,R$2,$B$3:$B630))</f>
        <v/>
      </c>
      <c r="T630" s="9" t="str">
        <f aca="false">IF(ISBLANK(A630),"",IF($A630=T$2,$C630,T629))</f>
        <v/>
      </c>
      <c r="U630" s="9" t="str">
        <f aca="false">IF(ISBLANK(A630),"",IF($A630=U$2,$C630,U629))</f>
        <v/>
      </c>
      <c r="V630" s="9" t="str">
        <f aca="false">IF(ISBLANK(A630),"",IF($A630=V$2,$C630,V629))</f>
        <v/>
      </c>
      <c r="W630" s="9" t="str">
        <f aca="false">IF(ISBLANK(A630),"",IF($A630=W$2,$C630,W629))</f>
        <v/>
      </c>
    </row>
    <row r="631" customFormat="false" ht="14.1" hidden="false" customHeight="false" outlineLevel="0" collapsed="false">
      <c r="H631" s="8" t="n">
        <f aca="false">IF(ISBLANK(D631),,LEFT(D631,LEN(D631)-6)*1)</f>
        <v>0</v>
      </c>
      <c r="I631" s="9" t="str">
        <f aca="false">IF(ISBLANK(A631),"",-B631*C631)</f>
        <v/>
      </c>
      <c r="J631" s="9" t="str">
        <f aca="false">IF(ISBLANK(A631),"",-SUM(I$3:I631))</f>
        <v/>
      </c>
      <c r="K631" s="9" t="str">
        <f aca="false">IF(ISBLANK(A631),"",SUMPRODUCT(O631:R631,T631:W631)-J631)</f>
        <v/>
      </c>
      <c r="L631" s="5" t="str">
        <f aca="false">IF(ISBLANK(A631),"",K631/$M$1)</f>
        <v/>
      </c>
      <c r="M631" s="5" t="str">
        <f aca="false">IF(ISBLANK(A631),"",K631/($M$1+SUM(K$3:K630)))</f>
        <v/>
      </c>
      <c r="N631" s="0" t="str">
        <f aca="false">IF(ISBLANK(A631),"",IF(H632=0,NETWORKDAYS($H$3,H631,holiday!$B$2:$B$10),IF(DAY(H631)&lt;DAY(H632),NETWORKDAYS($H$3,H631,holiday!$B$2:$B$10),0)))</f>
        <v/>
      </c>
      <c r="O631" s="0" t="str">
        <f aca="false">IF(ISBLANK(A631),"",SUMIF($A$3:$A631,O$2,$B$3:$B631))</f>
        <v/>
      </c>
      <c r="P631" s="0" t="str">
        <f aca="false">IF(ISBLANK(A631),"",SUMIF($A$3:$A631,P$2,$B$3:$B631))</f>
        <v/>
      </c>
      <c r="Q631" s="0" t="str">
        <f aca="false">IF(ISBLANK(A631),"",SUMIF($A$3:$A631,Q$2,$B$3:$B631))</f>
        <v/>
      </c>
      <c r="R631" s="0" t="str">
        <f aca="false">IF(ISBLANK(A631),"",SUMIF($A$3:$A631,R$2,$B$3:$B631))</f>
        <v/>
      </c>
      <c r="T631" s="9" t="str">
        <f aca="false">IF(ISBLANK(A631),"",IF($A631=T$2,$C631,T630))</f>
        <v/>
      </c>
      <c r="U631" s="9" t="str">
        <f aca="false">IF(ISBLANK(A631),"",IF($A631=U$2,$C631,U630))</f>
        <v/>
      </c>
      <c r="V631" s="9" t="str">
        <f aca="false">IF(ISBLANK(A631),"",IF($A631=V$2,$C631,V630))</f>
        <v/>
      </c>
      <c r="W631" s="9" t="str">
        <f aca="false">IF(ISBLANK(A631),"",IF($A631=W$2,$C631,W630))</f>
        <v/>
      </c>
    </row>
    <row r="632" customFormat="false" ht="14.1" hidden="false" customHeight="false" outlineLevel="0" collapsed="false">
      <c r="H632" s="8" t="n">
        <f aca="false">IF(ISBLANK(D632),,LEFT(D632,LEN(D632)-6)*1)</f>
        <v>0</v>
      </c>
      <c r="I632" s="9" t="str">
        <f aca="false">IF(ISBLANK(A632),"",-B632*C632)</f>
        <v/>
      </c>
      <c r="J632" s="9" t="str">
        <f aca="false">IF(ISBLANK(A632),"",-SUM(I$3:I632))</f>
        <v/>
      </c>
      <c r="K632" s="9" t="str">
        <f aca="false">IF(ISBLANK(A632),"",SUMPRODUCT(O632:R632,T632:W632)-J632)</f>
        <v/>
      </c>
      <c r="L632" s="5" t="str">
        <f aca="false">IF(ISBLANK(A632),"",K632/$M$1)</f>
        <v/>
      </c>
      <c r="M632" s="5" t="str">
        <f aca="false">IF(ISBLANK(A632),"",K632/($M$1+SUM(K$3:K631)))</f>
        <v/>
      </c>
      <c r="N632" s="0" t="str">
        <f aca="false">IF(ISBLANK(A632),"",IF(H633=0,NETWORKDAYS($H$3,H632,holiday!$B$2:$B$10),IF(DAY(H632)&lt;DAY(H633),NETWORKDAYS($H$3,H632,holiday!$B$2:$B$10),0)))</f>
        <v/>
      </c>
      <c r="O632" s="0" t="str">
        <f aca="false">IF(ISBLANK(A632),"",SUMIF($A$3:$A632,O$2,$B$3:$B632))</f>
        <v/>
      </c>
      <c r="P632" s="0" t="str">
        <f aca="false">IF(ISBLANK(A632),"",SUMIF($A$3:$A632,P$2,$B$3:$B632))</f>
        <v/>
      </c>
      <c r="Q632" s="0" t="str">
        <f aca="false">IF(ISBLANK(A632),"",SUMIF($A$3:$A632,Q$2,$B$3:$B632))</f>
        <v/>
      </c>
      <c r="R632" s="0" t="str">
        <f aca="false">IF(ISBLANK(A632),"",SUMIF($A$3:$A632,R$2,$B$3:$B632))</f>
        <v/>
      </c>
      <c r="T632" s="9" t="str">
        <f aca="false">IF(ISBLANK(A632),"",IF($A632=T$2,$C632,T631))</f>
        <v/>
      </c>
      <c r="U632" s="9" t="str">
        <f aca="false">IF(ISBLANK(A632),"",IF($A632=U$2,$C632,U631))</f>
        <v/>
      </c>
      <c r="V632" s="9" t="str">
        <f aca="false">IF(ISBLANK(A632),"",IF($A632=V$2,$C632,V631))</f>
        <v/>
      </c>
      <c r="W632" s="9" t="str">
        <f aca="false">IF(ISBLANK(A632),"",IF($A632=W$2,$C632,W631))</f>
        <v/>
      </c>
    </row>
    <row r="633" customFormat="false" ht="14.1" hidden="false" customHeight="false" outlineLevel="0" collapsed="false">
      <c r="H633" s="8" t="n">
        <f aca="false">IF(ISBLANK(D633),,LEFT(D633,LEN(D633)-6)*1)</f>
        <v>0</v>
      </c>
      <c r="I633" s="9" t="str">
        <f aca="false">IF(ISBLANK(A633),"",-B633*C633)</f>
        <v/>
      </c>
      <c r="J633" s="9" t="str">
        <f aca="false">IF(ISBLANK(A633),"",-SUM(I$3:I633))</f>
        <v/>
      </c>
      <c r="K633" s="9" t="str">
        <f aca="false">IF(ISBLANK(A633),"",SUMPRODUCT(O633:R633,T633:W633)-J633)</f>
        <v/>
      </c>
      <c r="L633" s="5" t="str">
        <f aca="false">IF(ISBLANK(A633),"",K633/$M$1)</f>
        <v/>
      </c>
      <c r="M633" s="5" t="str">
        <f aca="false">IF(ISBLANK(A633),"",K633/($M$1+SUM(K$3:K632)))</f>
        <v/>
      </c>
      <c r="N633" s="0" t="str">
        <f aca="false">IF(ISBLANK(A633),"",IF(H634=0,NETWORKDAYS($H$3,H633,holiday!$B$2:$B$10),IF(DAY(H633)&lt;DAY(H634),NETWORKDAYS($H$3,H633,holiday!$B$2:$B$10),0)))</f>
        <v/>
      </c>
      <c r="O633" s="0" t="str">
        <f aca="false">IF(ISBLANK(A633),"",SUMIF($A$3:$A633,O$2,$B$3:$B633))</f>
        <v/>
      </c>
      <c r="P633" s="0" t="str">
        <f aca="false">IF(ISBLANK(A633),"",SUMIF($A$3:$A633,P$2,$B$3:$B633))</f>
        <v/>
      </c>
      <c r="Q633" s="0" t="str">
        <f aca="false">IF(ISBLANK(A633),"",SUMIF($A$3:$A633,Q$2,$B$3:$B633))</f>
        <v/>
      </c>
      <c r="R633" s="0" t="str">
        <f aca="false">IF(ISBLANK(A633),"",SUMIF($A$3:$A633,R$2,$B$3:$B633))</f>
        <v/>
      </c>
      <c r="T633" s="9" t="str">
        <f aca="false">IF(ISBLANK(A633),"",IF($A633=T$2,$C633,T632))</f>
        <v/>
      </c>
      <c r="U633" s="9" t="str">
        <f aca="false">IF(ISBLANK(A633),"",IF($A633=U$2,$C633,U632))</f>
        <v/>
      </c>
      <c r="V633" s="9" t="str">
        <f aca="false">IF(ISBLANK(A633),"",IF($A633=V$2,$C633,V632))</f>
        <v/>
      </c>
      <c r="W633" s="9" t="str">
        <f aca="false">IF(ISBLANK(A633),"",IF($A633=W$2,$C633,W632))</f>
        <v/>
      </c>
    </row>
    <row r="634" customFormat="false" ht="14.1" hidden="false" customHeight="false" outlineLevel="0" collapsed="false">
      <c r="H634" s="8" t="n">
        <f aca="false">IF(ISBLANK(D634),,LEFT(D634,LEN(D634)-6)*1)</f>
        <v>0</v>
      </c>
      <c r="I634" s="9" t="str">
        <f aca="false">IF(ISBLANK(A634),"",-B634*C634)</f>
        <v/>
      </c>
      <c r="J634" s="9" t="str">
        <f aca="false">IF(ISBLANK(A634),"",-SUM(I$3:I634))</f>
        <v/>
      </c>
      <c r="K634" s="9" t="str">
        <f aca="false">IF(ISBLANK(A634),"",SUMPRODUCT(O634:R634,T634:W634)-J634)</f>
        <v/>
      </c>
      <c r="L634" s="5" t="str">
        <f aca="false">IF(ISBLANK(A634),"",K634/$M$1)</f>
        <v/>
      </c>
      <c r="M634" s="5" t="str">
        <f aca="false">IF(ISBLANK(A634),"",K634/($M$1+SUM(K$3:K633)))</f>
        <v/>
      </c>
      <c r="N634" s="0" t="str">
        <f aca="false">IF(ISBLANK(A634),"",IF(H635=0,NETWORKDAYS($H$3,H634,holiday!$B$2:$B$10),IF(DAY(H634)&lt;DAY(H635),NETWORKDAYS($H$3,H634,holiday!$B$2:$B$10),0)))</f>
        <v/>
      </c>
      <c r="O634" s="0" t="str">
        <f aca="false">IF(ISBLANK(A634),"",SUMIF($A$3:$A634,O$2,$B$3:$B634))</f>
        <v/>
      </c>
      <c r="P634" s="0" t="str">
        <f aca="false">IF(ISBLANK(A634),"",SUMIF($A$3:$A634,P$2,$B$3:$B634))</f>
        <v/>
      </c>
      <c r="Q634" s="0" t="str">
        <f aca="false">IF(ISBLANK(A634),"",SUMIF($A$3:$A634,Q$2,$B$3:$B634))</f>
        <v/>
      </c>
      <c r="R634" s="0" t="str">
        <f aca="false">IF(ISBLANK(A634),"",SUMIF($A$3:$A634,R$2,$B$3:$B634))</f>
        <v/>
      </c>
      <c r="T634" s="9" t="str">
        <f aca="false">IF(ISBLANK(A634),"",IF($A634=T$2,$C634,T633))</f>
        <v/>
      </c>
      <c r="U634" s="9" t="str">
        <f aca="false">IF(ISBLANK(A634),"",IF($A634=U$2,$C634,U633))</f>
        <v/>
      </c>
      <c r="V634" s="9" t="str">
        <f aca="false">IF(ISBLANK(A634),"",IF($A634=V$2,$C634,V633))</f>
        <v/>
      </c>
      <c r="W634" s="9" t="str">
        <f aca="false">IF(ISBLANK(A634),"",IF($A634=W$2,$C634,W633))</f>
        <v/>
      </c>
    </row>
    <row r="635" customFormat="false" ht="14.1" hidden="false" customHeight="false" outlineLevel="0" collapsed="false">
      <c r="H635" s="8" t="n">
        <f aca="false">IF(ISBLANK(D635),,LEFT(D635,LEN(D635)-6)*1)</f>
        <v>0</v>
      </c>
      <c r="I635" s="9" t="str">
        <f aca="false">IF(ISBLANK(A635),"",-B635*C635)</f>
        <v/>
      </c>
      <c r="J635" s="9" t="str">
        <f aca="false">IF(ISBLANK(A635),"",-SUM(I$3:I635))</f>
        <v/>
      </c>
      <c r="K635" s="9" t="str">
        <f aca="false">IF(ISBLANK(A635),"",SUMPRODUCT(O635:R635,T635:W635)-J635)</f>
        <v/>
      </c>
      <c r="L635" s="5" t="str">
        <f aca="false">IF(ISBLANK(A635),"",K635/$M$1)</f>
        <v/>
      </c>
      <c r="M635" s="5" t="str">
        <f aca="false">IF(ISBLANK(A635),"",K635/($M$1+SUM(K$3:K634)))</f>
        <v/>
      </c>
      <c r="N635" s="0" t="str">
        <f aca="false">IF(ISBLANK(A635),"",IF(H636=0,NETWORKDAYS($H$3,H635,holiday!$B$2:$B$10),IF(DAY(H635)&lt;DAY(H636),NETWORKDAYS($H$3,H635,holiday!$B$2:$B$10),0)))</f>
        <v/>
      </c>
      <c r="O635" s="0" t="str">
        <f aca="false">IF(ISBLANK(A635),"",SUMIF($A$3:$A635,O$2,$B$3:$B635))</f>
        <v/>
      </c>
      <c r="P635" s="0" t="str">
        <f aca="false">IF(ISBLANK(A635),"",SUMIF($A$3:$A635,P$2,$B$3:$B635))</f>
        <v/>
      </c>
      <c r="Q635" s="0" t="str">
        <f aca="false">IF(ISBLANK(A635),"",SUMIF($A$3:$A635,Q$2,$B$3:$B635))</f>
        <v/>
      </c>
      <c r="R635" s="0" t="str">
        <f aca="false">IF(ISBLANK(A635),"",SUMIF($A$3:$A635,R$2,$B$3:$B635))</f>
        <v/>
      </c>
      <c r="T635" s="9" t="str">
        <f aca="false">IF(ISBLANK(A635),"",IF($A635=T$2,$C635,T634))</f>
        <v/>
      </c>
      <c r="U635" s="9" t="str">
        <f aca="false">IF(ISBLANK(A635),"",IF($A635=U$2,$C635,U634))</f>
        <v/>
      </c>
      <c r="V635" s="9" t="str">
        <f aca="false">IF(ISBLANK(A635),"",IF($A635=V$2,$C635,V634))</f>
        <v/>
      </c>
      <c r="W635" s="9" t="str">
        <f aca="false">IF(ISBLANK(A635),"",IF($A635=W$2,$C635,W634))</f>
        <v/>
      </c>
    </row>
    <row r="636" customFormat="false" ht="14.1" hidden="false" customHeight="false" outlineLevel="0" collapsed="false">
      <c r="H636" s="8" t="n">
        <f aca="false">IF(ISBLANK(D636),,LEFT(D636,LEN(D636)-6)*1)</f>
        <v>0</v>
      </c>
      <c r="I636" s="9" t="str">
        <f aca="false">IF(ISBLANK(A636),"",-B636*C636)</f>
        <v/>
      </c>
      <c r="J636" s="9" t="str">
        <f aca="false">IF(ISBLANK(A636),"",-SUM(I$3:I636))</f>
        <v/>
      </c>
      <c r="K636" s="9" t="str">
        <f aca="false">IF(ISBLANK(A636),"",SUMPRODUCT(O636:R636,T636:W636)-J636)</f>
        <v/>
      </c>
      <c r="L636" s="5" t="str">
        <f aca="false">IF(ISBLANK(A636),"",K636/$M$1)</f>
        <v/>
      </c>
      <c r="M636" s="5" t="str">
        <f aca="false">IF(ISBLANK(A636),"",K636/($M$1+SUM(K$3:K635)))</f>
        <v/>
      </c>
      <c r="N636" s="0" t="str">
        <f aca="false">IF(ISBLANK(A636),"",IF(H637=0,NETWORKDAYS($H$3,H636,holiday!$B$2:$B$10),IF(DAY(H636)&lt;DAY(H637),NETWORKDAYS($H$3,H636,holiday!$B$2:$B$10),0)))</f>
        <v/>
      </c>
      <c r="O636" s="0" t="str">
        <f aca="false">IF(ISBLANK(A636),"",SUMIF($A$3:$A636,O$2,$B$3:$B636))</f>
        <v/>
      </c>
      <c r="P636" s="0" t="str">
        <f aca="false">IF(ISBLANK(A636),"",SUMIF($A$3:$A636,P$2,$B$3:$B636))</f>
        <v/>
      </c>
      <c r="Q636" s="0" t="str">
        <f aca="false">IF(ISBLANK(A636),"",SUMIF($A$3:$A636,Q$2,$B$3:$B636))</f>
        <v/>
      </c>
      <c r="R636" s="0" t="str">
        <f aca="false">IF(ISBLANK(A636),"",SUMIF($A$3:$A636,R$2,$B$3:$B636))</f>
        <v/>
      </c>
      <c r="T636" s="9" t="str">
        <f aca="false">IF(ISBLANK(A636),"",IF($A636=T$2,$C636,T635))</f>
        <v/>
      </c>
      <c r="U636" s="9" t="str">
        <f aca="false">IF(ISBLANK(A636),"",IF($A636=U$2,$C636,U635))</f>
        <v/>
      </c>
      <c r="V636" s="9" t="str">
        <f aca="false">IF(ISBLANK(A636),"",IF($A636=V$2,$C636,V635))</f>
        <v/>
      </c>
      <c r="W636" s="9" t="str">
        <f aca="false">IF(ISBLANK(A636),"",IF($A636=W$2,$C636,W635))</f>
        <v/>
      </c>
    </row>
    <row r="637" customFormat="false" ht="14.1" hidden="false" customHeight="false" outlineLevel="0" collapsed="false">
      <c r="H637" s="8" t="n">
        <f aca="false">IF(ISBLANK(D637),,LEFT(D637,LEN(D637)-6)*1)</f>
        <v>0</v>
      </c>
      <c r="I637" s="9" t="str">
        <f aca="false">IF(ISBLANK(A637),"",-B637*C637)</f>
        <v/>
      </c>
      <c r="J637" s="9" t="str">
        <f aca="false">IF(ISBLANK(A637),"",-SUM(I$3:I637))</f>
        <v/>
      </c>
      <c r="K637" s="9" t="str">
        <f aca="false">IF(ISBLANK(A637),"",SUMPRODUCT(O637:R637,T637:W637)-J637)</f>
        <v/>
      </c>
      <c r="L637" s="5" t="str">
        <f aca="false">IF(ISBLANK(A637),"",K637/$M$1)</f>
        <v/>
      </c>
      <c r="M637" s="5" t="str">
        <f aca="false">IF(ISBLANK(A637),"",K637/($M$1+SUM(K$3:K636)))</f>
        <v/>
      </c>
      <c r="N637" s="0" t="str">
        <f aca="false">IF(ISBLANK(A637),"",IF(H638=0,NETWORKDAYS($H$3,H637,holiday!$B$2:$B$10),IF(DAY(H637)&lt;DAY(H638),NETWORKDAYS($H$3,H637,holiday!$B$2:$B$10),0)))</f>
        <v/>
      </c>
      <c r="O637" s="0" t="str">
        <f aca="false">IF(ISBLANK(A637),"",SUMIF($A$3:$A637,O$2,$B$3:$B637))</f>
        <v/>
      </c>
      <c r="P637" s="0" t="str">
        <f aca="false">IF(ISBLANK(A637),"",SUMIF($A$3:$A637,P$2,$B$3:$B637))</f>
        <v/>
      </c>
      <c r="Q637" s="0" t="str">
        <f aca="false">IF(ISBLANK(A637),"",SUMIF($A$3:$A637,Q$2,$B$3:$B637))</f>
        <v/>
      </c>
      <c r="R637" s="0" t="str">
        <f aca="false">IF(ISBLANK(A637),"",SUMIF($A$3:$A637,R$2,$B$3:$B637))</f>
        <v/>
      </c>
      <c r="T637" s="9" t="str">
        <f aca="false">IF(ISBLANK(A637),"",IF($A637=T$2,$C637,T636))</f>
        <v/>
      </c>
      <c r="U637" s="9" t="str">
        <f aca="false">IF(ISBLANK(A637),"",IF($A637=U$2,$C637,U636))</f>
        <v/>
      </c>
      <c r="V637" s="9" t="str">
        <f aca="false">IF(ISBLANK(A637),"",IF($A637=V$2,$C637,V636))</f>
        <v/>
      </c>
      <c r="W637" s="9" t="str">
        <f aca="false">IF(ISBLANK(A637),"",IF($A637=W$2,$C637,W636))</f>
        <v/>
      </c>
    </row>
    <row r="638" customFormat="false" ht="14.1" hidden="false" customHeight="false" outlineLevel="0" collapsed="false">
      <c r="H638" s="8" t="n">
        <f aca="false">IF(ISBLANK(D638),,LEFT(D638,LEN(D638)-6)*1)</f>
        <v>0</v>
      </c>
      <c r="I638" s="9" t="str">
        <f aca="false">IF(ISBLANK(A638),"",-B638*C638)</f>
        <v/>
      </c>
      <c r="J638" s="9" t="str">
        <f aca="false">IF(ISBLANK(A638),"",-SUM(I$3:I638))</f>
        <v/>
      </c>
      <c r="K638" s="9" t="str">
        <f aca="false">IF(ISBLANK(A638),"",SUMPRODUCT(O638:R638,T638:W638)-J638)</f>
        <v/>
      </c>
      <c r="L638" s="5" t="str">
        <f aca="false">IF(ISBLANK(A638),"",K638/$M$1)</f>
        <v/>
      </c>
      <c r="M638" s="5" t="str">
        <f aca="false">IF(ISBLANK(A638),"",K638/($M$1+SUM(K$3:K637)))</f>
        <v/>
      </c>
      <c r="N638" s="0" t="str">
        <f aca="false">IF(ISBLANK(A638),"",IF(H639=0,NETWORKDAYS($H$3,H638,holiday!$B$2:$B$10),IF(DAY(H638)&lt;DAY(H639),NETWORKDAYS($H$3,H638,holiday!$B$2:$B$10),0)))</f>
        <v/>
      </c>
      <c r="O638" s="0" t="str">
        <f aca="false">IF(ISBLANK(A638),"",SUMIF($A$3:$A638,O$2,$B$3:$B638))</f>
        <v/>
      </c>
      <c r="P638" s="0" t="str">
        <f aca="false">IF(ISBLANK(A638),"",SUMIF($A$3:$A638,P$2,$B$3:$B638))</f>
        <v/>
      </c>
      <c r="Q638" s="0" t="str">
        <f aca="false">IF(ISBLANK(A638),"",SUMIF($A$3:$A638,Q$2,$B$3:$B638))</f>
        <v/>
      </c>
      <c r="R638" s="0" t="str">
        <f aca="false">IF(ISBLANK(A638),"",SUMIF($A$3:$A638,R$2,$B$3:$B638))</f>
        <v/>
      </c>
      <c r="T638" s="9" t="str">
        <f aca="false">IF(ISBLANK(A638),"",IF($A638=T$2,$C638,T637))</f>
        <v/>
      </c>
      <c r="U638" s="9" t="str">
        <f aca="false">IF(ISBLANK(A638),"",IF($A638=U$2,$C638,U637))</f>
        <v/>
      </c>
      <c r="V638" s="9" t="str">
        <f aca="false">IF(ISBLANK(A638),"",IF($A638=V$2,$C638,V637))</f>
        <v/>
      </c>
      <c r="W638" s="9" t="str">
        <f aca="false">IF(ISBLANK(A638),"",IF($A638=W$2,$C638,W637))</f>
        <v/>
      </c>
    </row>
    <row r="639" customFormat="false" ht="14.1" hidden="false" customHeight="false" outlineLevel="0" collapsed="false">
      <c r="H639" s="8" t="n">
        <f aca="false">IF(ISBLANK(D639),,LEFT(D639,LEN(D639)-6)*1)</f>
        <v>0</v>
      </c>
      <c r="I639" s="9" t="str">
        <f aca="false">IF(ISBLANK(A639),"",-B639*C639)</f>
        <v/>
      </c>
      <c r="J639" s="9" t="str">
        <f aca="false">IF(ISBLANK(A639),"",-SUM(I$3:I639))</f>
        <v/>
      </c>
      <c r="K639" s="9" t="str">
        <f aca="false">IF(ISBLANK(A639),"",SUMPRODUCT(O639:R639,T639:W639)-J639)</f>
        <v/>
      </c>
      <c r="L639" s="5" t="str">
        <f aca="false">IF(ISBLANK(A639),"",K639/$M$1)</f>
        <v/>
      </c>
      <c r="M639" s="5" t="str">
        <f aca="false">IF(ISBLANK(A639),"",K639/($M$1+SUM(K$3:K638)))</f>
        <v/>
      </c>
      <c r="N639" s="0" t="str">
        <f aca="false">IF(ISBLANK(A639),"",IF(H640=0,NETWORKDAYS($H$3,H639,holiday!$B$2:$B$10),IF(DAY(H639)&lt;DAY(H640),NETWORKDAYS($H$3,H639,holiday!$B$2:$B$10),0)))</f>
        <v/>
      </c>
      <c r="O639" s="0" t="str">
        <f aca="false">IF(ISBLANK(A639),"",SUMIF($A$3:$A639,O$2,$B$3:$B639))</f>
        <v/>
      </c>
      <c r="P639" s="0" t="str">
        <f aca="false">IF(ISBLANK(A639),"",SUMIF($A$3:$A639,P$2,$B$3:$B639))</f>
        <v/>
      </c>
      <c r="Q639" s="0" t="str">
        <f aca="false">IF(ISBLANK(A639),"",SUMIF($A$3:$A639,Q$2,$B$3:$B639))</f>
        <v/>
      </c>
      <c r="R639" s="0" t="str">
        <f aca="false">IF(ISBLANK(A639),"",SUMIF($A$3:$A639,R$2,$B$3:$B639))</f>
        <v/>
      </c>
      <c r="T639" s="9" t="str">
        <f aca="false">IF(ISBLANK(A639),"",IF($A639=T$2,$C639,T638))</f>
        <v/>
      </c>
      <c r="U639" s="9" t="str">
        <f aca="false">IF(ISBLANK(A639),"",IF($A639=U$2,$C639,U638))</f>
        <v/>
      </c>
      <c r="V639" s="9" t="str">
        <f aca="false">IF(ISBLANK(A639),"",IF($A639=V$2,$C639,V638))</f>
        <v/>
      </c>
      <c r="W639" s="9" t="str">
        <f aca="false">IF(ISBLANK(A639),"",IF($A639=W$2,$C639,W638))</f>
        <v/>
      </c>
    </row>
    <row r="640" customFormat="false" ht="14.1" hidden="false" customHeight="false" outlineLevel="0" collapsed="false">
      <c r="H640" s="8" t="n">
        <f aca="false">IF(ISBLANK(D640),,LEFT(D640,LEN(D640)-6)*1)</f>
        <v>0</v>
      </c>
      <c r="I640" s="9" t="str">
        <f aca="false">IF(ISBLANK(A640),"",-B640*C640)</f>
        <v/>
      </c>
      <c r="J640" s="9" t="str">
        <f aca="false">IF(ISBLANK(A640),"",-SUM(I$3:I640))</f>
        <v/>
      </c>
      <c r="K640" s="9" t="str">
        <f aca="false">IF(ISBLANK(A640),"",SUMPRODUCT(O640:R640,T640:W640)-J640)</f>
        <v/>
      </c>
      <c r="L640" s="5" t="str">
        <f aca="false">IF(ISBLANK(A640),"",K640/$M$1)</f>
        <v/>
      </c>
      <c r="M640" s="5" t="str">
        <f aca="false">IF(ISBLANK(A640),"",K640/($M$1+SUM(K$3:K639)))</f>
        <v/>
      </c>
      <c r="N640" s="0" t="str">
        <f aca="false">IF(ISBLANK(A640),"",IF(H641=0,NETWORKDAYS($H$3,H640,holiday!$B$2:$B$10),IF(DAY(H640)&lt;DAY(H641),NETWORKDAYS($H$3,H640,holiday!$B$2:$B$10),0)))</f>
        <v/>
      </c>
      <c r="O640" s="0" t="str">
        <f aca="false">IF(ISBLANK(A640),"",SUMIF($A$3:$A640,O$2,$B$3:$B640))</f>
        <v/>
      </c>
      <c r="P640" s="0" t="str">
        <f aca="false">IF(ISBLANK(A640),"",SUMIF($A$3:$A640,P$2,$B$3:$B640))</f>
        <v/>
      </c>
      <c r="Q640" s="0" t="str">
        <f aca="false">IF(ISBLANK(A640),"",SUMIF($A$3:$A640,Q$2,$B$3:$B640))</f>
        <v/>
      </c>
      <c r="R640" s="0" t="str">
        <f aca="false">IF(ISBLANK(A640),"",SUMIF($A$3:$A640,R$2,$B$3:$B640))</f>
        <v/>
      </c>
      <c r="T640" s="9" t="str">
        <f aca="false">IF(ISBLANK(A640),"",IF($A640=T$2,$C640,T639))</f>
        <v/>
      </c>
      <c r="U640" s="9" t="str">
        <f aca="false">IF(ISBLANK(A640),"",IF($A640=U$2,$C640,U639))</f>
        <v/>
      </c>
      <c r="V640" s="9" t="str">
        <f aca="false">IF(ISBLANK(A640),"",IF($A640=V$2,$C640,V639))</f>
        <v/>
      </c>
      <c r="W640" s="9" t="str">
        <f aca="false">IF(ISBLANK(A640),"",IF($A640=W$2,$C640,W639))</f>
        <v/>
      </c>
    </row>
    <row r="641" customFormat="false" ht="14.1" hidden="false" customHeight="false" outlineLevel="0" collapsed="false">
      <c r="H641" s="8" t="n">
        <f aca="false">IF(ISBLANK(D641),,LEFT(D641,LEN(D641)-6)*1)</f>
        <v>0</v>
      </c>
      <c r="I641" s="9" t="str">
        <f aca="false">IF(ISBLANK(A641),"",-B641*C641)</f>
        <v/>
      </c>
      <c r="J641" s="9" t="str">
        <f aca="false">IF(ISBLANK(A641),"",-SUM(I$3:I641))</f>
        <v/>
      </c>
      <c r="K641" s="9" t="str">
        <f aca="false">IF(ISBLANK(A641),"",SUMPRODUCT(O641:R641,T641:W641)-J641)</f>
        <v/>
      </c>
      <c r="L641" s="5" t="str">
        <f aca="false">IF(ISBLANK(A641),"",K641/$M$1)</f>
        <v/>
      </c>
      <c r="M641" s="5" t="str">
        <f aca="false">IF(ISBLANK(A641),"",K641/($M$1+SUM(K$3:K640)))</f>
        <v/>
      </c>
      <c r="N641" s="0" t="str">
        <f aca="false">IF(ISBLANK(A641),"",IF(H642=0,NETWORKDAYS($H$3,H641,holiday!$B$2:$B$10),IF(DAY(H641)&lt;DAY(H642),NETWORKDAYS($H$3,H641,holiday!$B$2:$B$10),0)))</f>
        <v/>
      </c>
      <c r="O641" s="0" t="str">
        <f aca="false">IF(ISBLANK(A641),"",SUMIF($A$3:$A641,O$2,$B$3:$B641))</f>
        <v/>
      </c>
      <c r="P641" s="0" t="str">
        <f aca="false">IF(ISBLANK(A641),"",SUMIF($A$3:$A641,P$2,$B$3:$B641))</f>
        <v/>
      </c>
      <c r="Q641" s="0" t="str">
        <f aca="false">IF(ISBLANK(A641),"",SUMIF($A$3:$A641,Q$2,$B$3:$B641))</f>
        <v/>
      </c>
      <c r="R641" s="0" t="str">
        <f aca="false">IF(ISBLANK(A641),"",SUMIF($A$3:$A641,R$2,$B$3:$B641))</f>
        <v/>
      </c>
      <c r="T641" s="9" t="str">
        <f aca="false">IF(ISBLANK(A641),"",IF($A641=T$2,$C641,T640))</f>
        <v/>
      </c>
      <c r="U641" s="9" t="str">
        <f aca="false">IF(ISBLANK(A641),"",IF($A641=U$2,$C641,U640))</f>
        <v/>
      </c>
      <c r="V641" s="9" t="str">
        <f aca="false">IF(ISBLANK(A641),"",IF($A641=V$2,$C641,V640))</f>
        <v/>
      </c>
      <c r="W641" s="9" t="str">
        <f aca="false">IF(ISBLANK(A641),"",IF($A641=W$2,$C641,W640))</f>
        <v/>
      </c>
    </row>
    <row r="642" customFormat="false" ht="14.1" hidden="false" customHeight="false" outlineLevel="0" collapsed="false">
      <c r="H642" s="8" t="n">
        <f aca="false">IF(ISBLANK(D642),,LEFT(D642,LEN(D642)-6)*1)</f>
        <v>0</v>
      </c>
      <c r="I642" s="9" t="str">
        <f aca="false">IF(ISBLANK(A642),"",-B642*C642)</f>
        <v/>
      </c>
      <c r="J642" s="9" t="str">
        <f aca="false">IF(ISBLANK(A642),"",-SUM(I$3:I642))</f>
        <v/>
      </c>
      <c r="K642" s="9" t="str">
        <f aca="false">IF(ISBLANK(A642),"",SUMPRODUCT(O642:R642,T642:W642)-J642)</f>
        <v/>
      </c>
      <c r="L642" s="5" t="str">
        <f aca="false">IF(ISBLANK(A642),"",K642/$M$1)</f>
        <v/>
      </c>
      <c r="M642" s="5" t="str">
        <f aca="false">IF(ISBLANK(A642),"",K642/($M$1+SUM(K$3:K641)))</f>
        <v/>
      </c>
      <c r="N642" s="0" t="str">
        <f aca="false">IF(ISBLANK(A642),"",IF(H643=0,NETWORKDAYS($H$3,H642,holiday!$B$2:$B$10),IF(DAY(H642)&lt;DAY(H643),NETWORKDAYS($H$3,H642,holiday!$B$2:$B$10),0)))</f>
        <v/>
      </c>
      <c r="O642" s="0" t="str">
        <f aca="false">IF(ISBLANK(A642),"",SUMIF($A$3:$A642,O$2,$B$3:$B642))</f>
        <v/>
      </c>
      <c r="P642" s="0" t="str">
        <f aca="false">IF(ISBLANK(A642),"",SUMIF($A$3:$A642,P$2,$B$3:$B642))</f>
        <v/>
      </c>
      <c r="Q642" s="0" t="str">
        <f aca="false">IF(ISBLANK(A642),"",SUMIF($A$3:$A642,Q$2,$B$3:$B642))</f>
        <v/>
      </c>
      <c r="R642" s="0" t="str">
        <f aca="false">IF(ISBLANK(A642),"",SUMIF($A$3:$A642,R$2,$B$3:$B642))</f>
        <v/>
      </c>
      <c r="T642" s="9" t="str">
        <f aca="false">IF(ISBLANK(A642),"",IF($A642=T$2,$C642,T641))</f>
        <v/>
      </c>
      <c r="U642" s="9" t="str">
        <f aca="false">IF(ISBLANK(A642),"",IF($A642=U$2,$C642,U641))</f>
        <v/>
      </c>
      <c r="V642" s="9" t="str">
        <f aca="false">IF(ISBLANK(A642),"",IF($A642=V$2,$C642,V641))</f>
        <v/>
      </c>
      <c r="W642" s="9" t="str">
        <f aca="false">IF(ISBLANK(A642),"",IF($A642=W$2,$C642,W641))</f>
        <v/>
      </c>
    </row>
    <row r="643" customFormat="false" ht="14.1" hidden="false" customHeight="false" outlineLevel="0" collapsed="false">
      <c r="H643" s="8" t="n">
        <f aca="false">IF(ISBLANK(D643),,LEFT(D643,LEN(D643)-6)*1)</f>
        <v>0</v>
      </c>
      <c r="I643" s="9" t="str">
        <f aca="false">IF(ISBLANK(A643),"",-B643*C643)</f>
        <v/>
      </c>
      <c r="J643" s="9" t="str">
        <f aca="false">IF(ISBLANK(A643),"",-SUM(I$3:I643))</f>
        <v/>
      </c>
      <c r="K643" s="9" t="str">
        <f aca="false">IF(ISBLANK(A643),"",SUMPRODUCT(O643:R643,T643:W643)-J643)</f>
        <v/>
      </c>
      <c r="L643" s="5" t="str">
        <f aca="false">IF(ISBLANK(A643),"",K643/$M$1)</f>
        <v/>
      </c>
      <c r="M643" s="5" t="str">
        <f aca="false">IF(ISBLANK(A643),"",K643/($M$1+SUM(K$3:K642)))</f>
        <v/>
      </c>
      <c r="N643" s="0" t="str">
        <f aca="false">IF(ISBLANK(A643),"",IF(H644=0,NETWORKDAYS($H$3,H643,holiday!$B$2:$B$10),IF(DAY(H643)&lt;DAY(H644),NETWORKDAYS($H$3,H643,holiday!$B$2:$B$10),0)))</f>
        <v/>
      </c>
      <c r="O643" s="0" t="str">
        <f aca="false">IF(ISBLANK(A643),"",SUMIF($A$3:$A643,O$2,$B$3:$B643))</f>
        <v/>
      </c>
      <c r="P643" s="0" t="str">
        <f aca="false">IF(ISBLANK(A643),"",SUMIF($A$3:$A643,P$2,$B$3:$B643))</f>
        <v/>
      </c>
      <c r="Q643" s="0" t="str">
        <f aca="false">IF(ISBLANK(A643),"",SUMIF($A$3:$A643,Q$2,$B$3:$B643))</f>
        <v/>
      </c>
      <c r="R643" s="0" t="str">
        <f aca="false">IF(ISBLANK(A643),"",SUMIF($A$3:$A643,R$2,$B$3:$B643))</f>
        <v/>
      </c>
      <c r="T643" s="9" t="str">
        <f aca="false">IF(ISBLANK(A643),"",IF($A643=T$2,$C643,T642))</f>
        <v/>
      </c>
      <c r="U643" s="9" t="str">
        <f aca="false">IF(ISBLANK(A643),"",IF($A643=U$2,$C643,U642))</f>
        <v/>
      </c>
      <c r="V643" s="9" t="str">
        <f aca="false">IF(ISBLANK(A643),"",IF($A643=V$2,$C643,V642))</f>
        <v/>
      </c>
      <c r="W643" s="9" t="str">
        <f aca="false">IF(ISBLANK(A643),"",IF($A643=W$2,$C643,W642))</f>
        <v/>
      </c>
    </row>
    <row r="644" customFormat="false" ht="14.1" hidden="false" customHeight="false" outlineLevel="0" collapsed="false">
      <c r="H644" s="8" t="n">
        <f aca="false">IF(ISBLANK(D644),,LEFT(D644,LEN(D644)-6)*1)</f>
        <v>0</v>
      </c>
      <c r="I644" s="9" t="str">
        <f aca="false">IF(ISBLANK(A644),"",-B644*C644)</f>
        <v/>
      </c>
      <c r="J644" s="9" t="str">
        <f aca="false">IF(ISBLANK(A644),"",-SUM(I$3:I644))</f>
        <v/>
      </c>
      <c r="K644" s="9" t="str">
        <f aca="false">IF(ISBLANK(A644),"",SUMPRODUCT(O644:R644,T644:W644)-J644)</f>
        <v/>
      </c>
      <c r="L644" s="5" t="str">
        <f aca="false">IF(ISBLANK(A644),"",K644/$M$1)</f>
        <v/>
      </c>
      <c r="M644" s="5" t="str">
        <f aca="false">IF(ISBLANK(A644),"",K644/($M$1+SUM(K$3:K643)))</f>
        <v/>
      </c>
      <c r="N644" s="0" t="str">
        <f aca="false">IF(ISBLANK(A644),"",IF(H645=0,NETWORKDAYS($H$3,H644,holiday!$B$2:$B$10),IF(DAY(H644)&lt;DAY(H645),NETWORKDAYS($H$3,H644,holiday!$B$2:$B$10),0)))</f>
        <v/>
      </c>
      <c r="O644" s="0" t="str">
        <f aca="false">IF(ISBLANK(A644),"",SUMIF($A$3:$A644,O$2,$B$3:$B644))</f>
        <v/>
      </c>
      <c r="P644" s="0" t="str">
        <f aca="false">IF(ISBLANK(A644),"",SUMIF($A$3:$A644,P$2,$B$3:$B644))</f>
        <v/>
      </c>
      <c r="Q644" s="0" t="str">
        <f aca="false">IF(ISBLANK(A644),"",SUMIF($A$3:$A644,Q$2,$B$3:$B644))</f>
        <v/>
      </c>
      <c r="R644" s="0" t="str">
        <f aca="false">IF(ISBLANK(A644),"",SUMIF($A$3:$A644,R$2,$B$3:$B644))</f>
        <v/>
      </c>
      <c r="T644" s="9" t="str">
        <f aca="false">IF(ISBLANK(A644),"",IF($A644=T$2,$C644,T643))</f>
        <v/>
      </c>
      <c r="U644" s="9" t="str">
        <f aca="false">IF(ISBLANK(A644),"",IF($A644=U$2,$C644,U643))</f>
        <v/>
      </c>
      <c r="V644" s="9" t="str">
        <f aca="false">IF(ISBLANK(A644),"",IF($A644=V$2,$C644,V643))</f>
        <v/>
      </c>
      <c r="W644" s="9" t="str">
        <f aca="false">IF(ISBLANK(A644),"",IF($A644=W$2,$C644,W643))</f>
        <v/>
      </c>
    </row>
    <row r="645" customFormat="false" ht="14.1" hidden="false" customHeight="false" outlineLevel="0" collapsed="false">
      <c r="H645" s="8" t="n">
        <f aca="false">IF(ISBLANK(D645),,LEFT(D645,LEN(D645)-6)*1)</f>
        <v>0</v>
      </c>
      <c r="I645" s="9" t="str">
        <f aca="false">IF(ISBLANK(A645),"",-B645*C645)</f>
        <v/>
      </c>
      <c r="J645" s="9" t="str">
        <f aca="false">IF(ISBLANK(A645),"",-SUM(I$3:I645))</f>
        <v/>
      </c>
      <c r="K645" s="9" t="str">
        <f aca="false">IF(ISBLANK(A645),"",SUMPRODUCT(O645:R645,T645:W645)-J645)</f>
        <v/>
      </c>
      <c r="L645" s="5" t="str">
        <f aca="false">IF(ISBLANK(A645),"",K645/$M$1)</f>
        <v/>
      </c>
      <c r="M645" s="5" t="str">
        <f aca="false">IF(ISBLANK(A645),"",K645/($M$1+SUM(K$3:K644)))</f>
        <v/>
      </c>
      <c r="N645" s="0" t="str">
        <f aca="false">IF(ISBLANK(A645),"",IF(H646=0,NETWORKDAYS($H$3,H645,holiday!$B$2:$B$10),IF(DAY(H645)&lt;DAY(H646),NETWORKDAYS($H$3,H645,holiday!$B$2:$B$10),0)))</f>
        <v/>
      </c>
      <c r="O645" s="0" t="str">
        <f aca="false">IF(ISBLANK(A645),"",SUMIF($A$3:$A645,O$2,$B$3:$B645))</f>
        <v/>
      </c>
      <c r="P645" s="0" t="str">
        <f aca="false">IF(ISBLANK(A645),"",SUMIF($A$3:$A645,P$2,$B$3:$B645))</f>
        <v/>
      </c>
      <c r="Q645" s="0" t="str">
        <f aca="false">IF(ISBLANK(A645),"",SUMIF($A$3:$A645,Q$2,$B$3:$B645))</f>
        <v/>
      </c>
      <c r="R645" s="0" t="str">
        <f aca="false">IF(ISBLANK(A645),"",SUMIF($A$3:$A645,R$2,$B$3:$B645))</f>
        <v/>
      </c>
      <c r="T645" s="9" t="str">
        <f aca="false">IF(ISBLANK(A645),"",IF($A645=T$2,$C645,T644))</f>
        <v/>
      </c>
      <c r="U645" s="9" t="str">
        <f aca="false">IF(ISBLANK(A645),"",IF($A645=U$2,$C645,U644))</f>
        <v/>
      </c>
      <c r="V645" s="9" t="str">
        <f aca="false">IF(ISBLANK(A645),"",IF($A645=V$2,$C645,V644))</f>
        <v/>
      </c>
      <c r="W645" s="9" t="str">
        <f aca="false">IF(ISBLANK(A645),"",IF($A645=W$2,$C645,W644))</f>
        <v/>
      </c>
    </row>
    <row r="646" customFormat="false" ht="14.1" hidden="false" customHeight="false" outlineLevel="0" collapsed="false">
      <c r="H646" s="8" t="n">
        <f aca="false">IF(ISBLANK(D646),,LEFT(D646,LEN(D646)-6)*1)</f>
        <v>0</v>
      </c>
      <c r="I646" s="9" t="str">
        <f aca="false">IF(ISBLANK(A646),"",-B646*C646)</f>
        <v/>
      </c>
      <c r="J646" s="9" t="str">
        <f aca="false">IF(ISBLANK(A646),"",-SUM(I$3:I646))</f>
        <v/>
      </c>
      <c r="K646" s="9" t="str">
        <f aca="false">IF(ISBLANK(A646),"",SUMPRODUCT(O646:R646,T646:W646)-J646)</f>
        <v/>
      </c>
      <c r="L646" s="5" t="str">
        <f aca="false">IF(ISBLANK(A646),"",K646/$M$1)</f>
        <v/>
      </c>
      <c r="M646" s="5" t="str">
        <f aca="false">IF(ISBLANK(A646),"",K646/($M$1+SUM(K$3:K645)))</f>
        <v/>
      </c>
      <c r="N646" s="0" t="str">
        <f aca="false">IF(ISBLANK(A646),"",IF(H647=0,NETWORKDAYS($H$3,H646,holiday!$B$2:$B$10),IF(DAY(H646)&lt;DAY(H647),NETWORKDAYS($H$3,H646,holiday!$B$2:$B$10),0)))</f>
        <v/>
      </c>
      <c r="O646" s="0" t="str">
        <f aca="false">IF(ISBLANK(A646),"",SUMIF($A$3:$A646,O$2,$B$3:$B646))</f>
        <v/>
      </c>
      <c r="P646" s="0" t="str">
        <f aca="false">IF(ISBLANK(A646),"",SUMIF($A$3:$A646,P$2,$B$3:$B646))</f>
        <v/>
      </c>
      <c r="Q646" s="0" t="str">
        <f aca="false">IF(ISBLANK(A646),"",SUMIF($A$3:$A646,Q$2,$B$3:$B646))</f>
        <v/>
      </c>
      <c r="R646" s="0" t="str">
        <f aca="false">IF(ISBLANK(A646),"",SUMIF($A$3:$A646,R$2,$B$3:$B646))</f>
        <v/>
      </c>
      <c r="T646" s="9" t="str">
        <f aca="false">IF(ISBLANK(A646),"",IF($A646=T$2,$C646,T645))</f>
        <v/>
      </c>
      <c r="U646" s="9" t="str">
        <f aca="false">IF(ISBLANK(A646),"",IF($A646=U$2,$C646,U645))</f>
        <v/>
      </c>
      <c r="V646" s="9" t="str">
        <f aca="false">IF(ISBLANK(A646),"",IF($A646=V$2,$C646,V645))</f>
        <v/>
      </c>
      <c r="W646" s="9" t="str">
        <f aca="false">IF(ISBLANK(A646),"",IF($A646=W$2,$C646,W645))</f>
        <v/>
      </c>
    </row>
    <row r="647" customFormat="false" ht="14.1" hidden="false" customHeight="false" outlineLevel="0" collapsed="false">
      <c r="H647" s="8" t="n">
        <f aca="false">IF(ISBLANK(D647),,LEFT(D647,LEN(D647)-6)*1)</f>
        <v>0</v>
      </c>
      <c r="I647" s="9" t="str">
        <f aca="false">IF(ISBLANK(A647),"",-B647*C647)</f>
        <v/>
      </c>
      <c r="J647" s="9" t="str">
        <f aca="false">IF(ISBLANK(A647),"",-SUM(I$3:I647))</f>
        <v/>
      </c>
      <c r="K647" s="9" t="str">
        <f aca="false">IF(ISBLANK(A647),"",SUMPRODUCT(O647:R647,T647:W647)-J647)</f>
        <v/>
      </c>
      <c r="L647" s="5" t="str">
        <f aca="false">IF(ISBLANK(A647),"",K647/$M$1)</f>
        <v/>
      </c>
      <c r="M647" s="5" t="str">
        <f aca="false">IF(ISBLANK(A647),"",K647/($M$1+SUM(K$3:K646)))</f>
        <v/>
      </c>
      <c r="N647" s="0" t="str">
        <f aca="false">IF(ISBLANK(A647),"",IF(H648=0,NETWORKDAYS($H$3,H647,holiday!$B$2:$B$10),IF(DAY(H647)&lt;DAY(H648),NETWORKDAYS($H$3,H647,holiday!$B$2:$B$10),0)))</f>
        <v/>
      </c>
      <c r="O647" s="0" t="str">
        <f aca="false">IF(ISBLANK(A647),"",SUMIF($A$3:$A647,O$2,$B$3:$B647))</f>
        <v/>
      </c>
      <c r="P647" s="0" t="str">
        <f aca="false">IF(ISBLANK(A647),"",SUMIF($A$3:$A647,P$2,$B$3:$B647))</f>
        <v/>
      </c>
      <c r="Q647" s="0" t="str">
        <f aca="false">IF(ISBLANK(A647),"",SUMIF($A$3:$A647,Q$2,$B$3:$B647))</f>
        <v/>
      </c>
      <c r="R647" s="0" t="str">
        <f aca="false">IF(ISBLANK(A647),"",SUMIF($A$3:$A647,R$2,$B$3:$B647))</f>
        <v/>
      </c>
      <c r="T647" s="9" t="str">
        <f aca="false">IF(ISBLANK(A647),"",IF($A647=T$2,$C647,T646))</f>
        <v/>
      </c>
      <c r="U647" s="9" t="str">
        <f aca="false">IF(ISBLANK(A647),"",IF($A647=U$2,$C647,U646))</f>
        <v/>
      </c>
      <c r="V647" s="9" t="str">
        <f aca="false">IF(ISBLANK(A647),"",IF($A647=V$2,$C647,V646))</f>
        <v/>
      </c>
      <c r="W647" s="9" t="str">
        <f aca="false">IF(ISBLANK(A647),"",IF($A647=W$2,$C647,W646))</f>
        <v/>
      </c>
    </row>
    <row r="648" customFormat="false" ht="14.1" hidden="false" customHeight="false" outlineLevel="0" collapsed="false">
      <c r="H648" s="8" t="n">
        <f aca="false">IF(ISBLANK(D648),,LEFT(D648,LEN(D648)-6)*1)</f>
        <v>0</v>
      </c>
      <c r="I648" s="9" t="str">
        <f aca="false">IF(ISBLANK(A648),"",-B648*C648)</f>
        <v/>
      </c>
      <c r="J648" s="9" t="str">
        <f aca="false">IF(ISBLANK(A648),"",-SUM(I$3:I648))</f>
        <v/>
      </c>
      <c r="K648" s="9" t="str">
        <f aca="false">IF(ISBLANK(A648),"",SUMPRODUCT(O648:R648,T648:W648)-J648)</f>
        <v/>
      </c>
      <c r="L648" s="5" t="str">
        <f aca="false">IF(ISBLANK(A648),"",K648/$M$1)</f>
        <v/>
      </c>
      <c r="M648" s="5" t="str">
        <f aca="false">IF(ISBLANK(A648),"",K648/($M$1+SUM(K$3:K647)))</f>
        <v/>
      </c>
      <c r="N648" s="0" t="str">
        <f aca="false">IF(ISBLANK(A648),"",IF(H649=0,NETWORKDAYS($H$3,H648,holiday!$B$2:$B$10),IF(DAY(H648)&lt;DAY(H649),NETWORKDAYS($H$3,H648,holiday!$B$2:$B$10),0)))</f>
        <v/>
      </c>
      <c r="O648" s="0" t="str">
        <f aca="false">IF(ISBLANK(A648),"",SUMIF($A$3:$A648,O$2,$B$3:$B648))</f>
        <v/>
      </c>
      <c r="P648" s="0" t="str">
        <f aca="false">IF(ISBLANK(A648),"",SUMIF($A$3:$A648,P$2,$B$3:$B648))</f>
        <v/>
      </c>
      <c r="Q648" s="0" t="str">
        <f aca="false">IF(ISBLANK(A648),"",SUMIF($A$3:$A648,Q$2,$B$3:$B648))</f>
        <v/>
      </c>
      <c r="R648" s="0" t="str">
        <f aca="false">IF(ISBLANK(A648),"",SUMIF($A$3:$A648,R$2,$B$3:$B648))</f>
        <v/>
      </c>
      <c r="T648" s="9" t="str">
        <f aca="false">IF(ISBLANK(A648),"",IF($A648=T$2,$C648,T647))</f>
        <v/>
      </c>
      <c r="U648" s="9" t="str">
        <f aca="false">IF(ISBLANK(A648),"",IF($A648=U$2,$C648,U647))</f>
        <v/>
      </c>
      <c r="V648" s="9" t="str">
        <f aca="false">IF(ISBLANK(A648),"",IF($A648=V$2,$C648,V647))</f>
        <v/>
      </c>
      <c r="W648" s="9" t="str">
        <f aca="false">IF(ISBLANK(A648),"",IF($A648=W$2,$C648,W647))</f>
        <v/>
      </c>
    </row>
    <row r="649" customFormat="false" ht="14.1" hidden="false" customHeight="false" outlineLevel="0" collapsed="false">
      <c r="H649" s="8" t="n">
        <f aca="false">IF(ISBLANK(D649),,LEFT(D649,LEN(D649)-6)*1)</f>
        <v>0</v>
      </c>
      <c r="I649" s="9" t="str">
        <f aca="false">IF(ISBLANK(A649),"",-B649*C649)</f>
        <v/>
      </c>
      <c r="J649" s="9" t="str">
        <f aca="false">IF(ISBLANK(A649),"",-SUM(I$3:I649))</f>
        <v/>
      </c>
      <c r="K649" s="9" t="str">
        <f aca="false">IF(ISBLANK(A649),"",SUMPRODUCT(O649:R649,T649:W649)-J649)</f>
        <v/>
      </c>
      <c r="L649" s="5" t="str">
        <f aca="false">IF(ISBLANK(A649),"",K649/$M$1)</f>
        <v/>
      </c>
      <c r="M649" s="5" t="str">
        <f aca="false">IF(ISBLANK(A649),"",K649/($M$1+SUM(K$3:K648)))</f>
        <v/>
      </c>
      <c r="N649" s="0" t="str">
        <f aca="false">IF(ISBLANK(A649),"",IF(H650=0,NETWORKDAYS($H$3,H649,holiday!$B$2:$B$10),IF(DAY(H649)&lt;DAY(H650),NETWORKDAYS($H$3,H649,holiday!$B$2:$B$10),0)))</f>
        <v/>
      </c>
      <c r="O649" s="0" t="str">
        <f aca="false">IF(ISBLANK(A649),"",SUMIF($A$3:$A649,O$2,$B$3:$B649))</f>
        <v/>
      </c>
      <c r="P649" s="0" t="str">
        <f aca="false">IF(ISBLANK(A649),"",SUMIF($A$3:$A649,P$2,$B$3:$B649))</f>
        <v/>
      </c>
      <c r="Q649" s="0" t="str">
        <f aca="false">IF(ISBLANK(A649),"",SUMIF($A$3:$A649,Q$2,$B$3:$B649))</f>
        <v/>
      </c>
      <c r="R649" s="0" t="str">
        <f aca="false">IF(ISBLANK(A649),"",SUMIF($A$3:$A649,R$2,$B$3:$B649))</f>
        <v/>
      </c>
      <c r="T649" s="9" t="str">
        <f aca="false">IF(ISBLANK(A649),"",IF($A649=T$2,$C649,T648))</f>
        <v/>
      </c>
      <c r="U649" s="9" t="str">
        <f aca="false">IF(ISBLANK(A649),"",IF($A649=U$2,$C649,U648))</f>
        <v/>
      </c>
      <c r="V649" s="9" t="str">
        <f aca="false">IF(ISBLANK(A649),"",IF($A649=V$2,$C649,V648))</f>
        <v/>
      </c>
      <c r="W649" s="9" t="str">
        <f aca="false">IF(ISBLANK(A649),"",IF($A649=W$2,$C649,W648))</f>
        <v/>
      </c>
    </row>
    <row r="650" customFormat="false" ht="14.1" hidden="false" customHeight="false" outlineLevel="0" collapsed="false">
      <c r="H650" s="8" t="n">
        <f aca="false">IF(ISBLANK(D650),,LEFT(D650,LEN(D650)-6)*1)</f>
        <v>0</v>
      </c>
      <c r="I650" s="9" t="str">
        <f aca="false">IF(ISBLANK(A650),"",-B650*C650)</f>
        <v/>
      </c>
      <c r="J650" s="9" t="str">
        <f aca="false">IF(ISBLANK(A650),"",-SUM(I$3:I650))</f>
        <v/>
      </c>
      <c r="K650" s="9" t="str">
        <f aca="false">IF(ISBLANK(A650),"",SUMPRODUCT(O650:R650,T650:W650)-J650)</f>
        <v/>
      </c>
      <c r="L650" s="5" t="str">
        <f aca="false">IF(ISBLANK(A650),"",K650/$M$1)</f>
        <v/>
      </c>
      <c r="M650" s="5" t="str">
        <f aca="false">IF(ISBLANK(A650),"",K650/($M$1+SUM(K$3:K649)))</f>
        <v/>
      </c>
      <c r="N650" s="0" t="str">
        <f aca="false">IF(ISBLANK(A650),"",IF(H651=0,NETWORKDAYS($H$3,H650,holiday!$B$2:$B$10),IF(DAY(H650)&lt;DAY(H651),NETWORKDAYS($H$3,H650,holiday!$B$2:$B$10),0)))</f>
        <v/>
      </c>
      <c r="O650" s="0" t="str">
        <f aca="false">IF(ISBLANK(A650),"",SUMIF($A$3:$A650,O$2,$B$3:$B650))</f>
        <v/>
      </c>
      <c r="P650" s="0" t="str">
        <f aca="false">IF(ISBLANK(A650),"",SUMIF($A$3:$A650,P$2,$B$3:$B650))</f>
        <v/>
      </c>
      <c r="Q650" s="0" t="str">
        <f aca="false">IF(ISBLANK(A650),"",SUMIF($A$3:$A650,Q$2,$B$3:$B650))</f>
        <v/>
      </c>
      <c r="R650" s="0" t="str">
        <f aca="false">IF(ISBLANK(A650),"",SUMIF($A$3:$A650,R$2,$B$3:$B650))</f>
        <v/>
      </c>
      <c r="T650" s="9" t="str">
        <f aca="false">IF(ISBLANK(A650),"",IF($A650=T$2,$C650,T649))</f>
        <v/>
      </c>
      <c r="U650" s="9" t="str">
        <f aca="false">IF(ISBLANK(A650),"",IF($A650=U$2,$C650,U649))</f>
        <v/>
      </c>
      <c r="V650" s="9" t="str">
        <f aca="false">IF(ISBLANK(A650),"",IF($A650=V$2,$C650,V649))</f>
        <v/>
      </c>
      <c r="W650" s="9" t="str">
        <f aca="false">IF(ISBLANK(A650),"",IF($A650=W$2,$C650,W649))</f>
        <v/>
      </c>
    </row>
    <row r="651" customFormat="false" ht="14.1" hidden="false" customHeight="false" outlineLevel="0" collapsed="false">
      <c r="H651" s="8" t="n">
        <f aca="false">IF(ISBLANK(D651),,LEFT(D651,LEN(D651)-6)*1)</f>
        <v>0</v>
      </c>
      <c r="I651" s="9" t="str">
        <f aca="false">IF(ISBLANK(A651),"",-B651*C651)</f>
        <v/>
      </c>
      <c r="J651" s="9" t="str">
        <f aca="false">IF(ISBLANK(A651),"",-SUM(I$3:I651))</f>
        <v/>
      </c>
      <c r="K651" s="9" t="str">
        <f aca="false">IF(ISBLANK(A651),"",SUMPRODUCT(O651:R651,T651:W651)-J651)</f>
        <v/>
      </c>
      <c r="L651" s="5" t="str">
        <f aca="false">IF(ISBLANK(A651),"",K651/$M$1)</f>
        <v/>
      </c>
      <c r="M651" s="5" t="str">
        <f aca="false">IF(ISBLANK(A651),"",K651/($M$1+SUM(K$3:K650)))</f>
        <v/>
      </c>
      <c r="N651" s="0" t="str">
        <f aca="false">IF(ISBLANK(A651),"",IF(H652=0,NETWORKDAYS($H$3,H651,holiday!$B$2:$B$10),IF(DAY(H651)&lt;DAY(H652),NETWORKDAYS($H$3,H651,holiday!$B$2:$B$10),0)))</f>
        <v/>
      </c>
      <c r="O651" s="0" t="str">
        <f aca="false">IF(ISBLANK(A651),"",SUMIF($A$3:$A651,O$2,$B$3:$B651))</f>
        <v/>
      </c>
      <c r="P651" s="0" t="str">
        <f aca="false">IF(ISBLANK(A651),"",SUMIF($A$3:$A651,P$2,$B$3:$B651))</f>
        <v/>
      </c>
      <c r="Q651" s="0" t="str">
        <f aca="false">IF(ISBLANK(A651),"",SUMIF($A$3:$A651,Q$2,$B$3:$B651))</f>
        <v/>
      </c>
      <c r="R651" s="0" t="str">
        <f aca="false">IF(ISBLANK(A651),"",SUMIF($A$3:$A651,R$2,$B$3:$B651))</f>
        <v/>
      </c>
      <c r="T651" s="9" t="str">
        <f aca="false">IF(ISBLANK(A651),"",IF($A651=T$2,$C651,T650))</f>
        <v/>
      </c>
      <c r="U651" s="9" t="str">
        <f aca="false">IF(ISBLANK(A651),"",IF($A651=U$2,$C651,U650))</f>
        <v/>
      </c>
      <c r="V651" s="9" t="str">
        <f aca="false">IF(ISBLANK(A651),"",IF($A651=V$2,$C651,V650))</f>
        <v/>
      </c>
      <c r="W651" s="9" t="str">
        <f aca="false">IF(ISBLANK(A651),"",IF($A651=W$2,$C651,W650))</f>
        <v/>
      </c>
    </row>
    <row r="652" customFormat="false" ht="14.1" hidden="false" customHeight="false" outlineLevel="0" collapsed="false">
      <c r="H652" s="8" t="n">
        <f aca="false">IF(ISBLANK(D652),,LEFT(D652,LEN(D652)-6)*1)</f>
        <v>0</v>
      </c>
      <c r="I652" s="9" t="str">
        <f aca="false">IF(ISBLANK(A652),"",-B652*C652)</f>
        <v/>
      </c>
      <c r="J652" s="9" t="str">
        <f aca="false">IF(ISBLANK(A652),"",-SUM(I$3:I652))</f>
        <v/>
      </c>
      <c r="K652" s="9" t="str">
        <f aca="false">IF(ISBLANK(A652),"",SUMPRODUCT(O652:R652,T652:W652)-J652)</f>
        <v/>
      </c>
      <c r="L652" s="5" t="str">
        <f aca="false">IF(ISBLANK(A652),"",K652/$M$1)</f>
        <v/>
      </c>
      <c r="M652" s="5" t="str">
        <f aca="false">IF(ISBLANK(A652),"",K652/($M$1+SUM(K$3:K651)))</f>
        <v/>
      </c>
      <c r="N652" s="0" t="str">
        <f aca="false">IF(ISBLANK(A652),"",IF(H653=0,NETWORKDAYS($H$3,H652,holiday!$B$2:$B$10),IF(DAY(H652)&lt;DAY(H653),NETWORKDAYS($H$3,H652,holiday!$B$2:$B$10),0)))</f>
        <v/>
      </c>
      <c r="O652" s="0" t="str">
        <f aca="false">IF(ISBLANK(A652),"",SUMIF($A$3:$A652,O$2,$B$3:$B652))</f>
        <v/>
      </c>
      <c r="P652" s="0" t="str">
        <f aca="false">IF(ISBLANK(A652),"",SUMIF($A$3:$A652,P$2,$B$3:$B652))</f>
        <v/>
      </c>
      <c r="Q652" s="0" t="str">
        <f aca="false">IF(ISBLANK(A652),"",SUMIF($A$3:$A652,Q$2,$B$3:$B652))</f>
        <v/>
      </c>
      <c r="R652" s="0" t="str">
        <f aca="false">IF(ISBLANK(A652),"",SUMIF($A$3:$A652,R$2,$B$3:$B652))</f>
        <v/>
      </c>
      <c r="T652" s="9" t="str">
        <f aca="false">IF(ISBLANK(A652),"",IF($A652=T$2,$C652,T651))</f>
        <v/>
      </c>
      <c r="U652" s="9" t="str">
        <f aca="false">IF(ISBLANK(A652),"",IF($A652=U$2,$C652,U651))</f>
        <v/>
      </c>
      <c r="V652" s="9" t="str">
        <f aca="false">IF(ISBLANK(A652),"",IF($A652=V$2,$C652,V651))</f>
        <v/>
      </c>
      <c r="W652" s="9" t="str">
        <f aca="false">IF(ISBLANK(A652),"",IF($A652=W$2,$C652,W651))</f>
        <v/>
      </c>
    </row>
    <row r="653" customFormat="false" ht="14.1" hidden="false" customHeight="false" outlineLevel="0" collapsed="false">
      <c r="H653" s="8" t="n">
        <f aca="false">IF(ISBLANK(D653),,LEFT(D653,LEN(D653)-6)*1)</f>
        <v>0</v>
      </c>
      <c r="I653" s="9" t="str">
        <f aca="false">IF(ISBLANK(A653),"",-B653*C653)</f>
        <v/>
      </c>
      <c r="J653" s="9" t="str">
        <f aca="false">IF(ISBLANK(A653),"",-SUM(I$3:I653))</f>
        <v/>
      </c>
      <c r="K653" s="9" t="str">
        <f aca="false">IF(ISBLANK(A653),"",SUMPRODUCT(O653:R653,T653:W653)-J653)</f>
        <v/>
      </c>
      <c r="L653" s="5" t="str">
        <f aca="false">IF(ISBLANK(A653),"",K653/$M$1)</f>
        <v/>
      </c>
      <c r="M653" s="5" t="str">
        <f aca="false">IF(ISBLANK(A653),"",K653/($M$1+SUM(K$3:K652)))</f>
        <v/>
      </c>
      <c r="N653" s="0" t="str">
        <f aca="false">IF(ISBLANK(A653),"",IF(H654=0,NETWORKDAYS($H$3,H653,holiday!$B$2:$B$10),IF(DAY(H653)&lt;DAY(H654),NETWORKDAYS($H$3,H653,holiday!$B$2:$B$10),0)))</f>
        <v/>
      </c>
      <c r="O653" s="0" t="str">
        <f aca="false">IF(ISBLANK(A653),"",SUMIF($A$3:$A653,O$2,$B$3:$B653))</f>
        <v/>
      </c>
      <c r="P653" s="0" t="str">
        <f aca="false">IF(ISBLANK(A653),"",SUMIF($A$3:$A653,P$2,$B$3:$B653))</f>
        <v/>
      </c>
      <c r="Q653" s="0" t="str">
        <f aca="false">IF(ISBLANK(A653),"",SUMIF($A$3:$A653,Q$2,$B$3:$B653))</f>
        <v/>
      </c>
      <c r="R653" s="0" t="str">
        <f aca="false">IF(ISBLANK(A653),"",SUMIF($A$3:$A653,R$2,$B$3:$B653))</f>
        <v/>
      </c>
      <c r="T653" s="9" t="str">
        <f aca="false">IF(ISBLANK(A653),"",IF($A653=T$2,$C653,T652))</f>
        <v/>
      </c>
      <c r="U653" s="9" t="str">
        <f aca="false">IF(ISBLANK(A653),"",IF($A653=U$2,$C653,U652))</f>
        <v/>
      </c>
      <c r="V653" s="9" t="str">
        <f aca="false">IF(ISBLANK(A653),"",IF($A653=V$2,$C653,V652))</f>
        <v/>
      </c>
      <c r="W653" s="9" t="str">
        <f aca="false">IF(ISBLANK(A653),"",IF($A653=W$2,$C653,W652))</f>
        <v/>
      </c>
    </row>
    <row r="654" customFormat="false" ht="14.1" hidden="false" customHeight="false" outlineLevel="0" collapsed="false">
      <c r="H654" s="8" t="n">
        <f aca="false">IF(ISBLANK(D654),,LEFT(D654,LEN(D654)-6)*1)</f>
        <v>0</v>
      </c>
      <c r="I654" s="9" t="str">
        <f aca="false">IF(ISBLANK(A654),"",-B654*C654)</f>
        <v/>
      </c>
      <c r="J654" s="9" t="str">
        <f aca="false">IF(ISBLANK(A654),"",-SUM(I$3:I654))</f>
        <v/>
      </c>
      <c r="K654" s="9" t="str">
        <f aca="false">IF(ISBLANK(A654),"",SUMPRODUCT(O654:R654,T654:W654)-J654)</f>
        <v/>
      </c>
      <c r="L654" s="5" t="str">
        <f aca="false">IF(ISBLANK(A654),"",K654/$M$1)</f>
        <v/>
      </c>
      <c r="M654" s="5" t="str">
        <f aca="false">IF(ISBLANK(A654),"",K654/($M$1+SUM(K$3:K653)))</f>
        <v/>
      </c>
      <c r="N654" s="0" t="str">
        <f aca="false">IF(ISBLANK(A654),"",IF(H655=0,NETWORKDAYS($H$3,H654,holiday!$B$2:$B$10),IF(DAY(H654)&lt;DAY(H655),NETWORKDAYS($H$3,H654,holiday!$B$2:$B$10),0)))</f>
        <v/>
      </c>
      <c r="O654" s="0" t="str">
        <f aca="false">IF(ISBLANK(A654),"",SUMIF($A$3:$A654,O$2,$B$3:$B654))</f>
        <v/>
      </c>
      <c r="P654" s="0" t="str">
        <f aca="false">IF(ISBLANK(A654),"",SUMIF($A$3:$A654,P$2,$B$3:$B654))</f>
        <v/>
      </c>
      <c r="Q654" s="0" t="str">
        <f aca="false">IF(ISBLANK(A654),"",SUMIF($A$3:$A654,Q$2,$B$3:$B654))</f>
        <v/>
      </c>
      <c r="R654" s="0" t="str">
        <f aca="false">IF(ISBLANK(A654),"",SUMIF($A$3:$A654,R$2,$B$3:$B654))</f>
        <v/>
      </c>
      <c r="T654" s="9" t="str">
        <f aca="false">IF(ISBLANK(A654),"",IF($A654=T$2,$C654,T653))</f>
        <v/>
      </c>
      <c r="U654" s="9" t="str">
        <f aca="false">IF(ISBLANK(A654),"",IF($A654=U$2,$C654,U653))</f>
        <v/>
      </c>
      <c r="V654" s="9" t="str">
        <f aca="false">IF(ISBLANK(A654),"",IF($A654=V$2,$C654,V653))</f>
        <v/>
      </c>
      <c r="W654" s="9" t="str">
        <f aca="false">IF(ISBLANK(A654),"",IF($A654=W$2,$C654,W653))</f>
        <v/>
      </c>
    </row>
    <row r="655" customFormat="false" ht="14.1" hidden="false" customHeight="false" outlineLevel="0" collapsed="false">
      <c r="H655" s="8" t="n">
        <f aca="false">IF(ISBLANK(D655),,LEFT(D655,LEN(D655)-6)*1)</f>
        <v>0</v>
      </c>
      <c r="I655" s="9" t="str">
        <f aca="false">IF(ISBLANK(A655),"",-B655*C655)</f>
        <v/>
      </c>
      <c r="J655" s="9" t="str">
        <f aca="false">IF(ISBLANK(A655),"",-SUM(I$3:I655))</f>
        <v/>
      </c>
      <c r="K655" s="9" t="str">
        <f aca="false">IF(ISBLANK(A655),"",SUMPRODUCT(O655:R655,T655:W655)-J655)</f>
        <v/>
      </c>
      <c r="L655" s="5" t="str">
        <f aca="false">IF(ISBLANK(A655),"",K655/$M$1)</f>
        <v/>
      </c>
      <c r="M655" s="5" t="str">
        <f aca="false">IF(ISBLANK(A655),"",K655/($M$1+SUM(K$3:K654)))</f>
        <v/>
      </c>
      <c r="N655" s="0" t="str">
        <f aca="false">IF(ISBLANK(A655),"",IF(H656=0,NETWORKDAYS($H$3,H655,holiday!$B$2:$B$10),IF(DAY(H655)&lt;DAY(H656),NETWORKDAYS($H$3,H655,holiday!$B$2:$B$10),0)))</f>
        <v/>
      </c>
      <c r="O655" s="0" t="str">
        <f aca="false">IF(ISBLANK(A655),"",SUMIF($A$3:$A655,O$2,$B$3:$B655))</f>
        <v/>
      </c>
      <c r="P655" s="0" t="str">
        <f aca="false">IF(ISBLANK(A655),"",SUMIF($A$3:$A655,P$2,$B$3:$B655))</f>
        <v/>
      </c>
      <c r="Q655" s="0" t="str">
        <f aca="false">IF(ISBLANK(A655),"",SUMIF($A$3:$A655,Q$2,$B$3:$B655))</f>
        <v/>
      </c>
      <c r="R655" s="0" t="str">
        <f aca="false">IF(ISBLANK(A655),"",SUMIF($A$3:$A655,R$2,$B$3:$B655))</f>
        <v/>
      </c>
      <c r="T655" s="9" t="str">
        <f aca="false">IF(ISBLANK(A655),"",IF($A655=T$2,$C655,T654))</f>
        <v/>
      </c>
      <c r="U655" s="9" t="str">
        <f aca="false">IF(ISBLANK(A655),"",IF($A655=U$2,$C655,U654))</f>
        <v/>
      </c>
      <c r="V655" s="9" t="str">
        <f aca="false">IF(ISBLANK(A655),"",IF($A655=V$2,$C655,V654))</f>
        <v/>
      </c>
      <c r="W655" s="9" t="str">
        <f aca="false">IF(ISBLANK(A655),"",IF($A655=W$2,$C655,W654))</f>
        <v/>
      </c>
    </row>
    <row r="656" customFormat="false" ht="14.1" hidden="false" customHeight="false" outlineLevel="0" collapsed="false">
      <c r="H656" s="8" t="n">
        <f aca="false">IF(ISBLANK(D656),,LEFT(D656,LEN(D656)-6)*1)</f>
        <v>0</v>
      </c>
      <c r="I656" s="9" t="str">
        <f aca="false">IF(ISBLANK(A656),"",-B656*C656)</f>
        <v/>
      </c>
      <c r="J656" s="9" t="str">
        <f aca="false">IF(ISBLANK(A656),"",-SUM(I$3:I656))</f>
        <v/>
      </c>
      <c r="K656" s="9" t="str">
        <f aca="false">IF(ISBLANK(A656),"",SUMPRODUCT(O656:R656,T656:W656)-J656)</f>
        <v/>
      </c>
      <c r="L656" s="5" t="str">
        <f aca="false">IF(ISBLANK(A656),"",K656/$M$1)</f>
        <v/>
      </c>
      <c r="M656" s="5" t="str">
        <f aca="false">IF(ISBLANK(A656),"",K656/($M$1+SUM(K$3:K655)))</f>
        <v/>
      </c>
      <c r="N656" s="0" t="str">
        <f aca="false">IF(ISBLANK(A656),"",IF(H657=0,NETWORKDAYS($H$3,H656,holiday!$B$2:$B$10),IF(DAY(H656)&lt;DAY(H657),NETWORKDAYS($H$3,H656,holiday!$B$2:$B$10),0)))</f>
        <v/>
      </c>
      <c r="O656" s="0" t="str">
        <f aca="false">IF(ISBLANK(A656),"",SUMIF($A$3:$A656,O$2,$B$3:$B656))</f>
        <v/>
      </c>
      <c r="P656" s="0" t="str">
        <f aca="false">IF(ISBLANK(A656),"",SUMIF($A$3:$A656,P$2,$B$3:$B656))</f>
        <v/>
      </c>
      <c r="Q656" s="0" t="str">
        <f aca="false">IF(ISBLANK(A656),"",SUMIF($A$3:$A656,Q$2,$B$3:$B656))</f>
        <v/>
      </c>
      <c r="R656" s="0" t="str">
        <f aca="false">IF(ISBLANK(A656),"",SUMIF($A$3:$A656,R$2,$B$3:$B656))</f>
        <v/>
      </c>
      <c r="T656" s="9" t="str">
        <f aca="false">IF(ISBLANK(A656),"",IF($A656=T$2,$C656,T655))</f>
        <v/>
      </c>
      <c r="U656" s="9" t="str">
        <f aca="false">IF(ISBLANK(A656),"",IF($A656=U$2,$C656,U655))</f>
        <v/>
      </c>
      <c r="V656" s="9" t="str">
        <f aca="false">IF(ISBLANK(A656),"",IF($A656=V$2,$C656,V655))</f>
        <v/>
      </c>
      <c r="W656" s="9" t="str">
        <f aca="false">IF(ISBLANK(A656),"",IF($A656=W$2,$C656,W655))</f>
        <v/>
      </c>
    </row>
    <row r="657" customFormat="false" ht="14.1" hidden="false" customHeight="false" outlineLevel="0" collapsed="false">
      <c r="H657" s="8" t="n">
        <f aca="false">IF(ISBLANK(D657),,LEFT(D657,LEN(D657)-6)*1)</f>
        <v>0</v>
      </c>
      <c r="I657" s="9" t="str">
        <f aca="false">IF(ISBLANK(A657),"",-B657*C657)</f>
        <v/>
      </c>
      <c r="J657" s="9" t="str">
        <f aca="false">IF(ISBLANK(A657),"",-SUM(I$3:I657))</f>
        <v/>
      </c>
      <c r="K657" s="9" t="str">
        <f aca="false">IF(ISBLANK(A657),"",SUMPRODUCT(O657:R657,T657:W657)-J657)</f>
        <v/>
      </c>
      <c r="L657" s="5" t="str">
        <f aca="false">IF(ISBLANK(A657),"",K657/$M$1)</f>
        <v/>
      </c>
      <c r="M657" s="5" t="str">
        <f aca="false">IF(ISBLANK(A657),"",K657/($M$1+SUM(K$3:K656)))</f>
        <v/>
      </c>
      <c r="N657" s="0" t="str">
        <f aca="false">IF(ISBLANK(A657),"",IF(H658=0,NETWORKDAYS($H$3,H657,holiday!$B$2:$B$10),IF(DAY(H657)&lt;DAY(H658),NETWORKDAYS($H$3,H657,holiday!$B$2:$B$10),0)))</f>
        <v/>
      </c>
      <c r="O657" s="0" t="str">
        <f aca="false">IF(ISBLANK(A657),"",SUMIF($A$3:$A657,O$2,$B$3:$B657))</f>
        <v/>
      </c>
      <c r="P657" s="0" t="str">
        <f aca="false">IF(ISBLANK(A657),"",SUMIF($A$3:$A657,P$2,$B$3:$B657))</f>
        <v/>
      </c>
      <c r="Q657" s="0" t="str">
        <f aca="false">IF(ISBLANK(A657),"",SUMIF($A$3:$A657,Q$2,$B$3:$B657))</f>
        <v/>
      </c>
      <c r="R657" s="0" t="str">
        <f aca="false">IF(ISBLANK(A657),"",SUMIF($A$3:$A657,R$2,$B$3:$B657))</f>
        <v/>
      </c>
      <c r="T657" s="9" t="str">
        <f aca="false">IF(ISBLANK(A657),"",IF($A657=T$2,$C657,T656))</f>
        <v/>
      </c>
      <c r="U657" s="9" t="str">
        <f aca="false">IF(ISBLANK(A657),"",IF($A657=U$2,$C657,U656))</f>
        <v/>
      </c>
      <c r="V657" s="9" t="str">
        <f aca="false">IF(ISBLANK(A657),"",IF($A657=V$2,$C657,V656))</f>
        <v/>
      </c>
      <c r="W657" s="9" t="str">
        <f aca="false">IF(ISBLANK(A657),"",IF($A657=W$2,$C657,W656))</f>
        <v/>
      </c>
    </row>
    <row r="658" customFormat="false" ht="14.1" hidden="false" customHeight="false" outlineLevel="0" collapsed="false">
      <c r="H658" s="8" t="n">
        <f aca="false">IF(ISBLANK(D658),,LEFT(D658,LEN(D658)-6)*1)</f>
        <v>0</v>
      </c>
      <c r="I658" s="9" t="str">
        <f aca="false">IF(ISBLANK(A658),"",-B658*C658)</f>
        <v/>
      </c>
      <c r="J658" s="9" t="str">
        <f aca="false">IF(ISBLANK(A658),"",-SUM(I$3:I658))</f>
        <v/>
      </c>
      <c r="K658" s="9" t="str">
        <f aca="false">IF(ISBLANK(A658),"",SUMPRODUCT(O658:R658,T658:W658)-J658)</f>
        <v/>
      </c>
      <c r="L658" s="5" t="str">
        <f aca="false">IF(ISBLANK(A658),"",K658/$M$1)</f>
        <v/>
      </c>
      <c r="M658" s="5" t="str">
        <f aca="false">IF(ISBLANK(A658),"",K658/($M$1+SUM(K$3:K657)))</f>
        <v/>
      </c>
      <c r="N658" s="0" t="str">
        <f aca="false">IF(ISBLANK(A658),"",IF(H659=0,NETWORKDAYS($H$3,H658,holiday!$B$2:$B$10),IF(DAY(H658)&lt;DAY(H659),NETWORKDAYS($H$3,H658,holiday!$B$2:$B$10),0)))</f>
        <v/>
      </c>
      <c r="O658" s="0" t="str">
        <f aca="false">IF(ISBLANK(A658),"",SUMIF($A$3:$A658,O$2,$B$3:$B658))</f>
        <v/>
      </c>
      <c r="P658" s="0" t="str">
        <f aca="false">IF(ISBLANK(A658),"",SUMIF($A$3:$A658,P$2,$B$3:$B658))</f>
        <v/>
      </c>
      <c r="Q658" s="0" t="str">
        <f aca="false">IF(ISBLANK(A658),"",SUMIF($A$3:$A658,Q$2,$B$3:$B658))</f>
        <v/>
      </c>
      <c r="R658" s="0" t="str">
        <f aca="false">IF(ISBLANK(A658),"",SUMIF($A$3:$A658,R$2,$B$3:$B658))</f>
        <v/>
      </c>
      <c r="T658" s="9" t="str">
        <f aca="false">IF(ISBLANK(A658),"",IF($A658=T$2,$C658,T657))</f>
        <v/>
      </c>
      <c r="U658" s="9" t="str">
        <f aca="false">IF(ISBLANK(A658),"",IF($A658=U$2,$C658,U657))</f>
        <v/>
      </c>
      <c r="V658" s="9" t="str">
        <f aca="false">IF(ISBLANK(A658),"",IF($A658=V$2,$C658,V657))</f>
        <v/>
      </c>
      <c r="W658" s="9" t="str">
        <f aca="false">IF(ISBLANK(A658),"",IF($A658=W$2,$C658,W657))</f>
        <v/>
      </c>
    </row>
    <row r="659" customFormat="false" ht="14.1" hidden="false" customHeight="false" outlineLevel="0" collapsed="false">
      <c r="H659" s="8" t="n">
        <f aca="false">IF(ISBLANK(D659),,LEFT(D659,LEN(D659)-6)*1)</f>
        <v>0</v>
      </c>
      <c r="I659" s="9" t="str">
        <f aca="false">IF(ISBLANK(A659),"",-B659*C659)</f>
        <v/>
      </c>
      <c r="J659" s="9" t="str">
        <f aca="false">IF(ISBLANK(A659),"",-SUM(I$3:I659))</f>
        <v/>
      </c>
      <c r="K659" s="9" t="str">
        <f aca="false">IF(ISBLANK(A659),"",SUMPRODUCT(O659:R659,T659:W659)-J659)</f>
        <v/>
      </c>
      <c r="L659" s="5" t="str">
        <f aca="false">IF(ISBLANK(A659),"",K659/$M$1)</f>
        <v/>
      </c>
      <c r="M659" s="5" t="str">
        <f aca="false">IF(ISBLANK(A659),"",K659/($M$1+SUM(K$3:K658)))</f>
        <v/>
      </c>
      <c r="N659" s="0" t="str">
        <f aca="false">IF(ISBLANK(A659),"",IF(H660=0,NETWORKDAYS($H$3,H659,holiday!$B$2:$B$10),IF(DAY(H659)&lt;DAY(H660),NETWORKDAYS($H$3,H659,holiday!$B$2:$B$10),0)))</f>
        <v/>
      </c>
      <c r="O659" s="0" t="str">
        <f aca="false">IF(ISBLANK(A659),"",SUMIF($A$3:$A659,O$2,$B$3:$B659))</f>
        <v/>
      </c>
      <c r="P659" s="0" t="str">
        <f aca="false">IF(ISBLANK(A659),"",SUMIF($A$3:$A659,P$2,$B$3:$B659))</f>
        <v/>
      </c>
      <c r="Q659" s="0" t="str">
        <f aca="false">IF(ISBLANK(A659),"",SUMIF($A$3:$A659,Q$2,$B$3:$B659))</f>
        <v/>
      </c>
      <c r="R659" s="0" t="str">
        <f aca="false">IF(ISBLANK(A659),"",SUMIF($A$3:$A659,R$2,$B$3:$B659))</f>
        <v/>
      </c>
      <c r="T659" s="9" t="str">
        <f aca="false">IF(ISBLANK(A659),"",IF($A659=T$2,$C659,T658))</f>
        <v/>
      </c>
      <c r="U659" s="9" t="str">
        <f aca="false">IF(ISBLANK(A659),"",IF($A659=U$2,$C659,U658))</f>
        <v/>
      </c>
      <c r="V659" s="9" t="str">
        <f aca="false">IF(ISBLANK(A659),"",IF($A659=V$2,$C659,V658))</f>
        <v/>
      </c>
      <c r="W659" s="9" t="str">
        <f aca="false">IF(ISBLANK(A659),"",IF($A659=W$2,$C659,W658))</f>
        <v/>
      </c>
    </row>
    <row r="660" customFormat="false" ht="14.1" hidden="false" customHeight="false" outlineLevel="0" collapsed="false">
      <c r="H660" s="8" t="n">
        <f aca="false">IF(ISBLANK(D660),,LEFT(D660,LEN(D660)-6)*1)</f>
        <v>0</v>
      </c>
      <c r="I660" s="9" t="str">
        <f aca="false">IF(ISBLANK(A660),"",-B660*C660)</f>
        <v/>
      </c>
      <c r="J660" s="9" t="str">
        <f aca="false">IF(ISBLANK(A660),"",-SUM(I$3:I660))</f>
        <v/>
      </c>
      <c r="K660" s="9" t="str">
        <f aca="false">IF(ISBLANK(A660),"",SUMPRODUCT(O660:R660,T660:W660)-J660)</f>
        <v/>
      </c>
      <c r="L660" s="5" t="str">
        <f aca="false">IF(ISBLANK(A660),"",K660/$M$1)</f>
        <v/>
      </c>
      <c r="M660" s="5" t="str">
        <f aca="false">IF(ISBLANK(A660),"",K660/($M$1+SUM(K$3:K659)))</f>
        <v/>
      </c>
      <c r="N660" s="0" t="str">
        <f aca="false">IF(ISBLANK(A660),"",IF(H661=0,NETWORKDAYS($H$3,H660,holiday!$B$2:$B$10),IF(DAY(H660)&lt;DAY(H661),NETWORKDAYS($H$3,H660,holiday!$B$2:$B$10),0)))</f>
        <v/>
      </c>
      <c r="O660" s="0" t="str">
        <f aca="false">IF(ISBLANK(A660),"",SUMIF($A$3:$A660,O$2,$B$3:$B660))</f>
        <v/>
      </c>
      <c r="P660" s="0" t="str">
        <f aca="false">IF(ISBLANK(A660),"",SUMIF($A$3:$A660,P$2,$B$3:$B660))</f>
        <v/>
      </c>
      <c r="Q660" s="0" t="str">
        <f aca="false">IF(ISBLANK(A660),"",SUMIF($A$3:$A660,Q$2,$B$3:$B660))</f>
        <v/>
      </c>
      <c r="R660" s="0" t="str">
        <f aca="false">IF(ISBLANK(A660),"",SUMIF($A$3:$A660,R$2,$B$3:$B660))</f>
        <v/>
      </c>
      <c r="T660" s="9" t="str">
        <f aca="false">IF(ISBLANK(A660),"",IF($A660=T$2,$C660,T659))</f>
        <v/>
      </c>
      <c r="U660" s="9" t="str">
        <f aca="false">IF(ISBLANK(A660),"",IF($A660=U$2,$C660,U659))</f>
        <v/>
      </c>
      <c r="V660" s="9" t="str">
        <f aca="false">IF(ISBLANK(A660),"",IF($A660=V$2,$C660,V659))</f>
        <v/>
      </c>
      <c r="W660" s="9" t="str">
        <f aca="false">IF(ISBLANK(A660),"",IF($A660=W$2,$C660,W659))</f>
        <v/>
      </c>
    </row>
    <row r="661" customFormat="false" ht="14.1" hidden="false" customHeight="false" outlineLevel="0" collapsed="false">
      <c r="H661" s="8" t="n">
        <f aca="false">IF(ISBLANK(D661),,LEFT(D661,LEN(D661)-6)*1)</f>
        <v>0</v>
      </c>
      <c r="I661" s="9" t="str">
        <f aca="false">IF(ISBLANK(A661),"",-B661*C661)</f>
        <v/>
      </c>
      <c r="J661" s="9" t="str">
        <f aca="false">IF(ISBLANK(A661),"",-SUM(I$3:I661))</f>
        <v/>
      </c>
      <c r="K661" s="9" t="str">
        <f aca="false">IF(ISBLANK(A661),"",SUMPRODUCT(O661:R661,T661:W661)-J661)</f>
        <v/>
      </c>
      <c r="L661" s="5" t="str">
        <f aca="false">IF(ISBLANK(A661),"",K661/$M$1)</f>
        <v/>
      </c>
      <c r="M661" s="5" t="str">
        <f aca="false">IF(ISBLANK(A661),"",K661/($M$1+SUM(K$3:K660)))</f>
        <v/>
      </c>
      <c r="N661" s="0" t="str">
        <f aca="false">IF(ISBLANK(A661),"",IF(H662=0,NETWORKDAYS($H$3,H661,holiday!$B$2:$B$10),IF(DAY(H661)&lt;DAY(H662),NETWORKDAYS($H$3,H661,holiday!$B$2:$B$10),0)))</f>
        <v/>
      </c>
      <c r="O661" s="0" t="str">
        <f aca="false">IF(ISBLANK(A661),"",SUMIF($A$3:$A661,O$2,$B$3:$B661))</f>
        <v/>
      </c>
      <c r="P661" s="0" t="str">
        <f aca="false">IF(ISBLANK(A661),"",SUMIF($A$3:$A661,P$2,$B$3:$B661))</f>
        <v/>
      </c>
      <c r="Q661" s="0" t="str">
        <f aca="false">IF(ISBLANK(A661),"",SUMIF($A$3:$A661,Q$2,$B$3:$B661))</f>
        <v/>
      </c>
      <c r="R661" s="0" t="str">
        <f aca="false">IF(ISBLANK(A661),"",SUMIF($A$3:$A661,R$2,$B$3:$B661))</f>
        <v/>
      </c>
      <c r="T661" s="9" t="str">
        <f aca="false">IF(ISBLANK(A661),"",IF($A661=T$2,$C661,T660))</f>
        <v/>
      </c>
      <c r="U661" s="9" t="str">
        <f aca="false">IF(ISBLANK(A661),"",IF($A661=U$2,$C661,U660))</f>
        <v/>
      </c>
      <c r="V661" s="9" t="str">
        <f aca="false">IF(ISBLANK(A661),"",IF($A661=V$2,$C661,V660))</f>
        <v/>
      </c>
      <c r="W661" s="9" t="str">
        <f aca="false">IF(ISBLANK(A661),"",IF($A661=W$2,$C661,W660))</f>
        <v/>
      </c>
    </row>
    <row r="662" customFormat="false" ht="14.1" hidden="false" customHeight="false" outlineLevel="0" collapsed="false">
      <c r="H662" s="8" t="n">
        <f aca="false">IF(ISBLANK(D662),,LEFT(D662,LEN(D662)-6)*1)</f>
        <v>0</v>
      </c>
      <c r="I662" s="9" t="str">
        <f aca="false">IF(ISBLANK(A662),"",-B662*C662)</f>
        <v/>
      </c>
      <c r="J662" s="9" t="str">
        <f aca="false">IF(ISBLANK(A662),"",-SUM(I$3:I662))</f>
        <v/>
      </c>
      <c r="K662" s="9" t="str">
        <f aca="false">IF(ISBLANK(A662),"",SUMPRODUCT(O662:R662,T662:W662)-J662)</f>
        <v/>
      </c>
      <c r="L662" s="5" t="str">
        <f aca="false">IF(ISBLANK(A662),"",K662/$M$1)</f>
        <v/>
      </c>
      <c r="M662" s="5" t="str">
        <f aca="false">IF(ISBLANK(A662),"",K662/($M$1+SUM(K$3:K661)))</f>
        <v/>
      </c>
      <c r="N662" s="0" t="str">
        <f aca="false">IF(ISBLANK(A662),"",IF(H663=0,NETWORKDAYS($H$3,H662,holiday!$B$2:$B$10),IF(DAY(H662)&lt;DAY(H663),NETWORKDAYS($H$3,H662,holiday!$B$2:$B$10),0)))</f>
        <v/>
      </c>
      <c r="O662" s="0" t="str">
        <f aca="false">IF(ISBLANK(A662),"",SUMIF($A$3:$A662,O$2,$B$3:$B662))</f>
        <v/>
      </c>
      <c r="P662" s="0" t="str">
        <f aca="false">IF(ISBLANK(A662),"",SUMIF($A$3:$A662,P$2,$B$3:$B662))</f>
        <v/>
      </c>
      <c r="Q662" s="0" t="str">
        <f aca="false">IF(ISBLANK(A662),"",SUMIF($A$3:$A662,Q$2,$B$3:$B662))</f>
        <v/>
      </c>
      <c r="R662" s="0" t="str">
        <f aca="false">IF(ISBLANK(A662),"",SUMIF($A$3:$A662,R$2,$B$3:$B662))</f>
        <v/>
      </c>
      <c r="T662" s="9" t="str">
        <f aca="false">IF(ISBLANK(A662),"",IF($A662=T$2,$C662,T661))</f>
        <v/>
      </c>
      <c r="U662" s="9" t="str">
        <f aca="false">IF(ISBLANK(A662),"",IF($A662=U$2,$C662,U661))</f>
        <v/>
      </c>
      <c r="V662" s="9" t="str">
        <f aca="false">IF(ISBLANK(A662),"",IF($A662=V$2,$C662,V661))</f>
        <v/>
      </c>
      <c r="W662" s="9" t="str">
        <f aca="false">IF(ISBLANK(A662),"",IF($A662=W$2,$C662,W661))</f>
        <v/>
      </c>
    </row>
    <row r="663" customFormat="false" ht="14.1" hidden="false" customHeight="false" outlineLevel="0" collapsed="false">
      <c r="H663" s="8" t="n">
        <f aca="false">IF(ISBLANK(D663),,LEFT(D663,LEN(D663)-6)*1)</f>
        <v>0</v>
      </c>
      <c r="I663" s="9" t="str">
        <f aca="false">IF(ISBLANK(A663),"",-B663*C663)</f>
        <v/>
      </c>
      <c r="J663" s="9" t="str">
        <f aca="false">IF(ISBLANK(A663),"",-SUM(I$3:I663))</f>
        <v/>
      </c>
      <c r="K663" s="9" t="str">
        <f aca="false">IF(ISBLANK(A663),"",SUMPRODUCT(O663:R663,T663:W663)-J663)</f>
        <v/>
      </c>
      <c r="L663" s="5" t="str">
        <f aca="false">IF(ISBLANK(A663),"",K663/$M$1)</f>
        <v/>
      </c>
      <c r="M663" s="5" t="str">
        <f aca="false">IF(ISBLANK(A663),"",K663/($M$1+SUM(K$3:K662)))</f>
        <v/>
      </c>
      <c r="N663" s="0" t="str">
        <f aca="false">IF(ISBLANK(A663),"",IF(H664=0,NETWORKDAYS($H$3,H663,holiday!$B$2:$B$10),IF(DAY(H663)&lt;DAY(H664),NETWORKDAYS($H$3,H663,holiday!$B$2:$B$10),0)))</f>
        <v/>
      </c>
      <c r="O663" s="0" t="str">
        <f aca="false">IF(ISBLANK(A663),"",SUMIF($A$3:$A663,O$2,$B$3:$B663))</f>
        <v/>
      </c>
      <c r="P663" s="0" t="str">
        <f aca="false">IF(ISBLANK(A663),"",SUMIF($A$3:$A663,P$2,$B$3:$B663))</f>
        <v/>
      </c>
      <c r="Q663" s="0" t="str">
        <f aca="false">IF(ISBLANK(A663),"",SUMIF($A$3:$A663,Q$2,$B$3:$B663))</f>
        <v/>
      </c>
      <c r="R663" s="0" t="str">
        <f aca="false">IF(ISBLANK(A663),"",SUMIF($A$3:$A663,R$2,$B$3:$B663))</f>
        <v/>
      </c>
      <c r="T663" s="9" t="str">
        <f aca="false">IF(ISBLANK(A663),"",IF($A663=T$2,$C663,T662))</f>
        <v/>
      </c>
      <c r="U663" s="9" t="str">
        <f aca="false">IF(ISBLANK(A663),"",IF($A663=U$2,$C663,U662))</f>
        <v/>
      </c>
      <c r="V663" s="9" t="str">
        <f aca="false">IF(ISBLANK(A663),"",IF($A663=V$2,$C663,V662))</f>
        <v/>
      </c>
      <c r="W663" s="9" t="str">
        <f aca="false">IF(ISBLANK(A663),"",IF($A663=W$2,$C663,W662))</f>
        <v/>
      </c>
    </row>
    <row r="664" customFormat="false" ht="14.1" hidden="false" customHeight="false" outlineLevel="0" collapsed="false">
      <c r="H664" s="8" t="n">
        <f aca="false">IF(ISBLANK(D664),,LEFT(D664,LEN(D664)-6)*1)</f>
        <v>0</v>
      </c>
      <c r="I664" s="9" t="str">
        <f aca="false">IF(ISBLANK(A664),"",-B664*C664)</f>
        <v/>
      </c>
      <c r="J664" s="9" t="str">
        <f aca="false">IF(ISBLANK(A664),"",-SUM(I$3:I664))</f>
        <v/>
      </c>
      <c r="K664" s="9" t="str">
        <f aca="false">IF(ISBLANK(A664),"",SUMPRODUCT(O664:R664,T664:W664)-J664)</f>
        <v/>
      </c>
      <c r="L664" s="5" t="str">
        <f aca="false">IF(ISBLANK(A664),"",K664/$M$1)</f>
        <v/>
      </c>
      <c r="M664" s="5" t="str">
        <f aca="false">IF(ISBLANK(A664),"",K664/($M$1+SUM(K$3:K663)))</f>
        <v/>
      </c>
      <c r="N664" s="0" t="str">
        <f aca="false">IF(ISBLANK(A664),"",IF(H665=0,NETWORKDAYS($H$3,H664,holiday!$B$2:$B$10),IF(DAY(H664)&lt;DAY(H665),NETWORKDAYS($H$3,H664,holiday!$B$2:$B$10),0)))</f>
        <v/>
      </c>
      <c r="O664" s="0" t="str">
        <f aca="false">IF(ISBLANK(A664),"",SUMIF($A$3:$A664,O$2,$B$3:$B664))</f>
        <v/>
      </c>
      <c r="P664" s="0" t="str">
        <f aca="false">IF(ISBLANK(A664),"",SUMIF($A$3:$A664,P$2,$B$3:$B664))</f>
        <v/>
      </c>
      <c r="Q664" s="0" t="str">
        <f aca="false">IF(ISBLANK(A664),"",SUMIF($A$3:$A664,Q$2,$B$3:$B664))</f>
        <v/>
      </c>
      <c r="R664" s="0" t="str">
        <f aca="false">IF(ISBLANK(A664),"",SUMIF($A$3:$A664,R$2,$B$3:$B664))</f>
        <v/>
      </c>
      <c r="T664" s="9" t="str">
        <f aca="false">IF(ISBLANK(A664),"",IF($A664=T$2,$C664,T663))</f>
        <v/>
      </c>
      <c r="U664" s="9" t="str">
        <f aca="false">IF(ISBLANK(A664),"",IF($A664=U$2,$C664,U663))</f>
        <v/>
      </c>
      <c r="V664" s="9" t="str">
        <f aca="false">IF(ISBLANK(A664),"",IF($A664=V$2,$C664,V663))</f>
        <v/>
      </c>
      <c r="W664" s="9" t="str">
        <f aca="false">IF(ISBLANK(A664),"",IF($A664=W$2,$C664,W663))</f>
        <v/>
      </c>
    </row>
    <row r="665" customFormat="false" ht="14.1" hidden="false" customHeight="false" outlineLevel="0" collapsed="false">
      <c r="H665" s="8" t="n">
        <f aca="false">IF(ISBLANK(D665),,LEFT(D665,LEN(D665)-6)*1)</f>
        <v>0</v>
      </c>
      <c r="I665" s="9" t="str">
        <f aca="false">IF(ISBLANK(A665),"",-B665*C665)</f>
        <v/>
      </c>
      <c r="J665" s="9" t="str">
        <f aca="false">IF(ISBLANK(A665),"",-SUM(I$3:I665))</f>
        <v/>
      </c>
      <c r="K665" s="9" t="str">
        <f aca="false">IF(ISBLANK(A665),"",SUMPRODUCT(O665:R665,T665:W665)-J665)</f>
        <v/>
      </c>
      <c r="L665" s="5" t="str">
        <f aca="false">IF(ISBLANK(A665),"",K665/$M$1)</f>
        <v/>
      </c>
      <c r="M665" s="5" t="str">
        <f aca="false">IF(ISBLANK(A665),"",K665/($M$1+SUM(K$3:K664)))</f>
        <v/>
      </c>
      <c r="N665" s="0" t="str">
        <f aca="false">IF(ISBLANK(A665),"",IF(H666=0,NETWORKDAYS($H$3,H665,holiday!$B$2:$B$10),IF(DAY(H665)&lt;DAY(H666),NETWORKDAYS($H$3,H665,holiday!$B$2:$B$10),0)))</f>
        <v/>
      </c>
      <c r="O665" s="0" t="str">
        <f aca="false">IF(ISBLANK(A665),"",SUMIF($A$3:$A665,O$2,$B$3:$B665))</f>
        <v/>
      </c>
      <c r="P665" s="0" t="str">
        <f aca="false">IF(ISBLANK(A665),"",SUMIF($A$3:$A665,P$2,$B$3:$B665))</f>
        <v/>
      </c>
      <c r="Q665" s="0" t="str">
        <f aca="false">IF(ISBLANK(A665),"",SUMIF($A$3:$A665,Q$2,$B$3:$B665))</f>
        <v/>
      </c>
      <c r="R665" s="0" t="str">
        <f aca="false">IF(ISBLANK(A665),"",SUMIF($A$3:$A665,R$2,$B$3:$B665))</f>
        <v/>
      </c>
      <c r="T665" s="9" t="str">
        <f aca="false">IF(ISBLANK(A665),"",IF($A665=T$2,$C665,T664))</f>
        <v/>
      </c>
      <c r="U665" s="9" t="str">
        <f aca="false">IF(ISBLANK(A665),"",IF($A665=U$2,$C665,U664))</f>
        <v/>
      </c>
      <c r="V665" s="9" t="str">
        <f aca="false">IF(ISBLANK(A665),"",IF($A665=V$2,$C665,V664))</f>
        <v/>
      </c>
      <c r="W665" s="9" t="str">
        <f aca="false">IF(ISBLANK(A665),"",IF($A665=W$2,$C665,W664))</f>
        <v/>
      </c>
    </row>
    <row r="666" customFormat="false" ht="14.1" hidden="false" customHeight="false" outlineLevel="0" collapsed="false">
      <c r="H666" s="8" t="n">
        <f aca="false">IF(ISBLANK(D666),,LEFT(D666,LEN(D666)-6)*1)</f>
        <v>0</v>
      </c>
      <c r="I666" s="9" t="str">
        <f aca="false">IF(ISBLANK(A666),"",-B666*C666)</f>
        <v/>
      </c>
      <c r="J666" s="9" t="str">
        <f aca="false">IF(ISBLANK(A666),"",-SUM(I$3:I666))</f>
        <v/>
      </c>
      <c r="K666" s="9" t="str">
        <f aca="false">IF(ISBLANK(A666),"",SUMPRODUCT(O666:R666,T666:W666)-J666)</f>
        <v/>
      </c>
      <c r="L666" s="5" t="str">
        <f aca="false">IF(ISBLANK(A666),"",K666/$M$1)</f>
        <v/>
      </c>
      <c r="M666" s="5" t="str">
        <f aca="false">IF(ISBLANK(A666),"",K666/($M$1+SUM(K$3:K665)))</f>
        <v/>
      </c>
      <c r="N666" s="0" t="str">
        <f aca="false">IF(ISBLANK(A666),"",IF(H667=0,NETWORKDAYS($H$3,H666,holiday!$B$2:$B$10),IF(DAY(H666)&lt;DAY(H667),NETWORKDAYS($H$3,H666,holiday!$B$2:$B$10),0)))</f>
        <v/>
      </c>
      <c r="O666" s="0" t="str">
        <f aca="false">IF(ISBLANK(A666),"",SUMIF($A$3:$A666,O$2,$B$3:$B666))</f>
        <v/>
      </c>
      <c r="P666" s="0" t="str">
        <f aca="false">IF(ISBLANK(A666),"",SUMIF($A$3:$A666,P$2,$B$3:$B666))</f>
        <v/>
      </c>
      <c r="Q666" s="0" t="str">
        <f aca="false">IF(ISBLANK(A666),"",SUMIF($A$3:$A666,Q$2,$B$3:$B666))</f>
        <v/>
      </c>
      <c r="R666" s="0" t="str">
        <f aca="false">IF(ISBLANK(A666),"",SUMIF($A$3:$A666,R$2,$B$3:$B666))</f>
        <v/>
      </c>
      <c r="T666" s="9" t="str">
        <f aca="false">IF(ISBLANK(A666),"",IF($A666=T$2,$C666,T665))</f>
        <v/>
      </c>
      <c r="U666" s="9" t="str">
        <f aca="false">IF(ISBLANK(A666),"",IF($A666=U$2,$C666,U665))</f>
        <v/>
      </c>
      <c r="V666" s="9" t="str">
        <f aca="false">IF(ISBLANK(A666),"",IF($A666=V$2,$C666,V665))</f>
        <v/>
      </c>
      <c r="W666" s="9" t="str">
        <f aca="false">IF(ISBLANK(A666),"",IF($A666=W$2,$C666,W665))</f>
        <v/>
      </c>
    </row>
    <row r="667" customFormat="false" ht="14.1" hidden="false" customHeight="false" outlineLevel="0" collapsed="false">
      <c r="H667" s="8" t="n">
        <f aca="false">IF(ISBLANK(D667),,LEFT(D667,LEN(D667)-6)*1)</f>
        <v>0</v>
      </c>
      <c r="I667" s="9" t="str">
        <f aca="false">IF(ISBLANK(A667),"",-B667*C667)</f>
        <v/>
      </c>
      <c r="J667" s="9" t="str">
        <f aca="false">IF(ISBLANK(A667),"",-SUM(I$3:I667))</f>
        <v/>
      </c>
      <c r="K667" s="9" t="str">
        <f aca="false">IF(ISBLANK(A667),"",SUMPRODUCT(O667:R667,T667:W667)-J667)</f>
        <v/>
      </c>
      <c r="L667" s="5" t="str">
        <f aca="false">IF(ISBLANK(A667),"",K667/$M$1)</f>
        <v/>
      </c>
      <c r="M667" s="5" t="str">
        <f aca="false">IF(ISBLANK(A667),"",K667/($M$1+SUM(K$3:K666)))</f>
        <v/>
      </c>
      <c r="N667" s="0" t="str">
        <f aca="false">IF(ISBLANK(A667),"",IF(H668=0,NETWORKDAYS($H$3,H667,holiday!$B$2:$B$10),IF(DAY(H667)&lt;DAY(H668),NETWORKDAYS($H$3,H667,holiday!$B$2:$B$10),0)))</f>
        <v/>
      </c>
      <c r="O667" s="0" t="str">
        <f aca="false">IF(ISBLANK(A667),"",SUMIF($A$3:$A667,O$2,$B$3:$B667))</f>
        <v/>
      </c>
      <c r="P667" s="0" t="str">
        <f aca="false">IF(ISBLANK(A667),"",SUMIF($A$3:$A667,P$2,$B$3:$B667))</f>
        <v/>
      </c>
      <c r="Q667" s="0" t="str">
        <f aca="false">IF(ISBLANK(A667),"",SUMIF($A$3:$A667,Q$2,$B$3:$B667))</f>
        <v/>
      </c>
      <c r="R667" s="0" t="str">
        <f aca="false">IF(ISBLANK(A667),"",SUMIF($A$3:$A667,R$2,$B$3:$B667))</f>
        <v/>
      </c>
      <c r="T667" s="9" t="str">
        <f aca="false">IF(ISBLANK(A667),"",IF($A667=T$2,$C667,T666))</f>
        <v/>
      </c>
      <c r="U667" s="9" t="str">
        <f aca="false">IF(ISBLANK(A667),"",IF($A667=U$2,$C667,U666))</f>
        <v/>
      </c>
      <c r="V667" s="9" t="str">
        <f aca="false">IF(ISBLANK(A667),"",IF($A667=V$2,$C667,V666))</f>
        <v/>
      </c>
      <c r="W667" s="9" t="str">
        <f aca="false">IF(ISBLANK(A667),"",IF($A667=W$2,$C667,W666))</f>
        <v/>
      </c>
    </row>
    <row r="668" customFormat="false" ht="14.1" hidden="false" customHeight="false" outlineLevel="0" collapsed="false">
      <c r="H668" s="8" t="n">
        <f aca="false">IF(ISBLANK(D668),,LEFT(D668,LEN(D668)-6)*1)</f>
        <v>0</v>
      </c>
      <c r="I668" s="9" t="str">
        <f aca="false">IF(ISBLANK(A668),"",-B668*C668)</f>
        <v/>
      </c>
      <c r="J668" s="9" t="str">
        <f aca="false">IF(ISBLANK(A668),"",-SUM(I$3:I668))</f>
        <v/>
      </c>
      <c r="K668" s="9" t="str">
        <f aca="false">IF(ISBLANK(A668),"",SUMPRODUCT(O668:R668,T668:W668)-J668)</f>
        <v/>
      </c>
      <c r="L668" s="5" t="str">
        <f aca="false">IF(ISBLANK(A668),"",K668/$M$1)</f>
        <v/>
      </c>
      <c r="M668" s="5" t="str">
        <f aca="false">IF(ISBLANK(A668),"",K668/($M$1+SUM(K$3:K667)))</f>
        <v/>
      </c>
      <c r="N668" s="0" t="str">
        <f aca="false">IF(ISBLANK(A668),"",IF(H669=0,NETWORKDAYS($H$3,H668,holiday!$B$2:$B$10),IF(DAY(H668)&lt;DAY(H669),NETWORKDAYS($H$3,H668,holiday!$B$2:$B$10),0)))</f>
        <v/>
      </c>
      <c r="O668" s="0" t="str">
        <f aca="false">IF(ISBLANK(A668),"",SUMIF($A$3:$A668,O$2,$B$3:$B668))</f>
        <v/>
      </c>
      <c r="P668" s="0" t="str">
        <f aca="false">IF(ISBLANK(A668),"",SUMIF($A$3:$A668,P$2,$B$3:$B668))</f>
        <v/>
      </c>
      <c r="Q668" s="0" t="str">
        <f aca="false">IF(ISBLANK(A668),"",SUMIF($A$3:$A668,Q$2,$B$3:$B668))</f>
        <v/>
      </c>
      <c r="R668" s="0" t="str">
        <f aca="false">IF(ISBLANK(A668),"",SUMIF($A$3:$A668,R$2,$B$3:$B668))</f>
        <v/>
      </c>
      <c r="T668" s="9" t="str">
        <f aca="false">IF(ISBLANK(A668),"",IF($A668=T$2,$C668,T667))</f>
        <v/>
      </c>
      <c r="U668" s="9" t="str">
        <f aca="false">IF(ISBLANK(A668),"",IF($A668=U$2,$C668,U667))</f>
        <v/>
      </c>
      <c r="V668" s="9" t="str">
        <f aca="false">IF(ISBLANK(A668),"",IF($A668=V$2,$C668,V667))</f>
        <v/>
      </c>
      <c r="W668" s="9" t="str">
        <f aca="false">IF(ISBLANK(A668),"",IF($A668=W$2,$C668,W667))</f>
        <v/>
      </c>
    </row>
    <row r="669" customFormat="false" ht="14.1" hidden="false" customHeight="false" outlineLevel="0" collapsed="false">
      <c r="H669" s="8" t="n">
        <f aca="false">IF(ISBLANK(D669),,LEFT(D669,LEN(D669)-6)*1)</f>
        <v>0</v>
      </c>
      <c r="I669" s="9" t="str">
        <f aca="false">IF(ISBLANK(A669),"",-B669*C669)</f>
        <v/>
      </c>
      <c r="J669" s="9" t="str">
        <f aca="false">IF(ISBLANK(A669),"",-SUM(I$3:I669))</f>
        <v/>
      </c>
      <c r="K669" s="9" t="str">
        <f aca="false">IF(ISBLANK(A669),"",SUMPRODUCT(O669:R669,T669:W669)-J669)</f>
        <v/>
      </c>
      <c r="L669" s="5" t="str">
        <f aca="false">IF(ISBLANK(A669),"",K669/$M$1)</f>
        <v/>
      </c>
      <c r="M669" s="5" t="str">
        <f aca="false">IF(ISBLANK(A669),"",K669/($M$1+SUM(K$3:K668)))</f>
        <v/>
      </c>
      <c r="N669" s="0" t="str">
        <f aca="false">IF(ISBLANK(A669),"",IF(H670=0,NETWORKDAYS($H$3,H669,holiday!$B$2:$B$10),IF(DAY(H669)&lt;DAY(H670),NETWORKDAYS($H$3,H669,holiday!$B$2:$B$10),0)))</f>
        <v/>
      </c>
      <c r="O669" s="0" t="str">
        <f aca="false">IF(ISBLANK(A669),"",SUMIF($A$3:$A669,O$2,$B$3:$B669))</f>
        <v/>
      </c>
      <c r="P669" s="0" t="str">
        <f aca="false">IF(ISBLANK(A669),"",SUMIF($A$3:$A669,P$2,$B$3:$B669))</f>
        <v/>
      </c>
      <c r="Q669" s="0" t="str">
        <f aca="false">IF(ISBLANK(A669),"",SUMIF($A$3:$A669,Q$2,$B$3:$B669))</f>
        <v/>
      </c>
      <c r="R669" s="0" t="str">
        <f aca="false">IF(ISBLANK(A669),"",SUMIF($A$3:$A669,R$2,$B$3:$B669))</f>
        <v/>
      </c>
      <c r="T669" s="9" t="str">
        <f aca="false">IF(ISBLANK(A669),"",IF($A669=T$2,$C669,T668))</f>
        <v/>
      </c>
      <c r="U669" s="9" t="str">
        <f aca="false">IF(ISBLANK(A669),"",IF($A669=U$2,$C669,U668))</f>
        <v/>
      </c>
      <c r="V669" s="9" t="str">
        <f aca="false">IF(ISBLANK(A669),"",IF($A669=V$2,$C669,V668))</f>
        <v/>
      </c>
      <c r="W669" s="9" t="str">
        <f aca="false">IF(ISBLANK(A669),"",IF($A669=W$2,$C669,W668))</f>
        <v/>
      </c>
    </row>
    <row r="670" customFormat="false" ht="14.1" hidden="false" customHeight="false" outlineLevel="0" collapsed="false">
      <c r="H670" s="8" t="n">
        <f aca="false">IF(ISBLANK(D670),,LEFT(D670,LEN(D670)-6)*1)</f>
        <v>0</v>
      </c>
      <c r="I670" s="9" t="str">
        <f aca="false">IF(ISBLANK(A670),"",-B670*C670)</f>
        <v/>
      </c>
      <c r="J670" s="9" t="str">
        <f aca="false">IF(ISBLANK(A670),"",-SUM(I$3:I670))</f>
        <v/>
      </c>
      <c r="K670" s="9" t="str">
        <f aca="false">IF(ISBLANK(A670),"",SUMPRODUCT(O670:R670,T670:W670)-J670)</f>
        <v/>
      </c>
      <c r="L670" s="5" t="str">
        <f aca="false">IF(ISBLANK(A670),"",K670/$M$1)</f>
        <v/>
      </c>
      <c r="M670" s="5" t="str">
        <f aca="false">IF(ISBLANK(A670),"",K670/($M$1+SUM(K$3:K669)))</f>
        <v/>
      </c>
      <c r="N670" s="0" t="str">
        <f aca="false">IF(ISBLANK(A670),"",IF(H671=0,NETWORKDAYS($H$3,H670,holiday!$B$2:$B$10),IF(DAY(H670)&lt;DAY(H671),NETWORKDAYS($H$3,H670,holiday!$B$2:$B$10),0)))</f>
        <v/>
      </c>
      <c r="O670" s="0" t="str">
        <f aca="false">IF(ISBLANK(A670),"",SUMIF($A$3:$A670,O$2,$B$3:$B670))</f>
        <v/>
      </c>
      <c r="P670" s="0" t="str">
        <f aca="false">IF(ISBLANK(A670),"",SUMIF($A$3:$A670,P$2,$B$3:$B670))</f>
        <v/>
      </c>
      <c r="Q670" s="0" t="str">
        <f aca="false">IF(ISBLANK(A670),"",SUMIF($A$3:$A670,Q$2,$B$3:$B670))</f>
        <v/>
      </c>
      <c r="R670" s="0" t="str">
        <f aca="false">IF(ISBLANK(A670),"",SUMIF($A$3:$A670,R$2,$B$3:$B670))</f>
        <v/>
      </c>
      <c r="T670" s="9" t="str">
        <f aca="false">IF(ISBLANK(A670),"",IF($A670=T$2,$C670,T669))</f>
        <v/>
      </c>
      <c r="U670" s="9" t="str">
        <f aca="false">IF(ISBLANK(A670),"",IF($A670=U$2,$C670,U669))</f>
        <v/>
      </c>
      <c r="V670" s="9" t="str">
        <f aca="false">IF(ISBLANK(A670),"",IF($A670=V$2,$C670,V669))</f>
        <v/>
      </c>
      <c r="W670" s="9" t="str">
        <f aca="false">IF(ISBLANK(A670),"",IF($A670=W$2,$C670,W669))</f>
        <v/>
      </c>
    </row>
    <row r="671" customFormat="false" ht="14.1" hidden="false" customHeight="false" outlineLevel="0" collapsed="false">
      <c r="H671" s="8" t="n">
        <f aca="false">IF(ISBLANK(D671),,LEFT(D671,LEN(D671)-6)*1)</f>
        <v>0</v>
      </c>
      <c r="I671" s="9" t="str">
        <f aca="false">IF(ISBLANK(A671),"",-B671*C671)</f>
        <v/>
      </c>
      <c r="J671" s="9" t="str">
        <f aca="false">IF(ISBLANK(A671),"",-SUM(I$3:I671))</f>
        <v/>
      </c>
      <c r="K671" s="9" t="str">
        <f aca="false">IF(ISBLANK(A671),"",SUMPRODUCT(O671:R671,T671:W671)-J671)</f>
        <v/>
      </c>
      <c r="L671" s="5" t="str">
        <f aca="false">IF(ISBLANK(A671),"",K671/$M$1)</f>
        <v/>
      </c>
      <c r="M671" s="5" t="str">
        <f aca="false">IF(ISBLANK(A671),"",K671/($M$1+SUM(K$3:K670)))</f>
        <v/>
      </c>
      <c r="N671" s="0" t="str">
        <f aca="false">IF(ISBLANK(A671),"",IF(H672=0,NETWORKDAYS($H$3,H671,holiday!$B$2:$B$10),IF(DAY(H671)&lt;DAY(H672),NETWORKDAYS($H$3,H671,holiday!$B$2:$B$10),0)))</f>
        <v/>
      </c>
      <c r="O671" s="0" t="str">
        <f aca="false">IF(ISBLANK(A671),"",SUMIF($A$3:$A671,O$2,$B$3:$B671))</f>
        <v/>
      </c>
      <c r="P671" s="0" t="str">
        <f aca="false">IF(ISBLANK(A671),"",SUMIF($A$3:$A671,P$2,$B$3:$B671))</f>
        <v/>
      </c>
      <c r="Q671" s="0" t="str">
        <f aca="false">IF(ISBLANK(A671),"",SUMIF($A$3:$A671,Q$2,$B$3:$B671))</f>
        <v/>
      </c>
      <c r="R671" s="0" t="str">
        <f aca="false">IF(ISBLANK(A671),"",SUMIF($A$3:$A671,R$2,$B$3:$B671))</f>
        <v/>
      </c>
      <c r="T671" s="9" t="str">
        <f aca="false">IF(ISBLANK(A671),"",IF($A671=T$2,$C671,T670))</f>
        <v/>
      </c>
      <c r="U671" s="9" t="str">
        <f aca="false">IF(ISBLANK(A671),"",IF($A671=U$2,$C671,U670))</f>
        <v/>
      </c>
      <c r="V671" s="9" t="str">
        <f aca="false">IF(ISBLANK(A671),"",IF($A671=V$2,$C671,V670))</f>
        <v/>
      </c>
      <c r="W671" s="9" t="str">
        <f aca="false">IF(ISBLANK(A671),"",IF($A671=W$2,$C671,W670))</f>
        <v/>
      </c>
    </row>
    <row r="672" customFormat="false" ht="14.1" hidden="false" customHeight="false" outlineLevel="0" collapsed="false">
      <c r="H672" s="8" t="n">
        <f aca="false">IF(ISBLANK(D672),,LEFT(D672,LEN(D672)-6)*1)</f>
        <v>0</v>
      </c>
      <c r="I672" s="9" t="str">
        <f aca="false">IF(ISBLANK(A672),"",-B672*C672)</f>
        <v/>
      </c>
      <c r="J672" s="9" t="str">
        <f aca="false">IF(ISBLANK(A672),"",-SUM(I$3:I672))</f>
        <v/>
      </c>
      <c r="K672" s="9" t="str">
        <f aca="false">IF(ISBLANK(A672),"",SUMPRODUCT(O672:R672,T672:W672)-J672)</f>
        <v/>
      </c>
      <c r="L672" s="5" t="str">
        <f aca="false">IF(ISBLANK(A672),"",K672/$M$1)</f>
        <v/>
      </c>
      <c r="M672" s="5" t="str">
        <f aca="false">IF(ISBLANK(A672),"",K672/($M$1+SUM(K$3:K671)))</f>
        <v/>
      </c>
      <c r="N672" s="0" t="str">
        <f aca="false">IF(ISBLANK(A672),"",IF(H673=0,NETWORKDAYS($H$3,H672,holiday!$B$2:$B$10),IF(DAY(H672)&lt;DAY(H673),NETWORKDAYS($H$3,H672,holiday!$B$2:$B$10),0)))</f>
        <v/>
      </c>
      <c r="O672" s="0" t="str">
        <f aca="false">IF(ISBLANK(A672),"",SUMIF($A$3:$A672,O$2,$B$3:$B672))</f>
        <v/>
      </c>
      <c r="P672" s="0" t="str">
        <f aca="false">IF(ISBLANK(A672),"",SUMIF($A$3:$A672,P$2,$B$3:$B672))</f>
        <v/>
      </c>
      <c r="Q672" s="0" t="str">
        <f aca="false">IF(ISBLANK(A672),"",SUMIF($A$3:$A672,Q$2,$B$3:$B672))</f>
        <v/>
      </c>
      <c r="R672" s="0" t="str">
        <f aca="false">IF(ISBLANK(A672),"",SUMIF($A$3:$A672,R$2,$B$3:$B672))</f>
        <v/>
      </c>
      <c r="T672" s="9" t="str">
        <f aca="false">IF(ISBLANK(A672),"",IF($A672=T$2,$C672,T671))</f>
        <v/>
      </c>
      <c r="U672" s="9" t="str">
        <f aca="false">IF(ISBLANK(A672),"",IF($A672=U$2,$C672,U671))</f>
        <v/>
      </c>
      <c r="V672" s="9" t="str">
        <f aca="false">IF(ISBLANK(A672),"",IF($A672=V$2,$C672,V671))</f>
        <v/>
      </c>
      <c r="W672" s="9" t="str">
        <f aca="false">IF(ISBLANK(A672),"",IF($A672=W$2,$C672,W671))</f>
        <v/>
      </c>
    </row>
    <row r="673" customFormat="false" ht="14.1" hidden="false" customHeight="false" outlineLevel="0" collapsed="false">
      <c r="H673" s="8" t="n">
        <f aca="false">IF(ISBLANK(D673),,LEFT(D673,LEN(D673)-6)*1)</f>
        <v>0</v>
      </c>
      <c r="I673" s="9" t="str">
        <f aca="false">IF(ISBLANK(A673),"",-B673*C673)</f>
        <v/>
      </c>
      <c r="J673" s="9" t="str">
        <f aca="false">IF(ISBLANK(A673),"",-SUM(I$3:I673))</f>
        <v/>
      </c>
      <c r="K673" s="9" t="str">
        <f aca="false">IF(ISBLANK(A673),"",SUMPRODUCT(O673:R673,T673:W673)-J673)</f>
        <v/>
      </c>
      <c r="L673" s="5" t="str">
        <f aca="false">IF(ISBLANK(A673),"",K673/$M$1)</f>
        <v/>
      </c>
      <c r="M673" s="5" t="str">
        <f aca="false">IF(ISBLANK(A673),"",K673/($M$1+SUM(K$3:K672)))</f>
        <v/>
      </c>
      <c r="N673" s="0" t="str">
        <f aca="false">IF(ISBLANK(A673),"",IF(H674=0,NETWORKDAYS($H$3,H673,holiday!$B$2:$B$10),IF(DAY(H673)&lt;DAY(H674),NETWORKDAYS($H$3,H673,holiday!$B$2:$B$10),0)))</f>
        <v/>
      </c>
      <c r="O673" s="0" t="str">
        <f aca="false">IF(ISBLANK(A673),"",SUMIF($A$3:$A673,O$2,$B$3:$B673))</f>
        <v/>
      </c>
      <c r="P673" s="0" t="str">
        <f aca="false">IF(ISBLANK(A673),"",SUMIF($A$3:$A673,P$2,$B$3:$B673))</f>
        <v/>
      </c>
      <c r="Q673" s="0" t="str">
        <f aca="false">IF(ISBLANK(A673),"",SUMIF($A$3:$A673,Q$2,$B$3:$B673))</f>
        <v/>
      </c>
      <c r="R673" s="0" t="str">
        <f aca="false">IF(ISBLANK(A673),"",SUMIF($A$3:$A673,R$2,$B$3:$B673))</f>
        <v/>
      </c>
      <c r="T673" s="9" t="str">
        <f aca="false">IF(ISBLANK(A673),"",IF($A673=T$2,$C673,T672))</f>
        <v/>
      </c>
      <c r="U673" s="9" t="str">
        <f aca="false">IF(ISBLANK(A673),"",IF($A673=U$2,$C673,U672))</f>
        <v/>
      </c>
      <c r="V673" s="9" t="str">
        <f aca="false">IF(ISBLANK(A673),"",IF($A673=V$2,$C673,V672))</f>
        <v/>
      </c>
      <c r="W673" s="9" t="str">
        <f aca="false">IF(ISBLANK(A673),"",IF($A673=W$2,$C673,W672))</f>
        <v/>
      </c>
    </row>
    <row r="674" customFormat="false" ht="14.1" hidden="false" customHeight="false" outlineLevel="0" collapsed="false">
      <c r="H674" s="8" t="n">
        <f aca="false">IF(ISBLANK(D674),,LEFT(D674,LEN(D674)-6)*1)</f>
        <v>0</v>
      </c>
      <c r="I674" s="9" t="str">
        <f aca="false">IF(ISBLANK(A674),"",-B674*C674)</f>
        <v/>
      </c>
      <c r="J674" s="9" t="str">
        <f aca="false">IF(ISBLANK(A674),"",-SUM(I$3:I674))</f>
        <v/>
      </c>
      <c r="K674" s="9" t="str">
        <f aca="false">IF(ISBLANK(A674),"",SUMPRODUCT(O674:R674,T674:W674)-J674)</f>
        <v/>
      </c>
      <c r="L674" s="5" t="str">
        <f aca="false">IF(ISBLANK(A674),"",K674/$M$1)</f>
        <v/>
      </c>
      <c r="M674" s="5" t="str">
        <f aca="false">IF(ISBLANK(A674),"",K674/($M$1+SUM(K$3:K673)))</f>
        <v/>
      </c>
      <c r="N674" s="0" t="str">
        <f aca="false">IF(ISBLANK(A674),"",IF(H675=0,NETWORKDAYS($H$3,H674,holiday!$B$2:$B$10),IF(DAY(H674)&lt;DAY(H675),NETWORKDAYS($H$3,H674,holiday!$B$2:$B$10),0)))</f>
        <v/>
      </c>
      <c r="O674" s="0" t="str">
        <f aca="false">IF(ISBLANK(A674),"",SUMIF($A$3:$A674,O$2,$B$3:$B674))</f>
        <v/>
      </c>
      <c r="P674" s="0" t="str">
        <f aca="false">IF(ISBLANK(A674),"",SUMIF($A$3:$A674,P$2,$B$3:$B674))</f>
        <v/>
      </c>
      <c r="Q674" s="0" t="str">
        <f aca="false">IF(ISBLANK(A674),"",SUMIF($A$3:$A674,Q$2,$B$3:$B674))</f>
        <v/>
      </c>
      <c r="R674" s="0" t="str">
        <f aca="false">IF(ISBLANK(A674),"",SUMIF($A$3:$A674,R$2,$B$3:$B674))</f>
        <v/>
      </c>
      <c r="T674" s="9" t="str">
        <f aca="false">IF(ISBLANK(A674),"",IF($A674=T$2,$C674,T673))</f>
        <v/>
      </c>
      <c r="U674" s="9" t="str">
        <f aca="false">IF(ISBLANK(A674),"",IF($A674=U$2,$C674,U673))</f>
        <v/>
      </c>
      <c r="V674" s="9" t="str">
        <f aca="false">IF(ISBLANK(A674),"",IF($A674=V$2,$C674,V673))</f>
        <v/>
      </c>
      <c r="W674" s="9" t="str">
        <f aca="false">IF(ISBLANK(A674),"",IF($A674=W$2,$C674,W673))</f>
        <v/>
      </c>
    </row>
    <row r="675" customFormat="false" ht="14.1" hidden="false" customHeight="false" outlineLevel="0" collapsed="false">
      <c r="H675" s="8" t="n">
        <f aca="false">IF(ISBLANK(D675),,LEFT(D675,LEN(D675)-6)*1)</f>
        <v>0</v>
      </c>
      <c r="I675" s="9" t="str">
        <f aca="false">IF(ISBLANK(A675),"",-B675*C675)</f>
        <v/>
      </c>
      <c r="J675" s="9" t="str">
        <f aca="false">IF(ISBLANK(A675),"",-SUM(I$3:I675))</f>
        <v/>
      </c>
      <c r="K675" s="9" t="str">
        <f aca="false">IF(ISBLANK(A675),"",SUMPRODUCT(O675:R675,T675:W675)-J675)</f>
        <v/>
      </c>
      <c r="L675" s="5" t="str">
        <f aca="false">IF(ISBLANK(A675),"",K675/$M$1)</f>
        <v/>
      </c>
      <c r="M675" s="5" t="str">
        <f aca="false">IF(ISBLANK(A675),"",K675/($M$1+SUM(K$3:K674)))</f>
        <v/>
      </c>
      <c r="N675" s="0" t="str">
        <f aca="false">IF(ISBLANK(A675),"",IF(H676=0,NETWORKDAYS($H$3,H675,holiday!$B$2:$B$10),IF(DAY(H675)&lt;DAY(H676),NETWORKDAYS($H$3,H675,holiday!$B$2:$B$10),0)))</f>
        <v/>
      </c>
      <c r="O675" s="0" t="str">
        <f aca="false">IF(ISBLANK(A675),"",SUMIF($A$3:$A675,O$2,$B$3:$B675))</f>
        <v/>
      </c>
      <c r="P675" s="0" t="str">
        <f aca="false">IF(ISBLANK(A675),"",SUMIF($A$3:$A675,P$2,$B$3:$B675))</f>
        <v/>
      </c>
      <c r="Q675" s="0" t="str">
        <f aca="false">IF(ISBLANK(A675),"",SUMIF($A$3:$A675,Q$2,$B$3:$B675))</f>
        <v/>
      </c>
      <c r="R675" s="0" t="str">
        <f aca="false">IF(ISBLANK(A675),"",SUMIF($A$3:$A675,R$2,$B$3:$B675))</f>
        <v/>
      </c>
      <c r="T675" s="9" t="str">
        <f aca="false">IF(ISBLANK(A675),"",IF($A675=T$2,$C675,T674))</f>
        <v/>
      </c>
      <c r="U675" s="9" t="str">
        <f aca="false">IF(ISBLANK(A675),"",IF($A675=U$2,$C675,U674))</f>
        <v/>
      </c>
      <c r="V675" s="9" t="str">
        <f aca="false">IF(ISBLANK(A675),"",IF($A675=V$2,$C675,V674))</f>
        <v/>
      </c>
      <c r="W675" s="9" t="str">
        <f aca="false">IF(ISBLANK(A675),"",IF($A675=W$2,$C675,W674))</f>
        <v/>
      </c>
    </row>
    <row r="676" customFormat="false" ht="14.1" hidden="false" customHeight="false" outlineLevel="0" collapsed="false">
      <c r="H676" s="8" t="n">
        <f aca="false">IF(ISBLANK(D676),,LEFT(D676,LEN(D676)-6)*1)</f>
        <v>0</v>
      </c>
      <c r="I676" s="9" t="str">
        <f aca="false">IF(ISBLANK(A676),"",-B676*C676)</f>
        <v/>
      </c>
      <c r="J676" s="9" t="str">
        <f aca="false">IF(ISBLANK(A676),"",-SUM(I$3:I676))</f>
        <v/>
      </c>
      <c r="K676" s="9" t="str">
        <f aca="false">IF(ISBLANK(A676),"",SUMPRODUCT(O676:R676,T676:W676)-J676)</f>
        <v/>
      </c>
      <c r="L676" s="5" t="str">
        <f aca="false">IF(ISBLANK(A676),"",K676/$M$1)</f>
        <v/>
      </c>
      <c r="M676" s="5" t="str">
        <f aca="false">IF(ISBLANK(A676),"",K676/($M$1+SUM(K$3:K675)))</f>
        <v/>
      </c>
      <c r="N676" s="0" t="str">
        <f aca="false">IF(ISBLANK(A676),"",IF(H677=0,NETWORKDAYS($H$3,H676,holiday!$B$2:$B$10),IF(DAY(H676)&lt;DAY(H677),NETWORKDAYS($H$3,H676,holiday!$B$2:$B$10),0)))</f>
        <v/>
      </c>
      <c r="O676" s="0" t="str">
        <f aca="false">IF(ISBLANK(A676),"",SUMIF($A$3:$A676,O$2,$B$3:$B676))</f>
        <v/>
      </c>
      <c r="P676" s="0" t="str">
        <f aca="false">IF(ISBLANK(A676),"",SUMIF($A$3:$A676,P$2,$B$3:$B676))</f>
        <v/>
      </c>
      <c r="Q676" s="0" t="str">
        <f aca="false">IF(ISBLANK(A676),"",SUMIF($A$3:$A676,Q$2,$B$3:$B676))</f>
        <v/>
      </c>
      <c r="R676" s="0" t="str">
        <f aca="false">IF(ISBLANK(A676),"",SUMIF($A$3:$A676,R$2,$B$3:$B676))</f>
        <v/>
      </c>
      <c r="T676" s="9" t="str">
        <f aca="false">IF(ISBLANK(A676),"",IF($A676=T$2,$C676,T675))</f>
        <v/>
      </c>
      <c r="U676" s="9" t="str">
        <f aca="false">IF(ISBLANK(A676),"",IF($A676=U$2,$C676,U675))</f>
        <v/>
      </c>
      <c r="V676" s="9" t="str">
        <f aca="false">IF(ISBLANK(A676),"",IF($A676=V$2,$C676,V675))</f>
        <v/>
      </c>
      <c r="W676" s="9" t="str">
        <f aca="false">IF(ISBLANK(A676),"",IF($A676=W$2,$C676,W675))</f>
        <v/>
      </c>
    </row>
    <row r="677" customFormat="false" ht="14.1" hidden="false" customHeight="false" outlineLevel="0" collapsed="false">
      <c r="H677" s="8" t="n">
        <f aca="false">IF(ISBLANK(D677),,LEFT(D677,LEN(D677)-6)*1)</f>
        <v>0</v>
      </c>
      <c r="I677" s="9" t="str">
        <f aca="false">IF(ISBLANK(A677),"",-B677*C677)</f>
        <v/>
      </c>
      <c r="J677" s="9" t="str">
        <f aca="false">IF(ISBLANK(A677),"",-SUM(I$3:I677))</f>
        <v/>
      </c>
      <c r="K677" s="9" t="str">
        <f aca="false">IF(ISBLANK(A677),"",SUMPRODUCT(O677:R677,T677:W677)-J677)</f>
        <v/>
      </c>
      <c r="L677" s="5" t="str">
        <f aca="false">IF(ISBLANK(A677),"",K677/$M$1)</f>
        <v/>
      </c>
      <c r="M677" s="5" t="str">
        <f aca="false">IF(ISBLANK(A677),"",K677/($M$1+SUM(K$3:K676)))</f>
        <v/>
      </c>
      <c r="N677" s="0" t="str">
        <f aca="false">IF(ISBLANK(A677),"",IF(H678=0,NETWORKDAYS($H$3,H677,holiday!$B$2:$B$10),IF(DAY(H677)&lt;DAY(H678),NETWORKDAYS($H$3,H677,holiday!$B$2:$B$10),0)))</f>
        <v/>
      </c>
      <c r="O677" s="0" t="str">
        <f aca="false">IF(ISBLANK(A677),"",SUMIF($A$3:$A677,O$2,$B$3:$B677))</f>
        <v/>
      </c>
      <c r="P677" s="0" t="str">
        <f aca="false">IF(ISBLANK(A677),"",SUMIF($A$3:$A677,P$2,$B$3:$B677))</f>
        <v/>
      </c>
      <c r="Q677" s="0" t="str">
        <f aca="false">IF(ISBLANK(A677),"",SUMIF($A$3:$A677,Q$2,$B$3:$B677))</f>
        <v/>
      </c>
      <c r="R677" s="0" t="str">
        <f aca="false">IF(ISBLANK(A677),"",SUMIF($A$3:$A677,R$2,$B$3:$B677))</f>
        <v/>
      </c>
      <c r="T677" s="9" t="str">
        <f aca="false">IF(ISBLANK(A677),"",IF($A677=T$2,$C677,T676))</f>
        <v/>
      </c>
      <c r="U677" s="9" t="str">
        <f aca="false">IF(ISBLANK(A677),"",IF($A677=U$2,$C677,U676))</f>
        <v/>
      </c>
      <c r="V677" s="9" t="str">
        <f aca="false">IF(ISBLANK(A677),"",IF($A677=V$2,$C677,V676))</f>
        <v/>
      </c>
      <c r="W677" s="9" t="str">
        <f aca="false">IF(ISBLANK(A677),"",IF($A677=W$2,$C677,W676))</f>
        <v/>
      </c>
    </row>
    <row r="678" customFormat="false" ht="14.1" hidden="false" customHeight="false" outlineLevel="0" collapsed="false">
      <c r="H678" s="8" t="n">
        <f aca="false">IF(ISBLANK(D678),,LEFT(D678,LEN(D678)-6)*1)</f>
        <v>0</v>
      </c>
      <c r="I678" s="9" t="str">
        <f aca="false">IF(ISBLANK(A678),"",-B678*C678)</f>
        <v/>
      </c>
      <c r="J678" s="9" t="str">
        <f aca="false">IF(ISBLANK(A678),"",-SUM(I$3:I678))</f>
        <v/>
      </c>
      <c r="K678" s="9" t="str">
        <f aca="false">IF(ISBLANK(A678),"",SUMPRODUCT(O678:R678,T678:W678)-J678)</f>
        <v/>
      </c>
      <c r="L678" s="5" t="str">
        <f aca="false">IF(ISBLANK(A678),"",K678/$M$1)</f>
        <v/>
      </c>
      <c r="M678" s="5" t="str">
        <f aca="false">IF(ISBLANK(A678),"",K678/($M$1+SUM(K$3:K677)))</f>
        <v/>
      </c>
      <c r="N678" s="0" t="str">
        <f aca="false">IF(ISBLANK(A678),"",IF(H679=0,NETWORKDAYS($H$3,H678,holiday!$B$2:$B$10),IF(DAY(H678)&lt;DAY(H679),NETWORKDAYS($H$3,H678,holiday!$B$2:$B$10),0)))</f>
        <v/>
      </c>
      <c r="O678" s="0" t="str">
        <f aca="false">IF(ISBLANK(A678),"",SUMIF($A$3:$A678,O$2,$B$3:$B678))</f>
        <v/>
      </c>
      <c r="P678" s="0" t="str">
        <f aca="false">IF(ISBLANK(A678),"",SUMIF($A$3:$A678,P$2,$B$3:$B678))</f>
        <v/>
      </c>
      <c r="Q678" s="0" t="str">
        <f aca="false">IF(ISBLANK(A678),"",SUMIF($A$3:$A678,Q$2,$B$3:$B678))</f>
        <v/>
      </c>
      <c r="R678" s="0" t="str">
        <f aca="false">IF(ISBLANK(A678),"",SUMIF($A$3:$A678,R$2,$B$3:$B678))</f>
        <v/>
      </c>
      <c r="T678" s="9" t="str">
        <f aca="false">IF(ISBLANK(A678),"",IF($A678=T$2,$C678,T677))</f>
        <v/>
      </c>
      <c r="U678" s="9" t="str">
        <f aca="false">IF(ISBLANK(A678),"",IF($A678=U$2,$C678,U677))</f>
        <v/>
      </c>
      <c r="V678" s="9" t="str">
        <f aca="false">IF(ISBLANK(A678),"",IF($A678=V$2,$C678,V677))</f>
        <v/>
      </c>
      <c r="W678" s="9" t="str">
        <f aca="false">IF(ISBLANK(A678),"",IF($A678=W$2,$C678,W677))</f>
        <v/>
      </c>
    </row>
    <row r="679" customFormat="false" ht="14.1" hidden="false" customHeight="false" outlineLevel="0" collapsed="false">
      <c r="H679" s="8" t="n">
        <f aca="false">IF(ISBLANK(D679),,LEFT(D679,LEN(D679)-6)*1)</f>
        <v>0</v>
      </c>
      <c r="I679" s="9" t="str">
        <f aca="false">IF(ISBLANK(A679),"",-B679*C679)</f>
        <v/>
      </c>
      <c r="J679" s="9" t="str">
        <f aca="false">IF(ISBLANK(A679),"",-SUM(I$3:I679))</f>
        <v/>
      </c>
      <c r="K679" s="9" t="str">
        <f aca="false">IF(ISBLANK(A679),"",SUMPRODUCT(O679:R679,T679:W679)-J679)</f>
        <v/>
      </c>
      <c r="L679" s="5" t="str">
        <f aca="false">IF(ISBLANK(A679),"",K679/$M$1)</f>
        <v/>
      </c>
      <c r="M679" s="5" t="str">
        <f aca="false">IF(ISBLANK(A679),"",K679/($M$1+SUM(K$3:K678)))</f>
        <v/>
      </c>
      <c r="N679" s="0" t="str">
        <f aca="false">IF(ISBLANK(A679),"",IF(H680=0,NETWORKDAYS($H$3,H679,holiday!$B$2:$B$10),IF(DAY(H679)&lt;DAY(H680),NETWORKDAYS($H$3,H679,holiday!$B$2:$B$10),0)))</f>
        <v/>
      </c>
      <c r="O679" s="0" t="str">
        <f aca="false">IF(ISBLANK(A679),"",SUMIF($A$3:$A679,O$2,$B$3:$B679))</f>
        <v/>
      </c>
      <c r="P679" s="0" t="str">
        <f aca="false">IF(ISBLANK(A679),"",SUMIF($A$3:$A679,P$2,$B$3:$B679))</f>
        <v/>
      </c>
      <c r="Q679" s="0" t="str">
        <f aca="false">IF(ISBLANK(A679),"",SUMIF($A$3:$A679,Q$2,$B$3:$B679))</f>
        <v/>
      </c>
      <c r="R679" s="0" t="str">
        <f aca="false">IF(ISBLANK(A679),"",SUMIF($A$3:$A679,R$2,$B$3:$B679))</f>
        <v/>
      </c>
      <c r="T679" s="9" t="str">
        <f aca="false">IF(ISBLANK(A679),"",IF($A679=T$2,$C679,T678))</f>
        <v/>
      </c>
      <c r="U679" s="9" t="str">
        <f aca="false">IF(ISBLANK(A679),"",IF($A679=U$2,$C679,U678))</f>
        <v/>
      </c>
      <c r="V679" s="9" t="str">
        <f aca="false">IF(ISBLANK(A679),"",IF($A679=V$2,$C679,V678))</f>
        <v/>
      </c>
      <c r="W679" s="9" t="str">
        <f aca="false">IF(ISBLANK(A679),"",IF($A679=W$2,$C679,W678))</f>
        <v/>
      </c>
    </row>
    <row r="680" customFormat="false" ht="14.1" hidden="false" customHeight="false" outlineLevel="0" collapsed="false">
      <c r="H680" s="8" t="n">
        <f aca="false">IF(ISBLANK(D680),,LEFT(D680,LEN(D680)-6)*1)</f>
        <v>0</v>
      </c>
      <c r="I680" s="9" t="str">
        <f aca="false">IF(ISBLANK(A680),"",-B680*C680)</f>
        <v/>
      </c>
      <c r="J680" s="9" t="str">
        <f aca="false">IF(ISBLANK(A680),"",-SUM(I$3:I680))</f>
        <v/>
      </c>
      <c r="K680" s="9" t="str">
        <f aca="false">IF(ISBLANK(A680),"",SUMPRODUCT(O680:R680,T680:W680)-J680)</f>
        <v/>
      </c>
      <c r="L680" s="5" t="str">
        <f aca="false">IF(ISBLANK(A680),"",K680/$M$1)</f>
        <v/>
      </c>
      <c r="M680" s="5" t="str">
        <f aca="false">IF(ISBLANK(A680),"",K680/($M$1+SUM(K$3:K679)))</f>
        <v/>
      </c>
      <c r="N680" s="0" t="str">
        <f aca="false">IF(ISBLANK(A680),"",IF(H681=0,NETWORKDAYS($H$3,H680,holiday!$B$2:$B$10),IF(DAY(H680)&lt;DAY(H681),NETWORKDAYS($H$3,H680,holiday!$B$2:$B$10),0)))</f>
        <v/>
      </c>
      <c r="O680" s="0" t="str">
        <f aca="false">IF(ISBLANK(A680),"",SUMIF($A$3:$A680,O$2,$B$3:$B680))</f>
        <v/>
      </c>
      <c r="P680" s="0" t="str">
        <f aca="false">IF(ISBLANK(A680),"",SUMIF($A$3:$A680,P$2,$B$3:$B680))</f>
        <v/>
      </c>
      <c r="Q680" s="0" t="str">
        <f aca="false">IF(ISBLANK(A680),"",SUMIF($A$3:$A680,Q$2,$B$3:$B680))</f>
        <v/>
      </c>
      <c r="R680" s="0" t="str">
        <f aca="false">IF(ISBLANK(A680),"",SUMIF($A$3:$A680,R$2,$B$3:$B680))</f>
        <v/>
      </c>
      <c r="T680" s="9" t="str">
        <f aca="false">IF(ISBLANK(A680),"",IF($A680=T$2,$C680,T679))</f>
        <v/>
      </c>
      <c r="U680" s="9" t="str">
        <f aca="false">IF(ISBLANK(A680),"",IF($A680=U$2,$C680,U679))</f>
        <v/>
      </c>
      <c r="V680" s="9" t="str">
        <f aca="false">IF(ISBLANK(A680),"",IF($A680=V$2,$C680,V679))</f>
        <v/>
      </c>
      <c r="W680" s="9" t="str">
        <f aca="false">IF(ISBLANK(A680),"",IF($A680=W$2,$C680,W679))</f>
        <v/>
      </c>
    </row>
    <row r="681" customFormat="false" ht="14.1" hidden="false" customHeight="false" outlineLevel="0" collapsed="false">
      <c r="H681" s="8" t="n">
        <f aca="false">IF(ISBLANK(D681),,LEFT(D681,LEN(D681)-6)*1)</f>
        <v>0</v>
      </c>
      <c r="I681" s="9" t="str">
        <f aca="false">IF(ISBLANK(A681),"",-B681*C681)</f>
        <v/>
      </c>
      <c r="J681" s="9" t="str">
        <f aca="false">IF(ISBLANK(A681),"",-SUM(I$3:I681))</f>
        <v/>
      </c>
      <c r="K681" s="9" t="str">
        <f aca="false">IF(ISBLANK(A681),"",SUMPRODUCT(O681:R681,T681:W681)-J681)</f>
        <v/>
      </c>
      <c r="L681" s="5" t="str">
        <f aca="false">IF(ISBLANK(A681),"",K681/$M$1)</f>
        <v/>
      </c>
      <c r="M681" s="5" t="str">
        <f aca="false">IF(ISBLANK(A681),"",K681/($M$1+SUM(K$3:K680)))</f>
        <v/>
      </c>
      <c r="N681" s="0" t="str">
        <f aca="false">IF(ISBLANK(A681),"",IF(H682=0,NETWORKDAYS($H$3,H681,holiday!$B$2:$B$10),IF(DAY(H681)&lt;DAY(H682),NETWORKDAYS($H$3,H681,holiday!$B$2:$B$10),0)))</f>
        <v/>
      </c>
      <c r="O681" s="0" t="str">
        <f aca="false">IF(ISBLANK(A681),"",SUMIF($A$3:$A681,O$2,$B$3:$B681))</f>
        <v/>
      </c>
      <c r="P681" s="0" t="str">
        <f aca="false">IF(ISBLANK(A681),"",SUMIF($A$3:$A681,P$2,$B$3:$B681))</f>
        <v/>
      </c>
      <c r="Q681" s="0" t="str">
        <f aca="false">IF(ISBLANK(A681),"",SUMIF($A$3:$A681,Q$2,$B$3:$B681))</f>
        <v/>
      </c>
      <c r="R681" s="0" t="str">
        <f aca="false">IF(ISBLANK(A681),"",SUMIF($A$3:$A681,R$2,$B$3:$B681))</f>
        <v/>
      </c>
      <c r="T681" s="9" t="str">
        <f aca="false">IF(ISBLANK(A681),"",IF($A681=T$2,$C681,T680))</f>
        <v/>
      </c>
      <c r="U681" s="9" t="str">
        <f aca="false">IF(ISBLANK(A681),"",IF($A681=U$2,$C681,U680))</f>
        <v/>
      </c>
      <c r="V681" s="9" t="str">
        <f aca="false">IF(ISBLANK(A681),"",IF($A681=V$2,$C681,V680))</f>
        <v/>
      </c>
      <c r="W681" s="9" t="str">
        <f aca="false">IF(ISBLANK(A681),"",IF($A681=W$2,$C681,W680))</f>
        <v/>
      </c>
    </row>
    <row r="682" customFormat="false" ht="14.1" hidden="false" customHeight="false" outlineLevel="0" collapsed="false">
      <c r="H682" s="8" t="n">
        <f aca="false">IF(ISBLANK(D682),,LEFT(D682,LEN(D682)-6)*1)</f>
        <v>0</v>
      </c>
      <c r="I682" s="9" t="str">
        <f aca="false">IF(ISBLANK(A682),"",-B682*C682)</f>
        <v/>
      </c>
      <c r="J682" s="9" t="str">
        <f aca="false">IF(ISBLANK(A682),"",-SUM(I$3:I682))</f>
        <v/>
      </c>
      <c r="K682" s="9" t="str">
        <f aca="false">IF(ISBLANK(A682),"",SUMPRODUCT(O682:R682,T682:W682)-J682)</f>
        <v/>
      </c>
      <c r="L682" s="5" t="str">
        <f aca="false">IF(ISBLANK(A682),"",K682/$M$1)</f>
        <v/>
      </c>
      <c r="M682" s="5" t="str">
        <f aca="false">IF(ISBLANK(A682),"",K682/($M$1+SUM(K$3:K681)))</f>
        <v/>
      </c>
      <c r="N682" s="0" t="str">
        <f aca="false">IF(ISBLANK(A682),"",IF(H683=0,NETWORKDAYS($H$3,H682,holiday!$B$2:$B$10),IF(DAY(H682)&lt;DAY(H683),NETWORKDAYS($H$3,H682,holiday!$B$2:$B$10),0)))</f>
        <v/>
      </c>
      <c r="O682" s="0" t="str">
        <f aca="false">IF(ISBLANK(A682),"",SUMIF($A$3:$A682,O$2,$B$3:$B682))</f>
        <v/>
      </c>
      <c r="P682" s="0" t="str">
        <f aca="false">IF(ISBLANK(A682),"",SUMIF($A$3:$A682,P$2,$B$3:$B682))</f>
        <v/>
      </c>
      <c r="Q682" s="0" t="str">
        <f aca="false">IF(ISBLANK(A682),"",SUMIF($A$3:$A682,Q$2,$B$3:$B682))</f>
        <v/>
      </c>
      <c r="R682" s="0" t="str">
        <f aca="false">IF(ISBLANK(A682),"",SUMIF($A$3:$A682,R$2,$B$3:$B682))</f>
        <v/>
      </c>
      <c r="T682" s="9" t="str">
        <f aca="false">IF(ISBLANK(A682),"",IF($A682=T$2,$C682,T681))</f>
        <v/>
      </c>
      <c r="U682" s="9" t="str">
        <f aca="false">IF(ISBLANK(A682),"",IF($A682=U$2,$C682,U681))</f>
        <v/>
      </c>
      <c r="V682" s="9" t="str">
        <f aca="false">IF(ISBLANK(A682),"",IF($A682=V$2,$C682,V681))</f>
        <v/>
      </c>
      <c r="W682" s="9" t="str">
        <f aca="false">IF(ISBLANK(A682),"",IF($A682=W$2,$C682,W681))</f>
        <v/>
      </c>
    </row>
    <row r="683" customFormat="false" ht="14.1" hidden="false" customHeight="false" outlineLevel="0" collapsed="false">
      <c r="H683" s="8" t="n">
        <f aca="false">IF(ISBLANK(D683),,LEFT(D683,LEN(D683)-6)*1)</f>
        <v>0</v>
      </c>
      <c r="I683" s="9" t="str">
        <f aca="false">IF(ISBLANK(A683),"",-B683*C683)</f>
        <v/>
      </c>
      <c r="J683" s="9" t="str">
        <f aca="false">IF(ISBLANK(A683),"",-SUM(I$3:I683))</f>
        <v/>
      </c>
      <c r="K683" s="9" t="str">
        <f aca="false">IF(ISBLANK(A683),"",SUMPRODUCT(O683:R683,T683:W683)-J683)</f>
        <v/>
      </c>
      <c r="L683" s="5" t="str">
        <f aca="false">IF(ISBLANK(A683),"",K683/$M$1)</f>
        <v/>
      </c>
      <c r="M683" s="5" t="str">
        <f aca="false">IF(ISBLANK(A683),"",K683/($M$1+SUM(K$3:K682)))</f>
        <v/>
      </c>
      <c r="N683" s="0" t="str">
        <f aca="false">IF(ISBLANK(A683),"",IF(H684=0,NETWORKDAYS($H$3,H683,holiday!$B$2:$B$10),IF(DAY(H683)&lt;DAY(H684),NETWORKDAYS($H$3,H683,holiday!$B$2:$B$10),0)))</f>
        <v/>
      </c>
      <c r="O683" s="0" t="str">
        <f aca="false">IF(ISBLANK(A683),"",SUMIF($A$3:$A683,O$2,$B$3:$B683))</f>
        <v/>
      </c>
      <c r="P683" s="0" t="str">
        <f aca="false">IF(ISBLANK(A683),"",SUMIF($A$3:$A683,P$2,$B$3:$B683))</f>
        <v/>
      </c>
      <c r="Q683" s="0" t="str">
        <f aca="false">IF(ISBLANK(A683),"",SUMIF($A$3:$A683,Q$2,$B$3:$B683))</f>
        <v/>
      </c>
      <c r="R683" s="0" t="str">
        <f aca="false">IF(ISBLANK(A683),"",SUMIF($A$3:$A683,R$2,$B$3:$B683))</f>
        <v/>
      </c>
      <c r="T683" s="9" t="str">
        <f aca="false">IF(ISBLANK(A683),"",IF($A683=T$2,$C683,T682))</f>
        <v/>
      </c>
      <c r="U683" s="9" t="str">
        <f aca="false">IF(ISBLANK(A683),"",IF($A683=U$2,$C683,U682))</f>
        <v/>
      </c>
      <c r="V683" s="9" t="str">
        <f aca="false">IF(ISBLANK(A683),"",IF($A683=V$2,$C683,V682))</f>
        <v/>
      </c>
      <c r="W683" s="9" t="str">
        <f aca="false">IF(ISBLANK(A683),"",IF($A683=W$2,$C683,W682))</f>
        <v/>
      </c>
    </row>
    <row r="684" customFormat="false" ht="14.1" hidden="false" customHeight="false" outlineLevel="0" collapsed="false">
      <c r="H684" s="8" t="n">
        <f aca="false">IF(ISBLANK(D684),,LEFT(D684,LEN(D684)-6)*1)</f>
        <v>0</v>
      </c>
      <c r="I684" s="9" t="str">
        <f aca="false">IF(ISBLANK(A684),"",-B684*C684)</f>
        <v/>
      </c>
      <c r="J684" s="9" t="str">
        <f aca="false">IF(ISBLANK(A684),"",-SUM(I$3:I684))</f>
        <v/>
      </c>
      <c r="K684" s="9" t="str">
        <f aca="false">IF(ISBLANK(A684),"",SUMPRODUCT(O684:R684,T684:W684)-J684)</f>
        <v/>
      </c>
      <c r="L684" s="5" t="str">
        <f aca="false">IF(ISBLANK(A684),"",K684/$M$1)</f>
        <v/>
      </c>
      <c r="M684" s="5" t="str">
        <f aca="false">IF(ISBLANK(A684),"",K684/($M$1+SUM(K$3:K683)))</f>
        <v/>
      </c>
      <c r="N684" s="0" t="str">
        <f aca="false">IF(ISBLANK(A684),"",IF(H685=0,NETWORKDAYS($H$3,H684,holiday!$B$2:$B$10),IF(DAY(H684)&lt;DAY(H685),NETWORKDAYS($H$3,H684,holiday!$B$2:$B$10),0)))</f>
        <v/>
      </c>
      <c r="O684" s="0" t="str">
        <f aca="false">IF(ISBLANK(A684),"",SUMIF($A$3:$A684,O$2,$B$3:$B684))</f>
        <v/>
      </c>
      <c r="P684" s="0" t="str">
        <f aca="false">IF(ISBLANK(A684),"",SUMIF($A$3:$A684,P$2,$B$3:$B684))</f>
        <v/>
      </c>
      <c r="Q684" s="0" t="str">
        <f aca="false">IF(ISBLANK(A684),"",SUMIF($A$3:$A684,Q$2,$B$3:$B684))</f>
        <v/>
      </c>
      <c r="R684" s="0" t="str">
        <f aca="false">IF(ISBLANK(A684),"",SUMIF($A$3:$A684,R$2,$B$3:$B684))</f>
        <v/>
      </c>
      <c r="T684" s="9" t="str">
        <f aca="false">IF(ISBLANK(A684),"",IF($A684=T$2,$C684,T683))</f>
        <v/>
      </c>
      <c r="U684" s="9" t="str">
        <f aca="false">IF(ISBLANK(A684),"",IF($A684=U$2,$C684,U683))</f>
        <v/>
      </c>
      <c r="V684" s="9" t="str">
        <f aca="false">IF(ISBLANK(A684),"",IF($A684=V$2,$C684,V683))</f>
        <v/>
      </c>
      <c r="W684" s="9" t="str">
        <f aca="false">IF(ISBLANK(A684),"",IF($A684=W$2,$C684,W683))</f>
        <v/>
      </c>
    </row>
    <row r="685" customFormat="false" ht="14.1" hidden="false" customHeight="false" outlineLevel="0" collapsed="false">
      <c r="H685" s="8" t="n">
        <f aca="false">IF(ISBLANK(D685),,LEFT(D685,LEN(D685)-6)*1)</f>
        <v>0</v>
      </c>
      <c r="I685" s="9" t="str">
        <f aca="false">IF(ISBLANK(A685),"",-B685*C685)</f>
        <v/>
      </c>
      <c r="J685" s="9" t="str">
        <f aca="false">IF(ISBLANK(A685),"",-SUM(I$3:I685))</f>
        <v/>
      </c>
      <c r="K685" s="9" t="str">
        <f aca="false">IF(ISBLANK(A685),"",SUMPRODUCT(O685:R685,T685:W685)-J685)</f>
        <v/>
      </c>
      <c r="L685" s="5" t="str">
        <f aca="false">IF(ISBLANK(A685),"",K685/$M$1)</f>
        <v/>
      </c>
      <c r="M685" s="5" t="str">
        <f aca="false">IF(ISBLANK(A685),"",K685/($M$1+SUM(K$3:K684)))</f>
        <v/>
      </c>
      <c r="N685" s="0" t="str">
        <f aca="false">IF(ISBLANK(A685),"",IF(H686=0,NETWORKDAYS($H$3,H685,holiday!$B$2:$B$10),IF(DAY(H685)&lt;DAY(H686),NETWORKDAYS($H$3,H685,holiday!$B$2:$B$10),0)))</f>
        <v/>
      </c>
      <c r="O685" s="0" t="str">
        <f aca="false">IF(ISBLANK(A685),"",SUMIF($A$3:$A685,O$2,$B$3:$B685))</f>
        <v/>
      </c>
      <c r="P685" s="0" t="str">
        <f aca="false">IF(ISBLANK(A685),"",SUMIF($A$3:$A685,P$2,$B$3:$B685))</f>
        <v/>
      </c>
      <c r="Q685" s="0" t="str">
        <f aca="false">IF(ISBLANK(A685),"",SUMIF($A$3:$A685,Q$2,$B$3:$B685))</f>
        <v/>
      </c>
      <c r="R685" s="0" t="str">
        <f aca="false">IF(ISBLANK(A685),"",SUMIF($A$3:$A685,R$2,$B$3:$B685))</f>
        <v/>
      </c>
      <c r="T685" s="9" t="str">
        <f aca="false">IF(ISBLANK(A685),"",IF($A685=T$2,$C685,T684))</f>
        <v/>
      </c>
      <c r="U685" s="9" t="str">
        <f aca="false">IF(ISBLANK(A685),"",IF($A685=U$2,$C685,U684))</f>
        <v/>
      </c>
      <c r="V685" s="9" t="str">
        <f aca="false">IF(ISBLANK(A685),"",IF($A685=V$2,$C685,V684))</f>
        <v/>
      </c>
      <c r="W685" s="9" t="str">
        <f aca="false">IF(ISBLANK(A685),"",IF($A685=W$2,$C685,W684))</f>
        <v/>
      </c>
    </row>
    <row r="686" customFormat="false" ht="14.1" hidden="false" customHeight="false" outlineLevel="0" collapsed="false">
      <c r="H686" s="8" t="n">
        <f aca="false">IF(ISBLANK(D686),,LEFT(D686,LEN(D686)-6)*1)</f>
        <v>0</v>
      </c>
      <c r="I686" s="9" t="str">
        <f aca="false">IF(ISBLANK(A686),"",-B686*C686)</f>
        <v/>
      </c>
      <c r="J686" s="9" t="str">
        <f aca="false">IF(ISBLANK(A686),"",-SUM(I$3:I686))</f>
        <v/>
      </c>
      <c r="K686" s="9" t="str">
        <f aca="false">IF(ISBLANK(A686),"",SUMPRODUCT(O686:R686,T686:W686)-J686)</f>
        <v/>
      </c>
      <c r="L686" s="5" t="str">
        <f aca="false">IF(ISBLANK(A686),"",K686/$M$1)</f>
        <v/>
      </c>
      <c r="M686" s="5" t="str">
        <f aca="false">IF(ISBLANK(A686),"",K686/($M$1+SUM(K$3:K685)))</f>
        <v/>
      </c>
      <c r="N686" s="0" t="str">
        <f aca="false">IF(ISBLANK(A686),"",IF(H687=0,NETWORKDAYS($H$3,H686,holiday!$B$2:$B$10),IF(DAY(H686)&lt;DAY(H687),NETWORKDAYS($H$3,H686,holiday!$B$2:$B$10),0)))</f>
        <v/>
      </c>
      <c r="O686" s="0" t="str">
        <f aca="false">IF(ISBLANK(A686),"",SUMIF($A$3:$A686,O$2,$B$3:$B686))</f>
        <v/>
      </c>
      <c r="P686" s="0" t="str">
        <f aca="false">IF(ISBLANK(A686),"",SUMIF($A$3:$A686,P$2,$B$3:$B686))</f>
        <v/>
      </c>
      <c r="Q686" s="0" t="str">
        <f aca="false">IF(ISBLANK(A686),"",SUMIF($A$3:$A686,Q$2,$B$3:$B686))</f>
        <v/>
      </c>
      <c r="R686" s="0" t="str">
        <f aca="false">IF(ISBLANK(A686),"",SUMIF($A$3:$A686,R$2,$B$3:$B686))</f>
        <v/>
      </c>
      <c r="T686" s="9" t="str">
        <f aca="false">IF(ISBLANK(A686),"",IF($A686=T$2,$C686,T685))</f>
        <v/>
      </c>
      <c r="U686" s="9" t="str">
        <f aca="false">IF(ISBLANK(A686),"",IF($A686=U$2,$C686,U685))</f>
        <v/>
      </c>
      <c r="V686" s="9" t="str">
        <f aca="false">IF(ISBLANK(A686),"",IF($A686=V$2,$C686,V685))</f>
        <v/>
      </c>
      <c r="W686" s="9" t="str">
        <f aca="false">IF(ISBLANK(A686),"",IF($A686=W$2,$C686,W685))</f>
        <v/>
      </c>
    </row>
    <row r="687" customFormat="false" ht="14.1" hidden="false" customHeight="false" outlineLevel="0" collapsed="false">
      <c r="H687" s="8" t="n">
        <f aca="false">IF(ISBLANK(D687),,LEFT(D687,LEN(D687)-6)*1)</f>
        <v>0</v>
      </c>
      <c r="I687" s="9" t="str">
        <f aca="false">IF(ISBLANK(A687),"",-B687*C687)</f>
        <v/>
      </c>
      <c r="J687" s="9" t="str">
        <f aca="false">IF(ISBLANK(A687),"",-SUM(I$3:I687))</f>
        <v/>
      </c>
      <c r="K687" s="9" t="str">
        <f aca="false">IF(ISBLANK(A687),"",SUMPRODUCT(O687:R687,T687:W687)-J687)</f>
        <v/>
      </c>
      <c r="L687" s="5" t="str">
        <f aca="false">IF(ISBLANK(A687),"",K687/$M$1)</f>
        <v/>
      </c>
      <c r="M687" s="5" t="str">
        <f aca="false">IF(ISBLANK(A687),"",K687/($M$1+SUM(K$3:K686)))</f>
        <v/>
      </c>
      <c r="N687" s="0" t="str">
        <f aca="false">IF(ISBLANK(A687),"",IF(H688=0,NETWORKDAYS($H$3,H687,holiday!$B$2:$B$10),IF(DAY(H687)&lt;DAY(H688),NETWORKDAYS($H$3,H687,holiday!$B$2:$B$10),0)))</f>
        <v/>
      </c>
      <c r="O687" s="0" t="str">
        <f aca="false">IF(ISBLANK(A687),"",SUMIF($A$3:$A687,O$2,$B$3:$B687))</f>
        <v/>
      </c>
      <c r="P687" s="0" t="str">
        <f aca="false">IF(ISBLANK(A687),"",SUMIF($A$3:$A687,P$2,$B$3:$B687))</f>
        <v/>
      </c>
      <c r="Q687" s="0" t="str">
        <f aca="false">IF(ISBLANK(A687),"",SUMIF($A$3:$A687,Q$2,$B$3:$B687))</f>
        <v/>
      </c>
      <c r="R687" s="0" t="str">
        <f aca="false">IF(ISBLANK(A687),"",SUMIF($A$3:$A687,R$2,$B$3:$B687))</f>
        <v/>
      </c>
      <c r="T687" s="9" t="str">
        <f aca="false">IF(ISBLANK(A687),"",IF($A687=T$2,$C687,T686))</f>
        <v/>
      </c>
      <c r="U687" s="9" t="str">
        <f aca="false">IF(ISBLANK(A687),"",IF($A687=U$2,$C687,U686))</f>
        <v/>
      </c>
      <c r="V687" s="9" t="str">
        <f aca="false">IF(ISBLANK(A687),"",IF($A687=V$2,$C687,V686))</f>
        <v/>
      </c>
      <c r="W687" s="9" t="str">
        <f aca="false">IF(ISBLANK(A687),"",IF($A687=W$2,$C687,W686))</f>
        <v/>
      </c>
    </row>
    <row r="688" customFormat="false" ht="14.1" hidden="false" customHeight="false" outlineLevel="0" collapsed="false">
      <c r="H688" s="8" t="n">
        <f aca="false">IF(ISBLANK(D688),,LEFT(D688,LEN(D688)-6)*1)</f>
        <v>0</v>
      </c>
      <c r="I688" s="9" t="str">
        <f aca="false">IF(ISBLANK(A688),"",-B688*C688)</f>
        <v/>
      </c>
      <c r="J688" s="9" t="str">
        <f aca="false">IF(ISBLANK(A688),"",-SUM(I$3:I688))</f>
        <v/>
      </c>
      <c r="K688" s="9" t="str">
        <f aca="false">IF(ISBLANK(A688),"",SUMPRODUCT(O688:R688,T688:W688)-J688)</f>
        <v/>
      </c>
      <c r="L688" s="5" t="str">
        <f aca="false">IF(ISBLANK(A688),"",K688/$M$1)</f>
        <v/>
      </c>
      <c r="M688" s="5" t="str">
        <f aca="false">IF(ISBLANK(A688),"",K688/($M$1+SUM(K$3:K687)))</f>
        <v/>
      </c>
      <c r="N688" s="0" t="str">
        <f aca="false">IF(ISBLANK(A688),"",IF(H689=0,NETWORKDAYS($H$3,H688,holiday!$B$2:$B$10),IF(DAY(H688)&lt;DAY(H689),NETWORKDAYS($H$3,H688,holiday!$B$2:$B$10),0)))</f>
        <v/>
      </c>
      <c r="O688" s="0" t="str">
        <f aca="false">IF(ISBLANK(A688),"",SUMIF($A$3:$A688,O$2,$B$3:$B688))</f>
        <v/>
      </c>
      <c r="P688" s="0" t="str">
        <f aca="false">IF(ISBLANK(A688),"",SUMIF($A$3:$A688,P$2,$B$3:$B688))</f>
        <v/>
      </c>
      <c r="Q688" s="0" t="str">
        <f aca="false">IF(ISBLANK(A688),"",SUMIF($A$3:$A688,Q$2,$B$3:$B688))</f>
        <v/>
      </c>
      <c r="R688" s="0" t="str">
        <f aca="false">IF(ISBLANK(A688),"",SUMIF($A$3:$A688,R$2,$B$3:$B688))</f>
        <v/>
      </c>
      <c r="T688" s="9" t="str">
        <f aca="false">IF(ISBLANK(A688),"",IF($A688=T$2,$C688,T687))</f>
        <v/>
      </c>
      <c r="U688" s="9" t="str">
        <f aca="false">IF(ISBLANK(A688),"",IF($A688=U$2,$C688,U687))</f>
        <v/>
      </c>
      <c r="V688" s="9" t="str">
        <f aca="false">IF(ISBLANK(A688),"",IF($A688=V$2,$C688,V687))</f>
        <v/>
      </c>
      <c r="W688" s="9" t="str">
        <f aca="false">IF(ISBLANK(A688),"",IF($A688=W$2,$C688,W687))</f>
        <v/>
      </c>
    </row>
    <row r="689" customFormat="false" ht="14.1" hidden="false" customHeight="false" outlineLevel="0" collapsed="false">
      <c r="H689" s="8" t="n">
        <f aca="false">IF(ISBLANK(D689),,LEFT(D689,LEN(D689)-6)*1)</f>
        <v>0</v>
      </c>
      <c r="I689" s="9" t="str">
        <f aca="false">IF(ISBLANK(A689),"",-B689*C689)</f>
        <v/>
      </c>
      <c r="J689" s="9" t="str">
        <f aca="false">IF(ISBLANK(A689),"",-SUM(I$3:I689))</f>
        <v/>
      </c>
      <c r="K689" s="9" t="str">
        <f aca="false">IF(ISBLANK(A689),"",SUMPRODUCT(O689:R689,T689:W689)-J689)</f>
        <v/>
      </c>
      <c r="L689" s="5" t="str">
        <f aca="false">IF(ISBLANK(A689),"",K689/$M$1)</f>
        <v/>
      </c>
      <c r="M689" s="5" t="str">
        <f aca="false">IF(ISBLANK(A689),"",K689/($M$1+SUM(K$3:K688)))</f>
        <v/>
      </c>
      <c r="N689" s="0" t="str">
        <f aca="false">IF(ISBLANK(A689),"",IF(H690=0,NETWORKDAYS($H$3,H689,holiday!$B$2:$B$10),IF(DAY(H689)&lt;DAY(H690),NETWORKDAYS($H$3,H689,holiday!$B$2:$B$10),0)))</f>
        <v/>
      </c>
      <c r="O689" s="0" t="str">
        <f aca="false">IF(ISBLANK(A689),"",SUMIF($A$3:$A689,O$2,$B$3:$B689))</f>
        <v/>
      </c>
      <c r="P689" s="0" t="str">
        <f aca="false">IF(ISBLANK(A689),"",SUMIF($A$3:$A689,P$2,$B$3:$B689))</f>
        <v/>
      </c>
      <c r="Q689" s="0" t="str">
        <f aca="false">IF(ISBLANK(A689),"",SUMIF($A$3:$A689,Q$2,$B$3:$B689))</f>
        <v/>
      </c>
      <c r="R689" s="0" t="str">
        <f aca="false">IF(ISBLANK(A689),"",SUMIF($A$3:$A689,R$2,$B$3:$B689))</f>
        <v/>
      </c>
      <c r="T689" s="9" t="str">
        <f aca="false">IF(ISBLANK(A689),"",IF($A689=T$2,$C689,T688))</f>
        <v/>
      </c>
      <c r="U689" s="9" t="str">
        <f aca="false">IF(ISBLANK(A689),"",IF($A689=U$2,$C689,U688))</f>
        <v/>
      </c>
      <c r="V689" s="9" t="str">
        <f aca="false">IF(ISBLANK(A689),"",IF($A689=V$2,$C689,V688))</f>
        <v/>
      </c>
      <c r="W689" s="9" t="str">
        <f aca="false">IF(ISBLANK(A689),"",IF($A689=W$2,$C689,W688))</f>
        <v/>
      </c>
    </row>
    <row r="690" customFormat="false" ht="14.1" hidden="false" customHeight="false" outlineLevel="0" collapsed="false">
      <c r="H690" s="8" t="n">
        <f aca="false">IF(ISBLANK(D690),,LEFT(D690,LEN(D690)-6)*1)</f>
        <v>0</v>
      </c>
      <c r="I690" s="9" t="str">
        <f aca="false">IF(ISBLANK(A690),"",-B690*C690)</f>
        <v/>
      </c>
      <c r="J690" s="9" t="str">
        <f aca="false">IF(ISBLANK(A690),"",-SUM(I$3:I690))</f>
        <v/>
      </c>
      <c r="K690" s="9" t="str">
        <f aca="false">IF(ISBLANK(A690),"",SUMPRODUCT(O690:R690,T690:W690)-J690)</f>
        <v/>
      </c>
      <c r="L690" s="5" t="str">
        <f aca="false">IF(ISBLANK(A690),"",K690/$M$1)</f>
        <v/>
      </c>
      <c r="M690" s="5" t="str">
        <f aca="false">IF(ISBLANK(A690),"",K690/($M$1+SUM(K$3:K689)))</f>
        <v/>
      </c>
      <c r="N690" s="0" t="str">
        <f aca="false">IF(ISBLANK(A690),"",IF(H691=0,NETWORKDAYS($H$3,H690,holiday!$B$2:$B$10),IF(DAY(H690)&lt;DAY(H691),NETWORKDAYS($H$3,H690,holiday!$B$2:$B$10),0)))</f>
        <v/>
      </c>
      <c r="O690" s="0" t="str">
        <f aca="false">IF(ISBLANK(A690),"",SUMIF($A$3:$A690,O$2,$B$3:$B690))</f>
        <v/>
      </c>
      <c r="P690" s="0" t="str">
        <f aca="false">IF(ISBLANK(A690),"",SUMIF($A$3:$A690,P$2,$B$3:$B690))</f>
        <v/>
      </c>
      <c r="Q690" s="0" t="str">
        <f aca="false">IF(ISBLANK(A690),"",SUMIF($A$3:$A690,Q$2,$B$3:$B690))</f>
        <v/>
      </c>
      <c r="R690" s="0" t="str">
        <f aca="false">IF(ISBLANK(A690),"",SUMIF($A$3:$A690,R$2,$B$3:$B690))</f>
        <v/>
      </c>
      <c r="T690" s="9" t="str">
        <f aca="false">IF(ISBLANK(A690),"",IF($A690=T$2,$C690,T689))</f>
        <v/>
      </c>
      <c r="U690" s="9" t="str">
        <f aca="false">IF(ISBLANK(A690),"",IF($A690=U$2,$C690,U689))</f>
        <v/>
      </c>
      <c r="V690" s="9" t="str">
        <f aca="false">IF(ISBLANK(A690),"",IF($A690=V$2,$C690,V689))</f>
        <v/>
      </c>
      <c r="W690" s="9" t="str">
        <f aca="false">IF(ISBLANK(A690),"",IF($A690=W$2,$C690,W689))</f>
        <v/>
      </c>
    </row>
    <row r="691" customFormat="false" ht="14.1" hidden="false" customHeight="false" outlineLevel="0" collapsed="false">
      <c r="H691" s="8" t="n">
        <f aca="false">IF(ISBLANK(D691),,LEFT(D691,LEN(D691)-6)*1)</f>
        <v>0</v>
      </c>
      <c r="I691" s="9" t="str">
        <f aca="false">IF(ISBLANK(A691),"",-B691*C691)</f>
        <v/>
      </c>
      <c r="J691" s="9" t="str">
        <f aca="false">IF(ISBLANK(A691),"",-SUM(I$3:I691))</f>
        <v/>
      </c>
      <c r="K691" s="9" t="str">
        <f aca="false">IF(ISBLANK(A691),"",SUMPRODUCT(O691:R691,T691:W691)-J691)</f>
        <v/>
      </c>
      <c r="L691" s="5" t="str">
        <f aca="false">IF(ISBLANK(A691),"",K691/$M$1)</f>
        <v/>
      </c>
      <c r="M691" s="5" t="str">
        <f aca="false">IF(ISBLANK(A691),"",K691/($M$1+SUM(K$3:K690)))</f>
        <v/>
      </c>
      <c r="N691" s="0" t="str">
        <f aca="false">IF(ISBLANK(A691),"",IF(H692=0,NETWORKDAYS($H$3,H691,holiday!$B$2:$B$10),IF(DAY(H691)&lt;DAY(H692),NETWORKDAYS($H$3,H691,holiday!$B$2:$B$10),0)))</f>
        <v/>
      </c>
      <c r="O691" s="0" t="str">
        <f aca="false">IF(ISBLANK(A691),"",SUMIF($A$3:$A691,O$2,$B$3:$B691))</f>
        <v/>
      </c>
      <c r="P691" s="0" t="str">
        <f aca="false">IF(ISBLANK(A691),"",SUMIF($A$3:$A691,P$2,$B$3:$B691))</f>
        <v/>
      </c>
      <c r="Q691" s="0" t="str">
        <f aca="false">IF(ISBLANK(A691),"",SUMIF($A$3:$A691,Q$2,$B$3:$B691))</f>
        <v/>
      </c>
      <c r="R691" s="0" t="str">
        <f aca="false">IF(ISBLANK(A691),"",SUMIF($A$3:$A691,R$2,$B$3:$B691))</f>
        <v/>
      </c>
      <c r="T691" s="9" t="str">
        <f aca="false">IF(ISBLANK(A691),"",IF($A691=T$2,$C691,T690))</f>
        <v/>
      </c>
      <c r="U691" s="9" t="str">
        <f aca="false">IF(ISBLANK(A691),"",IF($A691=U$2,$C691,U690))</f>
        <v/>
      </c>
      <c r="V691" s="9" t="str">
        <f aca="false">IF(ISBLANK(A691),"",IF($A691=V$2,$C691,V690))</f>
        <v/>
      </c>
      <c r="W691" s="9" t="str">
        <f aca="false">IF(ISBLANK(A691),"",IF($A691=W$2,$C691,W690))</f>
        <v/>
      </c>
    </row>
    <row r="692" customFormat="false" ht="14.1" hidden="false" customHeight="false" outlineLevel="0" collapsed="false">
      <c r="H692" s="8" t="n">
        <f aca="false">IF(ISBLANK(D692),,LEFT(D692,LEN(D692)-6)*1)</f>
        <v>0</v>
      </c>
      <c r="I692" s="9" t="str">
        <f aca="false">IF(ISBLANK(A692),"",-B692*C692)</f>
        <v/>
      </c>
      <c r="J692" s="9" t="str">
        <f aca="false">IF(ISBLANK(A692),"",-SUM(I$3:I692))</f>
        <v/>
      </c>
      <c r="K692" s="9" t="str">
        <f aca="false">IF(ISBLANK(A692),"",SUMPRODUCT(O692:R692,T692:W692)-J692)</f>
        <v/>
      </c>
      <c r="L692" s="5" t="str">
        <f aca="false">IF(ISBLANK(A692),"",K692/$M$1)</f>
        <v/>
      </c>
      <c r="M692" s="5" t="str">
        <f aca="false">IF(ISBLANK(A692),"",K692/($M$1+SUM(K$3:K691)))</f>
        <v/>
      </c>
      <c r="N692" s="0" t="str">
        <f aca="false">IF(ISBLANK(A692),"",IF(H693=0,NETWORKDAYS($H$3,H692,holiday!$B$2:$B$10),IF(DAY(H692)&lt;DAY(H693),NETWORKDAYS($H$3,H692,holiday!$B$2:$B$10),0)))</f>
        <v/>
      </c>
      <c r="O692" s="0" t="str">
        <f aca="false">IF(ISBLANK(A692),"",SUMIF($A$3:$A692,O$2,$B$3:$B692))</f>
        <v/>
      </c>
      <c r="P692" s="0" t="str">
        <f aca="false">IF(ISBLANK(A692),"",SUMIF($A$3:$A692,P$2,$B$3:$B692))</f>
        <v/>
      </c>
      <c r="Q692" s="0" t="str">
        <f aca="false">IF(ISBLANK(A692),"",SUMIF($A$3:$A692,Q$2,$B$3:$B692))</f>
        <v/>
      </c>
      <c r="R692" s="0" t="str">
        <f aca="false">IF(ISBLANK(A692),"",SUMIF($A$3:$A692,R$2,$B$3:$B692))</f>
        <v/>
      </c>
      <c r="T692" s="9" t="str">
        <f aca="false">IF(ISBLANK(A692),"",IF($A692=T$2,$C692,T691))</f>
        <v/>
      </c>
      <c r="U692" s="9" t="str">
        <f aca="false">IF(ISBLANK(A692),"",IF($A692=U$2,$C692,U691))</f>
        <v/>
      </c>
      <c r="V692" s="9" t="str">
        <f aca="false">IF(ISBLANK(A692),"",IF($A692=V$2,$C692,V691))</f>
        <v/>
      </c>
      <c r="W692" s="9" t="str">
        <f aca="false">IF(ISBLANK(A692),"",IF($A692=W$2,$C692,W691))</f>
        <v/>
      </c>
    </row>
    <row r="693" customFormat="false" ht="14.1" hidden="false" customHeight="false" outlineLevel="0" collapsed="false">
      <c r="H693" s="8" t="n">
        <f aca="false">IF(ISBLANK(D693),,LEFT(D693,LEN(D693)-6)*1)</f>
        <v>0</v>
      </c>
      <c r="I693" s="9" t="str">
        <f aca="false">IF(ISBLANK(A693),"",-B693*C693)</f>
        <v/>
      </c>
      <c r="J693" s="9" t="str">
        <f aca="false">IF(ISBLANK(A693),"",-SUM(I$3:I693))</f>
        <v/>
      </c>
      <c r="K693" s="9" t="str">
        <f aca="false">IF(ISBLANK(A693),"",SUMPRODUCT(O693:R693,T693:W693)-J693)</f>
        <v/>
      </c>
      <c r="L693" s="5" t="str">
        <f aca="false">IF(ISBLANK(A693),"",K693/$M$1)</f>
        <v/>
      </c>
      <c r="M693" s="5" t="str">
        <f aca="false">IF(ISBLANK(A693),"",K693/($M$1+SUM(K$3:K692)))</f>
        <v/>
      </c>
      <c r="N693" s="0" t="str">
        <f aca="false">IF(ISBLANK(A693),"",IF(H694=0,NETWORKDAYS($H$3,H693,holiday!$B$2:$B$10),IF(DAY(H693)&lt;DAY(H694),NETWORKDAYS($H$3,H693,holiday!$B$2:$B$10),0)))</f>
        <v/>
      </c>
      <c r="O693" s="0" t="str">
        <f aca="false">IF(ISBLANK(A693),"",SUMIF($A$3:$A693,O$2,$B$3:$B693))</f>
        <v/>
      </c>
      <c r="P693" s="0" t="str">
        <f aca="false">IF(ISBLANK(A693),"",SUMIF($A$3:$A693,P$2,$B$3:$B693))</f>
        <v/>
      </c>
      <c r="Q693" s="0" t="str">
        <f aca="false">IF(ISBLANK(A693),"",SUMIF($A$3:$A693,Q$2,$B$3:$B693))</f>
        <v/>
      </c>
      <c r="R693" s="0" t="str">
        <f aca="false">IF(ISBLANK(A693),"",SUMIF($A$3:$A693,R$2,$B$3:$B693))</f>
        <v/>
      </c>
      <c r="T693" s="9" t="str">
        <f aca="false">IF(ISBLANK(A693),"",IF($A693=T$2,$C693,T692))</f>
        <v/>
      </c>
      <c r="U693" s="9" t="str">
        <f aca="false">IF(ISBLANK(A693),"",IF($A693=U$2,$C693,U692))</f>
        <v/>
      </c>
      <c r="V693" s="9" t="str">
        <f aca="false">IF(ISBLANK(A693),"",IF($A693=V$2,$C693,V692))</f>
        <v/>
      </c>
      <c r="W693" s="9" t="str">
        <f aca="false">IF(ISBLANK(A693),"",IF($A693=W$2,$C693,W692))</f>
        <v/>
      </c>
    </row>
    <row r="694" customFormat="false" ht="14.1" hidden="false" customHeight="false" outlineLevel="0" collapsed="false">
      <c r="H694" s="8" t="n">
        <f aca="false">IF(ISBLANK(D694),,LEFT(D694,LEN(D694)-6)*1)</f>
        <v>0</v>
      </c>
      <c r="I694" s="9" t="str">
        <f aca="false">IF(ISBLANK(A694),"",-B694*C694)</f>
        <v/>
      </c>
      <c r="J694" s="9" t="str">
        <f aca="false">IF(ISBLANK(A694),"",-SUM(I$3:I694))</f>
        <v/>
      </c>
      <c r="K694" s="9" t="str">
        <f aca="false">IF(ISBLANK(A694),"",SUMPRODUCT(O694:R694,T694:W694)-J694)</f>
        <v/>
      </c>
      <c r="L694" s="5" t="str">
        <f aca="false">IF(ISBLANK(A694),"",K694/$M$1)</f>
        <v/>
      </c>
      <c r="M694" s="5" t="str">
        <f aca="false">IF(ISBLANK(A694),"",K694/($M$1+SUM(K$3:K693)))</f>
        <v/>
      </c>
      <c r="N694" s="0" t="str">
        <f aca="false">IF(ISBLANK(A694),"",IF(H695=0,NETWORKDAYS($H$3,H694,holiday!$B$2:$B$10),IF(DAY(H694)&lt;DAY(H695),NETWORKDAYS($H$3,H694,holiday!$B$2:$B$10),0)))</f>
        <v/>
      </c>
      <c r="O694" s="0" t="str">
        <f aca="false">IF(ISBLANK(A694),"",SUMIF($A$3:$A694,O$2,$B$3:$B694))</f>
        <v/>
      </c>
      <c r="P694" s="0" t="str">
        <f aca="false">IF(ISBLANK(A694),"",SUMIF($A$3:$A694,P$2,$B$3:$B694))</f>
        <v/>
      </c>
      <c r="Q694" s="0" t="str">
        <f aca="false">IF(ISBLANK(A694),"",SUMIF($A$3:$A694,Q$2,$B$3:$B694))</f>
        <v/>
      </c>
      <c r="R694" s="0" t="str">
        <f aca="false">IF(ISBLANK(A694),"",SUMIF($A$3:$A694,R$2,$B$3:$B694))</f>
        <v/>
      </c>
      <c r="T694" s="9" t="str">
        <f aca="false">IF(ISBLANK(A694),"",IF($A694=T$2,$C694,T693))</f>
        <v/>
      </c>
      <c r="U694" s="9" t="str">
        <f aca="false">IF(ISBLANK(A694),"",IF($A694=U$2,$C694,U693))</f>
        <v/>
      </c>
      <c r="V694" s="9" t="str">
        <f aca="false">IF(ISBLANK(A694),"",IF($A694=V$2,$C694,V693))</f>
        <v/>
      </c>
      <c r="W694" s="9" t="str">
        <f aca="false">IF(ISBLANK(A694),"",IF($A694=W$2,$C694,W693))</f>
        <v/>
      </c>
    </row>
    <row r="695" customFormat="false" ht="14.1" hidden="false" customHeight="false" outlineLevel="0" collapsed="false">
      <c r="H695" s="8" t="n">
        <f aca="false">IF(ISBLANK(D695),,LEFT(D695,LEN(D695)-6)*1)</f>
        <v>0</v>
      </c>
      <c r="I695" s="9" t="str">
        <f aca="false">IF(ISBLANK(A695),"",-B695*C695)</f>
        <v/>
      </c>
      <c r="J695" s="9" t="str">
        <f aca="false">IF(ISBLANK(A695),"",-SUM(I$3:I695))</f>
        <v/>
      </c>
      <c r="K695" s="9" t="str">
        <f aca="false">IF(ISBLANK(A695),"",SUMPRODUCT(O695:R695,T695:W695)-J695)</f>
        <v/>
      </c>
      <c r="L695" s="5" t="str">
        <f aca="false">IF(ISBLANK(A695),"",K695/$M$1)</f>
        <v/>
      </c>
      <c r="M695" s="5" t="str">
        <f aca="false">IF(ISBLANK(A695),"",K695/($M$1+SUM(K$3:K694)))</f>
        <v/>
      </c>
      <c r="N695" s="0" t="str">
        <f aca="false">IF(ISBLANK(A695),"",IF(H696=0,NETWORKDAYS($H$3,H695,holiday!$B$2:$B$10),IF(DAY(H695)&lt;DAY(H696),NETWORKDAYS($H$3,H695,holiday!$B$2:$B$10),0)))</f>
        <v/>
      </c>
      <c r="O695" s="0" t="str">
        <f aca="false">IF(ISBLANK(A695),"",SUMIF($A$3:$A695,O$2,$B$3:$B695))</f>
        <v/>
      </c>
      <c r="P695" s="0" t="str">
        <f aca="false">IF(ISBLANK(A695),"",SUMIF($A$3:$A695,P$2,$B$3:$B695))</f>
        <v/>
      </c>
      <c r="Q695" s="0" t="str">
        <f aca="false">IF(ISBLANK(A695),"",SUMIF($A$3:$A695,Q$2,$B$3:$B695))</f>
        <v/>
      </c>
      <c r="R695" s="0" t="str">
        <f aca="false">IF(ISBLANK(A695),"",SUMIF($A$3:$A695,R$2,$B$3:$B695))</f>
        <v/>
      </c>
      <c r="T695" s="9" t="str">
        <f aca="false">IF(ISBLANK(A695),"",IF($A695=T$2,$C695,T694))</f>
        <v/>
      </c>
      <c r="U695" s="9" t="str">
        <f aca="false">IF(ISBLANK(A695),"",IF($A695=U$2,$C695,U694))</f>
        <v/>
      </c>
      <c r="V695" s="9" t="str">
        <f aca="false">IF(ISBLANK(A695),"",IF($A695=V$2,$C695,V694))</f>
        <v/>
      </c>
      <c r="W695" s="9" t="str">
        <f aca="false">IF(ISBLANK(A695),"",IF($A695=W$2,$C695,W694))</f>
        <v/>
      </c>
    </row>
    <row r="696" customFormat="false" ht="14.1" hidden="false" customHeight="false" outlineLevel="0" collapsed="false">
      <c r="H696" s="8" t="n">
        <f aca="false">IF(ISBLANK(D696),,LEFT(D696,LEN(D696)-6)*1)</f>
        <v>0</v>
      </c>
      <c r="I696" s="9" t="str">
        <f aca="false">IF(ISBLANK(A696),"",-B696*C696)</f>
        <v/>
      </c>
      <c r="J696" s="9" t="str">
        <f aca="false">IF(ISBLANK(A696),"",-SUM(I$3:I696))</f>
        <v/>
      </c>
      <c r="K696" s="9" t="str">
        <f aca="false">IF(ISBLANK(A696),"",SUMPRODUCT(O696:R696,T696:W696)-J696)</f>
        <v/>
      </c>
      <c r="L696" s="5" t="str">
        <f aca="false">IF(ISBLANK(A696),"",K696/$M$1)</f>
        <v/>
      </c>
      <c r="M696" s="5" t="str">
        <f aca="false">IF(ISBLANK(A696),"",K696/($M$1+SUM(K$3:K695)))</f>
        <v/>
      </c>
      <c r="N696" s="0" t="str">
        <f aca="false">IF(ISBLANK(A696),"",IF(H697=0,NETWORKDAYS($H$3,H696,holiday!$B$2:$B$10),IF(DAY(H696)&lt;DAY(H697),NETWORKDAYS($H$3,H696,holiday!$B$2:$B$10),0)))</f>
        <v/>
      </c>
      <c r="O696" s="0" t="str">
        <f aca="false">IF(ISBLANK(A696),"",SUMIF($A$3:$A696,O$2,$B$3:$B696))</f>
        <v/>
      </c>
      <c r="P696" s="0" t="str">
        <f aca="false">IF(ISBLANK(A696),"",SUMIF($A$3:$A696,P$2,$B$3:$B696))</f>
        <v/>
      </c>
      <c r="Q696" s="0" t="str">
        <f aca="false">IF(ISBLANK(A696),"",SUMIF($A$3:$A696,Q$2,$B$3:$B696))</f>
        <v/>
      </c>
      <c r="R696" s="0" t="str">
        <f aca="false">IF(ISBLANK(A696),"",SUMIF($A$3:$A696,R$2,$B$3:$B696))</f>
        <v/>
      </c>
      <c r="T696" s="9" t="str">
        <f aca="false">IF(ISBLANK(A696),"",IF($A696=T$2,$C696,T695))</f>
        <v/>
      </c>
      <c r="U696" s="9" t="str">
        <f aca="false">IF(ISBLANK(A696),"",IF($A696=U$2,$C696,U695))</f>
        <v/>
      </c>
      <c r="V696" s="9" t="str">
        <f aca="false">IF(ISBLANK(A696),"",IF($A696=V$2,$C696,V695))</f>
        <v/>
      </c>
      <c r="W696" s="9" t="str">
        <f aca="false">IF(ISBLANK(A696),"",IF($A696=W$2,$C696,W695))</f>
        <v/>
      </c>
    </row>
    <row r="697" customFormat="false" ht="14.1" hidden="false" customHeight="false" outlineLevel="0" collapsed="false">
      <c r="H697" s="8" t="n">
        <f aca="false">IF(ISBLANK(D697),,LEFT(D697,LEN(D697)-6)*1)</f>
        <v>0</v>
      </c>
      <c r="I697" s="9" t="str">
        <f aca="false">IF(ISBLANK(A697),"",-B697*C697)</f>
        <v/>
      </c>
      <c r="J697" s="9" t="str">
        <f aca="false">IF(ISBLANK(A697),"",-SUM(I$3:I697))</f>
        <v/>
      </c>
      <c r="K697" s="9" t="str">
        <f aca="false">IF(ISBLANK(A697),"",SUMPRODUCT(O697:R697,T697:W697)-J697)</f>
        <v/>
      </c>
      <c r="L697" s="5" t="str">
        <f aca="false">IF(ISBLANK(A697),"",K697/$M$1)</f>
        <v/>
      </c>
      <c r="M697" s="5" t="str">
        <f aca="false">IF(ISBLANK(A697),"",K697/($M$1+SUM(K$3:K696)))</f>
        <v/>
      </c>
      <c r="N697" s="0" t="str">
        <f aca="false">IF(ISBLANK(A697),"",IF(H698=0,NETWORKDAYS($H$3,H697,holiday!$B$2:$B$10),IF(DAY(H697)&lt;DAY(H698),NETWORKDAYS($H$3,H697,holiday!$B$2:$B$10),0)))</f>
        <v/>
      </c>
      <c r="O697" s="0" t="str">
        <f aca="false">IF(ISBLANK(A697),"",SUMIF($A$3:$A697,O$2,$B$3:$B697))</f>
        <v/>
      </c>
      <c r="P697" s="0" t="str">
        <f aca="false">IF(ISBLANK(A697),"",SUMIF($A$3:$A697,P$2,$B$3:$B697))</f>
        <v/>
      </c>
      <c r="Q697" s="0" t="str">
        <f aca="false">IF(ISBLANK(A697),"",SUMIF($A$3:$A697,Q$2,$B$3:$B697))</f>
        <v/>
      </c>
      <c r="R697" s="0" t="str">
        <f aca="false">IF(ISBLANK(A697),"",SUMIF($A$3:$A697,R$2,$B$3:$B697))</f>
        <v/>
      </c>
      <c r="T697" s="9" t="str">
        <f aca="false">IF(ISBLANK(A697),"",IF($A697=T$2,$C697,T696))</f>
        <v/>
      </c>
      <c r="U697" s="9" t="str">
        <f aca="false">IF(ISBLANK(A697),"",IF($A697=U$2,$C697,U696))</f>
        <v/>
      </c>
      <c r="V697" s="9" t="str">
        <f aca="false">IF(ISBLANK(A697),"",IF($A697=V$2,$C697,V696))</f>
        <v/>
      </c>
      <c r="W697" s="9" t="str">
        <f aca="false">IF(ISBLANK(A697),"",IF($A697=W$2,$C697,W696))</f>
        <v/>
      </c>
    </row>
    <row r="698" customFormat="false" ht="14.1" hidden="false" customHeight="false" outlineLevel="0" collapsed="false">
      <c r="H698" s="8" t="n">
        <f aca="false">IF(ISBLANK(D698),,LEFT(D698,LEN(D698)-6)*1)</f>
        <v>0</v>
      </c>
      <c r="I698" s="9" t="str">
        <f aca="false">IF(ISBLANK(A698),"",-B698*C698)</f>
        <v/>
      </c>
      <c r="J698" s="9" t="str">
        <f aca="false">IF(ISBLANK(A698),"",-SUM(I$3:I698))</f>
        <v/>
      </c>
      <c r="K698" s="9" t="str">
        <f aca="false">IF(ISBLANK(A698),"",SUMPRODUCT(O698:R698,T698:W698)-J698)</f>
        <v/>
      </c>
      <c r="L698" s="5" t="str">
        <f aca="false">IF(ISBLANK(A698),"",K698/$M$1)</f>
        <v/>
      </c>
      <c r="M698" s="5" t="str">
        <f aca="false">IF(ISBLANK(A698),"",K698/($M$1+SUM(K$3:K697)))</f>
        <v/>
      </c>
      <c r="N698" s="0" t="str">
        <f aca="false">IF(ISBLANK(A698),"",IF(H699=0,NETWORKDAYS($H$3,H698,holiday!$B$2:$B$10),IF(DAY(H698)&lt;DAY(H699),NETWORKDAYS($H$3,H698,holiday!$B$2:$B$10),0)))</f>
        <v/>
      </c>
      <c r="O698" s="0" t="str">
        <f aca="false">IF(ISBLANK(A698),"",SUMIF($A$3:$A698,O$2,$B$3:$B698))</f>
        <v/>
      </c>
      <c r="P698" s="0" t="str">
        <f aca="false">IF(ISBLANK(A698),"",SUMIF($A$3:$A698,P$2,$B$3:$B698))</f>
        <v/>
      </c>
      <c r="Q698" s="0" t="str">
        <f aca="false">IF(ISBLANK(A698),"",SUMIF($A$3:$A698,Q$2,$B$3:$B698))</f>
        <v/>
      </c>
      <c r="R698" s="0" t="str">
        <f aca="false">IF(ISBLANK(A698),"",SUMIF($A$3:$A698,R$2,$B$3:$B698))</f>
        <v/>
      </c>
      <c r="T698" s="9" t="str">
        <f aca="false">IF(ISBLANK(A698),"",IF($A698=T$2,$C698,T697))</f>
        <v/>
      </c>
      <c r="U698" s="9" t="str">
        <f aca="false">IF(ISBLANK(A698),"",IF($A698=U$2,$C698,U697))</f>
        <v/>
      </c>
      <c r="V698" s="9" t="str">
        <f aca="false">IF(ISBLANK(A698),"",IF($A698=V$2,$C698,V697))</f>
        <v/>
      </c>
      <c r="W698" s="9" t="str">
        <f aca="false">IF(ISBLANK(A698),"",IF($A698=W$2,$C698,W697))</f>
        <v/>
      </c>
    </row>
    <row r="699" customFormat="false" ht="14.1" hidden="false" customHeight="false" outlineLevel="0" collapsed="false">
      <c r="H699" s="8" t="n">
        <f aca="false">IF(ISBLANK(D699),,LEFT(D699,LEN(D699)-6)*1)</f>
        <v>0</v>
      </c>
      <c r="I699" s="9" t="str">
        <f aca="false">IF(ISBLANK(A699),"",-B699*C699)</f>
        <v/>
      </c>
      <c r="J699" s="9" t="str">
        <f aca="false">IF(ISBLANK(A699),"",-SUM(I$3:I699))</f>
        <v/>
      </c>
      <c r="K699" s="9" t="str">
        <f aca="false">IF(ISBLANK(A699),"",SUMPRODUCT(O699:R699,T699:W699)-J699)</f>
        <v/>
      </c>
      <c r="L699" s="5" t="str">
        <f aca="false">IF(ISBLANK(A699),"",K699/$M$1)</f>
        <v/>
      </c>
      <c r="M699" s="5" t="str">
        <f aca="false">IF(ISBLANK(A699),"",K699/($M$1+SUM(K$3:K698)))</f>
        <v/>
      </c>
      <c r="N699" s="0" t="str">
        <f aca="false">IF(ISBLANK(A699),"",IF(H700=0,NETWORKDAYS($H$3,H699,holiday!$B$2:$B$10),IF(DAY(H699)&lt;DAY(H700),NETWORKDAYS($H$3,H699,holiday!$B$2:$B$10),0)))</f>
        <v/>
      </c>
      <c r="O699" s="0" t="str">
        <f aca="false">IF(ISBLANK(A699),"",SUMIF($A$3:$A699,O$2,$B$3:$B699))</f>
        <v/>
      </c>
      <c r="P699" s="0" t="str">
        <f aca="false">IF(ISBLANK(A699),"",SUMIF($A$3:$A699,P$2,$B$3:$B699))</f>
        <v/>
      </c>
      <c r="Q699" s="0" t="str">
        <f aca="false">IF(ISBLANK(A699),"",SUMIF($A$3:$A699,Q$2,$B$3:$B699))</f>
        <v/>
      </c>
      <c r="R699" s="0" t="str">
        <f aca="false">IF(ISBLANK(A699),"",SUMIF($A$3:$A699,R$2,$B$3:$B699))</f>
        <v/>
      </c>
      <c r="T699" s="9" t="str">
        <f aca="false">IF(ISBLANK(A699),"",IF($A699=T$2,$C699,T698))</f>
        <v/>
      </c>
      <c r="U699" s="9" t="str">
        <f aca="false">IF(ISBLANK(A699),"",IF($A699=U$2,$C699,U698))</f>
        <v/>
      </c>
      <c r="V699" s="9" t="str">
        <f aca="false">IF(ISBLANK(A699),"",IF($A699=V$2,$C699,V698))</f>
        <v/>
      </c>
      <c r="W699" s="9" t="str">
        <f aca="false">IF(ISBLANK(A699),"",IF($A699=W$2,$C699,W698))</f>
        <v/>
      </c>
    </row>
    <row r="700" customFormat="false" ht="14.1" hidden="false" customHeight="false" outlineLevel="0" collapsed="false">
      <c r="H700" s="8" t="n">
        <f aca="false">IF(ISBLANK(D700),,LEFT(D700,LEN(D700)-6)*1)</f>
        <v>0</v>
      </c>
      <c r="I700" s="9" t="str">
        <f aca="false">IF(ISBLANK(A700),"",-B700*C700)</f>
        <v/>
      </c>
      <c r="J700" s="9" t="str">
        <f aca="false">IF(ISBLANK(A700),"",-SUM(I$3:I700))</f>
        <v/>
      </c>
      <c r="K700" s="9" t="str">
        <f aca="false">IF(ISBLANK(A700),"",SUMPRODUCT(O700:R700,T700:W700)-J700)</f>
        <v/>
      </c>
      <c r="L700" s="5" t="str">
        <f aca="false">IF(ISBLANK(A700),"",K700/$M$1)</f>
        <v/>
      </c>
      <c r="M700" s="5" t="str">
        <f aca="false">IF(ISBLANK(A700),"",K700/($M$1+SUM(K$3:K699)))</f>
        <v/>
      </c>
      <c r="N700" s="0" t="str">
        <f aca="false">IF(ISBLANK(A700),"",IF(H701=0,NETWORKDAYS($H$3,H700,holiday!$B$2:$B$10),IF(DAY(H700)&lt;DAY(H701),NETWORKDAYS($H$3,H700,holiday!$B$2:$B$10),0)))</f>
        <v/>
      </c>
      <c r="O700" s="0" t="str">
        <f aca="false">IF(ISBLANK(A700),"",SUMIF($A$3:$A700,O$2,$B$3:$B700))</f>
        <v/>
      </c>
      <c r="P700" s="0" t="str">
        <f aca="false">IF(ISBLANK(A700),"",SUMIF($A$3:$A700,P$2,$B$3:$B700))</f>
        <v/>
      </c>
      <c r="Q700" s="0" t="str">
        <f aca="false">IF(ISBLANK(A700),"",SUMIF($A$3:$A700,Q$2,$B$3:$B700))</f>
        <v/>
      </c>
      <c r="R700" s="0" t="str">
        <f aca="false">IF(ISBLANK(A700),"",SUMIF($A$3:$A700,R$2,$B$3:$B700))</f>
        <v/>
      </c>
      <c r="T700" s="9" t="str">
        <f aca="false">IF(ISBLANK(A700),"",IF($A700=T$2,$C700,T699))</f>
        <v/>
      </c>
      <c r="U700" s="9" t="str">
        <f aca="false">IF(ISBLANK(A700),"",IF($A700=U$2,$C700,U699))</f>
        <v/>
      </c>
      <c r="V700" s="9" t="str">
        <f aca="false">IF(ISBLANK(A700),"",IF($A700=V$2,$C700,V699))</f>
        <v/>
      </c>
      <c r="W700" s="9" t="str">
        <f aca="false">IF(ISBLANK(A700),"",IF($A700=W$2,$C700,W699))</f>
        <v/>
      </c>
    </row>
    <row r="701" customFormat="false" ht="14.1" hidden="false" customHeight="false" outlineLevel="0" collapsed="false">
      <c r="H701" s="8" t="n">
        <f aca="false">IF(ISBLANK(D701),,LEFT(D701,LEN(D701)-6)*1)</f>
        <v>0</v>
      </c>
      <c r="I701" s="9" t="str">
        <f aca="false">IF(ISBLANK(A701),"",-B701*C701)</f>
        <v/>
      </c>
      <c r="J701" s="9" t="str">
        <f aca="false">IF(ISBLANK(A701),"",-SUM(I$3:I701))</f>
        <v/>
      </c>
      <c r="K701" s="9" t="str">
        <f aca="false">IF(ISBLANK(A701),"",SUMPRODUCT(O701:R701,T701:W701)-J701)</f>
        <v/>
      </c>
      <c r="L701" s="5" t="str">
        <f aca="false">IF(ISBLANK(A701),"",K701/$M$1)</f>
        <v/>
      </c>
      <c r="M701" s="5" t="str">
        <f aca="false">IF(ISBLANK(A701),"",K701/($M$1+SUM(K$3:K700)))</f>
        <v/>
      </c>
      <c r="N701" s="0" t="str">
        <f aca="false">IF(ISBLANK(A701),"",IF(H702=0,NETWORKDAYS($H$3,H701,holiday!$B$2:$B$10),IF(DAY(H701)&lt;DAY(H702),NETWORKDAYS($H$3,H701,holiday!$B$2:$B$10),0)))</f>
        <v/>
      </c>
      <c r="O701" s="0" t="str">
        <f aca="false">IF(ISBLANK(A701),"",SUMIF($A$3:$A701,O$2,$B$3:$B701))</f>
        <v/>
      </c>
      <c r="P701" s="0" t="str">
        <f aca="false">IF(ISBLANK(A701),"",SUMIF($A$3:$A701,P$2,$B$3:$B701))</f>
        <v/>
      </c>
      <c r="Q701" s="0" t="str">
        <f aca="false">IF(ISBLANK(A701),"",SUMIF($A$3:$A701,Q$2,$B$3:$B701))</f>
        <v/>
      </c>
      <c r="R701" s="0" t="str">
        <f aca="false">IF(ISBLANK(A701),"",SUMIF($A$3:$A701,R$2,$B$3:$B701))</f>
        <v/>
      </c>
      <c r="T701" s="9" t="str">
        <f aca="false">IF(ISBLANK(A701),"",IF($A701=T$2,$C701,T700))</f>
        <v/>
      </c>
      <c r="U701" s="9" t="str">
        <f aca="false">IF(ISBLANK(A701),"",IF($A701=U$2,$C701,U700))</f>
        <v/>
      </c>
      <c r="V701" s="9" t="str">
        <f aca="false">IF(ISBLANK(A701),"",IF($A701=V$2,$C701,V700))</f>
        <v/>
      </c>
      <c r="W701" s="9" t="str">
        <f aca="false">IF(ISBLANK(A701),"",IF($A701=W$2,$C701,W700))</f>
        <v/>
      </c>
    </row>
    <row r="702" customFormat="false" ht="14.1" hidden="false" customHeight="false" outlineLevel="0" collapsed="false">
      <c r="H702" s="8" t="n">
        <f aca="false">IF(ISBLANK(D702),,LEFT(D702,LEN(D702)-6)*1)</f>
        <v>0</v>
      </c>
      <c r="I702" s="9" t="str">
        <f aca="false">IF(ISBLANK(A702),"",-B702*C702)</f>
        <v/>
      </c>
      <c r="J702" s="9" t="str">
        <f aca="false">IF(ISBLANK(A702),"",-SUM(I$3:I702))</f>
        <v/>
      </c>
      <c r="K702" s="9" t="str">
        <f aca="false">IF(ISBLANK(A702),"",SUMPRODUCT(O702:R702,T702:W702)-J702)</f>
        <v/>
      </c>
      <c r="L702" s="5" t="str">
        <f aca="false">IF(ISBLANK(A702),"",K702/$M$1)</f>
        <v/>
      </c>
      <c r="M702" s="5" t="str">
        <f aca="false">IF(ISBLANK(A702),"",K702/($M$1+SUM(K$3:K701)))</f>
        <v/>
      </c>
      <c r="N702" s="0" t="str">
        <f aca="false">IF(ISBLANK(A702),"",IF(H703=0,NETWORKDAYS($H$3,H702,holiday!$B$2:$B$10),IF(DAY(H702)&lt;DAY(H703),NETWORKDAYS($H$3,H702,holiday!$B$2:$B$10),0)))</f>
        <v/>
      </c>
      <c r="O702" s="0" t="str">
        <f aca="false">IF(ISBLANK(A702),"",SUMIF($A$3:$A702,O$2,$B$3:$B702))</f>
        <v/>
      </c>
      <c r="P702" s="0" t="str">
        <f aca="false">IF(ISBLANK(A702),"",SUMIF($A$3:$A702,P$2,$B$3:$B702))</f>
        <v/>
      </c>
      <c r="Q702" s="0" t="str">
        <f aca="false">IF(ISBLANK(A702),"",SUMIF($A$3:$A702,Q$2,$B$3:$B702))</f>
        <v/>
      </c>
      <c r="R702" s="0" t="str">
        <f aca="false">IF(ISBLANK(A702),"",SUMIF($A$3:$A702,R$2,$B$3:$B702))</f>
        <v/>
      </c>
      <c r="T702" s="9" t="str">
        <f aca="false">IF(ISBLANK(A702),"",IF($A702=T$2,$C702,T701))</f>
        <v/>
      </c>
      <c r="U702" s="9" t="str">
        <f aca="false">IF(ISBLANK(A702),"",IF($A702=U$2,$C702,U701))</f>
        <v/>
      </c>
      <c r="V702" s="9" t="str">
        <f aca="false">IF(ISBLANK(A702),"",IF($A702=V$2,$C702,V701))</f>
        <v/>
      </c>
      <c r="W702" s="9" t="str">
        <f aca="false">IF(ISBLANK(A702),"",IF($A702=W$2,$C702,W701))</f>
        <v/>
      </c>
    </row>
    <row r="703" customFormat="false" ht="14.1" hidden="false" customHeight="false" outlineLevel="0" collapsed="false">
      <c r="H703" s="8" t="n">
        <f aca="false">IF(ISBLANK(D703),,LEFT(D703,LEN(D703)-6)*1)</f>
        <v>0</v>
      </c>
      <c r="I703" s="9" t="str">
        <f aca="false">IF(ISBLANK(A703),"",-B703*C703)</f>
        <v/>
      </c>
      <c r="J703" s="9" t="str">
        <f aca="false">IF(ISBLANK(A703),"",-SUM(I$3:I703))</f>
        <v/>
      </c>
      <c r="K703" s="9" t="str">
        <f aca="false">IF(ISBLANK(A703),"",SUMPRODUCT(O703:R703,T703:W703)-J703)</f>
        <v/>
      </c>
      <c r="L703" s="5" t="str">
        <f aca="false">IF(ISBLANK(A703),"",K703/$M$1)</f>
        <v/>
      </c>
      <c r="M703" s="5" t="str">
        <f aca="false">IF(ISBLANK(A703),"",K703/($M$1+SUM(K$3:K702)))</f>
        <v/>
      </c>
      <c r="N703" s="0" t="str">
        <f aca="false">IF(ISBLANK(A703),"",IF(H704=0,NETWORKDAYS($H$3,H703,holiday!$B$2:$B$10),IF(DAY(H703)&lt;DAY(H704),NETWORKDAYS($H$3,H703,holiday!$B$2:$B$10),0)))</f>
        <v/>
      </c>
      <c r="O703" s="0" t="str">
        <f aca="false">IF(ISBLANK(A703),"",SUMIF($A$3:$A703,O$2,$B$3:$B703))</f>
        <v/>
      </c>
      <c r="P703" s="0" t="str">
        <f aca="false">IF(ISBLANK(A703),"",SUMIF($A$3:$A703,P$2,$B$3:$B703))</f>
        <v/>
      </c>
      <c r="Q703" s="0" t="str">
        <f aca="false">IF(ISBLANK(A703),"",SUMIF($A$3:$A703,Q$2,$B$3:$B703))</f>
        <v/>
      </c>
      <c r="R703" s="0" t="str">
        <f aca="false">IF(ISBLANK(A703),"",SUMIF($A$3:$A703,R$2,$B$3:$B703))</f>
        <v/>
      </c>
      <c r="T703" s="9" t="str">
        <f aca="false">IF(ISBLANK(A703),"",IF($A703=T$2,$C703,T702))</f>
        <v/>
      </c>
      <c r="U703" s="9" t="str">
        <f aca="false">IF(ISBLANK(A703),"",IF($A703=U$2,$C703,U702))</f>
        <v/>
      </c>
      <c r="V703" s="9" t="str">
        <f aca="false">IF(ISBLANK(A703),"",IF($A703=V$2,$C703,V702))</f>
        <v/>
      </c>
      <c r="W703" s="9" t="str">
        <f aca="false">IF(ISBLANK(A703),"",IF($A703=W$2,$C703,W702))</f>
        <v/>
      </c>
    </row>
    <row r="704" customFormat="false" ht="14.1" hidden="false" customHeight="false" outlineLevel="0" collapsed="false">
      <c r="H704" s="8" t="n">
        <f aca="false">IF(ISBLANK(D704),,LEFT(D704,LEN(D704)-6)*1)</f>
        <v>0</v>
      </c>
      <c r="I704" s="9" t="str">
        <f aca="false">IF(ISBLANK(A704),"",-B704*C704)</f>
        <v/>
      </c>
      <c r="J704" s="9" t="str">
        <f aca="false">IF(ISBLANK(A704),"",-SUM(I$3:I704))</f>
        <v/>
      </c>
      <c r="K704" s="9" t="str">
        <f aca="false">IF(ISBLANK(A704),"",SUMPRODUCT(O704:R704,T704:W704)-J704)</f>
        <v/>
      </c>
      <c r="L704" s="5" t="str">
        <f aca="false">IF(ISBLANK(A704),"",K704/$M$1)</f>
        <v/>
      </c>
      <c r="M704" s="5" t="str">
        <f aca="false">IF(ISBLANK(A704),"",K704/($M$1+SUM(K$3:K703)))</f>
        <v/>
      </c>
      <c r="N704" s="0" t="str">
        <f aca="false">IF(ISBLANK(A704),"",IF(H705=0,NETWORKDAYS($H$3,H704,holiday!$B$2:$B$10),IF(DAY(H704)&lt;DAY(H705),NETWORKDAYS($H$3,H704,holiday!$B$2:$B$10),0)))</f>
        <v/>
      </c>
      <c r="O704" s="0" t="str">
        <f aca="false">IF(ISBLANK(A704),"",SUMIF($A$3:$A704,O$2,$B$3:$B704))</f>
        <v/>
      </c>
      <c r="P704" s="0" t="str">
        <f aca="false">IF(ISBLANK(A704),"",SUMIF($A$3:$A704,P$2,$B$3:$B704))</f>
        <v/>
      </c>
      <c r="Q704" s="0" t="str">
        <f aca="false">IF(ISBLANK(A704),"",SUMIF($A$3:$A704,Q$2,$B$3:$B704))</f>
        <v/>
      </c>
      <c r="R704" s="0" t="str">
        <f aca="false">IF(ISBLANK(A704),"",SUMIF($A$3:$A704,R$2,$B$3:$B704))</f>
        <v/>
      </c>
      <c r="T704" s="9" t="str">
        <f aca="false">IF(ISBLANK(A704),"",IF($A704=T$2,$C704,T703))</f>
        <v/>
      </c>
      <c r="U704" s="9" t="str">
        <f aca="false">IF(ISBLANK(A704),"",IF($A704=U$2,$C704,U703))</f>
        <v/>
      </c>
      <c r="V704" s="9" t="str">
        <f aca="false">IF(ISBLANK(A704),"",IF($A704=V$2,$C704,V703))</f>
        <v/>
      </c>
      <c r="W704" s="9" t="str">
        <f aca="false">IF(ISBLANK(A704),"",IF($A704=W$2,$C704,W703))</f>
        <v/>
      </c>
    </row>
    <row r="705" customFormat="false" ht="14.1" hidden="false" customHeight="false" outlineLevel="0" collapsed="false">
      <c r="H705" s="8" t="n">
        <f aca="false">IF(ISBLANK(D705),,LEFT(D705,LEN(D705)-6)*1)</f>
        <v>0</v>
      </c>
      <c r="I705" s="9" t="str">
        <f aca="false">IF(ISBLANK(A705),"",-B705*C705)</f>
        <v/>
      </c>
      <c r="J705" s="9" t="str">
        <f aca="false">IF(ISBLANK(A705),"",-SUM(I$3:I705))</f>
        <v/>
      </c>
      <c r="K705" s="9" t="str">
        <f aca="false">IF(ISBLANK(A705),"",SUMPRODUCT(O705:R705,T705:W705)-J705)</f>
        <v/>
      </c>
      <c r="L705" s="5" t="str">
        <f aca="false">IF(ISBLANK(A705),"",K705/$M$1)</f>
        <v/>
      </c>
      <c r="M705" s="5" t="str">
        <f aca="false">IF(ISBLANK(A705),"",K705/($M$1+SUM(K$3:K704)))</f>
        <v/>
      </c>
      <c r="N705" s="0" t="str">
        <f aca="false">IF(ISBLANK(A705),"",IF(H706=0,NETWORKDAYS($H$3,H705,holiday!$B$2:$B$10),IF(DAY(H705)&lt;DAY(H706),NETWORKDAYS($H$3,H705,holiday!$B$2:$B$10),0)))</f>
        <v/>
      </c>
      <c r="O705" s="0" t="str">
        <f aca="false">IF(ISBLANK(A705),"",SUMIF($A$3:$A705,O$2,$B$3:$B705))</f>
        <v/>
      </c>
      <c r="P705" s="0" t="str">
        <f aca="false">IF(ISBLANK(A705),"",SUMIF($A$3:$A705,P$2,$B$3:$B705))</f>
        <v/>
      </c>
      <c r="Q705" s="0" t="str">
        <f aca="false">IF(ISBLANK(A705),"",SUMIF($A$3:$A705,Q$2,$B$3:$B705))</f>
        <v/>
      </c>
      <c r="R705" s="0" t="str">
        <f aca="false">IF(ISBLANK(A705),"",SUMIF($A$3:$A705,R$2,$B$3:$B705))</f>
        <v/>
      </c>
      <c r="T705" s="9" t="str">
        <f aca="false">IF(ISBLANK(A705),"",IF($A705=T$2,$C705,T704))</f>
        <v/>
      </c>
      <c r="U705" s="9" t="str">
        <f aca="false">IF(ISBLANK(A705),"",IF($A705=U$2,$C705,U704))</f>
        <v/>
      </c>
      <c r="V705" s="9" t="str">
        <f aca="false">IF(ISBLANK(A705),"",IF($A705=V$2,$C705,V704))</f>
        <v/>
      </c>
      <c r="W705" s="9" t="str">
        <f aca="false">IF(ISBLANK(A705),"",IF($A705=W$2,$C705,W704))</f>
        <v/>
      </c>
    </row>
    <row r="706" customFormat="false" ht="14.1" hidden="false" customHeight="false" outlineLevel="0" collapsed="false">
      <c r="H706" s="8" t="n">
        <f aca="false">IF(ISBLANK(D706),,LEFT(D706,LEN(D706)-6)*1)</f>
        <v>0</v>
      </c>
      <c r="I706" s="9" t="str">
        <f aca="false">IF(ISBLANK(A706),"",-B706*C706)</f>
        <v/>
      </c>
      <c r="J706" s="9" t="str">
        <f aca="false">IF(ISBLANK(A706),"",-SUM(I$3:I706))</f>
        <v/>
      </c>
      <c r="K706" s="9" t="str">
        <f aca="false">IF(ISBLANK(A706),"",SUMPRODUCT(O706:R706,T706:W706)-J706)</f>
        <v/>
      </c>
      <c r="L706" s="5" t="str">
        <f aca="false">IF(ISBLANK(A706),"",K706/$M$1)</f>
        <v/>
      </c>
      <c r="M706" s="5" t="str">
        <f aca="false">IF(ISBLANK(A706),"",K706/($M$1+SUM(K$3:K705)))</f>
        <v/>
      </c>
      <c r="N706" s="0" t="str">
        <f aca="false">IF(ISBLANK(A706),"",IF(H707=0,NETWORKDAYS($H$3,H706,holiday!$B$2:$B$10),IF(DAY(H706)&lt;DAY(H707),NETWORKDAYS($H$3,H706,holiday!$B$2:$B$10),0)))</f>
        <v/>
      </c>
      <c r="O706" s="0" t="str">
        <f aca="false">IF(ISBLANK(A706),"",SUMIF($A$3:$A706,O$2,$B$3:$B706))</f>
        <v/>
      </c>
      <c r="P706" s="0" t="str">
        <f aca="false">IF(ISBLANK(A706),"",SUMIF($A$3:$A706,P$2,$B$3:$B706))</f>
        <v/>
      </c>
      <c r="Q706" s="0" t="str">
        <f aca="false">IF(ISBLANK(A706),"",SUMIF($A$3:$A706,Q$2,$B$3:$B706))</f>
        <v/>
      </c>
      <c r="R706" s="0" t="str">
        <f aca="false">IF(ISBLANK(A706),"",SUMIF($A$3:$A706,R$2,$B$3:$B706))</f>
        <v/>
      </c>
      <c r="T706" s="9" t="str">
        <f aca="false">IF(ISBLANK(A706),"",IF($A706=T$2,$C706,T705))</f>
        <v/>
      </c>
      <c r="U706" s="9" t="str">
        <f aca="false">IF(ISBLANK(A706),"",IF($A706=U$2,$C706,U705))</f>
        <v/>
      </c>
      <c r="V706" s="9" t="str">
        <f aca="false">IF(ISBLANK(A706),"",IF($A706=V$2,$C706,V705))</f>
        <v/>
      </c>
      <c r="W706" s="9" t="str">
        <f aca="false">IF(ISBLANK(A706),"",IF($A706=W$2,$C706,W705))</f>
        <v/>
      </c>
    </row>
    <row r="707" customFormat="false" ht="14.1" hidden="false" customHeight="false" outlineLevel="0" collapsed="false">
      <c r="H707" s="8" t="n">
        <f aca="false">IF(ISBLANK(D707),,LEFT(D707,LEN(D707)-6)*1)</f>
        <v>0</v>
      </c>
      <c r="I707" s="9" t="str">
        <f aca="false">IF(ISBLANK(A707),"",-B707*C707)</f>
        <v/>
      </c>
      <c r="J707" s="9" t="str">
        <f aca="false">IF(ISBLANK(A707),"",-SUM(I$3:I707))</f>
        <v/>
      </c>
      <c r="K707" s="9" t="str">
        <f aca="false">IF(ISBLANK(A707),"",SUMPRODUCT(O707:R707,T707:W707)-J707)</f>
        <v/>
      </c>
      <c r="L707" s="5" t="str">
        <f aca="false">IF(ISBLANK(A707),"",K707/$M$1)</f>
        <v/>
      </c>
      <c r="M707" s="5" t="str">
        <f aca="false">IF(ISBLANK(A707),"",K707/($M$1+SUM(K$3:K706)))</f>
        <v/>
      </c>
      <c r="N707" s="0" t="str">
        <f aca="false">IF(ISBLANK(A707),"",IF(H708=0,NETWORKDAYS($H$3,H707,holiday!$B$2:$B$10),IF(DAY(H707)&lt;DAY(H708),NETWORKDAYS($H$3,H707,holiday!$B$2:$B$10),0)))</f>
        <v/>
      </c>
      <c r="O707" s="0" t="str">
        <f aca="false">IF(ISBLANK(A707),"",SUMIF($A$3:$A707,O$2,$B$3:$B707))</f>
        <v/>
      </c>
      <c r="P707" s="0" t="str">
        <f aca="false">IF(ISBLANK(A707),"",SUMIF($A$3:$A707,P$2,$B$3:$B707))</f>
        <v/>
      </c>
      <c r="Q707" s="0" t="str">
        <f aca="false">IF(ISBLANK(A707),"",SUMIF($A$3:$A707,Q$2,$B$3:$B707))</f>
        <v/>
      </c>
      <c r="R707" s="0" t="str">
        <f aca="false">IF(ISBLANK(A707),"",SUMIF($A$3:$A707,R$2,$B$3:$B707))</f>
        <v/>
      </c>
      <c r="T707" s="9" t="str">
        <f aca="false">IF(ISBLANK(A707),"",IF($A707=T$2,$C707,T706))</f>
        <v/>
      </c>
      <c r="U707" s="9" t="str">
        <f aca="false">IF(ISBLANK(A707),"",IF($A707=U$2,$C707,U706))</f>
        <v/>
      </c>
      <c r="V707" s="9" t="str">
        <f aca="false">IF(ISBLANK(A707),"",IF($A707=V$2,$C707,V706))</f>
        <v/>
      </c>
      <c r="W707" s="9" t="str">
        <f aca="false">IF(ISBLANK(A707),"",IF($A707=W$2,$C707,W706))</f>
        <v/>
      </c>
    </row>
    <row r="708" customFormat="false" ht="14.1" hidden="false" customHeight="false" outlineLevel="0" collapsed="false">
      <c r="H708" s="8" t="n">
        <f aca="false">IF(ISBLANK(D708),,LEFT(D708,LEN(D708)-6)*1)</f>
        <v>0</v>
      </c>
      <c r="I708" s="9" t="str">
        <f aca="false">IF(ISBLANK(A708),"",-B708*C708)</f>
        <v/>
      </c>
      <c r="J708" s="9" t="str">
        <f aca="false">IF(ISBLANK(A708),"",-SUM(I$3:I708))</f>
        <v/>
      </c>
      <c r="K708" s="9" t="str">
        <f aca="false">IF(ISBLANK(A708),"",SUMPRODUCT(O708:R708,T708:W708)-J708)</f>
        <v/>
      </c>
      <c r="L708" s="5" t="str">
        <f aca="false">IF(ISBLANK(A708),"",K708/$M$1)</f>
        <v/>
      </c>
      <c r="M708" s="5" t="str">
        <f aca="false">IF(ISBLANK(A708),"",K708/($M$1+SUM(K$3:K707)))</f>
        <v/>
      </c>
      <c r="N708" s="0" t="str">
        <f aca="false">IF(ISBLANK(A708),"",IF(H709=0,NETWORKDAYS($H$3,H708,holiday!$B$2:$B$10),IF(DAY(H708)&lt;DAY(H709),NETWORKDAYS($H$3,H708,holiday!$B$2:$B$10),0)))</f>
        <v/>
      </c>
      <c r="O708" s="0" t="str">
        <f aca="false">IF(ISBLANK(A708),"",SUMIF($A$3:$A708,O$2,$B$3:$B708))</f>
        <v/>
      </c>
      <c r="P708" s="0" t="str">
        <f aca="false">IF(ISBLANK(A708),"",SUMIF($A$3:$A708,P$2,$B$3:$B708))</f>
        <v/>
      </c>
      <c r="Q708" s="0" t="str">
        <f aca="false">IF(ISBLANK(A708),"",SUMIF($A$3:$A708,Q$2,$B$3:$B708))</f>
        <v/>
      </c>
      <c r="R708" s="0" t="str">
        <f aca="false">IF(ISBLANK(A708),"",SUMIF($A$3:$A708,R$2,$B$3:$B708))</f>
        <v/>
      </c>
      <c r="T708" s="9" t="str">
        <f aca="false">IF(ISBLANK(A708),"",IF($A708=T$2,$C708,T707))</f>
        <v/>
      </c>
      <c r="U708" s="9" t="str">
        <f aca="false">IF(ISBLANK(A708),"",IF($A708=U$2,$C708,U707))</f>
        <v/>
      </c>
      <c r="V708" s="9" t="str">
        <f aca="false">IF(ISBLANK(A708),"",IF($A708=V$2,$C708,V707))</f>
        <v/>
      </c>
      <c r="W708" s="9" t="str">
        <f aca="false">IF(ISBLANK(A708),"",IF($A708=W$2,$C708,W707))</f>
        <v/>
      </c>
    </row>
    <row r="709" customFormat="false" ht="14.1" hidden="false" customHeight="false" outlineLevel="0" collapsed="false">
      <c r="H709" s="8" t="n">
        <f aca="false">IF(ISBLANK(D709),,LEFT(D709,LEN(D709)-6)*1)</f>
        <v>0</v>
      </c>
      <c r="I709" s="9" t="str">
        <f aca="false">IF(ISBLANK(A709),"",-B709*C709)</f>
        <v/>
      </c>
      <c r="J709" s="9" t="str">
        <f aca="false">IF(ISBLANK(A709),"",-SUM(I$3:I709))</f>
        <v/>
      </c>
      <c r="K709" s="9" t="str">
        <f aca="false">IF(ISBLANK(A709),"",SUMPRODUCT(O709:R709,T709:W709)-J709)</f>
        <v/>
      </c>
      <c r="L709" s="5" t="str">
        <f aca="false">IF(ISBLANK(A709),"",K709/$M$1)</f>
        <v/>
      </c>
      <c r="M709" s="5" t="str">
        <f aca="false">IF(ISBLANK(A709),"",K709/($M$1+SUM(K$3:K708)))</f>
        <v/>
      </c>
      <c r="N709" s="0" t="str">
        <f aca="false">IF(ISBLANK(A709),"",IF(H710=0,NETWORKDAYS($H$3,H709,holiday!$B$2:$B$10),IF(DAY(H709)&lt;DAY(H710),NETWORKDAYS($H$3,H709,holiday!$B$2:$B$10),0)))</f>
        <v/>
      </c>
      <c r="O709" s="0" t="str">
        <f aca="false">IF(ISBLANK(A709),"",SUMIF($A$3:$A709,O$2,$B$3:$B709))</f>
        <v/>
      </c>
      <c r="P709" s="0" t="str">
        <f aca="false">IF(ISBLANK(A709),"",SUMIF($A$3:$A709,P$2,$B$3:$B709))</f>
        <v/>
      </c>
      <c r="Q709" s="0" t="str">
        <f aca="false">IF(ISBLANK(A709),"",SUMIF($A$3:$A709,Q$2,$B$3:$B709))</f>
        <v/>
      </c>
      <c r="R709" s="0" t="str">
        <f aca="false">IF(ISBLANK(A709),"",SUMIF($A$3:$A709,R$2,$B$3:$B709))</f>
        <v/>
      </c>
      <c r="T709" s="9" t="str">
        <f aca="false">IF(ISBLANK(A709),"",IF($A709=T$2,$C709,T708))</f>
        <v/>
      </c>
      <c r="U709" s="9" t="str">
        <f aca="false">IF(ISBLANK(A709),"",IF($A709=U$2,$C709,U708))</f>
        <v/>
      </c>
      <c r="V709" s="9" t="str">
        <f aca="false">IF(ISBLANK(A709),"",IF($A709=V$2,$C709,V708))</f>
        <v/>
      </c>
      <c r="W709" s="9" t="str">
        <f aca="false">IF(ISBLANK(A709),"",IF($A709=W$2,$C709,W708))</f>
        <v/>
      </c>
    </row>
    <row r="710" customFormat="false" ht="14.1" hidden="false" customHeight="false" outlineLevel="0" collapsed="false">
      <c r="H710" s="8" t="n">
        <f aca="false">IF(ISBLANK(D710),,LEFT(D710,LEN(D710)-6)*1)</f>
        <v>0</v>
      </c>
      <c r="I710" s="9" t="str">
        <f aca="false">IF(ISBLANK(A710),"",-B710*C710)</f>
        <v/>
      </c>
      <c r="J710" s="9" t="str">
        <f aca="false">IF(ISBLANK(A710),"",-SUM(I$3:I710))</f>
        <v/>
      </c>
      <c r="K710" s="9" t="str">
        <f aca="false">IF(ISBLANK(A710),"",SUMPRODUCT(O710:R710,T710:W710)-J710)</f>
        <v/>
      </c>
      <c r="L710" s="5" t="str">
        <f aca="false">IF(ISBLANK(A710),"",K710/$M$1)</f>
        <v/>
      </c>
      <c r="M710" s="5" t="str">
        <f aca="false">IF(ISBLANK(A710),"",K710/($M$1+SUM(K$3:K709)))</f>
        <v/>
      </c>
      <c r="N710" s="0" t="str">
        <f aca="false">IF(ISBLANK(A710),"",IF(H711=0,NETWORKDAYS($H$3,H710,holiday!$B$2:$B$10),IF(DAY(H710)&lt;DAY(H711),NETWORKDAYS($H$3,H710,holiday!$B$2:$B$10),0)))</f>
        <v/>
      </c>
      <c r="O710" s="0" t="str">
        <f aca="false">IF(ISBLANK(A710),"",SUMIF($A$3:$A710,O$2,$B$3:$B710))</f>
        <v/>
      </c>
      <c r="P710" s="0" t="str">
        <f aca="false">IF(ISBLANK(A710),"",SUMIF($A$3:$A710,P$2,$B$3:$B710))</f>
        <v/>
      </c>
      <c r="Q710" s="0" t="str">
        <f aca="false">IF(ISBLANK(A710),"",SUMIF($A$3:$A710,Q$2,$B$3:$B710))</f>
        <v/>
      </c>
      <c r="R710" s="0" t="str">
        <f aca="false">IF(ISBLANK(A710),"",SUMIF($A$3:$A710,R$2,$B$3:$B710))</f>
        <v/>
      </c>
      <c r="T710" s="9" t="str">
        <f aca="false">IF(ISBLANK(A710),"",IF($A710=T$2,$C710,T709))</f>
        <v/>
      </c>
      <c r="U710" s="9" t="str">
        <f aca="false">IF(ISBLANK(A710),"",IF($A710=U$2,$C710,U709))</f>
        <v/>
      </c>
      <c r="V710" s="9" t="str">
        <f aca="false">IF(ISBLANK(A710),"",IF($A710=V$2,$C710,V709))</f>
        <v/>
      </c>
      <c r="W710" s="9" t="str">
        <f aca="false">IF(ISBLANK(A710),"",IF($A710=W$2,$C710,W709))</f>
        <v/>
      </c>
    </row>
    <row r="711" customFormat="false" ht="14.1" hidden="false" customHeight="false" outlineLevel="0" collapsed="false">
      <c r="H711" s="8" t="n">
        <f aca="false">IF(ISBLANK(D711),,LEFT(D711,LEN(D711)-6)*1)</f>
        <v>0</v>
      </c>
      <c r="I711" s="9" t="str">
        <f aca="false">IF(ISBLANK(A711),"",-B711*C711)</f>
        <v/>
      </c>
      <c r="J711" s="9" t="str">
        <f aca="false">IF(ISBLANK(A711),"",-SUM(I$3:I711))</f>
        <v/>
      </c>
      <c r="K711" s="9" t="str">
        <f aca="false">IF(ISBLANK(A711),"",SUMPRODUCT(O711:R711,T711:W711)-J711)</f>
        <v/>
      </c>
      <c r="L711" s="5" t="str">
        <f aca="false">IF(ISBLANK(A711),"",K711/$M$1)</f>
        <v/>
      </c>
      <c r="M711" s="5" t="str">
        <f aca="false">IF(ISBLANK(A711),"",K711/($M$1+SUM(K$3:K710)))</f>
        <v/>
      </c>
      <c r="N711" s="0" t="str">
        <f aca="false">IF(ISBLANK(A711),"",IF(H712=0,NETWORKDAYS($H$3,H711,holiday!$B$2:$B$10),IF(DAY(H711)&lt;DAY(H712),NETWORKDAYS($H$3,H711,holiday!$B$2:$B$10),0)))</f>
        <v/>
      </c>
      <c r="O711" s="0" t="str">
        <f aca="false">IF(ISBLANK(A711),"",SUMIF($A$3:$A711,O$2,$B$3:$B711))</f>
        <v/>
      </c>
      <c r="P711" s="0" t="str">
        <f aca="false">IF(ISBLANK(A711),"",SUMIF($A$3:$A711,P$2,$B$3:$B711))</f>
        <v/>
      </c>
      <c r="Q711" s="0" t="str">
        <f aca="false">IF(ISBLANK(A711),"",SUMIF($A$3:$A711,Q$2,$B$3:$B711))</f>
        <v/>
      </c>
      <c r="R711" s="0" t="str">
        <f aca="false">IF(ISBLANK(A711),"",SUMIF($A$3:$A711,R$2,$B$3:$B711))</f>
        <v/>
      </c>
      <c r="T711" s="9" t="str">
        <f aca="false">IF(ISBLANK(A711),"",IF($A711=T$2,$C711,T710))</f>
        <v/>
      </c>
      <c r="U711" s="9" t="str">
        <f aca="false">IF(ISBLANK(A711),"",IF($A711=U$2,$C711,U710))</f>
        <v/>
      </c>
      <c r="V711" s="9" t="str">
        <f aca="false">IF(ISBLANK(A711),"",IF($A711=V$2,$C711,V710))</f>
        <v/>
      </c>
      <c r="W711" s="9" t="str">
        <f aca="false">IF(ISBLANK(A711),"",IF($A711=W$2,$C711,W710))</f>
        <v/>
      </c>
    </row>
    <row r="712" customFormat="false" ht="14.1" hidden="false" customHeight="false" outlineLevel="0" collapsed="false">
      <c r="H712" s="8" t="n">
        <f aca="false">IF(ISBLANK(D712),,LEFT(D712,LEN(D712)-6)*1)</f>
        <v>0</v>
      </c>
      <c r="I712" s="9" t="str">
        <f aca="false">IF(ISBLANK(A712),"",-B712*C712)</f>
        <v/>
      </c>
      <c r="J712" s="9" t="str">
        <f aca="false">IF(ISBLANK(A712),"",-SUM(I$3:I712))</f>
        <v/>
      </c>
      <c r="K712" s="9" t="str">
        <f aca="false">IF(ISBLANK(A712),"",SUMPRODUCT(O712:R712,T712:W712)-J712)</f>
        <v/>
      </c>
      <c r="L712" s="5" t="str">
        <f aca="false">IF(ISBLANK(A712),"",K712/$M$1)</f>
        <v/>
      </c>
      <c r="M712" s="5" t="str">
        <f aca="false">IF(ISBLANK(A712),"",K712/($M$1+SUM(K$3:K711)))</f>
        <v/>
      </c>
      <c r="N712" s="0" t="str">
        <f aca="false">IF(ISBLANK(A712),"",IF(H713=0,NETWORKDAYS($H$3,H712,holiday!$B$2:$B$10),IF(DAY(H712)&lt;DAY(H713),NETWORKDAYS($H$3,H712,holiday!$B$2:$B$10),0)))</f>
        <v/>
      </c>
      <c r="O712" s="0" t="str">
        <f aca="false">IF(ISBLANK(A712),"",SUMIF($A$3:$A712,O$2,$B$3:$B712))</f>
        <v/>
      </c>
      <c r="P712" s="0" t="str">
        <f aca="false">IF(ISBLANK(A712),"",SUMIF($A$3:$A712,P$2,$B$3:$B712))</f>
        <v/>
      </c>
      <c r="Q712" s="0" t="str">
        <f aca="false">IF(ISBLANK(A712),"",SUMIF($A$3:$A712,Q$2,$B$3:$B712))</f>
        <v/>
      </c>
      <c r="R712" s="0" t="str">
        <f aca="false">IF(ISBLANK(A712),"",SUMIF($A$3:$A712,R$2,$B$3:$B712))</f>
        <v/>
      </c>
      <c r="T712" s="9" t="str">
        <f aca="false">IF(ISBLANK(A712),"",IF($A712=T$2,$C712,T711))</f>
        <v/>
      </c>
      <c r="U712" s="9" t="str">
        <f aca="false">IF(ISBLANK(A712),"",IF($A712=U$2,$C712,U711))</f>
        <v/>
      </c>
      <c r="V712" s="9" t="str">
        <f aca="false">IF(ISBLANK(A712),"",IF($A712=V$2,$C712,V711))</f>
        <v/>
      </c>
      <c r="W712" s="9" t="str">
        <f aca="false">IF(ISBLANK(A712),"",IF($A712=W$2,$C712,W711))</f>
        <v/>
      </c>
    </row>
    <row r="713" customFormat="false" ht="14.1" hidden="false" customHeight="false" outlineLevel="0" collapsed="false">
      <c r="H713" s="8" t="n">
        <f aca="false">IF(ISBLANK(D713),,LEFT(D713,LEN(D713)-6)*1)</f>
        <v>0</v>
      </c>
      <c r="I713" s="9" t="str">
        <f aca="false">IF(ISBLANK(A713),"",-B713*C713)</f>
        <v/>
      </c>
      <c r="J713" s="9" t="str">
        <f aca="false">IF(ISBLANK(A713),"",-SUM(I$3:I713))</f>
        <v/>
      </c>
      <c r="K713" s="9" t="str">
        <f aca="false">IF(ISBLANK(A713),"",SUMPRODUCT(O713:R713,T713:W713)-J713)</f>
        <v/>
      </c>
      <c r="L713" s="5" t="str">
        <f aca="false">IF(ISBLANK(A713),"",K713/$M$1)</f>
        <v/>
      </c>
      <c r="M713" s="5" t="str">
        <f aca="false">IF(ISBLANK(A713),"",K713/($M$1+SUM(K$3:K712)))</f>
        <v/>
      </c>
      <c r="N713" s="0" t="str">
        <f aca="false">IF(ISBLANK(A713),"",IF(H714=0,NETWORKDAYS($H$3,H713,holiday!$B$2:$B$10),IF(DAY(H713)&lt;DAY(H714),NETWORKDAYS($H$3,H713,holiday!$B$2:$B$10),0)))</f>
        <v/>
      </c>
      <c r="O713" s="0" t="str">
        <f aca="false">IF(ISBLANK(A713),"",SUMIF($A$3:$A713,O$2,$B$3:$B713))</f>
        <v/>
      </c>
      <c r="P713" s="0" t="str">
        <f aca="false">IF(ISBLANK(A713),"",SUMIF($A$3:$A713,P$2,$B$3:$B713))</f>
        <v/>
      </c>
      <c r="Q713" s="0" t="str">
        <f aca="false">IF(ISBLANK(A713),"",SUMIF($A$3:$A713,Q$2,$B$3:$B713))</f>
        <v/>
      </c>
      <c r="R713" s="0" t="str">
        <f aca="false">IF(ISBLANK(A713),"",SUMIF($A$3:$A713,R$2,$B$3:$B713))</f>
        <v/>
      </c>
      <c r="T713" s="9" t="str">
        <f aca="false">IF(ISBLANK(A713),"",IF($A713=T$2,$C713,T712))</f>
        <v/>
      </c>
      <c r="U713" s="9" t="str">
        <f aca="false">IF(ISBLANK(A713),"",IF($A713=U$2,$C713,U712))</f>
        <v/>
      </c>
      <c r="V713" s="9" t="str">
        <f aca="false">IF(ISBLANK(A713),"",IF($A713=V$2,$C713,V712))</f>
        <v/>
      </c>
      <c r="W713" s="9" t="str">
        <f aca="false">IF(ISBLANK(A713),"",IF($A713=W$2,$C713,W712))</f>
        <v/>
      </c>
    </row>
    <row r="714" customFormat="false" ht="14.1" hidden="false" customHeight="false" outlineLevel="0" collapsed="false">
      <c r="H714" s="8" t="n">
        <f aca="false">IF(ISBLANK(D714),,LEFT(D714,LEN(D714)-6)*1)</f>
        <v>0</v>
      </c>
      <c r="I714" s="9" t="str">
        <f aca="false">IF(ISBLANK(A714),"",-B714*C714)</f>
        <v/>
      </c>
      <c r="J714" s="9" t="str">
        <f aca="false">IF(ISBLANK(A714),"",-SUM(I$3:I714))</f>
        <v/>
      </c>
      <c r="K714" s="9" t="str">
        <f aca="false">IF(ISBLANK(A714),"",SUMPRODUCT(O714:R714,T714:W714)-J714)</f>
        <v/>
      </c>
      <c r="L714" s="5" t="str">
        <f aca="false">IF(ISBLANK(A714),"",K714/$M$1)</f>
        <v/>
      </c>
      <c r="M714" s="5" t="str">
        <f aca="false">IF(ISBLANK(A714),"",K714/($M$1+SUM(K$3:K713)))</f>
        <v/>
      </c>
      <c r="N714" s="0" t="str">
        <f aca="false">IF(ISBLANK(A714),"",IF(H715=0,NETWORKDAYS($H$3,H714,holiday!$B$2:$B$10),IF(DAY(H714)&lt;DAY(H715),NETWORKDAYS($H$3,H714,holiday!$B$2:$B$10),0)))</f>
        <v/>
      </c>
      <c r="O714" s="0" t="str">
        <f aca="false">IF(ISBLANK(A714),"",SUMIF($A$3:$A714,O$2,$B$3:$B714))</f>
        <v/>
      </c>
      <c r="P714" s="0" t="str">
        <f aca="false">IF(ISBLANK(A714),"",SUMIF($A$3:$A714,P$2,$B$3:$B714))</f>
        <v/>
      </c>
      <c r="Q714" s="0" t="str">
        <f aca="false">IF(ISBLANK(A714),"",SUMIF($A$3:$A714,Q$2,$B$3:$B714))</f>
        <v/>
      </c>
      <c r="R714" s="0" t="str">
        <f aca="false">IF(ISBLANK(A714),"",SUMIF($A$3:$A714,R$2,$B$3:$B714))</f>
        <v/>
      </c>
      <c r="T714" s="9" t="str">
        <f aca="false">IF(ISBLANK(A714),"",IF($A714=T$2,$C714,T713))</f>
        <v/>
      </c>
      <c r="U714" s="9" t="str">
        <f aca="false">IF(ISBLANK(A714),"",IF($A714=U$2,$C714,U713))</f>
        <v/>
      </c>
      <c r="V714" s="9" t="str">
        <f aca="false">IF(ISBLANK(A714),"",IF($A714=V$2,$C714,V713))</f>
        <v/>
      </c>
      <c r="W714" s="9" t="str">
        <f aca="false">IF(ISBLANK(A714),"",IF($A714=W$2,$C714,W713))</f>
        <v/>
      </c>
    </row>
    <row r="715" customFormat="false" ht="14.1" hidden="false" customHeight="false" outlineLevel="0" collapsed="false">
      <c r="H715" s="8" t="n">
        <f aca="false">IF(ISBLANK(D715),,LEFT(D715,LEN(D715)-6)*1)</f>
        <v>0</v>
      </c>
      <c r="I715" s="9" t="str">
        <f aca="false">IF(ISBLANK(A715),"",-B715*C715)</f>
        <v/>
      </c>
      <c r="J715" s="9" t="str">
        <f aca="false">IF(ISBLANK(A715),"",-SUM(I$3:I715))</f>
        <v/>
      </c>
      <c r="K715" s="9" t="str">
        <f aca="false">IF(ISBLANK(A715),"",SUMPRODUCT(O715:R715,T715:W715)-J715)</f>
        <v/>
      </c>
      <c r="L715" s="5" t="str">
        <f aca="false">IF(ISBLANK(A715),"",K715/$M$1)</f>
        <v/>
      </c>
      <c r="M715" s="5" t="str">
        <f aca="false">IF(ISBLANK(A715),"",K715/($M$1+SUM(K$3:K714)))</f>
        <v/>
      </c>
      <c r="N715" s="0" t="str">
        <f aca="false">IF(ISBLANK(A715),"",IF(H716=0,NETWORKDAYS($H$3,H715,holiday!$B$2:$B$10),IF(DAY(H715)&lt;DAY(H716),NETWORKDAYS($H$3,H715,holiday!$B$2:$B$10),0)))</f>
        <v/>
      </c>
      <c r="O715" s="0" t="str">
        <f aca="false">IF(ISBLANK(A715),"",SUMIF($A$3:$A715,O$2,$B$3:$B715))</f>
        <v/>
      </c>
      <c r="P715" s="0" t="str">
        <f aca="false">IF(ISBLANK(A715),"",SUMIF($A$3:$A715,P$2,$B$3:$B715))</f>
        <v/>
      </c>
      <c r="Q715" s="0" t="str">
        <f aca="false">IF(ISBLANK(A715),"",SUMIF($A$3:$A715,Q$2,$B$3:$B715))</f>
        <v/>
      </c>
      <c r="R715" s="0" t="str">
        <f aca="false">IF(ISBLANK(A715),"",SUMIF($A$3:$A715,R$2,$B$3:$B715))</f>
        <v/>
      </c>
      <c r="T715" s="9" t="str">
        <f aca="false">IF(ISBLANK(A715),"",IF($A715=T$2,$C715,T714))</f>
        <v/>
      </c>
      <c r="U715" s="9" t="str">
        <f aca="false">IF(ISBLANK(A715),"",IF($A715=U$2,$C715,U714))</f>
        <v/>
      </c>
      <c r="V715" s="9" t="str">
        <f aca="false">IF(ISBLANK(A715),"",IF($A715=V$2,$C715,V714))</f>
        <v/>
      </c>
      <c r="W715" s="9" t="str">
        <f aca="false">IF(ISBLANK(A715),"",IF($A715=W$2,$C715,W714))</f>
        <v/>
      </c>
    </row>
    <row r="716" customFormat="false" ht="14.1" hidden="false" customHeight="false" outlineLevel="0" collapsed="false">
      <c r="H716" s="8" t="n">
        <f aca="false">IF(ISBLANK(D716),,LEFT(D716,LEN(D716)-6)*1)</f>
        <v>0</v>
      </c>
      <c r="I716" s="9" t="str">
        <f aca="false">IF(ISBLANK(A716),"",-B716*C716)</f>
        <v/>
      </c>
      <c r="J716" s="9" t="str">
        <f aca="false">IF(ISBLANK(A716),"",-SUM(I$3:I716))</f>
        <v/>
      </c>
      <c r="K716" s="9" t="str">
        <f aca="false">IF(ISBLANK(A716),"",SUMPRODUCT(O716:R716,T716:W716)-J716)</f>
        <v/>
      </c>
      <c r="L716" s="5" t="str">
        <f aca="false">IF(ISBLANK(A716),"",K716/$M$1)</f>
        <v/>
      </c>
      <c r="M716" s="5" t="str">
        <f aca="false">IF(ISBLANK(A716),"",K716/($M$1+SUM(K$3:K715)))</f>
        <v/>
      </c>
      <c r="N716" s="0" t="str">
        <f aca="false">IF(ISBLANK(A716),"",IF(H717=0,NETWORKDAYS($H$3,H716,holiday!$B$2:$B$10),IF(DAY(H716)&lt;DAY(H717),NETWORKDAYS($H$3,H716,holiday!$B$2:$B$10),0)))</f>
        <v/>
      </c>
      <c r="O716" s="0" t="str">
        <f aca="false">IF(ISBLANK(A716),"",SUMIF($A$3:$A716,O$2,$B$3:$B716))</f>
        <v/>
      </c>
      <c r="P716" s="0" t="str">
        <f aca="false">IF(ISBLANK(A716),"",SUMIF($A$3:$A716,P$2,$B$3:$B716))</f>
        <v/>
      </c>
      <c r="Q716" s="0" t="str">
        <f aca="false">IF(ISBLANK(A716),"",SUMIF($A$3:$A716,Q$2,$B$3:$B716))</f>
        <v/>
      </c>
      <c r="R716" s="0" t="str">
        <f aca="false">IF(ISBLANK(A716),"",SUMIF($A$3:$A716,R$2,$B$3:$B716))</f>
        <v/>
      </c>
      <c r="T716" s="9" t="str">
        <f aca="false">IF(ISBLANK(A716),"",IF($A716=T$2,$C716,T715))</f>
        <v/>
      </c>
      <c r="U716" s="9" t="str">
        <f aca="false">IF(ISBLANK(A716),"",IF($A716=U$2,$C716,U715))</f>
        <v/>
      </c>
      <c r="V716" s="9" t="str">
        <f aca="false">IF(ISBLANK(A716),"",IF($A716=V$2,$C716,V715))</f>
        <v/>
      </c>
      <c r="W716" s="9" t="str">
        <f aca="false">IF(ISBLANK(A716),"",IF($A716=W$2,$C716,W715))</f>
        <v/>
      </c>
    </row>
    <row r="717" customFormat="false" ht="14.1" hidden="false" customHeight="false" outlineLevel="0" collapsed="false">
      <c r="H717" s="8" t="n">
        <f aca="false">IF(ISBLANK(D717),,LEFT(D717,LEN(D717)-6)*1)</f>
        <v>0</v>
      </c>
      <c r="I717" s="9" t="str">
        <f aca="false">IF(ISBLANK(A717),"",-B717*C717)</f>
        <v/>
      </c>
      <c r="J717" s="9" t="str">
        <f aca="false">IF(ISBLANK(A717),"",-SUM(I$3:I717))</f>
        <v/>
      </c>
      <c r="K717" s="9" t="str">
        <f aca="false">IF(ISBLANK(A717),"",SUMPRODUCT(O717:R717,T717:W717)-J717)</f>
        <v/>
      </c>
      <c r="L717" s="5" t="str">
        <f aca="false">IF(ISBLANK(A717),"",K717/$M$1)</f>
        <v/>
      </c>
      <c r="M717" s="5" t="str">
        <f aca="false">IF(ISBLANK(A717),"",K717/($M$1+SUM(K$3:K716)))</f>
        <v/>
      </c>
      <c r="N717" s="0" t="str">
        <f aca="false">IF(ISBLANK(A717),"",IF(H718=0,NETWORKDAYS($H$3,H717,holiday!$B$2:$B$10),IF(DAY(H717)&lt;DAY(H718),NETWORKDAYS($H$3,H717,holiday!$B$2:$B$10),0)))</f>
        <v/>
      </c>
      <c r="O717" s="0" t="str">
        <f aca="false">IF(ISBLANK(A717),"",SUMIF($A$3:$A717,O$2,$B$3:$B717))</f>
        <v/>
      </c>
      <c r="P717" s="0" t="str">
        <f aca="false">IF(ISBLANK(A717),"",SUMIF($A$3:$A717,P$2,$B$3:$B717))</f>
        <v/>
      </c>
      <c r="Q717" s="0" t="str">
        <f aca="false">IF(ISBLANK(A717),"",SUMIF($A$3:$A717,Q$2,$B$3:$B717))</f>
        <v/>
      </c>
      <c r="R717" s="0" t="str">
        <f aca="false">IF(ISBLANK(A717),"",SUMIF($A$3:$A717,R$2,$B$3:$B717))</f>
        <v/>
      </c>
      <c r="T717" s="9" t="str">
        <f aca="false">IF(ISBLANK(A717),"",IF($A717=T$2,$C717,T716))</f>
        <v/>
      </c>
      <c r="U717" s="9" t="str">
        <f aca="false">IF(ISBLANK(A717),"",IF($A717=U$2,$C717,U716))</f>
        <v/>
      </c>
      <c r="V717" s="9" t="str">
        <f aca="false">IF(ISBLANK(A717),"",IF($A717=V$2,$C717,V716))</f>
        <v/>
      </c>
      <c r="W717" s="9" t="str">
        <f aca="false">IF(ISBLANK(A717),"",IF($A717=W$2,$C717,W716))</f>
        <v/>
      </c>
    </row>
    <row r="718" customFormat="false" ht="14.1" hidden="false" customHeight="false" outlineLevel="0" collapsed="false">
      <c r="H718" s="8" t="n">
        <f aca="false">IF(ISBLANK(D718),,LEFT(D718,LEN(D718)-6)*1)</f>
        <v>0</v>
      </c>
      <c r="I718" s="9" t="str">
        <f aca="false">IF(ISBLANK(A718),"",-B718*C718)</f>
        <v/>
      </c>
      <c r="J718" s="9" t="str">
        <f aca="false">IF(ISBLANK(A718),"",-SUM(I$3:I718))</f>
        <v/>
      </c>
      <c r="K718" s="9" t="str">
        <f aca="false">IF(ISBLANK(A718),"",SUMPRODUCT(O718:R718,T718:W718)-J718)</f>
        <v/>
      </c>
      <c r="L718" s="5" t="str">
        <f aca="false">IF(ISBLANK(A718),"",K718/$M$1)</f>
        <v/>
      </c>
      <c r="M718" s="5" t="str">
        <f aca="false">IF(ISBLANK(A718),"",K718/($M$1+SUM(K$3:K717)))</f>
        <v/>
      </c>
      <c r="N718" s="0" t="str">
        <f aca="false">IF(ISBLANK(A718),"",IF(H719=0,NETWORKDAYS($H$3,H718,holiday!$B$2:$B$10),IF(DAY(H718)&lt;DAY(H719),NETWORKDAYS($H$3,H718,holiday!$B$2:$B$10),0)))</f>
        <v/>
      </c>
      <c r="O718" s="0" t="str">
        <f aca="false">IF(ISBLANK(A718),"",SUMIF($A$3:$A718,O$2,$B$3:$B718))</f>
        <v/>
      </c>
      <c r="P718" s="0" t="str">
        <f aca="false">IF(ISBLANK(A718),"",SUMIF($A$3:$A718,P$2,$B$3:$B718))</f>
        <v/>
      </c>
      <c r="Q718" s="0" t="str">
        <f aca="false">IF(ISBLANK(A718),"",SUMIF($A$3:$A718,Q$2,$B$3:$B718))</f>
        <v/>
      </c>
      <c r="R718" s="0" t="str">
        <f aca="false">IF(ISBLANK(A718),"",SUMIF($A$3:$A718,R$2,$B$3:$B718))</f>
        <v/>
      </c>
      <c r="T718" s="9" t="str">
        <f aca="false">IF(ISBLANK(A718),"",IF($A718=T$2,$C718,T717))</f>
        <v/>
      </c>
      <c r="U718" s="9" t="str">
        <f aca="false">IF(ISBLANK(A718),"",IF($A718=U$2,$C718,U717))</f>
        <v/>
      </c>
      <c r="V718" s="9" t="str">
        <f aca="false">IF(ISBLANK(A718),"",IF($A718=V$2,$C718,V717))</f>
        <v/>
      </c>
      <c r="W718" s="9" t="str">
        <f aca="false">IF(ISBLANK(A718),"",IF($A718=W$2,$C718,W717))</f>
        <v/>
      </c>
    </row>
    <row r="719" customFormat="false" ht="14.1" hidden="false" customHeight="false" outlineLevel="0" collapsed="false">
      <c r="H719" s="8" t="n">
        <f aca="false">IF(ISBLANK(D719),,LEFT(D719,LEN(D719)-6)*1)</f>
        <v>0</v>
      </c>
      <c r="I719" s="9" t="str">
        <f aca="false">IF(ISBLANK(A719),"",-B719*C719)</f>
        <v/>
      </c>
      <c r="J719" s="9" t="str">
        <f aca="false">IF(ISBLANK(A719),"",-SUM(I$3:I719))</f>
        <v/>
      </c>
      <c r="K719" s="9" t="str">
        <f aca="false">IF(ISBLANK(A719),"",SUMPRODUCT(O719:R719,T719:W719)-J719)</f>
        <v/>
      </c>
      <c r="L719" s="5" t="str">
        <f aca="false">IF(ISBLANK(A719),"",K719/$M$1)</f>
        <v/>
      </c>
      <c r="M719" s="5" t="str">
        <f aca="false">IF(ISBLANK(A719),"",K719/($M$1+SUM(K$3:K718)))</f>
        <v/>
      </c>
      <c r="N719" s="0" t="str">
        <f aca="false">IF(ISBLANK(A719),"",IF(H720=0,NETWORKDAYS($H$3,H719,holiday!$B$2:$B$10),IF(DAY(H719)&lt;DAY(H720),NETWORKDAYS($H$3,H719,holiday!$B$2:$B$10),0)))</f>
        <v/>
      </c>
      <c r="O719" s="0" t="str">
        <f aca="false">IF(ISBLANK(A719),"",SUMIF($A$3:$A719,O$2,$B$3:$B719))</f>
        <v/>
      </c>
      <c r="P719" s="0" t="str">
        <f aca="false">IF(ISBLANK(A719),"",SUMIF($A$3:$A719,P$2,$B$3:$B719))</f>
        <v/>
      </c>
      <c r="Q719" s="0" t="str">
        <f aca="false">IF(ISBLANK(A719),"",SUMIF($A$3:$A719,Q$2,$B$3:$B719))</f>
        <v/>
      </c>
      <c r="R719" s="0" t="str">
        <f aca="false">IF(ISBLANK(A719),"",SUMIF($A$3:$A719,R$2,$B$3:$B719))</f>
        <v/>
      </c>
      <c r="T719" s="9" t="str">
        <f aca="false">IF(ISBLANK(A719),"",IF($A719=T$2,$C719,T718))</f>
        <v/>
      </c>
      <c r="U719" s="9" t="str">
        <f aca="false">IF(ISBLANK(A719),"",IF($A719=U$2,$C719,U718))</f>
        <v/>
      </c>
      <c r="V719" s="9" t="str">
        <f aca="false">IF(ISBLANK(A719),"",IF($A719=V$2,$C719,V718))</f>
        <v/>
      </c>
      <c r="W719" s="9" t="str">
        <f aca="false">IF(ISBLANK(A719),"",IF($A719=W$2,$C719,W718))</f>
        <v/>
      </c>
    </row>
    <row r="720" customFormat="false" ht="14.1" hidden="false" customHeight="false" outlineLevel="0" collapsed="false">
      <c r="H720" s="8" t="n">
        <f aca="false">IF(ISBLANK(D720),,LEFT(D720,LEN(D720)-6)*1)</f>
        <v>0</v>
      </c>
      <c r="I720" s="9" t="str">
        <f aca="false">IF(ISBLANK(A720),"",-B720*C720)</f>
        <v/>
      </c>
      <c r="J720" s="9" t="str">
        <f aca="false">IF(ISBLANK(A720),"",-SUM(I$3:I720))</f>
        <v/>
      </c>
      <c r="K720" s="9" t="str">
        <f aca="false">IF(ISBLANK(A720),"",SUMPRODUCT(O720:R720,T720:W720)-J720)</f>
        <v/>
      </c>
      <c r="L720" s="5" t="str">
        <f aca="false">IF(ISBLANK(A720),"",K720/$M$1)</f>
        <v/>
      </c>
      <c r="M720" s="5" t="str">
        <f aca="false">IF(ISBLANK(A720),"",K720/($M$1+SUM(K$3:K719)))</f>
        <v/>
      </c>
      <c r="N720" s="0" t="str">
        <f aca="false">IF(ISBLANK(A720),"",IF(H721=0,NETWORKDAYS($H$3,H720,holiday!$B$2:$B$10),IF(DAY(H720)&lt;DAY(H721),NETWORKDAYS($H$3,H720,holiday!$B$2:$B$10),0)))</f>
        <v/>
      </c>
      <c r="O720" s="0" t="str">
        <f aca="false">IF(ISBLANK(A720),"",SUMIF($A$3:$A720,O$2,$B$3:$B720))</f>
        <v/>
      </c>
      <c r="P720" s="0" t="str">
        <f aca="false">IF(ISBLANK(A720),"",SUMIF($A$3:$A720,P$2,$B$3:$B720))</f>
        <v/>
      </c>
      <c r="Q720" s="0" t="str">
        <f aca="false">IF(ISBLANK(A720),"",SUMIF($A$3:$A720,Q$2,$B$3:$B720))</f>
        <v/>
      </c>
      <c r="R720" s="0" t="str">
        <f aca="false">IF(ISBLANK(A720),"",SUMIF($A$3:$A720,R$2,$B$3:$B720))</f>
        <v/>
      </c>
      <c r="T720" s="9" t="str">
        <f aca="false">IF(ISBLANK(A720),"",IF($A720=T$2,$C720,T719))</f>
        <v/>
      </c>
      <c r="U720" s="9" t="str">
        <f aca="false">IF(ISBLANK(A720),"",IF($A720=U$2,$C720,U719))</f>
        <v/>
      </c>
      <c r="V720" s="9" t="str">
        <f aca="false">IF(ISBLANK(A720),"",IF($A720=V$2,$C720,V719))</f>
        <v/>
      </c>
      <c r="W720" s="9" t="str">
        <f aca="false">IF(ISBLANK(A720),"",IF($A720=W$2,$C720,W719))</f>
        <v/>
      </c>
    </row>
    <row r="721" customFormat="false" ht="14.1" hidden="false" customHeight="false" outlineLevel="0" collapsed="false">
      <c r="H721" s="8" t="n">
        <f aca="false">IF(ISBLANK(D721),,LEFT(D721,LEN(D721)-6)*1)</f>
        <v>0</v>
      </c>
      <c r="I721" s="9" t="str">
        <f aca="false">IF(ISBLANK(A721),"",-B721*C721)</f>
        <v/>
      </c>
      <c r="J721" s="9" t="str">
        <f aca="false">IF(ISBLANK(A721),"",-SUM(I$3:I721))</f>
        <v/>
      </c>
      <c r="K721" s="9" t="str">
        <f aca="false">IF(ISBLANK(A721),"",SUMPRODUCT(O721:R721,T721:W721)-J721)</f>
        <v/>
      </c>
      <c r="L721" s="5" t="str">
        <f aca="false">IF(ISBLANK(A721),"",K721/$M$1)</f>
        <v/>
      </c>
      <c r="M721" s="5" t="str">
        <f aca="false">IF(ISBLANK(A721),"",K721/($M$1+SUM(K$3:K720)))</f>
        <v/>
      </c>
      <c r="N721" s="0" t="str">
        <f aca="false">IF(ISBLANK(A721),"",IF(H722=0,NETWORKDAYS($H$3,H721,holiday!$B$2:$B$10),IF(DAY(H721)&lt;DAY(H722),NETWORKDAYS($H$3,H721,holiday!$B$2:$B$10),0)))</f>
        <v/>
      </c>
      <c r="O721" s="0" t="str">
        <f aca="false">IF(ISBLANK(A721),"",SUMIF($A$3:$A721,O$2,$B$3:$B721))</f>
        <v/>
      </c>
      <c r="P721" s="0" t="str">
        <f aca="false">IF(ISBLANK(A721),"",SUMIF($A$3:$A721,P$2,$B$3:$B721))</f>
        <v/>
      </c>
      <c r="Q721" s="0" t="str">
        <f aca="false">IF(ISBLANK(A721),"",SUMIF($A$3:$A721,Q$2,$B$3:$B721))</f>
        <v/>
      </c>
      <c r="R721" s="0" t="str">
        <f aca="false">IF(ISBLANK(A721),"",SUMIF($A$3:$A721,R$2,$B$3:$B721))</f>
        <v/>
      </c>
      <c r="T721" s="9" t="str">
        <f aca="false">IF(ISBLANK(A721),"",IF($A721=T$2,$C721,T720))</f>
        <v/>
      </c>
      <c r="U721" s="9" t="str">
        <f aca="false">IF(ISBLANK(A721),"",IF($A721=U$2,$C721,U720))</f>
        <v/>
      </c>
      <c r="V721" s="9" t="str">
        <f aca="false">IF(ISBLANK(A721),"",IF($A721=V$2,$C721,V720))</f>
        <v/>
      </c>
      <c r="W721" s="9" t="str">
        <f aca="false">IF(ISBLANK(A721),"",IF($A721=W$2,$C721,W720))</f>
        <v/>
      </c>
    </row>
    <row r="722" customFormat="false" ht="14.1" hidden="false" customHeight="false" outlineLevel="0" collapsed="false">
      <c r="H722" s="8" t="n">
        <f aca="false">IF(ISBLANK(D722),,LEFT(D722,LEN(D722)-6)*1)</f>
        <v>0</v>
      </c>
      <c r="I722" s="9" t="str">
        <f aca="false">IF(ISBLANK(A722),"",-B722*C722)</f>
        <v/>
      </c>
      <c r="J722" s="9" t="str">
        <f aca="false">IF(ISBLANK(A722),"",-SUM(I$3:I722))</f>
        <v/>
      </c>
      <c r="K722" s="9" t="str">
        <f aca="false">IF(ISBLANK(A722),"",SUMPRODUCT(O722:R722,T722:W722)-J722)</f>
        <v/>
      </c>
      <c r="L722" s="5" t="str">
        <f aca="false">IF(ISBLANK(A722),"",K722/$M$1)</f>
        <v/>
      </c>
      <c r="M722" s="5" t="str">
        <f aca="false">IF(ISBLANK(A722),"",K722/($M$1+SUM(K$3:K721)))</f>
        <v/>
      </c>
      <c r="N722" s="0" t="str">
        <f aca="false">IF(ISBLANK(A722),"",IF(H723=0,NETWORKDAYS($H$3,H722,holiday!$B$2:$B$10),IF(DAY(H722)&lt;DAY(H723),NETWORKDAYS($H$3,H722,holiday!$B$2:$B$10),0)))</f>
        <v/>
      </c>
      <c r="O722" s="0" t="str">
        <f aca="false">IF(ISBLANK(A722),"",SUMIF($A$3:$A722,O$2,$B$3:$B722))</f>
        <v/>
      </c>
      <c r="P722" s="0" t="str">
        <f aca="false">IF(ISBLANK(A722),"",SUMIF($A$3:$A722,P$2,$B$3:$B722))</f>
        <v/>
      </c>
      <c r="Q722" s="0" t="str">
        <f aca="false">IF(ISBLANK(A722),"",SUMIF($A$3:$A722,Q$2,$B$3:$B722))</f>
        <v/>
      </c>
      <c r="R722" s="0" t="str">
        <f aca="false">IF(ISBLANK(A722),"",SUMIF($A$3:$A722,R$2,$B$3:$B722))</f>
        <v/>
      </c>
      <c r="T722" s="9" t="str">
        <f aca="false">IF(ISBLANK(A722),"",IF($A722=T$2,$C722,T721))</f>
        <v/>
      </c>
      <c r="U722" s="9" t="str">
        <f aca="false">IF(ISBLANK(A722),"",IF($A722=U$2,$C722,U721))</f>
        <v/>
      </c>
      <c r="V722" s="9" t="str">
        <f aca="false">IF(ISBLANK(A722),"",IF($A722=V$2,$C722,V721))</f>
        <v/>
      </c>
      <c r="W722" s="9" t="str">
        <f aca="false">IF(ISBLANK(A722),"",IF($A722=W$2,$C722,W721))</f>
        <v/>
      </c>
    </row>
    <row r="723" customFormat="false" ht="14.1" hidden="false" customHeight="false" outlineLevel="0" collapsed="false">
      <c r="H723" s="8" t="n">
        <f aca="false">IF(ISBLANK(D723),,LEFT(D723,LEN(D723)-6)*1)</f>
        <v>0</v>
      </c>
      <c r="I723" s="9" t="str">
        <f aca="false">IF(ISBLANK(A723),"",-B723*C723)</f>
        <v/>
      </c>
      <c r="J723" s="9" t="str">
        <f aca="false">IF(ISBLANK(A723),"",-SUM(I$3:I723))</f>
        <v/>
      </c>
      <c r="K723" s="9" t="str">
        <f aca="false">IF(ISBLANK(A723),"",SUMPRODUCT(O723:R723,T723:W723)-J723)</f>
        <v/>
      </c>
      <c r="L723" s="5" t="str">
        <f aca="false">IF(ISBLANK(A723),"",K723/$M$1)</f>
        <v/>
      </c>
      <c r="M723" s="5" t="str">
        <f aca="false">IF(ISBLANK(A723),"",K723/($M$1+SUM(K$3:K722)))</f>
        <v/>
      </c>
      <c r="N723" s="0" t="str">
        <f aca="false">IF(ISBLANK(A723),"",IF(H724=0,NETWORKDAYS($H$3,H723,holiday!$B$2:$B$10),IF(DAY(H723)&lt;DAY(H724),NETWORKDAYS($H$3,H723,holiday!$B$2:$B$10),0)))</f>
        <v/>
      </c>
      <c r="O723" s="0" t="str">
        <f aca="false">IF(ISBLANK(A723),"",SUMIF($A$3:$A723,O$2,$B$3:$B723))</f>
        <v/>
      </c>
      <c r="P723" s="0" t="str">
        <f aca="false">IF(ISBLANK(A723),"",SUMIF($A$3:$A723,P$2,$B$3:$B723))</f>
        <v/>
      </c>
      <c r="Q723" s="0" t="str">
        <f aca="false">IF(ISBLANK(A723),"",SUMIF($A$3:$A723,Q$2,$B$3:$B723))</f>
        <v/>
      </c>
      <c r="R723" s="0" t="str">
        <f aca="false">IF(ISBLANK(A723),"",SUMIF($A$3:$A723,R$2,$B$3:$B723))</f>
        <v/>
      </c>
      <c r="T723" s="9" t="str">
        <f aca="false">IF(ISBLANK(A723),"",IF($A723=T$2,$C723,T722))</f>
        <v/>
      </c>
      <c r="U723" s="9" t="str">
        <f aca="false">IF(ISBLANK(A723),"",IF($A723=U$2,$C723,U722))</f>
        <v/>
      </c>
      <c r="V723" s="9" t="str">
        <f aca="false">IF(ISBLANK(A723),"",IF($A723=V$2,$C723,V722))</f>
        <v/>
      </c>
      <c r="W723" s="9" t="str">
        <f aca="false">IF(ISBLANK(A723),"",IF($A723=W$2,$C723,W722))</f>
        <v/>
      </c>
    </row>
    <row r="724" customFormat="false" ht="14.1" hidden="false" customHeight="false" outlineLevel="0" collapsed="false">
      <c r="H724" s="8" t="n">
        <f aca="false">IF(ISBLANK(D724),,LEFT(D724,LEN(D724)-6)*1)</f>
        <v>0</v>
      </c>
      <c r="I724" s="9" t="str">
        <f aca="false">IF(ISBLANK(A724),"",-B724*C724)</f>
        <v/>
      </c>
      <c r="J724" s="9" t="str">
        <f aca="false">IF(ISBLANK(A724),"",-SUM(I$3:I724))</f>
        <v/>
      </c>
      <c r="K724" s="9" t="str">
        <f aca="false">IF(ISBLANK(A724),"",SUMPRODUCT(O724:R724,T724:W724)-J724)</f>
        <v/>
      </c>
      <c r="L724" s="5" t="str">
        <f aca="false">IF(ISBLANK(A724),"",K724/$M$1)</f>
        <v/>
      </c>
      <c r="M724" s="5" t="str">
        <f aca="false">IF(ISBLANK(A724),"",K724/($M$1+SUM(K$3:K723)))</f>
        <v/>
      </c>
      <c r="N724" s="0" t="str">
        <f aca="false">IF(ISBLANK(A724),"",IF(H725=0,NETWORKDAYS($H$3,H724,holiday!$B$2:$B$10),IF(DAY(H724)&lt;DAY(H725),NETWORKDAYS($H$3,H724,holiday!$B$2:$B$10),0)))</f>
        <v/>
      </c>
      <c r="O724" s="0" t="str">
        <f aca="false">IF(ISBLANK(A724),"",SUMIF($A$3:$A724,O$2,$B$3:$B724))</f>
        <v/>
      </c>
      <c r="P724" s="0" t="str">
        <f aca="false">IF(ISBLANK(A724),"",SUMIF($A$3:$A724,P$2,$B$3:$B724))</f>
        <v/>
      </c>
      <c r="Q724" s="0" t="str">
        <f aca="false">IF(ISBLANK(A724),"",SUMIF($A$3:$A724,Q$2,$B$3:$B724))</f>
        <v/>
      </c>
      <c r="R724" s="0" t="str">
        <f aca="false">IF(ISBLANK(A724),"",SUMIF($A$3:$A724,R$2,$B$3:$B724))</f>
        <v/>
      </c>
      <c r="T724" s="9" t="str">
        <f aca="false">IF(ISBLANK(A724),"",IF($A724=T$2,$C724,T723))</f>
        <v/>
      </c>
      <c r="U724" s="9" t="str">
        <f aca="false">IF(ISBLANK(A724),"",IF($A724=U$2,$C724,U723))</f>
        <v/>
      </c>
      <c r="V724" s="9" t="str">
        <f aca="false">IF(ISBLANK(A724),"",IF($A724=V$2,$C724,V723))</f>
        <v/>
      </c>
      <c r="W724" s="9" t="str">
        <f aca="false">IF(ISBLANK(A724),"",IF($A724=W$2,$C724,W723))</f>
        <v/>
      </c>
    </row>
    <row r="725" customFormat="false" ht="14.1" hidden="false" customHeight="false" outlineLevel="0" collapsed="false">
      <c r="H725" s="8" t="n">
        <f aca="false">IF(ISBLANK(D725),,LEFT(D725,LEN(D725)-6)*1)</f>
        <v>0</v>
      </c>
      <c r="I725" s="9" t="str">
        <f aca="false">IF(ISBLANK(A725),"",-B725*C725)</f>
        <v/>
      </c>
      <c r="J725" s="9" t="str">
        <f aca="false">IF(ISBLANK(A725),"",-SUM(I$3:I725))</f>
        <v/>
      </c>
      <c r="K725" s="9" t="str">
        <f aca="false">IF(ISBLANK(A725),"",SUMPRODUCT(O725:R725,T725:W725)-J725)</f>
        <v/>
      </c>
      <c r="L725" s="5" t="str">
        <f aca="false">IF(ISBLANK(A725),"",K725/$M$1)</f>
        <v/>
      </c>
      <c r="M725" s="5" t="str">
        <f aca="false">IF(ISBLANK(A725),"",K725/($M$1+SUM(K$3:K724)))</f>
        <v/>
      </c>
      <c r="N725" s="0" t="str">
        <f aca="false">IF(ISBLANK(A725),"",IF(H726=0,NETWORKDAYS($H$3,H725,holiday!$B$2:$B$10),IF(DAY(H725)&lt;DAY(H726),NETWORKDAYS($H$3,H725,holiday!$B$2:$B$10),0)))</f>
        <v/>
      </c>
      <c r="O725" s="0" t="str">
        <f aca="false">IF(ISBLANK(A725),"",SUMIF($A$3:$A725,O$2,$B$3:$B725))</f>
        <v/>
      </c>
      <c r="P725" s="0" t="str">
        <f aca="false">IF(ISBLANK(A725),"",SUMIF($A$3:$A725,P$2,$B$3:$B725))</f>
        <v/>
      </c>
      <c r="Q725" s="0" t="str">
        <f aca="false">IF(ISBLANK(A725),"",SUMIF($A$3:$A725,Q$2,$B$3:$B725))</f>
        <v/>
      </c>
      <c r="R725" s="0" t="str">
        <f aca="false">IF(ISBLANK(A725),"",SUMIF($A$3:$A725,R$2,$B$3:$B725))</f>
        <v/>
      </c>
      <c r="T725" s="9" t="str">
        <f aca="false">IF(ISBLANK(A725),"",IF($A725=T$2,$C725,T724))</f>
        <v/>
      </c>
      <c r="U725" s="9" t="str">
        <f aca="false">IF(ISBLANK(A725),"",IF($A725=U$2,$C725,U724))</f>
        <v/>
      </c>
      <c r="V725" s="9" t="str">
        <f aca="false">IF(ISBLANK(A725),"",IF($A725=V$2,$C725,V724))</f>
        <v/>
      </c>
      <c r="W725" s="9" t="str">
        <f aca="false">IF(ISBLANK(A725),"",IF($A725=W$2,$C725,W724))</f>
        <v/>
      </c>
    </row>
    <row r="726" customFormat="false" ht="14.1" hidden="false" customHeight="false" outlineLevel="0" collapsed="false">
      <c r="H726" s="8" t="n">
        <f aca="false">IF(ISBLANK(D726),,LEFT(D726,LEN(D726)-6)*1)</f>
        <v>0</v>
      </c>
      <c r="I726" s="9" t="str">
        <f aca="false">IF(ISBLANK(A726),"",-B726*C726)</f>
        <v/>
      </c>
      <c r="J726" s="9" t="str">
        <f aca="false">IF(ISBLANK(A726),"",-SUM(I$3:I726))</f>
        <v/>
      </c>
      <c r="K726" s="9" t="str">
        <f aca="false">IF(ISBLANK(A726),"",SUMPRODUCT(O726:R726,T726:W726)-J726)</f>
        <v/>
      </c>
      <c r="L726" s="5" t="str">
        <f aca="false">IF(ISBLANK(A726),"",K726/$M$1)</f>
        <v/>
      </c>
      <c r="M726" s="5" t="str">
        <f aca="false">IF(ISBLANK(A726),"",K726/($M$1+SUM(K$3:K725)))</f>
        <v/>
      </c>
      <c r="N726" s="0" t="str">
        <f aca="false">IF(ISBLANK(A726),"",IF(H727=0,NETWORKDAYS($H$3,H726,holiday!$B$2:$B$10),IF(DAY(H726)&lt;DAY(H727),NETWORKDAYS($H$3,H726,holiday!$B$2:$B$10),0)))</f>
        <v/>
      </c>
      <c r="O726" s="0" t="str">
        <f aca="false">IF(ISBLANK(A726),"",SUMIF($A$3:$A726,O$2,$B$3:$B726))</f>
        <v/>
      </c>
      <c r="P726" s="0" t="str">
        <f aca="false">IF(ISBLANK(A726),"",SUMIF($A$3:$A726,P$2,$B$3:$B726))</f>
        <v/>
      </c>
      <c r="Q726" s="0" t="str">
        <f aca="false">IF(ISBLANK(A726),"",SUMIF($A$3:$A726,Q$2,$B$3:$B726))</f>
        <v/>
      </c>
      <c r="R726" s="0" t="str">
        <f aca="false">IF(ISBLANK(A726),"",SUMIF($A$3:$A726,R$2,$B$3:$B726))</f>
        <v/>
      </c>
      <c r="T726" s="9" t="str">
        <f aca="false">IF(ISBLANK(A726),"",IF($A726=T$2,$C726,T725))</f>
        <v/>
      </c>
      <c r="U726" s="9" t="str">
        <f aca="false">IF(ISBLANK(A726),"",IF($A726=U$2,$C726,U725))</f>
        <v/>
      </c>
      <c r="V726" s="9" t="str">
        <f aca="false">IF(ISBLANK(A726),"",IF($A726=V$2,$C726,V725))</f>
        <v/>
      </c>
      <c r="W726" s="9" t="str">
        <f aca="false">IF(ISBLANK(A726),"",IF($A726=W$2,$C726,W725))</f>
        <v/>
      </c>
    </row>
    <row r="727" customFormat="false" ht="14.1" hidden="false" customHeight="false" outlineLevel="0" collapsed="false">
      <c r="H727" s="8" t="n">
        <f aca="false">IF(ISBLANK(D727),,LEFT(D727,LEN(D727)-6)*1)</f>
        <v>0</v>
      </c>
      <c r="I727" s="9" t="str">
        <f aca="false">IF(ISBLANK(A727),"",-B727*C727)</f>
        <v/>
      </c>
      <c r="J727" s="9" t="str">
        <f aca="false">IF(ISBLANK(A727),"",-SUM(I$3:I727))</f>
        <v/>
      </c>
      <c r="K727" s="9" t="str">
        <f aca="false">IF(ISBLANK(A727),"",SUMPRODUCT(O727:R727,T727:W727)-J727)</f>
        <v/>
      </c>
      <c r="L727" s="5" t="str">
        <f aca="false">IF(ISBLANK(A727),"",K727/$M$1)</f>
        <v/>
      </c>
      <c r="M727" s="5" t="str">
        <f aca="false">IF(ISBLANK(A727),"",K727/($M$1+SUM(K$3:K726)))</f>
        <v/>
      </c>
      <c r="N727" s="0" t="str">
        <f aca="false">IF(ISBLANK(A727),"",IF(H728=0,NETWORKDAYS($H$3,H727,holiday!$B$2:$B$10),IF(DAY(H727)&lt;DAY(H728),NETWORKDAYS($H$3,H727,holiday!$B$2:$B$10),0)))</f>
        <v/>
      </c>
      <c r="O727" s="0" t="str">
        <f aca="false">IF(ISBLANK(A727),"",SUMIF($A$3:$A727,O$2,$B$3:$B727))</f>
        <v/>
      </c>
      <c r="P727" s="0" t="str">
        <f aca="false">IF(ISBLANK(A727),"",SUMIF($A$3:$A727,P$2,$B$3:$B727))</f>
        <v/>
      </c>
      <c r="Q727" s="0" t="str">
        <f aca="false">IF(ISBLANK(A727),"",SUMIF($A$3:$A727,Q$2,$B$3:$B727))</f>
        <v/>
      </c>
      <c r="R727" s="0" t="str">
        <f aca="false">IF(ISBLANK(A727),"",SUMIF($A$3:$A727,R$2,$B$3:$B727))</f>
        <v/>
      </c>
      <c r="T727" s="9" t="str">
        <f aca="false">IF(ISBLANK(A727),"",IF($A727=T$2,$C727,T726))</f>
        <v/>
      </c>
      <c r="U727" s="9" t="str">
        <f aca="false">IF(ISBLANK(A727),"",IF($A727=U$2,$C727,U726))</f>
        <v/>
      </c>
      <c r="V727" s="9" t="str">
        <f aca="false">IF(ISBLANK(A727),"",IF($A727=V$2,$C727,V726))</f>
        <v/>
      </c>
      <c r="W727" s="9" t="str">
        <f aca="false">IF(ISBLANK(A727),"",IF($A727=W$2,$C727,W726))</f>
        <v/>
      </c>
    </row>
    <row r="728" customFormat="false" ht="14.1" hidden="false" customHeight="false" outlineLevel="0" collapsed="false">
      <c r="H728" s="8" t="n">
        <f aca="false">IF(ISBLANK(D728),,LEFT(D728,LEN(D728)-6)*1)</f>
        <v>0</v>
      </c>
      <c r="I728" s="9" t="str">
        <f aca="false">IF(ISBLANK(A728),"",-B728*C728)</f>
        <v/>
      </c>
      <c r="J728" s="9" t="str">
        <f aca="false">IF(ISBLANK(A728),"",-SUM(I$3:I728))</f>
        <v/>
      </c>
      <c r="K728" s="9" t="str">
        <f aca="false">IF(ISBLANK(A728),"",SUMPRODUCT(O728:R728,T728:W728)-J728)</f>
        <v/>
      </c>
      <c r="L728" s="5" t="str">
        <f aca="false">IF(ISBLANK(A728),"",K728/$M$1)</f>
        <v/>
      </c>
      <c r="M728" s="5" t="str">
        <f aca="false">IF(ISBLANK(A728),"",K728/($M$1+SUM(K$3:K727)))</f>
        <v/>
      </c>
      <c r="N728" s="0" t="str">
        <f aca="false">IF(ISBLANK(A728),"",IF(H729=0,NETWORKDAYS($H$3,H728,holiday!$B$2:$B$10),IF(DAY(H728)&lt;DAY(H729),NETWORKDAYS($H$3,H728,holiday!$B$2:$B$10),0)))</f>
        <v/>
      </c>
      <c r="O728" s="0" t="str">
        <f aca="false">IF(ISBLANK(A728),"",SUMIF($A$3:$A728,O$2,$B$3:$B728))</f>
        <v/>
      </c>
      <c r="P728" s="0" t="str">
        <f aca="false">IF(ISBLANK(A728),"",SUMIF($A$3:$A728,P$2,$B$3:$B728))</f>
        <v/>
      </c>
      <c r="Q728" s="0" t="str">
        <f aca="false">IF(ISBLANK(A728),"",SUMIF($A$3:$A728,Q$2,$B$3:$B728))</f>
        <v/>
      </c>
      <c r="R728" s="0" t="str">
        <f aca="false">IF(ISBLANK(A728),"",SUMIF($A$3:$A728,R$2,$B$3:$B728))</f>
        <v/>
      </c>
      <c r="T728" s="9" t="str">
        <f aca="false">IF(ISBLANK(A728),"",IF($A728=T$2,$C728,T727))</f>
        <v/>
      </c>
      <c r="U728" s="9" t="str">
        <f aca="false">IF(ISBLANK(A728),"",IF($A728=U$2,$C728,U727))</f>
        <v/>
      </c>
      <c r="V728" s="9" t="str">
        <f aca="false">IF(ISBLANK(A728),"",IF($A728=V$2,$C728,V727))</f>
        <v/>
      </c>
      <c r="W728" s="9" t="str">
        <f aca="false">IF(ISBLANK(A728),"",IF($A728=W$2,$C728,W727))</f>
        <v/>
      </c>
    </row>
    <row r="729" customFormat="false" ht="14.1" hidden="false" customHeight="false" outlineLevel="0" collapsed="false">
      <c r="H729" s="8" t="n">
        <f aca="false">IF(ISBLANK(D729),,LEFT(D729,LEN(D729)-6)*1)</f>
        <v>0</v>
      </c>
      <c r="I729" s="9" t="str">
        <f aca="false">IF(ISBLANK(A729),"",-B729*C729)</f>
        <v/>
      </c>
      <c r="J729" s="9" t="str">
        <f aca="false">IF(ISBLANK(A729),"",-SUM(I$3:I729))</f>
        <v/>
      </c>
      <c r="K729" s="9" t="str">
        <f aca="false">IF(ISBLANK(A729),"",SUMPRODUCT(O729:R729,T729:W729)-J729)</f>
        <v/>
      </c>
      <c r="L729" s="5" t="str">
        <f aca="false">IF(ISBLANK(A729),"",K729/$M$1)</f>
        <v/>
      </c>
      <c r="M729" s="5" t="str">
        <f aca="false">IF(ISBLANK(A729),"",K729/($M$1+SUM(K$3:K728)))</f>
        <v/>
      </c>
      <c r="N729" s="0" t="str">
        <f aca="false">IF(ISBLANK(A729),"",IF(H730=0,NETWORKDAYS($H$3,H729,holiday!$B$2:$B$10),IF(DAY(H729)&lt;DAY(H730),NETWORKDAYS($H$3,H729,holiday!$B$2:$B$10),0)))</f>
        <v/>
      </c>
      <c r="O729" s="0" t="str">
        <f aca="false">IF(ISBLANK(A729),"",SUMIF($A$3:$A729,O$2,$B$3:$B729))</f>
        <v/>
      </c>
      <c r="P729" s="0" t="str">
        <f aca="false">IF(ISBLANK(A729),"",SUMIF($A$3:$A729,P$2,$B$3:$B729))</f>
        <v/>
      </c>
      <c r="Q729" s="0" t="str">
        <f aca="false">IF(ISBLANK(A729),"",SUMIF($A$3:$A729,Q$2,$B$3:$B729))</f>
        <v/>
      </c>
      <c r="R729" s="0" t="str">
        <f aca="false">IF(ISBLANK(A729),"",SUMIF($A$3:$A729,R$2,$B$3:$B729))</f>
        <v/>
      </c>
      <c r="T729" s="9" t="str">
        <f aca="false">IF(ISBLANK(A729),"",IF($A729=T$2,$C729,T728))</f>
        <v/>
      </c>
      <c r="U729" s="9" t="str">
        <f aca="false">IF(ISBLANK(A729),"",IF($A729=U$2,$C729,U728))</f>
        <v/>
      </c>
      <c r="V729" s="9" t="str">
        <f aca="false">IF(ISBLANK(A729),"",IF($A729=V$2,$C729,V728))</f>
        <v/>
      </c>
      <c r="W729" s="9" t="str">
        <f aca="false">IF(ISBLANK(A729),"",IF($A729=W$2,$C729,W728))</f>
        <v/>
      </c>
    </row>
    <row r="730" customFormat="false" ht="14.1" hidden="false" customHeight="false" outlineLevel="0" collapsed="false">
      <c r="H730" s="8" t="n">
        <f aca="false">IF(ISBLANK(D730),,LEFT(D730,LEN(D730)-6)*1)</f>
        <v>0</v>
      </c>
      <c r="I730" s="9" t="str">
        <f aca="false">IF(ISBLANK(A730),"",-B730*C730)</f>
        <v/>
      </c>
      <c r="J730" s="9" t="str">
        <f aca="false">IF(ISBLANK(A730),"",-SUM(I$3:I730))</f>
        <v/>
      </c>
      <c r="K730" s="9" t="str">
        <f aca="false">IF(ISBLANK(A730),"",SUMPRODUCT(O730:R730,T730:W730)-J730)</f>
        <v/>
      </c>
      <c r="L730" s="5" t="str">
        <f aca="false">IF(ISBLANK(A730),"",K730/$M$1)</f>
        <v/>
      </c>
      <c r="M730" s="5" t="str">
        <f aca="false">IF(ISBLANK(A730),"",K730/($M$1+SUM(K$3:K729)))</f>
        <v/>
      </c>
      <c r="N730" s="0" t="str">
        <f aca="false">IF(ISBLANK(A730),"",IF(H731=0,NETWORKDAYS($H$3,H730,holiday!$B$2:$B$10),IF(DAY(H730)&lt;DAY(H731),NETWORKDAYS($H$3,H730,holiday!$B$2:$B$10),0)))</f>
        <v/>
      </c>
      <c r="O730" s="0" t="str">
        <f aca="false">IF(ISBLANK(A730),"",SUMIF($A$3:$A730,O$2,$B$3:$B730))</f>
        <v/>
      </c>
      <c r="P730" s="0" t="str">
        <f aca="false">IF(ISBLANK(A730),"",SUMIF($A$3:$A730,P$2,$B$3:$B730))</f>
        <v/>
      </c>
      <c r="Q730" s="0" t="str">
        <f aca="false">IF(ISBLANK(A730),"",SUMIF($A$3:$A730,Q$2,$B$3:$B730))</f>
        <v/>
      </c>
      <c r="R730" s="0" t="str">
        <f aca="false">IF(ISBLANK(A730),"",SUMIF($A$3:$A730,R$2,$B$3:$B730))</f>
        <v/>
      </c>
      <c r="T730" s="9" t="str">
        <f aca="false">IF(ISBLANK(A730),"",IF($A730=T$2,$C730,T729))</f>
        <v/>
      </c>
      <c r="U730" s="9" t="str">
        <f aca="false">IF(ISBLANK(A730),"",IF($A730=U$2,$C730,U729))</f>
        <v/>
      </c>
      <c r="V730" s="9" t="str">
        <f aca="false">IF(ISBLANK(A730),"",IF($A730=V$2,$C730,V729))</f>
        <v/>
      </c>
      <c r="W730" s="9" t="str">
        <f aca="false">IF(ISBLANK(A730),"",IF($A730=W$2,$C730,W729))</f>
        <v/>
      </c>
    </row>
    <row r="731" customFormat="false" ht="14.1" hidden="false" customHeight="false" outlineLevel="0" collapsed="false">
      <c r="H731" s="8" t="n">
        <f aca="false">IF(ISBLANK(D731),,LEFT(D731,LEN(D731)-6)*1)</f>
        <v>0</v>
      </c>
      <c r="I731" s="9" t="str">
        <f aca="false">IF(ISBLANK(A731),"",-B731*C731)</f>
        <v/>
      </c>
      <c r="J731" s="9" t="str">
        <f aca="false">IF(ISBLANK(A731),"",-SUM(I$3:I731))</f>
        <v/>
      </c>
      <c r="K731" s="9" t="str">
        <f aca="false">IF(ISBLANK(A731),"",SUMPRODUCT(O731:R731,T731:W731)-J731)</f>
        <v/>
      </c>
      <c r="L731" s="5" t="str">
        <f aca="false">IF(ISBLANK(A731),"",K731/$M$1)</f>
        <v/>
      </c>
      <c r="M731" s="5" t="str">
        <f aca="false">IF(ISBLANK(A731),"",K731/($M$1+SUM(K$3:K730)))</f>
        <v/>
      </c>
      <c r="N731" s="0" t="str">
        <f aca="false">IF(ISBLANK(A731),"",IF(H732=0,NETWORKDAYS($H$3,H731,holiday!$B$2:$B$10),IF(DAY(H731)&lt;DAY(H732),NETWORKDAYS($H$3,H731,holiday!$B$2:$B$10),0)))</f>
        <v/>
      </c>
      <c r="O731" s="0" t="str">
        <f aca="false">IF(ISBLANK(A731),"",SUMIF($A$3:$A731,O$2,$B$3:$B731))</f>
        <v/>
      </c>
      <c r="P731" s="0" t="str">
        <f aca="false">IF(ISBLANK(A731),"",SUMIF($A$3:$A731,P$2,$B$3:$B731))</f>
        <v/>
      </c>
      <c r="Q731" s="0" t="str">
        <f aca="false">IF(ISBLANK(A731),"",SUMIF($A$3:$A731,Q$2,$B$3:$B731))</f>
        <v/>
      </c>
      <c r="R731" s="0" t="str">
        <f aca="false">IF(ISBLANK(A731),"",SUMIF($A$3:$A731,R$2,$B$3:$B731))</f>
        <v/>
      </c>
      <c r="T731" s="9" t="str">
        <f aca="false">IF(ISBLANK(A731),"",IF($A731=T$2,$C731,T730))</f>
        <v/>
      </c>
      <c r="U731" s="9" t="str">
        <f aca="false">IF(ISBLANK(A731),"",IF($A731=U$2,$C731,U730))</f>
        <v/>
      </c>
      <c r="V731" s="9" t="str">
        <f aca="false">IF(ISBLANK(A731),"",IF($A731=V$2,$C731,V730))</f>
        <v/>
      </c>
      <c r="W731" s="9" t="str">
        <f aca="false">IF(ISBLANK(A731),"",IF($A731=W$2,$C731,W730))</f>
        <v/>
      </c>
    </row>
    <row r="732" customFormat="false" ht="14.1" hidden="false" customHeight="false" outlineLevel="0" collapsed="false">
      <c r="H732" s="8" t="n">
        <f aca="false">IF(ISBLANK(D732),,LEFT(D732,LEN(D732)-6)*1)</f>
        <v>0</v>
      </c>
      <c r="I732" s="9" t="str">
        <f aca="false">IF(ISBLANK(A732),"",-B732*C732)</f>
        <v/>
      </c>
      <c r="J732" s="9" t="str">
        <f aca="false">IF(ISBLANK(A732),"",-SUM(I$3:I732))</f>
        <v/>
      </c>
      <c r="K732" s="9" t="str">
        <f aca="false">IF(ISBLANK(A732),"",SUMPRODUCT(O732:R732,T732:W732)-J732)</f>
        <v/>
      </c>
      <c r="L732" s="5" t="str">
        <f aca="false">IF(ISBLANK(A732),"",K732/$M$1)</f>
        <v/>
      </c>
      <c r="M732" s="5" t="str">
        <f aca="false">IF(ISBLANK(A732),"",K732/($M$1+SUM(K$3:K731)))</f>
        <v/>
      </c>
      <c r="N732" s="0" t="str">
        <f aca="false">IF(ISBLANK(A732),"",IF(H733=0,NETWORKDAYS($H$3,H732,holiday!$B$2:$B$10),IF(DAY(H732)&lt;DAY(H733),NETWORKDAYS($H$3,H732,holiday!$B$2:$B$10),0)))</f>
        <v/>
      </c>
      <c r="O732" s="0" t="str">
        <f aca="false">IF(ISBLANK(A732),"",SUMIF($A$3:$A732,O$2,$B$3:$B732))</f>
        <v/>
      </c>
      <c r="P732" s="0" t="str">
        <f aca="false">IF(ISBLANK(A732),"",SUMIF($A$3:$A732,P$2,$B$3:$B732))</f>
        <v/>
      </c>
      <c r="Q732" s="0" t="str">
        <f aca="false">IF(ISBLANK(A732),"",SUMIF($A$3:$A732,Q$2,$B$3:$B732))</f>
        <v/>
      </c>
      <c r="R732" s="0" t="str">
        <f aca="false">IF(ISBLANK(A732),"",SUMIF($A$3:$A732,R$2,$B$3:$B732))</f>
        <v/>
      </c>
      <c r="T732" s="9" t="str">
        <f aca="false">IF(ISBLANK(A732),"",IF($A732=T$2,$C732,T731))</f>
        <v/>
      </c>
      <c r="U732" s="9" t="str">
        <f aca="false">IF(ISBLANK(A732),"",IF($A732=U$2,$C732,U731))</f>
        <v/>
      </c>
      <c r="V732" s="9" t="str">
        <f aca="false">IF(ISBLANK(A732),"",IF($A732=V$2,$C732,V731))</f>
        <v/>
      </c>
      <c r="W732" s="9" t="str">
        <f aca="false">IF(ISBLANK(A732),"",IF($A732=W$2,$C732,W731))</f>
        <v/>
      </c>
    </row>
    <row r="733" customFormat="false" ht="14.1" hidden="false" customHeight="false" outlineLevel="0" collapsed="false">
      <c r="H733" s="8" t="n">
        <f aca="false">IF(ISBLANK(D733),,LEFT(D733,LEN(D733)-6)*1)</f>
        <v>0</v>
      </c>
      <c r="I733" s="9" t="str">
        <f aca="false">IF(ISBLANK(A733),"",-B733*C733)</f>
        <v/>
      </c>
      <c r="J733" s="9" t="str">
        <f aca="false">IF(ISBLANK(A733),"",-SUM(I$3:I733))</f>
        <v/>
      </c>
      <c r="K733" s="9" t="str">
        <f aca="false">IF(ISBLANK(A733),"",SUMPRODUCT(O733:R733,T733:W733)-J733)</f>
        <v/>
      </c>
      <c r="L733" s="5" t="str">
        <f aca="false">IF(ISBLANK(A733),"",K733/$M$1)</f>
        <v/>
      </c>
      <c r="M733" s="5" t="str">
        <f aca="false">IF(ISBLANK(A733),"",K733/($M$1+SUM(K$3:K732)))</f>
        <v/>
      </c>
      <c r="N733" s="0" t="str">
        <f aca="false">IF(ISBLANK(A733),"",IF(H734=0,NETWORKDAYS($H$3,H733,holiday!$B$2:$B$10),IF(DAY(H733)&lt;DAY(H734),NETWORKDAYS($H$3,H733,holiday!$B$2:$B$10),0)))</f>
        <v/>
      </c>
      <c r="O733" s="0" t="str">
        <f aca="false">IF(ISBLANK(A733),"",SUMIF($A$3:$A733,O$2,$B$3:$B733))</f>
        <v/>
      </c>
      <c r="P733" s="0" t="str">
        <f aca="false">IF(ISBLANK(A733),"",SUMIF($A$3:$A733,P$2,$B$3:$B733))</f>
        <v/>
      </c>
      <c r="Q733" s="0" t="str">
        <f aca="false">IF(ISBLANK(A733),"",SUMIF($A$3:$A733,Q$2,$B$3:$B733))</f>
        <v/>
      </c>
      <c r="R733" s="0" t="str">
        <f aca="false">IF(ISBLANK(A733),"",SUMIF($A$3:$A733,R$2,$B$3:$B733))</f>
        <v/>
      </c>
      <c r="T733" s="9" t="str">
        <f aca="false">IF(ISBLANK(A733),"",IF($A733=T$2,$C733,T732))</f>
        <v/>
      </c>
      <c r="U733" s="9" t="str">
        <f aca="false">IF(ISBLANK(A733),"",IF($A733=U$2,$C733,U732))</f>
        <v/>
      </c>
      <c r="V733" s="9" t="str">
        <f aca="false">IF(ISBLANK(A733),"",IF($A733=V$2,$C733,V732))</f>
        <v/>
      </c>
      <c r="W733" s="9" t="str">
        <f aca="false">IF(ISBLANK(A733),"",IF($A733=W$2,$C733,W732))</f>
        <v/>
      </c>
    </row>
    <row r="734" customFormat="false" ht="14.1" hidden="false" customHeight="false" outlineLevel="0" collapsed="false">
      <c r="H734" s="8" t="n">
        <f aca="false">IF(ISBLANK(D734),,LEFT(D734,LEN(D734)-6)*1)</f>
        <v>0</v>
      </c>
      <c r="I734" s="9" t="str">
        <f aca="false">IF(ISBLANK(A734),"",-B734*C734)</f>
        <v/>
      </c>
      <c r="J734" s="9" t="str">
        <f aca="false">IF(ISBLANK(A734),"",-SUM(I$3:I734))</f>
        <v/>
      </c>
      <c r="K734" s="9" t="str">
        <f aca="false">IF(ISBLANK(A734),"",SUMPRODUCT(O734:R734,T734:W734)-J734)</f>
        <v/>
      </c>
      <c r="L734" s="5" t="str">
        <f aca="false">IF(ISBLANK(A734),"",K734/$M$1)</f>
        <v/>
      </c>
      <c r="M734" s="5" t="str">
        <f aca="false">IF(ISBLANK(A734),"",K734/($M$1+SUM(K$3:K733)))</f>
        <v/>
      </c>
      <c r="N734" s="0" t="str">
        <f aca="false">IF(ISBLANK(A734),"",IF(H735=0,NETWORKDAYS($H$3,H734,holiday!$B$2:$B$10),IF(DAY(H734)&lt;DAY(H735),NETWORKDAYS($H$3,H734,holiday!$B$2:$B$10),0)))</f>
        <v/>
      </c>
      <c r="O734" s="0" t="str">
        <f aca="false">IF(ISBLANK(A734),"",SUMIF($A$3:$A734,O$2,$B$3:$B734))</f>
        <v/>
      </c>
      <c r="P734" s="0" t="str">
        <f aca="false">IF(ISBLANK(A734),"",SUMIF($A$3:$A734,P$2,$B$3:$B734))</f>
        <v/>
      </c>
      <c r="Q734" s="0" t="str">
        <f aca="false">IF(ISBLANK(A734),"",SUMIF($A$3:$A734,Q$2,$B$3:$B734))</f>
        <v/>
      </c>
      <c r="R734" s="0" t="str">
        <f aca="false">IF(ISBLANK(A734),"",SUMIF($A$3:$A734,R$2,$B$3:$B734))</f>
        <v/>
      </c>
      <c r="T734" s="9" t="str">
        <f aca="false">IF(ISBLANK(A734),"",IF($A734=T$2,$C734,T733))</f>
        <v/>
      </c>
      <c r="U734" s="9" t="str">
        <f aca="false">IF(ISBLANK(A734),"",IF($A734=U$2,$C734,U733))</f>
        <v/>
      </c>
      <c r="V734" s="9" t="str">
        <f aca="false">IF(ISBLANK(A734),"",IF($A734=V$2,$C734,V733))</f>
        <v/>
      </c>
      <c r="W734" s="9" t="str">
        <f aca="false">IF(ISBLANK(A734),"",IF($A734=W$2,$C734,W733))</f>
        <v/>
      </c>
    </row>
    <row r="735" customFormat="false" ht="14.1" hidden="false" customHeight="false" outlineLevel="0" collapsed="false">
      <c r="H735" s="8" t="n">
        <f aca="false">IF(ISBLANK(D735),,LEFT(D735,LEN(D735)-6)*1)</f>
        <v>0</v>
      </c>
      <c r="I735" s="9" t="str">
        <f aca="false">IF(ISBLANK(A735),"",-B735*C735)</f>
        <v/>
      </c>
      <c r="J735" s="9" t="str">
        <f aca="false">IF(ISBLANK(A735),"",-SUM(I$3:I735))</f>
        <v/>
      </c>
      <c r="K735" s="9" t="str">
        <f aca="false">IF(ISBLANK(A735),"",SUMPRODUCT(O735:R735,T735:W735)-J735)</f>
        <v/>
      </c>
      <c r="L735" s="5" t="str">
        <f aca="false">IF(ISBLANK(A735),"",K735/$M$1)</f>
        <v/>
      </c>
      <c r="M735" s="5" t="str">
        <f aca="false">IF(ISBLANK(A735),"",K735/($M$1+SUM(K$3:K734)))</f>
        <v/>
      </c>
      <c r="N735" s="0" t="str">
        <f aca="false">IF(ISBLANK(A735),"",IF(H736=0,NETWORKDAYS($H$3,H735,holiday!$B$2:$B$10),IF(DAY(H735)&lt;DAY(H736),NETWORKDAYS($H$3,H735,holiday!$B$2:$B$10),0)))</f>
        <v/>
      </c>
      <c r="O735" s="0" t="str">
        <f aca="false">IF(ISBLANK(A735),"",SUMIF($A$3:$A735,O$2,$B$3:$B735))</f>
        <v/>
      </c>
      <c r="P735" s="0" t="str">
        <f aca="false">IF(ISBLANK(A735),"",SUMIF($A$3:$A735,P$2,$B$3:$B735))</f>
        <v/>
      </c>
      <c r="Q735" s="0" t="str">
        <f aca="false">IF(ISBLANK(A735),"",SUMIF($A$3:$A735,Q$2,$B$3:$B735))</f>
        <v/>
      </c>
      <c r="R735" s="0" t="str">
        <f aca="false">IF(ISBLANK(A735),"",SUMIF($A$3:$A735,R$2,$B$3:$B735))</f>
        <v/>
      </c>
      <c r="T735" s="9" t="str">
        <f aca="false">IF(ISBLANK(A735),"",IF($A735=T$2,$C735,T734))</f>
        <v/>
      </c>
      <c r="U735" s="9" t="str">
        <f aca="false">IF(ISBLANK(A735),"",IF($A735=U$2,$C735,U734))</f>
        <v/>
      </c>
      <c r="V735" s="9" t="str">
        <f aca="false">IF(ISBLANK(A735),"",IF($A735=V$2,$C735,V734))</f>
        <v/>
      </c>
      <c r="W735" s="9" t="str">
        <f aca="false">IF(ISBLANK(A735),"",IF($A735=W$2,$C735,W734))</f>
        <v/>
      </c>
    </row>
    <row r="736" customFormat="false" ht="14.1" hidden="false" customHeight="false" outlineLevel="0" collapsed="false">
      <c r="H736" s="8" t="n">
        <f aca="false">IF(ISBLANK(D736),,LEFT(D736,LEN(D736)-6)*1)</f>
        <v>0</v>
      </c>
      <c r="I736" s="9" t="str">
        <f aca="false">IF(ISBLANK(A736),"",-B736*C736)</f>
        <v/>
      </c>
      <c r="J736" s="9" t="str">
        <f aca="false">IF(ISBLANK(A736),"",-SUM(I$3:I736))</f>
        <v/>
      </c>
      <c r="K736" s="9" t="str">
        <f aca="false">IF(ISBLANK(A736),"",SUMPRODUCT(O736:R736,T736:W736)-J736)</f>
        <v/>
      </c>
      <c r="L736" s="5" t="str">
        <f aca="false">IF(ISBLANK(A736),"",K736/$M$1)</f>
        <v/>
      </c>
      <c r="M736" s="5" t="str">
        <f aca="false">IF(ISBLANK(A736),"",K736/($M$1+SUM(K$3:K735)))</f>
        <v/>
      </c>
      <c r="N736" s="0" t="str">
        <f aca="false">IF(ISBLANK(A736),"",IF(H737=0,NETWORKDAYS($H$3,H736,holiday!$B$2:$B$10),IF(DAY(H736)&lt;DAY(H737),NETWORKDAYS($H$3,H736,holiday!$B$2:$B$10),0)))</f>
        <v/>
      </c>
      <c r="O736" s="0" t="str">
        <f aca="false">IF(ISBLANK(A736),"",SUMIF($A$3:$A736,O$2,$B$3:$B736))</f>
        <v/>
      </c>
      <c r="P736" s="0" t="str">
        <f aca="false">IF(ISBLANK(A736),"",SUMIF($A$3:$A736,P$2,$B$3:$B736))</f>
        <v/>
      </c>
      <c r="Q736" s="0" t="str">
        <f aca="false">IF(ISBLANK(A736),"",SUMIF($A$3:$A736,Q$2,$B$3:$B736))</f>
        <v/>
      </c>
      <c r="R736" s="0" t="str">
        <f aca="false">IF(ISBLANK(A736),"",SUMIF($A$3:$A736,R$2,$B$3:$B736))</f>
        <v/>
      </c>
      <c r="T736" s="9" t="str">
        <f aca="false">IF(ISBLANK(A736),"",IF($A736=T$2,$C736,T735))</f>
        <v/>
      </c>
      <c r="U736" s="9" t="str">
        <f aca="false">IF(ISBLANK(A736),"",IF($A736=U$2,$C736,U735))</f>
        <v/>
      </c>
      <c r="V736" s="9" t="str">
        <f aca="false">IF(ISBLANK(A736),"",IF($A736=V$2,$C736,V735))</f>
        <v/>
      </c>
      <c r="W736" s="9" t="str">
        <f aca="false">IF(ISBLANK(A736),"",IF($A736=W$2,$C736,W735))</f>
        <v/>
      </c>
    </row>
    <row r="737" customFormat="false" ht="14.1" hidden="false" customHeight="false" outlineLevel="0" collapsed="false">
      <c r="H737" s="8" t="n">
        <f aca="false">IF(ISBLANK(D737),,LEFT(D737,LEN(D737)-6)*1)</f>
        <v>0</v>
      </c>
      <c r="I737" s="9" t="str">
        <f aca="false">IF(ISBLANK(A737),"",-B737*C737)</f>
        <v/>
      </c>
      <c r="J737" s="9" t="str">
        <f aca="false">IF(ISBLANK(A737),"",-SUM(I$3:I737))</f>
        <v/>
      </c>
      <c r="K737" s="9" t="str">
        <f aca="false">IF(ISBLANK(A737),"",SUMPRODUCT(O737:R737,T737:W737)-J737)</f>
        <v/>
      </c>
      <c r="L737" s="5" t="str">
        <f aca="false">IF(ISBLANK(A737),"",K737/$M$1)</f>
        <v/>
      </c>
      <c r="M737" s="5" t="str">
        <f aca="false">IF(ISBLANK(A737),"",K737/($M$1+SUM(K$3:K736)))</f>
        <v/>
      </c>
      <c r="N737" s="0" t="str">
        <f aca="false">IF(ISBLANK(A737),"",IF(H738=0,NETWORKDAYS($H$3,H737,holiday!$B$2:$B$10),IF(DAY(H737)&lt;DAY(H738),NETWORKDAYS($H$3,H737,holiday!$B$2:$B$10),0)))</f>
        <v/>
      </c>
      <c r="O737" s="0" t="str">
        <f aca="false">IF(ISBLANK(A737),"",SUMIF($A$3:$A737,O$2,$B$3:$B737))</f>
        <v/>
      </c>
      <c r="P737" s="0" t="str">
        <f aca="false">IF(ISBLANK(A737),"",SUMIF($A$3:$A737,P$2,$B$3:$B737))</f>
        <v/>
      </c>
      <c r="Q737" s="0" t="str">
        <f aca="false">IF(ISBLANK(A737),"",SUMIF($A$3:$A737,Q$2,$B$3:$B737))</f>
        <v/>
      </c>
      <c r="R737" s="0" t="str">
        <f aca="false">IF(ISBLANK(A737),"",SUMIF($A$3:$A737,R$2,$B$3:$B737))</f>
        <v/>
      </c>
      <c r="T737" s="9" t="str">
        <f aca="false">IF(ISBLANK(A737),"",IF($A737=T$2,$C737,T736))</f>
        <v/>
      </c>
      <c r="U737" s="9" t="str">
        <f aca="false">IF(ISBLANK(A737),"",IF($A737=U$2,$C737,U736))</f>
        <v/>
      </c>
      <c r="V737" s="9" t="str">
        <f aca="false">IF(ISBLANK(A737),"",IF($A737=V$2,$C737,V736))</f>
        <v/>
      </c>
      <c r="W737" s="9" t="str">
        <f aca="false">IF(ISBLANK(A737),"",IF($A737=W$2,$C737,W736))</f>
        <v/>
      </c>
    </row>
    <row r="738" customFormat="false" ht="14.1" hidden="false" customHeight="false" outlineLevel="0" collapsed="false">
      <c r="H738" s="8" t="n">
        <f aca="false">IF(ISBLANK(D738),,LEFT(D738,LEN(D738)-6)*1)</f>
        <v>0</v>
      </c>
      <c r="I738" s="9" t="str">
        <f aca="false">IF(ISBLANK(A738),"",-B738*C738)</f>
        <v/>
      </c>
      <c r="J738" s="9" t="str">
        <f aca="false">IF(ISBLANK(A738),"",-SUM(I$3:I738))</f>
        <v/>
      </c>
      <c r="K738" s="9" t="str">
        <f aca="false">IF(ISBLANK(A738),"",SUMPRODUCT(O738:R738,T738:W738)-J738)</f>
        <v/>
      </c>
      <c r="L738" s="5" t="str">
        <f aca="false">IF(ISBLANK(A738),"",K738/$M$1)</f>
        <v/>
      </c>
      <c r="M738" s="5" t="str">
        <f aca="false">IF(ISBLANK(A738),"",K738/($M$1+SUM(K$3:K737)))</f>
        <v/>
      </c>
      <c r="N738" s="0" t="str">
        <f aca="false">IF(ISBLANK(A738),"",IF(H739=0,NETWORKDAYS($H$3,H738,holiday!$B$2:$B$10),IF(DAY(H738)&lt;DAY(H739),NETWORKDAYS($H$3,H738,holiday!$B$2:$B$10),0)))</f>
        <v/>
      </c>
      <c r="O738" s="0" t="str">
        <f aca="false">IF(ISBLANK(A738),"",SUMIF($A$3:$A738,O$2,$B$3:$B738))</f>
        <v/>
      </c>
      <c r="P738" s="0" t="str">
        <f aca="false">IF(ISBLANK(A738),"",SUMIF($A$3:$A738,P$2,$B$3:$B738))</f>
        <v/>
      </c>
      <c r="Q738" s="0" t="str">
        <f aca="false">IF(ISBLANK(A738),"",SUMIF($A$3:$A738,Q$2,$B$3:$B738))</f>
        <v/>
      </c>
      <c r="R738" s="0" t="str">
        <f aca="false">IF(ISBLANK(A738),"",SUMIF($A$3:$A738,R$2,$B$3:$B738))</f>
        <v/>
      </c>
      <c r="T738" s="9" t="str">
        <f aca="false">IF(ISBLANK(A738),"",IF($A738=T$2,$C738,T737))</f>
        <v/>
      </c>
      <c r="U738" s="9" t="str">
        <f aca="false">IF(ISBLANK(A738),"",IF($A738=U$2,$C738,U737))</f>
        <v/>
      </c>
      <c r="V738" s="9" t="str">
        <f aca="false">IF(ISBLANK(A738),"",IF($A738=V$2,$C738,V737))</f>
        <v/>
      </c>
      <c r="W738" s="9" t="str">
        <f aca="false">IF(ISBLANK(A738),"",IF($A738=W$2,$C738,W737))</f>
        <v/>
      </c>
    </row>
    <row r="739" customFormat="false" ht="14.1" hidden="false" customHeight="false" outlineLevel="0" collapsed="false">
      <c r="H739" s="8" t="n">
        <f aca="false">IF(ISBLANK(D739),,LEFT(D739,LEN(D739)-6)*1)</f>
        <v>0</v>
      </c>
      <c r="I739" s="9" t="str">
        <f aca="false">IF(ISBLANK(A739),"",-B739*C739)</f>
        <v/>
      </c>
      <c r="J739" s="9" t="str">
        <f aca="false">IF(ISBLANK(A739),"",-SUM(I$3:I739))</f>
        <v/>
      </c>
      <c r="K739" s="9" t="str">
        <f aca="false">IF(ISBLANK(A739),"",SUMPRODUCT(O739:R739,T739:W739)-J739)</f>
        <v/>
      </c>
      <c r="L739" s="5" t="str">
        <f aca="false">IF(ISBLANK(A739),"",K739/$M$1)</f>
        <v/>
      </c>
      <c r="M739" s="5" t="str">
        <f aca="false">IF(ISBLANK(A739),"",K739/($M$1+SUM(K$3:K738)))</f>
        <v/>
      </c>
      <c r="N739" s="0" t="str">
        <f aca="false">IF(ISBLANK(A739),"",IF(H740=0,NETWORKDAYS($H$3,H739,holiday!$B$2:$B$10),IF(DAY(H739)&lt;DAY(H740),NETWORKDAYS($H$3,H739,holiday!$B$2:$B$10),0)))</f>
        <v/>
      </c>
      <c r="O739" s="0" t="str">
        <f aca="false">IF(ISBLANK(A739),"",SUMIF($A$3:$A739,O$2,$B$3:$B739))</f>
        <v/>
      </c>
      <c r="P739" s="0" t="str">
        <f aca="false">IF(ISBLANK(A739),"",SUMIF($A$3:$A739,P$2,$B$3:$B739))</f>
        <v/>
      </c>
      <c r="Q739" s="0" t="str">
        <f aca="false">IF(ISBLANK(A739),"",SUMIF($A$3:$A739,Q$2,$B$3:$B739))</f>
        <v/>
      </c>
      <c r="R739" s="0" t="str">
        <f aca="false">IF(ISBLANK(A739),"",SUMIF($A$3:$A739,R$2,$B$3:$B739))</f>
        <v/>
      </c>
      <c r="T739" s="9" t="str">
        <f aca="false">IF(ISBLANK(A739),"",IF($A739=T$2,$C739,T738))</f>
        <v/>
      </c>
      <c r="U739" s="9" t="str">
        <f aca="false">IF(ISBLANK(A739),"",IF($A739=U$2,$C739,U738))</f>
        <v/>
      </c>
      <c r="V739" s="9" t="str">
        <f aca="false">IF(ISBLANK(A739),"",IF($A739=V$2,$C739,V738))</f>
        <v/>
      </c>
      <c r="W739" s="9" t="str">
        <f aca="false">IF(ISBLANK(A739),"",IF($A739=W$2,$C739,W738))</f>
        <v/>
      </c>
    </row>
    <row r="740" customFormat="false" ht="14.1" hidden="false" customHeight="false" outlineLevel="0" collapsed="false">
      <c r="H740" s="8" t="n">
        <f aca="false">IF(ISBLANK(D740),,LEFT(D740,LEN(D740)-6)*1)</f>
        <v>0</v>
      </c>
      <c r="I740" s="9" t="str">
        <f aca="false">IF(ISBLANK(A740),"",-B740*C740)</f>
        <v/>
      </c>
      <c r="J740" s="9" t="str">
        <f aca="false">IF(ISBLANK(A740),"",-SUM(I$3:I740))</f>
        <v/>
      </c>
      <c r="K740" s="9" t="str">
        <f aca="false">IF(ISBLANK(A740),"",SUMPRODUCT(O740:R740,T740:W740)-J740)</f>
        <v/>
      </c>
      <c r="L740" s="5" t="str">
        <f aca="false">IF(ISBLANK(A740),"",K740/$M$1)</f>
        <v/>
      </c>
      <c r="M740" s="5" t="str">
        <f aca="false">IF(ISBLANK(A740),"",K740/($M$1+SUM(K$3:K739)))</f>
        <v/>
      </c>
      <c r="N740" s="0" t="str">
        <f aca="false">IF(ISBLANK(A740),"",IF(H741=0,NETWORKDAYS($H$3,H740,holiday!$B$2:$B$10),IF(DAY(H740)&lt;DAY(H741),NETWORKDAYS($H$3,H740,holiday!$B$2:$B$10),0)))</f>
        <v/>
      </c>
      <c r="O740" s="0" t="str">
        <f aca="false">IF(ISBLANK(A740),"",SUMIF($A$3:$A740,O$2,$B$3:$B740))</f>
        <v/>
      </c>
      <c r="P740" s="0" t="str">
        <f aca="false">IF(ISBLANK(A740),"",SUMIF($A$3:$A740,P$2,$B$3:$B740))</f>
        <v/>
      </c>
      <c r="Q740" s="0" t="str">
        <f aca="false">IF(ISBLANK(A740),"",SUMIF($A$3:$A740,Q$2,$B$3:$B740))</f>
        <v/>
      </c>
      <c r="R740" s="0" t="str">
        <f aca="false">IF(ISBLANK(A740),"",SUMIF($A$3:$A740,R$2,$B$3:$B740))</f>
        <v/>
      </c>
      <c r="T740" s="9" t="str">
        <f aca="false">IF(ISBLANK(A740),"",IF($A740=T$2,$C740,T739))</f>
        <v/>
      </c>
      <c r="U740" s="9" t="str">
        <f aca="false">IF(ISBLANK(A740),"",IF($A740=U$2,$C740,U739))</f>
        <v/>
      </c>
      <c r="V740" s="9" t="str">
        <f aca="false">IF(ISBLANK(A740),"",IF($A740=V$2,$C740,V739))</f>
        <v/>
      </c>
      <c r="W740" s="9" t="str">
        <f aca="false">IF(ISBLANK(A740),"",IF($A740=W$2,$C740,W739))</f>
        <v/>
      </c>
    </row>
    <row r="741" customFormat="false" ht="14.1" hidden="false" customHeight="false" outlineLevel="0" collapsed="false">
      <c r="H741" s="8" t="n">
        <f aca="false">IF(ISBLANK(D741),,LEFT(D741,LEN(D741)-6)*1)</f>
        <v>0</v>
      </c>
      <c r="I741" s="9" t="str">
        <f aca="false">IF(ISBLANK(A741),"",-B741*C741)</f>
        <v/>
      </c>
      <c r="J741" s="9" t="str">
        <f aca="false">IF(ISBLANK(A741),"",-SUM(I$3:I741))</f>
        <v/>
      </c>
      <c r="K741" s="9" t="str">
        <f aca="false">IF(ISBLANK(A741),"",SUMPRODUCT(O741:R741,T741:W741)-J741)</f>
        <v/>
      </c>
      <c r="L741" s="5" t="str">
        <f aca="false">IF(ISBLANK(A741),"",K741/$M$1)</f>
        <v/>
      </c>
      <c r="M741" s="5" t="str">
        <f aca="false">IF(ISBLANK(A741),"",K741/($M$1+SUM(K$3:K740)))</f>
        <v/>
      </c>
      <c r="N741" s="0" t="str">
        <f aca="false">IF(ISBLANK(A741),"",IF(H742=0,NETWORKDAYS($H$3,H741,holiday!$B$2:$B$10),IF(DAY(H741)&lt;DAY(H742),NETWORKDAYS($H$3,H741,holiday!$B$2:$B$10),0)))</f>
        <v/>
      </c>
      <c r="O741" s="0" t="str">
        <f aca="false">IF(ISBLANK(A741),"",SUMIF($A$3:$A741,O$2,$B$3:$B741))</f>
        <v/>
      </c>
      <c r="P741" s="0" t="str">
        <f aca="false">IF(ISBLANK(A741),"",SUMIF($A$3:$A741,P$2,$B$3:$B741))</f>
        <v/>
      </c>
      <c r="Q741" s="0" t="str">
        <f aca="false">IF(ISBLANK(A741),"",SUMIF($A$3:$A741,Q$2,$B$3:$B741))</f>
        <v/>
      </c>
      <c r="R741" s="0" t="str">
        <f aca="false">IF(ISBLANK(A741),"",SUMIF($A$3:$A741,R$2,$B$3:$B741))</f>
        <v/>
      </c>
      <c r="T741" s="9" t="str">
        <f aca="false">IF(ISBLANK(A741),"",IF($A741=T$2,$C741,T740))</f>
        <v/>
      </c>
      <c r="U741" s="9" t="str">
        <f aca="false">IF(ISBLANK(A741),"",IF($A741=U$2,$C741,U740))</f>
        <v/>
      </c>
      <c r="V741" s="9" t="str">
        <f aca="false">IF(ISBLANK(A741),"",IF($A741=V$2,$C741,V740))</f>
        <v/>
      </c>
      <c r="W741" s="9" t="str">
        <f aca="false">IF(ISBLANK(A741),"",IF($A741=W$2,$C741,W740))</f>
        <v/>
      </c>
    </row>
    <row r="742" customFormat="false" ht="14.1" hidden="false" customHeight="false" outlineLevel="0" collapsed="false">
      <c r="H742" s="8" t="n">
        <f aca="false">IF(ISBLANK(D742),,LEFT(D742,LEN(D742)-6)*1)</f>
        <v>0</v>
      </c>
      <c r="I742" s="9" t="str">
        <f aca="false">IF(ISBLANK(A742),"",-B742*C742)</f>
        <v/>
      </c>
      <c r="J742" s="9" t="str">
        <f aca="false">IF(ISBLANK(A742),"",-SUM(I$3:I742))</f>
        <v/>
      </c>
      <c r="K742" s="9" t="str">
        <f aca="false">IF(ISBLANK(A742),"",SUMPRODUCT(O742:R742,T742:W742)-J742)</f>
        <v/>
      </c>
      <c r="L742" s="5" t="str">
        <f aca="false">IF(ISBLANK(A742),"",K742/$M$1)</f>
        <v/>
      </c>
      <c r="M742" s="5" t="str">
        <f aca="false">IF(ISBLANK(A742),"",K742/($M$1+SUM(K$3:K741)))</f>
        <v/>
      </c>
      <c r="N742" s="0" t="str">
        <f aca="false">IF(ISBLANK(A742),"",IF(H743=0,NETWORKDAYS($H$3,H742,holiday!$B$2:$B$10),IF(DAY(H742)&lt;DAY(H743),NETWORKDAYS($H$3,H742,holiday!$B$2:$B$10),0)))</f>
        <v/>
      </c>
      <c r="O742" s="0" t="str">
        <f aca="false">IF(ISBLANK(A742),"",SUMIF($A$3:$A742,O$2,$B$3:$B742))</f>
        <v/>
      </c>
      <c r="P742" s="0" t="str">
        <f aca="false">IF(ISBLANK(A742),"",SUMIF($A$3:$A742,P$2,$B$3:$B742))</f>
        <v/>
      </c>
      <c r="Q742" s="0" t="str">
        <f aca="false">IF(ISBLANK(A742),"",SUMIF($A$3:$A742,Q$2,$B$3:$B742))</f>
        <v/>
      </c>
      <c r="R742" s="0" t="str">
        <f aca="false">IF(ISBLANK(A742),"",SUMIF($A$3:$A742,R$2,$B$3:$B742))</f>
        <v/>
      </c>
      <c r="T742" s="9" t="str">
        <f aca="false">IF(ISBLANK(A742),"",IF($A742=T$2,$C742,T741))</f>
        <v/>
      </c>
      <c r="U742" s="9" t="str">
        <f aca="false">IF(ISBLANK(A742),"",IF($A742=U$2,$C742,U741))</f>
        <v/>
      </c>
      <c r="V742" s="9" t="str">
        <f aca="false">IF(ISBLANK(A742),"",IF($A742=V$2,$C742,V741))</f>
        <v/>
      </c>
      <c r="W742" s="9" t="str">
        <f aca="false">IF(ISBLANK(A742),"",IF($A742=W$2,$C742,W741))</f>
        <v/>
      </c>
    </row>
    <row r="743" customFormat="false" ht="14.1" hidden="false" customHeight="false" outlineLevel="0" collapsed="false">
      <c r="H743" s="8" t="n">
        <f aca="false">IF(ISBLANK(D743),,LEFT(D743,LEN(D743)-6)*1)</f>
        <v>0</v>
      </c>
      <c r="I743" s="9" t="str">
        <f aca="false">IF(ISBLANK(A743),"",-B743*C743)</f>
        <v/>
      </c>
      <c r="J743" s="9" t="str">
        <f aca="false">IF(ISBLANK(A743),"",-SUM(I$3:I743))</f>
        <v/>
      </c>
      <c r="K743" s="9" t="str">
        <f aca="false">IF(ISBLANK(A743),"",SUMPRODUCT(O743:R743,T743:W743)-J743)</f>
        <v/>
      </c>
      <c r="L743" s="5" t="str">
        <f aca="false">IF(ISBLANK(A743),"",K743/$M$1)</f>
        <v/>
      </c>
      <c r="M743" s="5" t="str">
        <f aca="false">IF(ISBLANK(A743),"",K743/($M$1+SUM(K$3:K742)))</f>
        <v/>
      </c>
      <c r="N743" s="0" t="str">
        <f aca="false">IF(ISBLANK(A743),"",IF(H744=0,NETWORKDAYS($H$3,H743,holiday!$B$2:$B$10),IF(DAY(H743)&lt;DAY(H744),NETWORKDAYS($H$3,H743,holiday!$B$2:$B$10),0)))</f>
        <v/>
      </c>
      <c r="O743" s="0" t="str">
        <f aca="false">IF(ISBLANK(A743),"",SUMIF($A$3:$A743,O$2,$B$3:$B743))</f>
        <v/>
      </c>
      <c r="P743" s="0" t="str">
        <f aca="false">IF(ISBLANK(A743),"",SUMIF($A$3:$A743,P$2,$B$3:$B743))</f>
        <v/>
      </c>
      <c r="Q743" s="0" t="str">
        <f aca="false">IF(ISBLANK(A743),"",SUMIF($A$3:$A743,Q$2,$B$3:$B743))</f>
        <v/>
      </c>
      <c r="R743" s="0" t="str">
        <f aca="false">IF(ISBLANK(A743),"",SUMIF($A$3:$A743,R$2,$B$3:$B743))</f>
        <v/>
      </c>
      <c r="T743" s="9" t="str">
        <f aca="false">IF(ISBLANK(A743),"",IF($A743=T$2,$C743,T742))</f>
        <v/>
      </c>
      <c r="U743" s="9" t="str">
        <f aca="false">IF(ISBLANK(A743),"",IF($A743=U$2,$C743,U742))</f>
        <v/>
      </c>
      <c r="V743" s="9" t="str">
        <f aca="false">IF(ISBLANK(A743),"",IF($A743=V$2,$C743,V742))</f>
        <v/>
      </c>
      <c r="W743" s="9" t="str">
        <f aca="false">IF(ISBLANK(A743),"",IF($A743=W$2,$C743,W742))</f>
        <v/>
      </c>
    </row>
    <row r="744" customFormat="false" ht="14.1" hidden="false" customHeight="false" outlineLevel="0" collapsed="false">
      <c r="H744" s="8" t="n">
        <f aca="false">IF(ISBLANK(D744),,LEFT(D744,LEN(D744)-6)*1)</f>
        <v>0</v>
      </c>
      <c r="I744" s="9" t="str">
        <f aca="false">IF(ISBLANK(A744),"",-B744*C744)</f>
        <v/>
      </c>
      <c r="J744" s="9" t="str">
        <f aca="false">IF(ISBLANK(A744),"",-SUM(I$3:I744))</f>
        <v/>
      </c>
      <c r="K744" s="9" t="str">
        <f aca="false">IF(ISBLANK(A744),"",SUMPRODUCT(O744:R744,T744:W744)-J744)</f>
        <v/>
      </c>
      <c r="L744" s="5" t="str">
        <f aca="false">IF(ISBLANK(A744),"",K744/$M$1)</f>
        <v/>
      </c>
      <c r="M744" s="5" t="str">
        <f aca="false">IF(ISBLANK(A744),"",K744/($M$1+SUM(K$3:K743)))</f>
        <v/>
      </c>
      <c r="N744" s="0" t="str">
        <f aca="false">IF(ISBLANK(A744),"",IF(H745=0,NETWORKDAYS($H$3,H744,holiday!$B$2:$B$10),IF(DAY(H744)&lt;DAY(H745),NETWORKDAYS($H$3,H744,holiday!$B$2:$B$10),0)))</f>
        <v/>
      </c>
      <c r="O744" s="0" t="str">
        <f aca="false">IF(ISBLANK(A744),"",SUMIF($A$3:$A744,O$2,$B$3:$B744))</f>
        <v/>
      </c>
      <c r="P744" s="0" t="str">
        <f aca="false">IF(ISBLANK(A744),"",SUMIF($A$3:$A744,P$2,$B$3:$B744))</f>
        <v/>
      </c>
      <c r="Q744" s="0" t="str">
        <f aca="false">IF(ISBLANK(A744),"",SUMIF($A$3:$A744,Q$2,$B$3:$B744))</f>
        <v/>
      </c>
      <c r="R744" s="0" t="str">
        <f aca="false">IF(ISBLANK(A744),"",SUMIF($A$3:$A744,R$2,$B$3:$B744))</f>
        <v/>
      </c>
      <c r="T744" s="9" t="str">
        <f aca="false">IF(ISBLANK(A744),"",IF($A744=T$2,$C744,T743))</f>
        <v/>
      </c>
      <c r="U744" s="9" t="str">
        <f aca="false">IF(ISBLANK(A744),"",IF($A744=U$2,$C744,U743))</f>
        <v/>
      </c>
      <c r="V744" s="9" t="str">
        <f aca="false">IF(ISBLANK(A744),"",IF($A744=V$2,$C744,V743))</f>
        <v/>
      </c>
      <c r="W744" s="9" t="str">
        <f aca="false">IF(ISBLANK(A744),"",IF($A744=W$2,$C744,W743))</f>
        <v/>
      </c>
    </row>
    <row r="745" customFormat="false" ht="14.1" hidden="false" customHeight="false" outlineLevel="0" collapsed="false">
      <c r="H745" s="8" t="n">
        <f aca="false">IF(ISBLANK(D745),,LEFT(D745,LEN(D745)-6)*1)</f>
        <v>0</v>
      </c>
      <c r="I745" s="9" t="str">
        <f aca="false">IF(ISBLANK(A745),"",-B745*C745)</f>
        <v/>
      </c>
      <c r="J745" s="9" t="str">
        <f aca="false">IF(ISBLANK(A745),"",-SUM(I$3:I745))</f>
        <v/>
      </c>
      <c r="K745" s="9" t="str">
        <f aca="false">IF(ISBLANK(A745),"",SUMPRODUCT(O745:R745,T745:W745)-J745)</f>
        <v/>
      </c>
      <c r="L745" s="5" t="str">
        <f aca="false">IF(ISBLANK(A745),"",K745/$M$1)</f>
        <v/>
      </c>
      <c r="M745" s="5" t="str">
        <f aca="false">IF(ISBLANK(A745),"",K745/($M$1+SUM(K$3:K744)))</f>
        <v/>
      </c>
      <c r="N745" s="0" t="str">
        <f aca="false">IF(ISBLANK(A745),"",IF(H746=0,NETWORKDAYS($H$3,H745,holiday!$B$2:$B$10),IF(DAY(H745)&lt;DAY(H746),NETWORKDAYS($H$3,H745,holiday!$B$2:$B$10),0)))</f>
        <v/>
      </c>
      <c r="O745" s="0" t="str">
        <f aca="false">IF(ISBLANK(A745),"",SUMIF($A$3:$A745,O$2,$B$3:$B745))</f>
        <v/>
      </c>
      <c r="P745" s="0" t="str">
        <f aca="false">IF(ISBLANK(A745),"",SUMIF($A$3:$A745,P$2,$B$3:$B745))</f>
        <v/>
      </c>
      <c r="Q745" s="0" t="str">
        <f aca="false">IF(ISBLANK(A745),"",SUMIF($A$3:$A745,Q$2,$B$3:$B745))</f>
        <v/>
      </c>
      <c r="R745" s="0" t="str">
        <f aca="false">IF(ISBLANK(A745),"",SUMIF($A$3:$A745,R$2,$B$3:$B745))</f>
        <v/>
      </c>
      <c r="T745" s="9" t="str">
        <f aca="false">IF(ISBLANK(A745),"",IF($A745=T$2,$C745,T744))</f>
        <v/>
      </c>
      <c r="U745" s="9" t="str">
        <f aca="false">IF(ISBLANK(A745),"",IF($A745=U$2,$C745,U744))</f>
        <v/>
      </c>
      <c r="V745" s="9" t="str">
        <f aca="false">IF(ISBLANK(A745),"",IF($A745=V$2,$C745,V744))</f>
        <v/>
      </c>
      <c r="W745" s="9" t="str">
        <f aca="false">IF(ISBLANK(A745),"",IF($A745=W$2,$C745,W744))</f>
        <v/>
      </c>
    </row>
    <row r="746" customFormat="false" ht="14.1" hidden="false" customHeight="false" outlineLevel="0" collapsed="false">
      <c r="H746" s="8" t="n">
        <f aca="false">IF(ISBLANK(D746),,LEFT(D746,LEN(D746)-6)*1)</f>
        <v>0</v>
      </c>
      <c r="I746" s="9" t="str">
        <f aca="false">IF(ISBLANK(A746),"",-B746*C746)</f>
        <v/>
      </c>
      <c r="J746" s="9" t="str">
        <f aca="false">IF(ISBLANK(A746),"",-SUM(I$3:I746))</f>
        <v/>
      </c>
      <c r="K746" s="9" t="str">
        <f aca="false">IF(ISBLANK(A746),"",SUMPRODUCT(O746:R746,T746:W746)-J746)</f>
        <v/>
      </c>
      <c r="L746" s="5" t="str">
        <f aca="false">IF(ISBLANK(A746),"",K746/$M$1)</f>
        <v/>
      </c>
      <c r="M746" s="5" t="str">
        <f aca="false">IF(ISBLANK(A746),"",K746/($M$1+SUM(K$3:K745)))</f>
        <v/>
      </c>
      <c r="N746" s="0" t="str">
        <f aca="false">IF(ISBLANK(A746),"",IF(H747=0,NETWORKDAYS($H$3,H746,holiday!$B$2:$B$10),IF(DAY(H746)&lt;DAY(H747),NETWORKDAYS($H$3,H746,holiday!$B$2:$B$10),0)))</f>
        <v/>
      </c>
      <c r="O746" s="0" t="str">
        <f aca="false">IF(ISBLANK(A746),"",SUMIF($A$3:$A746,O$2,$B$3:$B746))</f>
        <v/>
      </c>
      <c r="P746" s="0" t="str">
        <f aca="false">IF(ISBLANK(A746),"",SUMIF($A$3:$A746,P$2,$B$3:$B746))</f>
        <v/>
      </c>
      <c r="Q746" s="0" t="str">
        <f aca="false">IF(ISBLANK(A746),"",SUMIF($A$3:$A746,Q$2,$B$3:$B746))</f>
        <v/>
      </c>
      <c r="R746" s="0" t="str">
        <f aca="false">IF(ISBLANK(A746),"",SUMIF($A$3:$A746,R$2,$B$3:$B746))</f>
        <v/>
      </c>
      <c r="T746" s="9" t="str">
        <f aca="false">IF(ISBLANK(A746),"",IF($A746=T$2,$C746,T745))</f>
        <v/>
      </c>
      <c r="U746" s="9" t="str">
        <f aca="false">IF(ISBLANK(A746),"",IF($A746=U$2,$C746,U745))</f>
        <v/>
      </c>
      <c r="V746" s="9" t="str">
        <f aca="false">IF(ISBLANK(A746),"",IF($A746=V$2,$C746,V745))</f>
        <v/>
      </c>
      <c r="W746" s="9" t="str">
        <f aca="false">IF(ISBLANK(A746),"",IF($A746=W$2,$C746,W745))</f>
        <v/>
      </c>
    </row>
    <row r="747" customFormat="false" ht="14.1" hidden="false" customHeight="false" outlineLevel="0" collapsed="false">
      <c r="H747" s="8" t="n">
        <f aca="false">IF(ISBLANK(D747),,LEFT(D747,LEN(D747)-6)*1)</f>
        <v>0</v>
      </c>
      <c r="I747" s="9" t="str">
        <f aca="false">IF(ISBLANK(A747),"",-B747*C747)</f>
        <v/>
      </c>
      <c r="J747" s="9" t="str">
        <f aca="false">IF(ISBLANK(A747),"",-SUM(I$3:I747))</f>
        <v/>
      </c>
      <c r="K747" s="9" t="str">
        <f aca="false">IF(ISBLANK(A747),"",SUMPRODUCT(O747:R747,T747:W747)-J747)</f>
        <v/>
      </c>
      <c r="L747" s="5" t="str">
        <f aca="false">IF(ISBLANK(A747),"",K747/$M$1)</f>
        <v/>
      </c>
      <c r="M747" s="5" t="str">
        <f aca="false">IF(ISBLANK(A747),"",K747/($M$1+SUM(K$3:K746)))</f>
        <v/>
      </c>
      <c r="N747" s="0" t="str">
        <f aca="false">IF(ISBLANK(A747),"",IF(H748=0,NETWORKDAYS($H$3,H747,holiday!$B$2:$B$10),IF(DAY(H747)&lt;DAY(H748),NETWORKDAYS($H$3,H747,holiday!$B$2:$B$10),0)))</f>
        <v/>
      </c>
      <c r="O747" s="0" t="str">
        <f aca="false">IF(ISBLANK(A747),"",SUMIF($A$3:$A747,O$2,$B$3:$B747))</f>
        <v/>
      </c>
      <c r="P747" s="0" t="str">
        <f aca="false">IF(ISBLANK(A747),"",SUMIF($A$3:$A747,P$2,$B$3:$B747))</f>
        <v/>
      </c>
      <c r="Q747" s="0" t="str">
        <f aca="false">IF(ISBLANK(A747),"",SUMIF($A$3:$A747,Q$2,$B$3:$B747))</f>
        <v/>
      </c>
      <c r="R747" s="0" t="str">
        <f aca="false">IF(ISBLANK(A747),"",SUMIF($A$3:$A747,R$2,$B$3:$B747))</f>
        <v/>
      </c>
      <c r="T747" s="9" t="str">
        <f aca="false">IF(ISBLANK(A747),"",IF($A747=T$2,$C747,T746))</f>
        <v/>
      </c>
      <c r="U747" s="9" t="str">
        <f aca="false">IF(ISBLANK(A747),"",IF($A747=U$2,$C747,U746))</f>
        <v/>
      </c>
      <c r="V747" s="9" t="str">
        <f aca="false">IF(ISBLANK(A747),"",IF($A747=V$2,$C747,V746))</f>
        <v/>
      </c>
      <c r="W747" s="9" t="str">
        <f aca="false">IF(ISBLANK(A747),"",IF($A747=W$2,$C747,W746))</f>
        <v/>
      </c>
    </row>
    <row r="748" customFormat="false" ht="14.1" hidden="false" customHeight="false" outlineLevel="0" collapsed="false">
      <c r="H748" s="8" t="n">
        <f aca="false">IF(ISBLANK(D748),,LEFT(D748,LEN(D748)-6)*1)</f>
        <v>0</v>
      </c>
      <c r="I748" s="9" t="str">
        <f aca="false">IF(ISBLANK(A748),"",-B748*C748)</f>
        <v/>
      </c>
      <c r="J748" s="9" t="str">
        <f aca="false">IF(ISBLANK(A748),"",-SUM(I$3:I748))</f>
        <v/>
      </c>
      <c r="K748" s="9" t="str">
        <f aca="false">IF(ISBLANK(A748),"",SUMPRODUCT(O748:R748,T748:W748)-J748)</f>
        <v/>
      </c>
      <c r="L748" s="5" t="str">
        <f aca="false">IF(ISBLANK(A748),"",K748/$M$1)</f>
        <v/>
      </c>
      <c r="M748" s="5" t="str">
        <f aca="false">IF(ISBLANK(A748),"",K748/($M$1+SUM(K$3:K747)))</f>
        <v/>
      </c>
      <c r="N748" s="0" t="str">
        <f aca="false">IF(ISBLANK(A748),"",IF(H749=0,NETWORKDAYS($H$3,H748,holiday!$B$2:$B$10),IF(DAY(H748)&lt;DAY(H749),NETWORKDAYS($H$3,H748,holiday!$B$2:$B$10),0)))</f>
        <v/>
      </c>
      <c r="O748" s="0" t="str">
        <f aca="false">IF(ISBLANK(A748),"",SUMIF($A$3:$A748,O$2,$B$3:$B748))</f>
        <v/>
      </c>
      <c r="P748" s="0" t="str">
        <f aca="false">IF(ISBLANK(A748),"",SUMIF($A$3:$A748,P$2,$B$3:$B748))</f>
        <v/>
      </c>
      <c r="Q748" s="0" t="str">
        <f aca="false">IF(ISBLANK(A748),"",SUMIF($A$3:$A748,Q$2,$B$3:$B748))</f>
        <v/>
      </c>
      <c r="R748" s="0" t="str">
        <f aca="false">IF(ISBLANK(A748),"",SUMIF($A$3:$A748,R$2,$B$3:$B748))</f>
        <v/>
      </c>
      <c r="T748" s="9" t="str">
        <f aca="false">IF(ISBLANK(A748),"",IF($A748=T$2,$C748,T747))</f>
        <v/>
      </c>
      <c r="U748" s="9" t="str">
        <f aca="false">IF(ISBLANK(A748),"",IF($A748=U$2,$C748,U747))</f>
        <v/>
      </c>
      <c r="V748" s="9" t="str">
        <f aca="false">IF(ISBLANK(A748),"",IF($A748=V$2,$C748,V747))</f>
        <v/>
      </c>
      <c r="W748" s="9" t="str">
        <f aca="false">IF(ISBLANK(A748),"",IF($A748=W$2,$C748,W747))</f>
        <v/>
      </c>
    </row>
    <row r="749" customFormat="false" ht="14.1" hidden="false" customHeight="false" outlineLevel="0" collapsed="false">
      <c r="H749" s="8" t="n">
        <f aca="false">IF(ISBLANK(D749),,LEFT(D749,LEN(D749)-6)*1)</f>
        <v>0</v>
      </c>
      <c r="I749" s="9" t="str">
        <f aca="false">IF(ISBLANK(A749),"",-B749*C749)</f>
        <v/>
      </c>
      <c r="J749" s="9" t="str">
        <f aca="false">IF(ISBLANK(A749),"",-SUM(I$3:I749))</f>
        <v/>
      </c>
      <c r="K749" s="9" t="str">
        <f aca="false">IF(ISBLANK(A749),"",SUMPRODUCT(O749:R749,T749:W749)-J749)</f>
        <v/>
      </c>
      <c r="L749" s="5" t="str">
        <f aca="false">IF(ISBLANK(A749),"",K749/$M$1)</f>
        <v/>
      </c>
      <c r="M749" s="5" t="str">
        <f aca="false">IF(ISBLANK(A749),"",K749/($M$1+SUM(K$3:K748)))</f>
        <v/>
      </c>
      <c r="N749" s="0" t="str">
        <f aca="false">IF(ISBLANK(A749),"",IF(H750=0,NETWORKDAYS($H$3,H749,holiday!$B$2:$B$10),IF(DAY(H749)&lt;DAY(H750),NETWORKDAYS($H$3,H749,holiday!$B$2:$B$10),0)))</f>
        <v/>
      </c>
      <c r="O749" s="0" t="str">
        <f aca="false">IF(ISBLANK(A749),"",SUMIF($A$3:$A749,O$2,$B$3:$B749))</f>
        <v/>
      </c>
      <c r="P749" s="0" t="str">
        <f aca="false">IF(ISBLANK(A749),"",SUMIF($A$3:$A749,P$2,$B$3:$B749))</f>
        <v/>
      </c>
      <c r="Q749" s="0" t="str">
        <f aca="false">IF(ISBLANK(A749),"",SUMIF($A$3:$A749,Q$2,$B$3:$B749))</f>
        <v/>
      </c>
      <c r="R749" s="0" t="str">
        <f aca="false">IF(ISBLANK(A749),"",SUMIF($A$3:$A749,R$2,$B$3:$B749))</f>
        <v/>
      </c>
      <c r="T749" s="9" t="str">
        <f aca="false">IF(ISBLANK(A749),"",IF($A749=T$2,$C749,T748))</f>
        <v/>
      </c>
      <c r="U749" s="9" t="str">
        <f aca="false">IF(ISBLANK(A749),"",IF($A749=U$2,$C749,U748))</f>
        <v/>
      </c>
      <c r="V749" s="9" t="str">
        <f aca="false">IF(ISBLANK(A749),"",IF($A749=V$2,$C749,V748))</f>
        <v/>
      </c>
      <c r="W749" s="9" t="str">
        <f aca="false">IF(ISBLANK(A749),"",IF($A749=W$2,$C749,W748))</f>
        <v/>
      </c>
    </row>
    <row r="750" customFormat="false" ht="14.1" hidden="false" customHeight="false" outlineLevel="0" collapsed="false">
      <c r="H750" s="8" t="n">
        <f aca="false">IF(ISBLANK(D750),,LEFT(D750,LEN(D750)-6)*1)</f>
        <v>0</v>
      </c>
      <c r="I750" s="9" t="str">
        <f aca="false">IF(ISBLANK(A750),"",-B750*C750)</f>
        <v/>
      </c>
      <c r="J750" s="9" t="str">
        <f aca="false">IF(ISBLANK(A750),"",-SUM(I$3:I750))</f>
        <v/>
      </c>
      <c r="K750" s="9" t="str">
        <f aca="false">IF(ISBLANK(A750),"",SUMPRODUCT(O750:R750,T750:W750)-J750)</f>
        <v/>
      </c>
      <c r="L750" s="5" t="str">
        <f aca="false">IF(ISBLANK(A750),"",K750/$M$1)</f>
        <v/>
      </c>
      <c r="M750" s="5" t="str">
        <f aca="false">IF(ISBLANK(A750),"",K750/($M$1+SUM(K$3:K749)))</f>
        <v/>
      </c>
      <c r="N750" s="0" t="str">
        <f aca="false">IF(ISBLANK(A750),"",IF(H751=0,NETWORKDAYS($H$3,H750,holiday!$B$2:$B$10),IF(DAY(H750)&lt;DAY(H751),NETWORKDAYS($H$3,H750,holiday!$B$2:$B$10),0)))</f>
        <v/>
      </c>
      <c r="O750" s="0" t="str">
        <f aca="false">IF(ISBLANK(A750),"",SUMIF($A$3:$A750,O$2,$B$3:$B750))</f>
        <v/>
      </c>
      <c r="P750" s="0" t="str">
        <f aca="false">IF(ISBLANK(A750),"",SUMIF($A$3:$A750,P$2,$B$3:$B750))</f>
        <v/>
      </c>
      <c r="Q750" s="0" t="str">
        <f aca="false">IF(ISBLANK(A750),"",SUMIF($A$3:$A750,Q$2,$B$3:$B750))</f>
        <v/>
      </c>
      <c r="R750" s="0" t="str">
        <f aca="false">IF(ISBLANK(A750),"",SUMIF($A$3:$A750,R$2,$B$3:$B750))</f>
        <v/>
      </c>
      <c r="T750" s="9" t="str">
        <f aca="false">IF(ISBLANK(A750),"",IF($A750=T$2,$C750,T749))</f>
        <v/>
      </c>
      <c r="U750" s="9" t="str">
        <f aca="false">IF(ISBLANK(A750),"",IF($A750=U$2,$C750,U749))</f>
        <v/>
      </c>
      <c r="V750" s="9" t="str">
        <f aca="false">IF(ISBLANK(A750),"",IF($A750=V$2,$C750,V749))</f>
        <v/>
      </c>
      <c r="W750" s="9" t="str">
        <f aca="false">IF(ISBLANK(A750),"",IF($A750=W$2,$C750,W749))</f>
        <v/>
      </c>
    </row>
    <row r="751" customFormat="false" ht="14.1" hidden="false" customHeight="false" outlineLevel="0" collapsed="false">
      <c r="H751" s="8" t="n">
        <f aca="false">IF(ISBLANK(D751),,LEFT(D751,LEN(D751)-6)*1)</f>
        <v>0</v>
      </c>
      <c r="I751" s="9" t="str">
        <f aca="false">IF(ISBLANK(A751),"",-B751*C751)</f>
        <v/>
      </c>
      <c r="J751" s="9" t="str">
        <f aca="false">IF(ISBLANK(A751),"",-SUM(I$3:I751))</f>
        <v/>
      </c>
      <c r="K751" s="9" t="str">
        <f aca="false">IF(ISBLANK(A751),"",SUMPRODUCT(O751:R751,T751:W751)-J751)</f>
        <v/>
      </c>
      <c r="L751" s="5" t="str">
        <f aca="false">IF(ISBLANK(A751),"",K751/$M$1)</f>
        <v/>
      </c>
      <c r="M751" s="5" t="str">
        <f aca="false">IF(ISBLANK(A751),"",K751/($M$1+SUM(K$3:K750)))</f>
        <v/>
      </c>
      <c r="N751" s="0" t="str">
        <f aca="false">IF(ISBLANK(A751),"",IF(H752=0,NETWORKDAYS($H$3,H751,holiday!$B$2:$B$10),IF(DAY(H751)&lt;DAY(H752),NETWORKDAYS($H$3,H751,holiday!$B$2:$B$10),0)))</f>
        <v/>
      </c>
      <c r="O751" s="0" t="str">
        <f aca="false">IF(ISBLANK(A751),"",SUMIF($A$3:$A751,O$2,$B$3:$B751))</f>
        <v/>
      </c>
      <c r="P751" s="0" t="str">
        <f aca="false">IF(ISBLANK(A751),"",SUMIF($A$3:$A751,P$2,$B$3:$B751))</f>
        <v/>
      </c>
      <c r="Q751" s="0" t="str">
        <f aca="false">IF(ISBLANK(A751),"",SUMIF($A$3:$A751,Q$2,$B$3:$B751))</f>
        <v/>
      </c>
      <c r="R751" s="0" t="str">
        <f aca="false">IF(ISBLANK(A751),"",SUMIF($A$3:$A751,R$2,$B$3:$B751))</f>
        <v/>
      </c>
      <c r="T751" s="9" t="str">
        <f aca="false">IF(ISBLANK(A751),"",IF($A751=T$2,$C751,T750))</f>
        <v/>
      </c>
      <c r="U751" s="9" t="str">
        <f aca="false">IF(ISBLANK(A751),"",IF($A751=U$2,$C751,U750))</f>
        <v/>
      </c>
      <c r="V751" s="9" t="str">
        <f aca="false">IF(ISBLANK(A751),"",IF($A751=V$2,$C751,V750))</f>
        <v/>
      </c>
      <c r="W751" s="9" t="str">
        <f aca="false">IF(ISBLANK(A751),"",IF($A751=W$2,$C751,W750))</f>
        <v/>
      </c>
    </row>
    <row r="752" customFormat="false" ht="14.1" hidden="false" customHeight="false" outlineLevel="0" collapsed="false">
      <c r="H752" s="8" t="n">
        <f aca="false">IF(ISBLANK(D752),,LEFT(D752,LEN(D752)-6)*1)</f>
        <v>0</v>
      </c>
      <c r="I752" s="9" t="str">
        <f aca="false">IF(ISBLANK(A752),"",-B752*C752)</f>
        <v/>
      </c>
      <c r="J752" s="9" t="str">
        <f aca="false">IF(ISBLANK(A752),"",-SUM(I$3:I752))</f>
        <v/>
      </c>
      <c r="K752" s="9" t="str">
        <f aca="false">IF(ISBLANK(A752),"",SUMPRODUCT(O752:R752,T752:W752)-J752)</f>
        <v/>
      </c>
      <c r="L752" s="5" t="str">
        <f aca="false">IF(ISBLANK(A752),"",K752/$M$1)</f>
        <v/>
      </c>
      <c r="M752" s="5" t="str">
        <f aca="false">IF(ISBLANK(A752),"",K752/($M$1+SUM(K$3:K751)))</f>
        <v/>
      </c>
      <c r="N752" s="0" t="str">
        <f aca="false">IF(ISBLANK(A752),"",IF(H753=0,NETWORKDAYS($H$3,H752,holiday!$B$2:$B$10),IF(DAY(H752)&lt;DAY(H753),NETWORKDAYS($H$3,H752,holiday!$B$2:$B$10),0)))</f>
        <v/>
      </c>
      <c r="O752" s="0" t="str">
        <f aca="false">IF(ISBLANK(A752),"",SUMIF($A$3:$A752,O$2,$B$3:$B752))</f>
        <v/>
      </c>
      <c r="P752" s="0" t="str">
        <f aca="false">IF(ISBLANK(A752),"",SUMIF($A$3:$A752,P$2,$B$3:$B752))</f>
        <v/>
      </c>
      <c r="Q752" s="0" t="str">
        <f aca="false">IF(ISBLANK(A752),"",SUMIF($A$3:$A752,Q$2,$B$3:$B752))</f>
        <v/>
      </c>
      <c r="R752" s="0" t="str">
        <f aca="false">IF(ISBLANK(A752),"",SUMIF($A$3:$A752,R$2,$B$3:$B752))</f>
        <v/>
      </c>
      <c r="T752" s="9" t="str">
        <f aca="false">IF(ISBLANK(A752),"",IF($A752=T$2,$C752,T751))</f>
        <v/>
      </c>
      <c r="U752" s="9" t="str">
        <f aca="false">IF(ISBLANK(A752),"",IF($A752=U$2,$C752,U751))</f>
        <v/>
      </c>
      <c r="V752" s="9" t="str">
        <f aca="false">IF(ISBLANK(A752),"",IF($A752=V$2,$C752,V751))</f>
        <v/>
      </c>
      <c r="W752" s="9" t="str">
        <f aca="false">IF(ISBLANK(A752),"",IF($A752=W$2,$C752,W751))</f>
        <v/>
      </c>
    </row>
    <row r="753" customFormat="false" ht="14.1" hidden="false" customHeight="false" outlineLevel="0" collapsed="false">
      <c r="H753" s="8" t="n">
        <f aca="false">IF(ISBLANK(D753),,LEFT(D753,LEN(D753)-6)*1)</f>
        <v>0</v>
      </c>
      <c r="I753" s="9" t="str">
        <f aca="false">IF(ISBLANK(A753),"",-B753*C753)</f>
        <v/>
      </c>
      <c r="J753" s="9" t="str">
        <f aca="false">IF(ISBLANK(A753),"",-SUM(I$3:I753))</f>
        <v/>
      </c>
      <c r="K753" s="9" t="str">
        <f aca="false">IF(ISBLANK(A753),"",SUMPRODUCT(O753:R753,T753:W753)-J753)</f>
        <v/>
      </c>
      <c r="L753" s="5" t="str">
        <f aca="false">IF(ISBLANK(A753),"",K753/$M$1)</f>
        <v/>
      </c>
      <c r="M753" s="5" t="str">
        <f aca="false">IF(ISBLANK(A753),"",K753/($M$1+SUM(K$3:K752)))</f>
        <v/>
      </c>
      <c r="N753" s="0" t="str">
        <f aca="false">IF(ISBLANK(A753),"",IF(H754=0,NETWORKDAYS($H$3,H753,holiday!$B$2:$B$10),IF(DAY(H753)&lt;DAY(H754),NETWORKDAYS($H$3,H753,holiday!$B$2:$B$10),0)))</f>
        <v/>
      </c>
      <c r="O753" s="0" t="str">
        <f aca="false">IF(ISBLANK(A753),"",SUMIF($A$3:$A753,O$2,$B$3:$B753))</f>
        <v/>
      </c>
      <c r="P753" s="0" t="str">
        <f aca="false">IF(ISBLANK(A753),"",SUMIF($A$3:$A753,P$2,$B$3:$B753))</f>
        <v/>
      </c>
      <c r="Q753" s="0" t="str">
        <f aca="false">IF(ISBLANK(A753),"",SUMIF($A$3:$A753,Q$2,$B$3:$B753))</f>
        <v/>
      </c>
      <c r="R753" s="0" t="str">
        <f aca="false">IF(ISBLANK(A753),"",SUMIF($A$3:$A753,R$2,$B$3:$B753))</f>
        <v/>
      </c>
      <c r="T753" s="9" t="str">
        <f aca="false">IF(ISBLANK(A753),"",IF($A753=T$2,$C753,T752))</f>
        <v/>
      </c>
      <c r="U753" s="9" t="str">
        <f aca="false">IF(ISBLANK(A753),"",IF($A753=U$2,$C753,U752))</f>
        <v/>
      </c>
      <c r="V753" s="9" t="str">
        <f aca="false">IF(ISBLANK(A753),"",IF($A753=V$2,$C753,V752))</f>
        <v/>
      </c>
      <c r="W753" s="9" t="str">
        <f aca="false">IF(ISBLANK(A753),"",IF($A753=W$2,$C753,W752))</f>
        <v/>
      </c>
    </row>
    <row r="754" customFormat="false" ht="14.1" hidden="false" customHeight="false" outlineLevel="0" collapsed="false">
      <c r="H754" s="8" t="n">
        <f aca="false">IF(ISBLANK(D754),,LEFT(D754,LEN(D754)-6)*1)</f>
        <v>0</v>
      </c>
      <c r="I754" s="9" t="str">
        <f aca="false">IF(ISBLANK(A754),"",-B754*C754)</f>
        <v/>
      </c>
      <c r="J754" s="9" t="str">
        <f aca="false">IF(ISBLANK(A754),"",-SUM(I$3:I754))</f>
        <v/>
      </c>
      <c r="K754" s="9" t="str">
        <f aca="false">IF(ISBLANK(A754),"",SUMPRODUCT(O754:R754,T754:W754)-J754)</f>
        <v/>
      </c>
      <c r="L754" s="5" t="str">
        <f aca="false">IF(ISBLANK(A754),"",K754/$M$1)</f>
        <v/>
      </c>
      <c r="M754" s="5" t="str">
        <f aca="false">IF(ISBLANK(A754),"",K754/($M$1+SUM(K$3:K753)))</f>
        <v/>
      </c>
      <c r="N754" s="0" t="str">
        <f aca="false">IF(ISBLANK(A754),"",IF(H755=0,NETWORKDAYS($H$3,H754,holiday!$B$2:$B$10),IF(DAY(H754)&lt;DAY(H755),NETWORKDAYS($H$3,H754,holiday!$B$2:$B$10),0)))</f>
        <v/>
      </c>
      <c r="O754" s="0" t="str">
        <f aca="false">IF(ISBLANK(A754),"",SUMIF($A$3:$A754,O$2,$B$3:$B754))</f>
        <v/>
      </c>
      <c r="P754" s="0" t="str">
        <f aca="false">IF(ISBLANK(A754),"",SUMIF($A$3:$A754,P$2,$B$3:$B754))</f>
        <v/>
      </c>
      <c r="Q754" s="0" t="str">
        <f aca="false">IF(ISBLANK(A754),"",SUMIF($A$3:$A754,Q$2,$B$3:$B754))</f>
        <v/>
      </c>
      <c r="R754" s="0" t="str">
        <f aca="false">IF(ISBLANK(A754),"",SUMIF($A$3:$A754,R$2,$B$3:$B754))</f>
        <v/>
      </c>
      <c r="T754" s="9" t="str">
        <f aca="false">IF(ISBLANK(A754),"",IF($A754=T$2,$C754,T753))</f>
        <v/>
      </c>
      <c r="U754" s="9" t="str">
        <f aca="false">IF(ISBLANK(A754),"",IF($A754=U$2,$C754,U753))</f>
        <v/>
      </c>
      <c r="V754" s="9" t="str">
        <f aca="false">IF(ISBLANK(A754),"",IF($A754=V$2,$C754,V753))</f>
        <v/>
      </c>
      <c r="W754" s="9" t="str">
        <f aca="false">IF(ISBLANK(A754),"",IF($A754=W$2,$C754,W753))</f>
        <v/>
      </c>
    </row>
    <row r="755" customFormat="false" ht="14.1" hidden="false" customHeight="false" outlineLevel="0" collapsed="false">
      <c r="H755" s="8" t="n">
        <f aca="false">IF(ISBLANK(D755),,LEFT(D755,LEN(D755)-6)*1)</f>
        <v>0</v>
      </c>
      <c r="I755" s="9" t="str">
        <f aca="false">IF(ISBLANK(A755),"",-B755*C755)</f>
        <v/>
      </c>
      <c r="J755" s="9" t="str">
        <f aca="false">IF(ISBLANK(A755),"",-SUM(I$3:I755))</f>
        <v/>
      </c>
      <c r="K755" s="9" t="str">
        <f aca="false">IF(ISBLANK(A755),"",SUMPRODUCT(O755:R755,T755:W755)-J755)</f>
        <v/>
      </c>
      <c r="L755" s="5" t="str">
        <f aca="false">IF(ISBLANK(A755),"",K755/$M$1)</f>
        <v/>
      </c>
      <c r="M755" s="5" t="str">
        <f aca="false">IF(ISBLANK(A755),"",K755/($M$1+SUM(K$3:K754)))</f>
        <v/>
      </c>
      <c r="N755" s="0" t="str">
        <f aca="false">IF(ISBLANK(A755),"",IF(H756=0,NETWORKDAYS($H$3,H755,holiday!$B$2:$B$10),IF(DAY(H755)&lt;DAY(H756),NETWORKDAYS($H$3,H755,holiday!$B$2:$B$10),0)))</f>
        <v/>
      </c>
      <c r="O755" s="0" t="str">
        <f aca="false">IF(ISBLANK(A755),"",SUMIF($A$3:$A755,O$2,$B$3:$B755))</f>
        <v/>
      </c>
      <c r="P755" s="0" t="str">
        <f aca="false">IF(ISBLANK(A755),"",SUMIF($A$3:$A755,P$2,$B$3:$B755))</f>
        <v/>
      </c>
      <c r="Q755" s="0" t="str">
        <f aca="false">IF(ISBLANK(A755),"",SUMIF($A$3:$A755,Q$2,$B$3:$B755))</f>
        <v/>
      </c>
      <c r="R755" s="0" t="str">
        <f aca="false">IF(ISBLANK(A755),"",SUMIF($A$3:$A755,R$2,$B$3:$B755))</f>
        <v/>
      </c>
      <c r="T755" s="9" t="str">
        <f aca="false">IF(ISBLANK(A755),"",IF($A755=T$2,$C755,T754))</f>
        <v/>
      </c>
      <c r="U755" s="9" t="str">
        <f aca="false">IF(ISBLANK(A755),"",IF($A755=U$2,$C755,U754))</f>
        <v/>
      </c>
      <c r="V755" s="9" t="str">
        <f aca="false">IF(ISBLANK(A755),"",IF($A755=V$2,$C755,V754))</f>
        <v/>
      </c>
      <c r="W755" s="9" t="str">
        <f aca="false">IF(ISBLANK(A755),"",IF($A755=W$2,$C755,W754))</f>
        <v/>
      </c>
    </row>
    <row r="756" customFormat="false" ht="14.1" hidden="false" customHeight="false" outlineLevel="0" collapsed="false">
      <c r="H756" s="8" t="n">
        <f aca="false">IF(ISBLANK(D756),,LEFT(D756,LEN(D756)-6)*1)</f>
        <v>0</v>
      </c>
      <c r="I756" s="9" t="str">
        <f aca="false">IF(ISBLANK(A756),"",-B756*C756)</f>
        <v/>
      </c>
      <c r="J756" s="9" t="str">
        <f aca="false">IF(ISBLANK(A756),"",-SUM(I$3:I756))</f>
        <v/>
      </c>
      <c r="K756" s="9" t="str">
        <f aca="false">IF(ISBLANK(A756),"",SUMPRODUCT(O756:R756,T756:W756)-J756)</f>
        <v/>
      </c>
      <c r="L756" s="5" t="str">
        <f aca="false">IF(ISBLANK(A756),"",K756/$M$1)</f>
        <v/>
      </c>
      <c r="M756" s="5" t="str">
        <f aca="false">IF(ISBLANK(A756),"",K756/($M$1+SUM(K$3:K755)))</f>
        <v/>
      </c>
      <c r="N756" s="0" t="str">
        <f aca="false">IF(ISBLANK(A756),"",IF(H757=0,NETWORKDAYS($H$3,H756,holiday!$B$2:$B$10),IF(DAY(H756)&lt;DAY(H757),NETWORKDAYS($H$3,H756,holiday!$B$2:$B$10),0)))</f>
        <v/>
      </c>
      <c r="O756" s="0" t="str">
        <f aca="false">IF(ISBLANK(A756),"",SUMIF($A$3:$A756,O$2,$B$3:$B756))</f>
        <v/>
      </c>
      <c r="P756" s="0" t="str">
        <f aca="false">IF(ISBLANK(A756),"",SUMIF($A$3:$A756,P$2,$B$3:$B756))</f>
        <v/>
      </c>
      <c r="Q756" s="0" t="str">
        <f aca="false">IF(ISBLANK(A756),"",SUMIF($A$3:$A756,Q$2,$B$3:$B756))</f>
        <v/>
      </c>
      <c r="R756" s="0" t="str">
        <f aca="false">IF(ISBLANK(A756),"",SUMIF($A$3:$A756,R$2,$B$3:$B756))</f>
        <v/>
      </c>
      <c r="T756" s="9" t="str">
        <f aca="false">IF(ISBLANK(A756),"",IF($A756=T$2,$C756,T755))</f>
        <v/>
      </c>
      <c r="U756" s="9" t="str">
        <f aca="false">IF(ISBLANK(A756),"",IF($A756=U$2,$C756,U755))</f>
        <v/>
      </c>
      <c r="V756" s="9" t="str">
        <f aca="false">IF(ISBLANK(A756),"",IF($A756=V$2,$C756,V755))</f>
        <v/>
      </c>
      <c r="W756" s="9" t="str">
        <f aca="false">IF(ISBLANK(A756),"",IF($A756=W$2,$C756,W755))</f>
        <v/>
      </c>
    </row>
    <row r="757" customFormat="false" ht="14.1" hidden="false" customHeight="false" outlineLevel="0" collapsed="false">
      <c r="H757" s="8" t="n">
        <f aca="false">IF(ISBLANK(D757),,LEFT(D757,LEN(D757)-6)*1)</f>
        <v>0</v>
      </c>
      <c r="I757" s="9" t="str">
        <f aca="false">IF(ISBLANK(A757),"",-B757*C757)</f>
        <v/>
      </c>
      <c r="J757" s="9" t="str">
        <f aca="false">IF(ISBLANK(A757),"",-SUM(I$3:I757))</f>
        <v/>
      </c>
      <c r="K757" s="9" t="str">
        <f aca="false">IF(ISBLANK(A757),"",SUMPRODUCT(O757:R757,T757:W757)-J757)</f>
        <v/>
      </c>
      <c r="L757" s="5" t="str">
        <f aca="false">IF(ISBLANK(A757),"",K757/$M$1)</f>
        <v/>
      </c>
      <c r="M757" s="5" t="str">
        <f aca="false">IF(ISBLANK(A757),"",K757/($M$1+SUM(K$3:K756)))</f>
        <v/>
      </c>
      <c r="N757" s="0" t="str">
        <f aca="false">IF(ISBLANK(A757),"",IF(H758=0,NETWORKDAYS($H$3,H757,holiday!$B$2:$B$10),IF(DAY(H757)&lt;DAY(H758),NETWORKDAYS($H$3,H757,holiday!$B$2:$B$10),0)))</f>
        <v/>
      </c>
      <c r="O757" s="0" t="str">
        <f aca="false">IF(ISBLANK(A757),"",SUMIF($A$3:$A757,O$2,$B$3:$B757))</f>
        <v/>
      </c>
      <c r="P757" s="0" t="str">
        <f aca="false">IF(ISBLANK(A757),"",SUMIF($A$3:$A757,P$2,$B$3:$B757))</f>
        <v/>
      </c>
      <c r="Q757" s="0" t="str">
        <f aca="false">IF(ISBLANK(A757),"",SUMIF($A$3:$A757,Q$2,$B$3:$B757))</f>
        <v/>
      </c>
      <c r="R757" s="0" t="str">
        <f aca="false">IF(ISBLANK(A757),"",SUMIF($A$3:$A757,R$2,$B$3:$B757))</f>
        <v/>
      </c>
      <c r="T757" s="9" t="str">
        <f aca="false">IF(ISBLANK(A757),"",IF($A757=T$2,$C757,T756))</f>
        <v/>
      </c>
      <c r="U757" s="9" t="str">
        <f aca="false">IF(ISBLANK(A757),"",IF($A757=U$2,$C757,U756))</f>
        <v/>
      </c>
      <c r="V757" s="9" t="str">
        <f aca="false">IF(ISBLANK(A757),"",IF($A757=V$2,$C757,V756))</f>
        <v/>
      </c>
      <c r="W757" s="9" t="str">
        <f aca="false">IF(ISBLANK(A757),"",IF($A757=W$2,$C757,W756))</f>
        <v/>
      </c>
    </row>
    <row r="758" customFormat="false" ht="14.1" hidden="false" customHeight="false" outlineLevel="0" collapsed="false">
      <c r="H758" s="8" t="n">
        <f aca="false">IF(ISBLANK(D758),,LEFT(D758,LEN(D758)-6)*1)</f>
        <v>0</v>
      </c>
      <c r="I758" s="9" t="str">
        <f aca="false">IF(ISBLANK(A758),"",-B758*C758)</f>
        <v/>
      </c>
      <c r="J758" s="9" t="str">
        <f aca="false">IF(ISBLANK(A758),"",-SUM(I$3:I758))</f>
        <v/>
      </c>
      <c r="K758" s="9" t="str">
        <f aca="false">IF(ISBLANK(A758),"",SUMPRODUCT(O758:R758,T758:W758)-J758)</f>
        <v/>
      </c>
      <c r="L758" s="5" t="str">
        <f aca="false">IF(ISBLANK(A758),"",K758/$M$1)</f>
        <v/>
      </c>
      <c r="M758" s="5" t="str">
        <f aca="false">IF(ISBLANK(A758),"",K758/($M$1+SUM(K$3:K757)))</f>
        <v/>
      </c>
      <c r="N758" s="0" t="str">
        <f aca="false">IF(ISBLANK(A758),"",IF(H759=0,NETWORKDAYS($H$3,H758,holiday!$B$2:$B$10),IF(DAY(H758)&lt;DAY(H759),NETWORKDAYS($H$3,H758,holiday!$B$2:$B$10),0)))</f>
        <v/>
      </c>
      <c r="O758" s="0" t="str">
        <f aca="false">IF(ISBLANK(A758),"",SUMIF($A$3:$A758,O$2,$B$3:$B758))</f>
        <v/>
      </c>
      <c r="P758" s="0" t="str">
        <f aca="false">IF(ISBLANK(A758),"",SUMIF($A$3:$A758,P$2,$B$3:$B758))</f>
        <v/>
      </c>
      <c r="Q758" s="0" t="str">
        <f aca="false">IF(ISBLANK(A758),"",SUMIF($A$3:$A758,Q$2,$B$3:$B758))</f>
        <v/>
      </c>
      <c r="R758" s="0" t="str">
        <f aca="false">IF(ISBLANK(A758),"",SUMIF($A$3:$A758,R$2,$B$3:$B758))</f>
        <v/>
      </c>
      <c r="T758" s="9" t="str">
        <f aca="false">IF(ISBLANK(A758),"",IF($A758=T$2,$C758,T757))</f>
        <v/>
      </c>
      <c r="U758" s="9" t="str">
        <f aca="false">IF(ISBLANK(A758),"",IF($A758=U$2,$C758,U757))</f>
        <v/>
      </c>
      <c r="V758" s="9" t="str">
        <f aca="false">IF(ISBLANK(A758),"",IF($A758=V$2,$C758,V757))</f>
        <v/>
      </c>
      <c r="W758" s="9" t="str">
        <f aca="false">IF(ISBLANK(A758),"",IF($A758=W$2,$C758,W757))</f>
        <v/>
      </c>
    </row>
    <row r="759" customFormat="false" ht="14.1" hidden="false" customHeight="false" outlineLevel="0" collapsed="false">
      <c r="H759" s="8" t="n">
        <f aca="false">IF(ISBLANK(D759),,LEFT(D759,LEN(D759)-6)*1)</f>
        <v>0</v>
      </c>
      <c r="I759" s="9" t="str">
        <f aca="false">IF(ISBLANK(A759),"",-B759*C759)</f>
        <v/>
      </c>
      <c r="J759" s="9" t="str">
        <f aca="false">IF(ISBLANK(A759),"",-SUM(I$3:I759))</f>
        <v/>
      </c>
      <c r="K759" s="9" t="str">
        <f aca="false">IF(ISBLANK(A759),"",SUMPRODUCT(O759:R759,T759:W759)-J759)</f>
        <v/>
      </c>
      <c r="L759" s="5" t="str">
        <f aca="false">IF(ISBLANK(A759),"",K759/$M$1)</f>
        <v/>
      </c>
      <c r="M759" s="5" t="str">
        <f aca="false">IF(ISBLANK(A759),"",K759/($M$1+SUM(K$3:K758)))</f>
        <v/>
      </c>
      <c r="N759" s="0" t="str">
        <f aca="false">IF(ISBLANK(A759),"",IF(H760=0,NETWORKDAYS($H$3,H759,holiday!$B$2:$B$10),IF(DAY(H759)&lt;DAY(H760),NETWORKDAYS($H$3,H759,holiday!$B$2:$B$10),0)))</f>
        <v/>
      </c>
      <c r="O759" s="0" t="str">
        <f aca="false">IF(ISBLANK(A759),"",SUMIF($A$3:$A759,O$2,$B$3:$B759))</f>
        <v/>
      </c>
      <c r="P759" s="0" t="str">
        <f aca="false">IF(ISBLANK(A759),"",SUMIF($A$3:$A759,P$2,$B$3:$B759))</f>
        <v/>
      </c>
      <c r="Q759" s="0" t="str">
        <f aca="false">IF(ISBLANK(A759),"",SUMIF($A$3:$A759,Q$2,$B$3:$B759))</f>
        <v/>
      </c>
      <c r="R759" s="0" t="str">
        <f aca="false">IF(ISBLANK(A759),"",SUMIF($A$3:$A759,R$2,$B$3:$B759))</f>
        <v/>
      </c>
      <c r="T759" s="9" t="str">
        <f aca="false">IF(ISBLANK(A759),"",IF($A759=T$2,$C759,T758))</f>
        <v/>
      </c>
      <c r="U759" s="9" t="str">
        <f aca="false">IF(ISBLANK(A759),"",IF($A759=U$2,$C759,U758))</f>
        <v/>
      </c>
      <c r="V759" s="9" t="str">
        <f aca="false">IF(ISBLANK(A759),"",IF($A759=V$2,$C759,V758))</f>
        <v/>
      </c>
      <c r="W759" s="9" t="str">
        <f aca="false">IF(ISBLANK(A759),"",IF($A759=W$2,$C759,W758))</f>
        <v/>
      </c>
    </row>
    <row r="760" customFormat="false" ht="14.1" hidden="false" customHeight="false" outlineLevel="0" collapsed="false">
      <c r="H760" s="8" t="n">
        <f aca="false">IF(ISBLANK(D760),,LEFT(D760,LEN(D760)-6)*1)</f>
        <v>0</v>
      </c>
      <c r="I760" s="9" t="str">
        <f aca="false">IF(ISBLANK(A760),"",-B760*C760)</f>
        <v/>
      </c>
      <c r="J760" s="9" t="str">
        <f aca="false">IF(ISBLANK(A760),"",-SUM(I$3:I760))</f>
        <v/>
      </c>
      <c r="K760" s="9" t="str">
        <f aca="false">IF(ISBLANK(A760),"",SUMPRODUCT(O760:R760,T760:W760)-J760)</f>
        <v/>
      </c>
      <c r="L760" s="5" t="str">
        <f aca="false">IF(ISBLANK(A760),"",K760/$M$1)</f>
        <v/>
      </c>
      <c r="M760" s="5" t="str">
        <f aca="false">IF(ISBLANK(A760),"",K760/($M$1+SUM(K$3:K759)))</f>
        <v/>
      </c>
      <c r="N760" s="0" t="str">
        <f aca="false">IF(ISBLANK(A760),"",IF(H761=0,NETWORKDAYS($H$3,H760,holiday!$B$2:$B$10),IF(DAY(H760)&lt;DAY(H761),NETWORKDAYS($H$3,H760,holiday!$B$2:$B$10),0)))</f>
        <v/>
      </c>
      <c r="O760" s="0" t="str">
        <f aca="false">IF(ISBLANK(A760),"",SUMIF($A$3:$A760,O$2,$B$3:$B760))</f>
        <v/>
      </c>
      <c r="P760" s="0" t="str">
        <f aca="false">IF(ISBLANK(A760),"",SUMIF($A$3:$A760,P$2,$B$3:$B760))</f>
        <v/>
      </c>
      <c r="Q760" s="0" t="str">
        <f aca="false">IF(ISBLANK(A760),"",SUMIF($A$3:$A760,Q$2,$B$3:$B760))</f>
        <v/>
      </c>
      <c r="R760" s="0" t="str">
        <f aca="false">IF(ISBLANK(A760),"",SUMIF($A$3:$A760,R$2,$B$3:$B760))</f>
        <v/>
      </c>
      <c r="T760" s="9" t="str">
        <f aca="false">IF(ISBLANK(A760),"",IF($A760=T$2,$C760,T759))</f>
        <v/>
      </c>
      <c r="U760" s="9" t="str">
        <f aca="false">IF(ISBLANK(A760),"",IF($A760=U$2,$C760,U759))</f>
        <v/>
      </c>
      <c r="V760" s="9" t="str">
        <f aca="false">IF(ISBLANK(A760),"",IF($A760=V$2,$C760,V759))</f>
        <v/>
      </c>
      <c r="W760" s="9" t="str">
        <f aca="false">IF(ISBLANK(A760),"",IF($A760=W$2,$C760,W759))</f>
        <v/>
      </c>
    </row>
    <row r="761" customFormat="false" ht="14.1" hidden="false" customHeight="false" outlineLevel="0" collapsed="false">
      <c r="H761" s="8" t="n">
        <f aca="false">IF(ISBLANK(D761),,LEFT(D761,LEN(D761)-6)*1)</f>
        <v>0</v>
      </c>
      <c r="I761" s="9" t="str">
        <f aca="false">IF(ISBLANK(A761),"",-B761*C761)</f>
        <v/>
      </c>
      <c r="J761" s="9" t="str">
        <f aca="false">IF(ISBLANK(A761),"",-SUM(I$3:I761))</f>
        <v/>
      </c>
      <c r="K761" s="9" t="str">
        <f aca="false">IF(ISBLANK(A761),"",SUMPRODUCT(O761:R761,T761:W761)-J761)</f>
        <v/>
      </c>
      <c r="L761" s="5" t="str">
        <f aca="false">IF(ISBLANK(A761),"",K761/$M$1)</f>
        <v/>
      </c>
      <c r="M761" s="5" t="str">
        <f aca="false">IF(ISBLANK(A761),"",K761/($M$1+SUM(K$3:K760)))</f>
        <v/>
      </c>
      <c r="N761" s="0" t="str">
        <f aca="false">IF(ISBLANK(A761),"",IF(H762=0,NETWORKDAYS($H$3,H761,holiday!$B$2:$B$10),IF(DAY(H761)&lt;DAY(H762),NETWORKDAYS($H$3,H761,holiday!$B$2:$B$10),0)))</f>
        <v/>
      </c>
      <c r="O761" s="0" t="str">
        <f aca="false">IF(ISBLANK(A761),"",SUMIF($A$3:$A761,O$2,$B$3:$B761))</f>
        <v/>
      </c>
      <c r="P761" s="0" t="str">
        <f aca="false">IF(ISBLANK(A761),"",SUMIF($A$3:$A761,P$2,$B$3:$B761))</f>
        <v/>
      </c>
      <c r="Q761" s="0" t="str">
        <f aca="false">IF(ISBLANK(A761),"",SUMIF($A$3:$A761,Q$2,$B$3:$B761))</f>
        <v/>
      </c>
      <c r="R761" s="0" t="str">
        <f aca="false">IF(ISBLANK(A761),"",SUMIF($A$3:$A761,R$2,$B$3:$B761))</f>
        <v/>
      </c>
      <c r="T761" s="9" t="str">
        <f aca="false">IF(ISBLANK(A761),"",IF($A761=T$2,$C761,T760))</f>
        <v/>
      </c>
      <c r="U761" s="9" t="str">
        <f aca="false">IF(ISBLANK(A761),"",IF($A761=U$2,$C761,U760))</f>
        <v/>
      </c>
      <c r="V761" s="9" t="str">
        <f aca="false">IF(ISBLANK(A761),"",IF($A761=V$2,$C761,V760))</f>
        <v/>
      </c>
      <c r="W761" s="9" t="str">
        <f aca="false">IF(ISBLANK(A761),"",IF($A761=W$2,$C761,W760))</f>
        <v/>
      </c>
    </row>
    <row r="762" customFormat="false" ht="14.1" hidden="false" customHeight="false" outlineLevel="0" collapsed="false">
      <c r="H762" s="8" t="n">
        <f aca="false">IF(ISBLANK(D762),,LEFT(D762,LEN(D762)-6)*1)</f>
        <v>0</v>
      </c>
      <c r="I762" s="9" t="str">
        <f aca="false">IF(ISBLANK(A762),"",-B762*C762)</f>
        <v/>
      </c>
      <c r="J762" s="9" t="str">
        <f aca="false">IF(ISBLANK(A762),"",-SUM(I$3:I762))</f>
        <v/>
      </c>
      <c r="K762" s="9" t="str">
        <f aca="false">IF(ISBLANK(A762),"",SUMPRODUCT(O762:R762,T762:W762)-J762)</f>
        <v/>
      </c>
      <c r="L762" s="5" t="str">
        <f aca="false">IF(ISBLANK(A762),"",K762/$M$1)</f>
        <v/>
      </c>
      <c r="M762" s="5" t="str">
        <f aca="false">IF(ISBLANK(A762),"",K762/($M$1+SUM(K$3:K761)))</f>
        <v/>
      </c>
      <c r="N762" s="0" t="str">
        <f aca="false">IF(ISBLANK(A762),"",IF(H763=0,NETWORKDAYS($H$3,H762,holiday!$B$2:$B$10),IF(DAY(H762)&lt;DAY(H763),NETWORKDAYS($H$3,H762,holiday!$B$2:$B$10),0)))</f>
        <v/>
      </c>
      <c r="O762" s="0" t="str">
        <f aca="false">IF(ISBLANK(A762),"",SUMIF($A$3:$A762,O$2,$B$3:$B762))</f>
        <v/>
      </c>
      <c r="P762" s="0" t="str">
        <f aca="false">IF(ISBLANK(A762),"",SUMIF($A$3:$A762,P$2,$B$3:$B762))</f>
        <v/>
      </c>
      <c r="Q762" s="0" t="str">
        <f aca="false">IF(ISBLANK(A762),"",SUMIF($A$3:$A762,Q$2,$B$3:$B762))</f>
        <v/>
      </c>
      <c r="R762" s="0" t="str">
        <f aca="false">IF(ISBLANK(A762),"",SUMIF($A$3:$A762,R$2,$B$3:$B762))</f>
        <v/>
      </c>
      <c r="T762" s="9" t="str">
        <f aca="false">IF(ISBLANK(A762),"",IF($A762=T$2,$C762,T761))</f>
        <v/>
      </c>
      <c r="U762" s="9" t="str">
        <f aca="false">IF(ISBLANK(A762),"",IF($A762=U$2,$C762,U761))</f>
        <v/>
      </c>
      <c r="V762" s="9" t="str">
        <f aca="false">IF(ISBLANK(A762),"",IF($A762=V$2,$C762,V761))</f>
        <v/>
      </c>
      <c r="W762" s="9" t="str">
        <f aca="false">IF(ISBLANK(A762),"",IF($A762=W$2,$C762,W761))</f>
        <v/>
      </c>
    </row>
    <row r="763" customFormat="false" ht="14.1" hidden="false" customHeight="false" outlineLevel="0" collapsed="false">
      <c r="H763" s="8" t="n">
        <f aca="false">IF(ISBLANK(D763),,LEFT(D763,LEN(D763)-6)*1)</f>
        <v>0</v>
      </c>
      <c r="I763" s="9" t="str">
        <f aca="false">IF(ISBLANK(A763),"",-B763*C763)</f>
        <v/>
      </c>
      <c r="J763" s="9" t="str">
        <f aca="false">IF(ISBLANK(A763),"",-SUM(I$3:I763))</f>
        <v/>
      </c>
      <c r="K763" s="9" t="str">
        <f aca="false">IF(ISBLANK(A763),"",SUMPRODUCT(O763:R763,T763:W763)-J763)</f>
        <v/>
      </c>
      <c r="L763" s="5" t="str">
        <f aca="false">IF(ISBLANK(A763),"",K763/$M$1)</f>
        <v/>
      </c>
      <c r="M763" s="5" t="str">
        <f aca="false">IF(ISBLANK(A763),"",K763/($M$1+SUM(K$3:K762)))</f>
        <v/>
      </c>
      <c r="N763" s="0" t="str">
        <f aca="false">IF(ISBLANK(A763),"",IF(H764=0,NETWORKDAYS($H$3,H763,holiday!$B$2:$B$10),IF(DAY(H763)&lt;DAY(H764),NETWORKDAYS($H$3,H763,holiday!$B$2:$B$10),0)))</f>
        <v/>
      </c>
      <c r="O763" s="0" t="str">
        <f aca="false">IF(ISBLANK(A763),"",SUMIF($A$3:$A763,O$2,$B$3:$B763))</f>
        <v/>
      </c>
      <c r="P763" s="0" t="str">
        <f aca="false">IF(ISBLANK(A763),"",SUMIF($A$3:$A763,P$2,$B$3:$B763))</f>
        <v/>
      </c>
      <c r="Q763" s="0" t="str">
        <f aca="false">IF(ISBLANK(A763),"",SUMIF($A$3:$A763,Q$2,$B$3:$B763))</f>
        <v/>
      </c>
      <c r="R763" s="0" t="str">
        <f aca="false">IF(ISBLANK(A763),"",SUMIF($A$3:$A763,R$2,$B$3:$B763))</f>
        <v/>
      </c>
      <c r="T763" s="9" t="str">
        <f aca="false">IF(ISBLANK(A763),"",IF($A763=T$2,$C763,T762))</f>
        <v/>
      </c>
      <c r="U763" s="9" t="str">
        <f aca="false">IF(ISBLANK(A763),"",IF($A763=U$2,$C763,U762))</f>
        <v/>
      </c>
      <c r="V763" s="9" t="str">
        <f aca="false">IF(ISBLANK(A763),"",IF($A763=V$2,$C763,V762))</f>
        <v/>
      </c>
      <c r="W763" s="9" t="str">
        <f aca="false">IF(ISBLANK(A763),"",IF($A763=W$2,$C763,W762))</f>
        <v/>
      </c>
    </row>
    <row r="764" customFormat="false" ht="14.1" hidden="false" customHeight="false" outlineLevel="0" collapsed="false">
      <c r="H764" s="8" t="n">
        <f aca="false">IF(ISBLANK(D764),,LEFT(D764,LEN(D764)-6)*1)</f>
        <v>0</v>
      </c>
      <c r="I764" s="9" t="str">
        <f aca="false">IF(ISBLANK(A764),"",-B764*C764)</f>
        <v/>
      </c>
      <c r="J764" s="9" t="str">
        <f aca="false">IF(ISBLANK(A764),"",-SUM(I$3:I764))</f>
        <v/>
      </c>
      <c r="K764" s="9" t="str">
        <f aca="false">IF(ISBLANK(A764),"",SUMPRODUCT(O764:R764,T764:W764)-J764)</f>
        <v/>
      </c>
      <c r="L764" s="5" t="str">
        <f aca="false">IF(ISBLANK(A764),"",K764/$M$1)</f>
        <v/>
      </c>
      <c r="M764" s="5" t="str">
        <f aca="false">IF(ISBLANK(A764),"",K764/($M$1+SUM(K$3:K763)))</f>
        <v/>
      </c>
      <c r="N764" s="0" t="str">
        <f aca="false">IF(ISBLANK(A764),"",IF(H765=0,NETWORKDAYS($H$3,H764,holiday!$B$2:$B$10),IF(DAY(H764)&lt;DAY(H765),NETWORKDAYS($H$3,H764,holiday!$B$2:$B$10),0)))</f>
        <v/>
      </c>
      <c r="O764" s="0" t="str">
        <f aca="false">IF(ISBLANK(A764),"",SUMIF($A$3:$A764,O$2,$B$3:$B764))</f>
        <v/>
      </c>
      <c r="P764" s="0" t="str">
        <f aca="false">IF(ISBLANK(A764),"",SUMIF($A$3:$A764,P$2,$B$3:$B764))</f>
        <v/>
      </c>
      <c r="Q764" s="0" t="str">
        <f aca="false">IF(ISBLANK(A764),"",SUMIF($A$3:$A764,Q$2,$B$3:$B764))</f>
        <v/>
      </c>
      <c r="R764" s="0" t="str">
        <f aca="false">IF(ISBLANK(A764),"",SUMIF($A$3:$A764,R$2,$B$3:$B764))</f>
        <v/>
      </c>
      <c r="T764" s="9" t="str">
        <f aca="false">IF(ISBLANK(A764),"",IF($A764=T$2,$C764,T763))</f>
        <v/>
      </c>
      <c r="U764" s="9" t="str">
        <f aca="false">IF(ISBLANK(A764),"",IF($A764=U$2,$C764,U763))</f>
        <v/>
      </c>
      <c r="V764" s="9" t="str">
        <f aca="false">IF(ISBLANK(A764),"",IF($A764=V$2,$C764,V763))</f>
        <v/>
      </c>
      <c r="W764" s="9" t="str">
        <f aca="false">IF(ISBLANK(A764),"",IF($A764=W$2,$C764,W763))</f>
        <v/>
      </c>
    </row>
    <row r="765" customFormat="false" ht="14.1" hidden="false" customHeight="false" outlineLevel="0" collapsed="false">
      <c r="H765" s="8" t="n">
        <f aca="false">IF(ISBLANK(D765),,LEFT(D765,LEN(D765)-6)*1)</f>
        <v>0</v>
      </c>
      <c r="I765" s="9" t="str">
        <f aca="false">IF(ISBLANK(A765),"",-B765*C765)</f>
        <v/>
      </c>
      <c r="J765" s="9" t="str">
        <f aca="false">IF(ISBLANK(A765),"",-SUM(I$3:I765))</f>
        <v/>
      </c>
      <c r="K765" s="9" t="str">
        <f aca="false">IF(ISBLANK(A765),"",SUMPRODUCT(O765:R765,T765:W765)-J765)</f>
        <v/>
      </c>
      <c r="L765" s="5" t="str">
        <f aca="false">IF(ISBLANK(A765),"",K765/$M$1)</f>
        <v/>
      </c>
      <c r="M765" s="5" t="str">
        <f aca="false">IF(ISBLANK(A765),"",K765/($M$1+SUM(K$3:K764)))</f>
        <v/>
      </c>
      <c r="N765" s="0" t="str">
        <f aca="false">IF(ISBLANK(A765),"",IF(H766=0,NETWORKDAYS($H$3,H765,holiday!$B$2:$B$10),IF(DAY(H765)&lt;DAY(H766),NETWORKDAYS($H$3,H765,holiday!$B$2:$B$10),0)))</f>
        <v/>
      </c>
      <c r="O765" s="0" t="str">
        <f aca="false">IF(ISBLANK(A765),"",SUMIF($A$3:$A765,O$2,$B$3:$B765))</f>
        <v/>
      </c>
      <c r="P765" s="0" t="str">
        <f aca="false">IF(ISBLANK(A765),"",SUMIF($A$3:$A765,P$2,$B$3:$B765))</f>
        <v/>
      </c>
      <c r="Q765" s="0" t="str">
        <f aca="false">IF(ISBLANK(A765),"",SUMIF($A$3:$A765,Q$2,$B$3:$B765))</f>
        <v/>
      </c>
      <c r="R765" s="0" t="str">
        <f aca="false">IF(ISBLANK(A765),"",SUMIF($A$3:$A765,R$2,$B$3:$B765))</f>
        <v/>
      </c>
      <c r="T765" s="9" t="str">
        <f aca="false">IF(ISBLANK(A765),"",IF($A765=T$2,$C765,T764))</f>
        <v/>
      </c>
      <c r="U765" s="9" t="str">
        <f aca="false">IF(ISBLANK(A765),"",IF($A765=U$2,$C765,U764))</f>
        <v/>
      </c>
      <c r="V765" s="9" t="str">
        <f aca="false">IF(ISBLANK(A765),"",IF($A765=V$2,$C765,V764))</f>
        <v/>
      </c>
      <c r="W765" s="9" t="str">
        <f aca="false">IF(ISBLANK(A765),"",IF($A765=W$2,$C765,W764))</f>
        <v/>
      </c>
    </row>
    <row r="766" customFormat="false" ht="14.1" hidden="false" customHeight="false" outlineLevel="0" collapsed="false">
      <c r="H766" s="8" t="n">
        <f aca="false">IF(ISBLANK(D766),,LEFT(D766,LEN(D766)-6)*1)</f>
        <v>0</v>
      </c>
      <c r="I766" s="9" t="str">
        <f aca="false">IF(ISBLANK(A766),"",-B766*C766)</f>
        <v/>
      </c>
      <c r="J766" s="9" t="str">
        <f aca="false">IF(ISBLANK(A766),"",-SUM(I$3:I766))</f>
        <v/>
      </c>
      <c r="K766" s="9" t="str">
        <f aca="false">IF(ISBLANK(A766),"",SUMPRODUCT(O766:R766,T766:W766)-J766)</f>
        <v/>
      </c>
      <c r="L766" s="5" t="str">
        <f aca="false">IF(ISBLANK(A766),"",K766/$M$1)</f>
        <v/>
      </c>
      <c r="M766" s="5" t="str">
        <f aca="false">IF(ISBLANK(A766),"",K766/($M$1+SUM(K$3:K765)))</f>
        <v/>
      </c>
      <c r="N766" s="0" t="str">
        <f aca="false">IF(ISBLANK(A766),"",IF(H767=0,NETWORKDAYS($H$3,H766,holiday!$B$2:$B$10),IF(DAY(H766)&lt;DAY(H767),NETWORKDAYS($H$3,H766,holiday!$B$2:$B$10),0)))</f>
        <v/>
      </c>
      <c r="O766" s="0" t="str">
        <f aca="false">IF(ISBLANK(A766),"",SUMIF($A$3:$A766,O$2,$B$3:$B766))</f>
        <v/>
      </c>
      <c r="P766" s="0" t="str">
        <f aca="false">IF(ISBLANK(A766),"",SUMIF($A$3:$A766,P$2,$B$3:$B766))</f>
        <v/>
      </c>
      <c r="Q766" s="0" t="str">
        <f aca="false">IF(ISBLANK(A766),"",SUMIF($A$3:$A766,Q$2,$B$3:$B766))</f>
        <v/>
      </c>
      <c r="R766" s="0" t="str">
        <f aca="false">IF(ISBLANK(A766),"",SUMIF($A$3:$A766,R$2,$B$3:$B766))</f>
        <v/>
      </c>
      <c r="T766" s="9" t="str">
        <f aca="false">IF(ISBLANK(A766),"",IF($A766=T$2,$C766,T765))</f>
        <v/>
      </c>
      <c r="U766" s="9" t="str">
        <f aca="false">IF(ISBLANK(A766),"",IF($A766=U$2,$C766,U765))</f>
        <v/>
      </c>
      <c r="V766" s="9" t="str">
        <f aca="false">IF(ISBLANK(A766),"",IF($A766=V$2,$C766,V765))</f>
        <v/>
      </c>
      <c r="W766" s="9" t="str">
        <f aca="false">IF(ISBLANK(A766),"",IF($A766=W$2,$C766,W765))</f>
        <v/>
      </c>
    </row>
    <row r="767" customFormat="false" ht="14.1" hidden="false" customHeight="false" outlineLevel="0" collapsed="false">
      <c r="H767" s="8" t="n">
        <f aca="false">IF(ISBLANK(D767),,LEFT(D767,LEN(D767)-6)*1)</f>
        <v>0</v>
      </c>
      <c r="I767" s="9" t="str">
        <f aca="false">IF(ISBLANK(A767),"",-B767*C767)</f>
        <v/>
      </c>
      <c r="J767" s="9" t="str">
        <f aca="false">IF(ISBLANK(A767),"",-SUM(I$3:I767))</f>
        <v/>
      </c>
      <c r="K767" s="9" t="str">
        <f aca="false">IF(ISBLANK(A767),"",SUMPRODUCT(O767:R767,T767:W767)-J767)</f>
        <v/>
      </c>
      <c r="L767" s="5" t="str">
        <f aca="false">IF(ISBLANK(A767),"",K767/$M$1)</f>
        <v/>
      </c>
      <c r="M767" s="5" t="str">
        <f aca="false">IF(ISBLANK(A767),"",K767/($M$1+SUM(K$3:K766)))</f>
        <v/>
      </c>
      <c r="N767" s="0" t="str">
        <f aca="false">IF(ISBLANK(A767),"",IF(H768=0,NETWORKDAYS($H$3,H767,holiday!$B$2:$B$10),IF(DAY(H767)&lt;DAY(H768),NETWORKDAYS($H$3,H767,holiday!$B$2:$B$10),0)))</f>
        <v/>
      </c>
      <c r="O767" s="0" t="str">
        <f aca="false">IF(ISBLANK(A767),"",SUMIF($A$3:$A767,O$2,$B$3:$B767))</f>
        <v/>
      </c>
      <c r="P767" s="0" t="str">
        <f aca="false">IF(ISBLANK(A767),"",SUMIF($A$3:$A767,P$2,$B$3:$B767))</f>
        <v/>
      </c>
      <c r="Q767" s="0" t="str">
        <f aca="false">IF(ISBLANK(A767),"",SUMIF($A$3:$A767,Q$2,$B$3:$B767))</f>
        <v/>
      </c>
      <c r="R767" s="0" t="str">
        <f aca="false">IF(ISBLANK(A767),"",SUMIF($A$3:$A767,R$2,$B$3:$B767))</f>
        <v/>
      </c>
      <c r="T767" s="9" t="str">
        <f aca="false">IF(ISBLANK(A767),"",IF($A767=T$2,$C767,T766))</f>
        <v/>
      </c>
      <c r="U767" s="9" t="str">
        <f aca="false">IF(ISBLANK(A767),"",IF($A767=U$2,$C767,U766))</f>
        <v/>
      </c>
      <c r="V767" s="9" t="str">
        <f aca="false">IF(ISBLANK(A767),"",IF($A767=V$2,$C767,V766))</f>
        <v/>
      </c>
      <c r="W767" s="9" t="str">
        <f aca="false">IF(ISBLANK(A767),"",IF($A767=W$2,$C767,W766))</f>
        <v/>
      </c>
    </row>
    <row r="768" customFormat="false" ht="14.1" hidden="false" customHeight="false" outlineLevel="0" collapsed="false">
      <c r="H768" s="8" t="n">
        <f aca="false">IF(ISBLANK(D768),,LEFT(D768,LEN(D768)-6)*1)</f>
        <v>0</v>
      </c>
      <c r="I768" s="9" t="str">
        <f aca="false">IF(ISBLANK(A768),"",-B768*C768)</f>
        <v/>
      </c>
      <c r="J768" s="9" t="str">
        <f aca="false">IF(ISBLANK(A768),"",-SUM(I$3:I768))</f>
        <v/>
      </c>
      <c r="K768" s="9" t="str">
        <f aca="false">IF(ISBLANK(A768),"",SUMPRODUCT(O768:R768,T768:W768)-J768)</f>
        <v/>
      </c>
      <c r="L768" s="5" t="str">
        <f aca="false">IF(ISBLANK(A768),"",K768/$M$1)</f>
        <v/>
      </c>
      <c r="M768" s="5" t="str">
        <f aca="false">IF(ISBLANK(A768),"",K768/($M$1+SUM(K$3:K767)))</f>
        <v/>
      </c>
      <c r="N768" s="0" t="str">
        <f aca="false">IF(ISBLANK(A768),"",IF(H769=0,NETWORKDAYS($H$3,H768,holiday!$B$2:$B$10),IF(DAY(H768)&lt;DAY(H769),NETWORKDAYS($H$3,H768,holiday!$B$2:$B$10),0)))</f>
        <v/>
      </c>
      <c r="O768" s="0" t="str">
        <f aca="false">IF(ISBLANK(A768),"",SUMIF($A$3:$A768,O$2,$B$3:$B768))</f>
        <v/>
      </c>
      <c r="P768" s="0" t="str">
        <f aca="false">IF(ISBLANK(A768),"",SUMIF($A$3:$A768,P$2,$B$3:$B768))</f>
        <v/>
      </c>
      <c r="Q768" s="0" t="str">
        <f aca="false">IF(ISBLANK(A768),"",SUMIF($A$3:$A768,Q$2,$B$3:$B768))</f>
        <v/>
      </c>
      <c r="R768" s="0" t="str">
        <f aca="false">IF(ISBLANK(A768),"",SUMIF($A$3:$A768,R$2,$B$3:$B768))</f>
        <v/>
      </c>
      <c r="T768" s="9" t="str">
        <f aca="false">IF(ISBLANK(A768),"",IF($A768=T$2,$C768,T767))</f>
        <v/>
      </c>
      <c r="U768" s="9" t="str">
        <f aca="false">IF(ISBLANK(A768),"",IF($A768=U$2,$C768,U767))</f>
        <v/>
      </c>
      <c r="V768" s="9" t="str">
        <f aca="false">IF(ISBLANK(A768),"",IF($A768=V$2,$C768,V767))</f>
        <v/>
      </c>
      <c r="W768" s="9" t="str">
        <f aca="false">IF(ISBLANK(A768),"",IF($A768=W$2,$C768,W767))</f>
        <v/>
      </c>
    </row>
    <row r="769" customFormat="false" ht="14.1" hidden="false" customHeight="false" outlineLevel="0" collapsed="false">
      <c r="H769" s="8" t="n">
        <f aca="false">IF(ISBLANK(D769),,LEFT(D769,LEN(D769)-6)*1)</f>
        <v>0</v>
      </c>
      <c r="I769" s="9" t="str">
        <f aca="false">IF(ISBLANK(A769),"",-B769*C769)</f>
        <v/>
      </c>
      <c r="J769" s="9" t="str">
        <f aca="false">IF(ISBLANK(A769),"",-SUM(I$3:I769))</f>
        <v/>
      </c>
      <c r="K769" s="9" t="str">
        <f aca="false">IF(ISBLANK(A769),"",SUMPRODUCT(O769:R769,T769:W769)-J769)</f>
        <v/>
      </c>
      <c r="L769" s="5" t="str">
        <f aca="false">IF(ISBLANK(A769),"",K769/$M$1)</f>
        <v/>
      </c>
      <c r="M769" s="5" t="str">
        <f aca="false">IF(ISBLANK(A769),"",K769/($M$1+SUM(K$3:K768)))</f>
        <v/>
      </c>
      <c r="N769" s="0" t="str">
        <f aca="false">IF(ISBLANK(A769),"",IF(H770=0,NETWORKDAYS($H$3,H769,holiday!$B$2:$B$10),IF(DAY(H769)&lt;DAY(H770),NETWORKDAYS($H$3,H769,holiday!$B$2:$B$10),0)))</f>
        <v/>
      </c>
      <c r="O769" s="0" t="str">
        <f aca="false">IF(ISBLANK(A769),"",SUMIF($A$3:$A769,O$2,$B$3:$B769))</f>
        <v/>
      </c>
      <c r="P769" s="0" t="str">
        <f aca="false">IF(ISBLANK(A769),"",SUMIF($A$3:$A769,P$2,$B$3:$B769))</f>
        <v/>
      </c>
      <c r="Q769" s="0" t="str">
        <f aca="false">IF(ISBLANK(A769),"",SUMIF($A$3:$A769,Q$2,$B$3:$B769))</f>
        <v/>
      </c>
      <c r="R769" s="0" t="str">
        <f aca="false">IF(ISBLANK(A769),"",SUMIF($A$3:$A769,R$2,$B$3:$B769))</f>
        <v/>
      </c>
      <c r="T769" s="9" t="str">
        <f aca="false">IF(ISBLANK(A769),"",IF($A769=T$2,$C769,T768))</f>
        <v/>
      </c>
      <c r="U769" s="9" t="str">
        <f aca="false">IF(ISBLANK(A769),"",IF($A769=U$2,$C769,U768))</f>
        <v/>
      </c>
      <c r="V769" s="9" t="str">
        <f aca="false">IF(ISBLANK(A769),"",IF($A769=V$2,$C769,V768))</f>
        <v/>
      </c>
      <c r="W769" s="9" t="str">
        <f aca="false">IF(ISBLANK(A769),"",IF($A769=W$2,$C769,W768))</f>
        <v/>
      </c>
    </row>
    <row r="770" customFormat="false" ht="14.1" hidden="false" customHeight="false" outlineLevel="0" collapsed="false">
      <c r="H770" s="8" t="n">
        <f aca="false">IF(ISBLANK(D770),,LEFT(D770,LEN(D770)-6)*1)</f>
        <v>0</v>
      </c>
      <c r="I770" s="9" t="str">
        <f aca="false">IF(ISBLANK(A770),"",-B770*C770)</f>
        <v/>
      </c>
      <c r="J770" s="9" t="str">
        <f aca="false">IF(ISBLANK(A770),"",-SUM(I$3:I770))</f>
        <v/>
      </c>
      <c r="K770" s="9" t="str">
        <f aca="false">IF(ISBLANK(A770),"",SUMPRODUCT(O770:R770,T770:W770)-J770)</f>
        <v/>
      </c>
      <c r="L770" s="5" t="str">
        <f aca="false">IF(ISBLANK(A770),"",K770/$M$1)</f>
        <v/>
      </c>
      <c r="M770" s="5" t="str">
        <f aca="false">IF(ISBLANK(A770),"",K770/($M$1+SUM(K$3:K769)))</f>
        <v/>
      </c>
      <c r="N770" s="0" t="str">
        <f aca="false">IF(ISBLANK(A770),"",IF(H771=0,NETWORKDAYS($H$3,H770,holiday!$B$2:$B$10),IF(DAY(H770)&lt;DAY(H771),NETWORKDAYS($H$3,H770,holiday!$B$2:$B$10),0)))</f>
        <v/>
      </c>
      <c r="O770" s="0" t="str">
        <f aca="false">IF(ISBLANK(A770),"",SUMIF($A$3:$A770,O$2,$B$3:$B770))</f>
        <v/>
      </c>
      <c r="P770" s="0" t="str">
        <f aca="false">IF(ISBLANK(A770),"",SUMIF($A$3:$A770,P$2,$B$3:$B770))</f>
        <v/>
      </c>
      <c r="Q770" s="0" t="str">
        <f aca="false">IF(ISBLANK(A770),"",SUMIF($A$3:$A770,Q$2,$B$3:$B770))</f>
        <v/>
      </c>
      <c r="R770" s="0" t="str">
        <f aca="false">IF(ISBLANK(A770),"",SUMIF($A$3:$A770,R$2,$B$3:$B770))</f>
        <v/>
      </c>
      <c r="T770" s="9" t="str">
        <f aca="false">IF(ISBLANK(A770),"",IF($A770=T$2,$C770,T769))</f>
        <v/>
      </c>
      <c r="U770" s="9" t="str">
        <f aca="false">IF(ISBLANK(A770),"",IF($A770=U$2,$C770,U769))</f>
        <v/>
      </c>
      <c r="V770" s="9" t="str">
        <f aca="false">IF(ISBLANK(A770),"",IF($A770=V$2,$C770,V769))</f>
        <v/>
      </c>
      <c r="W770" s="9" t="str">
        <f aca="false">IF(ISBLANK(A770),"",IF($A770=W$2,$C770,W769))</f>
        <v/>
      </c>
    </row>
    <row r="771" customFormat="false" ht="14.1" hidden="false" customHeight="false" outlineLevel="0" collapsed="false">
      <c r="H771" s="8" t="n">
        <f aca="false">IF(ISBLANK(D771),,LEFT(D771,LEN(D771)-6)*1)</f>
        <v>0</v>
      </c>
      <c r="I771" s="9" t="str">
        <f aca="false">IF(ISBLANK(A771),"",-B771*C771)</f>
        <v/>
      </c>
      <c r="J771" s="9" t="str">
        <f aca="false">IF(ISBLANK(A771),"",-SUM(I$3:I771))</f>
        <v/>
      </c>
      <c r="K771" s="9" t="str">
        <f aca="false">IF(ISBLANK(A771),"",SUMPRODUCT(O771:R771,T771:W771)-J771)</f>
        <v/>
      </c>
      <c r="L771" s="5" t="str">
        <f aca="false">IF(ISBLANK(A771),"",K771/$M$1)</f>
        <v/>
      </c>
      <c r="M771" s="5" t="str">
        <f aca="false">IF(ISBLANK(A771),"",K771/($M$1+SUM(K$3:K770)))</f>
        <v/>
      </c>
      <c r="N771" s="0" t="str">
        <f aca="false">IF(ISBLANK(A771),"",IF(H772=0,NETWORKDAYS($H$3,H771,holiday!$B$2:$B$10),IF(DAY(H771)&lt;DAY(H772),NETWORKDAYS($H$3,H771,holiday!$B$2:$B$10),0)))</f>
        <v/>
      </c>
      <c r="O771" s="0" t="str">
        <f aca="false">IF(ISBLANK(A771),"",SUMIF($A$3:$A771,O$2,$B$3:$B771))</f>
        <v/>
      </c>
      <c r="P771" s="0" t="str">
        <f aca="false">IF(ISBLANK(A771),"",SUMIF($A$3:$A771,P$2,$B$3:$B771))</f>
        <v/>
      </c>
      <c r="Q771" s="0" t="str">
        <f aca="false">IF(ISBLANK(A771),"",SUMIF($A$3:$A771,Q$2,$B$3:$B771))</f>
        <v/>
      </c>
      <c r="R771" s="0" t="str">
        <f aca="false">IF(ISBLANK(A771),"",SUMIF($A$3:$A771,R$2,$B$3:$B771))</f>
        <v/>
      </c>
      <c r="T771" s="9" t="str">
        <f aca="false">IF(ISBLANK(A771),"",IF($A771=T$2,$C771,T770))</f>
        <v/>
      </c>
      <c r="U771" s="9" t="str">
        <f aca="false">IF(ISBLANK(A771),"",IF($A771=U$2,$C771,U770))</f>
        <v/>
      </c>
      <c r="V771" s="9" t="str">
        <f aca="false">IF(ISBLANK(A771),"",IF($A771=V$2,$C771,V770))</f>
        <v/>
      </c>
      <c r="W771" s="9" t="str">
        <f aca="false">IF(ISBLANK(A771),"",IF($A771=W$2,$C771,W770))</f>
        <v/>
      </c>
    </row>
    <row r="772" customFormat="false" ht="14.1" hidden="false" customHeight="false" outlineLevel="0" collapsed="false">
      <c r="H772" s="8" t="n">
        <f aca="false">IF(ISBLANK(D772),,LEFT(D772,LEN(D772)-6)*1)</f>
        <v>0</v>
      </c>
      <c r="I772" s="9" t="str">
        <f aca="false">IF(ISBLANK(A772),"",-B772*C772)</f>
        <v/>
      </c>
      <c r="J772" s="9" t="str">
        <f aca="false">IF(ISBLANK(A772),"",-SUM(I$3:I772))</f>
        <v/>
      </c>
      <c r="K772" s="9" t="str">
        <f aca="false">IF(ISBLANK(A772),"",SUMPRODUCT(O772:R772,T772:W772)-J772)</f>
        <v/>
      </c>
      <c r="L772" s="5" t="str">
        <f aca="false">IF(ISBLANK(A772),"",K772/$M$1)</f>
        <v/>
      </c>
      <c r="M772" s="5" t="str">
        <f aca="false">IF(ISBLANK(A772),"",K772/($M$1+SUM(K$3:K771)))</f>
        <v/>
      </c>
      <c r="N772" s="0" t="str">
        <f aca="false">IF(ISBLANK(A772),"",IF(H773=0,NETWORKDAYS($H$3,H772,holiday!$B$2:$B$10),IF(DAY(H772)&lt;DAY(H773),NETWORKDAYS($H$3,H772,holiday!$B$2:$B$10),0)))</f>
        <v/>
      </c>
      <c r="O772" s="0" t="str">
        <f aca="false">IF(ISBLANK(A772),"",SUMIF($A$3:$A772,O$2,$B$3:$B772))</f>
        <v/>
      </c>
      <c r="P772" s="0" t="str">
        <f aca="false">IF(ISBLANK(A772),"",SUMIF($A$3:$A772,P$2,$B$3:$B772))</f>
        <v/>
      </c>
      <c r="Q772" s="0" t="str">
        <f aca="false">IF(ISBLANK(A772),"",SUMIF($A$3:$A772,Q$2,$B$3:$B772))</f>
        <v/>
      </c>
      <c r="R772" s="0" t="str">
        <f aca="false">IF(ISBLANK(A772),"",SUMIF($A$3:$A772,R$2,$B$3:$B772))</f>
        <v/>
      </c>
      <c r="T772" s="9" t="str">
        <f aca="false">IF(ISBLANK(A772),"",IF($A772=T$2,$C772,T771))</f>
        <v/>
      </c>
      <c r="U772" s="9" t="str">
        <f aca="false">IF(ISBLANK(A772),"",IF($A772=U$2,$C772,U771))</f>
        <v/>
      </c>
      <c r="V772" s="9" t="str">
        <f aca="false">IF(ISBLANK(A772),"",IF($A772=V$2,$C772,V771))</f>
        <v/>
      </c>
      <c r="W772" s="9" t="str">
        <f aca="false">IF(ISBLANK(A772),"",IF($A772=W$2,$C772,W771))</f>
        <v/>
      </c>
    </row>
    <row r="773" customFormat="false" ht="14.1" hidden="false" customHeight="false" outlineLevel="0" collapsed="false">
      <c r="H773" s="8" t="n">
        <f aca="false">IF(ISBLANK(D773),,LEFT(D773,LEN(D773)-6)*1)</f>
        <v>0</v>
      </c>
      <c r="I773" s="9" t="str">
        <f aca="false">IF(ISBLANK(A773),"",-B773*C773)</f>
        <v/>
      </c>
      <c r="J773" s="9" t="str">
        <f aca="false">IF(ISBLANK(A773),"",-SUM(I$3:I773))</f>
        <v/>
      </c>
      <c r="K773" s="9" t="str">
        <f aca="false">IF(ISBLANK(A773),"",SUMPRODUCT(O773:R773,T773:W773)-J773)</f>
        <v/>
      </c>
      <c r="L773" s="5" t="str">
        <f aca="false">IF(ISBLANK(A773),"",K773/$M$1)</f>
        <v/>
      </c>
      <c r="M773" s="5" t="str">
        <f aca="false">IF(ISBLANK(A773),"",K773/($M$1+SUM(K$3:K772)))</f>
        <v/>
      </c>
      <c r="N773" s="0" t="str">
        <f aca="false">IF(ISBLANK(A773),"",IF(H774=0,NETWORKDAYS($H$3,H773,holiday!$B$2:$B$10),IF(DAY(H773)&lt;DAY(H774),NETWORKDAYS($H$3,H773,holiday!$B$2:$B$10),0)))</f>
        <v/>
      </c>
      <c r="O773" s="0" t="str">
        <f aca="false">IF(ISBLANK(A773),"",SUMIF($A$3:$A773,O$2,$B$3:$B773))</f>
        <v/>
      </c>
      <c r="P773" s="0" t="str">
        <f aca="false">IF(ISBLANK(A773),"",SUMIF($A$3:$A773,P$2,$B$3:$B773))</f>
        <v/>
      </c>
      <c r="Q773" s="0" t="str">
        <f aca="false">IF(ISBLANK(A773),"",SUMIF($A$3:$A773,Q$2,$B$3:$B773))</f>
        <v/>
      </c>
      <c r="R773" s="0" t="str">
        <f aca="false">IF(ISBLANK(A773),"",SUMIF($A$3:$A773,R$2,$B$3:$B773))</f>
        <v/>
      </c>
      <c r="T773" s="9" t="str">
        <f aca="false">IF(ISBLANK(A773),"",IF($A773=T$2,$C773,T772))</f>
        <v/>
      </c>
      <c r="U773" s="9" t="str">
        <f aca="false">IF(ISBLANK(A773),"",IF($A773=U$2,$C773,U772))</f>
        <v/>
      </c>
      <c r="V773" s="9" t="str">
        <f aca="false">IF(ISBLANK(A773),"",IF($A773=V$2,$C773,V772))</f>
        <v/>
      </c>
      <c r="W773" s="9" t="str">
        <f aca="false">IF(ISBLANK(A773),"",IF($A773=W$2,$C773,W772))</f>
        <v/>
      </c>
    </row>
    <row r="774" customFormat="false" ht="14.1" hidden="false" customHeight="false" outlineLevel="0" collapsed="false">
      <c r="H774" s="8" t="n">
        <f aca="false">IF(ISBLANK(D774),,LEFT(D774,LEN(D774)-6)*1)</f>
        <v>0</v>
      </c>
      <c r="I774" s="9" t="str">
        <f aca="false">IF(ISBLANK(A774),"",-B774*C774)</f>
        <v/>
      </c>
      <c r="J774" s="9" t="str">
        <f aca="false">IF(ISBLANK(A774),"",-SUM(I$3:I774))</f>
        <v/>
      </c>
      <c r="K774" s="9" t="str">
        <f aca="false">IF(ISBLANK(A774),"",SUMPRODUCT(O774:R774,T774:W774)-J774)</f>
        <v/>
      </c>
      <c r="L774" s="5" t="str">
        <f aca="false">IF(ISBLANK(A774),"",K774/$M$1)</f>
        <v/>
      </c>
      <c r="M774" s="5" t="str">
        <f aca="false">IF(ISBLANK(A774),"",K774/($M$1+SUM(K$3:K773)))</f>
        <v/>
      </c>
      <c r="N774" s="0" t="str">
        <f aca="false">IF(ISBLANK(A774),"",IF(H775=0,NETWORKDAYS($H$3,H774,holiday!$B$2:$B$10),IF(DAY(H774)&lt;DAY(H775),NETWORKDAYS($H$3,H774,holiday!$B$2:$B$10),0)))</f>
        <v/>
      </c>
      <c r="O774" s="0" t="str">
        <f aca="false">IF(ISBLANK(A774),"",SUMIF($A$3:$A774,O$2,$B$3:$B774))</f>
        <v/>
      </c>
      <c r="P774" s="0" t="str">
        <f aca="false">IF(ISBLANK(A774),"",SUMIF($A$3:$A774,P$2,$B$3:$B774))</f>
        <v/>
      </c>
      <c r="Q774" s="0" t="str">
        <f aca="false">IF(ISBLANK(A774),"",SUMIF($A$3:$A774,Q$2,$B$3:$B774))</f>
        <v/>
      </c>
      <c r="R774" s="0" t="str">
        <f aca="false">IF(ISBLANK(A774),"",SUMIF($A$3:$A774,R$2,$B$3:$B774))</f>
        <v/>
      </c>
      <c r="T774" s="9" t="str">
        <f aca="false">IF(ISBLANK(A774),"",IF($A774=T$2,$C774,T773))</f>
        <v/>
      </c>
      <c r="U774" s="9" t="str">
        <f aca="false">IF(ISBLANK(A774),"",IF($A774=U$2,$C774,U773))</f>
        <v/>
      </c>
      <c r="V774" s="9" t="str">
        <f aca="false">IF(ISBLANK(A774),"",IF($A774=V$2,$C774,V773))</f>
        <v/>
      </c>
      <c r="W774" s="9" t="str">
        <f aca="false">IF(ISBLANK(A774),"",IF($A774=W$2,$C774,W773))</f>
        <v/>
      </c>
    </row>
    <row r="775" customFormat="false" ht="14.1" hidden="false" customHeight="false" outlineLevel="0" collapsed="false">
      <c r="H775" s="8" t="n">
        <f aca="false">IF(ISBLANK(D775),,LEFT(D775,LEN(D775)-6)*1)</f>
        <v>0</v>
      </c>
      <c r="I775" s="9" t="str">
        <f aca="false">IF(ISBLANK(A775),"",-B775*C775)</f>
        <v/>
      </c>
      <c r="J775" s="9" t="str">
        <f aca="false">IF(ISBLANK(A775),"",-SUM(I$3:I775))</f>
        <v/>
      </c>
      <c r="K775" s="9" t="str">
        <f aca="false">IF(ISBLANK(A775),"",SUMPRODUCT(O775:R775,T775:W775)-J775)</f>
        <v/>
      </c>
      <c r="L775" s="5" t="str">
        <f aca="false">IF(ISBLANK(A775),"",K775/$M$1)</f>
        <v/>
      </c>
      <c r="M775" s="5" t="str">
        <f aca="false">IF(ISBLANK(A775),"",K775/($M$1+SUM(K$3:K774)))</f>
        <v/>
      </c>
      <c r="N775" s="0" t="str">
        <f aca="false">IF(ISBLANK(A775),"",IF(H776=0,NETWORKDAYS($H$3,H775,holiday!$B$2:$B$10),IF(DAY(H775)&lt;DAY(H776),NETWORKDAYS($H$3,H775,holiday!$B$2:$B$10),0)))</f>
        <v/>
      </c>
      <c r="O775" s="0" t="str">
        <f aca="false">IF(ISBLANK(A775),"",SUMIF($A$3:$A775,O$2,$B$3:$B775))</f>
        <v/>
      </c>
      <c r="P775" s="0" t="str">
        <f aca="false">IF(ISBLANK(A775),"",SUMIF($A$3:$A775,P$2,$B$3:$B775))</f>
        <v/>
      </c>
      <c r="Q775" s="0" t="str">
        <f aca="false">IF(ISBLANK(A775),"",SUMIF($A$3:$A775,Q$2,$B$3:$B775))</f>
        <v/>
      </c>
      <c r="R775" s="0" t="str">
        <f aca="false">IF(ISBLANK(A775),"",SUMIF($A$3:$A775,R$2,$B$3:$B775))</f>
        <v/>
      </c>
      <c r="T775" s="9" t="str">
        <f aca="false">IF(ISBLANK(A775),"",IF($A775=T$2,$C775,T774))</f>
        <v/>
      </c>
      <c r="U775" s="9" t="str">
        <f aca="false">IF(ISBLANK(A775),"",IF($A775=U$2,$C775,U774))</f>
        <v/>
      </c>
      <c r="V775" s="9" t="str">
        <f aca="false">IF(ISBLANK(A775),"",IF($A775=V$2,$C775,V774))</f>
        <v/>
      </c>
      <c r="W775" s="9" t="str">
        <f aca="false">IF(ISBLANK(A775),"",IF($A775=W$2,$C775,W774))</f>
        <v/>
      </c>
    </row>
    <row r="776" customFormat="false" ht="14.1" hidden="false" customHeight="false" outlineLevel="0" collapsed="false">
      <c r="H776" s="8" t="n">
        <f aca="false">IF(ISBLANK(D776),,LEFT(D776,LEN(D776)-6)*1)</f>
        <v>0</v>
      </c>
      <c r="I776" s="9" t="str">
        <f aca="false">IF(ISBLANK(A776),"",-B776*C776)</f>
        <v/>
      </c>
      <c r="J776" s="9" t="str">
        <f aca="false">IF(ISBLANK(A776),"",-SUM(I$3:I776))</f>
        <v/>
      </c>
      <c r="K776" s="9" t="str">
        <f aca="false">IF(ISBLANK(A776),"",SUMPRODUCT(O776:R776,T776:W776)-J776)</f>
        <v/>
      </c>
      <c r="L776" s="5" t="str">
        <f aca="false">IF(ISBLANK(A776),"",K776/$M$1)</f>
        <v/>
      </c>
      <c r="M776" s="5" t="str">
        <f aca="false">IF(ISBLANK(A776),"",K776/($M$1+SUM(K$3:K775)))</f>
        <v/>
      </c>
      <c r="N776" s="0" t="str">
        <f aca="false">IF(ISBLANK(A776),"",IF(H777=0,NETWORKDAYS($H$3,H776,holiday!$B$2:$B$10),IF(DAY(H776)&lt;DAY(H777),NETWORKDAYS($H$3,H776,holiday!$B$2:$B$10),0)))</f>
        <v/>
      </c>
      <c r="O776" s="0" t="str">
        <f aca="false">IF(ISBLANK(A776),"",SUMIF($A$3:$A776,O$2,$B$3:$B776))</f>
        <v/>
      </c>
      <c r="P776" s="0" t="str">
        <f aca="false">IF(ISBLANK(A776),"",SUMIF($A$3:$A776,P$2,$B$3:$B776))</f>
        <v/>
      </c>
      <c r="Q776" s="0" t="str">
        <f aca="false">IF(ISBLANK(A776),"",SUMIF($A$3:$A776,Q$2,$B$3:$B776))</f>
        <v/>
      </c>
      <c r="R776" s="0" t="str">
        <f aca="false">IF(ISBLANK(A776),"",SUMIF($A$3:$A776,R$2,$B$3:$B776))</f>
        <v/>
      </c>
      <c r="T776" s="9" t="str">
        <f aca="false">IF(ISBLANK(A776),"",IF($A776=T$2,$C776,T775))</f>
        <v/>
      </c>
      <c r="U776" s="9" t="str">
        <f aca="false">IF(ISBLANK(A776),"",IF($A776=U$2,$C776,U775))</f>
        <v/>
      </c>
      <c r="V776" s="9" t="str">
        <f aca="false">IF(ISBLANK(A776),"",IF($A776=V$2,$C776,V775))</f>
        <v/>
      </c>
      <c r="W776" s="9" t="str">
        <f aca="false">IF(ISBLANK(A776),"",IF($A776=W$2,$C776,W775))</f>
        <v/>
      </c>
    </row>
    <row r="777" customFormat="false" ht="14.1" hidden="false" customHeight="false" outlineLevel="0" collapsed="false">
      <c r="H777" s="8" t="n">
        <f aca="false">IF(ISBLANK(D777),,LEFT(D777,LEN(D777)-6)*1)</f>
        <v>0</v>
      </c>
      <c r="I777" s="9" t="str">
        <f aca="false">IF(ISBLANK(A777),"",-B777*C777)</f>
        <v/>
      </c>
      <c r="J777" s="9" t="str">
        <f aca="false">IF(ISBLANK(A777),"",-SUM(I$3:I777))</f>
        <v/>
      </c>
      <c r="K777" s="9" t="str">
        <f aca="false">IF(ISBLANK(A777),"",SUMPRODUCT(O777:R777,T777:W777)-J777)</f>
        <v/>
      </c>
      <c r="L777" s="5" t="str">
        <f aca="false">IF(ISBLANK(A777),"",K777/$M$1)</f>
        <v/>
      </c>
      <c r="M777" s="5" t="str">
        <f aca="false">IF(ISBLANK(A777),"",K777/($M$1+SUM(K$3:K776)))</f>
        <v/>
      </c>
      <c r="N777" s="0" t="str">
        <f aca="false">IF(ISBLANK(A777),"",IF(H778=0,NETWORKDAYS($H$3,H777,holiday!$B$2:$B$10),IF(DAY(H777)&lt;DAY(H778),NETWORKDAYS($H$3,H777,holiday!$B$2:$B$10),0)))</f>
        <v/>
      </c>
      <c r="O777" s="0" t="str">
        <f aca="false">IF(ISBLANK(A777),"",SUMIF($A$3:$A777,O$2,$B$3:$B777))</f>
        <v/>
      </c>
      <c r="P777" s="0" t="str">
        <f aca="false">IF(ISBLANK(A777),"",SUMIF($A$3:$A777,P$2,$B$3:$B777))</f>
        <v/>
      </c>
      <c r="Q777" s="0" t="str">
        <f aca="false">IF(ISBLANK(A777),"",SUMIF($A$3:$A777,Q$2,$B$3:$B777))</f>
        <v/>
      </c>
      <c r="R777" s="0" t="str">
        <f aca="false">IF(ISBLANK(A777),"",SUMIF($A$3:$A777,R$2,$B$3:$B777))</f>
        <v/>
      </c>
      <c r="T777" s="9" t="str">
        <f aca="false">IF(ISBLANK(A777),"",IF($A777=T$2,$C777,T776))</f>
        <v/>
      </c>
      <c r="U777" s="9" t="str">
        <f aca="false">IF(ISBLANK(A777),"",IF($A777=U$2,$C777,U776))</f>
        <v/>
      </c>
      <c r="V777" s="9" t="str">
        <f aca="false">IF(ISBLANK(A777),"",IF($A777=V$2,$C777,V776))</f>
        <v/>
      </c>
      <c r="W777" s="9" t="str">
        <f aca="false">IF(ISBLANK(A777),"",IF($A777=W$2,$C777,W776))</f>
        <v/>
      </c>
    </row>
    <row r="778" customFormat="false" ht="14.1" hidden="false" customHeight="false" outlineLevel="0" collapsed="false">
      <c r="H778" s="8" t="n">
        <f aca="false">IF(ISBLANK(D778),,LEFT(D778,LEN(D778)-6)*1)</f>
        <v>0</v>
      </c>
      <c r="I778" s="9" t="str">
        <f aca="false">IF(ISBLANK(A778),"",-B778*C778)</f>
        <v/>
      </c>
      <c r="J778" s="9" t="str">
        <f aca="false">IF(ISBLANK(A778),"",-SUM(I$3:I778))</f>
        <v/>
      </c>
      <c r="K778" s="9" t="str">
        <f aca="false">IF(ISBLANK(A778),"",SUMPRODUCT(O778:R778,T778:W778)-J778)</f>
        <v/>
      </c>
      <c r="L778" s="5" t="str">
        <f aca="false">IF(ISBLANK(A778),"",K778/$M$1)</f>
        <v/>
      </c>
      <c r="M778" s="5" t="str">
        <f aca="false">IF(ISBLANK(A778),"",K778/($M$1+SUM(K$3:K777)))</f>
        <v/>
      </c>
      <c r="N778" s="0" t="str">
        <f aca="false">IF(ISBLANK(A778),"",IF(H779=0,NETWORKDAYS($H$3,H778,holiday!$B$2:$B$10),IF(DAY(H778)&lt;DAY(H779),NETWORKDAYS($H$3,H778,holiday!$B$2:$B$10),0)))</f>
        <v/>
      </c>
      <c r="O778" s="0" t="str">
        <f aca="false">IF(ISBLANK(A778),"",SUMIF($A$3:$A778,O$2,$B$3:$B778))</f>
        <v/>
      </c>
      <c r="P778" s="0" t="str">
        <f aca="false">IF(ISBLANK(A778),"",SUMIF($A$3:$A778,P$2,$B$3:$B778))</f>
        <v/>
      </c>
      <c r="Q778" s="0" t="str">
        <f aca="false">IF(ISBLANK(A778),"",SUMIF($A$3:$A778,Q$2,$B$3:$B778))</f>
        <v/>
      </c>
      <c r="R778" s="0" t="str">
        <f aca="false">IF(ISBLANK(A778),"",SUMIF($A$3:$A778,R$2,$B$3:$B778))</f>
        <v/>
      </c>
      <c r="T778" s="9" t="str">
        <f aca="false">IF(ISBLANK(A778),"",IF($A778=T$2,$C778,T777))</f>
        <v/>
      </c>
      <c r="U778" s="9" t="str">
        <f aca="false">IF(ISBLANK(A778),"",IF($A778=U$2,$C778,U777))</f>
        <v/>
      </c>
      <c r="V778" s="9" t="str">
        <f aca="false">IF(ISBLANK(A778),"",IF($A778=V$2,$C778,V777))</f>
        <v/>
      </c>
      <c r="W778" s="9" t="str">
        <f aca="false">IF(ISBLANK(A778),"",IF($A778=W$2,$C778,W777))</f>
        <v/>
      </c>
    </row>
    <row r="779" customFormat="false" ht="14.1" hidden="false" customHeight="false" outlineLevel="0" collapsed="false">
      <c r="H779" s="8" t="n">
        <f aca="false">IF(ISBLANK(D779),,LEFT(D779,LEN(D779)-6)*1)</f>
        <v>0</v>
      </c>
      <c r="I779" s="9" t="str">
        <f aca="false">IF(ISBLANK(A779),"",-B779*C779)</f>
        <v/>
      </c>
      <c r="J779" s="9" t="str">
        <f aca="false">IF(ISBLANK(A779),"",-SUM(I$3:I779))</f>
        <v/>
      </c>
      <c r="K779" s="9" t="str">
        <f aca="false">IF(ISBLANK(A779),"",SUMPRODUCT(O779:R779,T779:W779)-J779)</f>
        <v/>
      </c>
      <c r="L779" s="5" t="str">
        <f aca="false">IF(ISBLANK(A779),"",K779/$M$1)</f>
        <v/>
      </c>
      <c r="M779" s="5" t="str">
        <f aca="false">IF(ISBLANK(A779),"",K779/($M$1+SUM(K$3:K778)))</f>
        <v/>
      </c>
      <c r="N779" s="0" t="str">
        <f aca="false">IF(ISBLANK(A779),"",IF(H780=0,NETWORKDAYS($H$3,H779,holiday!$B$2:$B$10),IF(DAY(H779)&lt;DAY(H780),NETWORKDAYS($H$3,H779,holiday!$B$2:$B$10),0)))</f>
        <v/>
      </c>
      <c r="O779" s="0" t="str">
        <f aca="false">IF(ISBLANK(A779),"",SUMIF($A$3:$A779,O$2,$B$3:$B779))</f>
        <v/>
      </c>
      <c r="P779" s="0" t="str">
        <f aca="false">IF(ISBLANK(A779),"",SUMIF($A$3:$A779,P$2,$B$3:$B779))</f>
        <v/>
      </c>
      <c r="Q779" s="0" t="str">
        <f aca="false">IF(ISBLANK(A779),"",SUMIF($A$3:$A779,Q$2,$B$3:$B779))</f>
        <v/>
      </c>
      <c r="R779" s="0" t="str">
        <f aca="false">IF(ISBLANK(A779),"",SUMIF($A$3:$A779,R$2,$B$3:$B779))</f>
        <v/>
      </c>
      <c r="T779" s="9" t="str">
        <f aca="false">IF(ISBLANK(A779),"",IF($A779=T$2,$C779,T778))</f>
        <v/>
      </c>
      <c r="U779" s="9" t="str">
        <f aca="false">IF(ISBLANK(A779),"",IF($A779=U$2,$C779,U778))</f>
        <v/>
      </c>
      <c r="V779" s="9" t="str">
        <f aca="false">IF(ISBLANK(A779),"",IF($A779=V$2,$C779,V778))</f>
        <v/>
      </c>
      <c r="W779" s="9" t="str">
        <f aca="false">IF(ISBLANK(A779),"",IF($A779=W$2,$C779,W778))</f>
        <v/>
      </c>
    </row>
    <row r="780" customFormat="false" ht="14.1" hidden="false" customHeight="false" outlineLevel="0" collapsed="false">
      <c r="H780" s="8" t="n">
        <f aca="false">IF(ISBLANK(D780),,LEFT(D780,LEN(D780)-6)*1)</f>
        <v>0</v>
      </c>
      <c r="I780" s="9" t="str">
        <f aca="false">IF(ISBLANK(A780),"",-B780*C780)</f>
        <v/>
      </c>
      <c r="J780" s="9" t="str">
        <f aca="false">IF(ISBLANK(A780),"",-SUM(I$3:I780))</f>
        <v/>
      </c>
      <c r="K780" s="9" t="str">
        <f aca="false">IF(ISBLANK(A780),"",SUMPRODUCT(O780:R780,T780:W780)-J780)</f>
        <v/>
      </c>
      <c r="L780" s="5" t="str">
        <f aca="false">IF(ISBLANK(A780),"",K780/$M$1)</f>
        <v/>
      </c>
      <c r="M780" s="5" t="str">
        <f aca="false">IF(ISBLANK(A780),"",K780/($M$1+SUM(K$3:K779)))</f>
        <v/>
      </c>
      <c r="N780" s="0" t="str">
        <f aca="false">IF(ISBLANK(A780),"",IF(H781=0,NETWORKDAYS($H$3,H780,holiday!$B$2:$B$10),IF(DAY(H780)&lt;DAY(H781),NETWORKDAYS($H$3,H780,holiday!$B$2:$B$10),0)))</f>
        <v/>
      </c>
      <c r="O780" s="0" t="str">
        <f aca="false">IF(ISBLANK(A780),"",SUMIF($A$3:$A780,O$2,$B$3:$B780))</f>
        <v/>
      </c>
      <c r="P780" s="0" t="str">
        <f aca="false">IF(ISBLANK(A780),"",SUMIF($A$3:$A780,P$2,$B$3:$B780))</f>
        <v/>
      </c>
      <c r="Q780" s="0" t="str">
        <f aca="false">IF(ISBLANK(A780),"",SUMIF($A$3:$A780,Q$2,$B$3:$B780))</f>
        <v/>
      </c>
      <c r="R780" s="0" t="str">
        <f aca="false">IF(ISBLANK(A780),"",SUMIF($A$3:$A780,R$2,$B$3:$B780))</f>
        <v/>
      </c>
      <c r="T780" s="9" t="str">
        <f aca="false">IF(ISBLANK(A780),"",IF($A780=T$2,$C780,T779))</f>
        <v/>
      </c>
      <c r="U780" s="9" t="str">
        <f aca="false">IF(ISBLANK(A780),"",IF($A780=U$2,$C780,U779))</f>
        <v/>
      </c>
      <c r="V780" s="9" t="str">
        <f aca="false">IF(ISBLANK(A780),"",IF($A780=V$2,$C780,V779))</f>
        <v/>
      </c>
      <c r="W780" s="9" t="str">
        <f aca="false">IF(ISBLANK(A780),"",IF($A780=W$2,$C780,W779))</f>
        <v/>
      </c>
    </row>
    <row r="781" customFormat="false" ht="14.1" hidden="false" customHeight="false" outlineLevel="0" collapsed="false">
      <c r="H781" s="8" t="n">
        <f aca="false">IF(ISBLANK(D781),,LEFT(D781,LEN(D781)-6)*1)</f>
        <v>0</v>
      </c>
      <c r="I781" s="9" t="str">
        <f aca="false">IF(ISBLANK(A781),"",-B781*C781)</f>
        <v/>
      </c>
      <c r="J781" s="9" t="str">
        <f aca="false">IF(ISBLANK(A781),"",-SUM(I$3:I781))</f>
        <v/>
      </c>
      <c r="K781" s="9" t="str">
        <f aca="false">IF(ISBLANK(A781),"",SUMPRODUCT(O781:R781,T781:W781)-J781)</f>
        <v/>
      </c>
      <c r="L781" s="5" t="str">
        <f aca="false">IF(ISBLANK(A781),"",K781/$M$1)</f>
        <v/>
      </c>
      <c r="M781" s="5" t="str">
        <f aca="false">IF(ISBLANK(A781),"",K781/($M$1+SUM(K$3:K780)))</f>
        <v/>
      </c>
      <c r="N781" s="0" t="str">
        <f aca="false">IF(ISBLANK(A781),"",IF(H782=0,NETWORKDAYS($H$3,H781,holiday!$B$2:$B$10),IF(DAY(H781)&lt;DAY(H782),NETWORKDAYS($H$3,H781,holiday!$B$2:$B$10),0)))</f>
        <v/>
      </c>
      <c r="O781" s="0" t="str">
        <f aca="false">IF(ISBLANK(A781),"",SUMIF($A$3:$A781,O$2,$B$3:$B781))</f>
        <v/>
      </c>
      <c r="P781" s="0" t="str">
        <f aca="false">IF(ISBLANK(A781),"",SUMIF($A$3:$A781,P$2,$B$3:$B781))</f>
        <v/>
      </c>
      <c r="Q781" s="0" t="str">
        <f aca="false">IF(ISBLANK(A781),"",SUMIF($A$3:$A781,Q$2,$B$3:$B781))</f>
        <v/>
      </c>
      <c r="R781" s="0" t="str">
        <f aca="false">IF(ISBLANK(A781),"",SUMIF($A$3:$A781,R$2,$B$3:$B781))</f>
        <v/>
      </c>
      <c r="T781" s="9" t="str">
        <f aca="false">IF(ISBLANK(A781),"",IF($A781=T$2,$C781,T780))</f>
        <v/>
      </c>
      <c r="U781" s="9" t="str">
        <f aca="false">IF(ISBLANK(A781),"",IF($A781=U$2,$C781,U780))</f>
        <v/>
      </c>
      <c r="V781" s="9" t="str">
        <f aca="false">IF(ISBLANK(A781),"",IF($A781=V$2,$C781,V780))</f>
        <v/>
      </c>
      <c r="W781" s="9" t="str">
        <f aca="false">IF(ISBLANK(A781),"",IF($A781=W$2,$C781,W780))</f>
        <v/>
      </c>
    </row>
    <row r="782" customFormat="false" ht="14.1" hidden="false" customHeight="false" outlineLevel="0" collapsed="false">
      <c r="H782" s="8" t="n">
        <f aca="false">IF(ISBLANK(D782),,LEFT(D782,LEN(D782)-6)*1)</f>
        <v>0</v>
      </c>
      <c r="I782" s="9" t="str">
        <f aca="false">IF(ISBLANK(A782),"",-B782*C782)</f>
        <v/>
      </c>
      <c r="J782" s="9" t="str">
        <f aca="false">IF(ISBLANK(A782),"",-SUM(I$3:I782))</f>
        <v/>
      </c>
      <c r="K782" s="9" t="str">
        <f aca="false">IF(ISBLANK(A782),"",SUMPRODUCT(O782:R782,T782:W782)-J782)</f>
        <v/>
      </c>
      <c r="L782" s="5" t="str">
        <f aca="false">IF(ISBLANK(A782),"",K782/$M$1)</f>
        <v/>
      </c>
      <c r="M782" s="5" t="str">
        <f aca="false">IF(ISBLANK(A782),"",K782/($M$1+SUM(K$3:K781)))</f>
        <v/>
      </c>
      <c r="N782" s="0" t="str">
        <f aca="false">IF(ISBLANK(A782),"",IF(H783=0,NETWORKDAYS($H$3,H782,holiday!$B$2:$B$10),IF(DAY(H782)&lt;DAY(H783),NETWORKDAYS($H$3,H782,holiday!$B$2:$B$10),0)))</f>
        <v/>
      </c>
      <c r="O782" s="0" t="str">
        <f aca="false">IF(ISBLANK(A782),"",SUMIF($A$3:$A782,O$2,$B$3:$B782))</f>
        <v/>
      </c>
      <c r="P782" s="0" t="str">
        <f aca="false">IF(ISBLANK(A782),"",SUMIF($A$3:$A782,P$2,$B$3:$B782))</f>
        <v/>
      </c>
      <c r="Q782" s="0" t="str">
        <f aca="false">IF(ISBLANK(A782),"",SUMIF($A$3:$A782,Q$2,$B$3:$B782))</f>
        <v/>
      </c>
      <c r="R782" s="0" t="str">
        <f aca="false">IF(ISBLANK(A782),"",SUMIF($A$3:$A782,R$2,$B$3:$B782))</f>
        <v/>
      </c>
      <c r="T782" s="9" t="str">
        <f aca="false">IF(ISBLANK(A782),"",IF($A782=T$2,$C782,T781))</f>
        <v/>
      </c>
      <c r="U782" s="9" t="str">
        <f aca="false">IF(ISBLANK(A782),"",IF($A782=U$2,$C782,U781))</f>
        <v/>
      </c>
      <c r="V782" s="9" t="str">
        <f aca="false">IF(ISBLANK(A782),"",IF($A782=V$2,$C782,V781))</f>
        <v/>
      </c>
      <c r="W782" s="9" t="str">
        <f aca="false">IF(ISBLANK(A782),"",IF($A782=W$2,$C782,W781))</f>
        <v/>
      </c>
    </row>
    <row r="783" customFormat="false" ht="14.1" hidden="false" customHeight="false" outlineLevel="0" collapsed="false">
      <c r="H783" s="8" t="n">
        <f aca="false">IF(ISBLANK(D783),,LEFT(D783,LEN(D783)-6)*1)</f>
        <v>0</v>
      </c>
      <c r="I783" s="9" t="str">
        <f aca="false">IF(ISBLANK(A783),"",-B783*C783)</f>
        <v/>
      </c>
      <c r="J783" s="9" t="str">
        <f aca="false">IF(ISBLANK(A783),"",-SUM(I$3:I783))</f>
        <v/>
      </c>
      <c r="K783" s="9" t="str">
        <f aca="false">IF(ISBLANK(A783),"",SUMPRODUCT(O783:R783,T783:W783)-J783)</f>
        <v/>
      </c>
      <c r="L783" s="5" t="str">
        <f aca="false">IF(ISBLANK(A783),"",K783/$M$1)</f>
        <v/>
      </c>
      <c r="M783" s="5" t="str">
        <f aca="false">IF(ISBLANK(A783),"",K783/($M$1+SUM(K$3:K782)))</f>
        <v/>
      </c>
      <c r="N783" s="0" t="str">
        <f aca="false">IF(ISBLANK(A783),"",IF(H784=0,NETWORKDAYS($H$3,H783,holiday!$B$2:$B$10),IF(DAY(H783)&lt;DAY(H784),NETWORKDAYS($H$3,H783,holiday!$B$2:$B$10),0)))</f>
        <v/>
      </c>
      <c r="O783" s="0" t="str">
        <f aca="false">IF(ISBLANK(A783),"",SUMIF($A$3:$A783,O$2,$B$3:$B783))</f>
        <v/>
      </c>
      <c r="P783" s="0" t="str">
        <f aca="false">IF(ISBLANK(A783),"",SUMIF($A$3:$A783,P$2,$B$3:$B783))</f>
        <v/>
      </c>
      <c r="Q783" s="0" t="str">
        <f aca="false">IF(ISBLANK(A783),"",SUMIF($A$3:$A783,Q$2,$B$3:$B783))</f>
        <v/>
      </c>
      <c r="R783" s="0" t="str">
        <f aca="false">IF(ISBLANK(A783),"",SUMIF($A$3:$A783,R$2,$B$3:$B783))</f>
        <v/>
      </c>
      <c r="T783" s="9" t="str">
        <f aca="false">IF(ISBLANK(A783),"",IF($A783=T$2,$C783,T782))</f>
        <v/>
      </c>
      <c r="U783" s="9" t="str">
        <f aca="false">IF(ISBLANK(A783),"",IF($A783=U$2,$C783,U782))</f>
        <v/>
      </c>
      <c r="V783" s="9" t="str">
        <f aca="false">IF(ISBLANK(A783),"",IF($A783=V$2,$C783,V782))</f>
        <v/>
      </c>
      <c r="W783" s="9" t="str">
        <f aca="false">IF(ISBLANK(A783),"",IF($A783=W$2,$C783,W782))</f>
        <v/>
      </c>
    </row>
    <row r="784" customFormat="false" ht="14.1" hidden="false" customHeight="false" outlineLevel="0" collapsed="false">
      <c r="H784" s="8" t="n">
        <f aca="false">IF(ISBLANK(D784),,LEFT(D784,LEN(D784)-6)*1)</f>
        <v>0</v>
      </c>
      <c r="I784" s="9" t="str">
        <f aca="false">IF(ISBLANK(A784),"",-B784*C784)</f>
        <v/>
      </c>
      <c r="J784" s="9" t="str">
        <f aca="false">IF(ISBLANK(A784),"",-SUM(I$3:I784))</f>
        <v/>
      </c>
      <c r="K784" s="9" t="str">
        <f aca="false">IF(ISBLANK(A784),"",SUMPRODUCT(O784:R784,T784:W784)-J784)</f>
        <v/>
      </c>
      <c r="L784" s="5" t="str">
        <f aca="false">IF(ISBLANK(A784),"",K784/$M$1)</f>
        <v/>
      </c>
      <c r="M784" s="5" t="str">
        <f aca="false">IF(ISBLANK(A784),"",K784/($M$1+SUM(K$3:K783)))</f>
        <v/>
      </c>
      <c r="N784" s="0" t="str">
        <f aca="false">IF(ISBLANK(A784),"",IF(H785=0,NETWORKDAYS($H$3,H784,holiday!$B$2:$B$10),IF(DAY(H784)&lt;DAY(H785),NETWORKDAYS($H$3,H784,holiday!$B$2:$B$10),0)))</f>
        <v/>
      </c>
      <c r="O784" s="0" t="str">
        <f aca="false">IF(ISBLANK(A784),"",SUMIF($A$3:$A784,O$2,$B$3:$B784))</f>
        <v/>
      </c>
      <c r="P784" s="0" t="str">
        <f aca="false">IF(ISBLANK(A784),"",SUMIF($A$3:$A784,P$2,$B$3:$B784))</f>
        <v/>
      </c>
      <c r="Q784" s="0" t="str">
        <f aca="false">IF(ISBLANK(A784),"",SUMIF($A$3:$A784,Q$2,$B$3:$B784))</f>
        <v/>
      </c>
      <c r="R784" s="0" t="str">
        <f aca="false">IF(ISBLANK(A784),"",SUMIF($A$3:$A784,R$2,$B$3:$B784))</f>
        <v/>
      </c>
      <c r="T784" s="9" t="str">
        <f aca="false">IF(ISBLANK(A784),"",IF($A784=T$2,$C784,T783))</f>
        <v/>
      </c>
      <c r="U784" s="9" t="str">
        <f aca="false">IF(ISBLANK(A784),"",IF($A784=U$2,$C784,U783))</f>
        <v/>
      </c>
      <c r="V784" s="9" t="str">
        <f aca="false">IF(ISBLANK(A784),"",IF($A784=V$2,$C784,V783))</f>
        <v/>
      </c>
      <c r="W784" s="9" t="str">
        <f aca="false">IF(ISBLANK(A784),"",IF($A784=W$2,$C784,W783))</f>
        <v/>
      </c>
    </row>
    <row r="785" customFormat="false" ht="14.1" hidden="false" customHeight="false" outlineLevel="0" collapsed="false">
      <c r="H785" s="8" t="n">
        <f aca="false">IF(ISBLANK(D785),,LEFT(D785,LEN(D785)-6)*1)</f>
        <v>0</v>
      </c>
      <c r="I785" s="9" t="str">
        <f aca="false">IF(ISBLANK(A785),"",-B785*C785)</f>
        <v/>
      </c>
      <c r="J785" s="9" t="str">
        <f aca="false">IF(ISBLANK(A785),"",-SUM(I$3:I785))</f>
        <v/>
      </c>
      <c r="K785" s="9" t="str">
        <f aca="false">IF(ISBLANK(A785),"",SUMPRODUCT(O785:R785,T785:W785)-J785)</f>
        <v/>
      </c>
      <c r="L785" s="5" t="str">
        <f aca="false">IF(ISBLANK(A785),"",K785/$M$1)</f>
        <v/>
      </c>
      <c r="M785" s="5" t="str">
        <f aca="false">IF(ISBLANK(A785),"",K785/($M$1+SUM(K$3:K784)))</f>
        <v/>
      </c>
      <c r="N785" s="0" t="str">
        <f aca="false">IF(ISBLANK(A785),"",IF(H786=0,NETWORKDAYS($H$3,H785,holiday!$B$2:$B$10),IF(DAY(H785)&lt;DAY(H786),NETWORKDAYS($H$3,H785,holiday!$B$2:$B$10),0)))</f>
        <v/>
      </c>
      <c r="O785" s="0" t="str">
        <f aca="false">IF(ISBLANK(A785),"",SUMIF($A$3:$A785,O$2,$B$3:$B785))</f>
        <v/>
      </c>
      <c r="P785" s="0" t="str">
        <f aca="false">IF(ISBLANK(A785),"",SUMIF($A$3:$A785,P$2,$B$3:$B785))</f>
        <v/>
      </c>
      <c r="Q785" s="0" t="str">
        <f aca="false">IF(ISBLANK(A785),"",SUMIF($A$3:$A785,Q$2,$B$3:$B785))</f>
        <v/>
      </c>
      <c r="R785" s="0" t="str">
        <f aca="false">IF(ISBLANK(A785),"",SUMIF($A$3:$A785,R$2,$B$3:$B785))</f>
        <v/>
      </c>
      <c r="T785" s="9" t="str">
        <f aca="false">IF(ISBLANK(A785),"",IF($A785=T$2,$C785,T784))</f>
        <v/>
      </c>
      <c r="U785" s="9" t="str">
        <f aca="false">IF(ISBLANK(A785),"",IF($A785=U$2,$C785,U784))</f>
        <v/>
      </c>
      <c r="V785" s="9" t="str">
        <f aca="false">IF(ISBLANK(A785),"",IF($A785=V$2,$C785,V784))</f>
        <v/>
      </c>
      <c r="W785" s="9" t="str">
        <f aca="false">IF(ISBLANK(A785),"",IF($A785=W$2,$C785,W784))</f>
        <v/>
      </c>
    </row>
    <row r="786" customFormat="false" ht="14.1" hidden="false" customHeight="false" outlineLevel="0" collapsed="false">
      <c r="H786" s="8" t="n">
        <f aca="false">IF(ISBLANK(D786),,LEFT(D786,LEN(D786)-6)*1)</f>
        <v>0</v>
      </c>
      <c r="I786" s="9" t="str">
        <f aca="false">IF(ISBLANK(A786),"",-B786*C786)</f>
        <v/>
      </c>
      <c r="J786" s="9" t="str">
        <f aca="false">IF(ISBLANK(A786),"",-SUM(I$3:I786))</f>
        <v/>
      </c>
      <c r="K786" s="9" t="str">
        <f aca="false">IF(ISBLANK(A786),"",SUMPRODUCT(O786:R786,T786:W786)-J786)</f>
        <v/>
      </c>
      <c r="L786" s="5" t="str">
        <f aca="false">IF(ISBLANK(A786),"",K786/$M$1)</f>
        <v/>
      </c>
      <c r="M786" s="5" t="str">
        <f aca="false">IF(ISBLANK(A786),"",K786/($M$1+SUM(K$3:K785)))</f>
        <v/>
      </c>
      <c r="N786" s="0" t="str">
        <f aca="false">IF(ISBLANK(A786),"",IF(H787=0,NETWORKDAYS($H$3,H786,holiday!$B$2:$B$10),IF(DAY(H786)&lt;DAY(H787),NETWORKDAYS($H$3,H786,holiday!$B$2:$B$10),0)))</f>
        <v/>
      </c>
      <c r="O786" s="0" t="str">
        <f aca="false">IF(ISBLANK(A786),"",SUMIF($A$3:$A786,O$2,$B$3:$B786))</f>
        <v/>
      </c>
      <c r="P786" s="0" t="str">
        <f aca="false">IF(ISBLANK(A786),"",SUMIF($A$3:$A786,P$2,$B$3:$B786))</f>
        <v/>
      </c>
      <c r="Q786" s="0" t="str">
        <f aca="false">IF(ISBLANK(A786),"",SUMIF($A$3:$A786,Q$2,$B$3:$B786))</f>
        <v/>
      </c>
      <c r="R786" s="0" t="str">
        <f aca="false">IF(ISBLANK(A786),"",SUMIF($A$3:$A786,R$2,$B$3:$B786))</f>
        <v/>
      </c>
      <c r="T786" s="9" t="str">
        <f aca="false">IF(ISBLANK(A786),"",IF($A786=T$2,$C786,T785))</f>
        <v/>
      </c>
      <c r="U786" s="9" t="str">
        <f aca="false">IF(ISBLANK(A786),"",IF($A786=U$2,$C786,U785))</f>
        <v/>
      </c>
      <c r="V786" s="9" t="str">
        <f aca="false">IF(ISBLANK(A786),"",IF($A786=V$2,$C786,V785))</f>
        <v/>
      </c>
      <c r="W786" s="9" t="str">
        <f aca="false">IF(ISBLANK(A786),"",IF($A786=W$2,$C786,W785))</f>
        <v/>
      </c>
    </row>
    <row r="787" customFormat="false" ht="14.1" hidden="false" customHeight="false" outlineLevel="0" collapsed="false">
      <c r="H787" s="8" t="n">
        <f aca="false">IF(ISBLANK(D787),,LEFT(D787,LEN(D787)-6)*1)</f>
        <v>0</v>
      </c>
      <c r="I787" s="9" t="str">
        <f aca="false">IF(ISBLANK(A787),"",-B787*C787)</f>
        <v/>
      </c>
      <c r="J787" s="9" t="str">
        <f aca="false">IF(ISBLANK(A787),"",-SUM(I$3:I787))</f>
        <v/>
      </c>
      <c r="K787" s="9" t="str">
        <f aca="false">IF(ISBLANK(A787),"",SUMPRODUCT(O787:R787,T787:W787)-J787)</f>
        <v/>
      </c>
      <c r="L787" s="5" t="str">
        <f aca="false">IF(ISBLANK(A787),"",K787/$M$1)</f>
        <v/>
      </c>
      <c r="M787" s="5" t="str">
        <f aca="false">IF(ISBLANK(A787),"",K787/($M$1+SUM(K$3:K786)))</f>
        <v/>
      </c>
      <c r="N787" s="0" t="str">
        <f aca="false">IF(ISBLANK(A787),"",IF(H788=0,NETWORKDAYS($H$3,H787,holiday!$B$2:$B$10),IF(DAY(H787)&lt;DAY(H788),NETWORKDAYS($H$3,H787,holiday!$B$2:$B$10),0)))</f>
        <v/>
      </c>
      <c r="O787" s="0" t="str">
        <f aca="false">IF(ISBLANK(A787),"",SUMIF($A$3:$A787,O$2,$B$3:$B787))</f>
        <v/>
      </c>
      <c r="P787" s="0" t="str">
        <f aca="false">IF(ISBLANK(A787),"",SUMIF($A$3:$A787,P$2,$B$3:$B787))</f>
        <v/>
      </c>
      <c r="Q787" s="0" t="str">
        <f aca="false">IF(ISBLANK(A787),"",SUMIF($A$3:$A787,Q$2,$B$3:$B787))</f>
        <v/>
      </c>
      <c r="R787" s="0" t="str">
        <f aca="false">IF(ISBLANK(A787),"",SUMIF($A$3:$A787,R$2,$B$3:$B787))</f>
        <v/>
      </c>
      <c r="T787" s="9" t="str">
        <f aca="false">IF(ISBLANK(A787),"",IF($A787=T$2,$C787,T786))</f>
        <v/>
      </c>
      <c r="U787" s="9" t="str">
        <f aca="false">IF(ISBLANK(A787),"",IF($A787=U$2,$C787,U786))</f>
        <v/>
      </c>
      <c r="V787" s="9" t="str">
        <f aca="false">IF(ISBLANK(A787),"",IF($A787=V$2,$C787,V786))</f>
        <v/>
      </c>
      <c r="W787" s="9" t="str">
        <f aca="false">IF(ISBLANK(A787),"",IF($A787=W$2,$C787,W786))</f>
        <v/>
      </c>
    </row>
    <row r="788" customFormat="false" ht="14.1" hidden="false" customHeight="false" outlineLevel="0" collapsed="false">
      <c r="H788" s="8" t="n">
        <f aca="false">IF(ISBLANK(D788),,LEFT(D788,LEN(D788)-6)*1)</f>
        <v>0</v>
      </c>
      <c r="I788" s="9" t="str">
        <f aca="false">IF(ISBLANK(A788),"",-B788*C788)</f>
        <v/>
      </c>
      <c r="J788" s="9" t="str">
        <f aca="false">IF(ISBLANK(A788),"",-SUM(I$3:I788))</f>
        <v/>
      </c>
      <c r="K788" s="9" t="str">
        <f aca="false">IF(ISBLANK(A788),"",SUMPRODUCT(O788:R788,T788:W788)-J788)</f>
        <v/>
      </c>
      <c r="L788" s="5" t="str">
        <f aca="false">IF(ISBLANK(A788),"",K788/$M$1)</f>
        <v/>
      </c>
      <c r="M788" s="5" t="str">
        <f aca="false">IF(ISBLANK(A788),"",K788/($M$1+SUM(K$3:K787)))</f>
        <v/>
      </c>
      <c r="N788" s="0" t="str">
        <f aca="false">IF(ISBLANK(A788),"",IF(H789=0,NETWORKDAYS($H$3,H788,holiday!$B$2:$B$10),IF(DAY(H788)&lt;DAY(H789),NETWORKDAYS($H$3,H788,holiday!$B$2:$B$10),0)))</f>
        <v/>
      </c>
      <c r="O788" s="0" t="str">
        <f aca="false">IF(ISBLANK(A788),"",SUMIF($A$3:$A788,O$2,$B$3:$B788))</f>
        <v/>
      </c>
      <c r="P788" s="0" t="str">
        <f aca="false">IF(ISBLANK(A788),"",SUMIF($A$3:$A788,P$2,$B$3:$B788))</f>
        <v/>
      </c>
      <c r="Q788" s="0" t="str">
        <f aca="false">IF(ISBLANK(A788),"",SUMIF($A$3:$A788,Q$2,$B$3:$B788))</f>
        <v/>
      </c>
      <c r="R788" s="0" t="str">
        <f aca="false">IF(ISBLANK(A788),"",SUMIF($A$3:$A788,R$2,$B$3:$B788))</f>
        <v/>
      </c>
      <c r="T788" s="9" t="str">
        <f aca="false">IF(ISBLANK(A788),"",IF($A788=T$2,$C788,T787))</f>
        <v/>
      </c>
      <c r="U788" s="9" t="str">
        <f aca="false">IF(ISBLANK(A788),"",IF($A788=U$2,$C788,U787))</f>
        <v/>
      </c>
      <c r="V788" s="9" t="str">
        <f aca="false">IF(ISBLANK(A788),"",IF($A788=V$2,$C788,V787))</f>
        <v/>
      </c>
      <c r="W788" s="9" t="str">
        <f aca="false">IF(ISBLANK(A788),"",IF($A788=W$2,$C788,W787))</f>
        <v/>
      </c>
    </row>
    <row r="789" customFormat="false" ht="14.1" hidden="false" customHeight="false" outlineLevel="0" collapsed="false">
      <c r="H789" s="8" t="n">
        <f aca="false">IF(ISBLANK(D789),,LEFT(D789,LEN(D789)-6)*1)</f>
        <v>0</v>
      </c>
      <c r="I789" s="9" t="str">
        <f aca="false">IF(ISBLANK(A789),"",-B789*C789)</f>
        <v/>
      </c>
      <c r="J789" s="9" t="str">
        <f aca="false">IF(ISBLANK(A789),"",-SUM(I$3:I789))</f>
        <v/>
      </c>
      <c r="K789" s="9" t="str">
        <f aca="false">IF(ISBLANK(A789),"",SUMPRODUCT(O789:R789,T789:W789)-J789)</f>
        <v/>
      </c>
      <c r="L789" s="5" t="str">
        <f aca="false">IF(ISBLANK(A789),"",K789/$M$1)</f>
        <v/>
      </c>
      <c r="M789" s="5" t="str">
        <f aca="false">IF(ISBLANK(A789),"",K789/($M$1+SUM(K$3:K788)))</f>
        <v/>
      </c>
      <c r="N789" s="0" t="str">
        <f aca="false">IF(ISBLANK(A789),"",IF(H790=0,NETWORKDAYS($H$3,H789,holiday!$B$2:$B$10),IF(DAY(H789)&lt;DAY(H790),NETWORKDAYS($H$3,H789,holiday!$B$2:$B$10),0)))</f>
        <v/>
      </c>
      <c r="O789" s="0" t="str">
        <f aca="false">IF(ISBLANK(A789),"",SUMIF($A$3:$A789,O$2,$B$3:$B789))</f>
        <v/>
      </c>
      <c r="P789" s="0" t="str">
        <f aca="false">IF(ISBLANK(A789),"",SUMIF($A$3:$A789,P$2,$B$3:$B789))</f>
        <v/>
      </c>
      <c r="Q789" s="0" t="str">
        <f aca="false">IF(ISBLANK(A789),"",SUMIF($A$3:$A789,Q$2,$B$3:$B789))</f>
        <v/>
      </c>
      <c r="R789" s="0" t="str">
        <f aca="false">IF(ISBLANK(A789),"",SUMIF($A$3:$A789,R$2,$B$3:$B789))</f>
        <v/>
      </c>
      <c r="T789" s="9" t="str">
        <f aca="false">IF(ISBLANK(A789),"",IF($A789=T$2,$C789,T788))</f>
        <v/>
      </c>
      <c r="U789" s="9" t="str">
        <f aca="false">IF(ISBLANK(A789),"",IF($A789=U$2,$C789,U788))</f>
        <v/>
      </c>
      <c r="V789" s="9" t="str">
        <f aca="false">IF(ISBLANK(A789),"",IF($A789=V$2,$C789,V788))</f>
        <v/>
      </c>
      <c r="W789" s="9" t="str">
        <f aca="false">IF(ISBLANK(A789),"",IF($A789=W$2,$C789,W788))</f>
        <v/>
      </c>
    </row>
    <row r="790" customFormat="false" ht="14.1" hidden="false" customHeight="false" outlineLevel="0" collapsed="false">
      <c r="H790" s="8" t="n">
        <f aca="false">IF(ISBLANK(D790),,LEFT(D790,LEN(D790)-6)*1)</f>
        <v>0</v>
      </c>
      <c r="I790" s="9" t="str">
        <f aca="false">IF(ISBLANK(A790),"",-B790*C790)</f>
        <v/>
      </c>
      <c r="J790" s="9" t="str">
        <f aca="false">IF(ISBLANK(A790),"",-SUM(I$3:I790))</f>
        <v/>
      </c>
      <c r="K790" s="9" t="str">
        <f aca="false">IF(ISBLANK(A790),"",SUMPRODUCT(O790:R790,T790:W790)-J790)</f>
        <v/>
      </c>
      <c r="L790" s="5" t="str">
        <f aca="false">IF(ISBLANK(A790),"",K790/$M$1)</f>
        <v/>
      </c>
      <c r="M790" s="5" t="str">
        <f aca="false">IF(ISBLANK(A790),"",K790/($M$1+SUM(K$3:K789)))</f>
        <v/>
      </c>
      <c r="N790" s="0" t="str">
        <f aca="false">IF(ISBLANK(A790),"",IF(H791=0,NETWORKDAYS($H$3,H790,holiday!$B$2:$B$10),IF(DAY(H790)&lt;DAY(H791),NETWORKDAYS($H$3,H790,holiday!$B$2:$B$10),0)))</f>
        <v/>
      </c>
      <c r="O790" s="0" t="str">
        <f aca="false">IF(ISBLANK(A790),"",SUMIF($A$3:$A790,O$2,$B$3:$B790))</f>
        <v/>
      </c>
      <c r="P790" s="0" t="str">
        <f aca="false">IF(ISBLANK(A790),"",SUMIF($A$3:$A790,P$2,$B$3:$B790))</f>
        <v/>
      </c>
      <c r="Q790" s="0" t="str">
        <f aca="false">IF(ISBLANK(A790),"",SUMIF($A$3:$A790,Q$2,$B$3:$B790))</f>
        <v/>
      </c>
      <c r="R790" s="0" t="str">
        <f aca="false">IF(ISBLANK(A790),"",SUMIF($A$3:$A790,R$2,$B$3:$B790))</f>
        <v/>
      </c>
      <c r="T790" s="9" t="str">
        <f aca="false">IF(ISBLANK(A790),"",IF($A790=T$2,$C790,T789))</f>
        <v/>
      </c>
      <c r="U790" s="9" t="str">
        <f aca="false">IF(ISBLANK(A790),"",IF($A790=U$2,$C790,U789))</f>
        <v/>
      </c>
      <c r="V790" s="9" t="str">
        <f aca="false">IF(ISBLANK(A790),"",IF($A790=V$2,$C790,V789))</f>
        <v/>
      </c>
      <c r="W790" s="9" t="str">
        <f aca="false">IF(ISBLANK(A790),"",IF($A790=W$2,$C790,W789))</f>
        <v/>
      </c>
    </row>
    <row r="791" customFormat="false" ht="14.1" hidden="false" customHeight="false" outlineLevel="0" collapsed="false">
      <c r="H791" s="8" t="n">
        <f aca="false">IF(ISBLANK(D791),,LEFT(D791,LEN(D791)-6)*1)</f>
        <v>0</v>
      </c>
      <c r="I791" s="9" t="str">
        <f aca="false">IF(ISBLANK(A791),"",-B791*C791)</f>
        <v/>
      </c>
      <c r="J791" s="9" t="str">
        <f aca="false">IF(ISBLANK(A791),"",-SUM(I$3:I791))</f>
        <v/>
      </c>
      <c r="K791" s="9" t="str">
        <f aca="false">IF(ISBLANK(A791),"",SUMPRODUCT(O791:R791,T791:W791)-J791)</f>
        <v/>
      </c>
      <c r="L791" s="5" t="str">
        <f aca="false">IF(ISBLANK(A791),"",K791/$M$1)</f>
        <v/>
      </c>
      <c r="M791" s="5" t="str">
        <f aca="false">IF(ISBLANK(A791),"",K791/($M$1+SUM(K$3:K790)))</f>
        <v/>
      </c>
      <c r="N791" s="0" t="str">
        <f aca="false">IF(ISBLANK(A791),"",IF(H792=0,NETWORKDAYS($H$3,H791,holiday!$B$2:$B$10),IF(DAY(H791)&lt;DAY(H792),NETWORKDAYS($H$3,H791,holiday!$B$2:$B$10),0)))</f>
        <v/>
      </c>
      <c r="O791" s="0" t="str">
        <f aca="false">IF(ISBLANK(A791),"",SUMIF($A$3:$A791,O$2,$B$3:$B791))</f>
        <v/>
      </c>
      <c r="P791" s="0" t="str">
        <f aca="false">IF(ISBLANK(A791),"",SUMIF($A$3:$A791,P$2,$B$3:$B791))</f>
        <v/>
      </c>
      <c r="Q791" s="0" t="str">
        <f aca="false">IF(ISBLANK(A791),"",SUMIF($A$3:$A791,Q$2,$B$3:$B791))</f>
        <v/>
      </c>
      <c r="R791" s="0" t="str">
        <f aca="false">IF(ISBLANK(A791),"",SUMIF($A$3:$A791,R$2,$B$3:$B791))</f>
        <v/>
      </c>
      <c r="T791" s="9" t="str">
        <f aca="false">IF(ISBLANK(A791),"",IF($A791=T$2,$C791,T790))</f>
        <v/>
      </c>
      <c r="U791" s="9" t="str">
        <f aca="false">IF(ISBLANK(A791),"",IF($A791=U$2,$C791,U790))</f>
        <v/>
      </c>
      <c r="V791" s="9" t="str">
        <f aca="false">IF(ISBLANK(A791),"",IF($A791=V$2,$C791,V790))</f>
        <v/>
      </c>
      <c r="W791" s="9" t="str">
        <f aca="false">IF(ISBLANK(A791),"",IF($A791=W$2,$C791,W790))</f>
        <v/>
      </c>
    </row>
    <row r="792" customFormat="false" ht="14.1" hidden="false" customHeight="false" outlineLevel="0" collapsed="false">
      <c r="H792" s="8" t="n">
        <f aca="false">IF(ISBLANK(D792),,LEFT(D792,LEN(D792)-6)*1)</f>
        <v>0</v>
      </c>
      <c r="I792" s="9" t="str">
        <f aca="false">IF(ISBLANK(A792),"",-B792*C792)</f>
        <v/>
      </c>
      <c r="J792" s="9" t="str">
        <f aca="false">IF(ISBLANK(A792),"",-SUM(I$3:I792))</f>
        <v/>
      </c>
      <c r="K792" s="9" t="str">
        <f aca="false">IF(ISBLANK(A792),"",SUMPRODUCT(O792:R792,T792:W792)-J792)</f>
        <v/>
      </c>
      <c r="L792" s="5" t="str">
        <f aca="false">IF(ISBLANK(A792),"",K792/$M$1)</f>
        <v/>
      </c>
      <c r="M792" s="5" t="str">
        <f aca="false">IF(ISBLANK(A792),"",K792/($M$1+SUM(K$3:K791)))</f>
        <v/>
      </c>
      <c r="N792" s="0" t="str">
        <f aca="false">IF(ISBLANK(A792),"",IF(H793=0,NETWORKDAYS($H$3,H792,holiday!$B$2:$B$10),IF(DAY(H792)&lt;DAY(H793),NETWORKDAYS($H$3,H792,holiday!$B$2:$B$10),0)))</f>
        <v/>
      </c>
      <c r="O792" s="0" t="str">
        <f aca="false">IF(ISBLANK(A792),"",SUMIF($A$3:$A792,O$2,$B$3:$B792))</f>
        <v/>
      </c>
      <c r="P792" s="0" t="str">
        <f aca="false">IF(ISBLANK(A792),"",SUMIF($A$3:$A792,P$2,$B$3:$B792))</f>
        <v/>
      </c>
      <c r="Q792" s="0" t="str">
        <f aca="false">IF(ISBLANK(A792),"",SUMIF($A$3:$A792,Q$2,$B$3:$B792))</f>
        <v/>
      </c>
      <c r="R792" s="0" t="str">
        <f aca="false">IF(ISBLANK(A792),"",SUMIF($A$3:$A792,R$2,$B$3:$B792))</f>
        <v/>
      </c>
      <c r="T792" s="9" t="str">
        <f aca="false">IF(ISBLANK(A792),"",IF($A792=T$2,$C792,T791))</f>
        <v/>
      </c>
      <c r="U792" s="9" t="str">
        <f aca="false">IF(ISBLANK(A792),"",IF($A792=U$2,$C792,U791))</f>
        <v/>
      </c>
      <c r="V792" s="9" t="str">
        <f aca="false">IF(ISBLANK(A792),"",IF($A792=V$2,$C792,V791))</f>
        <v/>
      </c>
      <c r="W792" s="9" t="str">
        <f aca="false">IF(ISBLANK(A792),"",IF($A792=W$2,$C792,W791))</f>
        <v/>
      </c>
    </row>
    <row r="793" customFormat="false" ht="14.1" hidden="false" customHeight="false" outlineLevel="0" collapsed="false">
      <c r="H793" s="8" t="n">
        <f aca="false">IF(ISBLANK(D793),,LEFT(D793,LEN(D793)-6)*1)</f>
        <v>0</v>
      </c>
      <c r="I793" s="9" t="str">
        <f aca="false">IF(ISBLANK(A793),"",-B793*C793)</f>
        <v/>
      </c>
      <c r="J793" s="9" t="str">
        <f aca="false">IF(ISBLANK(A793),"",-SUM(I$3:I793))</f>
        <v/>
      </c>
      <c r="K793" s="9" t="str">
        <f aca="false">IF(ISBLANK(A793),"",SUMPRODUCT(O793:R793,T793:W793)-J793)</f>
        <v/>
      </c>
      <c r="L793" s="5" t="str">
        <f aca="false">IF(ISBLANK(A793),"",K793/$M$1)</f>
        <v/>
      </c>
      <c r="M793" s="5" t="str">
        <f aca="false">IF(ISBLANK(A793),"",K793/($M$1+SUM(K$3:K792)))</f>
        <v/>
      </c>
      <c r="N793" s="0" t="str">
        <f aca="false">IF(ISBLANK(A793),"",IF(H794=0,NETWORKDAYS($H$3,H793,holiday!$B$2:$B$10),IF(DAY(H793)&lt;DAY(H794),NETWORKDAYS($H$3,H793,holiday!$B$2:$B$10),0)))</f>
        <v/>
      </c>
      <c r="O793" s="0" t="str">
        <f aca="false">IF(ISBLANK(A793),"",SUMIF($A$3:$A793,O$2,$B$3:$B793))</f>
        <v/>
      </c>
      <c r="P793" s="0" t="str">
        <f aca="false">IF(ISBLANK(A793),"",SUMIF($A$3:$A793,P$2,$B$3:$B793))</f>
        <v/>
      </c>
      <c r="Q793" s="0" t="str">
        <f aca="false">IF(ISBLANK(A793),"",SUMIF($A$3:$A793,Q$2,$B$3:$B793))</f>
        <v/>
      </c>
      <c r="R793" s="0" t="str">
        <f aca="false">IF(ISBLANK(A793),"",SUMIF($A$3:$A793,R$2,$B$3:$B793))</f>
        <v/>
      </c>
      <c r="T793" s="9" t="str">
        <f aca="false">IF(ISBLANK(A793),"",IF($A793=T$2,$C793,T792))</f>
        <v/>
      </c>
      <c r="U793" s="9" t="str">
        <f aca="false">IF(ISBLANK(A793),"",IF($A793=U$2,$C793,U792))</f>
        <v/>
      </c>
      <c r="V793" s="9" t="str">
        <f aca="false">IF(ISBLANK(A793),"",IF($A793=V$2,$C793,V792))</f>
        <v/>
      </c>
      <c r="W793" s="9" t="str">
        <f aca="false">IF(ISBLANK(A793),"",IF($A793=W$2,$C793,W792))</f>
        <v/>
      </c>
    </row>
    <row r="794" customFormat="false" ht="14.1" hidden="false" customHeight="false" outlineLevel="0" collapsed="false">
      <c r="H794" s="8" t="n">
        <f aca="false">IF(ISBLANK(D794),,LEFT(D794,LEN(D794)-6)*1)</f>
        <v>0</v>
      </c>
      <c r="I794" s="9" t="str">
        <f aca="false">IF(ISBLANK(A794),"",-B794*C794)</f>
        <v/>
      </c>
      <c r="J794" s="9" t="str">
        <f aca="false">IF(ISBLANK(A794),"",-SUM(I$3:I794))</f>
        <v/>
      </c>
      <c r="K794" s="9" t="str">
        <f aca="false">IF(ISBLANK(A794),"",SUMPRODUCT(O794:R794,T794:W794)-J794)</f>
        <v/>
      </c>
      <c r="L794" s="5" t="str">
        <f aca="false">IF(ISBLANK(A794),"",K794/$M$1)</f>
        <v/>
      </c>
      <c r="M794" s="5" t="str">
        <f aca="false">IF(ISBLANK(A794),"",K794/($M$1+SUM(K$3:K793)))</f>
        <v/>
      </c>
      <c r="N794" s="0" t="str">
        <f aca="false">IF(ISBLANK(A794),"",IF(H795=0,NETWORKDAYS($H$3,H794,holiday!$B$2:$B$10),IF(DAY(H794)&lt;DAY(H795),NETWORKDAYS($H$3,H794,holiday!$B$2:$B$10),0)))</f>
        <v/>
      </c>
      <c r="O794" s="0" t="str">
        <f aca="false">IF(ISBLANK(A794),"",SUMIF($A$3:$A794,O$2,$B$3:$B794))</f>
        <v/>
      </c>
      <c r="P794" s="0" t="str">
        <f aca="false">IF(ISBLANK(A794),"",SUMIF($A$3:$A794,P$2,$B$3:$B794))</f>
        <v/>
      </c>
      <c r="Q794" s="0" t="str">
        <f aca="false">IF(ISBLANK(A794),"",SUMIF($A$3:$A794,Q$2,$B$3:$B794))</f>
        <v/>
      </c>
      <c r="R794" s="0" t="str">
        <f aca="false">IF(ISBLANK(A794),"",SUMIF($A$3:$A794,R$2,$B$3:$B794))</f>
        <v/>
      </c>
      <c r="T794" s="9" t="str">
        <f aca="false">IF(ISBLANK(A794),"",IF($A794=T$2,$C794,T793))</f>
        <v/>
      </c>
      <c r="U794" s="9" t="str">
        <f aca="false">IF(ISBLANK(A794),"",IF($A794=U$2,$C794,U793))</f>
        <v/>
      </c>
      <c r="V794" s="9" t="str">
        <f aca="false">IF(ISBLANK(A794),"",IF($A794=V$2,$C794,V793))</f>
        <v/>
      </c>
      <c r="W794" s="9" t="str">
        <f aca="false">IF(ISBLANK(A794),"",IF($A794=W$2,$C794,W793))</f>
        <v/>
      </c>
    </row>
    <row r="795" customFormat="false" ht="14.1" hidden="false" customHeight="false" outlineLevel="0" collapsed="false">
      <c r="H795" s="8" t="n">
        <f aca="false">IF(ISBLANK(D795),,LEFT(D795,LEN(D795)-6)*1)</f>
        <v>0</v>
      </c>
      <c r="I795" s="9" t="str">
        <f aca="false">IF(ISBLANK(A795),"",-B795*C795)</f>
        <v/>
      </c>
      <c r="J795" s="9" t="str">
        <f aca="false">IF(ISBLANK(A795),"",-SUM(I$3:I795))</f>
        <v/>
      </c>
      <c r="K795" s="9" t="str">
        <f aca="false">IF(ISBLANK(A795),"",SUMPRODUCT(O795:R795,T795:W795)-J795)</f>
        <v/>
      </c>
      <c r="L795" s="5" t="str">
        <f aca="false">IF(ISBLANK(A795),"",K795/$M$1)</f>
        <v/>
      </c>
      <c r="M795" s="5" t="str">
        <f aca="false">IF(ISBLANK(A795),"",K795/($M$1+SUM(K$3:K794)))</f>
        <v/>
      </c>
      <c r="N795" s="0" t="str">
        <f aca="false">IF(ISBLANK(A795),"",IF(H796=0,NETWORKDAYS($H$3,H795,holiday!$B$2:$B$10),IF(DAY(H795)&lt;DAY(H796),NETWORKDAYS($H$3,H795,holiday!$B$2:$B$10),0)))</f>
        <v/>
      </c>
      <c r="O795" s="0" t="str">
        <f aca="false">IF(ISBLANK(A795),"",SUMIF($A$3:$A795,O$2,$B$3:$B795))</f>
        <v/>
      </c>
      <c r="P795" s="0" t="str">
        <f aca="false">IF(ISBLANK(A795),"",SUMIF($A$3:$A795,P$2,$B$3:$B795))</f>
        <v/>
      </c>
      <c r="Q795" s="0" t="str">
        <f aca="false">IF(ISBLANK(A795),"",SUMIF($A$3:$A795,Q$2,$B$3:$B795))</f>
        <v/>
      </c>
      <c r="R795" s="0" t="str">
        <f aca="false">IF(ISBLANK(A795),"",SUMIF($A$3:$A795,R$2,$B$3:$B795))</f>
        <v/>
      </c>
      <c r="T795" s="9" t="str">
        <f aca="false">IF(ISBLANK(A795),"",IF($A795=T$2,$C795,T794))</f>
        <v/>
      </c>
      <c r="U795" s="9" t="str">
        <f aca="false">IF(ISBLANK(A795),"",IF($A795=U$2,$C795,U794))</f>
        <v/>
      </c>
      <c r="V795" s="9" t="str">
        <f aca="false">IF(ISBLANK(A795),"",IF($A795=V$2,$C795,V794))</f>
        <v/>
      </c>
      <c r="W795" s="9" t="str">
        <f aca="false">IF(ISBLANK(A795),"",IF($A795=W$2,$C795,W794))</f>
        <v/>
      </c>
    </row>
    <row r="796" customFormat="false" ht="14.1" hidden="false" customHeight="false" outlineLevel="0" collapsed="false">
      <c r="H796" s="8" t="n">
        <f aca="false">IF(ISBLANK(D796),,LEFT(D796,LEN(D796)-6)*1)</f>
        <v>0</v>
      </c>
      <c r="I796" s="9" t="str">
        <f aca="false">IF(ISBLANK(A796),"",-B796*C796)</f>
        <v/>
      </c>
      <c r="J796" s="9" t="str">
        <f aca="false">IF(ISBLANK(A796),"",-SUM(I$3:I796))</f>
        <v/>
      </c>
      <c r="K796" s="9" t="str">
        <f aca="false">IF(ISBLANK(A796),"",SUMPRODUCT(O796:R796,T796:W796)-J796)</f>
        <v/>
      </c>
      <c r="L796" s="5" t="str">
        <f aca="false">IF(ISBLANK(A796),"",K796/$M$1)</f>
        <v/>
      </c>
      <c r="M796" s="5" t="str">
        <f aca="false">IF(ISBLANK(A796),"",K796/($M$1+SUM(K$3:K795)))</f>
        <v/>
      </c>
      <c r="N796" s="0" t="str">
        <f aca="false">IF(ISBLANK(A796),"",IF(H797=0,NETWORKDAYS($H$3,H796,holiday!$B$2:$B$10),IF(DAY(H796)&lt;DAY(H797),NETWORKDAYS($H$3,H796,holiday!$B$2:$B$10),0)))</f>
        <v/>
      </c>
      <c r="O796" s="0" t="str">
        <f aca="false">IF(ISBLANK(A796),"",SUMIF($A$3:$A796,O$2,$B$3:$B796))</f>
        <v/>
      </c>
      <c r="P796" s="0" t="str">
        <f aca="false">IF(ISBLANK(A796),"",SUMIF($A$3:$A796,P$2,$B$3:$B796))</f>
        <v/>
      </c>
      <c r="Q796" s="0" t="str">
        <f aca="false">IF(ISBLANK(A796),"",SUMIF($A$3:$A796,Q$2,$B$3:$B796))</f>
        <v/>
      </c>
      <c r="R796" s="0" t="str">
        <f aca="false">IF(ISBLANK(A796),"",SUMIF($A$3:$A796,R$2,$B$3:$B796))</f>
        <v/>
      </c>
      <c r="T796" s="9" t="str">
        <f aca="false">IF(ISBLANK(A796),"",IF($A796=T$2,$C796,T795))</f>
        <v/>
      </c>
      <c r="U796" s="9" t="str">
        <f aca="false">IF(ISBLANK(A796),"",IF($A796=U$2,$C796,U795))</f>
        <v/>
      </c>
      <c r="V796" s="9" t="str">
        <f aca="false">IF(ISBLANK(A796),"",IF($A796=V$2,$C796,V795))</f>
        <v/>
      </c>
      <c r="W796" s="9" t="str">
        <f aca="false">IF(ISBLANK(A796),"",IF($A796=W$2,$C796,W795))</f>
        <v/>
      </c>
    </row>
    <row r="797" customFormat="false" ht="14.1" hidden="false" customHeight="false" outlineLevel="0" collapsed="false">
      <c r="H797" s="8" t="n">
        <f aca="false">IF(ISBLANK(D797),,LEFT(D797,LEN(D797)-6)*1)</f>
        <v>0</v>
      </c>
      <c r="I797" s="9" t="str">
        <f aca="false">IF(ISBLANK(A797),"",-B797*C797)</f>
        <v/>
      </c>
      <c r="J797" s="9" t="str">
        <f aca="false">IF(ISBLANK(A797),"",-SUM(I$3:I797))</f>
        <v/>
      </c>
      <c r="K797" s="9" t="str">
        <f aca="false">IF(ISBLANK(A797),"",SUMPRODUCT(O797:R797,T797:W797)-J797)</f>
        <v/>
      </c>
      <c r="L797" s="5" t="str">
        <f aca="false">IF(ISBLANK(A797),"",K797/$M$1)</f>
        <v/>
      </c>
      <c r="M797" s="5" t="str">
        <f aca="false">IF(ISBLANK(A797),"",K797/($M$1+SUM(K$3:K796)))</f>
        <v/>
      </c>
      <c r="N797" s="0" t="str">
        <f aca="false">IF(ISBLANK(A797),"",IF(H798=0,NETWORKDAYS($H$3,H797,holiday!$B$2:$B$10),IF(DAY(H797)&lt;DAY(H798),NETWORKDAYS($H$3,H797,holiday!$B$2:$B$10),0)))</f>
        <v/>
      </c>
      <c r="O797" s="0" t="str">
        <f aca="false">IF(ISBLANK(A797),"",SUMIF($A$3:$A797,O$2,$B$3:$B797))</f>
        <v/>
      </c>
      <c r="P797" s="0" t="str">
        <f aca="false">IF(ISBLANK(A797),"",SUMIF($A$3:$A797,P$2,$B$3:$B797))</f>
        <v/>
      </c>
      <c r="Q797" s="0" t="str">
        <f aca="false">IF(ISBLANK(A797),"",SUMIF($A$3:$A797,Q$2,$B$3:$B797))</f>
        <v/>
      </c>
      <c r="R797" s="0" t="str">
        <f aca="false">IF(ISBLANK(A797),"",SUMIF($A$3:$A797,R$2,$B$3:$B797))</f>
        <v/>
      </c>
      <c r="T797" s="9" t="str">
        <f aca="false">IF(ISBLANK(A797),"",IF($A797=T$2,$C797,T796))</f>
        <v/>
      </c>
      <c r="U797" s="9" t="str">
        <f aca="false">IF(ISBLANK(A797),"",IF($A797=U$2,$C797,U796))</f>
        <v/>
      </c>
      <c r="V797" s="9" t="str">
        <f aca="false">IF(ISBLANK(A797),"",IF($A797=V$2,$C797,V796))</f>
        <v/>
      </c>
      <c r="W797" s="9" t="str">
        <f aca="false">IF(ISBLANK(A797),"",IF($A797=W$2,$C797,W796))</f>
        <v/>
      </c>
    </row>
    <row r="798" customFormat="false" ht="14.1" hidden="false" customHeight="false" outlineLevel="0" collapsed="false">
      <c r="H798" s="8" t="n">
        <f aca="false">IF(ISBLANK(D798),,LEFT(D798,LEN(D798)-6)*1)</f>
        <v>0</v>
      </c>
      <c r="I798" s="9" t="str">
        <f aca="false">IF(ISBLANK(A798),"",-B798*C798)</f>
        <v/>
      </c>
      <c r="J798" s="9" t="str">
        <f aca="false">IF(ISBLANK(A798),"",-SUM(I$3:I798))</f>
        <v/>
      </c>
      <c r="K798" s="9" t="str">
        <f aca="false">IF(ISBLANK(A798),"",SUMPRODUCT(O798:R798,T798:W798)-J798)</f>
        <v/>
      </c>
      <c r="L798" s="5" t="str">
        <f aca="false">IF(ISBLANK(A798),"",K798/$M$1)</f>
        <v/>
      </c>
      <c r="M798" s="5" t="str">
        <f aca="false">IF(ISBLANK(A798),"",K798/($M$1+SUM(K$3:K797)))</f>
        <v/>
      </c>
      <c r="N798" s="0" t="str">
        <f aca="false">IF(ISBLANK(A798),"",IF(H799=0,NETWORKDAYS($H$3,H798,holiday!$B$2:$B$10),IF(DAY(H798)&lt;DAY(H799),NETWORKDAYS($H$3,H798,holiday!$B$2:$B$10),0)))</f>
        <v/>
      </c>
      <c r="O798" s="0" t="str">
        <f aca="false">IF(ISBLANK(A798),"",SUMIF($A$3:$A798,O$2,$B$3:$B798))</f>
        <v/>
      </c>
      <c r="P798" s="0" t="str">
        <f aca="false">IF(ISBLANK(A798),"",SUMIF($A$3:$A798,P$2,$B$3:$B798))</f>
        <v/>
      </c>
      <c r="Q798" s="0" t="str">
        <f aca="false">IF(ISBLANK(A798),"",SUMIF($A$3:$A798,Q$2,$B$3:$B798))</f>
        <v/>
      </c>
      <c r="R798" s="0" t="str">
        <f aca="false">IF(ISBLANK(A798),"",SUMIF($A$3:$A798,R$2,$B$3:$B798))</f>
        <v/>
      </c>
      <c r="T798" s="9" t="str">
        <f aca="false">IF(ISBLANK(A798),"",IF($A798=T$2,$C798,T797))</f>
        <v/>
      </c>
      <c r="U798" s="9" t="str">
        <f aca="false">IF(ISBLANK(A798),"",IF($A798=U$2,$C798,U797))</f>
        <v/>
      </c>
      <c r="V798" s="9" t="str">
        <f aca="false">IF(ISBLANK(A798),"",IF($A798=V$2,$C798,V797))</f>
        <v/>
      </c>
      <c r="W798" s="9" t="str">
        <f aca="false">IF(ISBLANK(A798),"",IF($A798=W$2,$C798,W797))</f>
        <v/>
      </c>
    </row>
    <row r="799" customFormat="false" ht="14.1" hidden="false" customHeight="false" outlineLevel="0" collapsed="false">
      <c r="H799" s="8" t="n">
        <f aca="false">IF(ISBLANK(D799),,LEFT(D799,LEN(D799)-6)*1)</f>
        <v>0</v>
      </c>
      <c r="I799" s="9" t="str">
        <f aca="false">IF(ISBLANK(A799),"",-B799*C799)</f>
        <v/>
      </c>
      <c r="J799" s="9" t="str">
        <f aca="false">IF(ISBLANK(A799),"",-SUM(I$3:I799))</f>
        <v/>
      </c>
      <c r="K799" s="9" t="str">
        <f aca="false">IF(ISBLANK(A799),"",SUMPRODUCT(O799:R799,T799:W799)-J799)</f>
        <v/>
      </c>
      <c r="L799" s="5" t="str">
        <f aca="false">IF(ISBLANK(A799),"",K799/$M$1)</f>
        <v/>
      </c>
      <c r="M799" s="5" t="str">
        <f aca="false">IF(ISBLANK(A799),"",K799/($M$1+SUM(K$3:K798)))</f>
        <v/>
      </c>
      <c r="N799" s="0" t="str">
        <f aca="false">IF(ISBLANK(A799),"",IF(H800=0,NETWORKDAYS($H$3,H799,holiday!$B$2:$B$10),IF(DAY(H799)&lt;DAY(H800),NETWORKDAYS($H$3,H799,holiday!$B$2:$B$10),0)))</f>
        <v/>
      </c>
      <c r="O799" s="0" t="str">
        <f aca="false">IF(ISBLANK(A799),"",SUMIF($A$3:$A799,O$2,$B$3:$B799))</f>
        <v/>
      </c>
      <c r="P799" s="0" t="str">
        <f aca="false">IF(ISBLANK(A799),"",SUMIF($A$3:$A799,P$2,$B$3:$B799))</f>
        <v/>
      </c>
      <c r="Q799" s="0" t="str">
        <f aca="false">IF(ISBLANK(A799),"",SUMIF($A$3:$A799,Q$2,$B$3:$B799))</f>
        <v/>
      </c>
      <c r="R799" s="0" t="str">
        <f aca="false">IF(ISBLANK(A799),"",SUMIF($A$3:$A799,R$2,$B$3:$B799))</f>
        <v/>
      </c>
      <c r="T799" s="9" t="str">
        <f aca="false">IF(ISBLANK(A799),"",IF($A799=T$2,$C799,T798))</f>
        <v/>
      </c>
      <c r="U799" s="9" t="str">
        <f aca="false">IF(ISBLANK(A799),"",IF($A799=U$2,$C799,U798))</f>
        <v/>
      </c>
      <c r="V799" s="9" t="str">
        <f aca="false">IF(ISBLANK(A799),"",IF($A799=V$2,$C799,V798))</f>
        <v/>
      </c>
      <c r="W799" s="9" t="str">
        <f aca="false">IF(ISBLANK(A799),"",IF($A799=W$2,$C799,W798))</f>
        <v/>
      </c>
    </row>
    <row r="800" customFormat="false" ht="14.1" hidden="false" customHeight="false" outlineLevel="0" collapsed="false">
      <c r="H800" s="8" t="n">
        <f aca="false">IF(ISBLANK(D800),,LEFT(D800,LEN(D800)-6)*1)</f>
        <v>0</v>
      </c>
      <c r="I800" s="9" t="str">
        <f aca="false">IF(ISBLANK(A800),"",-B800*C800)</f>
        <v/>
      </c>
      <c r="J800" s="9" t="str">
        <f aca="false">IF(ISBLANK(A800),"",-SUM(I$3:I800))</f>
        <v/>
      </c>
      <c r="K800" s="9" t="str">
        <f aca="false">IF(ISBLANK(A800),"",SUMPRODUCT(O800:R800,T800:W800)-J800)</f>
        <v/>
      </c>
      <c r="L800" s="5" t="str">
        <f aca="false">IF(ISBLANK(A800),"",K800/$M$1)</f>
        <v/>
      </c>
      <c r="M800" s="5" t="str">
        <f aca="false">IF(ISBLANK(A800),"",K800/($M$1+SUM(K$3:K799)))</f>
        <v/>
      </c>
      <c r="N800" s="0" t="str">
        <f aca="false">IF(ISBLANK(A800),"",IF(H801=0,NETWORKDAYS($H$3,H800,holiday!$B$2:$B$10),IF(DAY(H800)&lt;DAY(H801),NETWORKDAYS($H$3,H800,holiday!$B$2:$B$10),0)))</f>
        <v/>
      </c>
      <c r="O800" s="0" t="str">
        <f aca="false">IF(ISBLANK(A800),"",SUMIF($A$3:$A800,O$2,$B$3:$B800))</f>
        <v/>
      </c>
      <c r="P800" s="0" t="str">
        <f aca="false">IF(ISBLANK(A800),"",SUMIF($A$3:$A800,P$2,$B$3:$B800))</f>
        <v/>
      </c>
      <c r="Q800" s="0" t="str">
        <f aca="false">IF(ISBLANK(A800),"",SUMIF($A$3:$A800,Q$2,$B$3:$B800))</f>
        <v/>
      </c>
      <c r="R800" s="0" t="str">
        <f aca="false">IF(ISBLANK(A800),"",SUMIF($A$3:$A800,R$2,$B$3:$B800))</f>
        <v/>
      </c>
      <c r="T800" s="9" t="str">
        <f aca="false">IF(ISBLANK(A800),"",IF($A800=T$2,$C800,T799))</f>
        <v/>
      </c>
      <c r="U800" s="9" t="str">
        <f aca="false">IF(ISBLANK(A800),"",IF($A800=U$2,$C800,U799))</f>
        <v/>
      </c>
      <c r="V800" s="9" t="str">
        <f aca="false">IF(ISBLANK(A800),"",IF($A800=V$2,$C800,V799))</f>
        <v/>
      </c>
      <c r="W800" s="9" t="str">
        <f aca="false">IF(ISBLANK(A800),"",IF($A800=W$2,$C800,W799))</f>
        <v/>
      </c>
    </row>
    <row r="801" customFormat="false" ht="14.1" hidden="false" customHeight="false" outlineLevel="0" collapsed="false">
      <c r="H801" s="8" t="n">
        <f aca="false">IF(ISBLANK(D801),,LEFT(D801,LEN(D801)-6)*1)</f>
        <v>0</v>
      </c>
      <c r="I801" s="9" t="str">
        <f aca="false">IF(ISBLANK(A801),"",-B801*C801)</f>
        <v/>
      </c>
      <c r="J801" s="9" t="str">
        <f aca="false">IF(ISBLANK(A801),"",-SUM(I$3:I801))</f>
        <v/>
      </c>
      <c r="K801" s="9" t="str">
        <f aca="false">IF(ISBLANK(A801),"",SUMPRODUCT(O801:R801,T801:W801)-J801)</f>
        <v/>
      </c>
      <c r="L801" s="5" t="str">
        <f aca="false">IF(ISBLANK(A801),"",K801/$M$1)</f>
        <v/>
      </c>
      <c r="M801" s="5" t="str">
        <f aca="false">IF(ISBLANK(A801),"",K801/($M$1+SUM(K$3:K800)))</f>
        <v/>
      </c>
      <c r="N801" s="0" t="str">
        <f aca="false">IF(ISBLANK(A801),"",IF(H802=0,NETWORKDAYS($H$3,H801,holiday!$B$2:$B$10),IF(DAY(H801)&lt;DAY(H802),NETWORKDAYS($H$3,H801,holiday!$B$2:$B$10),0)))</f>
        <v/>
      </c>
      <c r="O801" s="0" t="str">
        <f aca="false">IF(ISBLANK(A801),"",SUMIF($A$3:$A801,O$2,$B$3:$B801))</f>
        <v/>
      </c>
      <c r="P801" s="0" t="str">
        <f aca="false">IF(ISBLANK(A801),"",SUMIF($A$3:$A801,P$2,$B$3:$B801))</f>
        <v/>
      </c>
      <c r="Q801" s="0" t="str">
        <f aca="false">IF(ISBLANK(A801),"",SUMIF($A$3:$A801,Q$2,$B$3:$B801))</f>
        <v/>
      </c>
      <c r="R801" s="0" t="str">
        <f aca="false">IF(ISBLANK(A801),"",SUMIF($A$3:$A801,R$2,$B$3:$B801))</f>
        <v/>
      </c>
      <c r="T801" s="9" t="str">
        <f aca="false">IF(ISBLANK(A801),"",IF($A801=T$2,$C801,T800))</f>
        <v/>
      </c>
      <c r="U801" s="9" t="str">
        <f aca="false">IF(ISBLANK(A801),"",IF($A801=U$2,$C801,U800))</f>
        <v/>
      </c>
      <c r="V801" s="9" t="str">
        <f aca="false">IF(ISBLANK(A801),"",IF($A801=V$2,$C801,V800))</f>
        <v/>
      </c>
      <c r="W801" s="9" t="str">
        <f aca="false">IF(ISBLANK(A801),"",IF($A801=W$2,$C801,W800))</f>
        <v/>
      </c>
    </row>
    <row r="802" customFormat="false" ht="14.1" hidden="false" customHeight="false" outlineLevel="0" collapsed="false">
      <c r="H802" s="8" t="n">
        <f aca="false">IF(ISBLANK(D802),,LEFT(D802,LEN(D802)-6)*1)</f>
        <v>0</v>
      </c>
      <c r="I802" s="9" t="str">
        <f aca="false">IF(ISBLANK(A802),"",-B802*C802)</f>
        <v/>
      </c>
      <c r="J802" s="9" t="str">
        <f aca="false">IF(ISBLANK(A802),"",-SUM(I$3:I802))</f>
        <v/>
      </c>
      <c r="K802" s="9" t="str">
        <f aca="false">IF(ISBLANK(A802),"",SUMPRODUCT(O802:R802,T802:W802)-J802)</f>
        <v/>
      </c>
      <c r="L802" s="5" t="str">
        <f aca="false">IF(ISBLANK(A802),"",K802/$M$1)</f>
        <v/>
      </c>
      <c r="M802" s="5" t="str">
        <f aca="false">IF(ISBLANK(A802),"",K802/($M$1+SUM(K$3:K801)))</f>
        <v/>
      </c>
      <c r="N802" s="0" t="str">
        <f aca="false">IF(ISBLANK(A802),"",IF(H803=0,NETWORKDAYS($H$3,H802,holiday!$B$2:$B$10),IF(DAY(H802)&lt;DAY(H803),NETWORKDAYS($H$3,H802,holiday!$B$2:$B$10),0)))</f>
        <v/>
      </c>
      <c r="O802" s="0" t="str">
        <f aca="false">IF(ISBLANK(A802),"",SUMIF($A$3:$A802,O$2,$B$3:$B802))</f>
        <v/>
      </c>
      <c r="P802" s="0" t="str">
        <f aca="false">IF(ISBLANK(A802),"",SUMIF($A$3:$A802,P$2,$B$3:$B802))</f>
        <v/>
      </c>
      <c r="Q802" s="0" t="str">
        <f aca="false">IF(ISBLANK(A802),"",SUMIF($A$3:$A802,Q$2,$B$3:$B802))</f>
        <v/>
      </c>
      <c r="R802" s="0" t="str">
        <f aca="false">IF(ISBLANK(A802),"",SUMIF($A$3:$A802,R$2,$B$3:$B802))</f>
        <v/>
      </c>
      <c r="T802" s="9" t="str">
        <f aca="false">IF(ISBLANK(A802),"",IF($A802=T$2,$C802,T801))</f>
        <v/>
      </c>
      <c r="U802" s="9" t="str">
        <f aca="false">IF(ISBLANK(A802),"",IF($A802=U$2,$C802,U801))</f>
        <v/>
      </c>
      <c r="V802" s="9" t="str">
        <f aca="false">IF(ISBLANK(A802),"",IF($A802=V$2,$C802,V801))</f>
        <v/>
      </c>
      <c r="W802" s="9" t="str">
        <f aca="false">IF(ISBLANK(A802),"",IF($A802=W$2,$C802,W801))</f>
        <v/>
      </c>
    </row>
    <row r="803" customFormat="false" ht="14.1" hidden="false" customHeight="false" outlineLevel="0" collapsed="false">
      <c r="H803" s="8" t="n">
        <f aca="false">IF(ISBLANK(D803),,LEFT(D803,LEN(D803)-6)*1)</f>
        <v>0</v>
      </c>
      <c r="I803" s="9" t="str">
        <f aca="false">IF(ISBLANK(A803),"",-B803*C803)</f>
        <v/>
      </c>
      <c r="J803" s="9" t="str">
        <f aca="false">IF(ISBLANK(A803),"",-SUM(I$3:I803))</f>
        <v/>
      </c>
      <c r="K803" s="9" t="str">
        <f aca="false">IF(ISBLANK(A803),"",SUMPRODUCT(O803:R803,T803:W803)-J803)</f>
        <v/>
      </c>
      <c r="L803" s="5" t="str">
        <f aca="false">IF(ISBLANK(A803),"",K803/$M$1)</f>
        <v/>
      </c>
      <c r="M803" s="5" t="str">
        <f aca="false">IF(ISBLANK(A803),"",K803/($M$1+SUM(K$3:K802)))</f>
        <v/>
      </c>
      <c r="N803" s="0" t="str">
        <f aca="false">IF(ISBLANK(A803),"",IF(H804=0,NETWORKDAYS($H$3,H803,holiday!$B$2:$B$10),IF(DAY(H803)&lt;DAY(H804),NETWORKDAYS($H$3,H803,holiday!$B$2:$B$10),0)))</f>
        <v/>
      </c>
      <c r="O803" s="0" t="str">
        <f aca="false">IF(ISBLANK(A803),"",SUMIF($A$3:$A803,O$2,$B$3:$B803))</f>
        <v/>
      </c>
      <c r="P803" s="0" t="str">
        <f aca="false">IF(ISBLANK(A803),"",SUMIF($A$3:$A803,P$2,$B$3:$B803))</f>
        <v/>
      </c>
      <c r="Q803" s="0" t="str">
        <f aca="false">IF(ISBLANK(A803),"",SUMIF($A$3:$A803,Q$2,$B$3:$B803))</f>
        <v/>
      </c>
      <c r="R803" s="0" t="str">
        <f aca="false">IF(ISBLANK(A803),"",SUMIF($A$3:$A803,R$2,$B$3:$B803))</f>
        <v/>
      </c>
      <c r="T803" s="9" t="str">
        <f aca="false">IF(ISBLANK(A803),"",IF($A803=T$2,$C803,T802))</f>
        <v/>
      </c>
      <c r="U803" s="9" t="str">
        <f aca="false">IF(ISBLANK(A803),"",IF($A803=U$2,$C803,U802))</f>
        <v/>
      </c>
      <c r="V803" s="9" t="str">
        <f aca="false">IF(ISBLANK(A803),"",IF($A803=V$2,$C803,V802))</f>
        <v/>
      </c>
      <c r="W803" s="9" t="str">
        <f aca="false">IF(ISBLANK(A803),"",IF($A803=W$2,$C803,W802))</f>
        <v/>
      </c>
    </row>
    <row r="804" customFormat="false" ht="14.1" hidden="false" customHeight="false" outlineLevel="0" collapsed="false">
      <c r="H804" s="8" t="n">
        <f aca="false">IF(ISBLANK(D804),,LEFT(D804,LEN(D804)-6)*1)</f>
        <v>0</v>
      </c>
      <c r="I804" s="9" t="str">
        <f aca="false">IF(ISBLANK(A804),"",-B804*C804)</f>
        <v/>
      </c>
      <c r="J804" s="9" t="str">
        <f aca="false">IF(ISBLANK(A804),"",-SUM(I$3:I804))</f>
        <v/>
      </c>
      <c r="K804" s="9" t="str">
        <f aca="false">IF(ISBLANK(A804),"",SUMPRODUCT(O804:R804,T804:W804)-J804)</f>
        <v/>
      </c>
      <c r="L804" s="5" t="str">
        <f aca="false">IF(ISBLANK(A804),"",K804/$M$1)</f>
        <v/>
      </c>
      <c r="M804" s="5" t="str">
        <f aca="false">IF(ISBLANK(A804),"",K804/($M$1+SUM(K$3:K803)))</f>
        <v/>
      </c>
      <c r="N804" s="0" t="str">
        <f aca="false">IF(ISBLANK(A804),"",IF(H805=0,NETWORKDAYS($H$3,H804,holiday!$B$2:$B$10),IF(DAY(H804)&lt;DAY(H805),NETWORKDAYS($H$3,H804,holiday!$B$2:$B$10),0)))</f>
        <v/>
      </c>
      <c r="O804" s="0" t="str">
        <f aca="false">IF(ISBLANK(A804),"",SUMIF($A$3:$A804,O$2,$B$3:$B804))</f>
        <v/>
      </c>
      <c r="P804" s="0" t="str">
        <f aca="false">IF(ISBLANK(A804),"",SUMIF($A$3:$A804,P$2,$B$3:$B804))</f>
        <v/>
      </c>
      <c r="Q804" s="0" t="str">
        <f aca="false">IF(ISBLANK(A804),"",SUMIF($A$3:$A804,Q$2,$B$3:$B804))</f>
        <v/>
      </c>
      <c r="R804" s="0" t="str">
        <f aca="false">IF(ISBLANK(A804),"",SUMIF($A$3:$A804,R$2,$B$3:$B804))</f>
        <v/>
      </c>
      <c r="T804" s="9" t="str">
        <f aca="false">IF(ISBLANK(A804),"",IF($A804=T$2,$C804,T803))</f>
        <v/>
      </c>
      <c r="U804" s="9" t="str">
        <f aca="false">IF(ISBLANK(A804),"",IF($A804=U$2,$C804,U803))</f>
        <v/>
      </c>
      <c r="V804" s="9" t="str">
        <f aca="false">IF(ISBLANK(A804),"",IF($A804=V$2,$C804,V803))</f>
        <v/>
      </c>
      <c r="W804" s="9" t="str">
        <f aca="false">IF(ISBLANK(A804),"",IF($A804=W$2,$C804,W803))</f>
        <v/>
      </c>
    </row>
    <row r="805" customFormat="false" ht="14.1" hidden="false" customHeight="false" outlineLevel="0" collapsed="false">
      <c r="H805" s="8" t="n">
        <f aca="false">IF(ISBLANK(D805),,LEFT(D805,LEN(D805)-6)*1)</f>
        <v>0</v>
      </c>
      <c r="I805" s="9" t="str">
        <f aca="false">IF(ISBLANK(A805),"",-B805*C805)</f>
        <v/>
      </c>
      <c r="J805" s="9" t="str">
        <f aca="false">IF(ISBLANK(A805),"",-SUM(I$3:I805))</f>
        <v/>
      </c>
      <c r="K805" s="9" t="str">
        <f aca="false">IF(ISBLANK(A805),"",SUMPRODUCT(O805:R805,T805:W805)-J805)</f>
        <v/>
      </c>
      <c r="L805" s="5" t="str">
        <f aca="false">IF(ISBLANK(A805),"",K805/$M$1)</f>
        <v/>
      </c>
      <c r="M805" s="5" t="str">
        <f aca="false">IF(ISBLANK(A805),"",K805/($M$1+SUM(K$3:K804)))</f>
        <v/>
      </c>
      <c r="N805" s="0" t="str">
        <f aca="false">IF(ISBLANK(A805),"",IF(H806=0,NETWORKDAYS($H$3,H805,holiday!$B$2:$B$10),IF(DAY(H805)&lt;DAY(H806),NETWORKDAYS($H$3,H805,holiday!$B$2:$B$10),0)))</f>
        <v/>
      </c>
      <c r="O805" s="0" t="str">
        <f aca="false">IF(ISBLANK(A805),"",SUMIF($A$3:$A805,O$2,$B$3:$B805))</f>
        <v/>
      </c>
      <c r="P805" s="0" t="str">
        <f aca="false">IF(ISBLANK(A805),"",SUMIF($A$3:$A805,P$2,$B$3:$B805))</f>
        <v/>
      </c>
      <c r="Q805" s="0" t="str">
        <f aca="false">IF(ISBLANK(A805),"",SUMIF($A$3:$A805,Q$2,$B$3:$B805))</f>
        <v/>
      </c>
      <c r="R805" s="0" t="str">
        <f aca="false">IF(ISBLANK(A805),"",SUMIF($A$3:$A805,R$2,$B$3:$B805))</f>
        <v/>
      </c>
      <c r="T805" s="9" t="str">
        <f aca="false">IF(ISBLANK(A805),"",IF($A805=T$2,$C805,T804))</f>
        <v/>
      </c>
      <c r="U805" s="9" t="str">
        <f aca="false">IF(ISBLANK(A805),"",IF($A805=U$2,$C805,U804))</f>
        <v/>
      </c>
      <c r="V805" s="9" t="str">
        <f aca="false">IF(ISBLANK(A805),"",IF($A805=V$2,$C805,V804))</f>
        <v/>
      </c>
      <c r="W805" s="9" t="str">
        <f aca="false">IF(ISBLANK(A805),"",IF($A805=W$2,$C805,W804))</f>
        <v/>
      </c>
    </row>
    <row r="806" customFormat="false" ht="14.1" hidden="false" customHeight="false" outlineLevel="0" collapsed="false">
      <c r="H806" s="8" t="n">
        <f aca="false">IF(ISBLANK(D806),,LEFT(D806,LEN(D806)-6)*1)</f>
        <v>0</v>
      </c>
      <c r="I806" s="9" t="str">
        <f aca="false">IF(ISBLANK(A806),"",-B806*C806)</f>
        <v/>
      </c>
      <c r="J806" s="9" t="str">
        <f aca="false">IF(ISBLANK(A806),"",-SUM(I$3:I806))</f>
        <v/>
      </c>
      <c r="K806" s="9" t="str">
        <f aca="false">IF(ISBLANK(A806),"",SUMPRODUCT(O806:R806,T806:W806)-J806)</f>
        <v/>
      </c>
      <c r="L806" s="5" t="str">
        <f aca="false">IF(ISBLANK(A806),"",K806/$M$1)</f>
        <v/>
      </c>
      <c r="M806" s="5" t="str">
        <f aca="false">IF(ISBLANK(A806),"",K806/($M$1+SUM(K$3:K805)))</f>
        <v/>
      </c>
      <c r="N806" s="0" t="str">
        <f aca="false">IF(ISBLANK(A806),"",IF(H807=0,NETWORKDAYS($H$3,H806,holiday!$B$2:$B$10),IF(DAY(H806)&lt;DAY(H807),NETWORKDAYS($H$3,H806,holiday!$B$2:$B$10),0)))</f>
        <v/>
      </c>
      <c r="O806" s="0" t="str">
        <f aca="false">IF(ISBLANK(A806),"",SUMIF($A$3:$A806,O$2,$B$3:$B806))</f>
        <v/>
      </c>
      <c r="P806" s="0" t="str">
        <f aca="false">IF(ISBLANK(A806),"",SUMIF($A$3:$A806,P$2,$B$3:$B806))</f>
        <v/>
      </c>
      <c r="Q806" s="0" t="str">
        <f aca="false">IF(ISBLANK(A806),"",SUMIF($A$3:$A806,Q$2,$B$3:$B806))</f>
        <v/>
      </c>
      <c r="R806" s="0" t="str">
        <f aca="false">IF(ISBLANK(A806),"",SUMIF($A$3:$A806,R$2,$B$3:$B806))</f>
        <v/>
      </c>
      <c r="T806" s="9" t="str">
        <f aca="false">IF(ISBLANK(A806),"",IF($A806=T$2,$C806,T805))</f>
        <v/>
      </c>
      <c r="U806" s="9" t="str">
        <f aca="false">IF(ISBLANK(A806),"",IF($A806=U$2,$C806,U805))</f>
        <v/>
      </c>
      <c r="V806" s="9" t="str">
        <f aca="false">IF(ISBLANK(A806),"",IF($A806=V$2,$C806,V805))</f>
        <v/>
      </c>
      <c r="W806" s="9" t="str">
        <f aca="false">IF(ISBLANK(A806),"",IF($A806=W$2,$C806,W805))</f>
        <v/>
      </c>
    </row>
    <row r="807" customFormat="false" ht="14.1" hidden="false" customHeight="false" outlineLevel="0" collapsed="false">
      <c r="H807" s="8" t="n">
        <f aca="false">IF(ISBLANK(D807),,LEFT(D807,LEN(D807)-6)*1)</f>
        <v>0</v>
      </c>
      <c r="I807" s="9" t="str">
        <f aca="false">IF(ISBLANK(A807),"",-B807*C807)</f>
        <v/>
      </c>
      <c r="J807" s="9" t="str">
        <f aca="false">IF(ISBLANK(A807),"",-SUM(I$3:I807))</f>
        <v/>
      </c>
      <c r="K807" s="9" t="str">
        <f aca="false">IF(ISBLANK(A807),"",SUMPRODUCT(O807:R807,T807:W807)-J807)</f>
        <v/>
      </c>
      <c r="L807" s="5" t="str">
        <f aca="false">IF(ISBLANK(A807),"",K807/$M$1)</f>
        <v/>
      </c>
      <c r="M807" s="5" t="str">
        <f aca="false">IF(ISBLANK(A807),"",K807/($M$1+SUM(K$3:K806)))</f>
        <v/>
      </c>
      <c r="N807" s="0" t="str">
        <f aca="false">IF(ISBLANK(A807),"",IF(H808=0,NETWORKDAYS($H$3,H807,holiday!$B$2:$B$10),IF(DAY(H807)&lt;DAY(H808),NETWORKDAYS($H$3,H807,holiday!$B$2:$B$10),0)))</f>
        <v/>
      </c>
      <c r="O807" s="0" t="str">
        <f aca="false">IF(ISBLANK(A807),"",SUMIF($A$3:$A807,O$2,$B$3:$B807))</f>
        <v/>
      </c>
      <c r="P807" s="0" t="str">
        <f aca="false">IF(ISBLANK(A807),"",SUMIF($A$3:$A807,P$2,$B$3:$B807))</f>
        <v/>
      </c>
      <c r="Q807" s="0" t="str">
        <f aca="false">IF(ISBLANK(A807),"",SUMIF($A$3:$A807,Q$2,$B$3:$B807))</f>
        <v/>
      </c>
      <c r="R807" s="0" t="str">
        <f aca="false">IF(ISBLANK(A807),"",SUMIF($A$3:$A807,R$2,$B$3:$B807))</f>
        <v/>
      </c>
      <c r="T807" s="9" t="str">
        <f aca="false">IF(ISBLANK(A807),"",IF($A807=T$2,$C807,T806))</f>
        <v/>
      </c>
      <c r="U807" s="9" t="str">
        <f aca="false">IF(ISBLANK(A807),"",IF($A807=U$2,$C807,U806))</f>
        <v/>
      </c>
      <c r="V807" s="9" t="str">
        <f aca="false">IF(ISBLANK(A807),"",IF($A807=V$2,$C807,V806))</f>
        <v/>
      </c>
      <c r="W807" s="9" t="str">
        <f aca="false">IF(ISBLANK(A807),"",IF($A807=W$2,$C807,W806))</f>
        <v/>
      </c>
    </row>
    <row r="808" customFormat="false" ht="14.1" hidden="false" customHeight="false" outlineLevel="0" collapsed="false">
      <c r="H808" s="8" t="n">
        <f aca="false">IF(ISBLANK(D808),,LEFT(D808,LEN(D808)-6)*1)</f>
        <v>0</v>
      </c>
      <c r="I808" s="9" t="str">
        <f aca="false">IF(ISBLANK(A808),"",-B808*C808)</f>
        <v/>
      </c>
      <c r="J808" s="9" t="str">
        <f aca="false">IF(ISBLANK(A808),"",-SUM(I$3:I808))</f>
        <v/>
      </c>
      <c r="K808" s="9" t="str">
        <f aca="false">IF(ISBLANK(A808),"",SUMPRODUCT(O808:R808,T808:W808)-J808)</f>
        <v/>
      </c>
      <c r="L808" s="5" t="str">
        <f aca="false">IF(ISBLANK(A808),"",K808/$M$1)</f>
        <v/>
      </c>
      <c r="M808" s="5" t="str">
        <f aca="false">IF(ISBLANK(A808),"",K808/($M$1+SUM(K$3:K807)))</f>
        <v/>
      </c>
      <c r="N808" s="0" t="str">
        <f aca="false">IF(ISBLANK(A808),"",IF(H809=0,NETWORKDAYS($H$3,H808,holiday!$B$2:$B$10),IF(DAY(H808)&lt;DAY(H809),NETWORKDAYS($H$3,H808,holiday!$B$2:$B$10),0)))</f>
        <v/>
      </c>
      <c r="O808" s="0" t="str">
        <f aca="false">IF(ISBLANK(A808),"",SUMIF($A$3:$A808,O$2,$B$3:$B808))</f>
        <v/>
      </c>
      <c r="P808" s="0" t="str">
        <f aca="false">IF(ISBLANK(A808),"",SUMIF($A$3:$A808,P$2,$B$3:$B808))</f>
        <v/>
      </c>
      <c r="Q808" s="0" t="str">
        <f aca="false">IF(ISBLANK(A808),"",SUMIF($A$3:$A808,Q$2,$B$3:$B808))</f>
        <v/>
      </c>
      <c r="R808" s="0" t="str">
        <f aca="false">IF(ISBLANK(A808),"",SUMIF($A$3:$A808,R$2,$B$3:$B808))</f>
        <v/>
      </c>
      <c r="T808" s="9" t="str">
        <f aca="false">IF(ISBLANK(A808),"",IF($A808=T$2,$C808,T807))</f>
        <v/>
      </c>
      <c r="U808" s="9" t="str">
        <f aca="false">IF(ISBLANK(A808),"",IF($A808=U$2,$C808,U807))</f>
        <v/>
      </c>
      <c r="V808" s="9" t="str">
        <f aca="false">IF(ISBLANK(A808),"",IF($A808=V$2,$C808,V807))</f>
        <v/>
      </c>
      <c r="W808" s="9" t="str">
        <f aca="false">IF(ISBLANK(A808),"",IF($A808=W$2,$C808,W807))</f>
        <v/>
      </c>
    </row>
    <row r="809" customFormat="false" ht="14.1" hidden="false" customHeight="false" outlineLevel="0" collapsed="false">
      <c r="H809" s="8" t="n">
        <f aca="false">IF(ISBLANK(D809),,LEFT(D809,LEN(D809)-6)*1)</f>
        <v>0</v>
      </c>
      <c r="I809" s="9" t="str">
        <f aca="false">IF(ISBLANK(A809),"",-B809*C809)</f>
        <v/>
      </c>
      <c r="J809" s="9" t="str">
        <f aca="false">IF(ISBLANK(A809),"",-SUM(I$3:I809))</f>
        <v/>
      </c>
      <c r="K809" s="9" t="str">
        <f aca="false">IF(ISBLANK(A809),"",SUMPRODUCT(O809:R809,T809:W809)-J809)</f>
        <v/>
      </c>
      <c r="L809" s="5" t="str">
        <f aca="false">IF(ISBLANK(A809),"",K809/$M$1)</f>
        <v/>
      </c>
      <c r="M809" s="5" t="str">
        <f aca="false">IF(ISBLANK(A809),"",K809/($M$1+SUM(K$3:K808)))</f>
        <v/>
      </c>
      <c r="N809" s="0" t="str">
        <f aca="false">IF(ISBLANK(A809),"",IF(H810=0,NETWORKDAYS($H$3,H809,holiday!$B$2:$B$10),IF(DAY(H809)&lt;DAY(H810),NETWORKDAYS($H$3,H809,holiday!$B$2:$B$10),0)))</f>
        <v/>
      </c>
      <c r="O809" s="0" t="str">
        <f aca="false">IF(ISBLANK(A809),"",SUMIF($A$3:$A809,O$2,$B$3:$B809))</f>
        <v/>
      </c>
      <c r="P809" s="0" t="str">
        <f aca="false">IF(ISBLANK(A809),"",SUMIF($A$3:$A809,P$2,$B$3:$B809))</f>
        <v/>
      </c>
      <c r="Q809" s="0" t="str">
        <f aca="false">IF(ISBLANK(A809),"",SUMIF($A$3:$A809,Q$2,$B$3:$B809))</f>
        <v/>
      </c>
      <c r="R809" s="0" t="str">
        <f aca="false">IF(ISBLANK(A809),"",SUMIF($A$3:$A809,R$2,$B$3:$B809))</f>
        <v/>
      </c>
      <c r="T809" s="9" t="str">
        <f aca="false">IF(ISBLANK(A809),"",IF($A809=T$2,$C809,T808))</f>
        <v/>
      </c>
      <c r="U809" s="9" t="str">
        <f aca="false">IF(ISBLANK(A809),"",IF($A809=U$2,$C809,U808))</f>
        <v/>
      </c>
      <c r="V809" s="9" t="str">
        <f aca="false">IF(ISBLANK(A809),"",IF($A809=V$2,$C809,V808))</f>
        <v/>
      </c>
      <c r="W809" s="9" t="str">
        <f aca="false">IF(ISBLANK(A809),"",IF($A809=W$2,$C809,W808))</f>
        <v/>
      </c>
    </row>
    <row r="810" customFormat="false" ht="14.1" hidden="false" customHeight="false" outlineLevel="0" collapsed="false">
      <c r="H810" s="8" t="n">
        <f aca="false">IF(ISBLANK(D810),,LEFT(D810,LEN(D810)-6)*1)</f>
        <v>0</v>
      </c>
      <c r="I810" s="9" t="str">
        <f aca="false">IF(ISBLANK(A810),"",-B810*C810)</f>
        <v/>
      </c>
      <c r="J810" s="9" t="str">
        <f aca="false">IF(ISBLANK(A810),"",-SUM(I$3:I810))</f>
        <v/>
      </c>
      <c r="K810" s="9" t="str">
        <f aca="false">IF(ISBLANK(A810),"",SUMPRODUCT(O810:R810,T810:W810)-J810)</f>
        <v/>
      </c>
      <c r="L810" s="5" t="str">
        <f aca="false">IF(ISBLANK(A810),"",K810/$M$1)</f>
        <v/>
      </c>
      <c r="M810" s="5" t="str">
        <f aca="false">IF(ISBLANK(A810),"",K810/($M$1+SUM(K$3:K809)))</f>
        <v/>
      </c>
      <c r="N810" s="0" t="str">
        <f aca="false">IF(ISBLANK(A810),"",IF(H811=0,NETWORKDAYS($H$3,H810,holiday!$B$2:$B$10),IF(DAY(H810)&lt;DAY(H811),NETWORKDAYS($H$3,H810,holiday!$B$2:$B$10),0)))</f>
        <v/>
      </c>
      <c r="O810" s="0" t="str">
        <f aca="false">IF(ISBLANK(A810),"",SUMIF($A$3:$A810,O$2,$B$3:$B810))</f>
        <v/>
      </c>
      <c r="P810" s="0" t="str">
        <f aca="false">IF(ISBLANK(A810),"",SUMIF($A$3:$A810,P$2,$B$3:$B810))</f>
        <v/>
      </c>
      <c r="Q810" s="0" t="str">
        <f aca="false">IF(ISBLANK(A810),"",SUMIF($A$3:$A810,Q$2,$B$3:$B810))</f>
        <v/>
      </c>
      <c r="R810" s="0" t="str">
        <f aca="false">IF(ISBLANK(A810),"",SUMIF($A$3:$A810,R$2,$B$3:$B810))</f>
        <v/>
      </c>
      <c r="T810" s="9" t="str">
        <f aca="false">IF(ISBLANK(A810),"",IF($A810=T$2,$C810,T809))</f>
        <v/>
      </c>
      <c r="U810" s="9" t="str">
        <f aca="false">IF(ISBLANK(A810),"",IF($A810=U$2,$C810,U809))</f>
        <v/>
      </c>
      <c r="V810" s="9" t="str">
        <f aca="false">IF(ISBLANK(A810),"",IF($A810=V$2,$C810,V809))</f>
        <v/>
      </c>
      <c r="W810" s="9" t="str">
        <f aca="false">IF(ISBLANK(A810),"",IF($A810=W$2,$C810,W809))</f>
        <v/>
      </c>
    </row>
    <row r="811" customFormat="false" ht="14.1" hidden="false" customHeight="false" outlineLevel="0" collapsed="false">
      <c r="H811" s="8" t="n">
        <f aca="false">IF(ISBLANK(D811),,LEFT(D811,LEN(D811)-6)*1)</f>
        <v>0</v>
      </c>
      <c r="I811" s="9" t="str">
        <f aca="false">IF(ISBLANK(A811),"",-B811*C811)</f>
        <v/>
      </c>
      <c r="J811" s="9" t="str">
        <f aca="false">IF(ISBLANK(A811),"",-SUM(I$3:I811))</f>
        <v/>
      </c>
      <c r="K811" s="9" t="str">
        <f aca="false">IF(ISBLANK(A811),"",SUMPRODUCT(O811:R811,T811:W811)-J811)</f>
        <v/>
      </c>
      <c r="L811" s="5" t="str">
        <f aca="false">IF(ISBLANK(A811),"",K811/$M$1)</f>
        <v/>
      </c>
      <c r="M811" s="5" t="str">
        <f aca="false">IF(ISBLANK(A811),"",K811/($M$1+SUM(K$3:K810)))</f>
        <v/>
      </c>
      <c r="N811" s="0" t="str">
        <f aca="false">IF(ISBLANK(A811),"",IF(H812=0,NETWORKDAYS($H$3,H811,holiday!$B$2:$B$10),IF(DAY(H811)&lt;DAY(H812),NETWORKDAYS($H$3,H811,holiday!$B$2:$B$10),0)))</f>
        <v/>
      </c>
      <c r="O811" s="0" t="str">
        <f aca="false">IF(ISBLANK(A811),"",SUMIF($A$3:$A811,O$2,$B$3:$B811))</f>
        <v/>
      </c>
      <c r="P811" s="0" t="str">
        <f aca="false">IF(ISBLANK(A811),"",SUMIF($A$3:$A811,P$2,$B$3:$B811))</f>
        <v/>
      </c>
      <c r="Q811" s="0" t="str">
        <f aca="false">IF(ISBLANK(A811),"",SUMIF($A$3:$A811,Q$2,$B$3:$B811))</f>
        <v/>
      </c>
      <c r="R811" s="0" t="str">
        <f aca="false">IF(ISBLANK(A811),"",SUMIF($A$3:$A811,R$2,$B$3:$B811))</f>
        <v/>
      </c>
      <c r="T811" s="9" t="str">
        <f aca="false">IF(ISBLANK(A811),"",IF($A811=T$2,$C811,T810))</f>
        <v/>
      </c>
      <c r="U811" s="9" t="str">
        <f aca="false">IF(ISBLANK(A811),"",IF($A811=U$2,$C811,U810))</f>
        <v/>
      </c>
      <c r="V811" s="9" t="str">
        <f aca="false">IF(ISBLANK(A811),"",IF($A811=V$2,$C811,V810))</f>
        <v/>
      </c>
      <c r="W811" s="9" t="str">
        <f aca="false">IF(ISBLANK(A811),"",IF($A811=W$2,$C811,W810))</f>
        <v/>
      </c>
    </row>
    <row r="812" customFormat="false" ht="14.1" hidden="false" customHeight="false" outlineLevel="0" collapsed="false">
      <c r="H812" s="8" t="n">
        <f aca="false">IF(ISBLANK(D812),,LEFT(D812,LEN(D812)-6)*1)</f>
        <v>0</v>
      </c>
      <c r="I812" s="9" t="str">
        <f aca="false">IF(ISBLANK(A812),"",-B812*C812)</f>
        <v/>
      </c>
      <c r="J812" s="9" t="str">
        <f aca="false">IF(ISBLANK(A812),"",-SUM(I$3:I812))</f>
        <v/>
      </c>
      <c r="K812" s="9" t="str">
        <f aca="false">IF(ISBLANK(A812),"",SUMPRODUCT(O812:R812,T812:W812)-J812)</f>
        <v/>
      </c>
      <c r="L812" s="5" t="str">
        <f aca="false">IF(ISBLANK(A812),"",K812/$M$1)</f>
        <v/>
      </c>
      <c r="M812" s="5" t="str">
        <f aca="false">IF(ISBLANK(A812),"",K812/($M$1+SUM(K$3:K811)))</f>
        <v/>
      </c>
      <c r="N812" s="0" t="str">
        <f aca="false">IF(ISBLANK(A812),"",IF(H813=0,NETWORKDAYS($H$3,H812,holiday!$B$2:$B$10),IF(DAY(H812)&lt;DAY(H813),NETWORKDAYS($H$3,H812,holiday!$B$2:$B$10),0)))</f>
        <v/>
      </c>
      <c r="O812" s="0" t="str">
        <f aca="false">IF(ISBLANK(A812),"",SUMIF($A$3:$A812,O$2,$B$3:$B812))</f>
        <v/>
      </c>
      <c r="P812" s="0" t="str">
        <f aca="false">IF(ISBLANK(A812),"",SUMIF($A$3:$A812,P$2,$B$3:$B812))</f>
        <v/>
      </c>
      <c r="Q812" s="0" t="str">
        <f aca="false">IF(ISBLANK(A812),"",SUMIF($A$3:$A812,Q$2,$B$3:$B812))</f>
        <v/>
      </c>
      <c r="R812" s="0" t="str">
        <f aca="false">IF(ISBLANK(A812),"",SUMIF($A$3:$A812,R$2,$B$3:$B812))</f>
        <v/>
      </c>
      <c r="T812" s="9" t="str">
        <f aca="false">IF(ISBLANK(A812),"",IF($A812=T$2,$C812,T811))</f>
        <v/>
      </c>
      <c r="U812" s="9" t="str">
        <f aca="false">IF(ISBLANK(A812),"",IF($A812=U$2,$C812,U811))</f>
        <v/>
      </c>
      <c r="V812" s="9" t="str">
        <f aca="false">IF(ISBLANK(A812),"",IF($A812=V$2,$C812,V811))</f>
        <v/>
      </c>
      <c r="W812" s="9" t="str">
        <f aca="false">IF(ISBLANK(A812),"",IF($A812=W$2,$C812,W811))</f>
        <v/>
      </c>
    </row>
    <row r="813" customFormat="false" ht="14.1" hidden="false" customHeight="false" outlineLevel="0" collapsed="false">
      <c r="H813" s="8" t="n">
        <f aca="false">IF(ISBLANK(D813),,LEFT(D813,LEN(D813)-6)*1)</f>
        <v>0</v>
      </c>
      <c r="I813" s="9" t="str">
        <f aca="false">IF(ISBLANK(A813),"",-B813*C813)</f>
        <v/>
      </c>
      <c r="J813" s="9" t="str">
        <f aca="false">IF(ISBLANK(A813),"",-SUM(I$3:I813))</f>
        <v/>
      </c>
      <c r="K813" s="9" t="str">
        <f aca="false">IF(ISBLANK(A813),"",SUMPRODUCT(O813:R813,T813:W813)-J813)</f>
        <v/>
      </c>
      <c r="L813" s="5" t="str">
        <f aca="false">IF(ISBLANK(A813),"",K813/$M$1)</f>
        <v/>
      </c>
      <c r="M813" s="5" t="str">
        <f aca="false">IF(ISBLANK(A813),"",K813/($M$1+SUM(K$3:K812)))</f>
        <v/>
      </c>
      <c r="N813" s="0" t="str">
        <f aca="false">IF(ISBLANK(A813),"",IF(H814=0,NETWORKDAYS($H$3,H813,holiday!$B$2:$B$10),IF(DAY(H813)&lt;DAY(H814),NETWORKDAYS($H$3,H813,holiday!$B$2:$B$10),0)))</f>
        <v/>
      </c>
      <c r="O813" s="0" t="str">
        <f aca="false">IF(ISBLANK(A813),"",SUMIF($A$3:$A813,O$2,$B$3:$B813))</f>
        <v/>
      </c>
      <c r="P813" s="0" t="str">
        <f aca="false">IF(ISBLANK(A813),"",SUMIF($A$3:$A813,P$2,$B$3:$B813))</f>
        <v/>
      </c>
      <c r="Q813" s="0" t="str">
        <f aca="false">IF(ISBLANK(A813),"",SUMIF($A$3:$A813,Q$2,$B$3:$B813))</f>
        <v/>
      </c>
      <c r="R813" s="0" t="str">
        <f aca="false">IF(ISBLANK(A813),"",SUMIF($A$3:$A813,R$2,$B$3:$B813))</f>
        <v/>
      </c>
      <c r="T813" s="9" t="str">
        <f aca="false">IF(ISBLANK(A813),"",IF($A813=T$2,$C813,T812))</f>
        <v/>
      </c>
      <c r="U813" s="9" t="str">
        <f aca="false">IF(ISBLANK(A813),"",IF($A813=U$2,$C813,U812))</f>
        <v/>
      </c>
      <c r="V813" s="9" t="str">
        <f aca="false">IF(ISBLANK(A813),"",IF($A813=V$2,$C813,V812))</f>
        <v/>
      </c>
      <c r="W813" s="9" t="str">
        <f aca="false">IF(ISBLANK(A813),"",IF($A813=W$2,$C813,W812))</f>
        <v/>
      </c>
    </row>
    <row r="814" customFormat="false" ht="14.1" hidden="false" customHeight="false" outlineLevel="0" collapsed="false">
      <c r="H814" s="8" t="n">
        <f aca="false">IF(ISBLANK(D814),,LEFT(D814,LEN(D814)-6)*1)</f>
        <v>0</v>
      </c>
      <c r="I814" s="9" t="str">
        <f aca="false">IF(ISBLANK(A814),"",-B814*C814)</f>
        <v/>
      </c>
      <c r="J814" s="9" t="str">
        <f aca="false">IF(ISBLANK(A814),"",-SUM(I$3:I814))</f>
        <v/>
      </c>
      <c r="K814" s="9" t="str">
        <f aca="false">IF(ISBLANK(A814),"",SUMPRODUCT(O814:R814,T814:W814)-J814)</f>
        <v/>
      </c>
      <c r="L814" s="5" t="str">
        <f aca="false">IF(ISBLANK(A814),"",K814/$M$1)</f>
        <v/>
      </c>
      <c r="M814" s="5" t="str">
        <f aca="false">IF(ISBLANK(A814),"",K814/($M$1+SUM(K$3:K813)))</f>
        <v/>
      </c>
      <c r="N814" s="0" t="str">
        <f aca="false">IF(ISBLANK(A814),"",IF(H815=0,NETWORKDAYS($H$3,H814,holiday!$B$2:$B$10),IF(DAY(H814)&lt;DAY(H815),NETWORKDAYS($H$3,H814,holiday!$B$2:$B$10),0)))</f>
        <v/>
      </c>
      <c r="O814" s="0" t="str">
        <f aca="false">IF(ISBLANK(A814),"",SUMIF($A$3:$A814,O$2,$B$3:$B814))</f>
        <v/>
      </c>
      <c r="P814" s="0" t="str">
        <f aca="false">IF(ISBLANK(A814),"",SUMIF($A$3:$A814,P$2,$B$3:$B814))</f>
        <v/>
      </c>
      <c r="Q814" s="0" t="str">
        <f aca="false">IF(ISBLANK(A814),"",SUMIF($A$3:$A814,Q$2,$B$3:$B814))</f>
        <v/>
      </c>
      <c r="R814" s="0" t="str">
        <f aca="false">IF(ISBLANK(A814),"",SUMIF($A$3:$A814,R$2,$B$3:$B814))</f>
        <v/>
      </c>
      <c r="T814" s="9" t="str">
        <f aca="false">IF(ISBLANK(A814),"",IF($A814=T$2,$C814,T813))</f>
        <v/>
      </c>
      <c r="U814" s="9" t="str">
        <f aca="false">IF(ISBLANK(A814),"",IF($A814=U$2,$C814,U813))</f>
        <v/>
      </c>
      <c r="V814" s="9" t="str">
        <f aca="false">IF(ISBLANK(A814),"",IF($A814=V$2,$C814,V813))</f>
        <v/>
      </c>
      <c r="W814" s="9" t="str">
        <f aca="false">IF(ISBLANK(A814),"",IF($A814=W$2,$C814,W813))</f>
        <v/>
      </c>
    </row>
    <row r="815" customFormat="false" ht="14.1" hidden="false" customHeight="false" outlineLevel="0" collapsed="false">
      <c r="H815" s="8" t="n">
        <f aca="false">IF(ISBLANK(D815),,LEFT(D815,LEN(D815)-6)*1)</f>
        <v>0</v>
      </c>
      <c r="I815" s="9" t="str">
        <f aca="false">IF(ISBLANK(A815),"",-B815*C815)</f>
        <v/>
      </c>
      <c r="J815" s="9" t="str">
        <f aca="false">IF(ISBLANK(A815),"",-SUM(I$3:I815))</f>
        <v/>
      </c>
      <c r="K815" s="9" t="str">
        <f aca="false">IF(ISBLANK(A815),"",SUMPRODUCT(O815:R815,T815:W815)-J815)</f>
        <v/>
      </c>
      <c r="L815" s="5" t="str">
        <f aca="false">IF(ISBLANK(A815),"",K815/$M$1)</f>
        <v/>
      </c>
      <c r="M815" s="5" t="str">
        <f aca="false">IF(ISBLANK(A815),"",K815/($M$1+SUM(K$3:K814)))</f>
        <v/>
      </c>
      <c r="N815" s="0" t="str">
        <f aca="false">IF(ISBLANK(A815),"",IF(H816=0,NETWORKDAYS($H$3,H815,holiday!$B$2:$B$10),IF(DAY(H815)&lt;DAY(H816),NETWORKDAYS($H$3,H815,holiday!$B$2:$B$10),0)))</f>
        <v/>
      </c>
      <c r="O815" s="0" t="str">
        <f aca="false">IF(ISBLANK(A815),"",SUMIF($A$3:$A815,O$2,$B$3:$B815))</f>
        <v/>
      </c>
      <c r="P815" s="0" t="str">
        <f aca="false">IF(ISBLANK(A815),"",SUMIF($A$3:$A815,P$2,$B$3:$B815))</f>
        <v/>
      </c>
      <c r="Q815" s="0" t="str">
        <f aca="false">IF(ISBLANK(A815),"",SUMIF($A$3:$A815,Q$2,$B$3:$B815))</f>
        <v/>
      </c>
      <c r="R815" s="0" t="str">
        <f aca="false">IF(ISBLANK(A815),"",SUMIF($A$3:$A815,R$2,$B$3:$B815))</f>
        <v/>
      </c>
      <c r="T815" s="9" t="str">
        <f aca="false">IF(ISBLANK(A815),"",IF($A815=T$2,$C815,T814))</f>
        <v/>
      </c>
      <c r="U815" s="9" t="str">
        <f aca="false">IF(ISBLANK(A815),"",IF($A815=U$2,$C815,U814))</f>
        <v/>
      </c>
      <c r="V815" s="9" t="str">
        <f aca="false">IF(ISBLANK(A815),"",IF($A815=V$2,$C815,V814))</f>
        <v/>
      </c>
      <c r="W815" s="9" t="str">
        <f aca="false">IF(ISBLANK(A815),"",IF($A815=W$2,$C815,W814))</f>
        <v/>
      </c>
    </row>
    <row r="816" customFormat="false" ht="14.1" hidden="false" customHeight="false" outlineLevel="0" collapsed="false">
      <c r="H816" s="8" t="n">
        <f aca="false">IF(ISBLANK(D816),,LEFT(D816,LEN(D816)-6)*1)</f>
        <v>0</v>
      </c>
      <c r="I816" s="9" t="str">
        <f aca="false">IF(ISBLANK(A816),"",-B816*C816)</f>
        <v/>
      </c>
      <c r="J816" s="9" t="str">
        <f aca="false">IF(ISBLANK(A816),"",-SUM(I$3:I816))</f>
        <v/>
      </c>
      <c r="K816" s="9" t="str">
        <f aca="false">IF(ISBLANK(A816),"",SUMPRODUCT(O816:R816,T816:W816)-J816)</f>
        <v/>
      </c>
      <c r="L816" s="5" t="str">
        <f aca="false">IF(ISBLANK(A816),"",K816/$M$1)</f>
        <v/>
      </c>
      <c r="M816" s="5" t="str">
        <f aca="false">IF(ISBLANK(A816),"",K816/($M$1+SUM(K$3:K815)))</f>
        <v/>
      </c>
      <c r="N816" s="0" t="str">
        <f aca="false">IF(ISBLANK(A816),"",IF(H817=0,NETWORKDAYS($H$3,H816,holiday!$B$2:$B$10),IF(DAY(H816)&lt;DAY(H817),NETWORKDAYS($H$3,H816,holiday!$B$2:$B$10),0)))</f>
        <v/>
      </c>
      <c r="O816" s="0" t="str">
        <f aca="false">IF(ISBLANK(A816),"",SUMIF($A$3:$A816,O$2,$B$3:$B816))</f>
        <v/>
      </c>
      <c r="P816" s="0" t="str">
        <f aca="false">IF(ISBLANK(A816),"",SUMIF($A$3:$A816,P$2,$B$3:$B816))</f>
        <v/>
      </c>
      <c r="Q816" s="0" t="str">
        <f aca="false">IF(ISBLANK(A816),"",SUMIF($A$3:$A816,Q$2,$B$3:$B816))</f>
        <v/>
      </c>
      <c r="R816" s="0" t="str">
        <f aca="false">IF(ISBLANK(A816),"",SUMIF($A$3:$A816,R$2,$B$3:$B816))</f>
        <v/>
      </c>
      <c r="T816" s="9" t="str">
        <f aca="false">IF(ISBLANK(A816),"",IF($A816=T$2,$C816,T815))</f>
        <v/>
      </c>
      <c r="U816" s="9" t="str">
        <f aca="false">IF(ISBLANK(A816),"",IF($A816=U$2,$C816,U815))</f>
        <v/>
      </c>
      <c r="V816" s="9" t="str">
        <f aca="false">IF(ISBLANK(A816),"",IF($A816=V$2,$C816,V815))</f>
        <v/>
      </c>
      <c r="W816" s="9" t="str">
        <f aca="false">IF(ISBLANK(A816),"",IF($A816=W$2,$C816,W815))</f>
        <v/>
      </c>
    </row>
    <row r="817" customFormat="false" ht="14.1" hidden="false" customHeight="false" outlineLevel="0" collapsed="false">
      <c r="H817" s="8" t="n">
        <f aca="false">IF(ISBLANK(D817),,LEFT(D817,LEN(D817)-6)*1)</f>
        <v>0</v>
      </c>
      <c r="I817" s="9" t="str">
        <f aca="false">IF(ISBLANK(A817),"",-B817*C817)</f>
        <v/>
      </c>
      <c r="J817" s="9" t="str">
        <f aca="false">IF(ISBLANK(A817),"",-SUM(I$3:I817))</f>
        <v/>
      </c>
      <c r="K817" s="9" t="str">
        <f aca="false">IF(ISBLANK(A817),"",SUMPRODUCT(O817:R817,T817:W817)-J817)</f>
        <v/>
      </c>
      <c r="L817" s="5" t="str">
        <f aca="false">IF(ISBLANK(A817),"",K817/$M$1)</f>
        <v/>
      </c>
      <c r="M817" s="5" t="str">
        <f aca="false">IF(ISBLANK(A817),"",K817/($M$1+SUM(K$3:K816)))</f>
        <v/>
      </c>
      <c r="N817" s="0" t="str">
        <f aca="false">IF(ISBLANK(A817),"",IF(H818=0,NETWORKDAYS($H$3,H817,holiday!$B$2:$B$10),IF(DAY(H817)&lt;DAY(H818),NETWORKDAYS($H$3,H817,holiday!$B$2:$B$10),0)))</f>
        <v/>
      </c>
      <c r="O817" s="0" t="str">
        <f aca="false">IF(ISBLANK(A817),"",SUMIF($A$3:$A817,O$2,$B$3:$B817))</f>
        <v/>
      </c>
      <c r="P817" s="0" t="str">
        <f aca="false">IF(ISBLANK(A817),"",SUMIF($A$3:$A817,P$2,$B$3:$B817))</f>
        <v/>
      </c>
      <c r="Q817" s="0" t="str">
        <f aca="false">IF(ISBLANK(A817),"",SUMIF($A$3:$A817,Q$2,$B$3:$B817))</f>
        <v/>
      </c>
      <c r="R817" s="0" t="str">
        <f aca="false">IF(ISBLANK(A817),"",SUMIF($A$3:$A817,R$2,$B$3:$B817))</f>
        <v/>
      </c>
      <c r="T817" s="9" t="str">
        <f aca="false">IF(ISBLANK(A817),"",IF($A817=T$2,$C817,T816))</f>
        <v/>
      </c>
      <c r="U817" s="9" t="str">
        <f aca="false">IF(ISBLANK(A817),"",IF($A817=U$2,$C817,U816))</f>
        <v/>
      </c>
      <c r="V817" s="9" t="str">
        <f aca="false">IF(ISBLANK(A817),"",IF($A817=V$2,$C817,V816))</f>
        <v/>
      </c>
      <c r="W817" s="9" t="str">
        <f aca="false">IF(ISBLANK(A817),"",IF($A817=W$2,$C817,W816))</f>
        <v/>
      </c>
    </row>
    <row r="818" customFormat="false" ht="14.1" hidden="false" customHeight="false" outlineLevel="0" collapsed="false">
      <c r="H818" s="8" t="n">
        <f aca="false">IF(ISBLANK(D818),,LEFT(D818,LEN(D818)-6)*1)</f>
        <v>0</v>
      </c>
      <c r="I818" s="9" t="str">
        <f aca="false">IF(ISBLANK(A818),"",-B818*C818)</f>
        <v/>
      </c>
      <c r="J818" s="9" t="str">
        <f aca="false">IF(ISBLANK(A818),"",-SUM(I$3:I818))</f>
        <v/>
      </c>
      <c r="K818" s="9" t="str">
        <f aca="false">IF(ISBLANK(A818),"",SUMPRODUCT(O818:R818,T818:W818)-J818)</f>
        <v/>
      </c>
      <c r="L818" s="5" t="str">
        <f aca="false">IF(ISBLANK(A818),"",K818/$M$1)</f>
        <v/>
      </c>
      <c r="M818" s="5" t="str">
        <f aca="false">IF(ISBLANK(A818),"",K818/($M$1+SUM(K$3:K817)))</f>
        <v/>
      </c>
      <c r="N818" s="0" t="str">
        <f aca="false">IF(ISBLANK(A818),"",IF(H819=0,NETWORKDAYS($H$3,H818,holiday!$B$2:$B$10),IF(DAY(H818)&lt;DAY(H819),NETWORKDAYS($H$3,H818,holiday!$B$2:$B$10),0)))</f>
        <v/>
      </c>
      <c r="O818" s="0" t="str">
        <f aca="false">IF(ISBLANK(A818),"",SUMIF($A$3:$A818,O$2,$B$3:$B818))</f>
        <v/>
      </c>
      <c r="P818" s="0" t="str">
        <f aca="false">IF(ISBLANK(A818),"",SUMIF($A$3:$A818,P$2,$B$3:$B818))</f>
        <v/>
      </c>
      <c r="Q818" s="0" t="str">
        <f aca="false">IF(ISBLANK(A818),"",SUMIF($A$3:$A818,Q$2,$B$3:$B818))</f>
        <v/>
      </c>
      <c r="R818" s="0" t="str">
        <f aca="false">IF(ISBLANK(A818),"",SUMIF($A$3:$A818,R$2,$B$3:$B818))</f>
        <v/>
      </c>
      <c r="T818" s="9" t="str">
        <f aca="false">IF(ISBLANK(A818),"",IF($A818=T$2,$C818,T817))</f>
        <v/>
      </c>
      <c r="U818" s="9" t="str">
        <f aca="false">IF(ISBLANK(A818),"",IF($A818=U$2,$C818,U817))</f>
        <v/>
      </c>
      <c r="V818" s="9" t="str">
        <f aca="false">IF(ISBLANK(A818),"",IF($A818=V$2,$C818,V817))</f>
        <v/>
      </c>
      <c r="W818" s="9" t="str">
        <f aca="false">IF(ISBLANK(A818),"",IF($A818=W$2,$C818,W817))</f>
        <v/>
      </c>
    </row>
    <row r="819" customFormat="false" ht="14.1" hidden="false" customHeight="false" outlineLevel="0" collapsed="false">
      <c r="H819" s="8" t="n">
        <f aca="false">IF(ISBLANK(D819),,LEFT(D819,LEN(D819)-6)*1)</f>
        <v>0</v>
      </c>
      <c r="I819" s="9" t="str">
        <f aca="false">IF(ISBLANK(A819),"",-B819*C819)</f>
        <v/>
      </c>
      <c r="J819" s="9" t="str">
        <f aca="false">IF(ISBLANK(A819),"",-SUM(I$3:I819))</f>
        <v/>
      </c>
      <c r="K819" s="9" t="str">
        <f aca="false">IF(ISBLANK(A819),"",SUMPRODUCT(O819:R819,T819:W819)-J819)</f>
        <v/>
      </c>
      <c r="L819" s="5" t="str">
        <f aca="false">IF(ISBLANK(A819),"",K819/$M$1)</f>
        <v/>
      </c>
      <c r="M819" s="5" t="str">
        <f aca="false">IF(ISBLANK(A819),"",K819/($M$1+SUM(K$3:K818)))</f>
        <v/>
      </c>
      <c r="N819" s="0" t="str">
        <f aca="false">IF(ISBLANK(A819),"",IF(H820=0,NETWORKDAYS($H$3,H819,holiday!$B$2:$B$10),IF(DAY(H819)&lt;DAY(H820),NETWORKDAYS($H$3,H819,holiday!$B$2:$B$10),0)))</f>
        <v/>
      </c>
      <c r="O819" s="0" t="str">
        <f aca="false">IF(ISBLANK(A819),"",SUMIF($A$3:$A819,O$2,$B$3:$B819))</f>
        <v/>
      </c>
      <c r="P819" s="0" t="str">
        <f aca="false">IF(ISBLANK(A819),"",SUMIF($A$3:$A819,P$2,$B$3:$B819))</f>
        <v/>
      </c>
      <c r="Q819" s="0" t="str">
        <f aca="false">IF(ISBLANK(A819),"",SUMIF($A$3:$A819,Q$2,$B$3:$B819))</f>
        <v/>
      </c>
      <c r="R819" s="0" t="str">
        <f aca="false">IF(ISBLANK(A819),"",SUMIF($A$3:$A819,R$2,$B$3:$B819))</f>
        <v/>
      </c>
      <c r="T819" s="9" t="str">
        <f aca="false">IF(ISBLANK(A819),"",IF($A819=T$2,$C819,T818))</f>
        <v/>
      </c>
      <c r="U819" s="9" t="str">
        <f aca="false">IF(ISBLANK(A819),"",IF($A819=U$2,$C819,U818))</f>
        <v/>
      </c>
      <c r="V819" s="9" t="str">
        <f aca="false">IF(ISBLANK(A819),"",IF($A819=V$2,$C819,V818))</f>
        <v/>
      </c>
      <c r="W819" s="9" t="str">
        <f aca="false">IF(ISBLANK(A819),"",IF($A819=W$2,$C819,W818))</f>
        <v/>
      </c>
    </row>
    <row r="820" customFormat="false" ht="14.1" hidden="false" customHeight="false" outlineLevel="0" collapsed="false">
      <c r="H820" s="8" t="n">
        <f aca="false">IF(ISBLANK(D820),,LEFT(D820,LEN(D820)-6)*1)</f>
        <v>0</v>
      </c>
      <c r="I820" s="9" t="str">
        <f aca="false">IF(ISBLANK(A820),"",-B820*C820)</f>
        <v/>
      </c>
      <c r="J820" s="9" t="str">
        <f aca="false">IF(ISBLANK(A820),"",-SUM(I$3:I820))</f>
        <v/>
      </c>
      <c r="K820" s="9" t="str">
        <f aca="false">IF(ISBLANK(A820),"",SUMPRODUCT(O820:R820,T820:W820)-J820)</f>
        <v/>
      </c>
      <c r="L820" s="5" t="str">
        <f aca="false">IF(ISBLANK(A820),"",K820/$M$1)</f>
        <v/>
      </c>
      <c r="M820" s="5" t="str">
        <f aca="false">IF(ISBLANK(A820),"",K820/($M$1+SUM(K$3:K819)))</f>
        <v/>
      </c>
      <c r="N820" s="0" t="str">
        <f aca="false">IF(ISBLANK(A820),"",IF(H821=0,NETWORKDAYS($H$3,H820,holiday!$B$2:$B$10),IF(DAY(H820)&lt;DAY(H821),NETWORKDAYS($H$3,H820,holiday!$B$2:$B$10),0)))</f>
        <v/>
      </c>
      <c r="O820" s="0" t="str">
        <f aca="false">IF(ISBLANK(A820),"",SUMIF($A$3:$A820,O$2,$B$3:$B820))</f>
        <v/>
      </c>
      <c r="P820" s="0" t="str">
        <f aca="false">IF(ISBLANK(A820),"",SUMIF($A$3:$A820,P$2,$B$3:$B820))</f>
        <v/>
      </c>
      <c r="Q820" s="0" t="str">
        <f aca="false">IF(ISBLANK(A820),"",SUMIF($A$3:$A820,Q$2,$B$3:$B820))</f>
        <v/>
      </c>
      <c r="R820" s="0" t="str">
        <f aca="false">IF(ISBLANK(A820),"",SUMIF($A$3:$A820,R$2,$B$3:$B820))</f>
        <v/>
      </c>
      <c r="T820" s="9" t="str">
        <f aca="false">IF(ISBLANK(A820),"",IF($A820=T$2,$C820,T819))</f>
        <v/>
      </c>
      <c r="U820" s="9" t="str">
        <f aca="false">IF(ISBLANK(A820),"",IF($A820=U$2,$C820,U819))</f>
        <v/>
      </c>
      <c r="V820" s="9" t="str">
        <f aca="false">IF(ISBLANK(A820),"",IF($A820=V$2,$C820,V819))</f>
        <v/>
      </c>
      <c r="W820" s="9" t="str">
        <f aca="false">IF(ISBLANK(A820),"",IF($A820=W$2,$C820,W819))</f>
        <v/>
      </c>
    </row>
    <row r="821" customFormat="false" ht="14.1" hidden="false" customHeight="false" outlineLevel="0" collapsed="false">
      <c r="H821" s="8" t="n">
        <f aca="false">IF(ISBLANK(D821),,LEFT(D821,LEN(D821)-6)*1)</f>
        <v>0</v>
      </c>
      <c r="I821" s="9" t="str">
        <f aca="false">IF(ISBLANK(A821),"",-B821*C821)</f>
        <v/>
      </c>
      <c r="J821" s="9" t="str">
        <f aca="false">IF(ISBLANK(A821),"",-SUM(I$3:I821))</f>
        <v/>
      </c>
      <c r="K821" s="9" t="str">
        <f aca="false">IF(ISBLANK(A821),"",SUMPRODUCT(O821:R821,T821:W821)-J821)</f>
        <v/>
      </c>
      <c r="L821" s="5" t="str">
        <f aca="false">IF(ISBLANK(A821),"",K821/$M$1)</f>
        <v/>
      </c>
      <c r="M821" s="5" t="str">
        <f aca="false">IF(ISBLANK(A821),"",K821/($M$1+SUM(K$3:K820)))</f>
        <v/>
      </c>
      <c r="N821" s="0" t="str">
        <f aca="false">IF(ISBLANK(A821),"",IF(H822=0,NETWORKDAYS($H$3,H821,holiday!$B$2:$B$10),IF(DAY(H821)&lt;DAY(H822),NETWORKDAYS($H$3,H821,holiday!$B$2:$B$10),0)))</f>
        <v/>
      </c>
      <c r="O821" s="0" t="str">
        <f aca="false">IF(ISBLANK(A821),"",SUMIF($A$3:$A821,O$2,$B$3:$B821))</f>
        <v/>
      </c>
      <c r="P821" s="0" t="str">
        <f aca="false">IF(ISBLANK(A821),"",SUMIF($A$3:$A821,P$2,$B$3:$B821))</f>
        <v/>
      </c>
      <c r="Q821" s="0" t="str">
        <f aca="false">IF(ISBLANK(A821),"",SUMIF($A$3:$A821,Q$2,$B$3:$B821))</f>
        <v/>
      </c>
      <c r="R821" s="0" t="str">
        <f aca="false">IF(ISBLANK(A821),"",SUMIF($A$3:$A821,R$2,$B$3:$B821))</f>
        <v/>
      </c>
      <c r="T821" s="9" t="str">
        <f aca="false">IF(ISBLANK(A821),"",IF($A821=T$2,$C821,T820))</f>
        <v/>
      </c>
      <c r="U821" s="9" t="str">
        <f aca="false">IF(ISBLANK(A821),"",IF($A821=U$2,$C821,U820))</f>
        <v/>
      </c>
      <c r="V821" s="9" t="str">
        <f aca="false">IF(ISBLANK(A821),"",IF($A821=V$2,$C821,V820))</f>
        <v/>
      </c>
      <c r="W821" s="9" t="str">
        <f aca="false">IF(ISBLANK(A821),"",IF($A821=W$2,$C821,W820))</f>
        <v/>
      </c>
    </row>
    <row r="822" customFormat="false" ht="14.1" hidden="false" customHeight="false" outlineLevel="0" collapsed="false">
      <c r="H822" s="8" t="n">
        <f aca="false">IF(ISBLANK(D822),,LEFT(D822,LEN(D822)-6)*1)</f>
        <v>0</v>
      </c>
      <c r="I822" s="9" t="str">
        <f aca="false">IF(ISBLANK(A822),"",-B822*C822)</f>
        <v/>
      </c>
      <c r="J822" s="9" t="str">
        <f aca="false">IF(ISBLANK(A822),"",-SUM(I$3:I822))</f>
        <v/>
      </c>
      <c r="K822" s="9" t="str">
        <f aca="false">IF(ISBLANK(A822),"",SUMPRODUCT(O822:R822,T822:W822)-J822)</f>
        <v/>
      </c>
      <c r="L822" s="5" t="str">
        <f aca="false">IF(ISBLANK(A822),"",K822/$M$1)</f>
        <v/>
      </c>
      <c r="M822" s="5" t="str">
        <f aca="false">IF(ISBLANK(A822),"",K822/($M$1+SUM(K$3:K821)))</f>
        <v/>
      </c>
      <c r="N822" s="0" t="str">
        <f aca="false">IF(ISBLANK(A822),"",IF(H823=0,NETWORKDAYS($H$3,H822,holiday!$B$2:$B$10),IF(DAY(H822)&lt;DAY(H823),NETWORKDAYS($H$3,H822,holiday!$B$2:$B$10),0)))</f>
        <v/>
      </c>
      <c r="O822" s="0" t="str">
        <f aca="false">IF(ISBLANK(A822),"",SUMIF($A$3:$A822,O$2,$B$3:$B822))</f>
        <v/>
      </c>
      <c r="P822" s="0" t="str">
        <f aca="false">IF(ISBLANK(A822),"",SUMIF($A$3:$A822,P$2,$B$3:$B822))</f>
        <v/>
      </c>
      <c r="Q822" s="0" t="str">
        <f aca="false">IF(ISBLANK(A822),"",SUMIF($A$3:$A822,Q$2,$B$3:$B822))</f>
        <v/>
      </c>
      <c r="R822" s="0" t="str">
        <f aca="false">IF(ISBLANK(A822),"",SUMIF($A$3:$A822,R$2,$B$3:$B822))</f>
        <v/>
      </c>
      <c r="T822" s="9" t="str">
        <f aca="false">IF(ISBLANK(A822),"",IF($A822=T$2,$C822,T821))</f>
        <v/>
      </c>
      <c r="U822" s="9" t="str">
        <f aca="false">IF(ISBLANK(A822),"",IF($A822=U$2,$C822,U821))</f>
        <v/>
      </c>
      <c r="V822" s="9" t="str">
        <f aca="false">IF(ISBLANK(A822),"",IF($A822=V$2,$C822,V821))</f>
        <v/>
      </c>
      <c r="W822" s="9" t="str">
        <f aca="false">IF(ISBLANK(A822),"",IF($A822=W$2,$C822,W821))</f>
        <v/>
      </c>
    </row>
    <row r="823" customFormat="false" ht="14.1" hidden="false" customHeight="false" outlineLevel="0" collapsed="false">
      <c r="H823" s="8" t="n">
        <f aca="false">IF(ISBLANK(D823),,LEFT(D823,LEN(D823)-6)*1)</f>
        <v>0</v>
      </c>
      <c r="I823" s="9" t="str">
        <f aca="false">IF(ISBLANK(A823),"",-B823*C823)</f>
        <v/>
      </c>
      <c r="J823" s="9" t="str">
        <f aca="false">IF(ISBLANK(A823),"",-SUM(I$3:I823))</f>
        <v/>
      </c>
      <c r="K823" s="9" t="str">
        <f aca="false">IF(ISBLANK(A823),"",SUMPRODUCT(O823:R823,T823:W823)-J823)</f>
        <v/>
      </c>
      <c r="L823" s="5" t="str">
        <f aca="false">IF(ISBLANK(A823),"",K823/$M$1)</f>
        <v/>
      </c>
      <c r="M823" s="5" t="str">
        <f aca="false">IF(ISBLANK(A823),"",K823/($M$1+SUM(K$3:K822)))</f>
        <v/>
      </c>
      <c r="N823" s="0" t="str">
        <f aca="false">IF(ISBLANK(A823),"",IF(H824=0,NETWORKDAYS($H$3,H823,holiday!$B$2:$B$10),IF(DAY(H823)&lt;DAY(H824),NETWORKDAYS($H$3,H823,holiday!$B$2:$B$10),0)))</f>
        <v/>
      </c>
      <c r="O823" s="0" t="str">
        <f aca="false">IF(ISBLANK(A823),"",SUMIF($A$3:$A823,O$2,$B$3:$B823))</f>
        <v/>
      </c>
      <c r="P823" s="0" t="str">
        <f aca="false">IF(ISBLANK(A823),"",SUMIF($A$3:$A823,P$2,$B$3:$B823))</f>
        <v/>
      </c>
      <c r="Q823" s="0" t="str">
        <f aca="false">IF(ISBLANK(A823),"",SUMIF($A$3:$A823,Q$2,$B$3:$B823))</f>
        <v/>
      </c>
      <c r="R823" s="0" t="str">
        <f aca="false">IF(ISBLANK(A823),"",SUMIF($A$3:$A823,R$2,$B$3:$B823))</f>
        <v/>
      </c>
      <c r="T823" s="9" t="str">
        <f aca="false">IF(ISBLANK(A823),"",IF($A823=T$2,$C823,T822))</f>
        <v/>
      </c>
      <c r="U823" s="9" t="str">
        <f aca="false">IF(ISBLANK(A823),"",IF($A823=U$2,$C823,U822))</f>
        <v/>
      </c>
      <c r="V823" s="9" t="str">
        <f aca="false">IF(ISBLANK(A823),"",IF($A823=V$2,$C823,V822))</f>
        <v/>
      </c>
      <c r="W823" s="9" t="str">
        <f aca="false">IF(ISBLANK(A823),"",IF($A823=W$2,$C823,W822))</f>
        <v/>
      </c>
    </row>
    <row r="824" customFormat="false" ht="14.1" hidden="false" customHeight="false" outlineLevel="0" collapsed="false">
      <c r="H824" s="8" t="n">
        <f aca="false">IF(ISBLANK(D824),,LEFT(D824,LEN(D824)-6)*1)</f>
        <v>0</v>
      </c>
      <c r="I824" s="9" t="str">
        <f aca="false">IF(ISBLANK(A824),"",-B824*C824)</f>
        <v/>
      </c>
      <c r="J824" s="9" t="str">
        <f aca="false">IF(ISBLANK(A824),"",-SUM(I$3:I824))</f>
        <v/>
      </c>
      <c r="K824" s="9" t="str">
        <f aca="false">IF(ISBLANK(A824),"",SUMPRODUCT(O824:R824,T824:W824)-J824)</f>
        <v/>
      </c>
      <c r="L824" s="5" t="str">
        <f aca="false">IF(ISBLANK(A824),"",K824/$M$1)</f>
        <v/>
      </c>
      <c r="M824" s="5" t="str">
        <f aca="false">IF(ISBLANK(A824),"",K824/($M$1+SUM(K$3:K823)))</f>
        <v/>
      </c>
      <c r="N824" s="0" t="str">
        <f aca="false">IF(ISBLANK(A824),"",IF(H825=0,NETWORKDAYS($H$3,H824,holiday!$B$2:$B$10),IF(DAY(H824)&lt;DAY(H825),NETWORKDAYS($H$3,H824,holiday!$B$2:$B$10),0)))</f>
        <v/>
      </c>
      <c r="O824" s="0" t="str">
        <f aca="false">IF(ISBLANK(A824),"",SUMIF($A$3:$A824,O$2,$B$3:$B824))</f>
        <v/>
      </c>
      <c r="P824" s="0" t="str">
        <f aca="false">IF(ISBLANK(A824),"",SUMIF($A$3:$A824,P$2,$B$3:$B824))</f>
        <v/>
      </c>
      <c r="Q824" s="0" t="str">
        <f aca="false">IF(ISBLANK(A824),"",SUMIF($A$3:$A824,Q$2,$B$3:$B824))</f>
        <v/>
      </c>
      <c r="R824" s="0" t="str">
        <f aca="false">IF(ISBLANK(A824),"",SUMIF($A$3:$A824,R$2,$B$3:$B824))</f>
        <v/>
      </c>
      <c r="T824" s="9" t="str">
        <f aca="false">IF(ISBLANK(A824),"",IF($A824=T$2,$C824,T823))</f>
        <v/>
      </c>
      <c r="U824" s="9" t="str">
        <f aca="false">IF(ISBLANK(A824),"",IF($A824=U$2,$C824,U823))</f>
        <v/>
      </c>
      <c r="V824" s="9" t="str">
        <f aca="false">IF(ISBLANK(A824),"",IF($A824=V$2,$C824,V823))</f>
        <v/>
      </c>
      <c r="W824" s="9" t="str">
        <f aca="false">IF(ISBLANK(A824),"",IF($A824=W$2,$C824,W823))</f>
        <v/>
      </c>
    </row>
    <row r="825" customFormat="false" ht="14.1" hidden="false" customHeight="false" outlineLevel="0" collapsed="false">
      <c r="H825" s="8" t="n">
        <f aca="false">IF(ISBLANK(D825),,LEFT(D825,LEN(D825)-6)*1)</f>
        <v>0</v>
      </c>
      <c r="I825" s="9" t="str">
        <f aca="false">IF(ISBLANK(A825),"",-B825*C825)</f>
        <v/>
      </c>
      <c r="J825" s="9" t="str">
        <f aca="false">IF(ISBLANK(A825),"",-SUM(I$3:I825))</f>
        <v/>
      </c>
      <c r="K825" s="9" t="str">
        <f aca="false">IF(ISBLANK(A825),"",SUMPRODUCT(O825:R825,T825:W825)-J825)</f>
        <v/>
      </c>
      <c r="L825" s="5" t="str">
        <f aca="false">IF(ISBLANK(A825),"",K825/$M$1)</f>
        <v/>
      </c>
      <c r="M825" s="5" t="str">
        <f aca="false">IF(ISBLANK(A825),"",K825/($M$1+SUM(K$3:K824)))</f>
        <v/>
      </c>
      <c r="N825" s="0" t="str">
        <f aca="false">IF(ISBLANK(A825),"",IF(H826=0,NETWORKDAYS($H$3,H825,holiday!$B$2:$B$10),IF(DAY(H825)&lt;DAY(H826),NETWORKDAYS($H$3,H825,holiday!$B$2:$B$10),0)))</f>
        <v/>
      </c>
      <c r="O825" s="0" t="str">
        <f aca="false">IF(ISBLANK(A825),"",SUMIF($A$3:$A825,O$2,$B$3:$B825))</f>
        <v/>
      </c>
      <c r="P825" s="0" t="str">
        <f aca="false">IF(ISBLANK(A825),"",SUMIF($A$3:$A825,P$2,$B$3:$B825))</f>
        <v/>
      </c>
      <c r="Q825" s="0" t="str">
        <f aca="false">IF(ISBLANK(A825),"",SUMIF($A$3:$A825,Q$2,$B$3:$B825))</f>
        <v/>
      </c>
      <c r="R825" s="0" t="str">
        <f aca="false">IF(ISBLANK(A825),"",SUMIF($A$3:$A825,R$2,$B$3:$B825))</f>
        <v/>
      </c>
      <c r="T825" s="9" t="str">
        <f aca="false">IF(ISBLANK(A825),"",IF($A825=T$2,$C825,T824))</f>
        <v/>
      </c>
      <c r="U825" s="9" t="str">
        <f aca="false">IF(ISBLANK(A825),"",IF($A825=U$2,$C825,U824))</f>
        <v/>
      </c>
      <c r="V825" s="9" t="str">
        <f aca="false">IF(ISBLANK(A825),"",IF($A825=V$2,$C825,V824))</f>
        <v/>
      </c>
      <c r="W825" s="9" t="str">
        <f aca="false">IF(ISBLANK(A825),"",IF($A825=W$2,$C825,W824))</f>
        <v/>
      </c>
    </row>
    <row r="826" customFormat="false" ht="14.1" hidden="false" customHeight="false" outlineLevel="0" collapsed="false">
      <c r="H826" s="8" t="n">
        <f aca="false">IF(ISBLANK(D826),,LEFT(D826,LEN(D826)-6)*1)</f>
        <v>0</v>
      </c>
      <c r="I826" s="9" t="str">
        <f aca="false">IF(ISBLANK(A826),"",-B826*C826)</f>
        <v/>
      </c>
      <c r="J826" s="9" t="str">
        <f aca="false">IF(ISBLANK(A826),"",-SUM(I$3:I826))</f>
        <v/>
      </c>
      <c r="K826" s="9" t="str">
        <f aca="false">IF(ISBLANK(A826),"",SUMPRODUCT(O826:R826,T826:W826)-J826)</f>
        <v/>
      </c>
      <c r="L826" s="5" t="str">
        <f aca="false">IF(ISBLANK(A826),"",K826/$M$1)</f>
        <v/>
      </c>
      <c r="M826" s="5" t="str">
        <f aca="false">IF(ISBLANK(A826),"",K826/($M$1+SUM(K$3:K825)))</f>
        <v/>
      </c>
      <c r="N826" s="0" t="str">
        <f aca="false">IF(ISBLANK(A826),"",IF(H827=0,NETWORKDAYS($H$3,H826,holiday!$B$2:$B$10),IF(DAY(H826)&lt;DAY(H827),NETWORKDAYS($H$3,H826,holiday!$B$2:$B$10),0)))</f>
        <v/>
      </c>
      <c r="O826" s="0" t="str">
        <f aca="false">IF(ISBLANK(A826),"",SUMIF($A$3:$A826,O$2,$B$3:$B826))</f>
        <v/>
      </c>
      <c r="P826" s="0" t="str">
        <f aca="false">IF(ISBLANK(A826),"",SUMIF($A$3:$A826,P$2,$B$3:$B826))</f>
        <v/>
      </c>
      <c r="Q826" s="0" t="str">
        <f aca="false">IF(ISBLANK(A826),"",SUMIF($A$3:$A826,Q$2,$B$3:$B826))</f>
        <v/>
      </c>
      <c r="R826" s="0" t="str">
        <f aca="false">IF(ISBLANK(A826),"",SUMIF($A$3:$A826,R$2,$B$3:$B826))</f>
        <v/>
      </c>
      <c r="T826" s="9" t="str">
        <f aca="false">IF(ISBLANK(A826),"",IF($A826=T$2,$C826,T825))</f>
        <v/>
      </c>
      <c r="U826" s="9" t="str">
        <f aca="false">IF(ISBLANK(A826),"",IF($A826=U$2,$C826,U825))</f>
        <v/>
      </c>
      <c r="V826" s="9" t="str">
        <f aca="false">IF(ISBLANK(A826),"",IF($A826=V$2,$C826,V825))</f>
        <v/>
      </c>
      <c r="W826" s="9" t="str">
        <f aca="false">IF(ISBLANK(A826),"",IF($A826=W$2,$C826,W825))</f>
        <v/>
      </c>
    </row>
    <row r="827" customFormat="false" ht="14.1" hidden="false" customHeight="false" outlineLevel="0" collapsed="false">
      <c r="H827" s="8" t="n">
        <f aca="false">IF(ISBLANK(D827),,LEFT(D827,LEN(D827)-6)*1)</f>
        <v>0</v>
      </c>
      <c r="I827" s="9" t="str">
        <f aca="false">IF(ISBLANK(A827),"",-B827*C827)</f>
        <v/>
      </c>
      <c r="J827" s="9" t="str">
        <f aca="false">IF(ISBLANK(A827),"",-SUM(I$3:I827))</f>
        <v/>
      </c>
      <c r="K827" s="9" t="str">
        <f aca="false">IF(ISBLANK(A827),"",SUMPRODUCT(O827:R827,T827:W827)-J827)</f>
        <v/>
      </c>
      <c r="L827" s="5" t="str">
        <f aca="false">IF(ISBLANK(A827),"",K827/$M$1)</f>
        <v/>
      </c>
      <c r="M827" s="5" t="str">
        <f aca="false">IF(ISBLANK(A827),"",K827/($M$1+SUM(K$3:K826)))</f>
        <v/>
      </c>
      <c r="N827" s="0" t="str">
        <f aca="false">IF(ISBLANK(A827),"",IF(H828=0,NETWORKDAYS($H$3,H827,holiday!$B$2:$B$10),IF(DAY(H827)&lt;DAY(H828),NETWORKDAYS($H$3,H827,holiday!$B$2:$B$10),0)))</f>
        <v/>
      </c>
      <c r="O827" s="0" t="str">
        <f aca="false">IF(ISBLANK(A827),"",SUMIF($A$3:$A827,O$2,$B$3:$B827))</f>
        <v/>
      </c>
      <c r="P827" s="0" t="str">
        <f aca="false">IF(ISBLANK(A827),"",SUMIF($A$3:$A827,P$2,$B$3:$B827))</f>
        <v/>
      </c>
      <c r="Q827" s="0" t="str">
        <f aca="false">IF(ISBLANK(A827),"",SUMIF($A$3:$A827,Q$2,$B$3:$B827))</f>
        <v/>
      </c>
      <c r="R827" s="0" t="str">
        <f aca="false">IF(ISBLANK(A827),"",SUMIF($A$3:$A827,R$2,$B$3:$B827))</f>
        <v/>
      </c>
      <c r="T827" s="9" t="str">
        <f aca="false">IF(ISBLANK(A827),"",IF($A827=T$2,$C827,T826))</f>
        <v/>
      </c>
      <c r="U827" s="9" t="str">
        <f aca="false">IF(ISBLANK(A827),"",IF($A827=U$2,$C827,U826))</f>
        <v/>
      </c>
      <c r="V827" s="9" t="str">
        <f aca="false">IF(ISBLANK(A827),"",IF($A827=V$2,$C827,V826))</f>
        <v/>
      </c>
      <c r="W827" s="9" t="str">
        <f aca="false">IF(ISBLANK(A827),"",IF($A827=W$2,$C827,W826))</f>
        <v/>
      </c>
    </row>
    <row r="828" customFormat="false" ht="14.1" hidden="false" customHeight="false" outlineLevel="0" collapsed="false">
      <c r="H828" s="8" t="n">
        <f aca="false">IF(ISBLANK(D828),,LEFT(D828,LEN(D828)-6)*1)</f>
        <v>0</v>
      </c>
      <c r="I828" s="9" t="str">
        <f aca="false">IF(ISBLANK(A828),"",-B828*C828)</f>
        <v/>
      </c>
      <c r="J828" s="9" t="str">
        <f aca="false">IF(ISBLANK(A828),"",-SUM(I$3:I828))</f>
        <v/>
      </c>
      <c r="K828" s="9" t="str">
        <f aca="false">IF(ISBLANK(A828),"",SUMPRODUCT(O828:R828,T828:W828)-J828)</f>
        <v/>
      </c>
      <c r="L828" s="5" t="str">
        <f aca="false">IF(ISBLANK(A828),"",K828/$M$1)</f>
        <v/>
      </c>
      <c r="M828" s="5" t="str">
        <f aca="false">IF(ISBLANK(A828),"",K828/($M$1+SUM(K$3:K827)))</f>
        <v/>
      </c>
      <c r="N828" s="0" t="str">
        <f aca="false">IF(ISBLANK(A828),"",IF(H829=0,NETWORKDAYS($H$3,H828,holiday!$B$2:$B$10),IF(DAY(H828)&lt;DAY(H829),NETWORKDAYS($H$3,H828,holiday!$B$2:$B$10),0)))</f>
        <v/>
      </c>
      <c r="O828" s="0" t="str">
        <f aca="false">IF(ISBLANK(A828),"",SUMIF($A$3:$A828,O$2,$B$3:$B828))</f>
        <v/>
      </c>
      <c r="P828" s="0" t="str">
        <f aca="false">IF(ISBLANK(A828),"",SUMIF($A$3:$A828,P$2,$B$3:$B828))</f>
        <v/>
      </c>
      <c r="Q828" s="0" t="str">
        <f aca="false">IF(ISBLANK(A828),"",SUMIF($A$3:$A828,Q$2,$B$3:$B828))</f>
        <v/>
      </c>
      <c r="R828" s="0" t="str">
        <f aca="false">IF(ISBLANK(A828),"",SUMIF($A$3:$A828,R$2,$B$3:$B828))</f>
        <v/>
      </c>
      <c r="T828" s="9" t="str">
        <f aca="false">IF(ISBLANK(A828),"",IF($A828=T$2,$C828,T827))</f>
        <v/>
      </c>
      <c r="U828" s="9" t="str">
        <f aca="false">IF(ISBLANK(A828),"",IF($A828=U$2,$C828,U827))</f>
        <v/>
      </c>
      <c r="V828" s="9" t="str">
        <f aca="false">IF(ISBLANK(A828),"",IF($A828=V$2,$C828,V827))</f>
        <v/>
      </c>
      <c r="W828" s="9" t="str">
        <f aca="false">IF(ISBLANK(A828),"",IF($A828=W$2,$C828,W827))</f>
        <v/>
      </c>
    </row>
    <row r="829" customFormat="false" ht="14.1" hidden="false" customHeight="false" outlineLevel="0" collapsed="false">
      <c r="H829" s="8" t="n">
        <f aca="false">IF(ISBLANK(D829),,LEFT(D829,LEN(D829)-6)*1)</f>
        <v>0</v>
      </c>
      <c r="I829" s="9" t="str">
        <f aca="false">IF(ISBLANK(A829),"",-B829*C829)</f>
        <v/>
      </c>
      <c r="J829" s="9" t="str">
        <f aca="false">IF(ISBLANK(A829),"",-SUM(I$3:I829))</f>
        <v/>
      </c>
      <c r="K829" s="9" t="str">
        <f aca="false">IF(ISBLANK(A829),"",SUMPRODUCT(O829:R829,T829:W829)-J829)</f>
        <v/>
      </c>
      <c r="L829" s="5" t="str">
        <f aca="false">IF(ISBLANK(A829),"",K829/$M$1)</f>
        <v/>
      </c>
      <c r="M829" s="5" t="str">
        <f aca="false">IF(ISBLANK(A829),"",K829/($M$1+SUM(K$3:K828)))</f>
        <v/>
      </c>
      <c r="N829" s="0" t="str">
        <f aca="false">IF(ISBLANK(A829),"",IF(H830=0,NETWORKDAYS($H$3,H829,holiday!$B$2:$B$10),IF(DAY(H829)&lt;DAY(H830),NETWORKDAYS($H$3,H829,holiday!$B$2:$B$10),0)))</f>
        <v/>
      </c>
      <c r="O829" s="0" t="str">
        <f aca="false">IF(ISBLANK(A829),"",SUMIF($A$3:$A829,O$2,$B$3:$B829))</f>
        <v/>
      </c>
      <c r="P829" s="0" t="str">
        <f aca="false">IF(ISBLANK(A829),"",SUMIF($A$3:$A829,P$2,$B$3:$B829))</f>
        <v/>
      </c>
      <c r="Q829" s="0" t="str">
        <f aca="false">IF(ISBLANK(A829),"",SUMIF($A$3:$A829,Q$2,$B$3:$B829))</f>
        <v/>
      </c>
      <c r="R829" s="0" t="str">
        <f aca="false">IF(ISBLANK(A829),"",SUMIF($A$3:$A829,R$2,$B$3:$B829))</f>
        <v/>
      </c>
      <c r="T829" s="9" t="str">
        <f aca="false">IF(ISBLANK(A829),"",IF($A829=T$2,$C829,T828))</f>
        <v/>
      </c>
      <c r="U829" s="9" t="str">
        <f aca="false">IF(ISBLANK(A829),"",IF($A829=U$2,$C829,U828))</f>
        <v/>
      </c>
      <c r="V829" s="9" t="str">
        <f aca="false">IF(ISBLANK(A829),"",IF($A829=V$2,$C829,V828))</f>
        <v/>
      </c>
      <c r="W829" s="9" t="str">
        <f aca="false">IF(ISBLANK(A829),"",IF($A829=W$2,$C829,W828))</f>
        <v/>
      </c>
    </row>
    <row r="830" customFormat="false" ht="14.1" hidden="false" customHeight="false" outlineLevel="0" collapsed="false">
      <c r="H830" s="8" t="n">
        <f aca="false">IF(ISBLANK(D830),,LEFT(D830,LEN(D830)-6)*1)</f>
        <v>0</v>
      </c>
      <c r="I830" s="9" t="str">
        <f aca="false">IF(ISBLANK(A830),"",-B830*C830)</f>
        <v/>
      </c>
      <c r="J830" s="9" t="str">
        <f aca="false">IF(ISBLANK(A830),"",-SUM(I$3:I830))</f>
        <v/>
      </c>
      <c r="K830" s="9" t="str">
        <f aca="false">IF(ISBLANK(A830),"",SUMPRODUCT(O830:R830,T830:W830)-J830)</f>
        <v/>
      </c>
      <c r="L830" s="5" t="str">
        <f aca="false">IF(ISBLANK(A830),"",K830/$M$1)</f>
        <v/>
      </c>
      <c r="M830" s="5" t="str">
        <f aca="false">IF(ISBLANK(A830),"",K830/($M$1+SUM(K$3:K829)))</f>
        <v/>
      </c>
      <c r="N830" s="0" t="str">
        <f aca="false">IF(ISBLANK(A830),"",IF(H831=0,NETWORKDAYS($H$3,H830,holiday!$B$2:$B$10),IF(DAY(H830)&lt;DAY(H831),NETWORKDAYS($H$3,H830,holiday!$B$2:$B$10),0)))</f>
        <v/>
      </c>
      <c r="O830" s="0" t="str">
        <f aca="false">IF(ISBLANK(A830),"",SUMIF($A$3:$A830,O$2,$B$3:$B830))</f>
        <v/>
      </c>
      <c r="P830" s="0" t="str">
        <f aca="false">IF(ISBLANK(A830),"",SUMIF($A$3:$A830,P$2,$B$3:$B830))</f>
        <v/>
      </c>
      <c r="Q830" s="0" t="str">
        <f aca="false">IF(ISBLANK(A830),"",SUMIF($A$3:$A830,Q$2,$B$3:$B830))</f>
        <v/>
      </c>
      <c r="R830" s="0" t="str">
        <f aca="false">IF(ISBLANK(A830),"",SUMIF($A$3:$A830,R$2,$B$3:$B830))</f>
        <v/>
      </c>
      <c r="T830" s="9" t="str">
        <f aca="false">IF(ISBLANK(A830),"",IF($A830=T$2,$C830,T829))</f>
        <v/>
      </c>
      <c r="U830" s="9" t="str">
        <f aca="false">IF(ISBLANK(A830),"",IF($A830=U$2,$C830,U829))</f>
        <v/>
      </c>
      <c r="V830" s="9" t="str">
        <f aca="false">IF(ISBLANK(A830),"",IF($A830=V$2,$C830,V829))</f>
        <v/>
      </c>
      <c r="W830" s="9" t="str">
        <f aca="false">IF(ISBLANK(A830),"",IF($A830=W$2,$C830,W829))</f>
        <v/>
      </c>
    </row>
    <row r="831" customFormat="false" ht="14.1" hidden="false" customHeight="false" outlineLevel="0" collapsed="false">
      <c r="H831" s="8" t="n">
        <f aca="false">IF(ISBLANK(D831),,LEFT(D831,LEN(D831)-6)*1)</f>
        <v>0</v>
      </c>
      <c r="I831" s="9" t="str">
        <f aca="false">IF(ISBLANK(A831),"",-B831*C831)</f>
        <v/>
      </c>
      <c r="J831" s="9" t="str">
        <f aca="false">IF(ISBLANK(A831),"",-SUM(I$3:I831))</f>
        <v/>
      </c>
      <c r="K831" s="9" t="str">
        <f aca="false">IF(ISBLANK(A831),"",SUMPRODUCT(O831:R831,T831:W831)-J831)</f>
        <v/>
      </c>
      <c r="L831" s="5" t="str">
        <f aca="false">IF(ISBLANK(A831),"",K831/$M$1)</f>
        <v/>
      </c>
      <c r="M831" s="5" t="str">
        <f aca="false">IF(ISBLANK(A831),"",K831/($M$1+SUM(K$3:K830)))</f>
        <v/>
      </c>
      <c r="N831" s="0" t="str">
        <f aca="false">IF(ISBLANK(A831),"",IF(H832=0,NETWORKDAYS($H$3,H831,holiday!$B$2:$B$10),IF(DAY(H831)&lt;DAY(H832),NETWORKDAYS($H$3,H831,holiday!$B$2:$B$10),0)))</f>
        <v/>
      </c>
      <c r="O831" s="0" t="str">
        <f aca="false">IF(ISBLANK(A831),"",SUMIF($A$3:$A831,O$2,$B$3:$B831))</f>
        <v/>
      </c>
      <c r="P831" s="0" t="str">
        <f aca="false">IF(ISBLANK(A831),"",SUMIF($A$3:$A831,P$2,$B$3:$B831))</f>
        <v/>
      </c>
      <c r="Q831" s="0" t="str">
        <f aca="false">IF(ISBLANK(A831),"",SUMIF($A$3:$A831,Q$2,$B$3:$B831))</f>
        <v/>
      </c>
      <c r="R831" s="0" t="str">
        <f aca="false">IF(ISBLANK(A831),"",SUMIF($A$3:$A831,R$2,$B$3:$B831))</f>
        <v/>
      </c>
      <c r="T831" s="9" t="str">
        <f aca="false">IF(ISBLANK(A831),"",IF($A831=T$2,$C831,T830))</f>
        <v/>
      </c>
      <c r="U831" s="9" t="str">
        <f aca="false">IF(ISBLANK(A831),"",IF($A831=U$2,$C831,U830))</f>
        <v/>
      </c>
      <c r="V831" s="9" t="str">
        <f aca="false">IF(ISBLANK(A831),"",IF($A831=V$2,$C831,V830))</f>
        <v/>
      </c>
      <c r="W831" s="9" t="str">
        <f aca="false">IF(ISBLANK(A831),"",IF($A831=W$2,$C831,W830))</f>
        <v/>
      </c>
    </row>
    <row r="832" customFormat="false" ht="14.1" hidden="false" customHeight="false" outlineLevel="0" collapsed="false">
      <c r="H832" s="8" t="n">
        <f aca="false">IF(ISBLANK(D832),,LEFT(D832,LEN(D832)-6)*1)</f>
        <v>0</v>
      </c>
      <c r="I832" s="9" t="str">
        <f aca="false">IF(ISBLANK(A832),"",-B832*C832)</f>
        <v/>
      </c>
      <c r="J832" s="9" t="str">
        <f aca="false">IF(ISBLANK(A832),"",-SUM(I$3:I832))</f>
        <v/>
      </c>
      <c r="K832" s="9" t="str">
        <f aca="false">IF(ISBLANK(A832),"",SUMPRODUCT(O832:R832,T832:W832)-J832)</f>
        <v/>
      </c>
      <c r="L832" s="5" t="str">
        <f aca="false">IF(ISBLANK(A832),"",K832/$M$1)</f>
        <v/>
      </c>
      <c r="M832" s="5" t="str">
        <f aca="false">IF(ISBLANK(A832),"",K832/($M$1+SUM(K$3:K831)))</f>
        <v/>
      </c>
      <c r="N832" s="0" t="str">
        <f aca="false">IF(ISBLANK(A832),"",IF(H833=0,NETWORKDAYS($H$3,H832,holiday!$B$2:$B$10),IF(DAY(H832)&lt;DAY(H833),NETWORKDAYS($H$3,H832,holiday!$B$2:$B$10),0)))</f>
        <v/>
      </c>
      <c r="O832" s="0" t="str">
        <f aca="false">IF(ISBLANK(A832),"",SUMIF($A$3:$A832,O$2,$B$3:$B832))</f>
        <v/>
      </c>
      <c r="P832" s="0" t="str">
        <f aca="false">IF(ISBLANK(A832),"",SUMIF($A$3:$A832,P$2,$B$3:$B832))</f>
        <v/>
      </c>
      <c r="Q832" s="0" t="str">
        <f aca="false">IF(ISBLANK(A832),"",SUMIF($A$3:$A832,Q$2,$B$3:$B832))</f>
        <v/>
      </c>
      <c r="R832" s="0" t="str">
        <f aca="false">IF(ISBLANK(A832),"",SUMIF($A$3:$A832,R$2,$B$3:$B832))</f>
        <v/>
      </c>
      <c r="T832" s="9" t="str">
        <f aca="false">IF(ISBLANK(A832),"",IF($A832=T$2,$C832,T831))</f>
        <v/>
      </c>
      <c r="U832" s="9" t="str">
        <f aca="false">IF(ISBLANK(A832),"",IF($A832=U$2,$C832,U831))</f>
        <v/>
      </c>
      <c r="V832" s="9" t="str">
        <f aca="false">IF(ISBLANK(A832),"",IF($A832=V$2,$C832,V831))</f>
        <v/>
      </c>
      <c r="W832" s="9" t="str">
        <f aca="false">IF(ISBLANK(A832),"",IF($A832=W$2,$C832,W831))</f>
        <v/>
      </c>
    </row>
    <row r="833" customFormat="false" ht="14.1" hidden="false" customHeight="false" outlineLevel="0" collapsed="false">
      <c r="H833" s="8" t="n">
        <f aca="false">IF(ISBLANK(D833),,LEFT(D833,LEN(D833)-6)*1)</f>
        <v>0</v>
      </c>
      <c r="I833" s="9" t="str">
        <f aca="false">IF(ISBLANK(A833),"",-B833*C833)</f>
        <v/>
      </c>
      <c r="J833" s="9" t="str">
        <f aca="false">IF(ISBLANK(A833),"",-SUM(I$3:I833))</f>
        <v/>
      </c>
      <c r="K833" s="9" t="str">
        <f aca="false">IF(ISBLANK(A833),"",SUMPRODUCT(O833:R833,T833:W833)-J833)</f>
        <v/>
      </c>
      <c r="L833" s="5" t="str">
        <f aca="false">IF(ISBLANK(A833),"",K833/$M$1)</f>
        <v/>
      </c>
      <c r="M833" s="5" t="str">
        <f aca="false">IF(ISBLANK(A833),"",K833/($M$1+SUM(K$3:K832)))</f>
        <v/>
      </c>
      <c r="N833" s="0" t="str">
        <f aca="false">IF(ISBLANK(A833),"",IF(H834=0,NETWORKDAYS($H$3,H833,holiday!$B$2:$B$10),IF(DAY(H833)&lt;DAY(H834),NETWORKDAYS($H$3,H833,holiday!$B$2:$B$10),0)))</f>
        <v/>
      </c>
      <c r="O833" s="0" t="str">
        <f aca="false">IF(ISBLANK(A833),"",SUMIF($A$3:$A833,O$2,$B$3:$B833))</f>
        <v/>
      </c>
      <c r="P833" s="0" t="str">
        <f aca="false">IF(ISBLANK(A833),"",SUMIF($A$3:$A833,P$2,$B$3:$B833))</f>
        <v/>
      </c>
      <c r="Q833" s="0" t="str">
        <f aca="false">IF(ISBLANK(A833),"",SUMIF($A$3:$A833,Q$2,$B$3:$B833))</f>
        <v/>
      </c>
      <c r="R833" s="0" t="str">
        <f aca="false">IF(ISBLANK(A833),"",SUMIF($A$3:$A833,R$2,$B$3:$B833))</f>
        <v/>
      </c>
      <c r="T833" s="9" t="str">
        <f aca="false">IF(ISBLANK(A833),"",IF($A833=T$2,$C833,T832))</f>
        <v/>
      </c>
      <c r="U833" s="9" t="str">
        <f aca="false">IF(ISBLANK(A833),"",IF($A833=U$2,$C833,U832))</f>
        <v/>
      </c>
      <c r="V833" s="9" t="str">
        <f aca="false">IF(ISBLANK(A833),"",IF($A833=V$2,$C833,V832))</f>
        <v/>
      </c>
      <c r="W833" s="9" t="str">
        <f aca="false">IF(ISBLANK(A833),"",IF($A833=W$2,$C833,W832))</f>
        <v/>
      </c>
    </row>
    <row r="834" customFormat="false" ht="14.1" hidden="false" customHeight="false" outlineLevel="0" collapsed="false">
      <c r="H834" s="8" t="n">
        <f aca="false">IF(ISBLANK(D834),,LEFT(D834,LEN(D834)-6)*1)</f>
        <v>0</v>
      </c>
      <c r="I834" s="9" t="str">
        <f aca="false">IF(ISBLANK(A834),"",-B834*C834)</f>
        <v/>
      </c>
      <c r="J834" s="9" t="str">
        <f aca="false">IF(ISBLANK(A834),"",-SUM(I$3:I834))</f>
        <v/>
      </c>
      <c r="K834" s="9" t="str">
        <f aca="false">IF(ISBLANK(A834),"",SUMPRODUCT(O834:R834,T834:W834)-J834)</f>
        <v/>
      </c>
      <c r="L834" s="5" t="str">
        <f aca="false">IF(ISBLANK(A834),"",K834/$M$1)</f>
        <v/>
      </c>
      <c r="M834" s="5" t="str">
        <f aca="false">IF(ISBLANK(A834),"",K834/($M$1+SUM(K$3:K833)))</f>
        <v/>
      </c>
      <c r="N834" s="0" t="str">
        <f aca="false">IF(ISBLANK(A834),"",IF(H835=0,NETWORKDAYS($H$3,H834,holiday!$B$2:$B$10),IF(DAY(H834)&lt;DAY(H835),NETWORKDAYS($H$3,H834,holiday!$B$2:$B$10),0)))</f>
        <v/>
      </c>
      <c r="O834" s="0" t="str">
        <f aca="false">IF(ISBLANK(A834),"",SUMIF($A$3:$A834,O$2,$B$3:$B834))</f>
        <v/>
      </c>
      <c r="P834" s="0" t="str">
        <f aca="false">IF(ISBLANK(A834),"",SUMIF($A$3:$A834,P$2,$B$3:$B834))</f>
        <v/>
      </c>
      <c r="Q834" s="0" t="str">
        <f aca="false">IF(ISBLANK(A834),"",SUMIF($A$3:$A834,Q$2,$B$3:$B834))</f>
        <v/>
      </c>
      <c r="R834" s="0" t="str">
        <f aca="false">IF(ISBLANK(A834),"",SUMIF($A$3:$A834,R$2,$B$3:$B834))</f>
        <v/>
      </c>
      <c r="T834" s="9" t="str">
        <f aca="false">IF(ISBLANK(A834),"",IF($A834=T$2,$C834,T833))</f>
        <v/>
      </c>
      <c r="U834" s="9" t="str">
        <f aca="false">IF(ISBLANK(A834),"",IF($A834=U$2,$C834,U833))</f>
        <v/>
      </c>
      <c r="V834" s="9" t="str">
        <f aca="false">IF(ISBLANK(A834),"",IF($A834=V$2,$C834,V833))</f>
        <v/>
      </c>
      <c r="W834" s="9" t="str">
        <f aca="false">IF(ISBLANK(A834),"",IF($A834=W$2,$C834,W833))</f>
        <v/>
      </c>
    </row>
    <row r="835" customFormat="false" ht="14.1" hidden="false" customHeight="false" outlineLevel="0" collapsed="false">
      <c r="H835" s="8" t="n">
        <f aca="false">IF(ISBLANK(D835),,LEFT(D835,LEN(D835)-6)*1)</f>
        <v>0</v>
      </c>
      <c r="I835" s="9" t="str">
        <f aca="false">IF(ISBLANK(A835),"",-B835*C835)</f>
        <v/>
      </c>
      <c r="J835" s="9" t="str">
        <f aca="false">IF(ISBLANK(A835),"",-SUM(I$3:I835))</f>
        <v/>
      </c>
      <c r="K835" s="9" t="str">
        <f aca="false">IF(ISBLANK(A835),"",SUMPRODUCT(O835:R835,T835:W835)-J835)</f>
        <v/>
      </c>
      <c r="L835" s="5" t="str">
        <f aca="false">IF(ISBLANK(A835),"",K835/$M$1)</f>
        <v/>
      </c>
      <c r="M835" s="5" t="str">
        <f aca="false">IF(ISBLANK(A835),"",K835/($M$1+SUM(K$3:K834)))</f>
        <v/>
      </c>
      <c r="N835" s="0" t="str">
        <f aca="false">IF(ISBLANK(A835),"",IF(H836=0,NETWORKDAYS($H$3,H835,holiday!$B$2:$B$10),IF(DAY(H835)&lt;DAY(H836),NETWORKDAYS($H$3,H835,holiday!$B$2:$B$10),0)))</f>
        <v/>
      </c>
      <c r="O835" s="0" t="str">
        <f aca="false">IF(ISBLANK(A835),"",SUMIF($A$3:$A835,O$2,$B$3:$B835))</f>
        <v/>
      </c>
      <c r="P835" s="0" t="str">
        <f aca="false">IF(ISBLANK(A835),"",SUMIF($A$3:$A835,P$2,$B$3:$B835))</f>
        <v/>
      </c>
      <c r="Q835" s="0" t="str">
        <f aca="false">IF(ISBLANK(A835),"",SUMIF($A$3:$A835,Q$2,$B$3:$B835))</f>
        <v/>
      </c>
      <c r="R835" s="0" t="str">
        <f aca="false">IF(ISBLANK(A835),"",SUMIF($A$3:$A835,R$2,$B$3:$B835))</f>
        <v/>
      </c>
      <c r="T835" s="9" t="str">
        <f aca="false">IF(ISBLANK(A835),"",IF($A835=T$2,$C835,T834))</f>
        <v/>
      </c>
      <c r="U835" s="9" t="str">
        <f aca="false">IF(ISBLANK(A835),"",IF($A835=U$2,$C835,U834))</f>
        <v/>
      </c>
      <c r="V835" s="9" t="str">
        <f aca="false">IF(ISBLANK(A835),"",IF($A835=V$2,$C835,V834))</f>
        <v/>
      </c>
      <c r="W835" s="9" t="str">
        <f aca="false">IF(ISBLANK(A835),"",IF($A835=W$2,$C835,W834))</f>
        <v/>
      </c>
    </row>
    <row r="836" customFormat="false" ht="14.1" hidden="false" customHeight="false" outlineLevel="0" collapsed="false">
      <c r="H836" s="8" t="n">
        <f aca="false">IF(ISBLANK(D836),,LEFT(D836,LEN(D836)-6)*1)</f>
        <v>0</v>
      </c>
      <c r="I836" s="9" t="str">
        <f aca="false">IF(ISBLANK(A836),"",-B836*C836)</f>
        <v/>
      </c>
      <c r="J836" s="9" t="str">
        <f aca="false">IF(ISBLANK(A836),"",-SUM(I$3:I836))</f>
        <v/>
      </c>
      <c r="K836" s="9" t="str">
        <f aca="false">IF(ISBLANK(A836),"",SUMPRODUCT(O836:R836,T836:W836)-J836)</f>
        <v/>
      </c>
      <c r="L836" s="5" t="str">
        <f aca="false">IF(ISBLANK(A836),"",K836/$M$1)</f>
        <v/>
      </c>
      <c r="M836" s="5" t="str">
        <f aca="false">IF(ISBLANK(A836),"",K836/($M$1+SUM(K$3:K835)))</f>
        <v/>
      </c>
      <c r="N836" s="0" t="str">
        <f aca="false">IF(ISBLANK(A836),"",IF(H837=0,NETWORKDAYS($H$3,H836,holiday!$B$2:$B$10),IF(DAY(H836)&lt;DAY(H837),NETWORKDAYS($H$3,H836,holiday!$B$2:$B$10),0)))</f>
        <v/>
      </c>
      <c r="O836" s="0" t="str">
        <f aca="false">IF(ISBLANK(A836),"",SUMIF($A$3:$A836,O$2,$B$3:$B836))</f>
        <v/>
      </c>
      <c r="P836" s="0" t="str">
        <f aca="false">IF(ISBLANK(A836),"",SUMIF($A$3:$A836,P$2,$B$3:$B836))</f>
        <v/>
      </c>
      <c r="Q836" s="0" t="str">
        <f aca="false">IF(ISBLANK(A836),"",SUMIF($A$3:$A836,Q$2,$B$3:$B836))</f>
        <v/>
      </c>
      <c r="R836" s="0" t="str">
        <f aca="false">IF(ISBLANK(A836),"",SUMIF($A$3:$A836,R$2,$B$3:$B836))</f>
        <v/>
      </c>
      <c r="T836" s="9" t="str">
        <f aca="false">IF(ISBLANK(A836),"",IF($A836=T$2,$C836,T835))</f>
        <v/>
      </c>
      <c r="U836" s="9" t="str">
        <f aca="false">IF(ISBLANK(A836),"",IF($A836=U$2,$C836,U835))</f>
        <v/>
      </c>
      <c r="V836" s="9" t="str">
        <f aca="false">IF(ISBLANK(A836),"",IF($A836=V$2,$C836,V835))</f>
        <v/>
      </c>
      <c r="W836" s="9" t="str">
        <f aca="false">IF(ISBLANK(A836),"",IF($A836=W$2,$C836,W835))</f>
        <v/>
      </c>
    </row>
    <row r="837" customFormat="false" ht="14.1" hidden="false" customHeight="false" outlineLevel="0" collapsed="false">
      <c r="H837" s="8" t="n">
        <f aca="false">IF(ISBLANK(D837),,LEFT(D837,LEN(D837)-6)*1)</f>
        <v>0</v>
      </c>
      <c r="I837" s="9" t="str">
        <f aca="false">IF(ISBLANK(A837),"",-B837*C837)</f>
        <v/>
      </c>
      <c r="J837" s="9" t="str">
        <f aca="false">IF(ISBLANK(A837),"",-SUM(I$3:I837))</f>
        <v/>
      </c>
      <c r="K837" s="9" t="str">
        <f aca="false">IF(ISBLANK(A837),"",SUMPRODUCT(O837:R837,T837:W837)-J837)</f>
        <v/>
      </c>
      <c r="L837" s="5" t="str">
        <f aca="false">IF(ISBLANK(A837),"",K837/$M$1)</f>
        <v/>
      </c>
      <c r="M837" s="5" t="str">
        <f aca="false">IF(ISBLANK(A837),"",K837/($M$1+SUM(K$3:K836)))</f>
        <v/>
      </c>
      <c r="N837" s="0" t="str">
        <f aca="false">IF(ISBLANK(A837),"",IF(H838=0,NETWORKDAYS($H$3,H837,holiday!$B$2:$B$10),IF(DAY(H837)&lt;DAY(H838),NETWORKDAYS($H$3,H837,holiday!$B$2:$B$10),0)))</f>
        <v/>
      </c>
      <c r="O837" s="0" t="str">
        <f aca="false">IF(ISBLANK(A837),"",SUMIF($A$3:$A837,O$2,$B$3:$B837))</f>
        <v/>
      </c>
      <c r="P837" s="0" t="str">
        <f aca="false">IF(ISBLANK(A837),"",SUMIF($A$3:$A837,P$2,$B$3:$B837))</f>
        <v/>
      </c>
      <c r="Q837" s="0" t="str">
        <f aca="false">IF(ISBLANK(A837),"",SUMIF($A$3:$A837,Q$2,$B$3:$B837))</f>
        <v/>
      </c>
      <c r="R837" s="0" t="str">
        <f aca="false">IF(ISBLANK(A837),"",SUMIF($A$3:$A837,R$2,$B$3:$B837))</f>
        <v/>
      </c>
      <c r="T837" s="9" t="str">
        <f aca="false">IF(ISBLANK(A837),"",IF($A837=T$2,$C837,T836))</f>
        <v/>
      </c>
      <c r="U837" s="9" t="str">
        <f aca="false">IF(ISBLANK(A837),"",IF($A837=U$2,$C837,U836))</f>
        <v/>
      </c>
      <c r="V837" s="9" t="str">
        <f aca="false">IF(ISBLANK(A837),"",IF($A837=V$2,$C837,V836))</f>
        <v/>
      </c>
      <c r="W837" s="9" t="str">
        <f aca="false">IF(ISBLANK(A837),"",IF($A837=W$2,$C837,W836))</f>
        <v/>
      </c>
    </row>
    <row r="838" customFormat="false" ht="14.1" hidden="false" customHeight="false" outlineLevel="0" collapsed="false">
      <c r="H838" s="8" t="n">
        <f aca="false">IF(ISBLANK(D838),,LEFT(D838,LEN(D838)-6)*1)</f>
        <v>0</v>
      </c>
      <c r="I838" s="9" t="str">
        <f aca="false">IF(ISBLANK(A838),"",-B838*C838)</f>
        <v/>
      </c>
      <c r="J838" s="9" t="str">
        <f aca="false">IF(ISBLANK(A838),"",-SUM(I$3:I838))</f>
        <v/>
      </c>
      <c r="K838" s="9" t="str">
        <f aca="false">IF(ISBLANK(A838),"",SUMPRODUCT(O838:R838,T838:W838)-J838)</f>
        <v/>
      </c>
      <c r="L838" s="5" t="str">
        <f aca="false">IF(ISBLANK(A838),"",K838/$M$1)</f>
        <v/>
      </c>
      <c r="M838" s="5" t="str">
        <f aca="false">IF(ISBLANK(A838),"",K838/($M$1+SUM(K$3:K837)))</f>
        <v/>
      </c>
      <c r="N838" s="0" t="str">
        <f aca="false">IF(ISBLANK(A838),"",IF(H839=0,NETWORKDAYS($H$3,H838,holiday!$B$2:$B$10),IF(DAY(H838)&lt;DAY(H839),NETWORKDAYS($H$3,H838,holiday!$B$2:$B$10),0)))</f>
        <v/>
      </c>
      <c r="O838" s="0" t="str">
        <f aca="false">IF(ISBLANK(A838),"",SUMIF($A$3:$A838,O$2,$B$3:$B838))</f>
        <v/>
      </c>
      <c r="P838" s="0" t="str">
        <f aca="false">IF(ISBLANK(A838),"",SUMIF($A$3:$A838,P$2,$B$3:$B838))</f>
        <v/>
      </c>
      <c r="Q838" s="0" t="str">
        <f aca="false">IF(ISBLANK(A838),"",SUMIF($A$3:$A838,Q$2,$B$3:$B838))</f>
        <v/>
      </c>
      <c r="R838" s="0" t="str">
        <f aca="false">IF(ISBLANK(A838),"",SUMIF($A$3:$A838,R$2,$B$3:$B838))</f>
        <v/>
      </c>
      <c r="T838" s="9" t="str">
        <f aca="false">IF(ISBLANK(A838),"",IF($A838=T$2,$C838,T837))</f>
        <v/>
      </c>
      <c r="U838" s="9" t="str">
        <f aca="false">IF(ISBLANK(A838),"",IF($A838=U$2,$C838,U837))</f>
        <v/>
      </c>
      <c r="V838" s="9" t="str">
        <f aca="false">IF(ISBLANK(A838),"",IF($A838=V$2,$C838,V837))</f>
        <v/>
      </c>
      <c r="W838" s="9" t="str">
        <f aca="false">IF(ISBLANK(A838),"",IF($A838=W$2,$C838,W837))</f>
        <v/>
      </c>
    </row>
    <row r="839" customFormat="false" ht="14.1" hidden="false" customHeight="false" outlineLevel="0" collapsed="false">
      <c r="H839" s="8" t="n">
        <f aca="false">IF(ISBLANK(D839),,LEFT(D839,LEN(D839)-6)*1)</f>
        <v>0</v>
      </c>
      <c r="I839" s="9" t="str">
        <f aca="false">IF(ISBLANK(A839),"",-B839*C839)</f>
        <v/>
      </c>
      <c r="J839" s="9" t="str">
        <f aca="false">IF(ISBLANK(A839),"",-SUM(I$3:I839))</f>
        <v/>
      </c>
      <c r="K839" s="9" t="str">
        <f aca="false">IF(ISBLANK(A839),"",SUMPRODUCT(O839:R839,T839:W839)-J839)</f>
        <v/>
      </c>
      <c r="L839" s="5" t="str">
        <f aca="false">IF(ISBLANK(A839),"",K839/$M$1)</f>
        <v/>
      </c>
      <c r="M839" s="5" t="str">
        <f aca="false">IF(ISBLANK(A839),"",K839/($M$1+SUM(K$3:K838)))</f>
        <v/>
      </c>
      <c r="N839" s="0" t="str">
        <f aca="false">IF(ISBLANK(A839),"",IF(H840=0,NETWORKDAYS($H$3,H839,holiday!$B$2:$B$10),IF(DAY(H839)&lt;DAY(H840),NETWORKDAYS($H$3,H839,holiday!$B$2:$B$10),0)))</f>
        <v/>
      </c>
      <c r="O839" s="0" t="str">
        <f aca="false">IF(ISBLANK(A839),"",SUMIF($A$3:$A839,O$2,$B$3:$B839))</f>
        <v/>
      </c>
      <c r="P839" s="0" t="str">
        <f aca="false">IF(ISBLANK(A839),"",SUMIF($A$3:$A839,P$2,$B$3:$B839))</f>
        <v/>
      </c>
      <c r="Q839" s="0" t="str">
        <f aca="false">IF(ISBLANK(A839),"",SUMIF($A$3:$A839,Q$2,$B$3:$B839))</f>
        <v/>
      </c>
      <c r="R839" s="0" t="str">
        <f aca="false">IF(ISBLANK(A839),"",SUMIF($A$3:$A839,R$2,$B$3:$B839))</f>
        <v/>
      </c>
      <c r="T839" s="9" t="str">
        <f aca="false">IF(ISBLANK(A839),"",IF($A839=T$2,$C839,T838))</f>
        <v/>
      </c>
      <c r="U839" s="9" t="str">
        <f aca="false">IF(ISBLANK(A839),"",IF($A839=U$2,$C839,U838))</f>
        <v/>
      </c>
      <c r="V839" s="9" t="str">
        <f aca="false">IF(ISBLANK(A839),"",IF($A839=V$2,$C839,V838))</f>
        <v/>
      </c>
      <c r="W839" s="9" t="str">
        <f aca="false">IF(ISBLANK(A839),"",IF($A839=W$2,$C839,W838))</f>
        <v/>
      </c>
    </row>
    <row r="840" customFormat="false" ht="14.1" hidden="false" customHeight="false" outlineLevel="0" collapsed="false">
      <c r="H840" s="8" t="n">
        <f aca="false">IF(ISBLANK(D840),,LEFT(D840,LEN(D840)-6)*1)</f>
        <v>0</v>
      </c>
      <c r="I840" s="9" t="str">
        <f aca="false">IF(ISBLANK(A840),"",-B840*C840)</f>
        <v/>
      </c>
      <c r="J840" s="9" t="str">
        <f aca="false">IF(ISBLANK(A840),"",-SUM(I$3:I840))</f>
        <v/>
      </c>
      <c r="K840" s="9" t="str">
        <f aca="false">IF(ISBLANK(A840),"",SUMPRODUCT(O840:R840,T840:W840)-J840)</f>
        <v/>
      </c>
      <c r="L840" s="5" t="str">
        <f aca="false">IF(ISBLANK(A840),"",K840/$M$1)</f>
        <v/>
      </c>
      <c r="M840" s="5" t="str">
        <f aca="false">IF(ISBLANK(A840),"",K840/($M$1+SUM(K$3:K839)))</f>
        <v/>
      </c>
      <c r="N840" s="0" t="str">
        <f aca="false">IF(ISBLANK(A840),"",IF(H841=0,NETWORKDAYS($H$3,H840,holiday!$B$2:$B$10),IF(DAY(H840)&lt;DAY(H841),NETWORKDAYS($H$3,H840,holiday!$B$2:$B$10),0)))</f>
        <v/>
      </c>
      <c r="O840" s="0" t="str">
        <f aca="false">IF(ISBLANK(A840),"",SUMIF($A$3:$A840,O$2,$B$3:$B840))</f>
        <v/>
      </c>
      <c r="P840" s="0" t="str">
        <f aca="false">IF(ISBLANK(A840),"",SUMIF($A$3:$A840,P$2,$B$3:$B840))</f>
        <v/>
      </c>
      <c r="Q840" s="0" t="str">
        <f aca="false">IF(ISBLANK(A840),"",SUMIF($A$3:$A840,Q$2,$B$3:$B840))</f>
        <v/>
      </c>
      <c r="R840" s="0" t="str">
        <f aca="false">IF(ISBLANK(A840),"",SUMIF($A$3:$A840,R$2,$B$3:$B840))</f>
        <v/>
      </c>
      <c r="T840" s="9" t="str">
        <f aca="false">IF(ISBLANK(A840),"",IF($A840=T$2,$C840,T839))</f>
        <v/>
      </c>
      <c r="U840" s="9" t="str">
        <f aca="false">IF(ISBLANK(A840),"",IF($A840=U$2,$C840,U839))</f>
        <v/>
      </c>
      <c r="V840" s="9" t="str">
        <f aca="false">IF(ISBLANK(A840),"",IF($A840=V$2,$C840,V839))</f>
        <v/>
      </c>
      <c r="W840" s="9" t="str">
        <f aca="false">IF(ISBLANK(A840),"",IF($A840=W$2,$C840,W839))</f>
        <v/>
      </c>
    </row>
    <row r="841" customFormat="false" ht="14.1" hidden="false" customHeight="false" outlineLevel="0" collapsed="false">
      <c r="H841" s="8" t="n">
        <f aca="false">IF(ISBLANK(D841),,LEFT(D841,LEN(D841)-6)*1)</f>
        <v>0</v>
      </c>
      <c r="I841" s="9" t="str">
        <f aca="false">IF(ISBLANK(A841),"",-B841*C841)</f>
        <v/>
      </c>
      <c r="J841" s="9" t="str">
        <f aca="false">IF(ISBLANK(A841),"",-SUM(I$3:I841))</f>
        <v/>
      </c>
      <c r="K841" s="9" t="str">
        <f aca="false">IF(ISBLANK(A841),"",SUMPRODUCT(O841:R841,T841:W841)-J841)</f>
        <v/>
      </c>
      <c r="L841" s="5" t="str">
        <f aca="false">IF(ISBLANK(A841),"",K841/$M$1)</f>
        <v/>
      </c>
      <c r="M841" s="5" t="str">
        <f aca="false">IF(ISBLANK(A841),"",K841/($M$1+SUM(K$3:K840)))</f>
        <v/>
      </c>
      <c r="N841" s="0" t="str">
        <f aca="false">IF(ISBLANK(A841),"",IF(H842=0,NETWORKDAYS($H$3,H841,holiday!$B$2:$B$10),IF(DAY(H841)&lt;DAY(H842),NETWORKDAYS($H$3,H841,holiday!$B$2:$B$10),0)))</f>
        <v/>
      </c>
      <c r="O841" s="0" t="str">
        <f aca="false">IF(ISBLANK(A841),"",SUMIF($A$3:$A841,O$2,$B$3:$B841))</f>
        <v/>
      </c>
      <c r="P841" s="0" t="str">
        <f aca="false">IF(ISBLANK(A841),"",SUMIF($A$3:$A841,P$2,$B$3:$B841))</f>
        <v/>
      </c>
      <c r="Q841" s="0" t="str">
        <f aca="false">IF(ISBLANK(A841),"",SUMIF($A$3:$A841,Q$2,$B$3:$B841))</f>
        <v/>
      </c>
      <c r="R841" s="0" t="str">
        <f aca="false">IF(ISBLANK(A841),"",SUMIF($A$3:$A841,R$2,$B$3:$B841))</f>
        <v/>
      </c>
      <c r="T841" s="9" t="str">
        <f aca="false">IF(ISBLANK(A841),"",IF($A841=T$2,$C841,T840))</f>
        <v/>
      </c>
      <c r="U841" s="9" t="str">
        <f aca="false">IF(ISBLANK(A841),"",IF($A841=U$2,$C841,U840))</f>
        <v/>
      </c>
      <c r="V841" s="9" t="str">
        <f aca="false">IF(ISBLANK(A841),"",IF($A841=V$2,$C841,V840))</f>
        <v/>
      </c>
      <c r="W841" s="9" t="str">
        <f aca="false">IF(ISBLANK(A841),"",IF($A841=W$2,$C841,W840))</f>
        <v/>
      </c>
    </row>
    <row r="842" customFormat="false" ht="14.1" hidden="false" customHeight="false" outlineLevel="0" collapsed="false">
      <c r="H842" s="8" t="n">
        <f aca="false">IF(ISBLANK(D842),,LEFT(D842,LEN(D842)-6)*1)</f>
        <v>0</v>
      </c>
      <c r="I842" s="9" t="str">
        <f aca="false">IF(ISBLANK(A842),"",-B842*C842)</f>
        <v/>
      </c>
      <c r="J842" s="9" t="str">
        <f aca="false">IF(ISBLANK(A842),"",-SUM(I$3:I842))</f>
        <v/>
      </c>
      <c r="K842" s="9" t="str">
        <f aca="false">IF(ISBLANK(A842),"",SUMPRODUCT(O842:R842,T842:W842)-J842)</f>
        <v/>
      </c>
      <c r="L842" s="5" t="str">
        <f aca="false">IF(ISBLANK(A842),"",K842/$M$1)</f>
        <v/>
      </c>
      <c r="M842" s="5" t="str">
        <f aca="false">IF(ISBLANK(A842),"",K842/($M$1+SUM(K$3:K841)))</f>
        <v/>
      </c>
      <c r="N842" s="0" t="str">
        <f aca="false">IF(ISBLANK(A842),"",IF(H843=0,NETWORKDAYS($H$3,H842,holiday!$B$2:$B$10),IF(DAY(H842)&lt;DAY(H843),NETWORKDAYS($H$3,H842,holiday!$B$2:$B$10),0)))</f>
        <v/>
      </c>
      <c r="O842" s="0" t="str">
        <f aca="false">IF(ISBLANK(A842),"",SUMIF($A$3:$A842,O$2,$B$3:$B842))</f>
        <v/>
      </c>
      <c r="P842" s="0" t="str">
        <f aca="false">IF(ISBLANK(A842),"",SUMIF($A$3:$A842,P$2,$B$3:$B842))</f>
        <v/>
      </c>
      <c r="Q842" s="0" t="str">
        <f aca="false">IF(ISBLANK(A842),"",SUMIF($A$3:$A842,Q$2,$B$3:$B842))</f>
        <v/>
      </c>
      <c r="R842" s="0" t="str">
        <f aca="false">IF(ISBLANK(A842),"",SUMIF($A$3:$A842,R$2,$B$3:$B842))</f>
        <v/>
      </c>
      <c r="T842" s="9" t="str">
        <f aca="false">IF(ISBLANK(A842),"",IF($A842=T$2,$C842,T841))</f>
        <v/>
      </c>
      <c r="U842" s="9" t="str">
        <f aca="false">IF(ISBLANK(A842),"",IF($A842=U$2,$C842,U841))</f>
        <v/>
      </c>
      <c r="V842" s="9" t="str">
        <f aca="false">IF(ISBLANK(A842),"",IF($A842=V$2,$C842,V841))</f>
        <v/>
      </c>
      <c r="W842" s="9" t="str">
        <f aca="false">IF(ISBLANK(A842),"",IF($A842=W$2,$C842,W841))</f>
        <v/>
      </c>
    </row>
    <row r="843" customFormat="false" ht="14.1" hidden="false" customHeight="false" outlineLevel="0" collapsed="false">
      <c r="H843" s="8" t="n">
        <f aca="false">IF(ISBLANK(D843),,LEFT(D843,LEN(D843)-6)*1)</f>
        <v>0</v>
      </c>
      <c r="I843" s="9" t="str">
        <f aca="false">IF(ISBLANK(A843),"",-B843*C843)</f>
        <v/>
      </c>
      <c r="J843" s="9" t="str">
        <f aca="false">IF(ISBLANK(A843),"",-SUM(I$3:I843))</f>
        <v/>
      </c>
      <c r="K843" s="9" t="str">
        <f aca="false">IF(ISBLANK(A843),"",SUMPRODUCT(O843:R843,T843:W843)-J843)</f>
        <v/>
      </c>
      <c r="L843" s="5" t="str">
        <f aca="false">IF(ISBLANK(A843),"",K843/$M$1)</f>
        <v/>
      </c>
      <c r="M843" s="5" t="str">
        <f aca="false">IF(ISBLANK(A843),"",K843/($M$1+SUM(K$3:K842)))</f>
        <v/>
      </c>
      <c r="N843" s="0" t="str">
        <f aca="false">IF(ISBLANK(A843),"",IF(H844=0,NETWORKDAYS($H$3,H843,holiday!$B$2:$B$10),IF(DAY(H843)&lt;DAY(H844),NETWORKDAYS($H$3,H843,holiday!$B$2:$B$10),0)))</f>
        <v/>
      </c>
      <c r="O843" s="0" t="str">
        <f aca="false">IF(ISBLANK(A843),"",SUMIF($A$3:$A843,O$2,$B$3:$B843))</f>
        <v/>
      </c>
      <c r="P843" s="0" t="str">
        <f aca="false">IF(ISBLANK(A843),"",SUMIF($A$3:$A843,P$2,$B$3:$B843))</f>
        <v/>
      </c>
      <c r="Q843" s="0" t="str">
        <f aca="false">IF(ISBLANK(A843),"",SUMIF($A$3:$A843,Q$2,$B$3:$B843))</f>
        <v/>
      </c>
      <c r="R843" s="0" t="str">
        <f aca="false">IF(ISBLANK(A843),"",SUMIF($A$3:$A843,R$2,$B$3:$B843))</f>
        <v/>
      </c>
      <c r="T843" s="9" t="str">
        <f aca="false">IF(ISBLANK(A843),"",IF($A843=T$2,$C843,T842))</f>
        <v/>
      </c>
      <c r="U843" s="9" t="str">
        <f aca="false">IF(ISBLANK(A843),"",IF($A843=U$2,$C843,U842))</f>
        <v/>
      </c>
      <c r="V843" s="9" t="str">
        <f aca="false">IF(ISBLANK(A843),"",IF($A843=V$2,$C843,V842))</f>
        <v/>
      </c>
      <c r="W843" s="9" t="str">
        <f aca="false">IF(ISBLANK(A843),"",IF($A843=W$2,$C843,W842))</f>
        <v/>
      </c>
    </row>
    <row r="844" customFormat="false" ht="14.1" hidden="false" customHeight="false" outlineLevel="0" collapsed="false">
      <c r="H844" s="8" t="n">
        <f aca="false">IF(ISBLANK(D844),,LEFT(D844,LEN(D844)-6)*1)</f>
        <v>0</v>
      </c>
      <c r="I844" s="9" t="str">
        <f aca="false">IF(ISBLANK(A844),"",-B844*C844)</f>
        <v/>
      </c>
      <c r="J844" s="9" t="str">
        <f aca="false">IF(ISBLANK(A844),"",-SUM(I$3:I844))</f>
        <v/>
      </c>
      <c r="K844" s="9" t="str">
        <f aca="false">IF(ISBLANK(A844),"",SUMPRODUCT(O844:R844,T844:W844)-J844)</f>
        <v/>
      </c>
      <c r="L844" s="5" t="str">
        <f aca="false">IF(ISBLANK(A844),"",K844/$M$1)</f>
        <v/>
      </c>
      <c r="M844" s="5" t="str">
        <f aca="false">IF(ISBLANK(A844),"",K844/($M$1+SUM(K$3:K843)))</f>
        <v/>
      </c>
      <c r="N844" s="0" t="str">
        <f aca="false">IF(ISBLANK(A844),"",IF(H845=0,NETWORKDAYS($H$3,H844,holiday!$B$2:$B$10),IF(DAY(H844)&lt;DAY(H845),NETWORKDAYS($H$3,H844,holiday!$B$2:$B$10),0)))</f>
        <v/>
      </c>
      <c r="O844" s="0" t="str">
        <f aca="false">IF(ISBLANK(A844),"",SUMIF($A$3:$A844,O$2,$B$3:$B844))</f>
        <v/>
      </c>
      <c r="P844" s="0" t="str">
        <f aca="false">IF(ISBLANK(A844),"",SUMIF($A$3:$A844,P$2,$B$3:$B844))</f>
        <v/>
      </c>
      <c r="Q844" s="0" t="str">
        <f aca="false">IF(ISBLANK(A844),"",SUMIF($A$3:$A844,Q$2,$B$3:$B844))</f>
        <v/>
      </c>
      <c r="R844" s="0" t="str">
        <f aca="false">IF(ISBLANK(A844),"",SUMIF($A$3:$A844,R$2,$B$3:$B844))</f>
        <v/>
      </c>
      <c r="T844" s="9" t="str">
        <f aca="false">IF(ISBLANK(A844),"",IF($A844=T$2,$C844,T843))</f>
        <v/>
      </c>
      <c r="U844" s="9" t="str">
        <f aca="false">IF(ISBLANK(A844),"",IF($A844=U$2,$C844,U843))</f>
        <v/>
      </c>
      <c r="V844" s="9" t="str">
        <f aca="false">IF(ISBLANK(A844),"",IF($A844=V$2,$C844,V843))</f>
        <v/>
      </c>
      <c r="W844" s="9" t="str">
        <f aca="false">IF(ISBLANK(A844),"",IF($A844=W$2,$C844,W843))</f>
        <v/>
      </c>
    </row>
    <row r="845" customFormat="false" ht="14.1" hidden="false" customHeight="false" outlineLevel="0" collapsed="false">
      <c r="H845" s="8" t="n">
        <f aca="false">IF(ISBLANK(D845),,LEFT(D845,LEN(D845)-6)*1)</f>
        <v>0</v>
      </c>
      <c r="I845" s="9" t="str">
        <f aca="false">IF(ISBLANK(A845),"",-B845*C845)</f>
        <v/>
      </c>
      <c r="J845" s="9" t="str">
        <f aca="false">IF(ISBLANK(A845),"",-SUM(I$3:I845))</f>
        <v/>
      </c>
      <c r="K845" s="9" t="str">
        <f aca="false">IF(ISBLANK(A845),"",SUMPRODUCT(O845:R845,T845:W845)-J845)</f>
        <v/>
      </c>
      <c r="L845" s="5" t="str">
        <f aca="false">IF(ISBLANK(A845),"",K845/$M$1)</f>
        <v/>
      </c>
      <c r="M845" s="5" t="str">
        <f aca="false">IF(ISBLANK(A845),"",K845/($M$1+SUM(K$3:K844)))</f>
        <v/>
      </c>
      <c r="N845" s="0" t="str">
        <f aca="false">IF(ISBLANK(A845),"",IF(H846=0,NETWORKDAYS($H$3,H845,holiday!$B$2:$B$10),IF(DAY(H845)&lt;DAY(H846),NETWORKDAYS($H$3,H845,holiday!$B$2:$B$10),0)))</f>
        <v/>
      </c>
      <c r="O845" s="0" t="str">
        <f aca="false">IF(ISBLANK(A845),"",SUMIF($A$3:$A845,O$2,$B$3:$B845))</f>
        <v/>
      </c>
      <c r="P845" s="0" t="str">
        <f aca="false">IF(ISBLANK(A845),"",SUMIF($A$3:$A845,P$2,$B$3:$B845))</f>
        <v/>
      </c>
      <c r="Q845" s="0" t="str">
        <f aca="false">IF(ISBLANK(A845),"",SUMIF($A$3:$A845,Q$2,$B$3:$B845))</f>
        <v/>
      </c>
      <c r="R845" s="0" t="str">
        <f aca="false">IF(ISBLANK(A845),"",SUMIF($A$3:$A845,R$2,$B$3:$B845))</f>
        <v/>
      </c>
      <c r="T845" s="9" t="str">
        <f aca="false">IF(ISBLANK(A845),"",IF($A845=T$2,$C845,T844))</f>
        <v/>
      </c>
      <c r="U845" s="9" t="str">
        <f aca="false">IF(ISBLANK(A845),"",IF($A845=U$2,$C845,U844))</f>
        <v/>
      </c>
      <c r="V845" s="9" t="str">
        <f aca="false">IF(ISBLANK(A845),"",IF($A845=V$2,$C845,V844))</f>
        <v/>
      </c>
      <c r="W845" s="9" t="str">
        <f aca="false">IF(ISBLANK(A845),"",IF($A845=W$2,$C845,W844))</f>
        <v/>
      </c>
    </row>
    <row r="846" customFormat="false" ht="14.1" hidden="false" customHeight="false" outlineLevel="0" collapsed="false">
      <c r="H846" s="8" t="n">
        <f aca="false">IF(ISBLANK(D846),,LEFT(D846,LEN(D846)-6)*1)</f>
        <v>0</v>
      </c>
      <c r="I846" s="9" t="str">
        <f aca="false">IF(ISBLANK(A846),"",-B846*C846)</f>
        <v/>
      </c>
      <c r="J846" s="9" t="str">
        <f aca="false">IF(ISBLANK(A846),"",-SUM(I$3:I846))</f>
        <v/>
      </c>
      <c r="K846" s="9" t="str">
        <f aca="false">IF(ISBLANK(A846),"",SUMPRODUCT(O846:R846,T846:W846)-J846)</f>
        <v/>
      </c>
      <c r="L846" s="5" t="str">
        <f aca="false">IF(ISBLANK(A846),"",K846/$M$1)</f>
        <v/>
      </c>
      <c r="M846" s="5" t="str">
        <f aca="false">IF(ISBLANK(A846),"",K846/($M$1+SUM(K$3:K845)))</f>
        <v/>
      </c>
      <c r="N846" s="0" t="str">
        <f aca="false">IF(ISBLANK(A846),"",IF(H847=0,NETWORKDAYS($H$3,H846,holiday!$B$2:$B$10),IF(DAY(H846)&lt;DAY(H847),NETWORKDAYS($H$3,H846,holiday!$B$2:$B$10),0)))</f>
        <v/>
      </c>
      <c r="O846" s="0" t="str">
        <f aca="false">IF(ISBLANK(A846),"",SUMIF($A$3:$A846,O$2,$B$3:$B846))</f>
        <v/>
      </c>
      <c r="P846" s="0" t="str">
        <f aca="false">IF(ISBLANK(A846),"",SUMIF($A$3:$A846,P$2,$B$3:$B846))</f>
        <v/>
      </c>
      <c r="Q846" s="0" t="str">
        <f aca="false">IF(ISBLANK(A846),"",SUMIF($A$3:$A846,Q$2,$B$3:$B846))</f>
        <v/>
      </c>
      <c r="R846" s="0" t="str">
        <f aca="false">IF(ISBLANK(A846),"",SUMIF($A$3:$A846,R$2,$B$3:$B846))</f>
        <v/>
      </c>
      <c r="T846" s="9" t="str">
        <f aca="false">IF(ISBLANK(A846),"",IF($A846=T$2,$C846,T845))</f>
        <v/>
      </c>
      <c r="U846" s="9" t="str">
        <f aca="false">IF(ISBLANK(A846),"",IF($A846=U$2,$C846,U845))</f>
        <v/>
      </c>
      <c r="V846" s="9" t="str">
        <f aca="false">IF(ISBLANK(A846),"",IF($A846=V$2,$C846,V845))</f>
        <v/>
      </c>
      <c r="W846" s="9" t="str">
        <f aca="false">IF(ISBLANK(A846),"",IF($A846=W$2,$C846,W845))</f>
        <v/>
      </c>
    </row>
    <row r="847" customFormat="false" ht="14.1" hidden="false" customHeight="false" outlineLevel="0" collapsed="false">
      <c r="H847" s="8" t="n">
        <f aca="false">IF(ISBLANK(D847),,LEFT(D847,LEN(D847)-6)*1)</f>
        <v>0</v>
      </c>
      <c r="I847" s="9" t="str">
        <f aca="false">IF(ISBLANK(A847),"",-B847*C847)</f>
        <v/>
      </c>
      <c r="J847" s="9" t="str">
        <f aca="false">IF(ISBLANK(A847),"",-SUM(I$3:I847))</f>
        <v/>
      </c>
      <c r="K847" s="9" t="str">
        <f aca="false">IF(ISBLANK(A847),"",SUMPRODUCT(O847:R847,T847:W847)-J847)</f>
        <v/>
      </c>
      <c r="L847" s="5" t="str">
        <f aca="false">IF(ISBLANK(A847),"",K847/$M$1)</f>
        <v/>
      </c>
      <c r="M847" s="5" t="str">
        <f aca="false">IF(ISBLANK(A847),"",K847/($M$1+SUM(K$3:K846)))</f>
        <v/>
      </c>
      <c r="N847" s="0" t="str">
        <f aca="false">IF(ISBLANK(A847),"",IF(H848=0,NETWORKDAYS($H$3,H847,holiday!$B$2:$B$10),IF(DAY(H847)&lt;DAY(H848),NETWORKDAYS($H$3,H847,holiday!$B$2:$B$10),0)))</f>
        <v/>
      </c>
      <c r="O847" s="0" t="str">
        <f aca="false">IF(ISBLANK(A847),"",SUMIF($A$3:$A847,O$2,$B$3:$B847))</f>
        <v/>
      </c>
      <c r="P847" s="0" t="str">
        <f aca="false">IF(ISBLANK(A847),"",SUMIF($A$3:$A847,P$2,$B$3:$B847))</f>
        <v/>
      </c>
      <c r="Q847" s="0" t="str">
        <f aca="false">IF(ISBLANK(A847),"",SUMIF($A$3:$A847,Q$2,$B$3:$B847))</f>
        <v/>
      </c>
      <c r="R847" s="0" t="str">
        <f aca="false">IF(ISBLANK(A847),"",SUMIF($A$3:$A847,R$2,$B$3:$B847))</f>
        <v/>
      </c>
      <c r="T847" s="9" t="str">
        <f aca="false">IF(ISBLANK(A847),"",IF($A847=T$2,$C847,T846))</f>
        <v/>
      </c>
      <c r="U847" s="9" t="str">
        <f aca="false">IF(ISBLANK(A847),"",IF($A847=U$2,$C847,U846))</f>
        <v/>
      </c>
      <c r="V847" s="9" t="str">
        <f aca="false">IF(ISBLANK(A847),"",IF($A847=V$2,$C847,V846))</f>
        <v/>
      </c>
      <c r="W847" s="9" t="str">
        <f aca="false">IF(ISBLANK(A847),"",IF($A847=W$2,$C847,W846))</f>
        <v/>
      </c>
    </row>
    <row r="848" customFormat="false" ht="14.1" hidden="false" customHeight="false" outlineLevel="0" collapsed="false">
      <c r="H848" s="8" t="n">
        <f aca="false">IF(ISBLANK(D848),,LEFT(D848,LEN(D848)-6)*1)</f>
        <v>0</v>
      </c>
      <c r="I848" s="9" t="str">
        <f aca="false">IF(ISBLANK(A848),"",-B848*C848)</f>
        <v/>
      </c>
      <c r="J848" s="9" t="str">
        <f aca="false">IF(ISBLANK(A848),"",-SUM(I$3:I848))</f>
        <v/>
      </c>
      <c r="K848" s="9" t="str">
        <f aca="false">IF(ISBLANK(A848),"",SUMPRODUCT(O848:R848,T848:W848)-J848)</f>
        <v/>
      </c>
      <c r="L848" s="5" t="str">
        <f aca="false">IF(ISBLANK(A848),"",K848/$M$1)</f>
        <v/>
      </c>
      <c r="M848" s="5" t="str">
        <f aca="false">IF(ISBLANK(A848),"",K848/($M$1+SUM(K$3:K847)))</f>
        <v/>
      </c>
      <c r="N848" s="0" t="str">
        <f aca="false">IF(ISBLANK(A848),"",IF(H849=0,NETWORKDAYS($H$3,H848,holiday!$B$2:$B$10),IF(DAY(H848)&lt;DAY(H849),NETWORKDAYS($H$3,H848,holiday!$B$2:$B$10),0)))</f>
        <v/>
      </c>
      <c r="O848" s="0" t="str">
        <f aca="false">IF(ISBLANK(A848),"",SUMIF($A$3:$A848,O$2,$B$3:$B848))</f>
        <v/>
      </c>
      <c r="P848" s="0" t="str">
        <f aca="false">IF(ISBLANK(A848),"",SUMIF($A$3:$A848,P$2,$B$3:$B848))</f>
        <v/>
      </c>
      <c r="Q848" s="0" t="str">
        <f aca="false">IF(ISBLANK(A848),"",SUMIF($A$3:$A848,Q$2,$B$3:$B848))</f>
        <v/>
      </c>
      <c r="R848" s="0" t="str">
        <f aca="false">IF(ISBLANK(A848),"",SUMIF($A$3:$A848,R$2,$B$3:$B848))</f>
        <v/>
      </c>
      <c r="T848" s="9" t="str">
        <f aca="false">IF(ISBLANK(A848),"",IF($A848=T$2,$C848,T847))</f>
        <v/>
      </c>
      <c r="U848" s="9" t="str">
        <f aca="false">IF(ISBLANK(A848),"",IF($A848=U$2,$C848,U847))</f>
        <v/>
      </c>
      <c r="V848" s="9" t="str">
        <f aca="false">IF(ISBLANK(A848),"",IF($A848=V$2,$C848,V847))</f>
        <v/>
      </c>
      <c r="W848" s="9" t="str">
        <f aca="false">IF(ISBLANK(A848),"",IF($A848=W$2,$C848,W847))</f>
        <v/>
      </c>
    </row>
    <row r="849" customFormat="false" ht="14.1" hidden="false" customHeight="false" outlineLevel="0" collapsed="false">
      <c r="H849" s="8" t="n">
        <f aca="false">IF(ISBLANK(D849),,LEFT(D849,LEN(D849)-6)*1)</f>
        <v>0</v>
      </c>
      <c r="I849" s="9" t="str">
        <f aca="false">IF(ISBLANK(A849),"",-B849*C849)</f>
        <v/>
      </c>
      <c r="J849" s="9" t="str">
        <f aca="false">IF(ISBLANK(A849),"",-SUM(I$3:I849))</f>
        <v/>
      </c>
      <c r="K849" s="9" t="str">
        <f aca="false">IF(ISBLANK(A849),"",SUMPRODUCT(O849:R849,T849:W849)-J849)</f>
        <v/>
      </c>
      <c r="L849" s="5" t="str">
        <f aca="false">IF(ISBLANK(A849),"",K849/$M$1)</f>
        <v/>
      </c>
      <c r="M849" s="5" t="str">
        <f aca="false">IF(ISBLANK(A849),"",K849/($M$1+SUM(K$3:K848)))</f>
        <v/>
      </c>
      <c r="N849" s="0" t="str">
        <f aca="false">IF(ISBLANK(A849),"",IF(H850=0,NETWORKDAYS($H$3,H849,holiday!$B$2:$B$10),IF(DAY(H849)&lt;DAY(H850),NETWORKDAYS($H$3,H849,holiday!$B$2:$B$10),0)))</f>
        <v/>
      </c>
      <c r="O849" s="0" t="str">
        <f aca="false">IF(ISBLANK(A849),"",SUMIF($A$3:$A849,O$2,$B$3:$B849))</f>
        <v/>
      </c>
      <c r="P849" s="0" t="str">
        <f aca="false">IF(ISBLANK(A849),"",SUMIF($A$3:$A849,P$2,$B$3:$B849))</f>
        <v/>
      </c>
      <c r="Q849" s="0" t="str">
        <f aca="false">IF(ISBLANK(A849),"",SUMIF($A$3:$A849,Q$2,$B$3:$B849))</f>
        <v/>
      </c>
      <c r="R849" s="0" t="str">
        <f aca="false">IF(ISBLANK(A849),"",SUMIF($A$3:$A849,R$2,$B$3:$B849))</f>
        <v/>
      </c>
      <c r="T849" s="9" t="str">
        <f aca="false">IF(ISBLANK(A849),"",IF($A849=T$2,$C849,T848))</f>
        <v/>
      </c>
      <c r="U849" s="9" t="str">
        <f aca="false">IF(ISBLANK(A849),"",IF($A849=U$2,$C849,U848))</f>
        <v/>
      </c>
      <c r="V849" s="9" t="str">
        <f aca="false">IF(ISBLANK(A849),"",IF($A849=V$2,$C849,V848))</f>
        <v/>
      </c>
      <c r="W849" s="9" t="str">
        <f aca="false">IF(ISBLANK(A849),"",IF($A849=W$2,$C849,W848))</f>
        <v/>
      </c>
    </row>
    <row r="850" customFormat="false" ht="14.1" hidden="false" customHeight="false" outlineLevel="0" collapsed="false">
      <c r="H850" s="8" t="n">
        <f aca="false">IF(ISBLANK(D850),,LEFT(D850,LEN(D850)-6)*1)</f>
        <v>0</v>
      </c>
      <c r="I850" s="9" t="str">
        <f aca="false">IF(ISBLANK(A850),"",-B850*C850)</f>
        <v/>
      </c>
      <c r="J850" s="9" t="str">
        <f aca="false">IF(ISBLANK(A850),"",-SUM(I$3:I850))</f>
        <v/>
      </c>
      <c r="K850" s="9" t="str">
        <f aca="false">IF(ISBLANK(A850),"",SUMPRODUCT(O850:R850,T850:W850)-J850)</f>
        <v/>
      </c>
      <c r="L850" s="5" t="str">
        <f aca="false">IF(ISBLANK(A850),"",K850/$M$1)</f>
        <v/>
      </c>
      <c r="M850" s="5" t="str">
        <f aca="false">IF(ISBLANK(A850),"",K850/($M$1+SUM(K$3:K849)))</f>
        <v/>
      </c>
      <c r="N850" s="0" t="str">
        <f aca="false">IF(ISBLANK(A850),"",IF(H851=0,NETWORKDAYS($H$3,H850,holiday!$B$2:$B$10),IF(DAY(H850)&lt;DAY(H851),NETWORKDAYS($H$3,H850,holiday!$B$2:$B$10),0)))</f>
        <v/>
      </c>
      <c r="O850" s="0" t="str">
        <f aca="false">IF(ISBLANK(A850),"",SUMIF($A$3:$A850,O$2,$B$3:$B850))</f>
        <v/>
      </c>
      <c r="P850" s="0" t="str">
        <f aca="false">IF(ISBLANK(A850),"",SUMIF($A$3:$A850,P$2,$B$3:$B850))</f>
        <v/>
      </c>
      <c r="Q850" s="0" t="str">
        <f aca="false">IF(ISBLANK(A850),"",SUMIF($A$3:$A850,Q$2,$B$3:$B850))</f>
        <v/>
      </c>
      <c r="R850" s="0" t="str">
        <f aca="false">IF(ISBLANK(A850),"",SUMIF($A$3:$A850,R$2,$B$3:$B850))</f>
        <v/>
      </c>
      <c r="T850" s="9" t="str">
        <f aca="false">IF(ISBLANK(A850),"",IF($A850=T$2,$C850,T849))</f>
        <v/>
      </c>
      <c r="U850" s="9" t="str">
        <f aca="false">IF(ISBLANK(A850),"",IF($A850=U$2,$C850,U849))</f>
        <v/>
      </c>
      <c r="V850" s="9" t="str">
        <f aca="false">IF(ISBLANK(A850),"",IF($A850=V$2,$C850,V849))</f>
        <v/>
      </c>
      <c r="W850" s="9" t="str">
        <f aca="false">IF(ISBLANK(A850),"",IF($A850=W$2,$C850,W849))</f>
        <v/>
      </c>
    </row>
    <row r="851" customFormat="false" ht="14.1" hidden="false" customHeight="false" outlineLevel="0" collapsed="false">
      <c r="H851" s="8" t="n">
        <f aca="false">IF(ISBLANK(D851),,LEFT(D851,LEN(D851)-6)*1)</f>
        <v>0</v>
      </c>
      <c r="I851" s="9" t="str">
        <f aca="false">IF(ISBLANK(A851),"",-B851*C851)</f>
        <v/>
      </c>
      <c r="J851" s="9" t="str">
        <f aca="false">IF(ISBLANK(A851),"",-SUM(I$3:I851))</f>
        <v/>
      </c>
      <c r="K851" s="9" t="str">
        <f aca="false">IF(ISBLANK(A851),"",SUMPRODUCT(O851:R851,T851:W851)-J851)</f>
        <v/>
      </c>
      <c r="L851" s="5" t="str">
        <f aca="false">IF(ISBLANK(A851),"",K851/$M$1)</f>
        <v/>
      </c>
      <c r="M851" s="5" t="str">
        <f aca="false">IF(ISBLANK(A851),"",K851/($M$1+SUM(K$3:K850)))</f>
        <v/>
      </c>
      <c r="N851" s="0" t="str">
        <f aca="false">IF(ISBLANK(A851),"",IF(H852=0,NETWORKDAYS($H$3,H851,holiday!$B$2:$B$10),IF(DAY(H851)&lt;DAY(H852),NETWORKDAYS($H$3,H851,holiday!$B$2:$B$10),0)))</f>
        <v/>
      </c>
      <c r="O851" s="0" t="str">
        <f aca="false">IF(ISBLANK(A851),"",SUMIF($A$3:$A851,O$2,$B$3:$B851))</f>
        <v/>
      </c>
      <c r="P851" s="0" t="str">
        <f aca="false">IF(ISBLANK(A851),"",SUMIF($A$3:$A851,P$2,$B$3:$B851))</f>
        <v/>
      </c>
      <c r="Q851" s="0" t="str">
        <f aca="false">IF(ISBLANK(A851),"",SUMIF($A$3:$A851,Q$2,$B$3:$B851))</f>
        <v/>
      </c>
      <c r="R851" s="0" t="str">
        <f aca="false">IF(ISBLANK(A851),"",SUMIF($A$3:$A851,R$2,$B$3:$B851))</f>
        <v/>
      </c>
      <c r="T851" s="9" t="str">
        <f aca="false">IF(ISBLANK(A851),"",IF($A851=T$2,$C851,T850))</f>
        <v/>
      </c>
      <c r="U851" s="9" t="str">
        <f aca="false">IF(ISBLANK(A851),"",IF($A851=U$2,$C851,U850))</f>
        <v/>
      </c>
      <c r="V851" s="9" t="str">
        <f aca="false">IF(ISBLANK(A851),"",IF($A851=V$2,$C851,V850))</f>
        <v/>
      </c>
      <c r="W851" s="9" t="str">
        <f aca="false">IF(ISBLANK(A851),"",IF($A851=W$2,$C851,W850))</f>
        <v/>
      </c>
    </row>
    <row r="852" customFormat="false" ht="14.1" hidden="false" customHeight="false" outlineLevel="0" collapsed="false">
      <c r="H852" s="8" t="n">
        <f aca="false">IF(ISBLANK(D852),,LEFT(D852,LEN(D852)-6)*1)</f>
        <v>0</v>
      </c>
      <c r="I852" s="9" t="str">
        <f aca="false">IF(ISBLANK(A852),"",-B852*C852)</f>
        <v/>
      </c>
      <c r="J852" s="9" t="str">
        <f aca="false">IF(ISBLANK(A852),"",-SUM(I$3:I852))</f>
        <v/>
      </c>
      <c r="K852" s="9" t="str">
        <f aca="false">IF(ISBLANK(A852),"",SUMPRODUCT(O852:R852,T852:W852)-J852)</f>
        <v/>
      </c>
      <c r="L852" s="5" t="str">
        <f aca="false">IF(ISBLANK(A852),"",K852/$M$1)</f>
        <v/>
      </c>
      <c r="M852" s="5" t="str">
        <f aca="false">IF(ISBLANK(A852),"",K852/($M$1+SUM(K$3:K851)))</f>
        <v/>
      </c>
      <c r="N852" s="0" t="str">
        <f aca="false">IF(ISBLANK(A852),"",IF(H853=0,NETWORKDAYS($H$3,H852,holiday!$B$2:$B$10),IF(DAY(H852)&lt;DAY(H853),NETWORKDAYS($H$3,H852,holiday!$B$2:$B$10),0)))</f>
        <v/>
      </c>
      <c r="O852" s="0" t="str">
        <f aca="false">IF(ISBLANK(A852),"",SUMIF($A$3:$A852,O$2,$B$3:$B852))</f>
        <v/>
      </c>
      <c r="P852" s="0" t="str">
        <f aca="false">IF(ISBLANK(A852),"",SUMIF($A$3:$A852,P$2,$B$3:$B852))</f>
        <v/>
      </c>
      <c r="Q852" s="0" t="str">
        <f aca="false">IF(ISBLANK(A852),"",SUMIF($A$3:$A852,Q$2,$B$3:$B852))</f>
        <v/>
      </c>
      <c r="R852" s="0" t="str">
        <f aca="false">IF(ISBLANK(A852),"",SUMIF($A$3:$A852,R$2,$B$3:$B852))</f>
        <v/>
      </c>
      <c r="T852" s="9" t="str">
        <f aca="false">IF(ISBLANK(A852),"",IF($A852=T$2,$C852,T851))</f>
        <v/>
      </c>
      <c r="U852" s="9" t="str">
        <f aca="false">IF(ISBLANK(A852),"",IF($A852=U$2,$C852,U851))</f>
        <v/>
      </c>
      <c r="V852" s="9" t="str">
        <f aca="false">IF(ISBLANK(A852),"",IF($A852=V$2,$C852,V851))</f>
        <v/>
      </c>
      <c r="W852" s="9" t="str">
        <f aca="false">IF(ISBLANK(A852),"",IF($A852=W$2,$C852,W851))</f>
        <v/>
      </c>
    </row>
    <row r="853" customFormat="false" ht="14.1" hidden="false" customHeight="false" outlineLevel="0" collapsed="false">
      <c r="H853" s="8" t="n">
        <f aca="false">IF(ISBLANK(D853),,LEFT(D853,LEN(D853)-6)*1)</f>
        <v>0</v>
      </c>
      <c r="I853" s="9" t="str">
        <f aca="false">IF(ISBLANK(A853),"",-B853*C853)</f>
        <v/>
      </c>
      <c r="J853" s="9" t="str">
        <f aca="false">IF(ISBLANK(A853),"",-SUM(I$3:I853))</f>
        <v/>
      </c>
      <c r="K853" s="9" t="str">
        <f aca="false">IF(ISBLANK(A853),"",SUMPRODUCT(O853:R853,T853:W853)-J853)</f>
        <v/>
      </c>
      <c r="L853" s="5" t="str">
        <f aca="false">IF(ISBLANK(A853),"",K853/$M$1)</f>
        <v/>
      </c>
      <c r="M853" s="5" t="str">
        <f aca="false">IF(ISBLANK(A853),"",K853/($M$1+SUM(K$3:K852)))</f>
        <v/>
      </c>
      <c r="N853" s="0" t="str">
        <f aca="false">IF(ISBLANK(A853),"",IF(H854=0,NETWORKDAYS($H$3,H853,holiday!$B$2:$B$10),IF(DAY(H853)&lt;DAY(H854),NETWORKDAYS($H$3,H853,holiday!$B$2:$B$10),0)))</f>
        <v/>
      </c>
      <c r="O853" s="0" t="str">
        <f aca="false">IF(ISBLANK(A853),"",SUMIF($A$3:$A853,O$2,$B$3:$B853))</f>
        <v/>
      </c>
      <c r="P853" s="0" t="str">
        <f aca="false">IF(ISBLANK(A853),"",SUMIF($A$3:$A853,P$2,$B$3:$B853))</f>
        <v/>
      </c>
      <c r="Q853" s="0" t="str">
        <f aca="false">IF(ISBLANK(A853),"",SUMIF($A$3:$A853,Q$2,$B$3:$B853))</f>
        <v/>
      </c>
      <c r="R853" s="0" t="str">
        <f aca="false">IF(ISBLANK(A853),"",SUMIF($A$3:$A853,R$2,$B$3:$B853))</f>
        <v/>
      </c>
      <c r="T853" s="9" t="str">
        <f aca="false">IF(ISBLANK(A853),"",IF($A853=T$2,$C853,T852))</f>
        <v/>
      </c>
      <c r="U853" s="9" t="str">
        <f aca="false">IF(ISBLANK(A853),"",IF($A853=U$2,$C853,U852))</f>
        <v/>
      </c>
      <c r="V853" s="9" t="str">
        <f aca="false">IF(ISBLANK(A853),"",IF($A853=V$2,$C853,V852))</f>
        <v/>
      </c>
      <c r="W853" s="9" t="str">
        <f aca="false">IF(ISBLANK(A853),"",IF($A853=W$2,$C853,W852))</f>
        <v/>
      </c>
    </row>
    <row r="854" customFormat="false" ht="14.1" hidden="false" customHeight="false" outlineLevel="0" collapsed="false">
      <c r="H854" s="8" t="n">
        <f aca="false">IF(ISBLANK(D854),,LEFT(D854,LEN(D854)-6)*1)</f>
        <v>0</v>
      </c>
      <c r="I854" s="9" t="str">
        <f aca="false">IF(ISBLANK(A854),"",-B854*C854)</f>
        <v/>
      </c>
      <c r="J854" s="9" t="str">
        <f aca="false">IF(ISBLANK(A854),"",-SUM(I$3:I854))</f>
        <v/>
      </c>
      <c r="K854" s="9" t="str">
        <f aca="false">IF(ISBLANK(A854),"",SUMPRODUCT(O854:R854,T854:W854)-J854)</f>
        <v/>
      </c>
      <c r="L854" s="5" t="str">
        <f aca="false">IF(ISBLANK(A854),"",K854/$M$1)</f>
        <v/>
      </c>
      <c r="M854" s="5" t="str">
        <f aca="false">IF(ISBLANK(A854),"",K854/($M$1+SUM(K$3:K853)))</f>
        <v/>
      </c>
      <c r="N854" s="0" t="str">
        <f aca="false">IF(ISBLANK(A854),"",IF(H855=0,NETWORKDAYS($H$3,H854,holiday!$B$2:$B$10),IF(DAY(H854)&lt;DAY(H855),NETWORKDAYS($H$3,H854,holiday!$B$2:$B$10),0)))</f>
        <v/>
      </c>
      <c r="O854" s="0" t="str">
        <f aca="false">IF(ISBLANK(A854),"",SUMIF($A$3:$A854,O$2,$B$3:$B854))</f>
        <v/>
      </c>
      <c r="P854" s="0" t="str">
        <f aca="false">IF(ISBLANK(A854),"",SUMIF($A$3:$A854,P$2,$B$3:$B854))</f>
        <v/>
      </c>
      <c r="Q854" s="0" t="str">
        <f aca="false">IF(ISBLANK(A854),"",SUMIF($A$3:$A854,Q$2,$B$3:$B854))</f>
        <v/>
      </c>
      <c r="R854" s="0" t="str">
        <f aca="false">IF(ISBLANK(A854),"",SUMIF($A$3:$A854,R$2,$B$3:$B854))</f>
        <v/>
      </c>
      <c r="T854" s="9" t="str">
        <f aca="false">IF(ISBLANK(A854),"",IF($A854=T$2,$C854,T853))</f>
        <v/>
      </c>
      <c r="U854" s="9" t="str">
        <f aca="false">IF(ISBLANK(A854),"",IF($A854=U$2,$C854,U853))</f>
        <v/>
      </c>
      <c r="V854" s="9" t="str">
        <f aca="false">IF(ISBLANK(A854),"",IF($A854=V$2,$C854,V853))</f>
        <v/>
      </c>
      <c r="W854" s="9" t="str">
        <f aca="false">IF(ISBLANK(A854),"",IF($A854=W$2,$C854,W853))</f>
        <v/>
      </c>
    </row>
    <row r="855" customFormat="false" ht="14.1" hidden="false" customHeight="false" outlineLevel="0" collapsed="false">
      <c r="H855" s="8" t="n">
        <f aca="false">IF(ISBLANK(D855),,LEFT(D855,LEN(D855)-6)*1)</f>
        <v>0</v>
      </c>
      <c r="I855" s="9" t="str">
        <f aca="false">IF(ISBLANK(A855),"",-B855*C855)</f>
        <v/>
      </c>
      <c r="J855" s="9" t="str">
        <f aca="false">IF(ISBLANK(A855),"",-SUM(I$3:I855))</f>
        <v/>
      </c>
      <c r="K855" s="9" t="str">
        <f aca="false">IF(ISBLANK(A855),"",SUMPRODUCT(O855:R855,T855:W855)-J855)</f>
        <v/>
      </c>
      <c r="L855" s="5" t="str">
        <f aca="false">IF(ISBLANK(A855),"",K855/$M$1)</f>
        <v/>
      </c>
      <c r="M855" s="5" t="str">
        <f aca="false">IF(ISBLANK(A855),"",K855/($M$1+SUM(K$3:K854)))</f>
        <v/>
      </c>
      <c r="N855" s="0" t="str">
        <f aca="false">IF(ISBLANK(A855),"",IF(H856=0,NETWORKDAYS($H$3,H855,holiday!$B$2:$B$10),IF(DAY(H855)&lt;DAY(H856),NETWORKDAYS($H$3,H855,holiday!$B$2:$B$10),0)))</f>
        <v/>
      </c>
      <c r="O855" s="0" t="str">
        <f aca="false">IF(ISBLANK(A855),"",SUMIF($A$3:$A855,O$2,$B$3:$B855))</f>
        <v/>
      </c>
      <c r="P855" s="0" t="str">
        <f aca="false">IF(ISBLANK(A855),"",SUMIF($A$3:$A855,P$2,$B$3:$B855))</f>
        <v/>
      </c>
      <c r="Q855" s="0" t="str">
        <f aca="false">IF(ISBLANK(A855),"",SUMIF($A$3:$A855,Q$2,$B$3:$B855))</f>
        <v/>
      </c>
      <c r="R855" s="0" t="str">
        <f aca="false">IF(ISBLANK(A855),"",SUMIF($A$3:$A855,R$2,$B$3:$B855))</f>
        <v/>
      </c>
      <c r="T855" s="9" t="str">
        <f aca="false">IF(ISBLANK(A855),"",IF($A855=T$2,$C855,T854))</f>
        <v/>
      </c>
      <c r="U855" s="9" t="str">
        <f aca="false">IF(ISBLANK(A855),"",IF($A855=U$2,$C855,U854))</f>
        <v/>
      </c>
      <c r="V855" s="9" t="str">
        <f aca="false">IF(ISBLANK(A855),"",IF($A855=V$2,$C855,V854))</f>
        <v/>
      </c>
      <c r="W855" s="9" t="str">
        <f aca="false">IF(ISBLANK(A855),"",IF($A855=W$2,$C855,W854))</f>
        <v/>
      </c>
    </row>
    <row r="856" customFormat="false" ht="14.1" hidden="false" customHeight="false" outlineLevel="0" collapsed="false">
      <c r="H856" s="8" t="n">
        <f aca="false">IF(ISBLANK(D856),,LEFT(D856,LEN(D856)-6)*1)</f>
        <v>0</v>
      </c>
      <c r="I856" s="9" t="str">
        <f aca="false">IF(ISBLANK(A856),"",-B856*C856)</f>
        <v/>
      </c>
      <c r="J856" s="9" t="str">
        <f aca="false">IF(ISBLANK(A856),"",-SUM(I$3:I856))</f>
        <v/>
      </c>
      <c r="K856" s="9" t="str">
        <f aca="false">IF(ISBLANK(A856),"",SUMPRODUCT(O856:R856,T856:W856)-J856)</f>
        <v/>
      </c>
      <c r="L856" s="5" t="str">
        <f aca="false">IF(ISBLANK(A856),"",K856/$M$1)</f>
        <v/>
      </c>
      <c r="M856" s="5" t="str">
        <f aca="false">IF(ISBLANK(A856),"",K856/($M$1+SUM(K$3:K855)))</f>
        <v/>
      </c>
      <c r="N856" s="0" t="str">
        <f aca="false">IF(ISBLANK(A856),"",IF(H857=0,NETWORKDAYS($H$3,H856,holiday!$B$2:$B$10),IF(DAY(H856)&lt;DAY(H857),NETWORKDAYS($H$3,H856,holiday!$B$2:$B$10),0)))</f>
        <v/>
      </c>
      <c r="O856" s="0" t="str">
        <f aca="false">IF(ISBLANK(A856),"",SUMIF($A$3:$A856,O$2,$B$3:$B856))</f>
        <v/>
      </c>
      <c r="P856" s="0" t="str">
        <f aca="false">IF(ISBLANK(A856),"",SUMIF($A$3:$A856,P$2,$B$3:$B856))</f>
        <v/>
      </c>
      <c r="Q856" s="0" t="str">
        <f aca="false">IF(ISBLANK(A856),"",SUMIF($A$3:$A856,Q$2,$B$3:$B856))</f>
        <v/>
      </c>
      <c r="R856" s="0" t="str">
        <f aca="false">IF(ISBLANK(A856),"",SUMIF($A$3:$A856,R$2,$B$3:$B856))</f>
        <v/>
      </c>
      <c r="T856" s="9" t="str">
        <f aca="false">IF(ISBLANK(A856),"",IF($A856=T$2,$C856,T855))</f>
        <v/>
      </c>
      <c r="U856" s="9" t="str">
        <f aca="false">IF(ISBLANK(A856),"",IF($A856=U$2,$C856,U855))</f>
        <v/>
      </c>
      <c r="V856" s="9" t="str">
        <f aca="false">IF(ISBLANK(A856),"",IF($A856=V$2,$C856,V855))</f>
        <v/>
      </c>
      <c r="W856" s="9" t="str">
        <f aca="false">IF(ISBLANK(A856),"",IF($A856=W$2,$C856,W855))</f>
        <v/>
      </c>
    </row>
    <row r="857" customFormat="false" ht="14.1" hidden="false" customHeight="false" outlineLevel="0" collapsed="false">
      <c r="H857" s="8" t="n">
        <f aca="false">IF(ISBLANK(D857),,LEFT(D857,LEN(D857)-6)*1)</f>
        <v>0</v>
      </c>
      <c r="I857" s="9" t="str">
        <f aca="false">IF(ISBLANK(A857),"",-B857*C857)</f>
        <v/>
      </c>
      <c r="J857" s="9" t="str">
        <f aca="false">IF(ISBLANK(A857),"",-SUM(I$3:I857))</f>
        <v/>
      </c>
      <c r="K857" s="9" t="str">
        <f aca="false">IF(ISBLANK(A857),"",SUMPRODUCT(O857:R857,T857:W857)-J857)</f>
        <v/>
      </c>
      <c r="L857" s="5" t="str">
        <f aca="false">IF(ISBLANK(A857),"",K857/$M$1)</f>
        <v/>
      </c>
      <c r="M857" s="5" t="str">
        <f aca="false">IF(ISBLANK(A857),"",K857/($M$1+SUM(K$3:K856)))</f>
        <v/>
      </c>
      <c r="N857" s="0" t="str">
        <f aca="false">IF(ISBLANK(A857),"",IF(H858=0,NETWORKDAYS($H$3,H857,holiday!$B$2:$B$10),IF(DAY(H857)&lt;DAY(H858),NETWORKDAYS($H$3,H857,holiday!$B$2:$B$10),0)))</f>
        <v/>
      </c>
      <c r="O857" s="0" t="str">
        <f aca="false">IF(ISBLANK(A857),"",SUMIF($A$3:$A857,O$2,$B$3:$B857))</f>
        <v/>
      </c>
      <c r="P857" s="0" t="str">
        <f aca="false">IF(ISBLANK(A857),"",SUMIF($A$3:$A857,P$2,$B$3:$B857))</f>
        <v/>
      </c>
      <c r="Q857" s="0" t="str">
        <f aca="false">IF(ISBLANK(A857),"",SUMIF($A$3:$A857,Q$2,$B$3:$B857))</f>
        <v/>
      </c>
      <c r="R857" s="0" t="str">
        <f aca="false">IF(ISBLANK(A857),"",SUMIF($A$3:$A857,R$2,$B$3:$B857))</f>
        <v/>
      </c>
      <c r="T857" s="9" t="str">
        <f aca="false">IF(ISBLANK(A857),"",IF($A857=T$2,$C857,T856))</f>
        <v/>
      </c>
      <c r="U857" s="9" t="str">
        <f aca="false">IF(ISBLANK(A857),"",IF($A857=U$2,$C857,U856))</f>
        <v/>
      </c>
      <c r="V857" s="9" t="str">
        <f aca="false">IF(ISBLANK(A857),"",IF($A857=V$2,$C857,V856))</f>
        <v/>
      </c>
      <c r="W857" s="9" t="str">
        <f aca="false">IF(ISBLANK(A857),"",IF($A857=W$2,$C857,W856))</f>
        <v/>
      </c>
    </row>
    <row r="858" customFormat="false" ht="14.1" hidden="false" customHeight="false" outlineLevel="0" collapsed="false">
      <c r="H858" s="8" t="n">
        <f aca="false">IF(ISBLANK(D858),,LEFT(D858,LEN(D858)-6)*1)</f>
        <v>0</v>
      </c>
      <c r="I858" s="9" t="str">
        <f aca="false">IF(ISBLANK(A858),"",-B858*C858)</f>
        <v/>
      </c>
      <c r="J858" s="9" t="str">
        <f aca="false">IF(ISBLANK(A858),"",-SUM(I$3:I858))</f>
        <v/>
      </c>
      <c r="K858" s="9" t="str">
        <f aca="false">IF(ISBLANK(A858),"",SUMPRODUCT(O858:R858,T858:W858)-J858)</f>
        <v/>
      </c>
      <c r="L858" s="5" t="str">
        <f aca="false">IF(ISBLANK(A858),"",K858/$M$1)</f>
        <v/>
      </c>
      <c r="M858" s="5" t="str">
        <f aca="false">IF(ISBLANK(A858),"",K858/($M$1+SUM(K$3:K857)))</f>
        <v/>
      </c>
      <c r="N858" s="0" t="str">
        <f aca="false">IF(ISBLANK(A858),"",IF(H859=0,NETWORKDAYS($H$3,H858,holiday!$B$2:$B$10),IF(DAY(H858)&lt;DAY(H859),NETWORKDAYS($H$3,H858,holiday!$B$2:$B$10),0)))</f>
        <v/>
      </c>
      <c r="O858" s="0" t="str">
        <f aca="false">IF(ISBLANK(A858),"",SUMIF($A$3:$A858,O$2,$B$3:$B858))</f>
        <v/>
      </c>
      <c r="P858" s="0" t="str">
        <f aca="false">IF(ISBLANK(A858),"",SUMIF($A$3:$A858,P$2,$B$3:$B858))</f>
        <v/>
      </c>
      <c r="Q858" s="0" t="str">
        <f aca="false">IF(ISBLANK(A858),"",SUMIF($A$3:$A858,Q$2,$B$3:$B858))</f>
        <v/>
      </c>
      <c r="R858" s="0" t="str">
        <f aca="false">IF(ISBLANK(A858),"",SUMIF($A$3:$A858,R$2,$B$3:$B858))</f>
        <v/>
      </c>
      <c r="T858" s="9" t="str">
        <f aca="false">IF(ISBLANK(A858),"",IF($A858=T$2,$C858,T857))</f>
        <v/>
      </c>
      <c r="U858" s="9" t="str">
        <f aca="false">IF(ISBLANK(A858),"",IF($A858=U$2,$C858,U857))</f>
        <v/>
      </c>
      <c r="V858" s="9" t="str">
        <f aca="false">IF(ISBLANK(A858),"",IF($A858=V$2,$C858,V857))</f>
        <v/>
      </c>
      <c r="W858" s="9" t="str">
        <f aca="false">IF(ISBLANK(A858),"",IF($A858=W$2,$C858,W857))</f>
        <v/>
      </c>
    </row>
    <row r="859" customFormat="false" ht="14.1" hidden="false" customHeight="false" outlineLevel="0" collapsed="false">
      <c r="H859" s="8" t="n">
        <f aca="false">IF(ISBLANK(D859),,LEFT(D859,LEN(D859)-6)*1)</f>
        <v>0</v>
      </c>
      <c r="I859" s="9" t="str">
        <f aca="false">IF(ISBLANK(A859),"",-B859*C859)</f>
        <v/>
      </c>
      <c r="J859" s="9" t="str">
        <f aca="false">IF(ISBLANK(A859),"",-SUM(I$3:I859))</f>
        <v/>
      </c>
      <c r="K859" s="9" t="str">
        <f aca="false">IF(ISBLANK(A859),"",SUMPRODUCT(O859:R859,T859:W859)-J859)</f>
        <v/>
      </c>
      <c r="L859" s="5" t="str">
        <f aca="false">IF(ISBLANK(A859),"",K859/$M$1)</f>
        <v/>
      </c>
      <c r="M859" s="5" t="str">
        <f aca="false">IF(ISBLANK(A859),"",K859/($M$1+SUM(K$3:K858)))</f>
        <v/>
      </c>
      <c r="N859" s="0" t="str">
        <f aca="false">IF(ISBLANK(A859),"",IF(H860=0,NETWORKDAYS($H$3,H859,holiday!$B$2:$B$10),IF(DAY(H859)&lt;DAY(H860),NETWORKDAYS($H$3,H859,holiday!$B$2:$B$10),0)))</f>
        <v/>
      </c>
      <c r="O859" s="0" t="str">
        <f aca="false">IF(ISBLANK(A859),"",SUMIF($A$3:$A859,O$2,$B$3:$B859))</f>
        <v/>
      </c>
      <c r="P859" s="0" t="str">
        <f aca="false">IF(ISBLANK(A859),"",SUMIF($A$3:$A859,P$2,$B$3:$B859))</f>
        <v/>
      </c>
      <c r="Q859" s="0" t="str">
        <f aca="false">IF(ISBLANK(A859),"",SUMIF($A$3:$A859,Q$2,$B$3:$B859))</f>
        <v/>
      </c>
      <c r="R859" s="0" t="str">
        <f aca="false">IF(ISBLANK(A859),"",SUMIF($A$3:$A859,R$2,$B$3:$B859))</f>
        <v/>
      </c>
      <c r="T859" s="9" t="str">
        <f aca="false">IF(ISBLANK(A859),"",IF($A859=T$2,$C859,T858))</f>
        <v/>
      </c>
      <c r="U859" s="9" t="str">
        <f aca="false">IF(ISBLANK(A859),"",IF($A859=U$2,$C859,U858))</f>
        <v/>
      </c>
      <c r="V859" s="9" t="str">
        <f aca="false">IF(ISBLANK(A859),"",IF($A859=V$2,$C859,V858))</f>
        <v/>
      </c>
      <c r="W859" s="9" t="str">
        <f aca="false">IF(ISBLANK(A859),"",IF($A859=W$2,$C859,W858))</f>
        <v/>
      </c>
    </row>
    <row r="860" customFormat="false" ht="14.1" hidden="false" customHeight="false" outlineLevel="0" collapsed="false">
      <c r="H860" s="8" t="n">
        <f aca="false">IF(ISBLANK(D860),,LEFT(D860,LEN(D860)-6)*1)</f>
        <v>0</v>
      </c>
      <c r="I860" s="9" t="str">
        <f aca="false">IF(ISBLANK(A860),"",-B860*C860)</f>
        <v/>
      </c>
      <c r="J860" s="9" t="str">
        <f aca="false">IF(ISBLANK(A860),"",-SUM(I$3:I860))</f>
        <v/>
      </c>
      <c r="K860" s="9" t="str">
        <f aca="false">IF(ISBLANK(A860),"",SUMPRODUCT(O860:R860,T860:W860)-J860)</f>
        <v/>
      </c>
      <c r="L860" s="5" t="str">
        <f aca="false">IF(ISBLANK(A860),"",K860/$M$1)</f>
        <v/>
      </c>
      <c r="M860" s="5" t="str">
        <f aca="false">IF(ISBLANK(A860),"",K860/($M$1+SUM(K$3:K859)))</f>
        <v/>
      </c>
      <c r="N860" s="0" t="str">
        <f aca="false">IF(ISBLANK(A860),"",IF(H861=0,NETWORKDAYS($H$3,H860,holiday!$B$2:$B$10),IF(DAY(H860)&lt;DAY(H861),NETWORKDAYS($H$3,H860,holiday!$B$2:$B$10),0)))</f>
        <v/>
      </c>
      <c r="O860" s="0" t="str">
        <f aca="false">IF(ISBLANK(A860),"",SUMIF($A$3:$A860,O$2,$B$3:$B860))</f>
        <v/>
      </c>
      <c r="P860" s="0" t="str">
        <f aca="false">IF(ISBLANK(A860),"",SUMIF($A$3:$A860,P$2,$B$3:$B860))</f>
        <v/>
      </c>
      <c r="Q860" s="0" t="str">
        <f aca="false">IF(ISBLANK(A860),"",SUMIF($A$3:$A860,Q$2,$B$3:$B860))</f>
        <v/>
      </c>
      <c r="R860" s="0" t="str">
        <f aca="false">IF(ISBLANK(A860),"",SUMIF($A$3:$A860,R$2,$B$3:$B860))</f>
        <v/>
      </c>
      <c r="T860" s="9" t="str">
        <f aca="false">IF(ISBLANK(A860),"",IF($A860=T$2,$C860,T859))</f>
        <v/>
      </c>
      <c r="U860" s="9" t="str">
        <f aca="false">IF(ISBLANK(A860),"",IF($A860=U$2,$C860,U859))</f>
        <v/>
      </c>
      <c r="V860" s="9" t="str">
        <f aca="false">IF(ISBLANK(A860),"",IF($A860=V$2,$C860,V859))</f>
        <v/>
      </c>
      <c r="W860" s="9" t="str">
        <f aca="false">IF(ISBLANK(A860),"",IF($A860=W$2,$C860,W859))</f>
        <v/>
      </c>
    </row>
    <row r="861" customFormat="false" ht="14.1" hidden="false" customHeight="false" outlineLevel="0" collapsed="false">
      <c r="H861" s="8" t="n">
        <f aca="false">IF(ISBLANK(D861),,LEFT(D861,LEN(D861)-6)*1)</f>
        <v>0</v>
      </c>
      <c r="I861" s="9" t="str">
        <f aca="false">IF(ISBLANK(A861),"",-B861*C861)</f>
        <v/>
      </c>
      <c r="J861" s="9" t="str">
        <f aca="false">IF(ISBLANK(A861),"",-SUM(I$3:I861))</f>
        <v/>
      </c>
      <c r="K861" s="9" t="str">
        <f aca="false">IF(ISBLANK(A861),"",SUMPRODUCT(O861:R861,T861:W861)-J861)</f>
        <v/>
      </c>
      <c r="L861" s="5" t="str">
        <f aca="false">IF(ISBLANK(A861),"",K861/$M$1)</f>
        <v/>
      </c>
      <c r="M861" s="5" t="str">
        <f aca="false">IF(ISBLANK(A861),"",K861/($M$1+SUM(K$3:K860)))</f>
        <v/>
      </c>
      <c r="N861" s="0" t="str">
        <f aca="false">IF(ISBLANK(A861),"",IF(H862=0,NETWORKDAYS($H$3,H861,holiday!$B$2:$B$10),IF(DAY(H861)&lt;DAY(H862),NETWORKDAYS($H$3,H861,holiday!$B$2:$B$10),0)))</f>
        <v/>
      </c>
      <c r="O861" s="0" t="str">
        <f aca="false">IF(ISBLANK(A861),"",SUMIF($A$3:$A861,O$2,$B$3:$B861))</f>
        <v/>
      </c>
      <c r="P861" s="0" t="str">
        <f aca="false">IF(ISBLANK(A861),"",SUMIF($A$3:$A861,P$2,$B$3:$B861))</f>
        <v/>
      </c>
      <c r="Q861" s="0" t="str">
        <f aca="false">IF(ISBLANK(A861),"",SUMIF($A$3:$A861,Q$2,$B$3:$B861))</f>
        <v/>
      </c>
      <c r="R861" s="0" t="str">
        <f aca="false">IF(ISBLANK(A861),"",SUMIF($A$3:$A861,R$2,$B$3:$B861))</f>
        <v/>
      </c>
      <c r="T861" s="9" t="str">
        <f aca="false">IF(ISBLANK(A861),"",IF($A861=T$2,$C861,T860))</f>
        <v/>
      </c>
      <c r="U861" s="9" t="str">
        <f aca="false">IF(ISBLANK(A861),"",IF($A861=U$2,$C861,U860))</f>
        <v/>
      </c>
      <c r="V861" s="9" t="str">
        <f aca="false">IF(ISBLANK(A861),"",IF($A861=V$2,$C861,V860))</f>
        <v/>
      </c>
      <c r="W861" s="9" t="str">
        <f aca="false">IF(ISBLANK(A861),"",IF($A861=W$2,$C861,W860))</f>
        <v/>
      </c>
    </row>
    <row r="862" customFormat="false" ht="14.1" hidden="false" customHeight="false" outlineLevel="0" collapsed="false">
      <c r="H862" s="8" t="n">
        <f aca="false">IF(ISBLANK(D862),,LEFT(D862,LEN(D862)-6)*1)</f>
        <v>0</v>
      </c>
      <c r="I862" s="9" t="str">
        <f aca="false">IF(ISBLANK(A862),"",-B862*C862)</f>
        <v/>
      </c>
      <c r="J862" s="9" t="str">
        <f aca="false">IF(ISBLANK(A862),"",-SUM(I$3:I862))</f>
        <v/>
      </c>
      <c r="K862" s="9" t="str">
        <f aca="false">IF(ISBLANK(A862),"",SUMPRODUCT(O862:R862,T862:W862)-J862)</f>
        <v/>
      </c>
      <c r="L862" s="5" t="str">
        <f aca="false">IF(ISBLANK(A862),"",K862/$M$1)</f>
        <v/>
      </c>
      <c r="M862" s="5" t="str">
        <f aca="false">IF(ISBLANK(A862),"",K862/($M$1+SUM(K$3:K861)))</f>
        <v/>
      </c>
      <c r="N862" s="0" t="str">
        <f aca="false">IF(ISBLANK(A862),"",IF(H863=0,NETWORKDAYS($H$3,H862,holiday!$B$2:$B$10),IF(DAY(H862)&lt;DAY(H863),NETWORKDAYS($H$3,H862,holiday!$B$2:$B$10),0)))</f>
        <v/>
      </c>
      <c r="O862" s="0" t="str">
        <f aca="false">IF(ISBLANK(A862),"",SUMIF($A$3:$A862,O$2,$B$3:$B862))</f>
        <v/>
      </c>
      <c r="P862" s="0" t="str">
        <f aca="false">IF(ISBLANK(A862),"",SUMIF($A$3:$A862,P$2,$B$3:$B862))</f>
        <v/>
      </c>
      <c r="Q862" s="0" t="str">
        <f aca="false">IF(ISBLANK(A862),"",SUMIF($A$3:$A862,Q$2,$B$3:$B862))</f>
        <v/>
      </c>
      <c r="R862" s="0" t="str">
        <f aca="false">IF(ISBLANK(A862),"",SUMIF($A$3:$A862,R$2,$B$3:$B862))</f>
        <v/>
      </c>
      <c r="T862" s="9" t="str">
        <f aca="false">IF(ISBLANK(A862),"",IF($A862=T$2,$C862,T861))</f>
        <v/>
      </c>
      <c r="U862" s="9" t="str">
        <f aca="false">IF(ISBLANK(A862),"",IF($A862=U$2,$C862,U861))</f>
        <v/>
      </c>
      <c r="V862" s="9" t="str">
        <f aca="false">IF(ISBLANK(A862),"",IF($A862=V$2,$C862,V861))</f>
        <v/>
      </c>
      <c r="W862" s="9" t="str">
        <f aca="false">IF(ISBLANK(A862),"",IF($A862=W$2,$C862,W861))</f>
        <v/>
      </c>
    </row>
    <row r="863" customFormat="false" ht="14.1" hidden="false" customHeight="false" outlineLevel="0" collapsed="false">
      <c r="H863" s="8" t="n">
        <f aca="false">IF(ISBLANK(D863),,LEFT(D863,LEN(D863)-6)*1)</f>
        <v>0</v>
      </c>
      <c r="I863" s="9" t="str">
        <f aca="false">IF(ISBLANK(A863),"",-B863*C863)</f>
        <v/>
      </c>
      <c r="J863" s="9" t="str">
        <f aca="false">IF(ISBLANK(A863),"",-SUM(I$3:I863))</f>
        <v/>
      </c>
      <c r="K863" s="9" t="str">
        <f aca="false">IF(ISBLANK(A863),"",SUMPRODUCT(O863:R863,T863:W863)-J863)</f>
        <v/>
      </c>
      <c r="L863" s="5" t="str">
        <f aca="false">IF(ISBLANK(A863),"",K863/$M$1)</f>
        <v/>
      </c>
      <c r="M863" s="5" t="str">
        <f aca="false">IF(ISBLANK(A863),"",K863/($M$1+SUM(K$3:K862)))</f>
        <v/>
      </c>
      <c r="N863" s="0" t="str">
        <f aca="false">IF(ISBLANK(A863),"",IF(H864=0,NETWORKDAYS($H$3,H863,holiday!$B$2:$B$10),IF(DAY(H863)&lt;DAY(H864),NETWORKDAYS($H$3,H863,holiday!$B$2:$B$10),0)))</f>
        <v/>
      </c>
      <c r="O863" s="0" t="str">
        <f aca="false">IF(ISBLANK(A863),"",SUMIF($A$3:$A863,O$2,$B$3:$B863))</f>
        <v/>
      </c>
      <c r="P863" s="0" t="str">
        <f aca="false">IF(ISBLANK(A863),"",SUMIF($A$3:$A863,P$2,$B$3:$B863))</f>
        <v/>
      </c>
      <c r="Q863" s="0" t="str">
        <f aca="false">IF(ISBLANK(A863),"",SUMIF($A$3:$A863,Q$2,$B$3:$B863))</f>
        <v/>
      </c>
      <c r="R863" s="0" t="str">
        <f aca="false">IF(ISBLANK(A863),"",SUMIF($A$3:$A863,R$2,$B$3:$B863))</f>
        <v/>
      </c>
      <c r="T863" s="9" t="str">
        <f aca="false">IF(ISBLANK(A863),"",IF($A863=T$2,$C863,T862))</f>
        <v/>
      </c>
      <c r="U863" s="9" t="str">
        <f aca="false">IF(ISBLANK(A863),"",IF($A863=U$2,$C863,U862))</f>
        <v/>
      </c>
      <c r="V863" s="9" t="str">
        <f aca="false">IF(ISBLANK(A863),"",IF($A863=V$2,$C863,V862))</f>
        <v/>
      </c>
      <c r="W863" s="9" t="str">
        <f aca="false">IF(ISBLANK(A863),"",IF($A863=W$2,$C863,W862))</f>
        <v/>
      </c>
    </row>
    <row r="864" customFormat="false" ht="14.1" hidden="false" customHeight="false" outlineLevel="0" collapsed="false">
      <c r="H864" s="8" t="n">
        <f aca="false">IF(ISBLANK(D864),,LEFT(D864,LEN(D864)-6)*1)</f>
        <v>0</v>
      </c>
      <c r="I864" s="9" t="str">
        <f aca="false">IF(ISBLANK(A864),"",-B864*C864)</f>
        <v/>
      </c>
      <c r="J864" s="9" t="str">
        <f aca="false">IF(ISBLANK(A864),"",-SUM(I$3:I864))</f>
        <v/>
      </c>
      <c r="K864" s="9" t="str">
        <f aca="false">IF(ISBLANK(A864),"",SUMPRODUCT(O864:R864,T864:W864)-J864)</f>
        <v/>
      </c>
      <c r="L864" s="5" t="str">
        <f aca="false">IF(ISBLANK(A864),"",K864/$M$1)</f>
        <v/>
      </c>
      <c r="M864" s="5" t="str">
        <f aca="false">IF(ISBLANK(A864),"",K864/($M$1+SUM(K$3:K863)))</f>
        <v/>
      </c>
      <c r="N864" s="0" t="str">
        <f aca="false">IF(ISBLANK(A864),"",IF(H865=0,NETWORKDAYS($H$3,H864,holiday!$B$2:$B$10),IF(DAY(H864)&lt;DAY(H865),NETWORKDAYS($H$3,H864,holiday!$B$2:$B$10),0)))</f>
        <v/>
      </c>
      <c r="O864" s="0" t="str">
        <f aca="false">IF(ISBLANK(A864),"",SUMIF($A$3:$A864,O$2,$B$3:$B864))</f>
        <v/>
      </c>
      <c r="P864" s="0" t="str">
        <f aca="false">IF(ISBLANK(A864),"",SUMIF($A$3:$A864,P$2,$B$3:$B864))</f>
        <v/>
      </c>
      <c r="Q864" s="0" t="str">
        <f aca="false">IF(ISBLANK(A864),"",SUMIF($A$3:$A864,Q$2,$B$3:$B864))</f>
        <v/>
      </c>
      <c r="R864" s="0" t="str">
        <f aca="false">IF(ISBLANK(A864),"",SUMIF($A$3:$A864,R$2,$B$3:$B864))</f>
        <v/>
      </c>
      <c r="T864" s="9" t="str">
        <f aca="false">IF(ISBLANK(A864),"",IF($A864=T$2,$C864,T863))</f>
        <v/>
      </c>
      <c r="U864" s="9" t="str">
        <f aca="false">IF(ISBLANK(A864),"",IF($A864=U$2,$C864,U863))</f>
        <v/>
      </c>
      <c r="V864" s="9" t="str">
        <f aca="false">IF(ISBLANK(A864),"",IF($A864=V$2,$C864,V863))</f>
        <v/>
      </c>
      <c r="W864" s="9" t="str">
        <f aca="false">IF(ISBLANK(A864),"",IF($A864=W$2,$C864,W863))</f>
        <v/>
      </c>
    </row>
    <row r="865" customFormat="false" ht="14.1" hidden="false" customHeight="false" outlineLevel="0" collapsed="false">
      <c r="H865" s="8" t="n">
        <f aca="false">IF(ISBLANK(D865),,LEFT(D865,LEN(D865)-6)*1)</f>
        <v>0</v>
      </c>
      <c r="I865" s="9" t="str">
        <f aca="false">IF(ISBLANK(A865),"",-B865*C865)</f>
        <v/>
      </c>
      <c r="J865" s="9" t="str">
        <f aca="false">IF(ISBLANK(A865),"",-SUM(I$3:I865))</f>
        <v/>
      </c>
      <c r="K865" s="9" t="str">
        <f aca="false">IF(ISBLANK(A865),"",SUMPRODUCT(O865:R865,T865:W865)-J865)</f>
        <v/>
      </c>
      <c r="L865" s="5" t="str">
        <f aca="false">IF(ISBLANK(A865),"",K865/$M$1)</f>
        <v/>
      </c>
      <c r="M865" s="5" t="str">
        <f aca="false">IF(ISBLANK(A865),"",K865/($M$1+SUM(K$3:K864)))</f>
        <v/>
      </c>
      <c r="N865" s="0" t="str">
        <f aca="false">IF(ISBLANK(A865),"",IF(H866=0,NETWORKDAYS($H$3,H865,holiday!$B$2:$B$10),IF(DAY(H865)&lt;DAY(H866),NETWORKDAYS($H$3,H865,holiday!$B$2:$B$10),0)))</f>
        <v/>
      </c>
      <c r="O865" s="0" t="str">
        <f aca="false">IF(ISBLANK(A865),"",SUMIF($A$3:$A865,O$2,$B$3:$B865))</f>
        <v/>
      </c>
      <c r="P865" s="0" t="str">
        <f aca="false">IF(ISBLANK(A865),"",SUMIF($A$3:$A865,P$2,$B$3:$B865))</f>
        <v/>
      </c>
      <c r="Q865" s="0" t="str">
        <f aca="false">IF(ISBLANK(A865),"",SUMIF($A$3:$A865,Q$2,$B$3:$B865))</f>
        <v/>
      </c>
      <c r="R865" s="0" t="str">
        <f aca="false">IF(ISBLANK(A865),"",SUMIF($A$3:$A865,R$2,$B$3:$B865))</f>
        <v/>
      </c>
      <c r="T865" s="9" t="str">
        <f aca="false">IF(ISBLANK(A865),"",IF($A865=T$2,$C865,T864))</f>
        <v/>
      </c>
      <c r="U865" s="9" t="str">
        <f aca="false">IF(ISBLANK(A865),"",IF($A865=U$2,$C865,U864))</f>
        <v/>
      </c>
      <c r="V865" s="9" t="str">
        <f aca="false">IF(ISBLANK(A865),"",IF($A865=V$2,$C865,V864))</f>
        <v/>
      </c>
      <c r="W865" s="9" t="str">
        <f aca="false">IF(ISBLANK(A865),"",IF($A865=W$2,$C865,W864))</f>
        <v/>
      </c>
    </row>
    <row r="866" customFormat="false" ht="14.1" hidden="false" customHeight="false" outlineLevel="0" collapsed="false">
      <c r="H866" s="8" t="n">
        <f aca="false">IF(ISBLANK(D866),,LEFT(D866,LEN(D866)-6)*1)</f>
        <v>0</v>
      </c>
      <c r="I866" s="9" t="str">
        <f aca="false">IF(ISBLANK(A866),"",-B866*C866)</f>
        <v/>
      </c>
      <c r="J866" s="9" t="str">
        <f aca="false">IF(ISBLANK(A866),"",-SUM(I$3:I866))</f>
        <v/>
      </c>
      <c r="K866" s="9" t="str">
        <f aca="false">IF(ISBLANK(A866),"",SUMPRODUCT(O866:R866,T866:W866)-J866)</f>
        <v/>
      </c>
      <c r="L866" s="5" t="str">
        <f aca="false">IF(ISBLANK(A866),"",K866/$M$1)</f>
        <v/>
      </c>
      <c r="M866" s="5" t="str">
        <f aca="false">IF(ISBLANK(A866),"",K866/($M$1+SUM(K$3:K865)))</f>
        <v/>
      </c>
      <c r="N866" s="0" t="str">
        <f aca="false">IF(ISBLANK(A866),"",IF(H867=0,NETWORKDAYS($H$3,H866,holiday!$B$2:$B$10),IF(DAY(H866)&lt;DAY(H867),NETWORKDAYS($H$3,H866,holiday!$B$2:$B$10),0)))</f>
        <v/>
      </c>
      <c r="O866" s="0" t="str">
        <f aca="false">IF(ISBLANK(A866),"",SUMIF($A$3:$A866,O$2,$B$3:$B866))</f>
        <v/>
      </c>
      <c r="P866" s="0" t="str">
        <f aca="false">IF(ISBLANK(A866),"",SUMIF($A$3:$A866,P$2,$B$3:$B866))</f>
        <v/>
      </c>
      <c r="Q866" s="0" t="str">
        <f aca="false">IF(ISBLANK(A866),"",SUMIF($A$3:$A866,Q$2,$B$3:$B866))</f>
        <v/>
      </c>
      <c r="R866" s="0" t="str">
        <f aca="false">IF(ISBLANK(A866),"",SUMIF($A$3:$A866,R$2,$B$3:$B866))</f>
        <v/>
      </c>
      <c r="T866" s="9" t="str">
        <f aca="false">IF(ISBLANK(A866),"",IF($A866=T$2,$C866,T865))</f>
        <v/>
      </c>
      <c r="U866" s="9" t="str">
        <f aca="false">IF(ISBLANK(A866),"",IF($A866=U$2,$C866,U865))</f>
        <v/>
      </c>
      <c r="V866" s="9" t="str">
        <f aca="false">IF(ISBLANK(A866),"",IF($A866=V$2,$C866,V865))</f>
        <v/>
      </c>
      <c r="W866" s="9" t="str">
        <f aca="false">IF(ISBLANK(A866),"",IF($A866=W$2,$C866,W865))</f>
        <v/>
      </c>
    </row>
    <row r="867" customFormat="false" ht="14.1" hidden="false" customHeight="false" outlineLevel="0" collapsed="false">
      <c r="H867" s="8" t="n">
        <f aca="false">IF(ISBLANK(D867),,LEFT(D867,LEN(D867)-6)*1)</f>
        <v>0</v>
      </c>
      <c r="I867" s="9" t="str">
        <f aca="false">IF(ISBLANK(A867),"",-B867*C867)</f>
        <v/>
      </c>
      <c r="J867" s="9" t="str">
        <f aca="false">IF(ISBLANK(A867),"",-SUM(I$3:I867))</f>
        <v/>
      </c>
      <c r="K867" s="9" t="str">
        <f aca="false">IF(ISBLANK(A867),"",SUMPRODUCT(O867:R867,T867:W867)-J867)</f>
        <v/>
      </c>
      <c r="L867" s="5" t="str">
        <f aca="false">IF(ISBLANK(A867),"",K867/$M$1)</f>
        <v/>
      </c>
      <c r="M867" s="5" t="str">
        <f aca="false">IF(ISBLANK(A867),"",K867/($M$1+SUM(K$3:K866)))</f>
        <v/>
      </c>
      <c r="N867" s="0" t="str">
        <f aca="false">IF(ISBLANK(A867),"",IF(H868=0,NETWORKDAYS($H$3,H867,holiday!$B$2:$B$10),IF(DAY(H867)&lt;DAY(H868),NETWORKDAYS($H$3,H867,holiday!$B$2:$B$10),0)))</f>
        <v/>
      </c>
      <c r="O867" s="0" t="str">
        <f aca="false">IF(ISBLANK(A867),"",SUMIF($A$3:$A867,O$2,$B$3:$B867))</f>
        <v/>
      </c>
      <c r="P867" s="0" t="str">
        <f aca="false">IF(ISBLANK(A867),"",SUMIF($A$3:$A867,P$2,$B$3:$B867))</f>
        <v/>
      </c>
      <c r="Q867" s="0" t="str">
        <f aca="false">IF(ISBLANK(A867),"",SUMIF($A$3:$A867,Q$2,$B$3:$B867))</f>
        <v/>
      </c>
      <c r="R867" s="0" t="str">
        <f aca="false">IF(ISBLANK(A867),"",SUMIF($A$3:$A867,R$2,$B$3:$B867))</f>
        <v/>
      </c>
      <c r="T867" s="9" t="str">
        <f aca="false">IF(ISBLANK(A867),"",IF($A867=T$2,$C867,T866))</f>
        <v/>
      </c>
      <c r="U867" s="9" t="str">
        <f aca="false">IF(ISBLANK(A867),"",IF($A867=U$2,$C867,U866))</f>
        <v/>
      </c>
      <c r="V867" s="9" t="str">
        <f aca="false">IF(ISBLANK(A867),"",IF($A867=V$2,$C867,V866))</f>
        <v/>
      </c>
      <c r="W867" s="9" t="str">
        <f aca="false">IF(ISBLANK(A867),"",IF($A867=W$2,$C867,W866))</f>
        <v/>
      </c>
    </row>
    <row r="868" customFormat="false" ht="14.1" hidden="false" customHeight="false" outlineLevel="0" collapsed="false">
      <c r="H868" s="8" t="n">
        <f aca="false">IF(ISBLANK(D868),,LEFT(D868,LEN(D868)-6)*1)</f>
        <v>0</v>
      </c>
      <c r="I868" s="9" t="str">
        <f aca="false">IF(ISBLANK(A868),"",-B868*C868)</f>
        <v/>
      </c>
      <c r="J868" s="9" t="str">
        <f aca="false">IF(ISBLANK(A868),"",-SUM(I$3:I868))</f>
        <v/>
      </c>
      <c r="K868" s="9" t="str">
        <f aca="false">IF(ISBLANK(A868),"",SUMPRODUCT(O868:R868,T868:W868)-J868)</f>
        <v/>
      </c>
      <c r="L868" s="5" t="str">
        <f aca="false">IF(ISBLANK(A868),"",K868/$M$1)</f>
        <v/>
      </c>
      <c r="M868" s="5" t="str">
        <f aca="false">IF(ISBLANK(A868),"",K868/($M$1+SUM(K$3:K867)))</f>
        <v/>
      </c>
      <c r="N868" s="0" t="str">
        <f aca="false">IF(ISBLANK(A868),"",IF(H869=0,NETWORKDAYS($H$3,H868,holiday!$B$2:$B$10),IF(DAY(H868)&lt;DAY(H869),NETWORKDAYS($H$3,H868,holiday!$B$2:$B$10),0)))</f>
        <v/>
      </c>
      <c r="O868" s="0" t="str">
        <f aca="false">IF(ISBLANK(A868),"",SUMIF($A$3:$A868,O$2,$B$3:$B868))</f>
        <v/>
      </c>
      <c r="P868" s="0" t="str">
        <f aca="false">IF(ISBLANK(A868),"",SUMIF($A$3:$A868,P$2,$B$3:$B868))</f>
        <v/>
      </c>
      <c r="Q868" s="0" t="str">
        <f aca="false">IF(ISBLANK(A868),"",SUMIF($A$3:$A868,Q$2,$B$3:$B868))</f>
        <v/>
      </c>
      <c r="R868" s="0" t="str">
        <f aca="false">IF(ISBLANK(A868),"",SUMIF($A$3:$A868,R$2,$B$3:$B868))</f>
        <v/>
      </c>
      <c r="T868" s="9" t="str">
        <f aca="false">IF(ISBLANK(A868),"",IF($A868=T$2,$C868,T867))</f>
        <v/>
      </c>
      <c r="U868" s="9" t="str">
        <f aca="false">IF(ISBLANK(A868),"",IF($A868=U$2,$C868,U867))</f>
        <v/>
      </c>
      <c r="V868" s="9" t="str">
        <f aca="false">IF(ISBLANK(A868),"",IF($A868=V$2,$C868,V867))</f>
        <v/>
      </c>
      <c r="W868" s="9" t="str">
        <f aca="false">IF(ISBLANK(A868),"",IF($A868=W$2,$C868,W867))</f>
        <v/>
      </c>
    </row>
    <row r="869" customFormat="false" ht="14.1" hidden="false" customHeight="false" outlineLevel="0" collapsed="false">
      <c r="H869" s="8" t="n">
        <f aca="false">IF(ISBLANK(D869),,LEFT(D869,LEN(D869)-6)*1)</f>
        <v>0</v>
      </c>
      <c r="I869" s="9" t="str">
        <f aca="false">IF(ISBLANK(A869),"",-B869*C869)</f>
        <v/>
      </c>
      <c r="J869" s="9" t="str">
        <f aca="false">IF(ISBLANK(A869),"",-SUM(I$3:I869))</f>
        <v/>
      </c>
      <c r="K869" s="9" t="str">
        <f aca="false">IF(ISBLANK(A869),"",SUMPRODUCT(O869:R869,T869:W869)-J869)</f>
        <v/>
      </c>
      <c r="L869" s="5" t="str">
        <f aca="false">IF(ISBLANK(A869),"",K869/$M$1)</f>
        <v/>
      </c>
      <c r="M869" s="5" t="str">
        <f aca="false">IF(ISBLANK(A869),"",K869/($M$1+SUM(K$3:K868)))</f>
        <v/>
      </c>
      <c r="N869" s="0" t="str">
        <f aca="false">IF(ISBLANK(A869),"",IF(H870=0,NETWORKDAYS($H$3,H869,holiday!$B$2:$B$10),IF(DAY(H869)&lt;DAY(H870),NETWORKDAYS($H$3,H869,holiday!$B$2:$B$10),0)))</f>
        <v/>
      </c>
      <c r="O869" s="0" t="str">
        <f aca="false">IF(ISBLANK(A869),"",SUMIF($A$3:$A869,O$2,$B$3:$B869))</f>
        <v/>
      </c>
      <c r="P869" s="0" t="str">
        <f aca="false">IF(ISBLANK(A869),"",SUMIF($A$3:$A869,P$2,$B$3:$B869))</f>
        <v/>
      </c>
      <c r="Q869" s="0" t="str">
        <f aca="false">IF(ISBLANK(A869),"",SUMIF($A$3:$A869,Q$2,$B$3:$B869))</f>
        <v/>
      </c>
      <c r="R869" s="0" t="str">
        <f aca="false">IF(ISBLANK(A869),"",SUMIF($A$3:$A869,R$2,$B$3:$B869))</f>
        <v/>
      </c>
      <c r="T869" s="9" t="str">
        <f aca="false">IF(ISBLANK(A869),"",IF($A869=T$2,$C869,T868))</f>
        <v/>
      </c>
      <c r="U869" s="9" t="str">
        <f aca="false">IF(ISBLANK(A869),"",IF($A869=U$2,$C869,U868))</f>
        <v/>
      </c>
      <c r="V869" s="9" t="str">
        <f aca="false">IF(ISBLANK(A869),"",IF($A869=V$2,$C869,V868))</f>
        <v/>
      </c>
      <c r="W869" s="9" t="str">
        <f aca="false">IF(ISBLANK(A869),"",IF($A869=W$2,$C869,W868))</f>
        <v/>
      </c>
    </row>
    <row r="870" customFormat="false" ht="14.1" hidden="false" customHeight="false" outlineLevel="0" collapsed="false">
      <c r="H870" s="8" t="n">
        <f aca="false">IF(ISBLANK(D870),,LEFT(D870,LEN(D870)-6)*1)</f>
        <v>0</v>
      </c>
      <c r="I870" s="9" t="str">
        <f aca="false">IF(ISBLANK(A870),"",-B870*C870)</f>
        <v/>
      </c>
      <c r="J870" s="9" t="str">
        <f aca="false">IF(ISBLANK(A870),"",-SUM(I$3:I870))</f>
        <v/>
      </c>
      <c r="K870" s="9" t="str">
        <f aca="false">IF(ISBLANK(A870),"",SUMPRODUCT(O870:R870,T870:W870)-J870)</f>
        <v/>
      </c>
      <c r="L870" s="5" t="str">
        <f aca="false">IF(ISBLANK(A870),"",K870/$M$1)</f>
        <v/>
      </c>
      <c r="M870" s="5" t="str">
        <f aca="false">IF(ISBLANK(A870),"",K870/($M$1+SUM(K$3:K869)))</f>
        <v/>
      </c>
      <c r="N870" s="0" t="str">
        <f aca="false">IF(ISBLANK(A870),"",IF(H871=0,NETWORKDAYS($H$3,H870,holiday!$B$2:$B$10),IF(DAY(H870)&lt;DAY(H871),NETWORKDAYS($H$3,H870,holiday!$B$2:$B$10),0)))</f>
        <v/>
      </c>
      <c r="O870" s="0" t="str">
        <f aca="false">IF(ISBLANK(A870),"",SUMIF($A$3:$A870,O$2,$B$3:$B870))</f>
        <v/>
      </c>
      <c r="P870" s="0" t="str">
        <f aca="false">IF(ISBLANK(A870),"",SUMIF($A$3:$A870,P$2,$B$3:$B870))</f>
        <v/>
      </c>
      <c r="Q870" s="0" t="str">
        <f aca="false">IF(ISBLANK(A870),"",SUMIF($A$3:$A870,Q$2,$B$3:$B870))</f>
        <v/>
      </c>
      <c r="R870" s="0" t="str">
        <f aca="false">IF(ISBLANK(A870),"",SUMIF($A$3:$A870,R$2,$B$3:$B870))</f>
        <v/>
      </c>
      <c r="T870" s="9" t="str">
        <f aca="false">IF(ISBLANK(A870),"",IF($A870=T$2,$C870,T869))</f>
        <v/>
      </c>
      <c r="U870" s="9" t="str">
        <f aca="false">IF(ISBLANK(A870),"",IF($A870=U$2,$C870,U869))</f>
        <v/>
      </c>
      <c r="V870" s="9" t="str">
        <f aca="false">IF(ISBLANK(A870),"",IF($A870=V$2,$C870,V869))</f>
        <v/>
      </c>
      <c r="W870" s="9" t="str">
        <f aca="false">IF(ISBLANK(A870),"",IF($A870=W$2,$C870,W869))</f>
        <v/>
      </c>
    </row>
    <row r="871" customFormat="false" ht="14.1" hidden="false" customHeight="false" outlineLevel="0" collapsed="false">
      <c r="H871" s="8" t="n">
        <f aca="false">IF(ISBLANK(D871),,LEFT(D871,LEN(D871)-6)*1)</f>
        <v>0</v>
      </c>
      <c r="I871" s="9" t="str">
        <f aca="false">IF(ISBLANK(A871),"",-B871*C871)</f>
        <v/>
      </c>
      <c r="J871" s="9" t="str">
        <f aca="false">IF(ISBLANK(A871),"",-SUM(I$3:I871))</f>
        <v/>
      </c>
      <c r="K871" s="9" t="str">
        <f aca="false">IF(ISBLANK(A871),"",SUMPRODUCT(O871:R871,T871:W871)-J871)</f>
        <v/>
      </c>
      <c r="L871" s="5" t="str">
        <f aca="false">IF(ISBLANK(A871),"",K871/$M$1)</f>
        <v/>
      </c>
      <c r="M871" s="5" t="str">
        <f aca="false">IF(ISBLANK(A871),"",K871/($M$1+SUM(K$3:K870)))</f>
        <v/>
      </c>
      <c r="N871" s="0" t="str">
        <f aca="false">IF(ISBLANK(A871),"",IF(H872=0,NETWORKDAYS($H$3,H871,holiday!$B$2:$B$10),IF(DAY(H871)&lt;DAY(H872),NETWORKDAYS($H$3,H871,holiday!$B$2:$B$10),0)))</f>
        <v/>
      </c>
      <c r="O871" s="0" t="str">
        <f aca="false">IF(ISBLANK(A871),"",SUMIF($A$3:$A871,O$2,$B$3:$B871))</f>
        <v/>
      </c>
      <c r="P871" s="0" t="str">
        <f aca="false">IF(ISBLANK(A871),"",SUMIF($A$3:$A871,P$2,$B$3:$B871))</f>
        <v/>
      </c>
      <c r="Q871" s="0" t="str">
        <f aca="false">IF(ISBLANK(A871),"",SUMIF($A$3:$A871,Q$2,$B$3:$B871))</f>
        <v/>
      </c>
      <c r="R871" s="0" t="str">
        <f aca="false">IF(ISBLANK(A871),"",SUMIF($A$3:$A871,R$2,$B$3:$B871))</f>
        <v/>
      </c>
      <c r="T871" s="9" t="str">
        <f aca="false">IF(ISBLANK(A871),"",IF($A871=T$2,$C871,T870))</f>
        <v/>
      </c>
      <c r="U871" s="9" t="str">
        <f aca="false">IF(ISBLANK(A871),"",IF($A871=U$2,$C871,U870))</f>
        <v/>
      </c>
      <c r="V871" s="9" t="str">
        <f aca="false">IF(ISBLANK(A871),"",IF($A871=V$2,$C871,V870))</f>
        <v/>
      </c>
      <c r="W871" s="9" t="str">
        <f aca="false">IF(ISBLANK(A871),"",IF($A871=W$2,$C871,W870))</f>
        <v/>
      </c>
    </row>
    <row r="872" customFormat="false" ht="14.1" hidden="false" customHeight="false" outlineLevel="0" collapsed="false">
      <c r="H872" s="8" t="n">
        <f aca="false">IF(ISBLANK(D872),,LEFT(D872,LEN(D872)-6)*1)</f>
        <v>0</v>
      </c>
      <c r="I872" s="9" t="str">
        <f aca="false">IF(ISBLANK(A872),"",-B872*C872)</f>
        <v/>
      </c>
      <c r="J872" s="9" t="str">
        <f aca="false">IF(ISBLANK(A872),"",-SUM(I$3:I872))</f>
        <v/>
      </c>
      <c r="K872" s="9" t="str">
        <f aca="false">IF(ISBLANK(A872),"",SUMPRODUCT(O872:R872,T872:W872)-J872)</f>
        <v/>
      </c>
      <c r="L872" s="5" t="str">
        <f aca="false">IF(ISBLANK(A872),"",K872/$M$1)</f>
        <v/>
      </c>
      <c r="M872" s="5" t="str">
        <f aca="false">IF(ISBLANK(A872),"",K872/($M$1+SUM(K$3:K871)))</f>
        <v/>
      </c>
      <c r="N872" s="0" t="str">
        <f aca="false">IF(ISBLANK(A872),"",IF(H873=0,NETWORKDAYS($H$3,H872,holiday!$B$2:$B$10),IF(DAY(H872)&lt;DAY(H873),NETWORKDAYS($H$3,H872,holiday!$B$2:$B$10),0)))</f>
        <v/>
      </c>
      <c r="O872" s="0" t="str">
        <f aca="false">IF(ISBLANK(A872),"",SUMIF($A$3:$A872,O$2,$B$3:$B872))</f>
        <v/>
      </c>
      <c r="P872" s="0" t="str">
        <f aca="false">IF(ISBLANK(A872),"",SUMIF($A$3:$A872,P$2,$B$3:$B872))</f>
        <v/>
      </c>
      <c r="Q872" s="0" t="str">
        <f aca="false">IF(ISBLANK(A872),"",SUMIF($A$3:$A872,Q$2,$B$3:$B872))</f>
        <v/>
      </c>
      <c r="R872" s="0" t="str">
        <f aca="false">IF(ISBLANK(A872),"",SUMIF($A$3:$A872,R$2,$B$3:$B872))</f>
        <v/>
      </c>
      <c r="T872" s="9" t="str">
        <f aca="false">IF(ISBLANK(A872),"",IF($A872=T$2,$C872,T871))</f>
        <v/>
      </c>
      <c r="U872" s="9" t="str">
        <f aca="false">IF(ISBLANK(A872),"",IF($A872=U$2,$C872,U871))</f>
        <v/>
      </c>
      <c r="V872" s="9" t="str">
        <f aca="false">IF(ISBLANK(A872),"",IF($A872=V$2,$C872,V871))</f>
        <v/>
      </c>
      <c r="W872" s="9" t="str">
        <f aca="false">IF(ISBLANK(A872),"",IF($A872=W$2,$C872,W871))</f>
        <v/>
      </c>
    </row>
    <row r="873" customFormat="false" ht="14.1" hidden="false" customHeight="false" outlineLevel="0" collapsed="false">
      <c r="H873" s="8" t="n">
        <f aca="false">IF(ISBLANK(D873),,LEFT(D873,LEN(D873)-6)*1)</f>
        <v>0</v>
      </c>
      <c r="I873" s="9" t="str">
        <f aca="false">IF(ISBLANK(A873),"",-B873*C873)</f>
        <v/>
      </c>
      <c r="J873" s="9" t="str">
        <f aca="false">IF(ISBLANK(A873),"",-SUM(I$3:I873))</f>
        <v/>
      </c>
      <c r="K873" s="9" t="str">
        <f aca="false">IF(ISBLANK(A873),"",SUMPRODUCT(O873:R873,T873:W873)-J873)</f>
        <v/>
      </c>
      <c r="L873" s="5" t="str">
        <f aca="false">IF(ISBLANK(A873),"",K873/$M$1)</f>
        <v/>
      </c>
      <c r="M873" s="5" t="str">
        <f aca="false">IF(ISBLANK(A873),"",K873/($M$1+SUM(K$3:K872)))</f>
        <v/>
      </c>
      <c r="N873" s="0" t="str">
        <f aca="false">IF(ISBLANK(A873),"",IF(H874=0,NETWORKDAYS($H$3,H873,holiday!$B$2:$B$10),IF(DAY(H873)&lt;DAY(H874),NETWORKDAYS($H$3,H873,holiday!$B$2:$B$10),0)))</f>
        <v/>
      </c>
      <c r="O873" s="0" t="str">
        <f aca="false">IF(ISBLANK(A873),"",SUMIF($A$3:$A873,O$2,$B$3:$B873))</f>
        <v/>
      </c>
      <c r="P873" s="0" t="str">
        <f aca="false">IF(ISBLANK(A873),"",SUMIF($A$3:$A873,P$2,$B$3:$B873))</f>
        <v/>
      </c>
      <c r="Q873" s="0" t="str">
        <f aca="false">IF(ISBLANK(A873),"",SUMIF($A$3:$A873,Q$2,$B$3:$B873))</f>
        <v/>
      </c>
      <c r="R873" s="0" t="str">
        <f aca="false">IF(ISBLANK(A873),"",SUMIF($A$3:$A873,R$2,$B$3:$B873))</f>
        <v/>
      </c>
      <c r="T873" s="9" t="str">
        <f aca="false">IF(ISBLANK(A873),"",IF($A873=T$2,$C873,T872))</f>
        <v/>
      </c>
      <c r="U873" s="9" t="str">
        <f aca="false">IF(ISBLANK(A873),"",IF($A873=U$2,$C873,U872))</f>
        <v/>
      </c>
      <c r="V873" s="9" t="str">
        <f aca="false">IF(ISBLANK(A873),"",IF($A873=V$2,$C873,V872))</f>
        <v/>
      </c>
      <c r="W873" s="9" t="str">
        <f aca="false">IF(ISBLANK(A873),"",IF($A873=W$2,$C873,W872))</f>
        <v/>
      </c>
    </row>
    <row r="874" customFormat="false" ht="14.1" hidden="false" customHeight="false" outlineLevel="0" collapsed="false">
      <c r="H874" s="8" t="n">
        <f aca="false">IF(ISBLANK(D874),,LEFT(D874,LEN(D874)-6)*1)</f>
        <v>0</v>
      </c>
      <c r="I874" s="9" t="str">
        <f aca="false">IF(ISBLANK(A874),"",-B874*C874)</f>
        <v/>
      </c>
      <c r="J874" s="9" t="str">
        <f aca="false">IF(ISBLANK(A874),"",-SUM(I$3:I874))</f>
        <v/>
      </c>
      <c r="K874" s="9" t="str">
        <f aca="false">IF(ISBLANK(A874),"",SUMPRODUCT(O874:R874,T874:W874)-J874)</f>
        <v/>
      </c>
      <c r="L874" s="5" t="str">
        <f aca="false">IF(ISBLANK(A874),"",K874/$M$1)</f>
        <v/>
      </c>
      <c r="M874" s="5" t="str">
        <f aca="false">IF(ISBLANK(A874),"",K874/($M$1+SUM(K$3:K873)))</f>
        <v/>
      </c>
      <c r="N874" s="0" t="str">
        <f aca="false">IF(ISBLANK(A874),"",IF(H875=0,NETWORKDAYS($H$3,H874,holiday!$B$2:$B$10),IF(DAY(H874)&lt;DAY(H875),NETWORKDAYS($H$3,H874,holiday!$B$2:$B$10),0)))</f>
        <v/>
      </c>
      <c r="O874" s="0" t="str">
        <f aca="false">IF(ISBLANK(A874),"",SUMIF($A$3:$A874,O$2,$B$3:$B874))</f>
        <v/>
      </c>
      <c r="P874" s="0" t="str">
        <f aca="false">IF(ISBLANK(A874),"",SUMIF($A$3:$A874,P$2,$B$3:$B874))</f>
        <v/>
      </c>
      <c r="Q874" s="0" t="str">
        <f aca="false">IF(ISBLANK(A874),"",SUMIF($A$3:$A874,Q$2,$B$3:$B874))</f>
        <v/>
      </c>
      <c r="R874" s="0" t="str">
        <f aca="false">IF(ISBLANK(A874),"",SUMIF($A$3:$A874,R$2,$B$3:$B874))</f>
        <v/>
      </c>
      <c r="T874" s="9" t="str">
        <f aca="false">IF(ISBLANK(A874),"",IF($A874=T$2,$C874,T873))</f>
        <v/>
      </c>
      <c r="U874" s="9" t="str">
        <f aca="false">IF(ISBLANK(A874),"",IF($A874=U$2,$C874,U873))</f>
        <v/>
      </c>
      <c r="V874" s="9" t="str">
        <f aca="false">IF(ISBLANK(A874),"",IF($A874=V$2,$C874,V873))</f>
        <v/>
      </c>
      <c r="W874" s="9" t="str">
        <f aca="false">IF(ISBLANK(A874),"",IF($A874=W$2,$C874,W873))</f>
        <v/>
      </c>
    </row>
    <row r="875" customFormat="false" ht="14.1" hidden="false" customHeight="false" outlineLevel="0" collapsed="false">
      <c r="H875" s="8" t="n">
        <f aca="false">IF(ISBLANK(D875),,LEFT(D875,LEN(D875)-6)*1)</f>
        <v>0</v>
      </c>
      <c r="I875" s="9" t="str">
        <f aca="false">IF(ISBLANK(A875),"",-B875*C875)</f>
        <v/>
      </c>
      <c r="J875" s="9" t="str">
        <f aca="false">IF(ISBLANK(A875),"",-SUM(I$3:I875))</f>
        <v/>
      </c>
      <c r="K875" s="9" t="str">
        <f aca="false">IF(ISBLANK(A875),"",SUMPRODUCT(O875:R875,T875:W875)-J875)</f>
        <v/>
      </c>
      <c r="L875" s="5" t="str">
        <f aca="false">IF(ISBLANK(A875),"",K875/$M$1)</f>
        <v/>
      </c>
      <c r="M875" s="5" t="str">
        <f aca="false">IF(ISBLANK(A875),"",K875/($M$1+SUM(K$3:K874)))</f>
        <v/>
      </c>
      <c r="N875" s="0" t="str">
        <f aca="false">IF(ISBLANK(A875),"",IF(H876=0,NETWORKDAYS($H$3,H875,holiday!$B$2:$B$10),IF(DAY(H875)&lt;DAY(H876),NETWORKDAYS($H$3,H875,holiday!$B$2:$B$10),0)))</f>
        <v/>
      </c>
      <c r="O875" s="0" t="str">
        <f aca="false">IF(ISBLANK(A875),"",SUMIF($A$3:$A875,O$2,$B$3:$B875))</f>
        <v/>
      </c>
      <c r="P875" s="0" t="str">
        <f aca="false">IF(ISBLANK(A875),"",SUMIF($A$3:$A875,P$2,$B$3:$B875))</f>
        <v/>
      </c>
      <c r="Q875" s="0" t="str">
        <f aca="false">IF(ISBLANK(A875),"",SUMIF($A$3:$A875,Q$2,$B$3:$B875))</f>
        <v/>
      </c>
      <c r="R875" s="0" t="str">
        <f aca="false">IF(ISBLANK(A875),"",SUMIF($A$3:$A875,R$2,$B$3:$B875))</f>
        <v/>
      </c>
      <c r="T875" s="9" t="str">
        <f aca="false">IF(ISBLANK(A875),"",IF($A875=T$2,$C875,T874))</f>
        <v/>
      </c>
      <c r="U875" s="9" t="str">
        <f aca="false">IF(ISBLANK(A875),"",IF($A875=U$2,$C875,U874))</f>
        <v/>
      </c>
      <c r="V875" s="9" t="str">
        <f aca="false">IF(ISBLANK(A875),"",IF($A875=V$2,$C875,V874))</f>
        <v/>
      </c>
      <c r="W875" s="9" t="str">
        <f aca="false">IF(ISBLANK(A875),"",IF($A875=W$2,$C875,W874))</f>
        <v/>
      </c>
    </row>
    <row r="876" customFormat="false" ht="14.1" hidden="false" customHeight="false" outlineLevel="0" collapsed="false">
      <c r="H876" s="8" t="n">
        <f aca="false">IF(ISBLANK(D876),,LEFT(D876,LEN(D876)-6)*1)</f>
        <v>0</v>
      </c>
      <c r="I876" s="9" t="str">
        <f aca="false">IF(ISBLANK(A876),"",-B876*C876)</f>
        <v/>
      </c>
      <c r="J876" s="9" t="str">
        <f aca="false">IF(ISBLANK(A876),"",-SUM(I$3:I876))</f>
        <v/>
      </c>
      <c r="K876" s="9" t="str">
        <f aca="false">IF(ISBLANK(A876),"",SUMPRODUCT(O876:R876,T876:W876)-J876)</f>
        <v/>
      </c>
      <c r="L876" s="5" t="str">
        <f aca="false">IF(ISBLANK(A876),"",K876/$M$1)</f>
        <v/>
      </c>
      <c r="M876" s="5" t="str">
        <f aca="false">IF(ISBLANK(A876),"",K876/($M$1+SUM(K$3:K875)))</f>
        <v/>
      </c>
      <c r="N876" s="0" t="str">
        <f aca="false">IF(ISBLANK(A876),"",IF(H877=0,NETWORKDAYS($H$3,H876,holiday!$B$2:$B$10),IF(DAY(H876)&lt;DAY(H877),NETWORKDAYS($H$3,H876,holiday!$B$2:$B$10),0)))</f>
        <v/>
      </c>
      <c r="O876" s="0" t="str">
        <f aca="false">IF(ISBLANK(A876),"",SUMIF($A$3:$A876,O$2,$B$3:$B876))</f>
        <v/>
      </c>
      <c r="P876" s="0" t="str">
        <f aca="false">IF(ISBLANK(A876),"",SUMIF($A$3:$A876,P$2,$B$3:$B876))</f>
        <v/>
      </c>
      <c r="Q876" s="0" t="str">
        <f aca="false">IF(ISBLANK(A876),"",SUMIF($A$3:$A876,Q$2,$B$3:$B876))</f>
        <v/>
      </c>
      <c r="R876" s="0" t="str">
        <f aca="false">IF(ISBLANK(A876),"",SUMIF($A$3:$A876,R$2,$B$3:$B876))</f>
        <v/>
      </c>
      <c r="T876" s="9" t="str">
        <f aca="false">IF(ISBLANK(A876),"",IF($A876=T$2,$C876,T875))</f>
        <v/>
      </c>
      <c r="U876" s="9" t="str">
        <f aca="false">IF(ISBLANK(A876),"",IF($A876=U$2,$C876,U875))</f>
        <v/>
      </c>
      <c r="V876" s="9" t="str">
        <f aca="false">IF(ISBLANK(A876),"",IF($A876=V$2,$C876,V875))</f>
        <v/>
      </c>
      <c r="W876" s="9" t="str">
        <f aca="false">IF(ISBLANK(A876),"",IF($A876=W$2,$C876,W875))</f>
        <v/>
      </c>
    </row>
    <row r="877" customFormat="false" ht="14.1" hidden="false" customHeight="false" outlineLevel="0" collapsed="false">
      <c r="H877" s="8" t="n">
        <f aca="false">IF(ISBLANK(D877),,LEFT(D877,LEN(D877)-6)*1)</f>
        <v>0</v>
      </c>
      <c r="I877" s="9" t="str">
        <f aca="false">IF(ISBLANK(A877),"",-B877*C877)</f>
        <v/>
      </c>
      <c r="J877" s="9" t="str">
        <f aca="false">IF(ISBLANK(A877),"",-SUM(I$3:I877))</f>
        <v/>
      </c>
      <c r="K877" s="9" t="str">
        <f aca="false">IF(ISBLANK(A877),"",SUMPRODUCT(O877:R877,T877:W877)-J877)</f>
        <v/>
      </c>
      <c r="L877" s="5" t="str">
        <f aca="false">IF(ISBLANK(A877),"",K877/$M$1)</f>
        <v/>
      </c>
      <c r="M877" s="5" t="str">
        <f aca="false">IF(ISBLANK(A877),"",K877/($M$1+SUM(K$3:K876)))</f>
        <v/>
      </c>
      <c r="N877" s="0" t="str">
        <f aca="false">IF(ISBLANK(A877),"",IF(H878=0,NETWORKDAYS($H$3,H877,holiday!$B$2:$B$10),IF(DAY(H877)&lt;DAY(H878),NETWORKDAYS($H$3,H877,holiday!$B$2:$B$10),0)))</f>
        <v/>
      </c>
      <c r="O877" s="0" t="str">
        <f aca="false">IF(ISBLANK(A877),"",SUMIF($A$3:$A877,O$2,$B$3:$B877))</f>
        <v/>
      </c>
      <c r="P877" s="0" t="str">
        <f aca="false">IF(ISBLANK(A877),"",SUMIF($A$3:$A877,P$2,$B$3:$B877))</f>
        <v/>
      </c>
      <c r="Q877" s="0" t="str">
        <f aca="false">IF(ISBLANK(A877),"",SUMIF($A$3:$A877,Q$2,$B$3:$B877))</f>
        <v/>
      </c>
      <c r="R877" s="0" t="str">
        <f aca="false">IF(ISBLANK(A877),"",SUMIF($A$3:$A877,R$2,$B$3:$B877))</f>
        <v/>
      </c>
      <c r="T877" s="9" t="str">
        <f aca="false">IF(ISBLANK(A877),"",IF($A877=T$2,$C877,T876))</f>
        <v/>
      </c>
      <c r="U877" s="9" t="str">
        <f aca="false">IF(ISBLANK(A877),"",IF($A877=U$2,$C877,U876))</f>
        <v/>
      </c>
      <c r="V877" s="9" t="str">
        <f aca="false">IF(ISBLANK(A877),"",IF($A877=V$2,$C877,V876))</f>
        <v/>
      </c>
      <c r="W877" s="9" t="str">
        <f aca="false">IF(ISBLANK(A877),"",IF($A877=W$2,$C877,W876))</f>
        <v/>
      </c>
    </row>
    <row r="878" customFormat="false" ht="14.1" hidden="false" customHeight="false" outlineLevel="0" collapsed="false">
      <c r="H878" s="8" t="n">
        <f aca="false">IF(ISBLANK(D878),,LEFT(D878,LEN(D878)-6)*1)</f>
        <v>0</v>
      </c>
      <c r="I878" s="9" t="str">
        <f aca="false">IF(ISBLANK(A878),"",-B878*C878)</f>
        <v/>
      </c>
      <c r="J878" s="9" t="str">
        <f aca="false">IF(ISBLANK(A878),"",-SUM(I$3:I878))</f>
        <v/>
      </c>
      <c r="K878" s="9" t="str">
        <f aca="false">IF(ISBLANK(A878),"",SUMPRODUCT(O878:R878,T878:W878)-J878)</f>
        <v/>
      </c>
      <c r="L878" s="5" t="str">
        <f aca="false">IF(ISBLANK(A878),"",K878/$M$1)</f>
        <v/>
      </c>
      <c r="M878" s="5" t="str">
        <f aca="false">IF(ISBLANK(A878),"",K878/($M$1+SUM(K$3:K877)))</f>
        <v/>
      </c>
      <c r="N878" s="0" t="str">
        <f aca="false">IF(ISBLANK(A878),"",IF(H879=0,NETWORKDAYS($H$3,H878,holiday!$B$2:$B$10),IF(DAY(H878)&lt;DAY(H879),NETWORKDAYS($H$3,H878,holiday!$B$2:$B$10),0)))</f>
        <v/>
      </c>
      <c r="O878" s="0" t="str">
        <f aca="false">IF(ISBLANK(A878),"",SUMIF($A$3:$A878,O$2,$B$3:$B878))</f>
        <v/>
      </c>
      <c r="P878" s="0" t="str">
        <f aca="false">IF(ISBLANK(A878),"",SUMIF($A$3:$A878,P$2,$B$3:$B878))</f>
        <v/>
      </c>
      <c r="Q878" s="0" t="str">
        <f aca="false">IF(ISBLANK(A878),"",SUMIF($A$3:$A878,Q$2,$B$3:$B878))</f>
        <v/>
      </c>
      <c r="R878" s="0" t="str">
        <f aca="false">IF(ISBLANK(A878),"",SUMIF($A$3:$A878,R$2,$B$3:$B878))</f>
        <v/>
      </c>
      <c r="T878" s="9" t="str">
        <f aca="false">IF(ISBLANK(A878),"",IF($A878=T$2,$C878,T877))</f>
        <v/>
      </c>
      <c r="U878" s="9" t="str">
        <f aca="false">IF(ISBLANK(A878),"",IF($A878=U$2,$C878,U877))</f>
        <v/>
      </c>
      <c r="V878" s="9" t="str">
        <f aca="false">IF(ISBLANK(A878),"",IF($A878=V$2,$C878,V877))</f>
        <v/>
      </c>
      <c r="W878" s="9" t="str">
        <f aca="false">IF(ISBLANK(A878),"",IF($A878=W$2,$C878,W877))</f>
        <v/>
      </c>
    </row>
    <row r="879" customFormat="false" ht="14.1" hidden="false" customHeight="false" outlineLevel="0" collapsed="false">
      <c r="H879" s="8" t="n">
        <f aca="false">IF(ISBLANK(D879),,LEFT(D879,LEN(D879)-6)*1)</f>
        <v>0</v>
      </c>
      <c r="I879" s="9" t="str">
        <f aca="false">IF(ISBLANK(A879),"",-B879*C879)</f>
        <v/>
      </c>
      <c r="J879" s="9" t="str">
        <f aca="false">IF(ISBLANK(A879),"",-SUM(I$3:I879))</f>
        <v/>
      </c>
      <c r="K879" s="9" t="str">
        <f aca="false">IF(ISBLANK(A879),"",SUMPRODUCT(O879:R879,T879:W879)-J879)</f>
        <v/>
      </c>
      <c r="L879" s="5" t="str">
        <f aca="false">IF(ISBLANK(A879),"",K879/$M$1)</f>
        <v/>
      </c>
      <c r="M879" s="5" t="str">
        <f aca="false">IF(ISBLANK(A879),"",K879/($M$1+SUM(K$3:K878)))</f>
        <v/>
      </c>
      <c r="N879" s="0" t="str">
        <f aca="false">IF(ISBLANK(A879),"",IF(H880=0,NETWORKDAYS($H$3,H879,holiday!$B$2:$B$10),IF(DAY(H879)&lt;DAY(H880),NETWORKDAYS($H$3,H879,holiday!$B$2:$B$10),0)))</f>
        <v/>
      </c>
      <c r="O879" s="0" t="str">
        <f aca="false">IF(ISBLANK(A879),"",SUMIF($A$3:$A879,O$2,$B$3:$B879))</f>
        <v/>
      </c>
      <c r="P879" s="0" t="str">
        <f aca="false">IF(ISBLANK(A879),"",SUMIF($A$3:$A879,P$2,$B$3:$B879))</f>
        <v/>
      </c>
      <c r="Q879" s="0" t="str">
        <f aca="false">IF(ISBLANK(A879),"",SUMIF($A$3:$A879,Q$2,$B$3:$B879))</f>
        <v/>
      </c>
      <c r="R879" s="0" t="str">
        <f aca="false">IF(ISBLANK(A879),"",SUMIF($A$3:$A879,R$2,$B$3:$B879))</f>
        <v/>
      </c>
      <c r="T879" s="9" t="str">
        <f aca="false">IF(ISBLANK(A879),"",IF($A879=T$2,$C879,T878))</f>
        <v/>
      </c>
      <c r="U879" s="9" t="str">
        <f aca="false">IF(ISBLANK(A879),"",IF($A879=U$2,$C879,U878))</f>
        <v/>
      </c>
      <c r="V879" s="9" t="str">
        <f aca="false">IF(ISBLANK(A879),"",IF($A879=V$2,$C879,V878))</f>
        <v/>
      </c>
      <c r="W879" s="9" t="str">
        <f aca="false">IF(ISBLANK(A879),"",IF($A879=W$2,$C879,W878))</f>
        <v/>
      </c>
    </row>
    <row r="880" customFormat="false" ht="14.1" hidden="false" customHeight="false" outlineLevel="0" collapsed="false">
      <c r="H880" s="8" t="n">
        <f aca="false">IF(ISBLANK(D880),,LEFT(D880,LEN(D880)-6)*1)</f>
        <v>0</v>
      </c>
      <c r="I880" s="9" t="str">
        <f aca="false">IF(ISBLANK(A880),"",-B880*C880)</f>
        <v/>
      </c>
      <c r="J880" s="9" t="str">
        <f aca="false">IF(ISBLANK(A880),"",-SUM(I$3:I880))</f>
        <v/>
      </c>
      <c r="K880" s="9" t="str">
        <f aca="false">IF(ISBLANK(A880),"",SUMPRODUCT(O880:R880,T880:W880)-J880)</f>
        <v/>
      </c>
      <c r="L880" s="5" t="str">
        <f aca="false">IF(ISBLANK(A880),"",K880/$M$1)</f>
        <v/>
      </c>
      <c r="M880" s="5" t="str">
        <f aca="false">IF(ISBLANK(A880),"",K880/($M$1+SUM(K$3:K879)))</f>
        <v/>
      </c>
      <c r="N880" s="0" t="str">
        <f aca="false">IF(ISBLANK(A880),"",IF(H881=0,NETWORKDAYS($H$3,H880,holiday!$B$2:$B$10),IF(DAY(H880)&lt;DAY(H881),NETWORKDAYS($H$3,H880,holiday!$B$2:$B$10),0)))</f>
        <v/>
      </c>
      <c r="O880" s="0" t="str">
        <f aca="false">IF(ISBLANK(A880),"",SUMIF($A$3:$A880,O$2,$B$3:$B880))</f>
        <v/>
      </c>
      <c r="P880" s="0" t="str">
        <f aca="false">IF(ISBLANK(A880),"",SUMIF($A$3:$A880,P$2,$B$3:$B880))</f>
        <v/>
      </c>
      <c r="Q880" s="0" t="str">
        <f aca="false">IF(ISBLANK(A880),"",SUMIF($A$3:$A880,Q$2,$B$3:$B880))</f>
        <v/>
      </c>
      <c r="R880" s="0" t="str">
        <f aca="false">IF(ISBLANK(A880),"",SUMIF($A$3:$A880,R$2,$B$3:$B880))</f>
        <v/>
      </c>
      <c r="T880" s="9" t="str">
        <f aca="false">IF(ISBLANK(A880),"",IF($A880=T$2,$C880,T879))</f>
        <v/>
      </c>
      <c r="U880" s="9" t="str">
        <f aca="false">IF(ISBLANK(A880),"",IF($A880=U$2,$C880,U879))</f>
        <v/>
      </c>
      <c r="V880" s="9" t="str">
        <f aca="false">IF(ISBLANK(A880),"",IF($A880=V$2,$C880,V879))</f>
        <v/>
      </c>
      <c r="W880" s="9" t="str">
        <f aca="false">IF(ISBLANK(A880),"",IF($A880=W$2,$C880,W879))</f>
        <v/>
      </c>
    </row>
    <row r="881" customFormat="false" ht="14.1" hidden="false" customHeight="false" outlineLevel="0" collapsed="false">
      <c r="H881" s="8" t="n">
        <f aca="false">IF(ISBLANK(D881),,LEFT(D881,LEN(D881)-6)*1)</f>
        <v>0</v>
      </c>
      <c r="I881" s="9" t="str">
        <f aca="false">IF(ISBLANK(A881),"",-B881*C881)</f>
        <v/>
      </c>
      <c r="J881" s="9" t="str">
        <f aca="false">IF(ISBLANK(A881),"",-SUM(I$3:I881))</f>
        <v/>
      </c>
      <c r="K881" s="9" t="str">
        <f aca="false">IF(ISBLANK(A881),"",SUMPRODUCT(O881:R881,T881:W881)-J881)</f>
        <v/>
      </c>
      <c r="L881" s="5" t="str">
        <f aca="false">IF(ISBLANK(A881),"",K881/$M$1)</f>
        <v/>
      </c>
      <c r="M881" s="5" t="str">
        <f aca="false">IF(ISBLANK(A881),"",K881/($M$1+SUM(K$3:K880)))</f>
        <v/>
      </c>
      <c r="N881" s="0" t="str">
        <f aca="false">IF(ISBLANK(A881),"",IF(H882=0,NETWORKDAYS($H$3,H881,holiday!$B$2:$B$10),IF(DAY(H881)&lt;DAY(H882),NETWORKDAYS($H$3,H881,holiday!$B$2:$B$10),0)))</f>
        <v/>
      </c>
      <c r="O881" s="0" t="str">
        <f aca="false">IF(ISBLANK(A881),"",SUMIF($A$3:$A881,O$2,$B$3:$B881))</f>
        <v/>
      </c>
      <c r="P881" s="0" t="str">
        <f aca="false">IF(ISBLANK(A881),"",SUMIF($A$3:$A881,P$2,$B$3:$B881))</f>
        <v/>
      </c>
      <c r="Q881" s="0" t="str">
        <f aca="false">IF(ISBLANK(A881),"",SUMIF($A$3:$A881,Q$2,$B$3:$B881))</f>
        <v/>
      </c>
      <c r="R881" s="0" t="str">
        <f aca="false">IF(ISBLANK(A881),"",SUMIF($A$3:$A881,R$2,$B$3:$B881))</f>
        <v/>
      </c>
      <c r="T881" s="9" t="str">
        <f aca="false">IF(ISBLANK(A881),"",IF($A881=T$2,$C881,T880))</f>
        <v/>
      </c>
      <c r="U881" s="9" t="str">
        <f aca="false">IF(ISBLANK(A881),"",IF($A881=U$2,$C881,U880))</f>
        <v/>
      </c>
      <c r="V881" s="9" t="str">
        <f aca="false">IF(ISBLANK(A881),"",IF($A881=V$2,$C881,V880))</f>
        <v/>
      </c>
      <c r="W881" s="9" t="str">
        <f aca="false">IF(ISBLANK(A881),"",IF($A881=W$2,$C881,W880))</f>
        <v/>
      </c>
    </row>
    <row r="882" customFormat="false" ht="14.1" hidden="false" customHeight="false" outlineLevel="0" collapsed="false">
      <c r="H882" s="8" t="n">
        <f aca="false">IF(ISBLANK(D882),,LEFT(D882,LEN(D882)-6)*1)</f>
        <v>0</v>
      </c>
      <c r="I882" s="9" t="str">
        <f aca="false">IF(ISBLANK(A882),"",-B882*C882)</f>
        <v/>
      </c>
      <c r="J882" s="9" t="str">
        <f aca="false">IF(ISBLANK(A882),"",-SUM(I$3:I882))</f>
        <v/>
      </c>
      <c r="K882" s="9" t="str">
        <f aca="false">IF(ISBLANK(A882),"",SUMPRODUCT(O882:R882,T882:W882)-J882)</f>
        <v/>
      </c>
      <c r="L882" s="5" t="str">
        <f aca="false">IF(ISBLANK(A882),"",K882/$M$1)</f>
        <v/>
      </c>
      <c r="M882" s="5" t="str">
        <f aca="false">IF(ISBLANK(A882),"",K882/($M$1+SUM(K$3:K881)))</f>
        <v/>
      </c>
      <c r="N882" s="0" t="str">
        <f aca="false">IF(ISBLANK(A882),"",IF(H883=0,NETWORKDAYS($H$3,H882,holiday!$B$2:$B$10),IF(DAY(H882)&lt;DAY(H883),NETWORKDAYS($H$3,H882,holiday!$B$2:$B$10),0)))</f>
        <v/>
      </c>
      <c r="O882" s="0" t="str">
        <f aca="false">IF(ISBLANK(A882),"",SUMIF($A$3:$A882,O$2,$B$3:$B882))</f>
        <v/>
      </c>
      <c r="P882" s="0" t="str">
        <f aca="false">IF(ISBLANK(A882),"",SUMIF($A$3:$A882,P$2,$B$3:$B882))</f>
        <v/>
      </c>
      <c r="Q882" s="0" t="str">
        <f aca="false">IF(ISBLANK(A882),"",SUMIF($A$3:$A882,Q$2,$B$3:$B882))</f>
        <v/>
      </c>
      <c r="R882" s="0" t="str">
        <f aca="false">IF(ISBLANK(A882),"",SUMIF($A$3:$A882,R$2,$B$3:$B882))</f>
        <v/>
      </c>
      <c r="T882" s="9" t="str">
        <f aca="false">IF(ISBLANK(A882),"",IF($A882=T$2,$C882,T881))</f>
        <v/>
      </c>
      <c r="U882" s="9" t="str">
        <f aca="false">IF(ISBLANK(A882),"",IF($A882=U$2,$C882,U881))</f>
        <v/>
      </c>
      <c r="V882" s="9" t="str">
        <f aca="false">IF(ISBLANK(A882),"",IF($A882=V$2,$C882,V881))</f>
        <v/>
      </c>
      <c r="W882" s="9" t="str">
        <f aca="false">IF(ISBLANK(A882),"",IF($A882=W$2,$C882,W881))</f>
        <v/>
      </c>
    </row>
    <row r="883" customFormat="false" ht="14.1" hidden="false" customHeight="false" outlineLevel="0" collapsed="false">
      <c r="H883" s="8" t="n">
        <f aca="false">IF(ISBLANK(D883),,LEFT(D883,LEN(D883)-6)*1)</f>
        <v>0</v>
      </c>
      <c r="I883" s="9" t="str">
        <f aca="false">IF(ISBLANK(A883),"",-B883*C883)</f>
        <v/>
      </c>
      <c r="J883" s="9" t="str">
        <f aca="false">IF(ISBLANK(A883),"",-SUM(I$3:I883))</f>
        <v/>
      </c>
      <c r="K883" s="9" t="str">
        <f aca="false">IF(ISBLANK(A883),"",SUMPRODUCT(O883:R883,T883:W883)-J883)</f>
        <v/>
      </c>
      <c r="L883" s="5" t="str">
        <f aca="false">IF(ISBLANK(A883),"",K883/$M$1)</f>
        <v/>
      </c>
      <c r="M883" s="5" t="str">
        <f aca="false">IF(ISBLANK(A883),"",K883/($M$1+SUM(K$3:K882)))</f>
        <v/>
      </c>
      <c r="N883" s="0" t="str">
        <f aca="false">IF(ISBLANK(A883),"",IF(H884=0,NETWORKDAYS($H$3,H883,holiday!$B$2:$B$10),IF(DAY(H883)&lt;DAY(H884),NETWORKDAYS($H$3,H883,holiday!$B$2:$B$10),0)))</f>
        <v/>
      </c>
      <c r="O883" s="0" t="str">
        <f aca="false">IF(ISBLANK(A883),"",SUMIF($A$3:$A883,O$2,$B$3:$B883))</f>
        <v/>
      </c>
      <c r="P883" s="0" t="str">
        <f aca="false">IF(ISBLANK(A883),"",SUMIF($A$3:$A883,P$2,$B$3:$B883))</f>
        <v/>
      </c>
      <c r="Q883" s="0" t="str">
        <f aca="false">IF(ISBLANK(A883),"",SUMIF($A$3:$A883,Q$2,$B$3:$B883))</f>
        <v/>
      </c>
      <c r="R883" s="0" t="str">
        <f aca="false">IF(ISBLANK(A883),"",SUMIF($A$3:$A883,R$2,$B$3:$B883))</f>
        <v/>
      </c>
      <c r="T883" s="9" t="str">
        <f aca="false">IF(ISBLANK(A883),"",IF($A883=T$2,$C883,T882))</f>
        <v/>
      </c>
      <c r="U883" s="9" t="str">
        <f aca="false">IF(ISBLANK(A883),"",IF($A883=U$2,$C883,U882))</f>
        <v/>
      </c>
      <c r="V883" s="9" t="str">
        <f aca="false">IF(ISBLANK(A883),"",IF($A883=V$2,$C883,V882))</f>
        <v/>
      </c>
      <c r="W883" s="9" t="str">
        <f aca="false">IF(ISBLANK(A883),"",IF($A883=W$2,$C883,W882))</f>
        <v/>
      </c>
    </row>
    <row r="884" customFormat="false" ht="14.1" hidden="false" customHeight="false" outlineLevel="0" collapsed="false">
      <c r="H884" s="8" t="n">
        <f aca="false">IF(ISBLANK(D884),,LEFT(D884,LEN(D884)-6)*1)</f>
        <v>0</v>
      </c>
      <c r="I884" s="9" t="str">
        <f aca="false">IF(ISBLANK(A884),"",-B884*C884)</f>
        <v/>
      </c>
      <c r="J884" s="9" t="str">
        <f aca="false">IF(ISBLANK(A884),"",-SUM(I$3:I884))</f>
        <v/>
      </c>
      <c r="K884" s="9" t="str">
        <f aca="false">IF(ISBLANK(A884),"",SUMPRODUCT(O884:R884,T884:W884)-J884)</f>
        <v/>
      </c>
      <c r="L884" s="5" t="str">
        <f aca="false">IF(ISBLANK(A884),"",K884/$M$1)</f>
        <v/>
      </c>
      <c r="M884" s="5" t="str">
        <f aca="false">IF(ISBLANK(A884),"",K884/($M$1+SUM(K$3:K883)))</f>
        <v/>
      </c>
      <c r="N884" s="0" t="str">
        <f aca="false">IF(ISBLANK(A884),"",IF(H885=0,NETWORKDAYS($H$3,H884,holiday!$B$2:$B$10),IF(DAY(H884)&lt;DAY(H885),NETWORKDAYS($H$3,H884,holiday!$B$2:$B$10),0)))</f>
        <v/>
      </c>
      <c r="O884" s="0" t="str">
        <f aca="false">IF(ISBLANK(A884),"",SUMIF($A$3:$A884,O$2,$B$3:$B884))</f>
        <v/>
      </c>
      <c r="P884" s="0" t="str">
        <f aca="false">IF(ISBLANK(A884),"",SUMIF($A$3:$A884,P$2,$B$3:$B884))</f>
        <v/>
      </c>
      <c r="Q884" s="0" t="str">
        <f aca="false">IF(ISBLANK(A884),"",SUMIF($A$3:$A884,Q$2,$B$3:$B884))</f>
        <v/>
      </c>
      <c r="R884" s="0" t="str">
        <f aca="false">IF(ISBLANK(A884),"",SUMIF($A$3:$A884,R$2,$B$3:$B884))</f>
        <v/>
      </c>
      <c r="T884" s="9" t="str">
        <f aca="false">IF(ISBLANK(A884),"",IF($A884=T$2,$C884,T883))</f>
        <v/>
      </c>
      <c r="U884" s="9" t="str">
        <f aca="false">IF(ISBLANK(A884),"",IF($A884=U$2,$C884,U883))</f>
        <v/>
      </c>
      <c r="V884" s="9" t="str">
        <f aca="false">IF(ISBLANK(A884),"",IF($A884=V$2,$C884,V883))</f>
        <v/>
      </c>
      <c r="W884" s="9" t="str">
        <f aca="false">IF(ISBLANK(A884),"",IF($A884=W$2,$C884,W883))</f>
        <v/>
      </c>
    </row>
    <row r="885" customFormat="false" ht="14.1" hidden="false" customHeight="false" outlineLevel="0" collapsed="false">
      <c r="H885" s="8" t="n">
        <f aca="false">IF(ISBLANK(D885),,LEFT(D885,LEN(D885)-6)*1)</f>
        <v>0</v>
      </c>
      <c r="I885" s="9" t="str">
        <f aca="false">IF(ISBLANK(A885),"",-B885*C885)</f>
        <v/>
      </c>
      <c r="J885" s="9" t="str">
        <f aca="false">IF(ISBLANK(A885),"",-SUM(I$3:I885))</f>
        <v/>
      </c>
      <c r="K885" s="9" t="str">
        <f aca="false">IF(ISBLANK(A885),"",SUMPRODUCT(O885:R885,T885:W885)-J885)</f>
        <v/>
      </c>
      <c r="L885" s="5" t="str">
        <f aca="false">IF(ISBLANK(A885),"",K885/$M$1)</f>
        <v/>
      </c>
      <c r="M885" s="5" t="str">
        <f aca="false">IF(ISBLANK(A885),"",K885/($M$1+SUM(K$3:K884)))</f>
        <v/>
      </c>
      <c r="N885" s="0" t="str">
        <f aca="false">IF(ISBLANK(A885),"",IF(H886=0,NETWORKDAYS($H$3,H885,holiday!$B$2:$B$10),IF(DAY(H885)&lt;DAY(H886),NETWORKDAYS($H$3,H885,holiday!$B$2:$B$10),0)))</f>
        <v/>
      </c>
      <c r="O885" s="0" t="str">
        <f aca="false">IF(ISBLANK(A885),"",SUMIF($A$3:$A885,O$2,$B$3:$B885))</f>
        <v/>
      </c>
      <c r="P885" s="0" t="str">
        <f aca="false">IF(ISBLANK(A885),"",SUMIF($A$3:$A885,P$2,$B$3:$B885))</f>
        <v/>
      </c>
      <c r="Q885" s="0" t="str">
        <f aca="false">IF(ISBLANK(A885),"",SUMIF($A$3:$A885,Q$2,$B$3:$B885))</f>
        <v/>
      </c>
      <c r="R885" s="0" t="str">
        <f aca="false">IF(ISBLANK(A885),"",SUMIF($A$3:$A885,R$2,$B$3:$B885))</f>
        <v/>
      </c>
      <c r="T885" s="9" t="str">
        <f aca="false">IF(ISBLANK(A885),"",IF($A885=T$2,$C885,T884))</f>
        <v/>
      </c>
      <c r="U885" s="9" t="str">
        <f aca="false">IF(ISBLANK(A885),"",IF($A885=U$2,$C885,U884))</f>
        <v/>
      </c>
      <c r="V885" s="9" t="str">
        <f aca="false">IF(ISBLANK(A885),"",IF($A885=V$2,$C885,V884))</f>
        <v/>
      </c>
      <c r="W885" s="9" t="str">
        <f aca="false">IF(ISBLANK(A885),"",IF($A885=W$2,$C885,W884))</f>
        <v/>
      </c>
    </row>
    <row r="886" customFormat="false" ht="14.1" hidden="false" customHeight="false" outlineLevel="0" collapsed="false">
      <c r="H886" s="8" t="n">
        <f aca="false">IF(ISBLANK(D886),,LEFT(D886,LEN(D886)-6)*1)</f>
        <v>0</v>
      </c>
      <c r="I886" s="9" t="str">
        <f aca="false">IF(ISBLANK(A886),"",-B886*C886)</f>
        <v/>
      </c>
      <c r="J886" s="9" t="str">
        <f aca="false">IF(ISBLANK(A886),"",-SUM(I$3:I886))</f>
        <v/>
      </c>
      <c r="K886" s="9" t="str">
        <f aca="false">IF(ISBLANK(A886),"",SUMPRODUCT(O886:R886,T886:W886)-J886)</f>
        <v/>
      </c>
      <c r="L886" s="5" t="str">
        <f aca="false">IF(ISBLANK(A886),"",K886/$M$1)</f>
        <v/>
      </c>
      <c r="M886" s="5" t="str">
        <f aca="false">IF(ISBLANK(A886),"",K886/($M$1+SUM(K$3:K885)))</f>
        <v/>
      </c>
      <c r="N886" s="0" t="str">
        <f aca="false">IF(ISBLANK(A886),"",IF(H887=0,NETWORKDAYS($H$3,H886,holiday!$B$2:$B$10),IF(DAY(H886)&lt;DAY(H887),NETWORKDAYS($H$3,H886,holiday!$B$2:$B$10),0)))</f>
        <v/>
      </c>
      <c r="O886" s="0" t="str">
        <f aca="false">IF(ISBLANK(A886),"",SUMIF($A$3:$A886,O$2,$B$3:$B886))</f>
        <v/>
      </c>
      <c r="P886" s="0" t="str">
        <f aca="false">IF(ISBLANK(A886),"",SUMIF($A$3:$A886,P$2,$B$3:$B886))</f>
        <v/>
      </c>
      <c r="Q886" s="0" t="str">
        <f aca="false">IF(ISBLANK(A886),"",SUMIF($A$3:$A886,Q$2,$B$3:$B886))</f>
        <v/>
      </c>
      <c r="R886" s="0" t="str">
        <f aca="false">IF(ISBLANK(A886),"",SUMIF($A$3:$A886,R$2,$B$3:$B886))</f>
        <v/>
      </c>
      <c r="T886" s="9" t="str">
        <f aca="false">IF(ISBLANK(A886),"",IF($A886=T$2,$C886,T885))</f>
        <v/>
      </c>
      <c r="U886" s="9" t="str">
        <f aca="false">IF(ISBLANK(A886),"",IF($A886=U$2,$C886,U885))</f>
        <v/>
      </c>
      <c r="V886" s="9" t="str">
        <f aca="false">IF(ISBLANK(A886),"",IF($A886=V$2,$C886,V885))</f>
        <v/>
      </c>
      <c r="W886" s="9" t="str">
        <f aca="false">IF(ISBLANK(A886),"",IF($A886=W$2,$C886,W885))</f>
        <v/>
      </c>
    </row>
    <row r="887" customFormat="false" ht="14.1" hidden="false" customHeight="false" outlineLevel="0" collapsed="false">
      <c r="H887" s="8" t="n">
        <f aca="false">IF(ISBLANK(D887),,LEFT(D887,LEN(D887)-6)*1)</f>
        <v>0</v>
      </c>
      <c r="I887" s="9" t="str">
        <f aca="false">IF(ISBLANK(A887),"",-B887*C887)</f>
        <v/>
      </c>
      <c r="J887" s="9" t="str">
        <f aca="false">IF(ISBLANK(A887),"",-SUM(I$3:I887))</f>
        <v/>
      </c>
      <c r="K887" s="9" t="str">
        <f aca="false">IF(ISBLANK(A887),"",SUMPRODUCT(O887:R887,T887:W887)-J887)</f>
        <v/>
      </c>
      <c r="L887" s="5" t="str">
        <f aca="false">IF(ISBLANK(A887),"",K887/$M$1)</f>
        <v/>
      </c>
      <c r="M887" s="5" t="str">
        <f aca="false">IF(ISBLANK(A887),"",K887/($M$1+SUM(K$3:K886)))</f>
        <v/>
      </c>
      <c r="N887" s="0" t="str">
        <f aca="false">IF(ISBLANK(A887),"",IF(H888=0,NETWORKDAYS($H$3,H887,holiday!$B$2:$B$10),IF(DAY(H887)&lt;DAY(H888),NETWORKDAYS($H$3,H887,holiday!$B$2:$B$10),0)))</f>
        <v/>
      </c>
      <c r="O887" s="0" t="str">
        <f aca="false">IF(ISBLANK(A887),"",SUMIF($A$3:$A887,O$2,$B$3:$B887))</f>
        <v/>
      </c>
      <c r="P887" s="0" t="str">
        <f aca="false">IF(ISBLANK(A887),"",SUMIF($A$3:$A887,P$2,$B$3:$B887))</f>
        <v/>
      </c>
      <c r="Q887" s="0" t="str">
        <f aca="false">IF(ISBLANK(A887),"",SUMIF($A$3:$A887,Q$2,$B$3:$B887))</f>
        <v/>
      </c>
      <c r="R887" s="0" t="str">
        <f aca="false">IF(ISBLANK(A887),"",SUMIF($A$3:$A887,R$2,$B$3:$B887))</f>
        <v/>
      </c>
      <c r="T887" s="9" t="str">
        <f aca="false">IF(ISBLANK(A887),"",IF($A887=T$2,$C887,T886))</f>
        <v/>
      </c>
      <c r="U887" s="9" t="str">
        <f aca="false">IF(ISBLANK(A887),"",IF($A887=U$2,$C887,U886))</f>
        <v/>
      </c>
      <c r="V887" s="9" t="str">
        <f aca="false">IF(ISBLANK(A887),"",IF($A887=V$2,$C887,V886))</f>
        <v/>
      </c>
      <c r="W887" s="9" t="str">
        <f aca="false">IF(ISBLANK(A887),"",IF($A887=W$2,$C887,W886))</f>
        <v/>
      </c>
    </row>
    <row r="888" customFormat="false" ht="14.1" hidden="false" customHeight="false" outlineLevel="0" collapsed="false">
      <c r="H888" s="8" t="n">
        <f aca="false">IF(ISBLANK(D888),,LEFT(D888,LEN(D888)-6)*1)</f>
        <v>0</v>
      </c>
      <c r="I888" s="9" t="str">
        <f aca="false">IF(ISBLANK(A888),"",-B888*C888)</f>
        <v/>
      </c>
      <c r="J888" s="9" t="str">
        <f aca="false">IF(ISBLANK(A888),"",-SUM(I$3:I888))</f>
        <v/>
      </c>
      <c r="K888" s="9" t="str">
        <f aca="false">IF(ISBLANK(A888),"",SUMPRODUCT(O888:R888,T888:W888)-J888)</f>
        <v/>
      </c>
      <c r="L888" s="5" t="str">
        <f aca="false">IF(ISBLANK(A888),"",K888/$M$1)</f>
        <v/>
      </c>
      <c r="M888" s="5" t="str">
        <f aca="false">IF(ISBLANK(A888),"",K888/($M$1+SUM(K$3:K887)))</f>
        <v/>
      </c>
      <c r="N888" s="0" t="str">
        <f aca="false">IF(ISBLANK(A888),"",IF(H889=0,NETWORKDAYS($H$3,H888,holiday!$B$2:$B$10),IF(DAY(H888)&lt;DAY(H889),NETWORKDAYS($H$3,H888,holiday!$B$2:$B$10),0)))</f>
        <v/>
      </c>
      <c r="O888" s="0" t="str">
        <f aca="false">IF(ISBLANK(A888),"",SUMIF($A$3:$A888,O$2,$B$3:$B888))</f>
        <v/>
      </c>
      <c r="P888" s="0" t="str">
        <f aca="false">IF(ISBLANK(A888),"",SUMIF($A$3:$A888,P$2,$B$3:$B888))</f>
        <v/>
      </c>
      <c r="Q888" s="0" t="str">
        <f aca="false">IF(ISBLANK(A888),"",SUMIF($A$3:$A888,Q$2,$B$3:$B888))</f>
        <v/>
      </c>
      <c r="R888" s="0" t="str">
        <f aca="false">IF(ISBLANK(A888),"",SUMIF($A$3:$A888,R$2,$B$3:$B888))</f>
        <v/>
      </c>
      <c r="T888" s="9" t="str">
        <f aca="false">IF(ISBLANK(A888),"",IF($A888=T$2,$C888,T887))</f>
        <v/>
      </c>
      <c r="U888" s="9" t="str">
        <f aca="false">IF(ISBLANK(A888),"",IF($A888=U$2,$C888,U887))</f>
        <v/>
      </c>
      <c r="V888" s="9" t="str">
        <f aca="false">IF(ISBLANK(A888),"",IF($A888=V$2,$C888,V887))</f>
        <v/>
      </c>
      <c r="W888" s="9" t="str">
        <f aca="false">IF(ISBLANK(A888),"",IF($A888=W$2,$C888,W887))</f>
        <v/>
      </c>
    </row>
    <row r="889" customFormat="false" ht="14.1" hidden="false" customHeight="false" outlineLevel="0" collapsed="false">
      <c r="H889" s="8" t="n">
        <f aca="false">IF(ISBLANK(D889),,LEFT(D889,LEN(D889)-6)*1)</f>
        <v>0</v>
      </c>
      <c r="I889" s="9" t="str">
        <f aca="false">IF(ISBLANK(A889),"",-B889*C889)</f>
        <v/>
      </c>
      <c r="J889" s="9" t="str">
        <f aca="false">IF(ISBLANK(A889),"",-SUM(I$3:I889))</f>
        <v/>
      </c>
      <c r="K889" s="9" t="str">
        <f aca="false">IF(ISBLANK(A889),"",SUMPRODUCT(O889:R889,T889:W889)-J889)</f>
        <v/>
      </c>
      <c r="L889" s="5" t="str">
        <f aca="false">IF(ISBLANK(A889),"",K889/$M$1)</f>
        <v/>
      </c>
      <c r="M889" s="5" t="str">
        <f aca="false">IF(ISBLANK(A889),"",K889/($M$1+SUM(K$3:K888)))</f>
        <v/>
      </c>
      <c r="N889" s="0" t="str">
        <f aca="false">IF(ISBLANK(A889),"",IF(H890=0,NETWORKDAYS($H$3,H889,holiday!$B$2:$B$10),IF(DAY(H889)&lt;DAY(H890),NETWORKDAYS($H$3,H889,holiday!$B$2:$B$10),0)))</f>
        <v/>
      </c>
      <c r="O889" s="0" t="str">
        <f aca="false">IF(ISBLANK(A889),"",SUMIF($A$3:$A889,O$2,$B$3:$B889))</f>
        <v/>
      </c>
      <c r="P889" s="0" t="str">
        <f aca="false">IF(ISBLANK(A889),"",SUMIF($A$3:$A889,P$2,$B$3:$B889))</f>
        <v/>
      </c>
      <c r="Q889" s="0" t="str">
        <f aca="false">IF(ISBLANK(A889),"",SUMIF($A$3:$A889,Q$2,$B$3:$B889))</f>
        <v/>
      </c>
      <c r="R889" s="0" t="str">
        <f aca="false">IF(ISBLANK(A889),"",SUMIF($A$3:$A889,R$2,$B$3:$B889))</f>
        <v/>
      </c>
      <c r="T889" s="9" t="str">
        <f aca="false">IF(ISBLANK(A889),"",IF($A889=T$2,$C889,T888))</f>
        <v/>
      </c>
      <c r="U889" s="9" t="str">
        <f aca="false">IF(ISBLANK(A889),"",IF($A889=U$2,$C889,U888))</f>
        <v/>
      </c>
      <c r="V889" s="9" t="str">
        <f aca="false">IF(ISBLANK(A889),"",IF($A889=V$2,$C889,V888))</f>
        <v/>
      </c>
      <c r="W889" s="9" t="str">
        <f aca="false">IF(ISBLANK(A889),"",IF($A889=W$2,$C889,W888))</f>
        <v/>
      </c>
    </row>
    <row r="890" customFormat="false" ht="14.1" hidden="false" customHeight="false" outlineLevel="0" collapsed="false">
      <c r="H890" s="8" t="n">
        <f aca="false">IF(ISBLANK(D890),,LEFT(D890,LEN(D890)-6)*1)</f>
        <v>0</v>
      </c>
      <c r="I890" s="9" t="str">
        <f aca="false">IF(ISBLANK(A890),"",-B890*C890)</f>
        <v/>
      </c>
      <c r="J890" s="9" t="str">
        <f aca="false">IF(ISBLANK(A890),"",-SUM(I$3:I890))</f>
        <v/>
      </c>
      <c r="K890" s="9" t="str">
        <f aca="false">IF(ISBLANK(A890),"",SUMPRODUCT(O890:R890,T890:W890)-J890)</f>
        <v/>
      </c>
      <c r="L890" s="5" t="str">
        <f aca="false">IF(ISBLANK(A890),"",K890/$M$1)</f>
        <v/>
      </c>
      <c r="M890" s="5" t="str">
        <f aca="false">IF(ISBLANK(A890),"",K890/($M$1+SUM(K$3:K889)))</f>
        <v/>
      </c>
      <c r="N890" s="0" t="str">
        <f aca="false">IF(ISBLANK(A890),"",IF(H891=0,NETWORKDAYS($H$3,H890,holiday!$B$2:$B$10),IF(DAY(H890)&lt;DAY(H891),NETWORKDAYS($H$3,H890,holiday!$B$2:$B$10),0)))</f>
        <v/>
      </c>
      <c r="O890" s="0" t="str">
        <f aca="false">IF(ISBLANK(A890),"",SUMIF($A$3:$A890,O$2,$B$3:$B890))</f>
        <v/>
      </c>
      <c r="P890" s="0" t="str">
        <f aca="false">IF(ISBLANK(A890),"",SUMIF($A$3:$A890,P$2,$B$3:$B890))</f>
        <v/>
      </c>
      <c r="Q890" s="0" t="str">
        <f aca="false">IF(ISBLANK(A890),"",SUMIF($A$3:$A890,Q$2,$B$3:$B890))</f>
        <v/>
      </c>
      <c r="R890" s="0" t="str">
        <f aca="false">IF(ISBLANK(A890),"",SUMIF($A$3:$A890,R$2,$B$3:$B890))</f>
        <v/>
      </c>
      <c r="T890" s="9" t="str">
        <f aca="false">IF(ISBLANK(A890),"",IF($A890=T$2,$C890,T889))</f>
        <v/>
      </c>
      <c r="U890" s="9" t="str">
        <f aca="false">IF(ISBLANK(A890),"",IF($A890=U$2,$C890,U889))</f>
        <v/>
      </c>
      <c r="V890" s="9" t="str">
        <f aca="false">IF(ISBLANK(A890),"",IF($A890=V$2,$C890,V889))</f>
        <v/>
      </c>
      <c r="W890" s="9" t="str">
        <f aca="false">IF(ISBLANK(A890),"",IF($A890=W$2,$C890,W889))</f>
        <v/>
      </c>
    </row>
    <row r="891" customFormat="false" ht="14.1" hidden="false" customHeight="false" outlineLevel="0" collapsed="false">
      <c r="H891" s="8" t="n">
        <f aca="false">IF(ISBLANK(D891),,LEFT(D891,LEN(D891)-6)*1)</f>
        <v>0</v>
      </c>
      <c r="I891" s="9" t="str">
        <f aca="false">IF(ISBLANK(A891),"",-B891*C891)</f>
        <v/>
      </c>
      <c r="J891" s="9" t="str">
        <f aca="false">IF(ISBLANK(A891),"",-SUM(I$3:I891))</f>
        <v/>
      </c>
      <c r="K891" s="9" t="str">
        <f aca="false">IF(ISBLANK(A891),"",SUMPRODUCT(O891:R891,T891:W891)-J891)</f>
        <v/>
      </c>
      <c r="L891" s="5" t="str">
        <f aca="false">IF(ISBLANK(A891),"",K891/$M$1)</f>
        <v/>
      </c>
      <c r="M891" s="5" t="str">
        <f aca="false">IF(ISBLANK(A891),"",K891/($M$1+SUM(K$3:K890)))</f>
        <v/>
      </c>
      <c r="N891" s="0" t="str">
        <f aca="false">IF(ISBLANK(A891),"",IF(H892=0,NETWORKDAYS($H$3,H891,holiday!$B$2:$B$10),IF(DAY(H891)&lt;DAY(H892),NETWORKDAYS($H$3,H891,holiday!$B$2:$B$10),0)))</f>
        <v/>
      </c>
      <c r="O891" s="0" t="str">
        <f aca="false">IF(ISBLANK(A891),"",SUMIF($A$3:$A891,O$2,$B$3:$B891))</f>
        <v/>
      </c>
      <c r="P891" s="0" t="str">
        <f aca="false">IF(ISBLANK(A891),"",SUMIF($A$3:$A891,P$2,$B$3:$B891))</f>
        <v/>
      </c>
      <c r="Q891" s="0" t="str">
        <f aca="false">IF(ISBLANK(A891),"",SUMIF($A$3:$A891,Q$2,$B$3:$B891))</f>
        <v/>
      </c>
      <c r="R891" s="0" t="str">
        <f aca="false">IF(ISBLANK(A891),"",SUMIF($A$3:$A891,R$2,$B$3:$B891))</f>
        <v/>
      </c>
      <c r="T891" s="9" t="str">
        <f aca="false">IF(ISBLANK(A891),"",IF($A891=T$2,$C891,T890))</f>
        <v/>
      </c>
      <c r="U891" s="9" t="str">
        <f aca="false">IF(ISBLANK(A891),"",IF($A891=U$2,$C891,U890))</f>
        <v/>
      </c>
      <c r="V891" s="9" t="str">
        <f aca="false">IF(ISBLANK(A891),"",IF($A891=V$2,$C891,V890))</f>
        <v/>
      </c>
      <c r="W891" s="9" t="str">
        <f aca="false">IF(ISBLANK(A891),"",IF($A891=W$2,$C891,W890))</f>
        <v/>
      </c>
    </row>
    <row r="892" customFormat="false" ht="14.1" hidden="false" customHeight="false" outlineLevel="0" collapsed="false">
      <c r="H892" s="8" t="n">
        <f aca="false">IF(ISBLANK(D892),,LEFT(D892,LEN(D892)-6)*1)</f>
        <v>0</v>
      </c>
      <c r="I892" s="9" t="str">
        <f aca="false">IF(ISBLANK(A892),"",-B892*C892)</f>
        <v/>
      </c>
      <c r="J892" s="9" t="str">
        <f aca="false">IF(ISBLANK(A892),"",-SUM(I$3:I892))</f>
        <v/>
      </c>
      <c r="K892" s="9" t="str">
        <f aca="false">IF(ISBLANK(A892),"",SUMPRODUCT(O892:R892,T892:W892)-J892)</f>
        <v/>
      </c>
      <c r="L892" s="5" t="str">
        <f aca="false">IF(ISBLANK(A892),"",K892/$M$1)</f>
        <v/>
      </c>
      <c r="M892" s="5" t="str">
        <f aca="false">IF(ISBLANK(A892),"",K892/($M$1+SUM(K$3:K891)))</f>
        <v/>
      </c>
      <c r="N892" s="0" t="str">
        <f aca="false">IF(ISBLANK(A892),"",IF(H893=0,NETWORKDAYS($H$3,H892,holiday!$B$2:$B$10),IF(DAY(H892)&lt;DAY(H893),NETWORKDAYS($H$3,H892,holiday!$B$2:$B$10),0)))</f>
        <v/>
      </c>
      <c r="O892" s="0" t="str">
        <f aca="false">IF(ISBLANK(A892),"",SUMIF($A$3:$A892,O$2,$B$3:$B892))</f>
        <v/>
      </c>
      <c r="P892" s="0" t="str">
        <f aca="false">IF(ISBLANK(A892),"",SUMIF($A$3:$A892,P$2,$B$3:$B892))</f>
        <v/>
      </c>
      <c r="Q892" s="0" t="str">
        <f aca="false">IF(ISBLANK(A892),"",SUMIF($A$3:$A892,Q$2,$B$3:$B892))</f>
        <v/>
      </c>
      <c r="R892" s="0" t="str">
        <f aca="false">IF(ISBLANK(A892),"",SUMIF($A$3:$A892,R$2,$B$3:$B892))</f>
        <v/>
      </c>
      <c r="T892" s="9" t="str">
        <f aca="false">IF(ISBLANK(A892),"",IF($A892=T$2,$C892,T891))</f>
        <v/>
      </c>
      <c r="U892" s="9" t="str">
        <f aca="false">IF(ISBLANK(A892),"",IF($A892=U$2,$C892,U891))</f>
        <v/>
      </c>
      <c r="V892" s="9" t="str">
        <f aca="false">IF(ISBLANK(A892),"",IF($A892=V$2,$C892,V891))</f>
        <v/>
      </c>
      <c r="W892" s="9" t="str">
        <f aca="false">IF(ISBLANK(A892),"",IF($A892=W$2,$C892,W891))</f>
        <v/>
      </c>
    </row>
    <row r="893" customFormat="false" ht="14.1" hidden="false" customHeight="false" outlineLevel="0" collapsed="false">
      <c r="H893" s="8" t="n">
        <f aca="false">IF(ISBLANK(D893),,LEFT(D893,LEN(D893)-6)*1)</f>
        <v>0</v>
      </c>
      <c r="I893" s="9" t="str">
        <f aca="false">IF(ISBLANK(A893),"",-B893*C893)</f>
        <v/>
      </c>
      <c r="J893" s="9" t="str">
        <f aca="false">IF(ISBLANK(A893),"",-SUM(I$3:I893))</f>
        <v/>
      </c>
      <c r="K893" s="9" t="str">
        <f aca="false">IF(ISBLANK(A893),"",SUMPRODUCT(O893:R893,T893:W893)-J893)</f>
        <v/>
      </c>
      <c r="L893" s="5" t="str">
        <f aca="false">IF(ISBLANK(A893),"",K893/$M$1)</f>
        <v/>
      </c>
      <c r="M893" s="5" t="str">
        <f aca="false">IF(ISBLANK(A893),"",K893/($M$1+SUM(K$3:K892)))</f>
        <v/>
      </c>
      <c r="N893" s="0" t="str">
        <f aca="false">IF(ISBLANK(A893),"",IF(H894=0,NETWORKDAYS($H$3,H893,holiday!$B$2:$B$10),IF(DAY(H893)&lt;DAY(H894),NETWORKDAYS($H$3,H893,holiday!$B$2:$B$10),0)))</f>
        <v/>
      </c>
      <c r="O893" s="0" t="str">
        <f aca="false">IF(ISBLANK(A893),"",SUMIF($A$3:$A893,O$2,$B$3:$B893))</f>
        <v/>
      </c>
      <c r="P893" s="0" t="str">
        <f aca="false">IF(ISBLANK(A893),"",SUMIF($A$3:$A893,P$2,$B$3:$B893))</f>
        <v/>
      </c>
      <c r="Q893" s="0" t="str">
        <f aca="false">IF(ISBLANK(A893),"",SUMIF($A$3:$A893,Q$2,$B$3:$B893))</f>
        <v/>
      </c>
      <c r="R893" s="0" t="str">
        <f aca="false">IF(ISBLANK(A893),"",SUMIF($A$3:$A893,R$2,$B$3:$B893))</f>
        <v/>
      </c>
      <c r="T893" s="9" t="str">
        <f aca="false">IF(ISBLANK(A893),"",IF($A893=T$2,$C893,T892))</f>
        <v/>
      </c>
      <c r="U893" s="9" t="str">
        <f aca="false">IF(ISBLANK(A893),"",IF($A893=U$2,$C893,U892))</f>
        <v/>
      </c>
      <c r="V893" s="9" t="str">
        <f aca="false">IF(ISBLANK(A893),"",IF($A893=V$2,$C893,V892))</f>
        <v/>
      </c>
      <c r="W893" s="9" t="str">
        <f aca="false">IF(ISBLANK(A893),"",IF($A893=W$2,$C893,W892))</f>
        <v/>
      </c>
    </row>
    <row r="894" customFormat="false" ht="14.1" hidden="false" customHeight="false" outlineLevel="0" collapsed="false">
      <c r="H894" s="8" t="n">
        <f aca="false">IF(ISBLANK(D894),,LEFT(D894,LEN(D894)-6)*1)</f>
        <v>0</v>
      </c>
      <c r="I894" s="9" t="str">
        <f aca="false">IF(ISBLANK(A894),"",-B894*C894)</f>
        <v/>
      </c>
      <c r="J894" s="9" t="str">
        <f aca="false">IF(ISBLANK(A894),"",-SUM(I$3:I894))</f>
        <v/>
      </c>
      <c r="K894" s="9" t="str">
        <f aca="false">IF(ISBLANK(A894),"",SUMPRODUCT(O894:R894,T894:W894)-J894)</f>
        <v/>
      </c>
      <c r="L894" s="5" t="str">
        <f aca="false">IF(ISBLANK(A894),"",K894/$M$1)</f>
        <v/>
      </c>
      <c r="M894" s="5" t="str">
        <f aca="false">IF(ISBLANK(A894),"",K894/($M$1+SUM(K$3:K893)))</f>
        <v/>
      </c>
      <c r="N894" s="0" t="str">
        <f aca="false">IF(ISBLANK(A894),"",IF(H895=0,NETWORKDAYS($H$3,H894,holiday!$B$2:$B$10),IF(DAY(H894)&lt;DAY(H895),NETWORKDAYS($H$3,H894,holiday!$B$2:$B$10),0)))</f>
        <v/>
      </c>
      <c r="O894" s="0" t="str">
        <f aca="false">IF(ISBLANK(A894),"",SUMIF($A$3:$A894,O$2,$B$3:$B894))</f>
        <v/>
      </c>
      <c r="P894" s="0" t="str">
        <f aca="false">IF(ISBLANK(A894),"",SUMIF($A$3:$A894,P$2,$B$3:$B894))</f>
        <v/>
      </c>
      <c r="Q894" s="0" t="str">
        <f aca="false">IF(ISBLANK(A894),"",SUMIF($A$3:$A894,Q$2,$B$3:$B894))</f>
        <v/>
      </c>
      <c r="R894" s="0" t="str">
        <f aca="false">IF(ISBLANK(A894),"",SUMIF($A$3:$A894,R$2,$B$3:$B894))</f>
        <v/>
      </c>
      <c r="T894" s="9" t="str">
        <f aca="false">IF(ISBLANK(A894),"",IF($A894=T$2,$C894,T893))</f>
        <v/>
      </c>
      <c r="U894" s="9" t="str">
        <f aca="false">IF(ISBLANK(A894),"",IF($A894=U$2,$C894,U893))</f>
        <v/>
      </c>
      <c r="V894" s="9" t="str">
        <f aca="false">IF(ISBLANK(A894),"",IF($A894=V$2,$C894,V893))</f>
        <v/>
      </c>
      <c r="W894" s="9" t="str">
        <f aca="false">IF(ISBLANK(A894),"",IF($A894=W$2,$C894,W893))</f>
        <v/>
      </c>
    </row>
    <row r="895" customFormat="false" ht="14.1" hidden="false" customHeight="false" outlineLevel="0" collapsed="false">
      <c r="H895" s="8" t="n">
        <f aca="false">IF(ISBLANK(D895),,LEFT(D895,LEN(D895)-6)*1)</f>
        <v>0</v>
      </c>
      <c r="I895" s="9" t="str">
        <f aca="false">IF(ISBLANK(A895),"",-B895*C895)</f>
        <v/>
      </c>
      <c r="J895" s="9" t="str">
        <f aca="false">IF(ISBLANK(A895),"",-SUM(I$3:I895))</f>
        <v/>
      </c>
      <c r="K895" s="9" t="str">
        <f aca="false">IF(ISBLANK(A895),"",SUMPRODUCT(O895:R895,T895:W895)-J895)</f>
        <v/>
      </c>
      <c r="L895" s="5" t="str">
        <f aca="false">IF(ISBLANK(A895),"",K895/$M$1)</f>
        <v/>
      </c>
      <c r="M895" s="5" t="str">
        <f aca="false">IF(ISBLANK(A895),"",K895/($M$1+SUM(K$3:K894)))</f>
        <v/>
      </c>
      <c r="N895" s="0" t="str">
        <f aca="false">IF(ISBLANK(A895),"",IF(H896=0,NETWORKDAYS($H$3,H895,holiday!$B$2:$B$10),IF(DAY(H895)&lt;DAY(H896),NETWORKDAYS($H$3,H895,holiday!$B$2:$B$10),0)))</f>
        <v/>
      </c>
      <c r="O895" s="0" t="str">
        <f aca="false">IF(ISBLANK(A895),"",SUMIF($A$3:$A895,O$2,$B$3:$B895))</f>
        <v/>
      </c>
      <c r="P895" s="0" t="str">
        <f aca="false">IF(ISBLANK(A895),"",SUMIF($A$3:$A895,P$2,$B$3:$B895))</f>
        <v/>
      </c>
      <c r="Q895" s="0" t="str">
        <f aca="false">IF(ISBLANK(A895),"",SUMIF($A$3:$A895,Q$2,$B$3:$B895))</f>
        <v/>
      </c>
      <c r="R895" s="0" t="str">
        <f aca="false">IF(ISBLANK(A895),"",SUMIF($A$3:$A895,R$2,$B$3:$B895))</f>
        <v/>
      </c>
      <c r="T895" s="9" t="str">
        <f aca="false">IF(ISBLANK(A895),"",IF($A895=T$2,$C895,T894))</f>
        <v/>
      </c>
      <c r="U895" s="9" t="str">
        <f aca="false">IF(ISBLANK(A895),"",IF($A895=U$2,$C895,U894))</f>
        <v/>
      </c>
      <c r="V895" s="9" t="str">
        <f aca="false">IF(ISBLANK(A895),"",IF($A895=V$2,$C895,V894))</f>
        <v/>
      </c>
      <c r="W895" s="9" t="str">
        <f aca="false">IF(ISBLANK(A895),"",IF($A895=W$2,$C895,W894))</f>
        <v/>
      </c>
    </row>
    <row r="896" customFormat="false" ht="14.1" hidden="false" customHeight="false" outlineLevel="0" collapsed="false">
      <c r="H896" s="8" t="n">
        <f aca="false">IF(ISBLANK(D896),,LEFT(D896,LEN(D896)-6)*1)</f>
        <v>0</v>
      </c>
      <c r="I896" s="9" t="str">
        <f aca="false">IF(ISBLANK(A896),"",-B896*C896)</f>
        <v/>
      </c>
      <c r="J896" s="9" t="str">
        <f aca="false">IF(ISBLANK(A896),"",-SUM(I$3:I896))</f>
        <v/>
      </c>
      <c r="K896" s="9" t="str">
        <f aca="false">IF(ISBLANK(A896),"",SUMPRODUCT(O896:R896,T896:W896)-J896)</f>
        <v/>
      </c>
      <c r="L896" s="5" t="str">
        <f aca="false">IF(ISBLANK(A896),"",K896/$M$1)</f>
        <v/>
      </c>
      <c r="M896" s="5" t="str">
        <f aca="false">IF(ISBLANK(A896),"",K896/($M$1+SUM(K$3:K895)))</f>
        <v/>
      </c>
      <c r="N896" s="0" t="str">
        <f aca="false">IF(ISBLANK(A896),"",IF(H897=0,NETWORKDAYS($H$3,H896,holiday!$B$2:$B$10),IF(DAY(H896)&lt;DAY(H897),NETWORKDAYS($H$3,H896,holiday!$B$2:$B$10),0)))</f>
        <v/>
      </c>
      <c r="O896" s="0" t="str">
        <f aca="false">IF(ISBLANK(A896),"",SUMIF($A$3:$A896,O$2,$B$3:$B896))</f>
        <v/>
      </c>
      <c r="P896" s="0" t="str">
        <f aca="false">IF(ISBLANK(A896),"",SUMIF($A$3:$A896,P$2,$B$3:$B896))</f>
        <v/>
      </c>
      <c r="Q896" s="0" t="str">
        <f aca="false">IF(ISBLANK(A896),"",SUMIF($A$3:$A896,Q$2,$B$3:$B896))</f>
        <v/>
      </c>
      <c r="R896" s="0" t="str">
        <f aca="false">IF(ISBLANK(A896),"",SUMIF($A$3:$A896,R$2,$B$3:$B896))</f>
        <v/>
      </c>
      <c r="T896" s="9" t="str">
        <f aca="false">IF(ISBLANK(A896),"",IF($A896=T$2,$C896,T895))</f>
        <v/>
      </c>
      <c r="U896" s="9" t="str">
        <f aca="false">IF(ISBLANK(A896),"",IF($A896=U$2,$C896,U895))</f>
        <v/>
      </c>
      <c r="V896" s="9" t="str">
        <f aca="false">IF(ISBLANK(A896),"",IF($A896=V$2,$C896,V895))</f>
        <v/>
      </c>
      <c r="W896" s="9" t="str">
        <f aca="false">IF(ISBLANK(A896),"",IF($A896=W$2,$C896,W895))</f>
        <v/>
      </c>
    </row>
    <row r="897" customFormat="false" ht="14.1" hidden="false" customHeight="false" outlineLevel="0" collapsed="false">
      <c r="H897" s="8" t="n">
        <f aca="false">IF(ISBLANK(D897),,LEFT(D897,LEN(D897)-6)*1)</f>
        <v>0</v>
      </c>
      <c r="I897" s="9" t="str">
        <f aca="false">IF(ISBLANK(A897),"",-B897*C897)</f>
        <v/>
      </c>
      <c r="J897" s="9" t="str">
        <f aca="false">IF(ISBLANK(A897),"",-SUM(I$3:I897))</f>
        <v/>
      </c>
      <c r="K897" s="9" t="str">
        <f aca="false">IF(ISBLANK(A897),"",SUMPRODUCT(O897:R897,T897:W897)-J897)</f>
        <v/>
      </c>
      <c r="L897" s="5" t="str">
        <f aca="false">IF(ISBLANK(A897),"",K897/$M$1)</f>
        <v/>
      </c>
      <c r="M897" s="5" t="str">
        <f aca="false">IF(ISBLANK(A897),"",K897/($M$1+SUM(K$3:K896)))</f>
        <v/>
      </c>
      <c r="N897" s="0" t="str">
        <f aca="false">IF(ISBLANK(A897),"",IF(H898=0,NETWORKDAYS($H$3,H897,holiday!$B$2:$B$10),IF(DAY(H897)&lt;DAY(H898),NETWORKDAYS($H$3,H897,holiday!$B$2:$B$10),0)))</f>
        <v/>
      </c>
      <c r="O897" s="0" t="str">
        <f aca="false">IF(ISBLANK(A897),"",SUMIF($A$3:$A897,O$2,$B$3:$B897))</f>
        <v/>
      </c>
      <c r="P897" s="0" t="str">
        <f aca="false">IF(ISBLANK(A897),"",SUMIF($A$3:$A897,P$2,$B$3:$B897))</f>
        <v/>
      </c>
      <c r="Q897" s="0" t="str">
        <f aca="false">IF(ISBLANK(A897),"",SUMIF($A$3:$A897,Q$2,$B$3:$B897))</f>
        <v/>
      </c>
      <c r="R897" s="0" t="str">
        <f aca="false">IF(ISBLANK(A897),"",SUMIF($A$3:$A897,R$2,$B$3:$B897))</f>
        <v/>
      </c>
      <c r="T897" s="9" t="str">
        <f aca="false">IF(ISBLANK(A897),"",IF($A897=T$2,$C897,T896))</f>
        <v/>
      </c>
      <c r="U897" s="9" t="str">
        <f aca="false">IF(ISBLANK(A897),"",IF($A897=U$2,$C897,U896))</f>
        <v/>
      </c>
      <c r="V897" s="9" t="str">
        <f aca="false">IF(ISBLANK(A897),"",IF($A897=V$2,$C897,V896))</f>
        <v/>
      </c>
      <c r="W897" s="9" t="str">
        <f aca="false">IF(ISBLANK(A897),"",IF($A897=W$2,$C897,W896))</f>
        <v/>
      </c>
    </row>
    <row r="898" customFormat="false" ht="14.1" hidden="false" customHeight="false" outlineLevel="0" collapsed="false">
      <c r="H898" s="8" t="n">
        <f aca="false">IF(ISBLANK(D898),,LEFT(D898,LEN(D898)-6)*1)</f>
        <v>0</v>
      </c>
      <c r="I898" s="9" t="str">
        <f aca="false">IF(ISBLANK(A898),"",-B898*C898)</f>
        <v/>
      </c>
      <c r="J898" s="9" t="str">
        <f aca="false">IF(ISBLANK(A898),"",-SUM(I$3:I898))</f>
        <v/>
      </c>
      <c r="K898" s="9" t="str">
        <f aca="false">IF(ISBLANK(A898),"",SUMPRODUCT(O898:R898,T898:W898)-J898)</f>
        <v/>
      </c>
      <c r="L898" s="5" t="str">
        <f aca="false">IF(ISBLANK(A898),"",K898/$M$1)</f>
        <v/>
      </c>
      <c r="M898" s="5" t="str">
        <f aca="false">IF(ISBLANK(A898),"",K898/($M$1+SUM(K$3:K897)))</f>
        <v/>
      </c>
      <c r="N898" s="0" t="str">
        <f aca="false">IF(ISBLANK(A898),"",IF(H899=0,NETWORKDAYS($H$3,H898,holiday!$B$2:$B$10),IF(DAY(H898)&lt;DAY(H899),NETWORKDAYS($H$3,H898,holiday!$B$2:$B$10),0)))</f>
        <v/>
      </c>
      <c r="O898" s="0" t="str">
        <f aca="false">IF(ISBLANK(A898),"",SUMIF($A$3:$A898,O$2,$B$3:$B898))</f>
        <v/>
      </c>
      <c r="P898" s="0" t="str">
        <f aca="false">IF(ISBLANK(A898),"",SUMIF($A$3:$A898,P$2,$B$3:$B898))</f>
        <v/>
      </c>
      <c r="Q898" s="0" t="str">
        <f aca="false">IF(ISBLANK(A898),"",SUMIF($A$3:$A898,Q$2,$B$3:$B898))</f>
        <v/>
      </c>
      <c r="R898" s="0" t="str">
        <f aca="false">IF(ISBLANK(A898),"",SUMIF($A$3:$A898,R$2,$B$3:$B898))</f>
        <v/>
      </c>
      <c r="T898" s="9" t="str">
        <f aca="false">IF(ISBLANK(A898),"",IF($A898=T$2,$C898,T897))</f>
        <v/>
      </c>
      <c r="U898" s="9" t="str">
        <f aca="false">IF(ISBLANK(A898),"",IF($A898=U$2,$C898,U897))</f>
        <v/>
      </c>
      <c r="V898" s="9" t="str">
        <f aca="false">IF(ISBLANK(A898),"",IF($A898=V$2,$C898,V897))</f>
        <v/>
      </c>
      <c r="W898" s="9" t="str">
        <f aca="false">IF(ISBLANK(A898),"",IF($A898=W$2,$C898,W897))</f>
        <v/>
      </c>
    </row>
    <row r="899" customFormat="false" ht="14.1" hidden="false" customHeight="false" outlineLevel="0" collapsed="false">
      <c r="H899" s="8" t="n">
        <f aca="false">IF(ISBLANK(D899),,LEFT(D899,LEN(D899)-6)*1)</f>
        <v>0</v>
      </c>
      <c r="I899" s="9" t="str">
        <f aca="false">IF(ISBLANK(A899),"",-B899*C899)</f>
        <v/>
      </c>
      <c r="J899" s="9" t="str">
        <f aca="false">IF(ISBLANK(A899),"",-SUM(I$3:I899))</f>
        <v/>
      </c>
      <c r="K899" s="9" t="str">
        <f aca="false">IF(ISBLANK(A899),"",SUMPRODUCT(O899:R899,T899:W899)-J899)</f>
        <v/>
      </c>
      <c r="L899" s="5" t="str">
        <f aca="false">IF(ISBLANK(A899),"",K899/$M$1)</f>
        <v/>
      </c>
      <c r="M899" s="5" t="str">
        <f aca="false">IF(ISBLANK(A899),"",K899/($M$1+SUM(K$3:K898)))</f>
        <v/>
      </c>
      <c r="N899" s="0" t="str">
        <f aca="false">IF(ISBLANK(A899),"",IF(H900=0,NETWORKDAYS($H$3,H899,holiday!$B$2:$B$10),IF(DAY(H899)&lt;DAY(H900),NETWORKDAYS($H$3,H899,holiday!$B$2:$B$10),0)))</f>
        <v/>
      </c>
      <c r="O899" s="0" t="str">
        <f aca="false">IF(ISBLANK(A899),"",SUMIF($A$3:$A899,O$2,$B$3:$B899))</f>
        <v/>
      </c>
      <c r="P899" s="0" t="str">
        <f aca="false">IF(ISBLANK(A899),"",SUMIF($A$3:$A899,P$2,$B$3:$B899))</f>
        <v/>
      </c>
      <c r="Q899" s="0" t="str">
        <f aca="false">IF(ISBLANK(A899),"",SUMIF($A$3:$A899,Q$2,$B$3:$B899))</f>
        <v/>
      </c>
      <c r="R899" s="0" t="str">
        <f aca="false">IF(ISBLANK(A899),"",SUMIF($A$3:$A899,R$2,$B$3:$B899))</f>
        <v/>
      </c>
      <c r="T899" s="9" t="str">
        <f aca="false">IF(ISBLANK(A899),"",IF($A899=T$2,$C899,T898))</f>
        <v/>
      </c>
      <c r="U899" s="9" t="str">
        <f aca="false">IF(ISBLANK(A899),"",IF($A899=U$2,$C899,U898))</f>
        <v/>
      </c>
      <c r="V899" s="9" t="str">
        <f aca="false">IF(ISBLANK(A899),"",IF($A899=V$2,$C899,V898))</f>
        <v/>
      </c>
      <c r="W899" s="9" t="str">
        <f aca="false">IF(ISBLANK(A899),"",IF($A899=W$2,$C899,W898))</f>
        <v/>
      </c>
    </row>
    <row r="900" customFormat="false" ht="14.1" hidden="false" customHeight="false" outlineLevel="0" collapsed="false">
      <c r="H900" s="8" t="n">
        <f aca="false">IF(ISBLANK(D900),,LEFT(D900,LEN(D900)-6)*1)</f>
        <v>0</v>
      </c>
      <c r="I900" s="9" t="str">
        <f aca="false">IF(ISBLANK(A900),"",-B900*C900)</f>
        <v/>
      </c>
      <c r="J900" s="9" t="str">
        <f aca="false">IF(ISBLANK(A900),"",-SUM(I$3:I900))</f>
        <v/>
      </c>
      <c r="K900" s="9" t="str">
        <f aca="false">IF(ISBLANK(A900),"",SUMPRODUCT(O900:R900,T900:W900)-J900)</f>
        <v/>
      </c>
      <c r="L900" s="5" t="str">
        <f aca="false">IF(ISBLANK(A900),"",K900/$M$1)</f>
        <v/>
      </c>
      <c r="M900" s="5" t="str">
        <f aca="false">IF(ISBLANK(A900),"",K900/($M$1+SUM(K$3:K899)))</f>
        <v/>
      </c>
      <c r="N900" s="0" t="str">
        <f aca="false">IF(ISBLANK(A900),"",IF(H901=0,NETWORKDAYS($H$3,H900,holiday!$B$2:$B$10),IF(DAY(H900)&lt;DAY(H901),NETWORKDAYS($H$3,H900,holiday!$B$2:$B$10),0)))</f>
        <v/>
      </c>
      <c r="O900" s="0" t="str">
        <f aca="false">IF(ISBLANK(A900),"",SUMIF($A$3:$A900,O$2,$B$3:$B900))</f>
        <v/>
      </c>
      <c r="P900" s="0" t="str">
        <f aca="false">IF(ISBLANK(A900),"",SUMIF($A$3:$A900,P$2,$B$3:$B900))</f>
        <v/>
      </c>
      <c r="Q900" s="0" t="str">
        <f aca="false">IF(ISBLANK(A900),"",SUMIF($A$3:$A900,Q$2,$B$3:$B900))</f>
        <v/>
      </c>
      <c r="R900" s="0" t="str">
        <f aca="false">IF(ISBLANK(A900),"",SUMIF($A$3:$A900,R$2,$B$3:$B900))</f>
        <v/>
      </c>
      <c r="T900" s="9" t="str">
        <f aca="false">IF(ISBLANK(A900),"",IF($A900=T$2,$C900,T899))</f>
        <v/>
      </c>
      <c r="U900" s="9" t="str">
        <f aca="false">IF(ISBLANK(A900),"",IF($A900=U$2,$C900,U899))</f>
        <v/>
      </c>
      <c r="V900" s="9" t="str">
        <f aca="false">IF(ISBLANK(A900),"",IF($A900=V$2,$C900,V899))</f>
        <v/>
      </c>
      <c r="W900" s="9" t="str">
        <f aca="false">IF(ISBLANK(A900),"",IF($A900=W$2,$C900,W899))</f>
        <v/>
      </c>
    </row>
    <row r="901" customFormat="false" ht="14.1" hidden="false" customHeight="false" outlineLevel="0" collapsed="false">
      <c r="H901" s="8" t="n">
        <f aca="false">IF(ISBLANK(D901),,LEFT(D901,LEN(D901)-6)*1)</f>
        <v>0</v>
      </c>
      <c r="I901" s="9" t="str">
        <f aca="false">IF(ISBLANK(A901),"",-B901*C901)</f>
        <v/>
      </c>
      <c r="J901" s="9" t="str">
        <f aca="false">IF(ISBLANK(A901),"",-SUM(I$3:I901))</f>
        <v/>
      </c>
      <c r="K901" s="9" t="str">
        <f aca="false">IF(ISBLANK(A901),"",SUMPRODUCT(O901:R901,T901:W901)-J901)</f>
        <v/>
      </c>
      <c r="L901" s="5" t="str">
        <f aca="false">IF(ISBLANK(A901),"",K901/$M$1)</f>
        <v/>
      </c>
      <c r="M901" s="5" t="str">
        <f aca="false">IF(ISBLANK(A901),"",K901/($M$1+SUM(K$3:K900)))</f>
        <v/>
      </c>
      <c r="N901" s="0" t="str">
        <f aca="false">IF(ISBLANK(A901),"",IF(H902=0,NETWORKDAYS($H$3,H901,holiday!$B$2:$B$10),IF(DAY(H901)&lt;DAY(H902),NETWORKDAYS($H$3,H901,holiday!$B$2:$B$10),0)))</f>
        <v/>
      </c>
      <c r="O901" s="0" t="str">
        <f aca="false">IF(ISBLANK(A901),"",SUMIF($A$3:$A901,O$2,$B$3:$B901))</f>
        <v/>
      </c>
      <c r="P901" s="0" t="str">
        <f aca="false">IF(ISBLANK(A901),"",SUMIF($A$3:$A901,P$2,$B$3:$B901))</f>
        <v/>
      </c>
      <c r="Q901" s="0" t="str">
        <f aca="false">IF(ISBLANK(A901),"",SUMIF($A$3:$A901,Q$2,$B$3:$B901))</f>
        <v/>
      </c>
      <c r="R901" s="0" t="str">
        <f aca="false">IF(ISBLANK(A901),"",SUMIF($A$3:$A901,R$2,$B$3:$B901))</f>
        <v/>
      </c>
      <c r="T901" s="9" t="str">
        <f aca="false">IF(ISBLANK(A901),"",IF($A901=T$2,$C901,T900))</f>
        <v/>
      </c>
      <c r="U901" s="9" t="str">
        <f aca="false">IF(ISBLANK(A901),"",IF($A901=U$2,$C901,U900))</f>
        <v/>
      </c>
      <c r="V901" s="9" t="str">
        <f aca="false">IF(ISBLANK(A901),"",IF($A901=V$2,$C901,V900))</f>
        <v/>
      </c>
      <c r="W901" s="9" t="str">
        <f aca="false">IF(ISBLANK(A901),"",IF($A901=W$2,$C901,W900))</f>
        <v/>
      </c>
    </row>
    <row r="902" customFormat="false" ht="14.1" hidden="false" customHeight="false" outlineLevel="0" collapsed="false">
      <c r="H902" s="8" t="n">
        <f aca="false">IF(ISBLANK(D902),,LEFT(D902,LEN(D902)-6)*1)</f>
        <v>0</v>
      </c>
      <c r="I902" s="9" t="str">
        <f aca="false">IF(ISBLANK(A902),"",-B902*C902)</f>
        <v/>
      </c>
      <c r="J902" s="9" t="str">
        <f aca="false">IF(ISBLANK(A902),"",-SUM(I$3:I902))</f>
        <v/>
      </c>
      <c r="K902" s="9" t="str">
        <f aca="false">IF(ISBLANK(A902),"",SUMPRODUCT(O902:R902,T902:W902)-J902)</f>
        <v/>
      </c>
      <c r="L902" s="5" t="str">
        <f aca="false">IF(ISBLANK(A902),"",K902/$M$1)</f>
        <v/>
      </c>
      <c r="M902" s="5" t="str">
        <f aca="false">IF(ISBLANK(A902),"",K902/($M$1+SUM(K$3:K901)))</f>
        <v/>
      </c>
      <c r="N902" s="0" t="str">
        <f aca="false">IF(ISBLANK(A902),"",IF(H903=0,NETWORKDAYS($H$3,H902,holiday!$B$2:$B$10),IF(DAY(H902)&lt;DAY(H903),NETWORKDAYS($H$3,H902,holiday!$B$2:$B$10),0)))</f>
        <v/>
      </c>
      <c r="O902" s="0" t="str">
        <f aca="false">IF(ISBLANK(A902),"",SUMIF($A$3:$A902,O$2,$B$3:$B902))</f>
        <v/>
      </c>
      <c r="P902" s="0" t="str">
        <f aca="false">IF(ISBLANK(A902),"",SUMIF($A$3:$A902,P$2,$B$3:$B902))</f>
        <v/>
      </c>
      <c r="Q902" s="0" t="str">
        <f aca="false">IF(ISBLANK(A902),"",SUMIF($A$3:$A902,Q$2,$B$3:$B902))</f>
        <v/>
      </c>
      <c r="R902" s="0" t="str">
        <f aca="false">IF(ISBLANK(A902),"",SUMIF($A$3:$A902,R$2,$B$3:$B902))</f>
        <v/>
      </c>
      <c r="T902" s="9" t="str">
        <f aca="false">IF(ISBLANK(A902),"",IF($A902=T$2,$C902,T901))</f>
        <v/>
      </c>
      <c r="U902" s="9" t="str">
        <f aca="false">IF(ISBLANK(A902),"",IF($A902=U$2,$C902,U901))</f>
        <v/>
      </c>
      <c r="V902" s="9" t="str">
        <f aca="false">IF(ISBLANK(A902),"",IF($A902=V$2,$C902,V901))</f>
        <v/>
      </c>
      <c r="W902" s="9" t="str">
        <f aca="false">IF(ISBLANK(A902),"",IF($A902=W$2,$C902,W901))</f>
        <v/>
      </c>
    </row>
    <row r="903" customFormat="false" ht="14.1" hidden="false" customHeight="false" outlineLevel="0" collapsed="false">
      <c r="H903" s="8" t="n">
        <f aca="false">IF(ISBLANK(D903),,LEFT(D903,LEN(D903)-6)*1)</f>
        <v>0</v>
      </c>
      <c r="I903" s="9" t="str">
        <f aca="false">IF(ISBLANK(A903),"",-B903*C903)</f>
        <v/>
      </c>
      <c r="J903" s="9" t="str">
        <f aca="false">IF(ISBLANK(A903),"",-SUM(I$3:I903))</f>
        <v/>
      </c>
      <c r="K903" s="9" t="str">
        <f aca="false">IF(ISBLANK(A903),"",SUMPRODUCT(O903:R903,T903:W903)-J903)</f>
        <v/>
      </c>
      <c r="L903" s="5" t="str">
        <f aca="false">IF(ISBLANK(A903),"",K903/$M$1)</f>
        <v/>
      </c>
      <c r="M903" s="5" t="str">
        <f aca="false">IF(ISBLANK(A903),"",K903/($M$1+SUM(K$3:K902)))</f>
        <v/>
      </c>
      <c r="N903" s="0" t="str">
        <f aca="false">IF(ISBLANK(A903),"",IF(H904=0,NETWORKDAYS($H$3,H903,holiday!$B$2:$B$10),IF(DAY(H903)&lt;DAY(H904),NETWORKDAYS($H$3,H903,holiday!$B$2:$B$10),0)))</f>
        <v/>
      </c>
      <c r="O903" s="0" t="str">
        <f aca="false">IF(ISBLANK(A903),"",SUMIF($A$3:$A903,O$2,$B$3:$B903))</f>
        <v/>
      </c>
      <c r="P903" s="0" t="str">
        <f aca="false">IF(ISBLANK(A903),"",SUMIF($A$3:$A903,P$2,$B$3:$B903))</f>
        <v/>
      </c>
      <c r="Q903" s="0" t="str">
        <f aca="false">IF(ISBLANK(A903),"",SUMIF($A$3:$A903,Q$2,$B$3:$B903))</f>
        <v/>
      </c>
      <c r="R903" s="0" t="str">
        <f aca="false">IF(ISBLANK(A903),"",SUMIF($A$3:$A903,R$2,$B$3:$B903))</f>
        <v/>
      </c>
      <c r="T903" s="9" t="str">
        <f aca="false">IF(ISBLANK(A903),"",IF($A903=T$2,$C903,T902))</f>
        <v/>
      </c>
      <c r="U903" s="9" t="str">
        <f aca="false">IF(ISBLANK(A903),"",IF($A903=U$2,$C903,U902))</f>
        <v/>
      </c>
      <c r="V903" s="9" t="str">
        <f aca="false">IF(ISBLANK(A903),"",IF($A903=V$2,$C903,V902))</f>
        <v/>
      </c>
      <c r="W903" s="9" t="str">
        <f aca="false">IF(ISBLANK(A903),"",IF($A903=W$2,$C903,W902))</f>
        <v/>
      </c>
    </row>
    <row r="904" customFormat="false" ht="14.1" hidden="false" customHeight="false" outlineLevel="0" collapsed="false">
      <c r="H904" s="8" t="n">
        <f aca="false">IF(ISBLANK(D904),,LEFT(D904,LEN(D904)-6)*1)</f>
        <v>0</v>
      </c>
      <c r="I904" s="9" t="str">
        <f aca="false">IF(ISBLANK(A904),"",-B904*C904)</f>
        <v/>
      </c>
      <c r="J904" s="9" t="str">
        <f aca="false">IF(ISBLANK(A904),"",-SUM(I$3:I904))</f>
        <v/>
      </c>
      <c r="K904" s="9" t="str">
        <f aca="false">IF(ISBLANK(A904),"",SUMPRODUCT(O904:R904,T904:W904)-J904)</f>
        <v/>
      </c>
      <c r="L904" s="5" t="str">
        <f aca="false">IF(ISBLANK(A904),"",K904/$M$1)</f>
        <v/>
      </c>
      <c r="M904" s="5" t="str">
        <f aca="false">IF(ISBLANK(A904),"",K904/($M$1+SUM(K$3:K903)))</f>
        <v/>
      </c>
      <c r="N904" s="0" t="str">
        <f aca="false">IF(ISBLANK(A904),"",IF(H905=0,NETWORKDAYS($H$3,H904,holiday!$B$2:$B$10),IF(DAY(H904)&lt;DAY(H905),NETWORKDAYS($H$3,H904,holiday!$B$2:$B$10),0)))</f>
        <v/>
      </c>
      <c r="O904" s="0" t="str">
        <f aca="false">IF(ISBLANK(A904),"",SUMIF($A$3:$A904,O$2,$B$3:$B904))</f>
        <v/>
      </c>
      <c r="P904" s="0" t="str">
        <f aca="false">IF(ISBLANK(A904),"",SUMIF($A$3:$A904,P$2,$B$3:$B904))</f>
        <v/>
      </c>
      <c r="Q904" s="0" t="str">
        <f aca="false">IF(ISBLANK(A904),"",SUMIF($A$3:$A904,Q$2,$B$3:$B904))</f>
        <v/>
      </c>
      <c r="R904" s="0" t="str">
        <f aca="false">IF(ISBLANK(A904),"",SUMIF($A$3:$A904,R$2,$B$3:$B904))</f>
        <v/>
      </c>
      <c r="T904" s="9" t="str">
        <f aca="false">IF(ISBLANK(A904),"",IF($A904=T$2,$C904,T903))</f>
        <v/>
      </c>
      <c r="U904" s="9" t="str">
        <f aca="false">IF(ISBLANK(A904),"",IF($A904=U$2,$C904,U903))</f>
        <v/>
      </c>
      <c r="V904" s="9" t="str">
        <f aca="false">IF(ISBLANK(A904),"",IF($A904=V$2,$C904,V903))</f>
        <v/>
      </c>
      <c r="W904" s="9" t="str">
        <f aca="false">IF(ISBLANK(A904),"",IF($A904=W$2,$C904,W903))</f>
        <v/>
      </c>
    </row>
    <row r="905" customFormat="false" ht="14.1" hidden="false" customHeight="false" outlineLevel="0" collapsed="false">
      <c r="H905" s="8" t="n">
        <f aca="false">IF(ISBLANK(D905),,LEFT(D905,LEN(D905)-6)*1)</f>
        <v>0</v>
      </c>
      <c r="I905" s="9" t="str">
        <f aca="false">IF(ISBLANK(A905),"",-B905*C905)</f>
        <v/>
      </c>
      <c r="J905" s="9" t="str">
        <f aca="false">IF(ISBLANK(A905),"",-SUM(I$3:I905))</f>
        <v/>
      </c>
      <c r="K905" s="9" t="str">
        <f aca="false">IF(ISBLANK(A905),"",SUMPRODUCT(O905:R905,T905:W905)-J905)</f>
        <v/>
      </c>
      <c r="L905" s="5" t="str">
        <f aca="false">IF(ISBLANK(A905),"",K905/$M$1)</f>
        <v/>
      </c>
      <c r="M905" s="5" t="str">
        <f aca="false">IF(ISBLANK(A905),"",K905/($M$1+SUM(K$3:K904)))</f>
        <v/>
      </c>
      <c r="N905" s="0" t="str">
        <f aca="false">IF(ISBLANK(A905),"",IF(H906=0,NETWORKDAYS($H$3,H905,holiday!$B$2:$B$10),IF(DAY(H905)&lt;DAY(H906),NETWORKDAYS($H$3,H905,holiday!$B$2:$B$10),0)))</f>
        <v/>
      </c>
      <c r="O905" s="0" t="str">
        <f aca="false">IF(ISBLANK(A905),"",SUMIF($A$3:$A905,O$2,$B$3:$B905))</f>
        <v/>
      </c>
      <c r="P905" s="0" t="str">
        <f aca="false">IF(ISBLANK(A905),"",SUMIF($A$3:$A905,P$2,$B$3:$B905))</f>
        <v/>
      </c>
      <c r="Q905" s="0" t="str">
        <f aca="false">IF(ISBLANK(A905),"",SUMIF($A$3:$A905,Q$2,$B$3:$B905))</f>
        <v/>
      </c>
      <c r="R905" s="0" t="str">
        <f aca="false">IF(ISBLANK(A905),"",SUMIF($A$3:$A905,R$2,$B$3:$B905))</f>
        <v/>
      </c>
      <c r="T905" s="9" t="str">
        <f aca="false">IF(ISBLANK(A905),"",IF($A905=T$2,$C905,T904))</f>
        <v/>
      </c>
      <c r="U905" s="9" t="str">
        <f aca="false">IF(ISBLANK(A905),"",IF($A905=U$2,$C905,U904))</f>
        <v/>
      </c>
      <c r="V905" s="9" t="str">
        <f aca="false">IF(ISBLANK(A905),"",IF($A905=V$2,$C905,V904))</f>
        <v/>
      </c>
      <c r="W905" s="9" t="str">
        <f aca="false">IF(ISBLANK(A905),"",IF($A905=W$2,$C905,W904))</f>
        <v/>
      </c>
    </row>
    <row r="906" customFormat="false" ht="14.1" hidden="false" customHeight="false" outlineLevel="0" collapsed="false">
      <c r="H906" s="8" t="n">
        <f aca="false">IF(ISBLANK(D906),,LEFT(D906,LEN(D906)-6)*1)</f>
        <v>0</v>
      </c>
      <c r="I906" s="9" t="str">
        <f aca="false">IF(ISBLANK(A906),"",-B906*C906)</f>
        <v/>
      </c>
      <c r="J906" s="9" t="str">
        <f aca="false">IF(ISBLANK(A906),"",-SUM(I$3:I906))</f>
        <v/>
      </c>
      <c r="K906" s="9" t="str">
        <f aca="false">IF(ISBLANK(A906),"",SUMPRODUCT(O906:R906,T906:W906)-J906)</f>
        <v/>
      </c>
      <c r="L906" s="5" t="str">
        <f aca="false">IF(ISBLANK(A906),"",K906/$M$1)</f>
        <v/>
      </c>
      <c r="M906" s="5" t="str">
        <f aca="false">IF(ISBLANK(A906),"",K906/($M$1+SUM(K$3:K905)))</f>
        <v/>
      </c>
      <c r="N906" s="0" t="str">
        <f aca="false">IF(ISBLANK(A906),"",IF(H907=0,NETWORKDAYS($H$3,H906,holiday!$B$2:$B$10),IF(DAY(H906)&lt;DAY(H907),NETWORKDAYS($H$3,H906,holiday!$B$2:$B$10),0)))</f>
        <v/>
      </c>
      <c r="O906" s="0" t="str">
        <f aca="false">IF(ISBLANK(A906),"",SUMIF($A$3:$A906,O$2,$B$3:$B906))</f>
        <v/>
      </c>
      <c r="P906" s="0" t="str">
        <f aca="false">IF(ISBLANK(A906),"",SUMIF($A$3:$A906,P$2,$B$3:$B906))</f>
        <v/>
      </c>
      <c r="Q906" s="0" t="str">
        <f aca="false">IF(ISBLANK(A906),"",SUMIF($A$3:$A906,Q$2,$B$3:$B906))</f>
        <v/>
      </c>
      <c r="R906" s="0" t="str">
        <f aca="false">IF(ISBLANK(A906),"",SUMIF($A$3:$A906,R$2,$B$3:$B906))</f>
        <v/>
      </c>
      <c r="T906" s="9" t="str">
        <f aca="false">IF(ISBLANK(A906),"",IF($A906=T$2,$C906,T905))</f>
        <v/>
      </c>
      <c r="U906" s="9" t="str">
        <f aca="false">IF(ISBLANK(A906),"",IF($A906=U$2,$C906,U905))</f>
        <v/>
      </c>
      <c r="V906" s="9" t="str">
        <f aca="false">IF(ISBLANK(A906),"",IF($A906=V$2,$C906,V905))</f>
        <v/>
      </c>
      <c r="W906" s="9" t="str">
        <f aca="false">IF(ISBLANK(A906),"",IF($A906=W$2,$C906,W905))</f>
        <v/>
      </c>
    </row>
    <row r="907" customFormat="false" ht="14.1" hidden="false" customHeight="false" outlineLevel="0" collapsed="false">
      <c r="H907" s="8" t="n">
        <f aca="false">IF(ISBLANK(D907),,LEFT(D907,LEN(D907)-6)*1)</f>
        <v>0</v>
      </c>
      <c r="I907" s="9" t="str">
        <f aca="false">IF(ISBLANK(A907),"",-B907*C907)</f>
        <v/>
      </c>
      <c r="J907" s="9" t="str">
        <f aca="false">IF(ISBLANK(A907),"",-SUM(I$3:I907))</f>
        <v/>
      </c>
      <c r="K907" s="9" t="str">
        <f aca="false">IF(ISBLANK(A907),"",SUMPRODUCT(O907:R907,T907:W907)-J907)</f>
        <v/>
      </c>
      <c r="L907" s="5" t="str">
        <f aca="false">IF(ISBLANK(A907),"",K907/$M$1)</f>
        <v/>
      </c>
      <c r="M907" s="5" t="str">
        <f aca="false">IF(ISBLANK(A907),"",K907/($M$1+SUM(K$3:K906)))</f>
        <v/>
      </c>
      <c r="N907" s="0" t="str">
        <f aca="false">IF(ISBLANK(A907),"",IF(H908=0,NETWORKDAYS($H$3,H907,holiday!$B$2:$B$10),IF(DAY(H907)&lt;DAY(H908),NETWORKDAYS($H$3,H907,holiday!$B$2:$B$10),0)))</f>
        <v/>
      </c>
      <c r="O907" s="0" t="str">
        <f aca="false">IF(ISBLANK(A907),"",SUMIF($A$3:$A907,O$2,$B$3:$B907))</f>
        <v/>
      </c>
      <c r="P907" s="0" t="str">
        <f aca="false">IF(ISBLANK(A907),"",SUMIF($A$3:$A907,P$2,$B$3:$B907))</f>
        <v/>
      </c>
      <c r="Q907" s="0" t="str">
        <f aca="false">IF(ISBLANK(A907),"",SUMIF($A$3:$A907,Q$2,$B$3:$B907))</f>
        <v/>
      </c>
      <c r="R907" s="0" t="str">
        <f aca="false">IF(ISBLANK(A907),"",SUMIF($A$3:$A907,R$2,$B$3:$B907))</f>
        <v/>
      </c>
      <c r="T907" s="9" t="str">
        <f aca="false">IF(ISBLANK(A907),"",IF($A907=T$2,$C907,T906))</f>
        <v/>
      </c>
      <c r="U907" s="9" t="str">
        <f aca="false">IF(ISBLANK(A907),"",IF($A907=U$2,$C907,U906))</f>
        <v/>
      </c>
      <c r="V907" s="9" t="str">
        <f aca="false">IF(ISBLANK(A907),"",IF($A907=V$2,$C907,V906))</f>
        <v/>
      </c>
      <c r="W907" s="9" t="str">
        <f aca="false">IF(ISBLANK(A907),"",IF($A907=W$2,$C907,W906))</f>
        <v/>
      </c>
    </row>
    <row r="908" customFormat="false" ht="14.1" hidden="false" customHeight="false" outlineLevel="0" collapsed="false">
      <c r="H908" s="8" t="n">
        <f aca="false">IF(ISBLANK(D908),,LEFT(D908,LEN(D908)-6)*1)</f>
        <v>0</v>
      </c>
      <c r="I908" s="9" t="str">
        <f aca="false">IF(ISBLANK(A908),"",-B908*C908)</f>
        <v/>
      </c>
      <c r="J908" s="9" t="str">
        <f aca="false">IF(ISBLANK(A908),"",-SUM(I$3:I908))</f>
        <v/>
      </c>
      <c r="K908" s="9" t="str">
        <f aca="false">IF(ISBLANK(A908),"",SUMPRODUCT(O908:R908,T908:W908)-J908)</f>
        <v/>
      </c>
      <c r="L908" s="5" t="str">
        <f aca="false">IF(ISBLANK(A908),"",K908/$M$1)</f>
        <v/>
      </c>
      <c r="M908" s="5" t="str">
        <f aca="false">IF(ISBLANK(A908),"",K908/($M$1+SUM(K$3:K907)))</f>
        <v/>
      </c>
      <c r="N908" s="0" t="str">
        <f aca="false">IF(ISBLANK(A908),"",IF(H909=0,NETWORKDAYS($H$3,H908,holiday!$B$2:$B$10),IF(DAY(H908)&lt;DAY(H909),NETWORKDAYS($H$3,H908,holiday!$B$2:$B$10),0)))</f>
        <v/>
      </c>
      <c r="O908" s="0" t="str">
        <f aca="false">IF(ISBLANK(A908),"",SUMIF($A$3:$A908,O$2,$B$3:$B908))</f>
        <v/>
      </c>
      <c r="P908" s="0" t="str">
        <f aca="false">IF(ISBLANK(A908),"",SUMIF($A$3:$A908,P$2,$B$3:$B908))</f>
        <v/>
      </c>
      <c r="Q908" s="0" t="str">
        <f aca="false">IF(ISBLANK(A908),"",SUMIF($A$3:$A908,Q$2,$B$3:$B908))</f>
        <v/>
      </c>
      <c r="R908" s="0" t="str">
        <f aca="false">IF(ISBLANK(A908),"",SUMIF($A$3:$A908,R$2,$B$3:$B908))</f>
        <v/>
      </c>
      <c r="T908" s="9" t="str">
        <f aca="false">IF(ISBLANK(A908),"",IF($A908=T$2,$C908,T907))</f>
        <v/>
      </c>
      <c r="U908" s="9" t="str">
        <f aca="false">IF(ISBLANK(A908),"",IF($A908=U$2,$C908,U907))</f>
        <v/>
      </c>
      <c r="V908" s="9" t="str">
        <f aca="false">IF(ISBLANK(A908),"",IF($A908=V$2,$C908,V907))</f>
        <v/>
      </c>
      <c r="W908" s="9" t="str">
        <f aca="false">IF(ISBLANK(A908),"",IF($A908=W$2,$C908,W907))</f>
        <v/>
      </c>
    </row>
    <row r="909" customFormat="false" ht="14.1" hidden="false" customHeight="false" outlineLevel="0" collapsed="false">
      <c r="H909" s="8" t="n">
        <f aca="false">IF(ISBLANK(D909),,LEFT(D909,LEN(D909)-6)*1)</f>
        <v>0</v>
      </c>
      <c r="I909" s="9" t="str">
        <f aca="false">IF(ISBLANK(A909),"",-B909*C909)</f>
        <v/>
      </c>
      <c r="J909" s="9" t="str">
        <f aca="false">IF(ISBLANK(A909),"",-SUM(I$3:I909))</f>
        <v/>
      </c>
      <c r="K909" s="9" t="str">
        <f aca="false">IF(ISBLANK(A909),"",SUMPRODUCT(O909:R909,T909:W909)-J909)</f>
        <v/>
      </c>
      <c r="L909" s="5" t="str">
        <f aca="false">IF(ISBLANK(A909),"",K909/$M$1)</f>
        <v/>
      </c>
      <c r="M909" s="5" t="str">
        <f aca="false">IF(ISBLANK(A909),"",K909/($M$1+SUM(K$3:K908)))</f>
        <v/>
      </c>
      <c r="N909" s="0" t="str">
        <f aca="false">IF(ISBLANK(A909),"",IF(H910=0,NETWORKDAYS($H$3,H909,holiday!$B$2:$B$10),IF(DAY(H909)&lt;DAY(H910),NETWORKDAYS($H$3,H909,holiday!$B$2:$B$10),0)))</f>
        <v/>
      </c>
      <c r="O909" s="0" t="str">
        <f aca="false">IF(ISBLANK(A909),"",SUMIF($A$3:$A909,O$2,$B$3:$B909))</f>
        <v/>
      </c>
      <c r="P909" s="0" t="str">
        <f aca="false">IF(ISBLANK(A909),"",SUMIF($A$3:$A909,P$2,$B$3:$B909))</f>
        <v/>
      </c>
      <c r="Q909" s="0" t="str">
        <f aca="false">IF(ISBLANK(A909),"",SUMIF($A$3:$A909,Q$2,$B$3:$B909))</f>
        <v/>
      </c>
      <c r="R909" s="0" t="str">
        <f aca="false">IF(ISBLANK(A909),"",SUMIF($A$3:$A909,R$2,$B$3:$B909))</f>
        <v/>
      </c>
      <c r="T909" s="9" t="str">
        <f aca="false">IF(ISBLANK(A909),"",IF($A909=T$2,$C909,T908))</f>
        <v/>
      </c>
      <c r="U909" s="9" t="str">
        <f aca="false">IF(ISBLANK(A909),"",IF($A909=U$2,$C909,U908))</f>
        <v/>
      </c>
      <c r="V909" s="9" t="str">
        <f aca="false">IF(ISBLANK(A909),"",IF($A909=V$2,$C909,V908))</f>
        <v/>
      </c>
      <c r="W909" s="9" t="str">
        <f aca="false">IF(ISBLANK(A909),"",IF($A909=W$2,$C909,W908))</f>
        <v/>
      </c>
    </row>
    <row r="910" customFormat="false" ht="14.1" hidden="false" customHeight="false" outlineLevel="0" collapsed="false">
      <c r="H910" s="8" t="n">
        <f aca="false">IF(ISBLANK(D910),,LEFT(D910,LEN(D910)-6)*1)</f>
        <v>0</v>
      </c>
      <c r="I910" s="9" t="str">
        <f aca="false">IF(ISBLANK(A910),"",-B910*C910)</f>
        <v/>
      </c>
      <c r="J910" s="9" t="str">
        <f aca="false">IF(ISBLANK(A910),"",-SUM(I$3:I910))</f>
        <v/>
      </c>
      <c r="K910" s="9" t="str">
        <f aca="false">IF(ISBLANK(A910),"",SUMPRODUCT(O910:R910,T910:W910)-J910)</f>
        <v/>
      </c>
      <c r="L910" s="5" t="str">
        <f aca="false">IF(ISBLANK(A910),"",K910/$M$1)</f>
        <v/>
      </c>
      <c r="M910" s="5" t="str">
        <f aca="false">IF(ISBLANK(A910),"",K910/($M$1+SUM(K$3:K909)))</f>
        <v/>
      </c>
      <c r="N910" s="0" t="str">
        <f aca="false">IF(ISBLANK(A910),"",IF(H911=0,NETWORKDAYS($H$3,H910,holiday!$B$2:$B$10),IF(DAY(H910)&lt;DAY(H911),NETWORKDAYS($H$3,H910,holiday!$B$2:$B$10),0)))</f>
        <v/>
      </c>
      <c r="O910" s="0" t="str">
        <f aca="false">IF(ISBLANK(A910),"",SUMIF($A$3:$A910,O$2,$B$3:$B910))</f>
        <v/>
      </c>
      <c r="P910" s="0" t="str">
        <f aca="false">IF(ISBLANK(A910),"",SUMIF($A$3:$A910,P$2,$B$3:$B910))</f>
        <v/>
      </c>
      <c r="Q910" s="0" t="str">
        <f aca="false">IF(ISBLANK(A910),"",SUMIF($A$3:$A910,Q$2,$B$3:$B910))</f>
        <v/>
      </c>
      <c r="R910" s="0" t="str">
        <f aca="false">IF(ISBLANK(A910),"",SUMIF($A$3:$A910,R$2,$B$3:$B910))</f>
        <v/>
      </c>
      <c r="T910" s="9" t="str">
        <f aca="false">IF(ISBLANK(A910),"",IF($A910=T$2,$C910,T909))</f>
        <v/>
      </c>
      <c r="U910" s="9" t="str">
        <f aca="false">IF(ISBLANK(A910),"",IF($A910=U$2,$C910,U909))</f>
        <v/>
      </c>
      <c r="V910" s="9" t="str">
        <f aca="false">IF(ISBLANK(A910),"",IF($A910=V$2,$C910,V909))</f>
        <v/>
      </c>
      <c r="W910" s="9" t="str">
        <f aca="false">IF(ISBLANK(A910),"",IF($A910=W$2,$C910,W909))</f>
        <v/>
      </c>
    </row>
    <row r="911" customFormat="false" ht="14.1" hidden="false" customHeight="false" outlineLevel="0" collapsed="false">
      <c r="H911" s="8" t="n">
        <f aca="false">IF(ISBLANK(D911),,LEFT(D911,LEN(D911)-6)*1)</f>
        <v>0</v>
      </c>
      <c r="I911" s="9" t="str">
        <f aca="false">IF(ISBLANK(A911),"",-B911*C911)</f>
        <v/>
      </c>
      <c r="J911" s="9" t="str">
        <f aca="false">IF(ISBLANK(A911),"",-SUM(I$3:I911))</f>
        <v/>
      </c>
      <c r="K911" s="9" t="str">
        <f aca="false">IF(ISBLANK(A911),"",SUMPRODUCT(O911:R911,T911:W911)-J911)</f>
        <v/>
      </c>
      <c r="L911" s="5" t="str">
        <f aca="false">IF(ISBLANK(A911),"",K911/$M$1)</f>
        <v/>
      </c>
      <c r="M911" s="5" t="str">
        <f aca="false">IF(ISBLANK(A911),"",K911/($M$1+SUM(K$3:K910)))</f>
        <v/>
      </c>
      <c r="N911" s="0" t="str">
        <f aca="false">IF(ISBLANK(A911),"",IF(H912=0,NETWORKDAYS($H$3,H911,holiday!$B$2:$B$10),IF(DAY(H911)&lt;DAY(H912),NETWORKDAYS($H$3,H911,holiday!$B$2:$B$10),0)))</f>
        <v/>
      </c>
      <c r="O911" s="0" t="str">
        <f aca="false">IF(ISBLANK(A911),"",SUMIF($A$3:$A911,O$2,$B$3:$B911))</f>
        <v/>
      </c>
      <c r="P911" s="0" t="str">
        <f aca="false">IF(ISBLANK(A911),"",SUMIF($A$3:$A911,P$2,$B$3:$B911))</f>
        <v/>
      </c>
      <c r="Q911" s="0" t="str">
        <f aca="false">IF(ISBLANK(A911),"",SUMIF($A$3:$A911,Q$2,$B$3:$B911))</f>
        <v/>
      </c>
      <c r="R911" s="0" t="str">
        <f aca="false">IF(ISBLANK(A911),"",SUMIF($A$3:$A911,R$2,$B$3:$B911))</f>
        <v/>
      </c>
      <c r="T911" s="9" t="str">
        <f aca="false">IF(ISBLANK(A911),"",IF($A911=T$2,$C911,T910))</f>
        <v/>
      </c>
      <c r="U911" s="9" t="str">
        <f aca="false">IF(ISBLANK(A911),"",IF($A911=U$2,$C911,U910))</f>
        <v/>
      </c>
      <c r="V911" s="9" t="str">
        <f aca="false">IF(ISBLANK(A911),"",IF($A911=V$2,$C911,V910))</f>
        <v/>
      </c>
      <c r="W911" s="9" t="str">
        <f aca="false">IF(ISBLANK(A911),"",IF($A911=W$2,$C911,W910))</f>
        <v/>
      </c>
    </row>
    <row r="912" customFormat="false" ht="14.1" hidden="false" customHeight="false" outlineLevel="0" collapsed="false">
      <c r="H912" s="8" t="n">
        <f aca="false">IF(ISBLANK(D912),,LEFT(D912,LEN(D912)-6)*1)</f>
        <v>0</v>
      </c>
      <c r="I912" s="9" t="str">
        <f aca="false">IF(ISBLANK(A912),"",-B912*C912)</f>
        <v/>
      </c>
      <c r="J912" s="9" t="str">
        <f aca="false">IF(ISBLANK(A912),"",-SUM(I$3:I912))</f>
        <v/>
      </c>
      <c r="K912" s="9" t="str">
        <f aca="false">IF(ISBLANK(A912),"",SUMPRODUCT(O912:R912,T912:W912)-J912)</f>
        <v/>
      </c>
      <c r="L912" s="5" t="str">
        <f aca="false">IF(ISBLANK(A912),"",K912/$M$1)</f>
        <v/>
      </c>
      <c r="M912" s="5" t="str">
        <f aca="false">IF(ISBLANK(A912),"",K912/($M$1+SUM(K$3:K911)))</f>
        <v/>
      </c>
      <c r="N912" s="0" t="str">
        <f aca="false">IF(ISBLANK(A912),"",IF(H913=0,NETWORKDAYS($H$3,H912,holiday!$B$2:$B$10),IF(DAY(H912)&lt;DAY(H913),NETWORKDAYS($H$3,H912,holiday!$B$2:$B$10),0)))</f>
        <v/>
      </c>
      <c r="O912" s="0" t="str">
        <f aca="false">IF(ISBLANK(A912),"",SUMIF($A$3:$A912,O$2,$B$3:$B912))</f>
        <v/>
      </c>
      <c r="P912" s="0" t="str">
        <f aca="false">IF(ISBLANK(A912),"",SUMIF($A$3:$A912,P$2,$B$3:$B912))</f>
        <v/>
      </c>
      <c r="Q912" s="0" t="str">
        <f aca="false">IF(ISBLANK(A912),"",SUMIF($A$3:$A912,Q$2,$B$3:$B912))</f>
        <v/>
      </c>
      <c r="R912" s="0" t="str">
        <f aca="false">IF(ISBLANK(A912),"",SUMIF($A$3:$A912,R$2,$B$3:$B912))</f>
        <v/>
      </c>
      <c r="T912" s="9" t="str">
        <f aca="false">IF(ISBLANK(A912),"",IF($A912=T$2,$C912,T911))</f>
        <v/>
      </c>
      <c r="U912" s="9" t="str">
        <f aca="false">IF(ISBLANK(A912),"",IF($A912=U$2,$C912,U911))</f>
        <v/>
      </c>
      <c r="V912" s="9" t="str">
        <f aca="false">IF(ISBLANK(A912),"",IF($A912=V$2,$C912,V911))</f>
        <v/>
      </c>
      <c r="W912" s="9" t="str">
        <f aca="false">IF(ISBLANK(A912),"",IF($A912=W$2,$C912,W911))</f>
        <v/>
      </c>
    </row>
    <row r="913" customFormat="false" ht="14.1" hidden="false" customHeight="false" outlineLevel="0" collapsed="false">
      <c r="H913" s="8" t="n">
        <f aca="false">IF(ISBLANK(D913),,LEFT(D913,LEN(D913)-6)*1)</f>
        <v>0</v>
      </c>
      <c r="I913" s="9" t="str">
        <f aca="false">IF(ISBLANK(A913),"",-B913*C913)</f>
        <v/>
      </c>
      <c r="J913" s="9" t="str">
        <f aca="false">IF(ISBLANK(A913),"",-SUM(I$3:I913))</f>
        <v/>
      </c>
      <c r="K913" s="9" t="str">
        <f aca="false">IF(ISBLANK(A913),"",SUMPRODUCT(O913:R913,T913:W913)-J913)</f>
        <v/>
      </c>
      <c r="L913" s="5" t="str">
        <f aca="false">IF(ISBLANK(A913),"",K913/$M$1)</f>
        <v/>
      </c>
      <c r="M913" s="5" t="str">
        <f aca="false">IF(ISBLANK(A913),"",K913/($M$1+SUM(K$3:K912)))</f>
        <v/>
      </c>
      <c r="N913" s="0" t="str">
        <f aca="false">IF(ISBLANK(A913),"",IF(H914=0,NETWORKDAYS($H$3,H913,holiday!$B$2:$B$10),IF(DAY(H913)&lt;DAY(H914),NETWORKDAYS($H$3,H913,holiday!$B$2:$B$10),0)))</f>
        <v/>
      </c>
      <c r="O913" s="0" t="str">
        <f aca="false">IF(ISBLANK(A913),"",SUMIF($A$3:$A913,O$2,$B$3:$B913))</f>
        <v/>
      </c>
      <c r="P913" s="0" t="str">
        <f aca="false">IF(ISBLANK(A913),"",SUMIF($A$3:$A913,P$2,$B$3:$B913))</f>
        <v/>
      </c>
      <c r="Q913" s="0" t="str">
        <f aca="false">IF(ISBLANK(A913),"",SUMIF($A$3:$A913,Q$2,$B$3:$B913))</f>
        <v/>
      </c>
      <c r="R913" s="0" t="str">
        <f aca="false">IF(ISBLANK(A913),"",SUMIF($A$3:$A913,R$2,$B$3:$B913))</f>
        <v/>
      </c>
      <c r="T913" s="9" t="str">
        <f aca="false">IF(ISBLANK(A913),"",IF($A913=T$2,$C913,T912))</f>
        <v/>
      </c>
      <c r="U913" s="9" t="str">
        <f aca="false">IF(ISBLANK(A913),"",IF($A913=U$2,$C913,U912))</f>
        <v/>
      </c>
      <c r="V913" s="9" t="str">
        <f aca="false">IF(ISBLANK(A913),"",IF($A913=V$2,$C913,V912))</f>
        <v/>
      </c>
      <c r="W913" s="9" t="str">
        <f aca="false">IF(ISBLANK(A913),"",IF($A913=W$2,$C913,W912))</f>
        <v/>
      </c>
    </row>
    <row r="914" customFormat="false" ht="14.1" hidden="false" customHeight="false" outlineLevel="0" collapsed="false">
      <c r="H914" s="8" t="n">
        <f aca="false">IF(ISBLANK(D914),,LEFT(D914,LEN(D914)-6)*1)</f>
        <v>0</v>
      </c>
      <c r="I914" s="9" t="str">
        <f aca="false">IF(ISBLANK(A914),"",-B914*C914)</f>
        <v/>
      </c>
      <c r="J914" s="9" t="str">
        <f aca="false">IF(ISBLANK(A914),"",-SUM(I$3:I914))</f>
        <v/>
      </c>
      <c r="K914" s="9" t="str">
        <f aca="false">IF(ISBLANK(A914),"",SUMPRODUCT(O914:R914,T914:W914)-J914)</f>
        <v/>
      </c>
      <c r="L914" s="5" t="str">
        <f aca="false">IF(ISBLANK(A914),"",K914/$M$1)</f>
        <v/>
      </c>
      <c r="M914" s="5" t="str">
        <f aca="false">IF(ISBLANK(A914),"",K914/($M$1+SUM(K$3:K913)))</f>
        <v/>
      </c>
      <c r="N914" s="0" t="str">
        <f aca="false">IF(ISBLANK(A914),"",IF(H915=0,NETWORKDAYS($H$3,H914,holiday!$B$2:$B$10),IF(DAY(H914)&lt;DAY(H915),NETWORKDAYS($H$3,H914,holiday!$B$2:$B$10),0)))</f>
        <v/>
      </c>
      <c r="O914" s="0" t="str">
        <f aca="false">IF(ISBLANK(A914),"",SUMIF($A$3:$A914,O$2,$B$3:$B914))</f>
        <v/>
      </c>
      <c r="P914" s="0" t="str">
        <f aca="false">IF(ISBLANK(A914),"",SUMIF($A$3:$A914,P$2,$B$3:$B914))</f>
        <v/>
      </c>
      <c r="Q914" s="0" t="str">
        <f aca="false">IF(ISBLANK(A914),"",SUMIF($A$3:$A914,Q$2,$B$3:$B914))</f>
        <v/>
      </c>
      <c r="R914" s="0" t="str">
        <f aca="false">IF(ISBLANK(A914),"",SUMIF($A$3:$A914,R$2,$B$3:$B914))</f>
        <v/>
      </c>
      <c r="T914" s="9" t="str">
        <f aca="false">IF(ISBLANK(A914),"",IF($A914=T$2,$C914,T913))</f>
        <v/>
      </c>
      <c r="U914" s="9" t="str">
        <f aca="false">IF(ISBLANK(A914),"",IF($A914=U$2,$C914,U913))</f>
        <v/>
      </c>
      <c r="V914" s="9" t="str">
        <f aca="false">IF(ISBLANK(A914),"",IF($A914=V$2,$C914,V913))</f>
        <v/>
      </c>
      <c r="W914" s="9" t="str">
        <f aca="false">IF(ISBLANK(A914),"",IF($A914=W$2,$C914,W913))</f>
        <v/>
      </c>
    </row>
    <row r="915" customFormat="false" ht="14.1" hidden="false" customHeight="false" outlineLevel="0" collapsed="false">
      <c r="H915" s="8" t="n">
        <f aca="false">IF(ISBLANK(D915),,LEFT(D915,LEN(D915)-6)*1)</f>
        <v>0</v>
      </c>
      <c r="I915" s="9" t="str">
        <f aca="false">IF(ISBLANK(A915),"",-B915*C915)</f>
        <v/>
      </c>
      <c r="J915" s="9" t="str">
        <f aca="false">IF(ISBLANK(A915),"",-SUM(I$3:I915))</f>
        <v/>
      </c>
      <c r="K915" s="9" t="str">
        <f aca="false">IF(ISBLANK(A915),"",SUMPRODUCT(O915:R915,T915:W915)-J915)</f>
        <v/>
      </c>
      <c r="L915" s="5" t="str">
        <f aca="false">IF(ISBLANK(A915),"",K915/$M$1)</f>
        <v/>
      </c>
      <c r="M915" s="5" t="str">
        <f aca="false">IF(ISBLANK(A915),"",K915/($M$1+SUM(K$3:K914)))</f>
        <v/>
      </c>
      <c r="N915" s="0" t="str">
        <f aca="false">IF(ISBLANK(A915),"",IF(H916=0,NETWORKDAYS($H$3,H915,holiday!$B$2:$B$10),IF(DAY(H915)&lt;DAY(H916),NETWORKDAYS($H$3,H915,holiday!$B$2:$B$10),0)))</f>
        <v/>
      </c>
      <c r="O915" s="0" t="str">
        <f aca="false">IF(ISBLANK(A915),"",SUMIF($A$3:$A915,O$2,$B$3:$B915))</f>
        <v/>
      </c>
      <c r="P915" s="0" t="str">
        <f aca="false">IF(ISBLANK(A915),"",SUMIF($A$3:$A915,P$2,$B$3:$B915))</f>
        <v/>
      </c>
      <c r="Q915" s="0" t="str">
        <f aca="false">IF(ISBLANK(A915),"",SUMIF($A$3:$A915,Q$2,$B$3:$B915))</f>
        <v/>
      </c>
      <c r="R915" s="0" t="str">
        <f aca="false">IF(ISBLANK(A915),"",SUMIF($A$3:$A915,R$2,$B$3:$B915))</f>
        <v/>
      </c>
      <c r="T915" s="9" t="str">
        <f aca="false">IF(ISBLANK(A915),"",IF($A915=T$2,$C915,T914))</f>
        <v/>
      </c>
      <c r="U915" s="9" t="str">
        <f aca="false">IF(ISBLANK(A915),"",IF($A915=U$2,$C915,U914))</f>
        <v/>
      </c>
      <c r="V915" s="9" t="str">
        <f aca="false">IF(ISBLANK(A915),"",IF($A915=V$2,$C915,V914))</f>
        <v/>
      </c>
      <c r="W915" s="9" t="str">
        <f aca="false">IF(ISBLANK(A915),"",IF($A915=W$2,$C915,W914))</f>
        <v/>
      </c>
    </row>
    <row r="916" customFormat="false" ht="14.1" hidden="false" customHeight="false" outlineLevel="0" collapsed="false">
      <c r="H916" s="8" t="n">
        <f aca="false">IF(ISBLANK(D916),,LEFT(D916,LEN(D916)-6)*1)</f>
        <v>0</v>
      </c>
      <c r="I916" s="9" t="str">
        <f aca="false">IF(ISBLANK(A916),"",-B916*C916)</f>
        <v/>
      </c>
      <c r="J916" s="9" t="str">
        <f aca="false">IF(ISBLANK(A916),"",-SUM(I$3:I916))</f>
        <v/>
      </c>
      <c r="K916" s="9" t="str">
        <f aca="false">IF(ISBLANK(A916),"",SUMPRODUCT(O916:R916,T916:W916)-J916)</f>
        <v/>
      </c>
      <c r="L916" s="5" t="str">
        <f aca="false">IF(ISBLANK(A916),"",K916/$M$1)</f>
        <v/>
      </c>
      <c r="M916" s="5" t="str">
        <f aca="false">IF(ISBLANK(A916),"",K916/($M$1+SUM(K$3:K915)))</f>
        <v/>
      </c>
      <c r="N916" s="0" t="str">
        <f aca="false">IF(ISBLANK(A916),"",IF(H917=0,NETWORKDAYS($H$3,H916,holiday!$B$2:$B$10),IF(DAY(H916)&lt;DAY(H917),NETWORKDAYS($H$3,H916,holiday!$B$2:$B$10),0)))</f>
        <v/>
      </c>
      <c r="O916" s="0" t="str">
        <f aca="false">IF(ISBLANK(A916),"",SUMIF($A$3:$A916,O$2,$B$3:$B916))</f>
        <v/>
      </c>
      <c r="P916" s="0" t="str">
        <f aca="false">IF(ISBLANK(A916),"",SUMIF($A$3:$A916,P$2,$B$3:$B916))</f>
        <v/>
      </c>
      <c r="Q916" s="0" t="str">
        <f aca="false">IF(ISBLANK(A916),"",SUMIF($A$3:$A916,Q$2,$B$3:$B916))</f>
        <v/>
      </c>
      <c r="R916" s="0" t="str">
        <f aca="false">IF(ISBLANK(A916),"",SUMIF($A$3:$A916,R$2,$B$3:$B916))</f>
        <v/>
      </c>
      <c r="T916" s="9" t="str">
        <f aca="false">IF(ISBLANK(A916),"",IF($A916=T$2,$C916,T915))</f>
        <v/>
      </c>
      <c r="U916" s="9" t="str">
        <f aca="false">IF(ISBLANK(A916),"",IF($A916=U$2,$C916,U915))</f>
        <v/>
      </c>
      <c r="V916" s="9" t="str">
        <f aca="false">IF(ISBLANK(A916),"",IF($A916=V$2,$C916,V915))</f>
        <v/>
      </c>
      <c r="W916" s="9" t="str">
        <f aca="false">IF(ISBLANK(A916),"",IF($A916=W$2,$C916,W915))</f>
        <v/>
      </c>
    </row>
    <row r="917" customFormat="false" ht="14.1" hidden="false" customHeight="false" outlineLevel="0" collapsed="false">
      <c r="H917" s="8" t="n">
        <f aca="false">IF(ISBLANK(D917),,LEFT(D917,LEN(D917)-6)*1)</f>
        <v>0</v>
      </c>
      <c r="I917" s="9" t="str">
        <f aca="false">IF(ISBLANK(A917),"",-B917*C917)</f>
        <v/>
      </c>
      <c r="J917" s="9" t="str">
        <f aca="false">IF(ISBLANK(A917),"",-SUM(I$3:I917))</f>
        <v/>
      </c>
      <c r="K917" s="9" t="str">
        <f aca="false">IF(ISBLANK(A917),"",SUMPRODUCT(O917:R917,T917:W917)-J917)</f>
        <v/>
      </c>
      <c r="L917" s="5" t="str">
        <f aca="false">IF(ISBLANK(A917),"",K917/$M$1)</f>
        <v/>
      </c>
      <c r="M917" s="5" t="str">
        <f aca="false">IF(ISBLANK(A917),"",K917/($M$1+SUM(K$3:K916)))</f>
        <v/>
      </c>
      <c r="N917" s="0" t="str">
        <f aca="false">IF(ISBLANK(A917),"",IF(H918=0,NETWORKDAYS($H$3,H917,holiday!$B$2:$B$10),IF(DAY(H917)&lt;DAY(H918),NETWORKDAYS($H$3,H917,holiday!$B$2:$B$10),0)))</f>
        <v/>
      </c>
      <c r="O917" s="0" t="str">
        <f aca="false">IF(ISBLANK(A917),"",SUMIF($A$3:$A917,O$2,$B$3:$B917))</f>
        <v/>
      </c>
      <c r="P917" s="0" t="str">
        <f aca="false">IF(ISBLANK(A917),"",SUMIF($A$3:$A917,P$2,$B$3:$B917))</f>
        <v/>
      </c>
      <c r="Q917" s="0" t="str">
        <f aca="false">IF(ISBLANK(A917),"",SUMIF($A$3:$A917,Q$2,$B$3:$B917))</f>
        <v/>
      </c>
      <c r="R917" s="0" t="str">
        <f aca="false">IF(ISBLANK(A917),"",SUMIF($A$3:$A917,R$2,$B$3:$B917))</f>
        <v/>
      </c>
      <c r="T917" s="9" t="str">
        <f aca="false">IF(ISBLANK(A917),"",IF($A917=T$2,$C917,T916))</f>
        <v/>
      </c>
      <c r="U917" s="9" t="str">
        <f aca="false">IF(ISBLANK(A917),"",IF($A917=U$2,$C917,U916))</f>
        <v/>
      </c>
      <c r="V917" s="9" t="str">
        <f aca="false">IF(ISBLANK(A917),"",IF($A917=V$2,$C917,V916))</f>
        <v/>
      </c>
      <c r="W917" s="9" t="str">
        <f aca="false">IF(ISBLANK(A917),"",IF($A917=W$2,$C917,W916))</f>
        <v/>
      </c>
    </row>
    <row r="918" customFormat="false" ht="14.1" hidden="false" customHeight="false" outlineLevel="0" collapsed="false">
      <c r="H918" s="8" t="n">
        <f aca="false">IF(ISBLANK(D918),,LEFT(D918,LEN(D918)-6)*1)</f>
        <v>0</v>
      </c>
      <c r="I918" s="9" t="str">
        <f aca="false">IF(ISBLANK(A918),"",-B918*C918)</f>
        <v/>
      </c>
      <c r="J918" s="9" t="str">
        <f aca="false">IF(ISBLANK(A918),"",-SUM(I$3:I918))</f>
        <v/>
      </c>
      <c r="K918" s="9" t="str">
        <f aca="false">IF(ISBLANK(A918),"",SUMPRODUCT(O918:R918,T918:W918)-J918)</f>
        <v/>
      </c>
      <c r="L918" s="5" t="str">
        <f aca="false">IF(ISBLANK(A918),"",K918/$M$1)</f>
        <v/>
      </c>
      <c r="M918" s="5" t="str">
        <f aca="false">IF(ISBLANK(A918),"",K918/($M$1+SUM(K$3:K917)))</f>
        <v/>
      </c>
      <c r="N918" s="0" t="str">
        <f aca="false">IF(ISBLANK(A918),"",IF(H919=0,NETWORKDAYS($H$3,H918,holiday!$B$2:$B$10),IF(DAY(H918)&lt;DAY(H919),NETWORKDAYS($H$3,H918,holiday!$B$2:$B$10),0)))</f>
        <v/>
      </c>
      <c r="O918" s="0" t="str">
        <f aca="false">IF(ISBLANK(A918),"",SUMIF($A$3:$A918,O$2,$B$3:$B918))</f>
        <v/>
      </c>
      <c r="P918" s="0" t="str">
        <f aca="false">IF(ISBLANK(A918),"",SUMIF($A$3:$A918,P$2,$B$3:$B918))</f>
        <v/>
      </c>
      <c r="Q918" s="0" t="str">
        <f aca="false">IF(ISBLANK(A918),"",SUMIF($A$3:$A918,Q$2,$B$3:$B918))</f>
        <v/>
      </c>
      <c r="R918" s="0" t="str">
        <f aca="false">IF(ISBLANK(A918),"",SUMIF($A$3:$A918,R$2,$B$3:$B918))</f>
        <v/>
      </c>
      <c r="T918" s="9" t="str">
        <f aca="false">IF(ISBLANK(A918),"",IF($A918=T$2,$C918,T917))</f>
        <v/>
      </c>
      <c r="U918" s="9" t="str">
        <f aca="false">IF(ISBLANK(A918),"",IF($A918=U$2,$C918,U917))</f>
        <v/>
      </c>
      <c r="V918" s="9" t="str">
        <f aca="false">IF(ISBLANK(A918),"",IF($A918=V$2,$C918,V917))</f>
        <v/>
      </c>
      <c r="W918" s="9" t="str">
        <f aca="false">IF(ISBLANK(A918),"",IF($A918=W$2,$C918,W917))</f>
        <v/>
      </c>
    </row>
    <row r="919" customFormat="false" ht="14.1" hidden="false" customHeight="false" outlineLevel="0" collapsed="false">
      <c r="H919" s="8" t="n">
        <f aca="false">IF(ISBLANK(D919),,LEFT(D919,LEN(D919)-6)*1)</f>
        <v>0</v>
      </c>
      <c r="I919" s="9" t="str">
        <f aca="false">IF(ISBLANK(A919),"",-B919*C919)</f>
        <v/>
      </c>
      <c r="J919" s="9" t="str">
        <f aca="false">IF(ISBLANK(A919),"",-SUM(I$3:I919))</f>
        <v/>
      </c>
      <c r="K919" s="9" t="str">
        <f aca="false">IF(ISBLANK(A919),"",SUMPRODUCT(O919:R919,T919:W919)-J919)</f>
        <v/>
      </c>
      <c r="L919" s="5" t="str">
        <f aca="false">IF(ISBLANK(A919),"",K919/$M$1)</f>
        <v/>
      </c>
      <c r="M919" s="5" t="str">
        <f aca="false">IF(ISBLANK(A919),"",K919/($M$1+SUM(K$3:K918)))</f>
        <v/>
      </c>
      <c r="N919" s="0" t="str">
        <f aca="false">IF(ISBLANK(A919),"",IF(H920=0,NETWORKDAYS($H$3,H919,holiday!$B$2:$B$10),IF(DAY(H919)&lt;DAY(H920),NETWORKDAYS($H$3,H919,holiday!$B$2:$B$10),0)))</f>
        <v/>
      </c>
      <c r="O919" s="0" t="str">
        <f aca="false">IF(ISBLANK(A919),"",SUMIF($A$3:$A919,O$2,$B$3:$B919))</f>
        <v/>
      </c>
      <c r="P919" s="0" t="str">
        <f aca="false">IF(ISBLANK(A919),"",SUMIF($A$3:$A919,P$2,$B$3:$B919))</f>
        <v/>
      </c>
      <c r="Q919" s="0" t="str">
        <f aca="false">IF(ISBLANK(A919),"",SUMIF($A$3:$A919,Q$2,$B$3:$B919))</f>
        <v/>
      </c>
      <c r="R919" s="0" t="str">
        <f aca="false">IF(ISBLANK(A919),"",SUMIF($A$3:$A919,R$2,$B$3:$B919))</f>
        <v/>
      </c>
      <c r="T919" s="9" t="str">
        <f aca="false">IF(ISBLANK(A919),"",IF($A919=T$2,$C919,T918))</f>
        <v/>
      </c>
      <c r="U919" s="9" t="str">
        <f aca="false">IF(ISBLANK(A919),"",IF($A919=U$2,$C919,U918))</f>
        <v/>
      </c>
      <c r="V919" s="9" t="str">
        <f aca="false">IF(ISBLANK(A919),"",IF($A919=V$2,$C919,V918))</f>
        <v/>
      </c>
      <c r="W919" s="9" t="str">
        <f aca="false">IF(ISBLANK(A919),"",IF($A919=W$2,$C919,W918))</f>
        <v/>
      </c>
    </row>
    <row r="920" customFormat="false" ht="14.1" hidden="false" customHeight="false" outlineLevel="0" collapsed="false">
      <c r="H920" s="8" t="n">
        <f aca="false">IF(ISBLANK(D920),,LEFT(D920,LEN(D920)-6)*1)</f>
        <v>0</v>
      </c>
      <c r="I920" s="9" t="str">
        <f aca="false">IF(ISBLANK(A920),"",-B920*C920)</f>
        <v/>
      </c>
      <c r="J920" s="9" t="str">
        <f aca="false">IF(ISBLANK(A920),"",-SUM(I$3:I920))</f>
        <v/>
      </c>
      <c r="K920" s="9" t="str">
        <f aca="false">IF(ISBLANK(A920),"",SUMPRODUCT(O920:R920,T920:W920)-J920)</f>
        <v/>
      </c>
      <c r="L920" s="5" t="str">
        <f aca="false">IF(ISBLANK(A920),"",K920/$M$1)</f>
        <v/>
      </c>
      <c r="M920" s="5" t="str">
        <f aca="false">IF(ISBLANK(A920),"",K920/($M$1+SUM(K$3:K919)))</f>
        <v/>
      </c>
      <c r="N920" s="0" t="str">
        <f aca="false">IF(ISBLANK(A920),"",IF(H921=0,NETWORKDAYS($H$3,H920,holiday!$B$2:$B$10),IF(DAY(H920)&lt;DAY(H921),NETWORKDAYS($H$3,H920,holiday!$B$2:$B$10),0)))</f>
        <v/>
      </c>
      <c r="O920" s="0" t="str">
        <f aca="false">IF(ISBLANK(A920),"",SUMIF($A$3:$A920,O$2,$B$3:$B920))</f>
        <v/>
      </c>
      <c r="P920" s="0" t="str">
        <f aca="false">IF(ISBLANK(A920),"",SUMIF($A$3:$A920,P$2,$B$3:$B920))</f>
        <v/>
      </c>
      <c r="Q920" s="0" t="str">
        <f aca="false">IF(ISBLANK(A920),"",SUMIF($A$3:$A920,Q$2,$B$3:$B920))</f>
        <v/>
      </c>
      <c r="R920" s="0" t="str">
        <f aca="false">IF(ISBLANK(A920),"",SUMIF($A$3:$A920,R$2,$B$3:$B920))</f>
        <v/>
      </c>
      <c r="T920" s="9" t="str">
        <f aca="false">IF(ISBLANK(A920),"",IF($A920=T$2,$C920,T919))</f>
        <v/>
      </c>
      <c r="U920" s="9" t="str">
        <f aca="false">IF(ISBLANK(A920),"",IF($A920=U$2,$C920,U919))</f>
        <v/>
      </c>
      <c r="V920" s="9" t="str">
        <f aca="false">IF(ISBLANK(A920),"",IF($A920=V$2,$C920,V919))</f>
        <v/>
      </c>
      <c r="W920" s="9" t="str">
        <f aca="false">IF(ISBLANK(A920),"",IF($A920=W$2,$C920,W919))</f>
        <v/>
      </c>
    </row>
    <row r="921" customFormat="false" ht="14.1" hidden="false" customHeight="false" outlineLevel="0" collapsed="false">
      <c r="H921" s="8" t="n">
        <f aca="false">IF(ISBLANK(D921),,LEFT(D921,LEN(D921)-6)*1)</f>
        <v>0</v>
      </c>
      <c r="I921" s="9" t="str">
        <f aca="false">IF(ISBLANK(A921),"",-B921*C921)</f>
        <v/>
      </c>
      <c r="J921" s="9" t="str">
        <f aca="false">IF(ISBLANK(A921),"",-SUM(I$3:I921))</f>
        <v/>
      </c>
      <c r="K921" s="9" t="str">
        <f aca="false">IF(ISBLANK(A921),"",SUMPRODUCT(O921:R921,T921:W921)-J921)</f>
        <v/>
      </c>
      <c r="L921" s="5" t="str">
        <f aca="false">IF(ISBLANK(A921),"",K921/$M$1)</f>
        <v/>
      </c>
      <c r="M921" s="5" t="str">
        <f aca="false">IF(ISBLANK(A921),"",K921/($M$1+SUM(K$3:K920)))</f>
        <v/>
      </c>
      <c r="N921" s="0" t="str">
        <f aca="false">IF(ISBLANK(A921),"",IF(H922=0,NETWORKDAYS($H$3,H921,holiday!$B$2:$B$10),IF(DAY(H921)&lt;DAY(H922),NETWORKDAYS($H$3,H921,holiday!$B$2:$B$10),0)))</f>
        <v/>
      </c>
      <c r="O921" s="0" t="str">
        <f aca="false">IF(ISBLANK(A921),"",SUMIF($A$3:$A921,O$2,$B$3:$B921))</f>
        <v/>
      </c>
      <c r="P921" s="0" t="str">
        <f aca="false">IF(ISBLANK(A921),"",SUMIF($A$3:$A921,P$2,$B$3:$B921))</f>
        <v/>
      </c>
      <c r="Q921" s="0" t="str">
        <f aca="false">IF(ISBLANK(A921),"",SUMIF($A$3:$A921,Q$2,$B$3:$B921))</f>
        <v/>
      </c>
      <c r="R921" s="0" t="str">
        <f aca="false">IF(ISBLANK(A921),"",SUMIF($A$3:$A921,R$2,$B$3:$B921))</f>
        <v/>
      </c>
      <c r="T921" s="9" t="str">
        <f aca="false">IF(ISBLANK(A921),"",IF($A921=T$2,$C921,T920))</f>
        <v/>
      </c>
      <c r="U921" s="9" t="str">
        <f aca="false">IF(ISBLANK(A921),"",IF($A921=U$2,$C921,U920))</f>
        <v/>
      </c>
      <c r="V921" s="9" t="str">
        <f aca="false">IF(ISBLANK(A921),"",IF($A921=V$2,$C921,V920))</f>
        <v/>
      </c>
      <c r="W921" s="9" t="str">
        <f aca="false">IF(ISBLANK(A921),"",IF($A921=W$2,$C921,W920))</f>
        <v/>
      </c>
    </row>
    <row r="922" customFormat="false" ht="14.1" hidden="false" customHeight="false" outlineLevel="0" collapsed="false">
      <c r="H922" s="8" t="n">
        <f aca="false">IF(ISBLANK(D922),,LEFT(D922,LEN(D922)-6)*1)</f>
        <v>0</v>
      </c>
      <c r="I922" s="9" t="str">
        <f aca="false">IF(ISBLANK(A922),"",-B922*C922)</f>
        <v/>
      </c>
      <c r="J922" s="9" t="str">
        <f aca="false">IF(ISBLANK(A922),"",-SUM(I$3:I922))</f>
        <v/>
      </c>
      <c r="K922" s="9" t="str">
        <f aca="false">IF(ISBLANK(A922),"",SUMPRODUCT(O922:R922,T922:W922)-J922)</f>
        <v/>
      </c>
      <c r="L922" s="5" t="str">
        <f aca="false">IF(ISBLANK(A922),"",K922/$M$1)</f>
        <v/>
      </c>
      <c r="M922" s="5" t="str">
        <f aca="false">IF(ISBLANK(A922),"",K922/($M$1+SUM(K$3:K921)))</f>
        <v/>
      </c>
      <c r="N922" s="0" t="str">
        <f aca="false">IF(ISBLANK(A922),"",IF(H923=0,NETWORKDAYS($H$3,H922,holiday!$B$2:$B$10),IF(DAY(H922)&lt;DAY(H923),NETWORKDAYS($H$3,H922,holiday!$B$2:$B$10),0)))</f>
        <v/>
      </c>
      <c r="O922" s="0" t="str">
        <f aca="false">IF(ISBLANK(A922),"",SUMIF($A$3:$A922,O$2,$B$3:$B922))</f>
        <v/>
      </c>
      <c r="P922" s="0" t="str">
        <f aca="false">IF(ISBLANK(A922),"",SUMIF($A$3:$A922,P$2,$B$3:$B922))</f>
        <v/>
      </c>
      <c r="Q922" s="0" t="str">
        <f aca="false">IF(ISBLANK(A922),"",SUMIF($A$3:$A922,Q$2,$B$3:$B922))</f>
        <v/>
      </c>
      <c r="R922" s="0" t="str">
        <f aca="false">IF(ISBLANK(A922),"",SUMIF($A$3:$A922,R$2,$B$3:$B922))</f>
        <v/>
      </c>
      <c r="T922" s="9" t="str">
        <f aca="false">IF(ISBLANK(A922),"",IF($A922=T$2,$C922,T921))</f>
        <v/>
      </c>
      <c r="U922" s="9" t="str">
        <f aca="false">IF(ISBLANK(A922),"",IF($A922=U$2,$C922,U921))</f>
        <v/>
      </c>
      <c r="V922" s="9" t="str">
        <f aca="false">IF(ISBLANK(A922),"",IF($A922=V$2,$C922,V921))</f>
        <v/>
      </c>
      <c r="W922" s="9" t="str">
        <f aca="false">IF(ISBLANK(A922),"",IF($A922=W$2,$C922,W921))</f>
        <v/>
      </c>
    </row>
    <row r="923" customFormat="false" ht="14.1" hidden="false" customHeight="false" outlineLevel="0" collapsed="false">
      <c r="H923" s="8" t="n">
        <f aca="false">IF(ISBLANK(D923),,LEFT(D923,LEN(D923)-6)*1)</f>
        <v>0</v>
      </c>
      <c r="I923" s="9" t="str">
        <f aca="false">IF(ISBLANK(A923),"",-B923*C923)</f>
        <v/>
      </c>
      <c r="J923" s="9" t="str">
        <f aca="false">IF(ISBLANK(A923),"",-SUM(I$3:I923))</f>
        <v/>
      </c>
      <c r="K923" s="9" t="str">
        <f aca="false">IF(ISBLANK(A923),"",SUMPRODUCT(O923:R923,T923:W923)-J923)</f>
        <v/>
      </c>
      <c r="L923" s="5" t="str">
        <f aca="false">IF(ISBLANK(A923),"",K923/$M$1)</f>
        <v/>
      </c>
      <c r="M923" s="5" t="str">
        <f aca="false">IF(ISBLANK(A923),"",K923/($M$1+SUM(K$3:K922)))</f>
        <v/>
      </c>
      <c r="N923" s="0" t="str">
        <f aca="false">IF(ISBLANK(A923),"",IF(H924=0,NETWORKDAYS($H$3,H923,holiday!$B$2:$B$10),IF(DAY(H923)&lt;DAY(H924),NETWORKDAYS($H$3,H923,holiday!$B$2:$B$10),0)))</f>
        <v/>
      </c>
      <c r="O923" s="0" t="str">
        <f aca="false">IF(ISBLANK(A923),"",SUMIF($A$3:$A923,O$2,$B$3:$B923))</f>
        <v/>
      </c>
      <c r="P923" s="0" t="str">
        <f aca="false">IF(ISBLANK(A923),"",SUMIF($A$3:$A923,P$2,$B$3:$B923))</f>
        <v/>
      </c>
      <c r="Q923" s="0" t="str">
        <f aca="false">IF(ISBLANK(A923),"",SUMIF($A$3:$A923,Q$2,$B$3:$B923))</f>
        <v/>
      </c>
      <c r="R923" s="0" t="str">
        <f aca="false">IF(ISBLANK(A923),"",SUMIF($A$3:$A923,R$2,$B$3:$B923))</f>
        <v/>
      </c>
      <c r="T923" s="9" t="str">
        <f aca="false">IF(ISBLANK(A923),"",IF($A923=T$2,$C923,T922))</f>
        <v/>
      </c>
      <c r="U923" s="9" t="str">
        <f aca="false">IF(ISBLANK(A923),"",IF($A923=U$2,$C923,U922))</f>
        <v/>
      </c>
      <c r="V923" s="9" t="str">
        <f aca="false">IF(ISBLANK(A923),"",IF($A923=V$2,$C923,V922))</f>
        <v/>
      </c>
      <c r="W923" s="9" t="str">
        <f aca="false">IF(ISBLANK(A923),"",IF($A923=W$2,$C923,W922))</f>
        <v/>
      </c>
    </row>
    <row r="924" customFormat="false" ht="14.1" hidden="false" customHeight="false" outlineLevel="0" collapsed="false">
      <c r="H924" s="8" t="n">
        <f aca="false">IF(ISBLANK(D924),,LEFT(D924,LEN(D924)-6)*1)</f>
        <v>0</v>
      </c>
      <c r="I924" s="9" t="str">
        <f aca="false">IF(ISBLANK(A924),"",-B924*C924)</f>
        <v/>
      </c>
      <c r="J924" s="9" t="str">
        <f aca="false">IF(ISBLANK(A924),"",-SUM(I$3:I924))</f>
        <v/>
      </c>
      <c r="K924" s="9" t="str">
        <f aca="false">IF(ISBLANK(A924),"",SUMPRODUCT(O924:R924,T924:W924)-J924)</f>
        <v/>
      </c>
      <c r="L924" s="5" t="str">
        <f aca="false">IF(ISBLANK(A924),"",K924/$M$1)</f>
        <v/>
      </c>
      <c r="M924" s="5" t="str">
        <f aca="false">IF(ISBLANK(A924),"",K924/($M$1+SUM(K$3:K923)))</f>
        <v/>
      </c>
      <c r="N924" s="0" t="str">
        <f aca="false">IF(ISBLANK(A924),"",IF(H925=0,NETWORKDAYS($H$3,H924,holiday!$B$2:$B$10),IF(DAY(H924)&lt;DAY(H925),NETWORKDAYS($H$3,H924,holiday!$B$2:$B$10),0)))</f>
        <v/>
      </c>
      <c r="O924" s="0" t="str">
        <f aca="false">IF(ISBLANK(A924),"",SUMIF($A$3:$A924,O$2,$B$3:$B924))</f>
        <v/>
      </c>
      <c r="P924" s="0" t="str">
        <f aca="false">IF(ISBLANK(A924),"",SUMIF($A$3:$A924,P$2,$B$3:$B924))</f>
        <v/>
      </c>
      <c r="Q924" s="0" t="str">
        <f aca="false">IF(ISBLANK(A924),"",SUMIF($A$3:$A924,Q$2,$B$3:$B924))</f>
        <v/>
      </c>
      <c r="R924" s="0" t="str">
        <f aca="false">IF(ISBLANK(A924),"",SUMIF($A$3:$A924,R$2,$B$3:$B924))</f>
        <v/>
      </c>
      <c r="T924" s="9" t="str">
        <f aca="false">IF(ISBLANK(A924),"",IF($A924=T$2,$C924,T923))</f>
        <v/>
      </c>
      <c r="U924" s="9" t="str">
        <f aca="false">IF(ISBLANK(A924),"",IF($A924=U$2,$C924,U923))</f>
        <v/>
      </c>
      <c r="V924" s="9" t="str">
        <f aca="false">IF(ISBLANK(A924),"",IF($A924=V$2,$C924,V923))</f>
        <v/>
      </c>
      <c r="W924" s="9" t="str">
        <f aca="false">IF(ISBLANK(A924),"",IF($A924=W$2,$C924,W923))</f>
        <v/>
      </c>
    </row>
    <row r="925" customFormat="false" ht="14.1" hidden="false" customHeight="false" outlineLevel="0" collapsed="false">
      <c r="H925" s="8" t="n">
        <f aca="false">IF(ISBLANK(D925),,LEFT(D925,LEN(D925)-6)*1)</f>
        <v>0</v>
      </c>
      <c r="I925" s="9" t="str">
        <f aca="false">IF(ISBLANK(A925),"",-B925*C925)</f>
        <v/>
      </c>
      <c r="J925" s="9" t="str">
        <f aca="false">IF(ISBLANK(A925),"",-SUM(I$3:I925))</f>
        <v/>
      </c>
      <c r="K925" s="9" t="str">
        <f aca="false">IF(ISBLANK(A925),"",SUMPRODUCT(O925:R925,T925:W925)-J925)</f>
        <v/>
      </c>
      <c r="L925" s="5" t="str">
        <f aca="false">IF(ISBLANK(A925),"",K925/$M$1)</f>
        <v/>
      </c>
      <c r="M925" s="5" t="str">
        <f aca="false">IF(ISBLANK(A925),"",K925/($M$1+SUM(K$3:K924)))</f>
        <v/>
      </c>
      <c r="N925" s="0" t="str">
        <f aca="false">IF(ISBLANK(A925),"",IF(H926=0,NETWORKDAYS($H$3,H925,holiday!$B$2:$B$10),IF(DAY(H925)&lt;DAY(H926),NETWORKDAYS($H$3,H925,holiday!$B$2:$B$10),0)))</f>
        <v/>
      </c>
      <c r="O925" s="0" t="str">
        <f aca="false">IF(ISBLANK(A925),"",SUMIF($A$3:$A925,O$2,$B$3:$B925))</f>
        <v/>
      </c>
      <c r="P925" s="0" t="str">
        <f aca="false">IF(ISBLANK(A925),"",SUMIF($A$3:$A925,P$2,$B$3:$B925))</f>
        <v/>
      </c>
      <c r="Q925" s="0" t="str">
        <f aca="false">IF(ISBLANK(A925),"",SUMIF($A$3:$A925,Q$2,$B$3:$B925))</f>
        <v/>
      </c>
      <c r="R925" s="0" t="str">
        <f aca="false">IF(ISBLANK(A925),"",SUMIF($A$3:$A925,R$2,$B$3:$B925))</f>
        <v/>
      </c>
      <c r="T925" s="9" t="str">
        <f aca="false">IF(ISBLANK(A925),"",IF($A925=T$2,$C925,T924))</f>
        <v/>
      </c>
      <c r="U925" s="9" t="str">
        <f aca="false">IF(ISBLANK(A925),"",IF($A925=U$2,$C925,U924))</f>
        <v/>
      </c>
      <c r="V925" s="9" t="str">
        <f aca="false">IF(ISBLANK(A925),"",IF($A925=V$2,$C925,V924))</f>
        <v/>
      </c>
      <c r="W925" s="9" t="str">
        <f aca="false">IF(ISBLANK(A925),"",IF($A925=W$2,$C925,W924))</f>
        <v/>
      </c>
    </row>
    <row r="926" customFormat="false" ht="14.1" hidden="false" customHeight="false" outlineLevel="0" collapsed="false">
      <c r="H926" s="8" t="n">
        <f aca="false">IF(ISBLANK(D926),,LEFT(D926,LEN(D926)-6)*1)</f>
        <v>0</v>
      </c>
      <c r="I926" s="9" t="str">
        <f aca="false">IF(ISBLANK(A926),"",-B926*C926)</f>
        <v/>
      </c>
      <c r="J926" s="9" t="str">
        <f aca="false">IF(ISBLANK(A926),"",-SUM(I$3:I926))</f>
        <v/>
      </c>
      <c r="K926" s="9" t="str">
        <f aca="false">IF(ISBLANK(A926),"",SUMPRODUCT(O926:R926,T926:W926)-J926)</f>
        <v/>
      </c>
      <c r="L926" s="5" t="str">
        <f aca="false">IF(ISBLANK(A926),"",K926/$M$1)</f>
        <v/>
      </c>
      <c r="M926" s="5" t="str">
        <f aca="false">IF(ISBLANK(A926),"",K926/($M$1+SUM(K$3:K925)))</f>
        <v/>
      </c>
      <c r="N926" s="0" t="str">
        <f aca="false">IF(ISBLANK(A926),"",IF(H927=0,NETWORKDAYS($H$3,H926,holiday!$B$2:$B$10),IF(DAY(H926)&lt;DAY(H927),NETWORKDAYS($H$3,H926,holiday!$B$2:$B$10),0)))</f>
        <v/>
      </c>
      <c r="O926" s="0" t="str">
        <f aca="false">IF(ISBLANK(A926),"",SUMIF($A$3:$A926,O$2,$B$3:$B926))</f>
        <v/>
      </c>
      <c r="P926" s="0" t="str">
        <f aca="false">IF(ISBLANK(A926),"",SUMIF($A$3:$A926,P$2,$B$3:$B926))</f>
        <v/>
      </c>
      <c r="Q926" s="0" t="str">
        <f aca="false">IF(ISBLANK(A926),"",SUMIF($A$3:$A926,Q$2,$B$3:$B926))</f>
        <v/>
      </c>
      <c r="R926" s="0" t="str">
        <f aca="false">IF(ISBLANK(A926),"",SUMIF($A$3:$A926,R$2,$B$3:$B926))</f>
        <v/>
      </c>
      <c r="T926" s="9" t="str">
        <f aca="false">IF(ISBLANK(A926),"",IF($A926=T$2,$C926,T925))</f>
        <v/>
      </c>
      <c r="U926" s="9" t="str">
        <f aca="false">IF(ISBLANK(A926),"",IF($A926=U$2,$C926,U925))</f>
        <v/>
      </c>
      <c r="V926" s="9" t="str">
        <f aca="false">IF(ISBLANK(A926),"",IF($A926=V$2,$C926,V925))</f>
        <v/>
      </c>
      <c r="W926" s="9" t="str">
        <f aca="false">IF(ISBLANK(A926),"",IF($A926=W$2,$C926,W925))</f>
        <v/>
      </c>
    </row>
    <row r="927" customFormat="false" ht="14.1" hidden="false" customHeight="false" outlineLevel="0" collapsed="false">
      <c r="H927" s="8" t="n">
        <f aca="false">IF(ISBLANK(D927),,LEFT(D927,LEN(D927)-6)*1)</f>
        <v>0</v>
      </c>
      <c r="I927" s="9" t="str">
        <f aca="false">IF(ISBLANK(A927),"",-B927*C927)</f>
        <v/>
      </c>
      <c r="J927" s="9" t="str">
        <f aca="false">IF(ISBLANK(A927),"",-SUM(I$3:I927))</f>
        <v/>
      </c>
      <c r="K927" s="9" t="str">
        <f aca="false">IF(ISBLANK(A927),"",SUMPRODUCT(O927:R927,T927:W927)-J927)</f>
        <v/>
      </c>
      <c r="L927" s="5" t="str">
        <f aca="false">IF(ISBLANK(A927),"",K927/$M$1)</f>
        <v/>
      </c>
      <c r="M927" s="5" t="str">
        <f aca="false">IF(ISBLANK(A927),"",K927/($M$1+SUM(K$3:K926)))</f>
        <v/>
      </c>
      <c r="N927" s="0" t="str">
        <f aca="false">IF(ISBLANK(A927),"",IF(H928=0,NETWORKDAYS($H$3,H927,holiday!$B$2:$B$10),IF(DAY(H927)&lt;DAY(H928),NETWORKDAYS($H$3,H927,holiday!$B$2:$B$10),0)))</f>
        <v/>
      </c>
      <c r="O927" s="0" t="str">
        <f aca="false">IF(ISBLANK(A927),"",SUMIF($A$3:$A927,O$2,$B$3:$B927))</f>
        <v/>
      </c>
      <c r="P927" s="0" t="str">
        <f aca="false">IF(ISBLANK(A927),"",SUMIF($A$3:$A927,P$2,$B$3:$B927))</f>
        <v/>
      </c>
      <c r="Q927" s="0" t="str">
        <f aca="false">IF(ISBLANK(A927),"",SUMIF($A$3:$A927,Q$2,$B$3:$B927))</f>
        <v/>
      </c>
      <c r="R927" s="0" t="str">
        <f aca="false">IF(ISBLANK(A927),"",SUMIF($A$3:$A927,R$2,$B$3:$B927))</f>
        <v/>
      </c>
      <c r="T927" s="9" t="str">
        <f aca="false">IF(ISBLANK(A927),"",IF($A927=T$2,$C927,T926))</f>
        <v/>
      </c>
      <c r="U927" s="9" t="str">
        <f aca="false">IF(ISBLANK(A927),"",IF($A927=U$2,$C927,U926))</f>
        <v/>
      </c>
      <c r="V927" s="9" t="str">
        <f aca="false">IF(ISBLANK(A927),"",IF($A927=V$2,$C927,V926))</f>
        <v/>
      </c>
      <c r="W927" s="9" t="str">
        <f aca="false">IF(ISBLANK(A927),"",IF($A927=W$2,$C927,W926))</f>
        <v/>
      </c>
    </row>
    <row r="928" customFormat="false" ht="14.1" hidden="false" customHeight="false" outlineLevel="0" collapsed="false">
      <c r="H928" s="8" t="n">
        <f aca="false">IF(ISBLANK(D928),,LEFT(D928,LEN(D928)-6)*1)</f>
        <v>0</v>
      </c>
      <c r="I928" s="9" t="str">
        <f aca="false">IF(ISBLANK(A928),"",-B928*C928)</f>
        <v/>
      </c>
      <c r="J928" s="9" t="str">
        <f aca="false">IF(ISBLANK(A928),"",-SUM(I$3:I928))</f>
        <v/>
      </c>
      <c r="K928" s="9" t="str">
        <f aca="false">IF(ISBLANK(A928),"",SUMPRODUCT(O928:R928,T928:W928)-J928)</f>
        <v/>
      </c>
      <c r="L928" s="5" t="str">
        <f aca="false">IF(ISBLANK(A928),"",K928/$M$1)</f>
        <v/>
      </c>
      <c r="M928" s="5" t="str">
        <f aca="false">IF(ISBLANK(A928),"",K928/($M$1+SUM(K$3:K927)))</f>
        <v/>
      </c>
      <c r="N928" s="0" t="str">
        <f aca="false">IF(ISBLANK(A928),"",IF(H929=0,NETWORKDAYS($H$3,H928,holiday!$B$2:$B$10),IF(DAY(H928)&lt;DAY(H929),NETWORKDAYS($H$3,H928,holiday!$B$2:$B$10),0)))</f>
        <v/>
      </c>
      <c r="O928" s="0" t="str">
        <f aca="false">IF(ISBLANK(A928),"",SUMIF($A$3:$A928,O$2,$B$3:$B928))</f>
        <v/>
      </c>
      <c r="P928" s="0" t="str">
        <f aca="false">IF(ISBLANK(A928),"",SUMIF($A$3:$A928,P$2,$B$3:$B928))</f>
        <v/>
      </c>
      <c r="Q928" s="0" t="str">
        <f aca="false">IF(ISBLANK(A928),"",SUMIF($A$3:$A928,Q$2,$B$3:$B928))</f>
        <v/>
      </c>
      <c r="R928" s="0" t="str">
        <f aca="false">IF(ISBLANK(A928),"",SUMIF($A$3:$A928,R$2,$B$3:$B928))</f>
        <v/>
      </c>
      <c r="T928" s="9" t="str">
        <f aca="false">IF(ISBLANK(A928),"",IF($A928=T$2,$C928,T927))</f>
        <v/>
      </c>
      <c r="U928" s="9" t="str">
        <f aca="false">IF(ISBLANK(A928),"",IF($A928=U$2,$C928,U927))</f>
        <v/>
      </c>
      <c r="V928" s="9" t="str">
        <f aca="false">IF(ISBLANK(A928),"",IF($A928=V$2,$C928,V927))</f>
        <v/>
      </c>
      <c r="W928" s="9" t="str">
        <f aca="false">IF(ISBLANK(A928),"",IF($A928=W$2,$C928,W927))</f>
        <v/>
      </c>
    </row>
    <row r="929" customFormat="false" ht="14.1" hidden="false" customHeight="false" outlineLevel="0" collapsed="false">
      <c r="H929" s="8" t="n">
        <f aca="false">IF(ISBLANK(D929),,LEFT(D929,LEN(D929)-6)*1)</f>
        <v>0</v>
      </c>
      <c r="I929" s="9" t="str">
        <f aca="false">IF(ISBLANK(A929),"",-B929*C929)</f>
        <v/>
      </c>
      <c r="J929" s="9" t="str">
        <f aca="false">IF(ISBLANK(A929),"",-SUM(I$3:I929))</f>
        <v/>
      </c>
      <c r="K929" s="9" t="str">
        <f aca="false">IF(ISBLANK(A929),"",SUMPRODUCT(O929:R929,T929:W929)-J929)</f>
        <v/>
      </c>
      <c r="L929" s="5" t="str">
        <f aca="false">IF(ISBLANK(A929),"",K929/$M$1)</f>
        <v/>
      </c>
      <c r="M929" s="5" t="str">
        <f aca="false">IF(ISBLANK(A929),"",K929/($M$1+SUM(K$3:K928)))</f>
        <v/>
      </c>
      <c r="N929" s="0" t="str">
        <f aca="false">IF(ISBLANK(A929),"",IF(H930=0,NETWORKDAYS($H$3,H929,holiday!$B$2:$B$10),IF(DAY(H929)&lt;DAY(H930),NETWORKDAYS($H$3,H929,holiday!$B$2:$B$10),0)))</f>
        <v/>
      </c>
      <c r="O929" s="0" t="str">
        <f aca="false">IF(ISBLANK(A929),"",SUMIF($A$3:$A929,O$2,$B$3:$B929))</f>
        <v/>
      </c>
      <c r="P929" s="0" t="str">
        <f aca="false">IF(ISBLANK(A929),"",SUMIF($A$3:$A929,P$2,$B$3:$B929))</f>
        <v/>
      </c>
      <c r="Q929" s="0" t="str">
        <f aca="false">IF(ISBLANK(A929),"",SUMIF($A$3:$A929,Q$2,$B$3:$B929))</f>
        <v/>
      </c>
      <c r="R929" s="0" t="str">
        <f aca="false">IF(ISBLANK(A929),"",SUMIF($A$3:$A929,R$2,$B$3:$B929))</f>
        <v/>
      </c>
      <c r="T929" s="9" t="str">
        <f aca="false">IF(ISBLANK(A929),"",IF($A929=T$2,$C929,T928))</f>
        <v/>
      </c>
      <c r="U929" s="9" t="str">
        <f aca="false">IF(ISBLANK(A929),"",IF($A929=U$2,$C929,U928))</f>
        <v/>
      </c>
      <c r="V929" s="9" t="str">
        <f aca="false">IF(ISBLANK(A929),"",IF($A929=V$2,$C929,V928))</f>
        <v/>
      </c>
      <c r="W929" s="9" t="str">
        <f aca="false">IF(ISBLANK(A929),"",IF($A929=W$2,$C929,W928))</f>
        <v/>
      </c>
    </row>
    <row r="930" customFormat="false" ht="14.1" hidden="false" customHeight="false" outlineLevel="0" collapsed="false">
      <c r="H930" s="8" t="n">
        <f aca="false">IF(ISBLANK(D930),,LEFT(D930,LEN(D930)-6)*1)</f>
        <v>0</v>
      </c>
      <c r="I930" s="9" t="str">
        <f aca="false">IF(ISBLANK(A930),"",-B930*C930)</f>
        <v/>
      </c>
      <c r="J930" s="9" t="str">
        <f aca="false">IF(ISBLANK(A930),"",-SUM(I$3:I930))</f>
        <v/>
      </c>
      <c r="K930" s="9" t="str">
        <f aca="false">IF(ISBLANK(A930),"",SUMPRODUCT(O930:R930,T930:W930)-J930)</f>
        <v/>
      </c>
      <c r="L930" s="5" t="str">
        <f aca="false">IF(ISBLANK(A930),"",K930/$M$1)</f>
        <v/>
      </c>
      <c r="M930" s="5" t="str">
        <f aca="false">IF(ISBLANK(A930),"",K930/($M$1+SUM(K$3:K929)))</f>
        <v/>
      </c>
      <c r="N930" s="0" t="str">
        <f aca="false">IF(ISBLANK(A930),"",IF(H931=0,NETWORKDAYS($H$3,H930,holiday!$B$2:$B$10),IF(DAY(H930)&lt;DAY(H931),NETWORKDAYS($H$3,H930,holiday!$B$2:$B$10),0)))</f>
        <v/>
      </c>
      <c r="O930" s="0" t="str">
        <f aca="false">IF(ISBLANK(A930),"",SUMIF($A$3:$A930,O$2,$B$3:$B930))</f>
        <v/>
      </c>
      <c r="P930" s="0" t="str">
        <f aca="false">IF(ISBLANK(A930),"",SUMIF($A$3:$A930,P$2,$B$3:$B930))</f>
        <v/>
      </c>
      <c r="Q930" s="0" t="str">
        <f aca="false">IF(ISBLANK(A930),"",SUMIF($A$3:$A930,Q$2,$B$3:$B930))</f>
        <v/>
      </c>
      <c r="R930" s="0" t="str">
        <f aca="false">IF(ISBLANK(A930),"",SUMIF($A$3:$A930,R$2,$B$3:$B930))</f>
        <v/>
      </c>
      <c r="T930" s="9" t="str">
        <f aca="false">IF(ISBLANK(A930),"",IF($A930=T$2,$C930,T929))</f>
        <v/>
      </c>
      <c r="U930" s="9" t="str">
        <f aca="false">IF(ISBLANK(A930),"",IF($A930=U$2,$C930,U929))</f>
        <v/>
      </c>
      <c r="V930" s="9" t="str">
        <f aca="false">IF(ISBLANK(A930),"",IF($A930=V$2,$C930,V929))</f>
        <v/>
      </c>
      <c r="W930" s="9" t="str">
        <f aca="false">IF(ISBLANK(A930),"",IF($A930=W$2,$C930,W929))</f>
        <v/>
      </c>
    </row>
    <row r="931" customFormat="false" ht="14.1" hidden="false" customHeight="false" outlineLevel="0" collapsed="false">
      <c r="H931" s="8" t="n">
        <f aca="false">IF(ISBLANK(D931),,LEFT(D931,LEN(D931)-6)*1)</f>
        <v>0</v>
      </c>
      <c r="I931" s="9" t="str">
        <f aca="false">IF(ISBLANK(A931),"",-B931*C931)</f>
        <v/>
      </c>
      <c r="J931" s="9" t="str">
        <f aca="false">IF(ISBLANK(A931),"",-SUM(I$3:I931))</f>
        <v/>
      </c>
      <c r="K931" s="9" t="str">
        <f aca="false">IF(ISBLANK(A931),"",SUMPRODUCT(O931:R931,T931:W931)-J931)</f>
        <v/>
      </c>
      <c r="L931" s="5" t="str">
        <f aca="false">IF(ISBLANK(A931),"",K931/$M$1)</f>
        <v/>
      </c>
      <c r="M931" s="5" t="str">
        <f aca="false">IF(ISBLANK(A931),"",K931/($M$1+SUM(K$3:K930)))</f>
        <v/>
      </c>
      <c r="N931" s="0" t="str">
        <f aca="false">IF(ISBLANK(A931),"",IF(H932=0,NETWORKDAYS($H$3,H931,holiday!$B$2:$B$10),IF(DAY(H931)&lt;DAY(H932),NETWORKDAYS($H$3,H931,holiday!$B$2:$B$10),0)))</f>
        <v/>
      </c>
      <c r="O931" s="0" t="str">
        <f aca="false">IF(ISBLANK(A931),"",SUMIF($A$3:$A931,O$2,$B$3:$B931))</f>
        <v/>
      </c>
      <c r="P931" s="0" t="str">
        <f aca="false">IF(ISBLANK(A931),"",SUMIF($A$3:$A931,P$2,$B$3:$B931))</f>
        <v/>
      </c>
      <c r="Q931" s="0" t="str">
        <f aca="false">IF(ISBLANK(A931),"",SUMIF($A$3:$A931,Q$2,$B$3:$B931))</f>
        <v/>
      </c>
      <c r="R931" s="0" t="str">
        <f aca="false">IF(ISBLANK(A931),"",SUMIF($A$3:$A931,R$2,$B$3:$B931))</f>
        <v/>
      </c>
      <c r="T931" s="9" t="str">
        <f aca="false">IF(ISBLANK(A931),"",IF($A931=T$2,$C931,T930))</f>
        <v/>
      </c>
      <c r="U931" s="9" t="str">
        <f aca="false">IF(ISBLANK(A931),"",IF($A931=U$2,$C931,U930))</f>
        <v/>
      </c>
      <c r="V931" s="9" t="str">
        <f aca="false">IF(ISBLANK(A931),"",IF($A931=V$2,$C931,V930))</f>
        <v/>
      </c>
      <c r="W931" s="9" t="str">
        <f aca="false">IF(ISBLANK(A931),"",IF($A931=W$2,$C931,W930))</f>
        <v/>
      </c>
    </row>
    <row r="932" customFormat="false" ht="14.1" hidden="false" customHeight="false" outlineLevel="0" collapsed="false">
      <c r="H932" s="8" t="n">
        <f aca="false">IF(ISBLANK(D932),,LEFT(D932,LEN(D932)-6)*1)</f>
        <v>0</v>
      </c>
      <c r="I932" s="9" t="str">
        <f aca="false">IF(ISBLANK(A932),"",-B932*C932)</f>
        <v/>
      </c>
      <c r="J932" s="9" t="str">
        <f aca="false">IF(ISBLANK(A932),"",-SUM(I$3:I932))</f>
        <v/>
      </c>
      <c r="K932" s="9" t="str">
        <f aca="false">IF(ISBLANK(A932),"",SUMPRODUCT(O932:R932,T932:W932)-J932)</f>
        <v/>
      </c>
      <c r="L932" s="5" t="str">
        <f aca="false">IF(ISBLANK(A932),"",K932/$M$1)</f>
        <v/>
      </c>
      <c r="M932" s="5" t="str">
        <f aca="false">IF(ISBLANK(A932),"",K932/($M$1+SUM(K$3:K931)))</f>
        <v/>
      </c>
      <c r="N932" s="0" t="str">
        <f aca="false">IF(ISBLANK(A932),"",IF(H933=0,NETWORKDAYS($H$3,H932,holiday!$B$2:$B$10),IF(DAY(H932)&lt;DAY(H933),NETWORKDAYS($H$3,H932,holiday!$B$2:$B$10),0)))</f>
        <v/>
      </c>
      <c r="O932" s="0" t="str">
        <f aca="false">IF(ISBLANK(A932),"",SUMIF($A$3:$A932,O$2,$B$3:$B932))</f>
        <v/>
      </c>
      <c r="P932" s="0" t="str">
        <f aca="false">IF(ISBLANK(A932),"",SUMIF($A$3:$A932,P$2,$B$3:$B932))</f>
        <v/>
      </c>
      <c r="Q932" s="0" t="str">
        <f aca="false">IF(ISBLANK(A932),"",SUMIF($A$3:$A932,Q$2,$B$3:$B932))</f>
        <v/>
      </c>
      <c r="R932" s="0" t="str">
        <f aca="false">IF(ISBLANK(A932),"",SUMIF($A$3:$A932,R$2,$B$3:$B932))</f>
        <v/>
      </c>
      <c r="T932" s="9" t="str">
        <f aca="false">IF(ISBLANK(A932),"",IF($A932=T$2,$C932,T931))</f>
        <v/>
      </c>
      <c r="U932" s="9" t="str">
        <f aca="false">IF(ISBLANK(A932),"",IF($A932=U$2,$C932,U931))</f>
        <v/>
      </c>
      <c r="V932" s="9" t="str">
        <f aca="false">IF(ISBLANK(A932),"",IF($A932=V$2,$C932,V931))</f>
        <v/>
      </c>
      <c r="W932" s="9" t="str">
        <f aca="false">IF(ISBLANK(A932),"",IF($A932=W$2,$C932,W931))</f>
        <v/>
      </c>
    </row>
    <row r="933" customFormat="false" ht="14.1" hidden="false" customHeight="false" outlineLevel="0" collapsed="false">
      <c r="H933" s="8" t="n">
        <f aca="false">IF(ISBLANK(D933),,LEFT(D933,LEN(D933)-6)*1)</f>
        <v>0</v>
      </c>
      <c r="I933" s="9" t="str">
        <f aca="false">IF(ISBLANK(A933),"",-B933*C933)</f>
        <v/>
      </c>
      <c r="J933" s="9" t="str">
        <f aca="false">IF(ISBLANK(A933),"",-SUM(I$3:I933))</f>
        <v/>
      </c>
      <c r="K933" s="9" t="str">
        <f aca="false">IF(ISBLANK(A933),"",SUMPRODUCT(O933:R933,T933:W933)-J933)</f>
        <v/>
      </c>
      <c r="L933" s="5" t="str">
        <f aca="false">IF(ISBLANK(A933),"",K933/$M$1)</f>
        <v/>
      </c>
      <c r="M933" s="5" t="str">
        <f aca="false">IF(ISBLANK(A933),"",K933/($M$1+SUM(K$3:K932)))</f>
        <v/>
      </c>
      <c r="N933" s="0" t="str">
        <f aca="false">IF(ISBLANK(A933),"",IF(H934=0,NETWORKDAYS($H$3,H933,holiday!$B$2:$B$10),IF(DAY(H933)&lt;DAY(H934),NETWORKDAYS($H$3,H933,holiday!$B$2:$B$10),0)))</f>
        <v/>
      </c>
      <c r="O933" s="0" t="str">
        <f aca="false">IF(ISBLANK(A933),"",SUMIF($A$3:$A933,O$2,$B$3:$B933))</f>
        <v/>
      </c>
      <c r="P933" s="0" t="str">
        <f aca="false">IF(ISBLANK(A933),"",SUMIF($A$3:$A933,P$2,$B$3:$B933))</f>
        <v/>
      </c>
      <c r="Q933" s="0" t="str">
        <f aca="false">IF(ISBLANK(A933),"",SUMIF($A$3:$A933,Q$2,$B$3:$B933))</f>
        <v/>
      </c>
      <c r="R933" s="0" t="str">
        <f aca="false">IF(ISBLANK(A933),"",SUMIF($A$3:$A933,R$2,$B$3:$B933))</f>
        <v/>
      </c>
      <c r="T933" s="9" t="str">
        <f aca="false">IF(ISBLANK(A933),"",IF($A933=T$2,$C933,T932))</f>
        <v/>
      </c>
      <c r="U933" s="9" t="str">
        <f aca="false">IF(ISBLANK(A933),"",IF($A933=U$2,$C933,U932))</f>
        <v/>
      </c>
      <c r="V933" s="9" t="str">
        <f aca="false">IF(ISBLANK(A933),"",IF($A933=V$2,$C933,V932))</f>
        <v/>
      </c>
      <c r="W933" s="9" t="str">
        <f aca="false">IF(ISBLANK(A933),"",IF($A933=W$2,$C933,W932))</f>
        <v/>
      </c>
    </row>
    <row r="934" customFormat="false" ht="14.1" hidden="false" customHeight="false" outlineLevel="0" collapsed="false">
      <c r="H934" s="8" t="n">
        <f aca="false">IF(ISBLANK(D934),,LEFT(D934,LEN(D934)-6)*1)</f>
        <v>0</v>
      </c>
      <c r="I934" s="9" t="str">
        <f aca="false">IF(ISBLANK(A934),"",-B934*C934)</f>
        <v/>
      </c>
      <c r="J934" s="9" t="str">
        <f aca="false">IF(ISBLANK(A934),"",-SUM(I$3:I934))</f>
        <v/>
      </c>
      <c r="K934" s="9" t="str">
        <f aca="false">IF(ISBLANK(A934),"",SUMPRODUCT(O934:R934,T934:W934)-J934)</f>
        <v/>
      </c>
      <c r="L934" s="5" t="str">
        <f aca="false">IF(ISBLANK(A934),"",K934/$M$1)</f>
        <v/>
      </c>
      <c r="M934" s="5" t="str">
        <f aca="false">IF(ISBLANK(A934),"",K934/($M$1+SUM(K$3:K933)))</f>
        <v/>
      </c>
      <c r="N934" s="0" t="str">
        <f aca="false">IF(ISBLANK(A934),"",IF(H935=0,NETWORKDAYS($H$3,H934,holiday!$B$2:$B$10),IF(DAY(H934)&lt;DAY(H935),NETWORKDAYS($H$3,H934,holiday!$B$2:$B$10),0)))</f>
        <v/>
      </c>
      <c r="O934" s="0" t="str">
        <f aca="false">IF(ISBLANK(A934),"",SUMIF($A$3:$A934,O$2,$B$3:$B934))</f>
        <v/>
      </c>
      <c r="P934" s="0" t="str">
        <f aca="false">IF(ISBLANK(A934),"",SUMIF($A$3:$A934,P$2,$B$3:$B934))</f>
        <v/>
      </c>
      <c r="Q934" s="0" t="str">
        <f aca="false">IF(ISBLANK(A934),"",SUMIF($A$3:$A934,Q$2,$B$3:$B934))</f>
        <v/>
      </c>
      <c r="R934" s="0" t="str">
        <f aca="false">IF(ISBLANK(A934),"",SUMIF($A$3:$A934,R$2,$B$3:$B934))</f>
        <v/>
      </c>
      <c r="T934" s="9" t="str">
        <f aca="false">IF(ISBLANK(A934),"",IF($A934=T$2,$C934,T933))</f>
        <v/>
      </c>
      <c r="U934" s="9" t="str">
        <f aca="false">IF(ISBLANK(A934),"",IF($A934=U$2,$C934,U933))</f>
        <v/>
      </c>
      <c r="V934" s="9" t="str">
        <f aca="false">IF(ISBLANK(A934),"",IF($A934=V$2,$C934,V933))</f>
        <v/>
      </c>
      <c r="W934" s="9" t="str">
        <f aca="false">IF(ISBLANK(A934),"",IF($A934=W$2,$C934,W933))</f>
        <v/>
      </c>
    </row>
    <row r="935" customFormat="false" ht="14.1" hidden="false" customHeight="false" outlineLevel="0" collapsed="false">
      <c r="H935" s="8" t="n">
        <f aca="false">IF(ISBLANK(D935),,LEFT(D935,LEN(D935)-6)*1)</f>
        <v>0</v>
      </c>
      <c r="I935" s="9" t="str">
        <f aca="false">IF(ISBLANK(A935),"",-B935*C935)</f>
        <v/>
      </c>
      <c r="J935" s="9" t="str">
        <f aca="false">IF(ISBLANK(A935),"",-SUM(I$3:I935))</f>
        <v/>
      </c>
      <c r="K935" s="9" t="str">
        <f aca="false">IF(ISBLANK(A935),"",SUMPRODUCT(O935:R935,T935:W935)-J935)</f>
        <v/>
      </c>
      <c r="L935" s="5" t="str">
        <f aca="false">IF(ISBLANK(A935),"",K935/$M$1)</f>
        <v/>
      </c>
      <c r="M935" s="5" t="str">
        <f aca="false">IF(ISBLANK(A935),"",K935/($M$1+SUM(K$3:K934)))</f>
        <v/>
      </c>
      <c r="N935" s="0" t="str">
        <f aca="false">IF(ISBLANK(A935),"",IF(H936=0,NETWORKDAYS($H$3,H935,holiday!$B$2:$B$10),IF(DAY(H935)&lt;DAY(H936),NETWORKDAYS($H$3,H935,holiday!$B$2:$B$10),0)))</f>
        <v/>
      </c>
      <c r="O935" s="0" t="str">
        <f aca="false">IF(ISBLANK(A935),"",SUMIF($A$3:$A935,O$2,$B$3:$B935))</f>
        <v/>
      </c>
      <c r="P935" s="0" t="str">
        <f aca="false">IF(ISBLANK(A935),"",SUMIF($A$3:$A935,P$2,$B$3:$B935))</f>
        <v/>
      </c>
      <c r="Q935" s="0" t="str">
        <f aca="false">IF(ISBLANK(A935),"",SUMIF($A$3:$A935,Q$2,$B$3:$B935))</f>
        <v/>
      </c>
      <c r="R935" s="0" t="str">
        <f aca="false">IF(ISBLANK(A935),"",SUMIF($A$3:$A935,R$2,$B$3:$B935))</f>
        <v/>
      </c>
      <c r="T935" s="9" t="str">
        <f aca="false">IF(ISBLANK(A935),"",IF($A935=T$2,$C935,T934))</f>
        <v/>
      </c>
      <c r="U935" s="9" t="str">
        <f aca="false">IF(ISBLANK(A935),"",IF($A935=U$2,$C935,U934))</f>
        <v/>
      </c>
      <c r="V935" s="9" t="str">
        <f aca="false">IF(ISBLANK(A935),"",IF($A935=V$2,$C935,V934))</f>
        <v/>
      </c>
      <c r="W935" s="9" t="str">
        <f aca="false">IF(ISBLANK(A935),"",IF($A935=W$2,$C935,W934))</f>
        <v/>
      </c>
    </row>
    <row r="936" customFormat="false" ht="14.1" hidden="false" customHeight="false" outlineLevel="0" collapsed="false">
      <c r="H936" s="8" t="n">
        <f aca="false">IF(ISBLANK(D936),,LEFT(D936,LEN(D936)-6)*1)</f>
        <v>0</v>
      </c>
      <c r="I936" s="9" t="str">
        <f aca="false">IF(ISBLANK(A936),"",-B936*C936)</f>
        <v/>
      </c>
      <c r="J936" s="9" t="str">
        <f aca="false">IF(ISBLANK(A936),"",-SUM(I$3:I936))</f>
        <v/>
      </c>
      <c r="K936" s="9" t="str">
        <f aca="false">IF(ISBLANK(A936),"",SUMPRODUCT(O936:R936,T936:W936)-J936)</f>
        <v/>
      </c>
      <c r="L936" s="5" t="str">
        <f aca="false">IF(ISBLANK(A936),"",K936/$M$1)</f>
        <v/>
      </c>
      <c r="M936" s="5" t="str">
        <f aca="false">IF(ISBLANK(A936),"",K936/($M$1+SUM(K$3:K935)))</f>
        <v/>
      </c>
      <c r="N936" s="0" t="str">
        <f aca="false">IF(ISBLANK(A936),"",IF(H937=0,NETWORKDAYS($H$3,H936,holiday!$B$2:$B$10),IF(DAY(H936)&lt;DAY(H937),NETWORKDAYS($H$3,H936,holiday!$B$2:$B$10),0)))</f>
        <v/>
      </c>
      <c r="O936" s="0" t="str">
        <f aca="false">IF(ISBLANK(A936),"",SUMIF($A$3:$A936,O$2,$B$3:$B936))</f>
        <v/>
      </c>
      <c r="P936" s="0" t="str">
        <f aca="false">IF(ISBLANK(A936),"",SUMIF($A$3:$A936,P$2,$B$3:$B936))</f>
        <v/>
      </c>
      <c r="Q936" s="0" t="str">
        <f aca="false">IF(ISBLANK(A936),"",SUMIF($A$3:$A936,Q$2,$B$3:$B936))</f>
        <v/>
      </c>
      <c r="R936" s="0" t="str">
        <f aca="false">IF(ISBLANK(A936),"",SUMIF($A$3:$A936,R$2,$B$3:$B936))</f>
        <v/>
      </c>
      <c r="T936" s="9" t="str">
        <f aca="false">IF(ISBLANK(A936),"",IF($A936=T$2,$C936,T935))</f>
        <v/>
      </c>
      <c r="U936" s="9" t="str">
        <f aca="false">IF(ISBLANK(A936),"",IF($A936=U$2,$C936,U935))</f>
        <v/>
      </c>
      <c r="V936" s="9" t="str">
        <f aca="false">IF(ISBLANK(A936),"",IF($A936=V$2,$C936,V935))</f>
        <v/>
      </c>
      <c r="W936" s="9" t="str">
        <f aca="false">IF(ISBLANK(A936),"",IF($A936=W$2,$C936,W935))</f>
        <v/>
      </c>
    </row>
    <row r="937" customFormat="false" ht="14.1" hidden="false" customHeight="false" outlineLevel="0" collapsed="false">
      <c r="H937" s="8" t="n">
        <f aca="false">IF(ISBLANK(D937),,LEFT(D937,LEN(D937)-6)*1)</f>
        <v>0</v>
      </c>
      <c r="I937" s="9" t="str">
        <f aca="false">IF(ISBLANK(A937),"",-B937*C937)</f>
        <v/>
      </c>
      <c r="J937" s="9" t="str">
        <f aca="false">IF(ISBLANK(A937),"",-SUM(I$3:I937))</f>
        <v/>
      </c>
      <c r="K937" s="9" t="str">
        <f aca="false">IF(ISBLANK(A937),"",SUMPRODUCT(O937:R937,T937:W937)-J937)</f>
        <v/>
      </c>
      <c r="L937" s="5" t="str">
        <f aca="false">IF(ISBLANK(A937),"",K937/$M$1)</f>
        <v/>
      </c>
      <c r="M937" s="5" t="str">
        <f aca="false">IF(ISBLANK(A937),"",K937/($M$1+SUM(K$3:K936)))</f>
        <v/>
      </c>
      <c r="N937" s="0" t="str">
        <f aca="false">IF(ISBLANK(A937),"",IF(H938=0,NETWORKDAYS($H$3,H937,holiday!$B$2:$B$10),IF(DAY(H937)&lt;DAY(H938),NETWORKDAYS($H$3,H937,holiday!$B$2:$B$10),0)))</f>
        <v/>
      </c>
      <c r="O937" s="0" t="str">
        <f aca="false">IF(ISBLANK(A937),"",SUMIF($A$3:$A937,O$2,$B$3:$B937))</f>
        <v/>
      </c>
      <c r="P937" s="0" t="str">
        <f aca="false">IF(ISBLANK(A937),"",SUMIF($A$3:$A937,P$2,$B$3:$B937))</f>
        <v/>
      </c>
      <c r="Q937" s="0" t="str">
        <f aca="false">IF(ISBLANK(A937),"",SUMIF($A$3:$A937,Q$2,$B$3:$B937))</f>
        <v/>
      </c>
      <c r="R937" s="0" t="str">
        <f aca="false">IF(ISBLANK(A937),"",SUMIF($A$3:$A937,R$2,$B$3:$B937))</f>
        <v/>
      </c>
      <c r="T937" s="9" t="str">
        <f aca="false">IF(ISBLANK(A937),"",IF($A937=T$2,$C937,T936))</f>
        <v/>
      </c>
      <c r="U937" s="9" t="str">
        <f aca="false">IF(ISBLANK(A937),"",IF($A937=U$2,$C937,U936))</f>
        <v/>
      </c>
      <c r="V937" s="9" t="str">
        <f aca="false">IF(ISBLANK(A937),"",IF($A937=V$2,$C937,V936))</f>
        <v/>
      </c>
      <c r="W937" s="9" t="str">
        <f aca="false">IF(ISBLANK(A937),"",IF($A937=W$2,$C937,W936))</f>
        <v/>
      </c>
    </row>
    <row r="938" customFormat="false" ht="14.1" hidden="false" customHeight="false" outlineLevel="0" collapsed="false">
      <c r="H938" s="8" t="n">
        <f aca="false">IF(ISBLANK(D938),,LEFT(D938,LEN(D938)-6)*1)</f>
        <v>0</v>
      </c>
      <c r="I938" s="9" t="str">
        <f aca="false">IF(ISBLANK(A938),"",-B938*C938)</f>
        <v/>
      </c>
      <c r="J938" s="9" t="str">
        <f aca="false">IF(ISBLANK(A938),"",-SUM(I$3:I938))</f>
        <v/>
      </c>
      <c r="K938" s="9" t="str">
        <f aca="false">IF(ISBLANK(A938),"",SUMPRODUCT(O938:R938,T938:W938)-J938)</f>
        <v/>
      </c>
      <c r="L938" s="5" t="str">
        <f aca="false">IF(ISBLANK(A938),"",K938/$M$1)</f>
        <v/>
      </c>
      <c r="M938" s="5" t="str">
        <f aca="false">IF(ISBLANK(A938),"",K938/($M$1+SUM(K$3:K937)))</f>
        <v/>
      </c>
      <c r="N938" s="0" t="str">
        <f aca="false">IF(ISBLANK(A938),"",IF(H939=0,NETWORKDAYS($H$3,H938,holiday!$B$2:$B$10),IF(DAY(H938)&lt;DAY(H939),NETWORKDAYS($H$3,H938,holiday!$B$2:$B$10),0)))</f>
        <v/>
      </c>
      <c r="O938" s="0" t="str">
        <f aca="false">IF(ISBLANK(A938),"",SUMIF($A$3:$A938,O$2,$B$3:$B938))</f>
        <v/>
      </c>
      <c r="P938" s="0" t="str">
        <f aca="false">IF(ISBLANK(A938),"",SUMIF($A$3:$A938,P$2,$B$3:$B938))</f>
        <v/>
      </c>
      <c r="Q938" s="0" t="str">
        <f aca="false">IF(ISBLANK(A938),"",SUMIF($A$3:$A938,Q$2,$B$3:$B938))</f>
        <v/>
      </c>
      <c r="R938" s="0" t="str">
        <f aca="false">IF(ISBLANK(A938),"",SUMIF($A$3:$A938,R$2,$B$3:$B938))</f>
        <v/>
      </c>
      <c r="T938" s="9" t="str">
        <f aca="false">IF(ISBLANK(A938),"",IF($A938=T$2,$C938,T937))</f>
        <v/>
      </c>
      <c r="U938" s="9" t="str">
        <f aca="false">IF(ISBLANK(A938),"",IF($A938=U$2,$C938,U937))</f>
        <v/>
      </c>
      <c r="V938" s="9" t="str">
        <f aca="false">IF(ISBLANK(A938),"",IF($A938=V$2,$C938,V937))</f>
        <v/>
      </c>
      <c r="W938" s="9" t="str">
        <f aca="false">IF(ISBLANK(A938),"",IF($A938=W$2,$C938,W937))</f>
        <v/>
      </c>
    </row>
    <row r="939" customFormat="false" ht="14.1" hidden="false" customHeight="false" outlineLevel="0" collapsed="false">
      <c r="H939" s="8" t="n">
        <f aca="false">IF(ISBLANK(D939),,LEFT(D939,LEN(D939)-6)*1)</f>
        <v>0</v>
      </c>
      <c r="I939" s="9" t="str">
        <f aca="false">IF(ISBLANK(A939),"",-B939*C939)</f>
        <v/>
      </c>
      <c r="J939" s="9" t="str">
        <f aca="false">IF(ISBLANK(A939),"",-SUM(I$3:I939))</f>
        <v/>
      </c>
      <c r="K939" s="9" t="str">
        <f aca="false">IF(ISBLANK(A939),"",SUMPRODUCT(O939:R939,T939:W939)-J939)</f>
        <v/>
      </c>
      <c r="L939" s="5" t="str">
        <f aca="false">IF(ISBLANK(A939),"",K939/$M$1)</f>
        <v/>
      </c>
      <c r="M939" s="5" t="str">
        <f aca="false">IF(ISBLANK(A939),"",K939/($M$1+SUM(K$3:K938)))</f>
        <v/>
      </c>
      <c r="N939" s="0" t="str">
        <f aca="false">IF(ISBLANK(A939),"",IF(H940=0,NETWORKDAYS($H$3,H939,holiday!$B$2:$B$10),IF(DAY(H939)&lt;DAY(H940),NETWORKDAYS($H$3,H939,holiday!$B$2:$B$10),0)))</f>
        <v/>
      </c>
      <c r="O939" s="0" t="str">
        <f aca="false">IF(ISBLANK(A939),"",SUMIF($A$3:$A939,O$2,$B$3:$B939))</f>
        <v/>
      </c>
      <c r="P939" s="0" t="str">
        <f aca="false">IF(ISBLANK(A939),"",SUMIF($A$3:$A939,P$2,$B$3:$B939))</f>
        <v/>
      </c>
      <c r="Q939" s="0" t="str">
        <f aca="false">IF(ISBLANK(A939),"",SUMIF($A$3:$A939,Q$2,$B$3:$B939))</f>
        <v/>
      </c>
      <c r="R939" s="0" t="str">
        <f aca="false">IF(ISBLANK(A939),"",SUMIF($A$3:$A939,R$2,$B$3:$B939))</f>
        <v/>
      </c>
      <c r="T939" s="9" t="str">
        <f aca="false">IF(ISBLANK(A939),"",IF($A939=T$2,$C939,T938))</f>
        <v/>
      </c>
      <c r="U939" s="9" t="str">
        <f aca="false">IF(ISBLANK(A939),"",IF($A939=U$2,$C939,U938))</f>
        <v/>
      </c>
      <c r="V939" s="9" t="str">
        <f aca="false">IF(ISBLANK(A939),"",IF($A939=V$2,$C939,V938))</f>
        <v/>
      </c>
      <c r="W939" s="9" t="str">
        <f aca="false">IF(ISBLANK(A939),"",IF($A939=W$2,$C939,W938))</f>
        <v/>
      </c>
    </row>
    <row r="940" customFormat="false" ht="14.1" hidden="false" customHeight="false" outlineLevel="0" collapsed="false">
      <c r="H940" s="8" t="n">
        <f aca="false">IF(ISBLANK(D940),,LEFT(D940,LEN(D940)-6)*1)</f>
        <v>0</v>
      </c>
      <c r="I940" s="9" t="str">
        <f aca="false">IF(ISBLANK(A940),"",-B940*C940)</f>
        <v/>
      </c>
      <c r="J940" s="9" t="str">
        <f aca="false">IF(ISBLANK(A940),"",-SUM(I$3:I940))</f>
        <v/>
      </c>
      <c r="K940" s="9" t="str">
        <f aca="false">IF(ISBLANK(A940),"",SUMPRODUCT(O940:R940,T940:W940)-J940)</f>
        <v/>
      </c>
      <c r="L940" s="5" t="str">
        <f aca="false">IF(ISBLANK(A940),"",K940/$M$1)</f>
        <v/>
      </c>
      <c r="M940" s="5" t="str">
        <f aca="false">IF(ISBLANK(A940),"",K940/($M$1+SUM(K$3:K939)))</f>
        <v/>
      </c>
      <c r="N940" s="0" t="str">
        <f aca="false">IF(ISBLANK(A940),"",IF(H941=0,NETWORKDAYS($H$3,H940,holiday!$B$2:$B$10),IF(DAY(H940)&lt;DAY(H941),NETWORKDAYS($H$3,H940,holiday!$B$2:$B$10),0)))</f>
        <v/>
      </c>
      <c r="O940" s="0" t="str">
        <f aca="false">IF(ISBLANK(A940),"",SUMIF($A$3:$A940,O$2,$B$3:$B940))</f>
        <v/>
      </c>
      <c r="P940" s="0" t="str">
        <f aca="false">IF(ISBLANK(A940),"",SUMIF($A$3:$A940,P$2,$B$3:$B940))</f>
        <v/>
      </c>
      <c r="Q940" s="0" t="str">
        <f aca="false">IF(ISBLANK(A940),"",SUMIF($A$3:$A940,Q$2,$B$3:$B940))</f>
        <v/>
      </c>
      <c r="R940" s="0" t="str">
        <f aca="false">IF(ISBLANK(A940),"",SUMIF($A$3:$A940,R$2,$B$3:$B940))</f>
        <v/>
      </c>
      <c r="T940" s="9" t="str">
        <f aca="false">IF(ISBLANK(A940),"",IF($A940=T$2,$C940,T939))</f>
        <v/>
      </c>
      <c r="U940" s="9" t="str">
        <f aca="false">IF(ISBLANK(A940),"",IF($A940=U$2,$C940,U939))</f>
        <v/>
      </c>
      <c r="V940" s="9" t="str">
        <f aca="false">IF(ISBLANK(A940),"",IF($A940=V$2,$C940,V939))</f>
        <v/>
      </c>
      <c r="W940" s="9" t="str">
        <f aca="false">IF(ISBLANK(A940),"",IF($A940=W$2,$C940,W939))</f>
        <v/>
      </c>
    </row>
    <row r="941" customFormat="false" ht="14.1" hidden="false" customHeight="false" outlineLevel="0" collapsed="false">
      <c r="H941" s="8" t="n">
        <f aca="false">IF(ISBLANK(D941),,LEFT(D941,LEN(D941)-6)*1)</f>
        <v>0</v>
      </c>
      <c r="I941" s="9" t="str">
        <f aca="false">IF(ISBLANK(A941),"",-B941*C941)</f>
        <v/>
      </c>
      <c r="J941" s="9" t="str">
        <f aca="false">IF(ISBLANK(A941),"",-SUM(I$3:I941))</f>
        <v/>
      </c>
      <c r="K941" s="9" t="str">
        <f aca="false">IF(ISBLANK(A941),"",SUMPRODUCT(O941:R941,T941:W941)-J941)</f>
        <v/>
      </c>
      <c r="L941" s="5" t="str">
        <f aca="false">IF(ISBLANK(A941),"",K941/$M$1)</f>
        <v/>
      </c>
      <c r="M941" s="5" t="str">
        <f aca="false">IF(ISBLANK(A941),"",K941/($M$1+SUM(K$3:K940)))</f>
        <v/>
      </c>
      <c r="N941" s="0" t="str">
        <f aca="false">IF(ISBLANK(A941),"",IF(H942=0,NETWORKDAYS($H$3,H941,holiday!$B$2:$B$10),IF(DAY(H941)&lt;DAY(H942),NETWORKDAYS($H$3,H941,holiday!$B$2:$B$10),0)))</f>
        <v/>
      </c>
      <c r="O941" s="0" t="str">
        <f aca="false">IF(ISBLANK(A941),"",SUMIF($A$3:$A941,O$2,$B$3:$B941))</f>
        <v/>
      </c>
      <c r="P941" s="0" t="str">
        <f aca="false">IF(ISBLANK(A941),"",SUMIF($A$3:$A941,P$2,$B$3:$B941))</f>
        <v/>
      </c>
      <c r="Q941" s="0" t="str">
        <f aca="false">IF(ISBLANK(A941),"",SUMIF($A$3:$A941,Q$2,$B$3:$B941))</f>
        <v/>
      </c>
      <c r="R941" s="0" t="str">
        <f aca="false">IF(ISBLANK(A941),"",SUMIF($A$3:$A941,R$2,$B$3:$B941))</f>
        <v/>
      </c>
      <c r="T941" s="9" t="str">
        <f aca="false">IF(ISBLANK(A941),"",IF($A941=T$2,$C941,T940))</f>
        <v/>
      </c>
      <c r="U941" s="9" t="str">
        <f aca="false">IF(ISBLANK(A941),"",IF($A941=U$2,$C941,U940))</f>
        <v/>
      </c>
      <c r="V941" s="9" t="str">
        <f aca="false">IF(ISBLANK(A941),"",IF($A941=V$2,$C941,V940))</f>
        <v/>
      </c>
      <c r="W941" s="9" t="str">
        <f aca="false">IF(ISBLANK(A941),"",IF($A941=W$2,$C941,W940))</f>
        <v/>
      </c>
    </row>
    <row r="942" customFormat="false" ht="14.1" hidden="false" customHeight="false" outlineLevel="0" collapsed="false">
      <c r="H942" s="8" t="n">
        <f aca="false">IF(ISBLANK(D942),,LEFT(D942,LEN(D942)-6)*1)</f>
        <v>0</v>
      </c>
      <c r="I942" s="9" t="str">
        <f aca="false">IF(ISBLANK(A942),"",-B942*C942)</f>
        <v/>
      </c>
      <c r="J942" s="9" t="str">
        <f aca="false">IF(ISBLANK(A942),"",-SUM(I$3:I942))</f>
        <v/>
      </c>
      <c r="K942" s="9" t="str">
        <f aca="false">IF(ISBLANK(A942),"",SUMPRODUCT(O942:R942,T942:W942)-J942)</f>
        <v/>
      </c>
      <c r="L942" s="5" t="str">
        <f aca="false">IF(ISBLANK(A942),"",K942/$M$1)</f>
        <v/>
      </c>
      <c r="M942" s="5" t="str">
        <f aca="false">IF(ISBLANK(A942),"",K942/($M$1+SUM(K$3:K941)))</f>
        <v/>
      </c>
      <c r="N942" s="0" t="str">
        <f aca="false">IF(ISBLANK(A942),"",IF(H943=0,NETWORKDAYS($H$3,H942,holiday!$B$2:$B$10),IF(DAY(H942)&lt;DAY(H943),NETWORKDAYS($H$3,H942,holiday!$B$2:$B$10),0)))</f>
        <v/>
      </c>
      <c r="O942" s="0" t="str">
        <f aca="false">IF(ISBLANK(A942),"",SUMIF($A$3:$A942,O$2,$B$3:$B942))</f>
        <v/>
      </c>
      <c r="P942" s="0" t="str">
        <f aca="false">IF(ISBLANK(A942),"",SUMIF($A$3:$A942,P$2,$B$3:$B942))</f>
        <v/>
      </c>
      <c r="Q942" s="0" t="str">
        <f aca="false">IF(ISBLANK(A942),"",SUMIF($A$3:$A942,Q$2,$B$3:$B942))</f>
        <v/>
      </c>
      <c r="R942" s="0" t="str">
        <f aca="false">IF(ISBLANK(A942),"",SUMIF($A$3:$A942,R$2,$B$3:$B942))</f>
        <v/>
      </c>
      <c r="T942" s="9" t="str">
        <f aca="false">IF(ISBLANK(A942),"",IF($A942=T$2,$C942,T941))</f>
        <v/>
      </c>
      <c r="U942" s="9" t="str">
        <f aca="false">IF(ISBLANK(A942),"",IF($A942=U$2,$C942,U941))</f>
        <v/>
      </c>
      <c r="V942" s="9" t="str">
        <f aca="false">IF(ISBLANK(A942),"",IF($A942=V$2,$C942,V941))</f>
        <v/>
      </c>
      <c r="W942" s="9" t="str">
        <f aca="false">IF(ISBLANK(A942),"",IF($A942=W$2,$C942,W941))</f>
        <v/>
      </c>
    </row>
    <row r="943" customFormat="false" ht="14.1" hidden="false" customHeight="false" outlineLevel="0" collapsed="false">
      <c r="H943" s="8" t="n">
        <f aca="false">IF(ISBLANK(D943),,LEFT(D943,LEN(D943)-6)*1)</f>
        <v>0</v>
      </c>
      <c r="I943" s="9" t="str">
        <f aca="false">IF(ISBLANK(A943),"",-B943*C943)</f>
        <v/>
      </c>
      <c r="J943" s="9" t="str">
        <f aca="false">IF(ISBLANK(A943),"",-SUM(I$3:I943))</f>
        <v/>
      </c>
      <c r="K943" s="9" t="str">
        <f aca="false">IF(ISBLANK(A943),"",SUMPRODUCT(O943:R943,T943:W943)-J943)</f>
        <v/>
      </c>
      <c r="L943" s="5" t="str">
        <f aca="false">IF(ISBLANK(A943),"",K943/$M$1)</f>
        <v/>
      </c>
      <c r="M943" s="5" t="str">
        <f aca="false">IF(ISBLANK(A943),"",K943/($M$1+SUM(K$3:K942)))</f>
        <v/>
      </c>
      <c r="N943" s="0" t="str">
        <f aca="false">IF(ISBLANK(A943),"",IF(H944=0,NETWORKDAYS($H$3,H943,holiday!$B$2:$B$10),IF(DAY(H943)&lt;DAY(H944),NETWORKDAYS($H$3,H943,holiday!$B$2:$B$10),0)))</f>
        <v/>
      </c>
      <c r="O943" s="0" t="str">
        <f aca="false">IF(ISBLANK(A943),"",SUMIF($A$3:$A943,O$2,$B$3:$B943))</f>
        <v/>
      </c>
      <c r="P943" s="0" t="str">
        <f aca="false">IF(ISBLANK(A943),"",SUMIF($A$3:$A943,P$2,$B$3:$B943))</f>
        <v/>
      </c>
      <c r="Q943" s="0" t="str">
        <f aca="false">IF(ISBLANK(A943),"",SUMIF($A$3:$A943,Q$2,$B$3:$B943))</f>
        <v/>
      </c>
      <c r="R943" s="0" t="str">
        <f aca="false">IF(ISBLANK(A943),"",SUMIF($A$3:$A943,R$2,$B$3:$B943))</f>
        <v/>
      </c>
      <c r="T943" s="9" t="str">
        <f aca="false">IF(ISBLANK(A943),"",IF($A943=T$2,$C943,T942))</f>
        <v/>
      </c>
      <c r="U943" s="9" t="str">
        <f aca="false">IF(ISBLANK(A943),"",IF($A943=U$2,$C943,U942))</f>
        <v/>
      </c>
      <c r="V943" s="9" t="str">
        <f aca="false">IF(ISBLANK(A943),"",IF($A943=V$2,$C943,V942))</f>
        <v/>
      </c>
      <c r="W943" s="9" t="str">
        <f aca="false">IF(ISBLANK(A943),"",IF($A943=W$2,$C943,W942))</f>
        <v/>
      </c>
    </row>
    <row r="944" customFormat="false" ht="14.1" hidden="false" customHeight="false" outlineLevel="0" collapsed="false">
      <c r="H944" s="8" t="n">
        <f aca="false">IF(ISBLANK(D944),,LEFT(D944,LEN(D944)-6)*1)</f>
        <v>0</v>
      </c>
      <c r="I944" s="9" t="str">
        <f aca="false">IF(ISBLANK(A944),"",-B944*C944)</f>
        <v/>
      </c>
      <c r="J944" s="9" t="str">
        <f aca="false">IF(ISBLANK(A944),"",-SUM(I$3:I944))</f>
        <v/>
      </c>
      <c r="K944" s="9" t="str">
        <f aca="false">IF(ISBLANK(A944),"",SUMPRODUCT(O944:R944,T944:W944)-J944)</f>
        <v/>
      </c>
      <c r="L944" s="5" t="str">
        <f aca="false">IF(ISBLANK(A944),"",K944/$M$1)</f>
        <v/>
      </c>
      <c r="M944" s="5" t="str">
        <f aca="false">IF(ISBLANK(A944),"",K944/($M$1+SUM(K$3:K943)))</f>
        <v/>
      </c>
      <c r="N944" s="0" t="str">
        <f aca="false">IF(ISBLANK(A944),"",IF(H945=0,NETWORKDAYS($H$3,H944,holiday!$B$2:$B$10),IF(DAY(H944)&lt;DAY(H945),NETWORKDAYS($H$3,H944,holiday!$B$2:$B$10),0)))</f>
        <v/>
      </c>
      <c r="O944" s="0" t="str">
        <f aca="false">IF(ISBLANK(A944),"",SUMIF($A$3:$A944,O$2,$B$3:$B944))</f>
        <v/>
      </c>
      <c r="P944" s="0" t="str">
        <f aca="false">IF(ISBLANK(A944),"",SUMIF($A$3:$A944,P$2,$B$3:$B944))</f>
        <v/>
      </c>
      <c r="Q944" s="0" t="str">
        <f aca="false">IF(ISBLANK(A944),"",SUMIF($A$3:$A944,Q$2,$B$3:$B944))</f>
        <v/>
      </c>
      <c r="R944" s="0" t="str">
        <f aca="false">IF(ISBLANK(A944),"",SUMIF($A$3:$A944,R$2,$B$3:$B944))</f>
        <v/>
      </c>
      <c r="T944" s="9" t="str">
        <f aca="false">IF(ISBLANK(A944),"",IF($A944=T$2,$C944,T943))</f>
        <v/>
      </c>
      <c r="U944" s="9" t="str">
        <f aca="false">IF(ISBLANK(A944),"",IF($A944=U$2,$C944,U943))</f>
        <v/>
      </c>
      <c r="V944" s="9" t="str">
        <f aca="false">IF(ISBLANK(A944),"",IF($A944=V$2,$C944,V943))</f>
        <v/>
      </c>
      <c r="W944" s="9" t="str">
        <f aca="false">IF(ISBLANK(A944),"",IF($A944=W$2,$C944,W943))</f>
        <v/>
      </c>
    </row>
    <row r="945" customFormat="false" ht="14.1" hidden="false" customHeight="false" outlineLevel="0" collapsed="false">
      <c r="H945" s="8" t="n">
        <f aca="false">IF(ISBLANK(D945),,LEFT(D945,LEN(D945)-6)*1)</f>
        <v>0</v>
      </c>
      <c r="I945" s="9" t="str">
        <f aca="false">IF(ISBLANK(A945),"",-B945*C945)</f>
        <v/>
      </c>
      <c r="J945" s="9" t="str">
        <f aca="false">IF(ISBLANK(A945),"",-SUM(I$3:I945))</f>
        <v/>
      </c>
      <c r="K945" s="9" t="str">
        <f aca="false">IF(ISBLANK(A945),"",SUMPRODUCT(O945:R945,T945:W945)-J945)</f>
        <v/>
      </c>
      <c r="L945" s="5" t="str">
        <f aca="false">IF(ISBLANK(A945),"",K945/$M$1)</f>
        <v/>
      </c>
      <c r="M945" s="5" t="str">
        <f aca="false">IF(ISBLANK(A945),"",K945/($M$1+SUM(K$3:K944)))</f>
        <v/>
      </c>
      <c r="N945" s="0" t="str">
        <f aca="false">IF(ISBLANK(A945),"",IF(H946=0,NETWORKDAYS($H$3,H945,holiday!$B$2:$B$10),IF(DAY(H945)&lt;DAY(H946),NETWORKDAYS($H$3,H945,holiday!$B$2:$B$10),0)))</f>
        <v/>
      </c>
      <c r="O945" s="0" t="str">
        <f aca="false">IF(ISBLANK(A945),"",SUMIF($A$3:$A945,O$2,$B$3:$B945))</f>
        <v/>
      </c>
      <c r="P945" s="0" t="str">
        <f aca="false">IF(ISBLANK(A945),"",SUMIF($A$3:$A945,P$2,$B$3:$B945))</f>
        <v/>
      </c>
      <c r="Q945" s="0" t="str">
        <f aca="false">IF(ISBLANK(A945),"",SUMIF($A$3:$A945,Q$2,$B$3:$B945))</f>
        <v/>
      </c>
      <c r="R945" s="0" t="str">
        <f aca="false">IF(ISBLANK(A945),"",SUMIF($A$3:$A945,R$2,$B$3:$B945))</f>
        <v/>
      </c>
      <c r="T945" s="9" t="str">
        <f aca="false">IF(ISBLANK(A945),"",IF($A945=T$2,$C945,T944))</f>
        <v/>
      </c>
      <c r="U945" s="9" t="str">
        <f aca="false">IF(ISBLANK(A945),"",IF($A945=U$2,$C945,U944))</f>
        <v/>
      </c>
      <c r="V945" s="9" t="str">
        <f aca="false">IF(ISBLANK(A945),"",IF($A945=V$2,$C945,V944))</f>
        <v/>
      </c>
      <c r="W945" s="9" t="str">
        <f aca="false">IF(ISBLANK(A945),"",IF($A945=W$2,$C945,W944))</f>
        <v/>
      </c>
    </row>
    <row r="946" customFormat="false" ht="14.1" hidden="false" customHeight="false" outlineLevel="0" collapsed="false">
      <c r="H946" s="8" t="n">
        <f aca="false">IF(ISBLANK(D946),,LEFT(D946,LEN(D946)-6)*1)</f>
        <v>0</v>
      </c>
      <c r="I946" s="9" t="str">
        <f aca="false">IF(ISBLANK(A946),"",-B946*C946)</f>
        <v/>
      </c>
      <c r="J946" s="9" t="str">
        <f aca="false">IF(ISBLANK(A946),"",-SUM(I$3:I946))</f>
        <v/>
      </c>
      <c r="K946" s="9" t="str">
        <f aca="false">IF(ISBLANK(A946),"",SUMPRODUCT(O946:R946,T946:W946)-J946)</f>
        <v/>
      </c>
      <c r="L946" s="5" t="str">
        <f aca="false">IF(ISBLANK(A946),"",K946/$M$1)</f>
        <v/>
      </c>
      <c r="M946" s="5" t="str">
        <f aca="false">IF(ISBLANK(A946),"",K946/($M$1+SUM(K$3:K945)))</f>
        <v/>
      </c>
      <c r="N946" s="0" t="str">
        <f aca="false">IF(ISBLANK(A946),"",IF(H947=0,NETWORKDAYS($H$3,H946,holiday!$B$2:$B$10),IF(DAY(H946)&lt;DAY(H947),NETWORKDAYS($H$3,H946,holiday!$B$2:$B$10),0)))</f>
        <v/>
      </c>
      <c r="O946" s="0" t="str">
        <f aca="false">IF(ISBLANK(A946),"",SUMIF($A$3:$A946,O$2,$B$3:$B946))</f>
        <v/>
      </c>
      <c r="P946" s="0" t="str">
        <f aca="false">IF(ISBLANK(A946),"",SUMIF($A$3:$A946,P$2,$B$3:$B946))</f>
        <v/>
      </c>
      <c r="Q946" s="0" t="str">
        <f aca="false">IF(ISBLANK(A946),"",SUMIF($A$3:$A946,Q$2,$B$3:$B946))</f>
        <v/>
      </c>
      <c r="R946" s="0" t="str">
        <f aca="false">IF(ISBLANK(A946),"",SUMIF($A$3:$A946,R$2,$B$3:$B946))</f>
        <v/>
      </c>
      <c r="T946" s="9" t="str">
        <f aca="false">IF(ISBLANK(A946),"",IF($A946=T$2,$C946,T945))</f>
        <v/>
      </c>
      <c r="U946" s="9" t="str">
        <f aca="false">IF(ISBLANK(A946),"",IF($A946=U$2,$C946,U945))</f>
        <v/>
      </c>
      <c r="V946" s="9" t="str">
        <f aca="false">IF(ISBLANK(A946),"",IF($A946=V$2,$C946,V945))</f>
        <v/>
      </c>
      <c r="W946" s="9" t="str">
        <f aca="false">IF(ISBLANK(A946),"",IF($A946=W$2,$C946,W945))</f>
        <v/>
      </c>
    </row>
    <row r="947" customFormat="false" ht="14.1" hidden="false" customHeight="false" outlineLevel="0" collapsed="false">
      <c r="H947" s="8" t="n">
        <f aca="false">IF(ISBLANK(D947),,LEFT(D947,LEN(D947)-6)*1)</f>
        <v>0</v>
      </c>
      <c r="I947" s="9" t="str">
        <f aca="false">IF(ISBLANK(A947),"",-B947*C947)</f>
        <v/>
      </c>
      <c r="J947" s="9" t="str">
        <f aca="false">IF(ISBLANK(A947),"",-SUM(I$3:I947))</f>
        <v/>
      </c>
      <c r="K947" s="9" t="str">
        <f aca="false">IF(ISBLANK(A947),"",SUMPRODUCT(O947:R947,T947:W947)-J947)</f>
        <v/>
      </c>
      <c r="L947" s="5" t="str">
        <f aca="false">IF(ISBLANK(A947),"",K947/$M$1)</f>
        <v/>
      </c>
      <c r="M947" s="5" t="str">
        <f aca="false">IF(ISBLANK(A947),"",K947/($M$1+SUM(K$3:K946)))</f>
        <v/>
      </c>
      <c r="N947" s="0" t="str">
        <f aca="false">IF(ISBLANK(A947),"",IF(H948=0,NETWORKDAYS($H$3,H947,holiday!$B$2:$B$10),IF(DAY(H947)&lt;DAY(H948),NETWORKDAYS($H$3,H947,holiday!$B$2:$B$10),0)))</f>
        <v/>
      </c>
      <c r="O947" s="0" t="str">
        <f aca="false">IF(ISBLANK(A947),"",SUMIF($A$3:$A947,O$2,$B$3:$B947))</f>
        <v/>
      </c>
      <c r="P947" s="0" t="str">
        <f aca="false">IF(ISBLANK(A947),"",SUMIF($A$3:$A947,P$2,$B$3:$B947))</f>
        <v/>
      </c>
      <c r="Q947" s="0" t="str">
        <f aca="false">IF(ISBLANK(A947),"",SUMIF($A$3:$A947,Q$2,$B$3:$B947))</f>
        <v/>
      </c>
      <c r="R947" s="0" t="str">
        <f aca="false">IF(ISBLANK(A947),"",SUMIF($A$3:$A947,R$2,$B$3:$B947))</f>
        <v/>
      </c>
      <c r="T947" s="9" t="str">
        <f aca="false">IF(ISBLANK(A947),"",IF($A947=T$2,$C947,T946))</f>
        <v/>
      </c>
      <c r="U947" s="9" t="str">
        <f aca="false">IF(ISBLANK(A947),"",IF($A947=U$2,$C947,U946))</f>
        <v/>
      </c>
      <c r="V947" s="9" t="str">
        <f aca="false">IF(ISBLANK(A947),"",IF($A947=V$2,$C947,V946))</f>
        <v/>
      </c>
      <c r="W947" s="9" t="str">
        <f aca="false">IF(ISBLANK(A947),"",IF($A947=W$2,$C947,W946))</f>
        <v/>
      </c>
    </row>
    <row r="948" customFormat="false" ht="14.1" hidden="false" customHeight="false" outlineLevel="0" collapsed="false">
      <c r="H948" s="8" t="n">
        <f aca="false">IF(ISBLANK(D948),,LEFT(D948,LEN(D948)-6)*1)</f>
        <v>0</v>
      </c>
      <c r="I948" s="9" t="str">
        <f aca="false">IF(ISBLANK(A948),"",-B948*C948)</f>
        <v/>
      </c>
      <c r="J948" s="9" t="str">
        <f aca="false">IF(ISBLANK(A948),"",-SUM(I$3:I948))</f>
        <v/>
      </c>
      <c r="K948" s="9" t="str">
        <f aca="false">IF(ISBLANK(A948),"",SUMPRODUCT(O948:R948,T948:W948)-J948)</f>
        <v/>
      </c>
      <c r="L948" s="5" t="str">
        <f aca="false">IF(ISBLANK(A948),"",K948/$M$1)</f>
        <v/>
      </c>
      <c r="M948" s="5" t="str">
        <f aca="false">IF(ISBLANK(A948),"",K948/($M$1+SUM(K$3:K947)))</f>
        <v/>
      </c>
      <c r="N948" s="0" t="str">
        <f aca="false">IF(ISBLANK(A948),"",IF(H949=0,NETWORKDAYS($H$3,H948,holiday!$B$2:$B$10),IF(DAY(H948)&lt;DAY(H949),NETWORKDAYS($H$3,H948,holiday!$B$2:$B$10),0)))</f>
        <v/>
      </c>
      <c r="O948" s="0" t="str">
        <f aca="false">IF(ISBLANK(A948),"",SUMIF($A$3:$A948,O$2,$B$3:$B948))</f>
        <v/>
      </c>
      <c r="P948" s="0" t="str">
        <f aca="false">IF(ISBLANK(A948),"",SUMIF($A$3:$A948,P$2,$B$3:$B948))</f>
        <v/>
      </c>
      <c r="Q948" s="0" t="str">
        <f aca="false">IF(ISBLANK(A948),"",SUMIF($A$3:$A948,Q$2,$B$3:$B948))</f>
        <v/>
      </c>
      <c r="R948" s="0" t="str">
        <f aca="false">IF(ISBLANK(A948),"",SUMIF($A$3:$A948,R$2,$B$3:$B948))</f>
        <v/>
      </c>
      <c r="T948" s="9" t="str">
        <f aca="false">IF(ISBLANK(A948),"",IF($A948=T$2,$C948,T947))</f>
        <v/>
      </c>
      <c r="U948" s="9" t="str">
        <f aca="false">IF(ISBLANK(A948),"",IF($A948=U$2,$C948,U947))</f>
        <v/>
      </c>
      <c r="V948" s="9" t="str">
        <f aca="false">IF(ISBLANK(A948),"",IF($A948=V$2,$C948,V947))</f>
        <v/>
      </c>
      <c r="W948" s="9" t="str">
        <f aca="false">IF(ISBLANK(A948),"",IF($A948=W$2,$C948,W947))</f>
        <v/>
      </c>
    </row>
    <row r="949" customFormat="false" ht="14.1" hidden="false" customHeight="false" outlineLevel="0" collapsed="false">
      <c r="H949" s="8" t="n">
        <f aca="false">IF(ISBLANK(D949),,LEFT(D949,LEN(D949)-6)*1)</f>
        <v>0</v>
      </c>
      <c r="I949" s="9" t="str">
        <f aca="false">IF(ISBLANK(A949),"",-B949*C949)</f>
        <v/>
      </c>
      <c r="J949" s="9" t="str">
        <f aca="false">IF(ISBLANK(A949),"",-SUM(I$3:I949))</f>
        <v/>
      </c>
      <c r="K949" s="9" t="str">
        <f aca="false">IF(ISBLANK(A949),"",SUMPRODUCT(O949:R949,T949:W949)-J949)</f>
        <v/>
      </c>
      <c r="L949" s="5" t="str">
        <f aca="false">IF(ISBLANK(A949),"",K949/$M$1)</f>
        <v/>
      </c>
      <c r="M949" s="5" t="str">
        <f aca="false">IF(ISBLANK(A949),"",K949/($M$1+SUM(K$3:K948)))</f>
        <v/>
      </c>
      <c r="N949" s="0" t="str">
        <f aca="false">IF(ISBLANK(A949),"",IF(H950=0,NETWORKDAYS($H$3,H949,holiday!$B$2:$B$10),IF(DAY(H949)&lt;DAY(H950),NETWORKDAYS($H$3,H949,holiday!$B$2:$B$10),0)))</f>
        <v/>
      </c>
      <c r="O949" s="0" t="str">
        <f aca="false">IF(ISBLANK(A949),"",SUMIF($A$3:$A949,O$2,$B$3:$B949))</f>
        <v/>
      </c>
      <c r="P949" s="0" t="str">
        <f aca="false">IF(ISBLANK(A949),"",SUMIF($A$3:$A949,P$2,$B$3:$B949))</f>
        <v/>
      </c>
      <c r="Q949" s="0" t="str">
        <f aca="false">IF(ISBLANK(A949),"",SUMIF($A$3:$A949,Q$2,$B$3:$B949))</f>
        <v/>
      </c>
      <c r="R949" s="0" t="str">
        <f aca="false">IF(ISBLANK(A949),"",SUMIF($A$3:$A949,R$2,$B$3:$B949))</f>
        <v/>
      </c>
      <c r="T949" s="9" t="str">
        <f aca="false">IF(ISBLANK(A949),"",IF($A949=T$2,$C949,T948))</f>
        <v/>
      </c>
      <c r="U949" s="9" t="str">
        <f aca="false">IF(ISBLANK(A949),"",IF($A949=U$2,$C949,U948))</f>
        <v/>
      </c>
      <c r="V949" s="9" t="str">
        <f aca="false">IF(ISBLANK(A949),"",IF($A949=V$2,$C949,V948))</f>
        <v/>
      </c>
      <c r="W949" s="9" t="str">
        <f aca="false">IF(ISBLANK(A949),"",IF($A949=W$2,$C949,W948))</f>
        <v/>
      </c>
    </row>
    <row r="950" customFormat="false" ht="14.1" hidden="false" customHeight="false" outlineLevel="0" collapsed="false">
      <c r="H950" s="8" t="n">
        <f aca="false">IF(ISBLANK(D950),,LEFT(D950,LEN(D950)-6)*1)</f>
        <v>0</v>
      </c>
      <c r="I950" s="9" t="str">
        <f aca="false">IF(ISBLANK(A950),"",-B950*C950)</f>
        <v/>
      </c>
      <c r="J950" s="9" t="str">
        <f aca="false">IF(ISBLANK(A950),"",-SUM(I$3:I950))</f>
        <v/>
      </c>
      <c r="K950" s="9" t="str">
        <f aca="false">IF(ISBLANK(A950),"",SUMPRODUCT(O950:R950,T950:W950)-J950)</f>
        <v/>
      </c>
      <c r="L950" s="5" t="str">
        <f aca="false">IF(ISBLANK(A950),"",K950/$M$1)</f>
        <v/>
      </c>
      <c r="M950" s="5" t="str">
        <f aca="false">IF(ISBLANK(A950),"",K950/($M$1+SUM(K$3:K949)))</f>
        <v/>
      </c>
      <c r="N950" s="0" t="str">
        <f aca="false">IF(ISBLANK(A950),"",IF(H951=0,NETWORKDAYS($H$3,H950,holiday!$B$2:$B$10),IF(DAY(H950)&lt;DAY(H951),NETWORKDAYS($H$3,H950,holiday!$B$2:$B$10),0)))</f>
        <v/>
      </c>
      <c r="O950" s="0" t="str">
        <f aca="false">IF(ISBLANK(A950),"",SUMIF($A$3:$A950,O$2,$B$3:$B950))</f>
        <v/>
      </c>
      <c r="P950" s="0" t="str">
        <f aca="false">IF(ISBLANK(A950),"",SUMIF($A$3:$A950,P$2,$B$3:$B950))</f>
        <v/>
      </c>
      <c r="Q950" s="0" t="str">
        <f aca="false">IF(ISBLANK(A950),"",SUMIF($A$3:$A950,Q$2,$B$3:$B950))</f>
        <v/>
      </c>
      <c r="R950" s="0" t="str">
        <f aca="false">IF(ISBLANK(A950),"",SUMIF($A$3:$A950,R$2,$B$3:$B950))</f>
        <v/>
      </c>
      <c r="T950" s="9" t="str">
        <f aca="false">IF(ISBLANK(A950),"",IF($A950=T$2,$C950,T949))</f>
        <v/>
      </c>
      <c r="U950" s="9" t="str">
        <f aca="false">IF(ISBLANK(A950),"",IF($A950=U$2,$C950,U949))</f>
        <v/>
      </c>
      <c r="V950" s="9" t="str">
        <f aca="false">IF(ISBLANK(A950),"",IF($A950=V$2,$C950,V949))</f>
        <v/>
      </c>
      <c r="W950" s="9" t="str">
        <f aca="false">IF(ISBLANK(A950),"",IF($A950=W$2,$C950,W949))</f>
        <v/>
      </c>
    </row>
    <row r="951" customFormat="false" ht="14.1" hidden="false" customHeight="false" outlineLevel="0" collapsed="false">
      <c r="H951" s="8" t="n">
        <f aca="false">IF(ISBLANK(D951),,LEFT(D951,LEN(D951)-6)*1)</f>
        <v>0</v>
      </c>
      <c r="I951" s="9" t="str">
        <f aca="false">IF(ISBLANK(A951),"",-B951*C951)</f>
        <v/>
      </c>
      <c r="J951" s="9" t="str">
        <f aca="false">IF(ISBLANK(A951),"",-SUM(I$3:I951))</f>
        <v/>
      </c>
      <c r="K951" s="9" t="str">
        <f aca="false">IF(ISBLANK(A951),"",SUMPRODUCT(O951:R951,T951:W951)-J951)</f>
        <v/>
      </c>
      <c r="L951" s="5" t="str">
        <f aca="false">IF(ISBLANK(A951),"",K951/$M$1)</f>
        <v/>
      </c>
      <c r="M951" s="5" t="str">
        <f aca="false">IF(ISBLANK(A951),"",K951/($M$1+SUM(K$3:K950)))</f>
        <v/>
      </c>
      <c r="N951" s="0" t="str">
        <f aca="false">IF(ISBLANK(A951),"",IF(H952=0,NETWORKDAYS($H$3,H951,holiday!$B$2:$B$10),IF(DAY(H951)&lt;DAY(H952),NETWORKDAYS($H$3,H951,holiday!$B$2:$B$10),0)))</f>
        <v/>
      </c>
      <c r="O951" s="0" t="str">
        <f aca="false">IF(ISBLANK(A951),"",SUMIF($A$3:$A951,O$2,$B$3:$B951))</f>
        <v/>
      </c>
      <c r="P951" s="0" t="str">
        <f aca="false">IF(ISBLANK(A951),"",SUMIF($A$3:$A951,P$2,$B$3:$B951))</f>
        <v/>
      </c>
      <c r="Q951" s="0" t="str">
        <f aca="false">IF(ISBLANK(A951),"",SUMIF($A$3:$A951,Q$2,$B$3:$B951))</f>
        <v/>
      </c>
      <c r="R951" s="0" t="str">
        <f aca="false">IF(ISBLANK(A951),"",SUMIF($A$3:$A951,R$2,$B$3:$B951))</f>
        <v/>
      </c>
      <c r="T951" s="9" t="str">
        <f aca="false">IF(ISBLANK(A951),"",IF($A951=T$2,$C951,T950))</f>
        <v/>
      </c>
      <c r="U951" s="9" t="str">
        <f aca="false">IF(ISBLANK(A951),"",IF($A951=U$2,$C951,U950))</f>
        <v/>
      </c>
      <c r="V951" s="9" t="str">
        <f aca="false">IF(ISBLANK(A951),"",IF($A951=V$2,$C951,V950))</f>
        <v/>
      </c>
      <c r="W951" s="9" t="str">
        <f aca="false">IF(ISBLANK(A951),"",IF($A951=W$2,$C951,W950))</f>
        <v/>
      </c>
    </row>
    <row r="952" customFormat="false" ht="14.1" hidden="false" customHeight="false" outlineLevel="0" collapsed="false">
      <c r="H952" s="8" t="n">
        <f aca="false">IF(ISBLANK(D952),,LEFT(D952,LEN(D952)-6)*1)</f>
        <v>0</v>
      </c>
      <c r="I952" s="9" t="str">
        <f aca="false">IF(ISBLANK(A952),"",-B952*C952)</f>
        <v/>
      </c>
      <c r="J952" s="9" t="str">
        <f aca="false">IF(ISBLANK(A952),"",-SUM(I$3:I952))</f>
        <v/>
      </c>
      <c r="K952" s="9" t="str">
        <f aca="false">IF(ISBLANK(A952),"",SUMPRODUCT(O952:R952,T952:W952)-J952)</f>
        <v/>
      </c>
      <c r="L952" s="5" t="str">
        <f aca="false">IF(ISBLANK(A952),"",K952/$M$1)</f>
        <v/>
      </c>
      <c r="M952" s="5" t="str">
        <f aca="false">IF(ISBLANK(A952),"",K952/($M$1+SUM(K$3:K951)))</f>
        <v/>
      </c>
      <c r="N952" s="0" t="str">
        <f aca="false">IF(ISBLANK(A952),"",IF(H953=0,NETWORKDAYS($H$3,H952,holiday!$B$2:$B$10),IF(DAY(H952)&lt;DAY(H953),NETWORKDAYS($H$3,H952,holiday!$B$2:$B$10),0)))</f>
        <v/>
      </c>
      <c r="O952" s="0" t="str">
        <f aca="false">IF(ISBLANK(A952),"",SUMIF($A$3:$A952,O$2,$B$3:$B952))</f>
        <v/>
      </c>
      <c r="P952" s="0" t="str">
        <f aca="false">IF(ISBLANK(A952),"",SUMIF($A$3:$A952,P$2,$B$3:$B952))</f>
        <v/>
      </c>
      <c r="Q952" s="0" t="str">
        <f aca="false">IF(ISBLANK(A952),"",SUMIF($A$3:$A952,Q$2,$B$3:$B952))</f>
        <v/>
      </c>
      <c r="R952" s="0" t="str">
        <f aca="false">IF(ISBLANK(A952),"",SUMIF($A$3:$A952,R$2,$B$3:$B952))</f>
        <v/>
      </c>
      <c r="T952" s="9" t="str">
        <f aca="false">IF(ISBLANK(A952),"",IF($A952=T$2,$C952,T951))</f>
        <v/>
      </c>
      <c r="U952" s="9" t="str">
        <f aca="false">IF(ISBLANK(A952),"",IF($A952=U$2,$C952,U951))</f>
        <v/>
      </c>
      <c r="V952" s="9" t="str">
        <f aca="false">IF(ISBLANK(A952),"",IF($A952=V$2,$C952,V951))</f>
        <v/>
      </c>
      <c r="W952" s="9" t="str">
        <f aca="false">IF(ISBLANK(A952),"",IF($A952=W$2,$C952,W951))</f>
        <v/>
      </c>
    </row>
    <row r="953" customFormat="false" ht="14.1" hidden="false" customHeight="false" outlineLevel="0" collapsed="false">
      <c r="H953" s="8" t="n">
        <f aca="false">IF(ISBLANK(D953),,LEFT(D953,LEN(D953)-6)*1)</f>
        <v>0</v>
      </c>
      <c r="I953" s="9" t="str">
        <f aca="false">IF(ISBLANK(A953),"",-B953*C953)</f>
        <v/>
      </c>
      <c r="J953" s="9" t="str">
        <f aca="false">IF(ISBLANK(A953),"",-SUM(I$3:I953))</f>
        <v/>
      </c>
      <c r="K953" s="9" t="str">
        <f aca="false">IF(ISBLANK(A953),"",SUMPRODUCT(O953:R953,T953:W953)-J953)</f>
        <v/>
      </c>
      <c r="L953" s="5" t="str">
        <f aca="false">IF(ISBLANK(A953),"",K953/$M$1)</f>
        <v/>
      </c>
      <c r="M953" s="5" t="str">
        <f aca="false">IF(ISBLANK(A953),"",K953/($M$1+SUM(K$3:K952)))</f>
        <v/>
      </c>
      <c r="N953" s="0" t="str">
        <f aca="false">IF(ISBLANK(A953),"",IF(H954=0,NETWORKDAYS($H$3,H953,holiday!$B$2:$B$10),IF(DAY(H953)&lt;DAY(H954),NETWORKDAYS($H$3,H953,holiday!$B$2:$B$10),0)))</f>
        <v/>
      </c>
      <c r="O953" s="0" t="str">
        <f aca="false">IF(ISBLANK(A953),"",SUMIF($A$3:$A953,O$2,$B$3:$B953))</f>
        <v/>
      </c>
      <c r="P953" s="0" t="str">
        <f aca="false">IF(ISBLANK(A953),"",SUMIF($A$3:$A953,P$2,$B$3:$B953))</f>
        <v/>
      </c>
      <c r="Q953" s="0" t="str">
        <f aca="false">IF(ISBLANK(A953),"",SUMIF($A$3:$A953,Q$2,$B$3:$B953))</f>
        <v/>
      </c>
      <c r="R953" s="0" t="str">
        <f aca="false">IF(ISBLANK(A953),"",SUMIF($A$3:$A953,R$2,$B$3:$B953))</f>
        <v/>
      </c>
      <c r="T953" s="9" t="str">
        <f aca="false">IF(ISBLANK(A953),"",IF($A953=T$2,$C953,T952))</f>
        <v/>
      </c>
      <c r="U953" s="9" t="str">
        <f aca="false">IF(ISBLANK(A953),"",IF($A953=U$2,$C953,U952))</f>
        <v/>
      </c>
      <c r="V953" s="9" t="str">
        <f aca="false">IF(ISBLANK(A953),"",IF($A953=V$2,$C953,V952))</f>
        <v/>
      </c>
      <c r="W953" s="9" t="str">
        <f aca="false">IF(ISBLANK(A953),"",IF($A953=W$2,$C953,W952))</f>
        <v/>
      </c>
    </row>
    <row r="954" customFormat="false" ht="14.1" hidden="false" customHeight="false" outlineLevel="0" collapsed="false">
      <c r="H954" s="8" t="n">
        <f aca="false">IF(ISBLANK(D954),,LEFT(D954,LEN(D954)-6)*1)</f>
        <v>0</v>
      </c>
      <c r="I954" s="9" t="str">
        <f aca="false">IF(ISBLANK(A954),"",-B954*C954)</f>
        <v/>
      </c>
      <c r="J954" s="9" t="str">
        <f aca="false">IF(ISBLANK(A954),"",-SUM(I$3:I954))</f>
        <v/>
      </c>
      <c r="K954" s="9" t="str">
        <f aca="false">IF(ISBLANK(A954),"",SUMPRODUCT(O954:R954,T954:W954)-J954)</f>
        <v/>
      </c>
      <c r="L954" s="5" t="str">
        <f aca="false">IF(ISBLANK(A954),"",K954/$M$1)</f>
        <v/>
      </c>
      <c r="M954" s="5" t="str">
        <f aca="false">IF(ISBLANK(A954),"",K954/($M$1+SUM(K$3:K953)))</f>
        <v/>
      </c>
      <c r="N954" s="0" t="str">
        <f aca="false">IF(ISBLANK(A954),"",IF(H955=0,NETWORKDAYS($H$3,H954,holiday!$B$2:$B$10),IF(DAY(H954)&lt;DAY(H955),NETWORKDAYS($H$3,H954,holiday!$B$2:$B$10),0)))</f>
        <v/>
      </c>
      <c r="O954" s="0" t="str">
        <f aca="false">IF(ISBLANK(A954),"",SUMIF($A$3:$A954,O$2,$B$3:$B954))</f>
        <v/>
      </c>
      <c r="P954" s="0" t="str">
        <f aca="false">IF(ISBLANK(A954),"",SUMIF($A$3:$A954,P$2,$B$3:$B954))</f>
        <v/>
      </c>
      <c r="Q954" s="0" t="str">
        <f aca="false">IF(ISBLANK(A954),"",SUMIF($A$3:$A954,Q$2,$B$3:$B954))</f>
        <v/>
      </c>
      <c r="R954" s="0" t="str">
        <f aca="false">IF(ISBLANK(A954),"",SUMIF($A$3:$A954,R$2,$B$3:$B954))</f>
        <v/>
      </c>
      <c r="T954" s="9" t="str">
        <f aca="false">IF(ISBLANK(A954),"",IF($A954=T$2,$C954,T953))</f>
        <v/>
      </c>
      <c r="U954" s="9" t="str">
        <f aca="false">IF(ISBLANK(A954),"",IF($A954=U$2,$C954,U953))</f>
        <v/>
      </c>
      <c r="V954" s="9" t="str">
        <f aca="false">IF(ISBLANK(A954),"",IF($A954=V$2,$C954,V953))</f>
        <v/>
      </c>
      <c r="W954" s="9" t="str">
        <f aca="false">IF(ISBLANK(A954),"",IF($A954=W$2,$C954,W953))</f>
        <v/>
      </c>
    </row>
    <row r="955" customFormat="false" ht="14.1" hidden="false" customHeight="false" outlineLevel="0" collapsed="false">
      <c r="H955" s="8" t="n">
        <f aca="false">IF(ISBLANK(D955),,LEFT(D955,LEN(D955)-6)*1)</f>
        <v>0</v>
      </c>
      <c r="I955" s="9" t="str">
        <f aca="false">IF(ISBLANK(A955),"",-B955*C955)</f>
        <v/>
      </c>
      <c r="J955" s="9" t="str">
        <f aca="false">IF(ISBLANK(A955),"",-SUM(I$3:I955))</f>
        <v/>
      </c>
      <c r="K955" s="9" t="str">
        <f aca="false">IF(ISBLANK(A955),"",SUMPRODUCT(O955:R955,T955:W955)-J955)</f>
        <v/>
      </c>
      <c r="L955" s="5" t="str">
        <f aca="false">IF(ISBLANK(A955),"",K955/$M$1)</f>
        <v/>
      </c>
      <c r="M955" s="5" t="str">
        <f aca="false">IF(ISBLANK(A955),"",K955/($M$1+SUM(K$3:K954)))</f>
        <v/>
      </c>
      <c r="N955" s="0" t="str">
        <f aca="false">IF(ISBLANK(A955),"",IF(H956=0,NETWORKDAYS($H$3,H955,holiday!$B$2:$B$10),IF(DAY(H955)&lt;DAY(H956),NETWORKDAYS($H$3,H955,holiday!$B$2:$B$10),0)))</f>
        <v/>
      </c>
      <c r="O955" s="0" t="str">
        <f aca="false">IF(ISBLANK(A955),"",SUMIF($A$3:$A955,O$2,$B$3:$B955))</f>
        <v/>
      </c>
      <c r="P955" s="0" t="str">
        <f aca="false">IF(ISBLANK(A955),"",SUMIF($A$3:$A955,P$2,$B$3:$B955))</f>
        <v/>
      </c>
      <c r="Q955" s="0" t="str">
        <f aca="false">IF(ISBLANK(A955),"",SUMIF($A$3:$A955,Q$2,$B$3:$B955))</f>
        <v/>
      </c>
      <c r="R955" s="0" t="str">
        <f aca="false">IF(ISBLANK(A955),"",SUMIF($A$3:$A955,R$2,$B$3:$B955))</f>
        <v/>
      </c>
      <c r="T955" s="9" t="str">
        <f aca="false">IF(ISBLANK(A955),"",IF($A955=T$2,$C955,T954))</f>
        <v/>
      </c>
      <c r="U955" s="9" t="str">
        <f aca="false">IF(ISBLANK(A955),"",IF($A955=U$2,$C955,U954))</f>
        <v/>
      </c>
      <c r="V955" s="9" t="str">
        <f aca="false">IF(ISBLANK(A955),"",IF($A955=V$2,$C955,V954))</f>
        <v/>
      </c>
      <c r="W955" s="9" t="str">
        <f aca="false">IF(ISBLANK(A955),"",IF($A955=W$2,$C955,W954))</f>
        <v/>
      </c>
    </row>
    <row r="956" customFormat="false" ht="14.1" hidden="false" customHeight="false" outlineLevel="0" collapsed="false">
      <c r="H956" s="8" t="n">
        <f aca="false">IF(ISBLANK(D956),,LEFT(D956,LEN(D956)-6)*1)</f>
        <v>0</v>
      </c>
      <c r="I956" s="9" t="str">
        <f aca="false">IF(ISBLANK(A956),"",-B956*C956)</f>
        <v/>
      </c>
      <c r="J956" s="9" t="str">
        <f aca="false">IF(ISBLANK(A956),"",-SUM(I$3:I956))</f>
        <v/>
      </c>
      <c r="K956" s="9" t="str">
        <f aca="false">IF(ISBLANK(A956),"",SUMPRODUCT(O956:R956,T956:W956)-J956)</f>
        <v/>
      </c>
      <c r="L956" s="5" t="str">
        <f aca="false">IF(ISBLANK(A956),"",K956/$M$1)</f>
        <v/>
      </c>
      <c r="M956" s="5" t="str">
        <f aca="false">IF(ISBLANK(A956),"",K956/($M$1+SUM(K$3:K955)))</f>
        <v/>
      </c>
      <c r="N956" s="0" t="str">
        <f aca="false">IF(ISBLANK(A956),"",IF(H957=0,NETWORKDAYS($H$3,H956,holiday!$B$2:$B$10),IF(DAY(H956)&lt;DAY(H957),NETWORKDAYS($H$3,H956,holiday!$B$2:$B$10),0)))</f>
        <v/>
      </c>
      <c r="O956" s="0" t="str">
        <f aca="false">IF(ISBLANK(A956),"",SUMIF($A$3:$A956,O$2,$B$3:$B956))</f>
        <v/>
      </c>
      <c r="P956" s="0" t="str">
        <f aca="false">IF(ISBLANK(A956),"",SUMIF($A$3:$A956,P$2,$B$3:$B956))</f>
        <v/>
      </c>
      <c r="Q956" s="0" t="str">
        <f aca="false">IF(ISBLANK(A956),"",SUMIF($A$3:$A956,Q$2,$B$3:$B956))</f>
        <v/>
      </c>
      <c r="R956" s="0" t="str">
        <f aca="false">IF(ISBLANK(A956),"",SUMIF($A$3:$A956,R$2,$B$3:$B956))</f>
        <v/>
      </c>
      <c r="T956" s="9" t="str">
        <f aca="false">IF(ISBLANK(A956),"",IF($A956=T$2,$C956,T955))</f>
        <v/>
      </c>
      <c r="U956" s="9" t="str">
        <f aca="false">IF(ISBLANK(A956),"",IF($A956=U$2,$C956,U955))</f>
        <v/>
      </c>
      <c r="V956" s="9" t="str">
        <f aca="false">IF(ISBLANK(A956),"",IF($A956=V$2,$C956,V955))</f>
        <v/>
      </c>
      <c r="W956" s="9" t="str">
        <f aca="false">IF(ISBLANK(A956),"",IF($A956=W$2,$C956,W955))</f>
        <v/>
      </c>
    </row>
    <row r="957" customFormat="false" ht="14.1" hidden="false" customHeight="false" outlineLevel="0" collapsed="false">
      <c r="H957" s="8" t="n">
        <f aca="false">IF(ISBLANK(D957),,LEFT(D957,LEN(D957)-6)*1)</f>
        <v>0</v>
      </c>
      <c r="I957" s="9" t="str">
        <f aca="false">IF(ISBLANK(A957),"",-B957*C957)</f>
        <v/>
      </c>
      <c r="J957" s="9" t="str">
        <f aca="false">IF(ISBLANK(A957),"",-SUM(I$3:I957))</f>
        <v/>
      </c>
      <c r="K957" s="9" t="str">
        <f aca="false">IF(ISBLANK(A957),"",SUMPRODUCT(O957:R957,T957:W957)-J957)</f>
        <v/>
      </c>
      <c r="L957" s="5" t="str">
        <f aca="false">IF(ISBLANK(A957),"",K957/$M$1)</f>
        <v/>
      </c>
      <c r="M957" s="5" t="str">
        <f aca="false">IF(ISBLANK(A957),"",K957/($M$1+SUM(K$3:K956)))</f>
        <v/>
      </c>
      <c r="N957" s="0" t="str">
        <f aca="false">IF(ISBLANK(A957),"",IF(H958=0,NETWORKDAYS($H$3,H957,holiday!$B$2:$B$10),IF(DAY(H957)&lt;DAY(H958),NETWORKDAYS($H$3,H957,holiday!$B$2:$B$10),0)))</f>
        <v/>
      </c>
      <c r="O957" s="0" t="str">
        <f aca="false">IF(ISBLANK(A957),"",SUMIF($A$3:$A957,O$2,$B$3:$B957))</f>
        <v/>
      </c>
      <c r="P957" s="0" t="str">
        <f aca="false">IF(ISBLANK(A957),"",SUMIF($A$3:$A957,P$2,$B$3:$B957))</f>
        <v/>
      </c>
      <c r="Q957" s="0" t="str">
        <f aca="false">IF(ISBLANK(A957),"",SUMIF($A$3:$A957,Q$2,$B$3:$B957))</f>
        <v/>
      </c>
      <c r="R957" s="0" t="str">
        <f aca="false">IF(ISBLANK(A957),"",SUMIF($A$3:$A957,R$2,$B$3:$B957))</f>
        <v/>
      </c>
      <c r="T957" s="9" t="str">
        <f aca="false">IF(ISBLANK(A957),"",IF($A957=T$2,$C957,T956))</f>
        <v/>
      </c>
      <c r="U957" s="9" t="str">
        <f aca="false">IF(ISBLANK(A957),"",IF($A957=U$2,$C957,U956))</f>
        <v/>
      </c>
      <c r="V957" s="9" t="str">
        <f aca="false">IF(ISBLANK(A957),"",IF($A957=V$2,$C957,V956))</f>
        <v/>
      </c>
      <c r="W957" s="9" t="str">
        <f aca="false">IF(ISBLANK(A957),"",IF($A957=W$2,$C957,W956))</f>
        <v/>
      </c>
    </row>
    <row r="958" customFormat="false" ht="14.1" hidden="false" customHeight="false" outlineLevel="0" collapsed="false">
      <c r="H958" s="8" t="n">
        <f aca="false">IF(ISBLANK(D958),,LEFT(D958,LEN(D958)-6)*1)</f>
        <v>0</v>
      </c>
      <c r="I958" s="9" t="str">
        <f aca="false">IF(ISBLANK(A958),"",-B958*C958)</f>
        <v/>
      </c>
      <c r="J958" s="9" t="str">
        <f aca="false">IF(ISBLANK(A958),"",-SUM(I$3:I958))</f>
        <v/>
      </c>
      <c r="K958" s="9" t="str">
        <f aca="false">IF(ISBLANK(A958),"",SUMPRODUCT(O958:R958,T958:W958)-J958)</f>
        <v/>
      </c>
      <c r="L958" s="5" t="str">
        <f aca="false">IF(ISBLANK(A958),"",K958/$M$1)</f>
        <v/>
      </c>
      <c r="M958" s="5" t="str">
        <f aca="false">IF(ISBLANK(A958),"",K958/($M$1+SUM(K$3:K957)))</f>
        <v/>
      </c>
      <c r="N958" s="0" t="str">
        <f aca="false">IF(ISBLANK(A958),"",IF(H959=0,NETWORKDAYS($H$3,H958,holiday!$B$2:$B$10),IF(DAY(H958)&lt;DAY(H959),NETWORKDAYS($H$3,H958,holiday!$B$2:$B$10),0)))</f>
        <v/>
      </c>
      <c r="O958" s="0" t="str">
        <f aca="false">IF(ISBLANK(A958),"",SUMIF($A$3:$A958,O$2,$B$3:$B958))</f>
        <v/>
      </c>
      <c r="P958" s="0" t="str">
        <f aca="false">IF(ISBLANK(A958),"",SUMIF($A$3:$A958,P$2,$B$3:$B958))</f>
        <v/>
      </c>
      <c r="Q958" s="0" t="str">
        <f aca="false">IF(ISBLANK(A958),"",SUMIF($A$3:$A958,Q$2,$B$3:$B958))</f>
        <v/>
      </c>
      <c r="R958" s="0" t="str">
        <f aca="false">IF(ISBLANK(A958),"",SUMIF($A$3:$A958,R$2,$B$3:$B958))</f>
        <v/>
      </c>
      <c r="T958" s="9" t="str">
        <f aca="false">IF(ISBLANK(A958),"",IF($A958=T$2,$C958,T957))</f>
        <v/>
      </c>
      <c r="U958" s="9" t="str">
        <f aca="false">IF(ISBLANK(A958),"",IF($A958=U$2,$C958,U957))</f>
        <v/>
      </c>
      <c r="V958" s="9" t="str">
        <f aca="false">IF(ISBLANK(A958),"",IF($A958=V$2,$C958,V957))</f>
        <v/>
      </c>
      <c r="W958" s="9" t="str">
        <f aca="false">IF(ISBLANK(A958),"",IF($A958=W$2,$C958,W957))</f>
        <v/>
      </c>
    </row>
    <row r="959" customFormat="false" ht="14.1" hidden="false" customHeight="false" outlineLevel="0" collapsed="false">
      <c r="H959" s="8" t="n">
        <f aca="false">IF(ISBLANK(D959),,LEFT(D959,LEN(D959)-6)*1)</f>
        <v>0</v>
      </c>
      <c r="I959" s="9" t="str">
        <f aca="false">IF(ISBLANK(A959),"",-B959*C959)</f>
        <v/>
      </c>
      <c r="J959" s="9" t="str">
        <f aca="false">IF(ISBLANK(A959),"",-SUM(I$3:I959))</f>
        <v/>
      </c>
      <c r="K959" s="9" t="str">
        <f aca="false">IF(ISBLANK(A959),"",SUMPRODUCT(O959:R959,T959:W959)-J959)</f>
        <v/>
      </c>
      <c r="L959" s="5" t="str">
        <f aca="false">IF(ISBLANK(A959),"",K959/$M$1)</f>
        <v/>
      </c>
      <c r="M959" s="5" t="str">
        <f aca="false">IF(ISBLANK(A959),"",K959/($M$1+SUM(K$3:K958)))</f>
        <v/>
      </c>
      <c r="N959" s="0" t="str">
        <f aca="false">IF(ISBLANK(A959),"",IF(H960=0,NETWORKDAYS($H$3,H959,holiday!$B$2:$B$10),IF(DAY(H959)&lt;DAY(H960),NETWORKDAYS($H$3,H959,holiday!$B$2:$B$10),0)))</f>
        <v/>
      </c>
      <c r="O959" s="0" t="str">
        <f aca="false">IF(ISBLANK(A959),"",SUMIF($A$3:$A959,O$2,$B$3:$B959))</f>
        <v/>
      </c>
      <c r="P959" s="0" t="str">
        <f aca="false">IF(ISBLANK(A959),"",SUMIF($A$3:$A959,P$2,$B$3:$B959))</f>
        <v/>
      </c>
      <c r="Q959" s="0" t="str">
        <f aca="false">IF(ISBLANK(A959),"",SUMIF($A$3:$A959,Q$2,$B$3:$B959))</f>
        <v/>
      </c>
      <c r="R959" s="0" t="str">
        <f aca="false">IF(ISBLANK(A959),"",SUMIF($A$3:$A959,R$2,$B$3:$B959))</f>
        <v/>
      </c>
      <c r="T959" s="9" t="str">
        <f aca="false">IF(ISBLANK(A959),"",IF($A959=T$2,$C959,T958))</f>
        <v/>
      </c>
      <c r="U959" s="9" t="str">
        <f aca="false">IF(ISBLANK(A959),"",IF($A959=U$2,$C959,U958))</f>
        <v/>
      </c>
      <c r="V959" s="9" t="str">
        <f aca="false">IF(ISBLANK(A959),"",IF($A959=V$2,$C959,V958))</f>
        <v/>
      </c>
      <c r="W959" s="9" t="str">
        <f aca="false">IF(ISBLANK(A959),"",IF($A959=W$2,$C959,W958))</f>
        <v/>
      </c>
    </row>
    <row r="960" customFormat="false" ht="14.1" hidden="false" customHeight="false" outlineLevel="0" collapsed="false">
      <c r="H960" s="8" t="n">
        <f aca="false">IF(ISBLANK(D960),,LEFT(D960,LEN(D960)-6)*1)</f>
        <v>0</v>
      </c>
      <c r="I960" s="9" t="str">
        <f aca="false">IF(ISBLANK(A960),"",-B960*C960)</f>
        <v/>
      </c>
      <c r="J960" s="9" t="str">
        <f aca="false">IF(ISBLANK(A960),"",-SUM(I$3:I960))</f>
        <v/>
      </c>
      <c r="K960" s="9" t="str">
        <f aca="false">IF(ISBLANK(A960),"",SUMPRODUCT(O960:R960,T960:W960)-J960)</f>
        <v/>
      </c>
      <c r="L960" s="5" t="str">
        <f aca="false">IF(ISBLANK(A960),"",K960/$M$1)</f>
        <v/>
      </c>
      <c r="M960" s="5" t="str">
        <f aca="false">IF(ISBLANK(A960),"",K960/($M$1+SUM(K$3:K959)))</f>
        <v/>
      </c>
      <c r="N960" s="0" t="str">
        <f aca="false">IF(ISBLANK(A960),"",IF(H961=0,NETWORKDAYS($H$3,H960,holiday!$B$2:$B$10),IF(DAY(H960)&lt;DAY(H961),NETWORKDAYS($H$3,H960,holiday!$B$2:$B$10),0)))</f>
        <v/>
      </c>
      <c r="O960" s="0" t="str">
        <f aca="false">IF(ISBLANK(A960),"",SUMIF($A$3:$A960,O$2,$B$3:$B960))</f>
        <v/>
      </c>
      <c r="P960" s="0" t="str">
        <f aca="false">IF(ISBLANK(A960),"",SUMIF($A$3:$A960,P$2,$B$3:$B960))</f>
        <v/>
      </c>
      <c r="Q960" s="0" t="str">
        <f aca="false">IF(ISBLANK(A960),"",SUMIF($A$3:$A960,Q$2,$B$3:$B960))</f>
        <v/>
      </c>
      <c r="R960" s="0" t="str">
        <f aca="false">IF(ISBLANK(A960),"",SUMIF($A$3:$A960,R$2,$B$3:$B960))</f>
        <v/>
      </c>
      <c r="T960" s="9" t="str">
        <f aca="false">IF(ISBLANK(A960),"",IF($A960=T$2,$C960,T959))</f>
        <v/>
      </c>
      <c r="U960" s="9" t="str">
        <f aca="false">IF(ISBLANK(A960),"",IF($A960=U$2,$C960,U959))</f>
        <v/>
      </c>
      <c r="V960" s="9" t="str">
        <f aca="false">IF(ISBLANK(A960),"",IF($A960=V$2,$C960,V959))</f>
        <v/>
      </c>
      <c r="W960" s="9" t="str">
        <f aca="false">IF(ISBLANK(A960),"",IF($A960=W$2,$C960,W959))</f>
        <v/>
      </c>
    </row>
    <row r="961" customFormat="false" ht="14.1" hidden="false" customHeight="false" outlineLevel="0" collapsed="false">
      <c r="H961" s="8" t="n">
        <f aca="false">IF(ISBLANK(D961),,LEFT(D961,LEN(D961)-6)*1)</f>
        <v>0</v>
      </c>
      <c r="I961" s="9" t="str">
        <f aca="false">IF(ISBLANK(A961),"",-B961*C961)</f>
        <v/>
      </c>
      <c r="J961" s="9" t="str">
        <f aca="false">IF(ISBLANK(A961),"",-SUM(I$3:I961))</f>
        <v/>
      </c>
      <c r="K961" s="9" t="str">
        <f aca="false">IF(ISBLANK(A961),"",SUMPRODUCT(O961:R961,T961:W961)-J961)</f>
        <v/>
      </c>
      <c r="L961" s="5" t="str">
        <f aca="false">IF(ISBLANK(A961),"",K961/$M$1)</f>
        <v/>
      </c>
      <c r="M961" s="5" t="str">
        <f aca="false">IF(ISBLANK(A961),"",K961/($M$1+SUM(K$3:K960)))</f>
        <v/>
      </c>
      <c r="N961" s="0" t="str">
        <f aca="false">IF(ISBLANK(A961),"",IF(H962=0,NETWORKDAYS($H$3,H961,holiday!$B$2:$B$10),IF(DAY(H961)&lt;DAY(H962),NETWORKDAYS($H$3,H961,holiday!$B$2:$B$10),0)))</f>
        <v/>
      </c>
      <c r="O961" s="0" t="str">
        <f aca="false">IF(ISBLANK(A961),"",SUMIF($A$3:$A961,O$2,$B$3:$B961))</f>
        <v/>
      </c>
      <c r="P961" s="0" t="str">
        <f aca="false">IF(ISBLANK(A961),"",SUMIF($A$3:$A961,P$2,$B$3:$B961))</f>
        <v/>
      </c>
      <c r="Q961" s="0" t="str">
        <f aca="false">IF(ISBLANK(A961),"",SUMIF($A$3:$A961,Q$2,$B$3:$B961))</f>
        <v/>
      </c>
      <c r="R961" s="0" t="str">
        <f aca="false">IF(ISBLANK(A961),"",SUMIF($A$3:$A961,R$2,$B$3:$B961))</f>
        <v/>
      </c>
      <c r="T961" s="9" t="str">
        <f aca="false">IF(ISBLANK(A961),"",IF($A961=T$2,$C961,T960))</f>
        <v/>
      </c>
      <c r="U961" s="9" t="str">
        <f aca="false">IF(ISBLANK(A961),"",IF($A961=U$2,$C961,U960))</f>
        <v/>
      </c>
      <c r="V961" s="9" t="str">
        <f aca="false">IF(ISBLANK(A961),"",IF($A961=V$2,$C961,V960))</f>
        <v/>
      </c>
      <c r="W961" s="9" t="str">
        <f aca="false">IF(ISBLANK(A961),"",IF($A961=W$2,$C961,W960))</f>
        <v/>
      </c>
    </row>
    <row r="962" customFormat="false" ht="14.1" hidden="false" customHeight="false" outlineLevel="0" collapsed="false">
      <c r="H962" s="8" t="n">
        <f aca="false">IF(ISBLANK(D962),,LEFT(D962,LEN(D962)-6)*1)</f>
        <v>0</v>
      </c>
      <c r="I962" s="9" t="str">
        <f aca="false">IF(ISBLANK(A962),"",-B962*C962)</f>
        <v/>
      </c>
      <c r="J962" s="9" t="str">
        <f aca="false">IF(ISBLANK(A962),"",-SUM(I$3:I962))</f>
        <v/>
      </c>
      <c r="K962" s="9" t="str">
        <f aca="false">IF(ISBLANK(A962),"",SUMPRODUCT(O962:R962,T962:W962)-J962)</f>
        <v/>
      </c>
      <c r="L962" s="5" t="str">
        <f aca="false">IF(ISBLANK(A962),"",K962/$M$1)</f>
        <v/>
      </c>
      <c r="M962" s="5" t="str">
        <f aca="false">IF(ISBLANK(A962),"",K962/($M$1+SUM(K$3:K961)))</f>
        <v/>
      </c>
      <c r="N962" s="0" t="str">
        <f aca="false">IF(ISBLANK(A962),"",IF(H963=0,NETWORKDAYS($H$3,H962,holiday!$B$2:$B$10),IF(DAY(H962)&lt;DAY(H963),NETWORKDAYS($H$3,H962,holiday!$B$2:$B$10),0)))</f>
        <v/>
      </c>
      <c r="O962" s="0" t="str">
        <f aca="false">IF(ISBLANK(A962),"",SUMIF($A$3:$A962,O$2,$B$3:$B962))</f>
        <v/>
      </c>
      <c r="P962" s="0" t="str">
        <f aca="false">IF(ISBLANK(A962),"",SUMIF($A$3:$A962,P$2,$B$3:$B962))</f>
        <v/>
      </c>
      <c r="Q962" s="0" t="str">
        <f aca="false">IF(ISBLANK(A962),"",SUMIF($A$3:$A962,Q$2,$B$3:$B962))</f>
        <v/>
      </c>
      <c r="R962" s="0" t="str">
        <f aca="false">IF(ISBLANK(A962),"",SUMIF($A$3:$A962,R$2,$B$3:$B962))</f>
        <v/>
      </c>
      <c r="T962" s="9" t="str">
        <f aca="false">IF(ISBLANK(A962),"",IF($A962=T$2,$C962,T961))</f>
        <v/>
      </c>
      <c r="U962" s="9" t="str">
        <f aca="false">IF(ISBLANK(A962),"",IF($A962=U$2,$C962,U961))</f>
        <v/>
      </c>
      <c r="V962" s="9" t="str">
        <f aca="false">IF(ISBLANK(A962),"",IF($A962=V$2,$C962,V961))</f>
        <v/>
      </c>
      <c r="W962" s="9" t="str">
        <f aca="false">IF(ISBLANK(A962),"",IF($A962=W$2,$C962,W961))</f>
        <v/>
      </c>
    </row>
    <row r="963" customFormat="false" ht="14.1" hidden="false" customHeight="false" outlineLevel="0" collapsed="false">
      <c r="H963" s="8" t="n">
        <f aca="false">IF(ISBLANK(D963),,LEFT(D963,LEN(D963)-6)*1)</f>
        <v>0</v>
      </c>
      <c r="I963" s="9" t="str">
        <f aca="false">IF(ISBLANK(A963),"",-B963*C963)</f>
        <v/>
      </c>
      <c r="J963" s="9" t="str">
        <f aca="false">IF(ISBLANK(A963),"",-SUM(I$3:I963))</f>
        <v/>
      </c>
      <c r="K963" s="9" t="str">
        <f aca="false">IF(ISBLANK(A963),"",SUMPRODUCT(O963:R963,T963:W963)-J963)</f>
        <v/>
      </c>
      <c r="L963" s="5" t="str">
        <f aca="false">IF(ISBLANK(A963),"",K963/$M$1)</f>
        <v/>
      </c>
      <c r="M963" s="5" t="str">
        <f aca="false">IF(ISBLANK(A963),"",K963/($M$1+SUM(K$3:K962)))</f>
        <v/>
      </c>
      <c r="N963" s="0" t="str">
        <f aca="false">IF(ISBLANK(A963),"",IF(H964=0,NETWORKDAYS($H$3,H963,holiday!$B$2:$B$10),IF(DAY(H963)&lt;DAY(H964),NETWORKDAYS($H$3,H963,holiday!$B$2:$B$10),0)))</f>
        <v/>
      </c>
      <c r="O963" s="0" t="str">
        <f aca="false">IF(ISBLANK(A963),"",SUMIF($A$3:$A963,O$2,$B$3:$B963))</f>
        <v/>
      </c>
      <c r="P963" s="0" t="str">
        <f aca="false">IF(ISBLANK(A963),"",SUMIF($A$3:$A963,P$2,$B$3:$B963))</f>
        <v/>
      </c>
      <c r="Q963" s="0" t="str">
        <f aca="false">IF(ISBLANK(A963),"",SUMIF($A$3:$A963,Q$2,$B$3:$B963))</f>
        <v/>
      </c>
      <c r="R963" s="0" t="str">
        <f aca="false">IF(ISBLANK(A963),"",SUMIF($A$3:$A963,R$2,$B$3:$B963))</f>
        <v/>
      </c>
      <c r="T963" s="9" t="str">
        <f aca="false">IF(ISBLANK(A963),"",IF($A963=T$2,$C963,T962))</f>
        <v/>
      </c>
      <c r="U963" s="9" t="str">
        <f aca="false">IF(ISBLANK(A963),"",IF($A963=U$2,$C963,U962))</f>
        <v/>
      </c>
      <c r="V963" s="9" t="str">
        <f aca="false">IF(ISBLANK(A963),"",IF($A963=V$2,$C963,V962))</f>
        <v/>
      </c>
      <c r="W963" s="9" t="str">
        <f aca="false">IF(ISBLANK(A963),"",IF($A963=W$2,$C963,W962))</f>
        <v/>
      </c>
    </row>
    <row r="964" customFormat="false" ht="14.1" hidden="false" customHeight="false" outlineLevel="0" collapsed="false">
      <c r="H964" s="8" t="n">
        <f aca="false">IF(ISBLANK(D964),,LEFT(D964,LEN(D964)-6)*1)</f>
        <v>0</v>
      </c>
      <c r="I964" s="9" t="str">
        <f aca="false">IF(ISBLANK(A964),"",-B964*C964)</f>
        <v/>
      </c>
      <c r="J964" s="9" t="str">
        <f aca="false">IF(ISBLANK(A964),"",-SUM(I$3:I964))</f>
        <v/>
      </c>
      <c r="K964" s="9" t="str">
        <f aca="false">IF(ISBLANK(A964),"",SUMPRODUCT(O964:R964,T964:W964)-J964)</f>
        <v/>
      </c>
      <c r="L964" s="5" t="str">
        <f aca="false">IF(ISBLANK(A964),"",K964/$M$1)</f>
        <v/>
      </c>
      <c r="M964" s="5" t="str">
        <f aca="false">IF(ISBLANK(A964),"",K964/($M$1+SUM(K$3:K963)))</f>
        <v/>
      </c>
      <c r="N964" s="0" t="str">
        <f aca="false">IF(ISBLANK(A964),"",IF(H965=0,NETWORKDAYS($H$3,H964,holiday!$B$2:$B$10),IF(DAY(H964)&lt;DAY(H965),NETWORKDAYS($H$3,H964,holiday!$B$2:$B$10),0)))</f>
        <v/>
      </c>
      <c r="O964" s="0" t="str">
        <f aca="false">IF(ISBLANK(A964),"",SUMIF($A$3:$A964,O$2,$B$3:$B964))</f>
        <v/>
      </c>
      <c r="P964" s="0" t="str">
        <f aca="false">IF(ISBLANK(A964),"",SUMIF($A$3:$A964,P$2,$B$3:$B964))</f>
        <v/>
      </c>
      <c r="Q964" s="0" t="str">
        <f aca="false">IF(ISBLANK(A964),"",SUMIF($A$3:$A964,Q$2,$B$3:$B964))</f>
        <v/>
      </c>
      <c r="R964" s="0" t="str">
        <f aca="false">IF(ISBLANK(A964),"",SUMIF($A$3:$A964,R$2,$B$3:$B964))</f>
        <v/>
      </c>
      <c r="T964" s="9" t="str">
        <f aca="false">IF(ISBLANK(A964),"",IF($A964=T$2,$C964,T963))</f>
        <v/>
      </c>
      <c r="U964" s="9" t="str">
        <f aca="false">IF(ISBLANK(A964),"",IF($A964=U$2,$C964,U963))</f>
        <v/>
      </c>
      <c r="V964" s="9" t="str">
        <f aca="false">IF(ISBLANK(A964),"",IF($A964=V$2,$C964,V963))</f>
        <v/>
      </c>
      <c r="W964" s="9" t="str">
        <f aca="false">IF(ISBLANK(A964),"",IF($A964=W$2,$C964,W963))</f>
        <v/>
      </c>
    </row>
    <row r="965" customFormat="false" ht="14.1" hidden="false" customHeight="false" outlineLevel="0" collapsed="false">
      <c r="H965" s="8" t="n">
        <f aca="false">IF(ISBLANK(D965),,LEFT(D965,LEN(D965)-6)*1)</f>
        <v>0</v>
      </c>
      <c r="I965" s="9" t="str">
        <f aca="false">IF(ISBLANK(A965),"",-B965*C965)</f>
        <v/>
      </c>
      <c r="J965" s="9" t="str">
        <f aca="false">IF(ISBLANK(A965),"",-SUM(I$3:I965))</f>
        <v/>
      </c>
      <c r="K965" s="9" t="str">
        <f aca="false">IF(ISBLANK(A965),"",SUMPRODUCT(O965:R965,T965:W965)-J965)</f>
        <v/>
      </c>
      <c r="L965" s="5" t="str">
        <f aca="false">IF(ISBLANK(A965),"",K965/$M$1)</f>
        <v/>
      </c>
      <c r="M965" s="5" t="str">
        <f aca="false">IF(ISBLANK(A965),"",K965/($M$1+SUM(K$3:K964)))</f>
        <v/>
      </c>
      <c r="N965" s="0" t="str">
        <f aca="false">IF(ISBLANK(A965),"",IF(H966=0,NETWORKDAYS($H$3,H965,holiday!$B$2:$B$10),IF(DAY(H965)&lt;DAY(H966),NETWORKDAYS($H$3,H965,holiday!$B$2:$B$10),0)))</f>
        <v/>
      </c>
      <c r="O965" s="0" t="str">
        <f aca="false">IF(ISBLANK(A965),"",SUMIF($A$3:$A965,O$2,$B$3:$B965))</f>
        <v/>
      </c>
      <c r="P965" s="0" t="str">
        <f aca="false">IF(ISBLANK(A965),"",SUMIF($A$3:$A965,P$2,$B$3:$B965))</f>
        <v/>
      </c>
      <c r="Q965" s="0" t="str">
        <f aca="false">IF(ISBLANK(A965),"",SUMIF($A$3:$A965,Q$2,$B$3:$B965))</f>
        <v/>
      </c>
      <c r="R965" s="0" t="str">
        <f aca="false">IF(ISBLANK(A965),"",SUMIF($A$3:$A965,R$2,$B$3:$B965))</f>
        <v/>
      </c>
      <c r="T965" s="9" t="str">
        <f aca="false">IF(ISBLANK(A965),"",IF($A965=T$2,$C965,T964))</f>
        <v/>
      </c>
      <c r="U965" s="9" t="str">
        <f aca="false">IF(ISBLANK(A965),"",IF($A965=U$2,$C965,U964))</f>
        <v/>
      </c>
      <c r="V965" s="9" t="str">
        <f aca="false">IF(ISBLANK(A965),"",IF($A965=V$2,$C965,V964))</f>
        <v/>
      </c>
      <c r="W965" s="9" t="str">
        <f aca="false">IF(ISBLANK(A965),"",IF($A965=W$2,$C965,W964))</f>
        <v/>
      </c>
    </row>
    <row r="966" customFormat="false" ht="14.1" hidden="false" customHeight="false" outlineLevel="0" collapsed="false">
      <c r="H966" s="8" t="n">
        <f aca="false">IF(ISBLANK(D966),,LEFT(D966,LEN(D966)-6)*1)</f>
        <v>0</v>
      </c>
      <c r="I966" s="9" t="str">
        <f aca="false">IF(ISBLANK(A966),"",-B966*C966)</f>
        <v/>
      </c>
      <c r="J966" s="9" t="str">
        <f aca="false">IF(ISBLANK(A966),"",-SUM(I$3:I966))</f>
        <v/>
      </c>
      <c r="K966" s="9" t="str">
        <f aca="false">IF(ISBLANK(A966),"",SUMPRODUCT(O966:R966,T966:W966)-J966)</f>
        <v/>
      </c>
      <c r="L966" s="5" t="str">
        <f aca="false">IF(ISBLANK(A966),"",K966/$M$1)</f>
        <v/>
      </c>
      <c r="M966" s="5" t="str">
        <f aca="false">IF(ISBLANK(A966),"",K966/($M$1+SUM(K$3:K965)))</f>
        <v/>
      </c>
      <c r="N966" s="0" t="str">
        <f aca="false">IF(ISBLANK(A966),"",IF(H967=0,NETWORKDAYS($H$3,H966,holiday!$B$2:$B$10),IF(DAY(H966)&lt;DAY(H967),NETWORKDAYS($H$3,H966,holiday!$B$2:$B$10),0)))</f>
        <v/>
      </c>
      <c r="O966" s="0" t="str">
        <f aca="false">IF(ISBLANK(A966),"",SUMIF($A$3:$A966,O$2,$B$3:$B966))</f>
        <v/>
      </c>
      <c r="P966" s="0" t="str">
        <f aca="false">IF(ISBLANK(A966),"",SUMIF($A$3:$A966,P$2,$B$3:$B966))</f>
        <v/>
      </c>
      <c r="Q966" s="0" t="str">
        <f aca="false">IF(ISBLANK(A966),"",SUMIF($A$3:$A966,Q$2,$B$3:$B966))</f>
        <v/>
      </c>
      <c r="R966" s="0" t="str">
        <f aca="false">IF(ISBLANK(A966),"",SUMIF($A$3:$A966,R$2,$B$3:$B966))</f>
        <v/>
      </c>
      <c r="T966" s="9" t="str">
        <f aca="false">IF(ISBLANK(A966),"",IF($A966=T$2,$C966,T965))</f>
        <v/>
      </c>
      <c r="U966" s="9" t="str">
        <f aca="false">IF(ISBLANK(A966),"",IF($A966=U$2,$C966,U965))</f>
        <v/>
      </c>
      <c r="V966" s="9" t="str">
        <f aca="false">IF(ISBLANK(A966),"",IF($A966=V$2,$C966,V965))</f>
        <v/>
      </c>
      <c r="W966" s="9" t="str">
        <f aca="false">IF(ISBLANK(A966),"",IF($A966=W$2,$C966,W965))</f>
        <v/>
      </c>
    </row>
    <row r="967" customFormat="false" ht="14.1" hidden="false" customHeight="false" outlineLevel="0" collapsed="false">
      <c r="H967" s="8" t="n">
        <f aca="false">IF(ISBLANK(D967),,LEFT(D967,LEN(D967)-6)*1)</f>
        <v>0</v>
      </c>
      <c r="I967" s="9" t="str">
        <f aca="false">IF(ISBLANK(A967),"",-B967*C967)</f>
        <v/>
      </c>
      <c r="J967" s="9" t="str">
        <f aca="false">IF(ISBLANK(A967),"",-SUM(I$3:I967))</f>
        <v/>
      </c>
      <c r="K967" s="9" t="str">
        <f aca="false">IF(ISBLANK(A967),"",SUMPRODUCT(O967:R967,T967:W967)-J967)</f>
        <v/>
      </c>
      <c r="L967" s="5" t="str">
        <f aca="false">IF(ISBLANK(A967),"",K967/$M$1)</f>
        <v/>
      </c>
      <c r="M967" s="5" t="str">
        <f aca="false">IF(ISBLANK(A967),"",K967/($M$1+SUM(K$3:K966)))</f>
        <v/>
      </c>
      <c r="N967" s="0" t="str">
        <f aca="false">IF(ISBLANK(A967),"",IF(H968=0,NETWORKDAYS($H$3,H967,holiday!$B$2:$B$10),IF(DAY(H967)&lt;DAY(H968),NETWORKDAYS($H$3,H967,holiday!$B$2:$B$10),0)))</f>
        <v/>
      </c>
      <c r="O967" s="0" t="str">
        <f aca="false">IF(ISBLANK(A967),"",SUMIF($A$3:$A967,O$2,$B$3:$B967))</f>
        <v/>
      </c>
      <c r="P967" s="0" t="str">
        <f aca="false">IF(ISBLANK(A967),"",SUMIF($A$3:$A967,P$2,$B$3:$B967))</f>
        <v/>
      </c>
      <c r="Q967" s="0" t="str">
        <f aca="false">IF(ISBLANK(A967),"",SUMIF($A$3:$A967,Q$2,$B$3:$B967))</f>
        <v/>
      </c>
      <c r="R967" s="0" t="str">
        <f aca="false">IF(ISBLANK(A967),"",SUMIF($A$3:$A967,R$2,$B$3:$B967))</f>
        <v/>
      </c>
      <c r="T967" s="9" t="str">
        <f aca="false">IF(ISBLANK(A967),"",IF($A967=T$2,$C967,T966))</f>
        <v/>
      </c>
      <c r="U967" s="9" t="str">
        <f aca="false">IF(ISBLANK(A967),"",IF($A967=U$2,$C967,U966))</f>
        <v/>
      </c>
      <c r="V967" s="9" t="str">
        <f aca="false">IF(ISBLANK(A967),"",IF($A967=V$2,$C967,V966))</f>
        <v/>
      </c>
      <c r="W967" s="9" t="str">
        <f aca="false">IF(ISBLANK(A967),"",IF($A967=W$2,$C967,W966))</f>
        <v/>
      </c>
    </row>
    <row r="968" customFormat="false" ht="14.1" hidden="false" customHeight="false" outlineLevel="0" collapsed="false">
      <c r="H968" s="8" t="n">
        <f aca="false">IF(ISBLANK(D968),,LEFT(D968,LEN(D968)-6)*1)</f>
        <v>0</v>
      </c>
      <c r="I968" s="9" t="str">
        <f aca="false">IF(ISBLANK(A968),"",-B968*C968)</f>
        <v/>
      </c>
      <c r="J968" s="9" t="str">
        <f aca="false">IF(ISBLANK(A968),"",-SUM(I$3:I968))</f>
        <v/>
      </c>
      <c r="K968" s="9" t="str">
        <f aca="false">IF(ISBLANK(A968),"",SUMPRODUCT(O968:R968,T968:W968)-J968)</f>
        <v/>
      </c>
      <c r="L968" s="5" t="str">
        <f aca="false">IF(ISBLANK(A968),"",K968/$M$1)</f>
        <v/>
      </c>
      <c r="M968" s="5" t="str">
        <f aca="false">IF(ISBLANK(A968),"",K968/($M$1+SUM(K$3:K967)))</f>
        <v/>
      </c>
      <c r="N968" s="0" t="str">
        <f aca="false">IF(ISBLANK(A968),"",IF(H969=0,NETWORKDAYS($H$3,H968,holiday!$B$2:$B$10),IF(DAY(H968)&lt;DAY(H969),NETWORKDAYS($H$3,H968,holiday!$B$2:$B$10),0)))</f>
        <v/>
      </c>
      <c r="O968" s="0" t="str">
        <f aca="false">IF(ISBLANK(A968),"",SUMIF($A$3:$A968,O$2,$B$3:$B968))</f>
        <v/>
      </c>
      <c r="P968" s="0" t="str">
        <f aca="false">IF(ISBLANK(A968),"",SUMIF($A$3:$A968,P$2,$B$3:$B968))</f>
        <v/>
      </c>
      <c r="Q968" s="0" t="str">
        <f aca="false">IF(ISBLANK(A968),"",SUMIF($A$3:$A968,Q$2,$B$3:$B968))</f>
        <v/>
      </c>
      <c r="R968" s="0" t="str">
        <f aca="false">IF(ISBLANK(A968),"",SUMIF($A$3:$A968,R$2,$B$3:$B968))</f>
        <v/>
      </c>
      <c r="T968" s="9" t="str">
        <f aca="false">IF(ISBLANK(A968),"",IF($A968=T$2,$C968,T967))</f>
        <v/>
      </c>
      <c r="U968" s="9" t="str">
        <f aca="false">IF(ISBLANK(A968),"",IF($A968=U$2,$C968,U967))</f>
        <v/>
      </c>
      <c r="V968" s="9" t="str">
        <f aca="false">IF(ISBLANK(A968),"",IF($A968=V$2,$C968,V967))</f>
        <v/>
      </c>
      <c r="W968" s="9" t="str">
        <f aca="false">IF(ISBLANK(A968),"",IF($A968=W$2,$C968,W967))</f>
        <v/>
      </c>
    </row>
    <row r="969" customFormat="false" ht="14.1" hidden="false" customHeight="false" outlineLevel="0" collapsed="false">
      <c r="H969" s="8" t="n">
        <f aca="false">IF(ISBLANK(D969),,LEFT(D969,LEN(D969)-6)*1)</f>
        <v>0</v>
      </c>
      <c r="I969" s="9" t="str">
        <f aca="false">IF(ISBLANK(A969),"",-B969*C969)</f>
        <v/>
      </c>
      <c r="J969" s="9" t="str">
        <f aca="false">IF(ISBLANK(A969),"",-SUM(I$3:I969))</f>
        <v/>
      </c>
      <c r="K969" s="9" t="str">
        <f aca="false">IF(ISBLANK(A969),"",SUMPRODUCT(O969:R969,T969:W969)-J969)</f>
        <v/>
      </c>
      <c r="L969" s="5" t="str">
        <f aca="false">IF(ISBLANK(A969),"",K969/$M$1)</f>
        <v/>
      </c>
      <c r="M969" s="5" t="str">
        <f aca="false">IF(ISBLANK(A969),"",K969/($M$1+SUM(K$3:K968)))</f>
        <v/>
      </c>
      <c r="N969" s="0" t="str">
        <f aca="false">IF(ISBLANK(A969),"",IF(H970=0,NETWORKDAYS($H$3,H969,holiday!$B$2:$B$10),IF(DAY(H969)&lt;DAY(H970),NETWORKDAYS($H$3,H969,holiday!$B$2:$B$10),0)))</f>
        <v/>
      </c>
      <c r="O969" s="0" t="str">
        <f aca="false">IF(ISBLANK(A969),"",SUMIF($A$3:$A969,O$2,$B$3:$B969))</f>
        <v/>
      </c>
      <c r="P969" s="0" t="str">
        <f aca="false">IF(ISBLANK(A969),"",SUMIF($A$3:$A969,P$2,$B$3:$B969))</f>
        <v/>
      </c>
      <c r="Q969" s="0" t="str">
        <f aca="false">IF(ISBLANK(A969),"",SUMIF($A$3:$A969,Q$2,$B$3:$B969))</f>
        <v/>
      </c>
      <c r="R969" s="0" t="str">
        <f aca="false">IF(ISBLANK(A969),"",SUMIF($A$3:$A969,R$2,$B$3:$B969))</f>
        <v/>
      </c>
      <c r="T969" s="9" t="str">
        <f aca="false">IF(ISBLANK(A969),"",IF($A969=T$2,$C969,T968))</f>
        <v/>
      </c>
      <c r="U969" s="9" t="str">
        <f aca="false">IF(ISBLANK(A969),"",IF($A969=U$2,$C969,U968))</f>
        <v/>
      </c>
      <c r="V969" s="9" t="str">
        <f aca="false">IF(ISBLANK(A969),"",IF($A969=V$2,$C969,V968))</f>
        <v/>
      </c>
      <c r="W969" s="9" t="str">
        <f aca="false">IF(ISBLANK(A969),"",IF($A969=W$2,$C969,W968))</f>
        <v/>
      </c>
    </row>
    <row r="970" customFormat="false" ht="14.1" hidden="false" customHeight="false" outlineLevel="0" collapsed="false">
      <c r="H970" s="8" t="n">
        <f aca="false">IF(ISBLANK(D970),,LEFT(D970,LEN(D970)-6)*1)</f>
        <v>0</v>
      </c>
      <c r="I970" s="9" t="str">
        <f aca="false">IF(ISBLANK(A970),"",-B970*C970)</f>
        <v/>
      </c>
      <c r="J970" s="9" t="str">
        <f aca="false">IF(ISBLANK(A970),"",-SUM(I$3:I970))</f>
        <v/>
      </c>
      <c r="K970" s="9" t="str">
        <f aca="false">IF(ISBLANK(A970),"",SUMPRODUCT(O970:R970,T970:W970)-J970)</f>
        <v/>
      </c>
      <c r="L970" s="5" t="str">
        <f aca="false">IF(ISBLANK(A970),"",K970/$M$1)</f>
        <v/>
      </c>
      <c r="M970" s="5" t="str">
        <f aca="false">IF(ISBLANK(A970),"",K970/($M$1+SUM(K$3:K969)))</f>
        <v/>
      </c>
      <c r="N970" s="0" t="str">
        <f aca="false">IF(ISBLANK(A970),"",IF(H971=0,NETWORKDAYS($H$3,H970,holiday!$B$2:$B$10),IF(DAY(H970)&lt;DAY(H971),NETWORKDAYS($H$3,H970,holiday!$B$2:$B$10),0)))</f>
        <v/>
      </c>
      <c r="O970" s="0" t="str">
        <f aca="false">IF(ISBLANK(A970),"",SUMIF($A$3:$A970,O$2,$B$3:$B970))</f>
        <v/>
      </c>
      <c r="P970" s="0" t="str">
        <f aca="false">IF(ISBLANK(A970),"",SUMIF($A$3:$A970,P$2,$B$3:$B970))</f>
        <v/>
      </c>
      <c r="Q970" s="0" t="str">
        <f aca="false">IF(ISBLANK(A970),"",SUMIF($A$3:$A970,Q$2,$B$3:$B970))</f>
        <v/>
      </c>
      <c r="R970" s="0" t="str">
        <f aca="false">IF(ISBLANK(A970),"",SUMIF($A$3:$A970,R$2,$B$3:$B970))</f>
        <v/>
      </c>
      <c r="T970" s="9" t="str">
        <f aca="false">IF(ISBLANK(A970),"",IF($A970=T$2,$C970,T969))</f>
        <v/>
      </c>
      <c r="U970" s="9" t="str">
        <f aca="false">IF(ISBLANK(A970),"",IF($A970=U$2,$C970,U969))</f>
        <v/>
      </c>
      <c r="V970" s="9" t="str">
        <f aca="false">IF(ISBLANK(A970),"",IF($A970=V$2,$C970,V969))</f>
        <v/>
      </c>
      <c r="W970" s="9" t="str">
        <f aca="false">IF(ISBLANK(A970),"",IF($A970=W$2,$C970,W969))</f>
        <v/>
      </c>
    </row>
    <row r="971" customFormat="false" ht="14.1" hidden="false" customHeight="false" outlineLevel="0" collapsed="false">
      <c r="H971" s="8" t="n">
        <f aca="false">IF(ISBLANK(D971),,LEFT(D971,LEN(D971)-6)*1)</f>
        <v>0</v>
      </c>
      <c r="I971" s="9" t="str">
        <f aca="false">IF(ISBLANK(A971),"",-B971*C971)</f>
        <v/>
      </c>
      <c r="J971" s="9" t="str">
        <f aca="false">IF(ISBLANK(A971),"",-SUM(I$3:I971))</f>
        <v/>
      </c>
      <c r="K971" s="9" t="str">
        <f aca="false">IF(ISBLANK(A971),"",SUMPRODUCT(O971:R971,T971:W971)-J971)</f>
        <v/>
      </c>
      <c r="L971" s="5" t="str">
        <f aca="false">IF(ISBLANK(A971),"",K971/$M$1)</f>
        <v/>
      </c>
      <c r="M971" s="5" t="str">
        <f aca="false">IF(ISBLANK(A971),"",K971/($M$1+SUM(K$3:K970)))</f>
        <v/>
      </c>
      <c r="N971" s="0" t="str">
        <f aca="false">IF(ISBLANK(A971),"",IF(H972=0,NETWORKDAYS($H$3,H971,holiday!$B$2:$B$10),IF(DAY(H971)&lt;DAY(H972),NETWORKDAYS($H$3,H971,holiday!$B$2:$B$10),0)))</f>
        <v/>
      </c>
      <c r="O971" s="0" t="str">
        <f aca="false">IF(ISBLANK(A971),"",SUMIF($A$3:$A971,O$2,$B$3:$B971))</f>
        <v/>
      </c>
      <c r="P971" s="0" t="str">
        <f aca="false">IF(ISBLANK(A971),"",SUMIF($A$3:$A971,P$2,$B$3:$B971))</f>
        <v/>
      </c>
      <c r="Q971" s="0" t="str">
        <f aca="false">IF(ISBLANK(A971),"",SUMIF($A$3:$A971,Q$2,$B$3:$B971))</f>
        <v/>
      </c>
      <c r="R971" s="0" t="str">
        <f aca="false">IF(ISBLANK(A971),"",SUMIF($A$3:$A971,R$2,$B$3:$B971))</f>
        <v/>
      </c>
      <c r="T971" s="9" t="str">
        <f aca="false">IF(ISBLANK(A971),"",IF($A971=T$2,$C971,T970))</f>
        <v/>
      </c>
      <c r="U971" s="9" t="str">
        <f aca="false">IF(ISBLANK(A971),"",IF($A971=U$2,$C971,U970))</f>
        <v/>
      </c>
      <c r="V971" s="9" t="str">
        <f aca="false">IF(ISBLANK(A971),"",IF($A971=V$2,$C971,V970))</f>
        <v/>
      </c>
      <c r="W971" s="9" t="str">
        <f aca="false">IF(ISBLANK(A971),"",IF($A971=W$2,$C971,W970))</f>
        <v/>
      </c>
    </row>
    <row r="972" customFormat="false" ht="14.1" hidden="false" customHeight="false" outlineLevel="0" collapsed="false">
      <c r="H972" s="8" t="n">
        <f aca="false">IF(ISBLANK(D972),,LEFT(D972,LEN(D972)-6)*1)</f>
        <v>0</v>
      </c>
      <c r="I972" s="9" t="str">
        <f aca="false">IF(ISBLANK(A972),"",-B972*C972)</f>
        <v/>
      </c>
      <c r="J972" s="9" t="str">
        <f aca="false">IF(ISBLANK(A972),"",-SUM(I$3:I972))</f>
        <v/>
      </c>
      <c r="K972" s="9" t="str">
        <f aca="false">IF(ISBLANK(A972),"",SUMPRODUCT(O972:R972,T972:W972)-J972)</f>
        <v/>
      </c>
      <c r="L972" s="5" t="str">
        <f aca="false">IF(ISBLANK(A972),"",K972/$M$1)</f>
        <v/>
      </c>
      <c r="M972" s="5" t="str">
        <f aca="false">IF(ISBLANK(A972),"",K972/($M$1+SUM(K$3:K971)))</f>
        <v/>
      </c>
      <c r="N972" s="0" t="str">
        <f aca="false">IF(ISBLANK(A972),"",IF(H973=0,NETWORKDAYS($H$3,H972,holiday!$B$2:$B$10),IF(DAY(H972)&lt;DAY(H973),NETWORKDAYS($H$3,H972,holiday!$B$2:$B$10),0)))</f>
        <v/>
      </c>
      <c r="O972" s="0" t="str">
        <f aca="false">IF(ISBLANK(A972),"",SUMIF($A$3:$A972,O$2,$B$3:$B972))</f>
        <v/>
      </c>
      <c r="P972" s="0" t="str">
        <f aca="false">IF(ISBLANK(A972),"",SUMIF($A$3:$A972,P$2,$B$3:$B972))</f>
        <v/>
      </c>
      <c r="Q972" s="0" t="str">
        <f aca="false">IF(ISBLANK(A972),"",SUMIF($A$3:$A972,Q$2,$B$3:$B972))</f>
        <v/>
      </c>
      <c r="R972" s="0" t="str">
        <f aca="false">IF(ISBLANK(A972),"",SUMIF($A$3:$A972,R$2,$B$3:$B972))</f>
        <v/>
      </c>
      <c r="T972" s="9" t="str">
        <f aca="false">IF(ISBLANK(A972),"",IF($A972=T$2,$C972,T971))</f>
        <v/>
      </c>
      <c r="U972" s="9" t="str">
        <f aca="false">IF(ISBLANK(A972),"",IF($A972=U$2,$C972,U971))</f>
        <v/>
      </c>
      <c r="V972" s="9" t="str">
        <f aca="false">IF(ISBLANK(A972),"",IF($A972=V$2,$C972,V971))</f>
        <v/>
      </c>
      <c r="W972" s="9" t="str">
        <f aca="false">IF(ISBLANK(A972),"",IF($A972=W$2,$C972,W971))</f>
        <v/>
      </c>
    </row>
    <row r="973" customFormat="false" ht="14.1" hidden="false" customHeight="false" outlineLevel="0" collapsed="false">
      <c r="H973" s="8" t="n">
        <f aca="false">IF(ISBLANK(D973),,LEFT(D973,LEN(D973)-6)*1)</f>
        <v>0</v>
      </c>
      <c r="I973" s="9" t="str">
        <f aca="false">IF(ISBLANK(A973),"",-B973*C973)</f>
        <v/>
      </c>
      <c r="J973" s="9" t="str">
        <f aca="false">IF(ISBLANK(A973),"",-SUM(I$3:I973))</f>
        <v/>
      </c>
      <c r="K973" s="9" t="str">
        <f aca="false">IF(ISBLANK(A973),"",SUMPRODUCT(O973:R973,T973:W973)-J973)</f>
        <v/>
      </c>
      <c r="L973" s="5" t="str">
        <f aca="false">IF(ISBLANK(A973),"",K973/$M$1)</f>
        <v/>
      </c>
      <c r="M973" s="5" t="str">
        <f aca="false">IF(ISBLANK(A973),"",K973/($M$1+SUM(K$3:K972)))</f>
        <v/>
      </c>
      <c r="N973" s="0" t="str">
        <f aca="false">IF(ISBLANK(A973),"",IF(H974=0,NETWORKDAYS($H$3,H973,holiday!$B$2:$B$10),IF(DAY(H973)&lt;DAY(H974),NETWORKDAYS($H$3,H973,holiday!$B$2:$B$10),0)))</f>
        <v/>
      </c>
      <c r="O973" s="0" t="str">
        <f aca="false">IF(ISBLANK(A973),"",SUMIF($A$3:$A973,O$2,$B$3:$B973))</f>
        <v/>
      </c>
      <c r="P973" s="0" t="str">
        <f aca="false">IF(ISBLANK(A973),"",SUMIF($A$3:$A973,P$2,$B$3:$B973))</f>
        <v/>
      </c>
      <c r="Q973" s="0" t="str">
        <f aca="false">IF(ISBLANK(A973),"",SUMIF($A$3:$A973,Q$2,$B$3:$B973))</f>
        <v/>
      </c>
      <c r="R973" s="0" t="str">
        <f aca="false">IF(ISBLANK(A973),"",SUMIF($A$3:$A973,R$2,$B$3:$B973))</f>
        <v/>
      </c>
      <c r="T973" s="9" t="str">
        <f aca="false">IF(ISBLANK(A973),"",IF($A973=T$2,$C973,T972))</f>
        <v/>
      </c>
      <c r="U973" s="9" t="str">
        <f aca="false">IF(ISBLANK(A973),"",IF($A973=U$2,$C973,U972))</f>
        <v/>
      </c>
      <c r="V973" s="9" t="str">
        <f aca="false">IF(ISBLANK(A973),"",IF($A973=V$2,$C973,V972))</f>
        <v/>
      </c>
      <c r="W973" s="9" t="str">
        <f aca="false">IF(ISBLANK(A973),"",IF($A973=W$2,$C973,W972))</f>
        <v/>
      </c>
    </row>
    <row r="974" customFormat="false" ht="14.1" hidden="false" customHeight="false" outlineLevel="0" collapsed="false">
      <c r="H974" s="8" t="n">
        <f aca="false">IF(ISBLANK(D974),,LEFT(D974,LEN(D974)-6)*1)</f>
        <v>0</v>
      </c>
      <c r="I974" s="9" t="str">
        <f aca="false">IF(ISBLANK(A974),"",-B974*C974)</f>
        <v/>
      </c>
      <c r="J974" s="9" t="str">
        <f aca="false">IF(ISBLANK(A974),"",-SUM(I$3:I974))</f>
        <v/>
      </c>
      <c r="K974" s="9" t="str">
        <f aca="false">IF(ISBLANK(A974),"",SUMPRODUCT(O974:R974,T974:W974)-J974)</f>
        <v/>
      </c>
      <c r="L974" s="5" t="str">
        <f aca="false">IF(ISBLANK(A974),"",K974/$M$1)</f>
        <v/>
      </c>
      <c r="M974" s="5" t="str">
        <f aca="false">IF(ISBLANK(A974),"",K974/($M$1+SUM(K$3:K973)))</f>
        <v/>
      </c>
      <c r="N974" s="0" t="str">
        <f aca="false">IF(ISBLANK(A974),"",IF(H975=0,NETWORKDAYS($H$3,H974,holiday!$B$2:$B$10),IF(DAY(H974)&lt;DAY(H975),NETWORKDAYS($H$3,H974,holiday!$B$2:$B$10),0)))</f>
        <v/>
      </c>
      <c r="O974" s="0" t="str">
        <f aca="false">IF(ISBLANK(A974),"",SUMIF($A$3:$A974,O$2,$B$3:$B974))</f>
        <v/>
      </c>
      <c r="P974" s="0" t="str">
        <f aca="false">IF(ISBLANK(A974),"",SUMIF($A$3:$A974,P$2,$B$3:$B974))</f>
        <v/>
      </c>
      <c r="Q974" s="0" t="str">
        <f aca="false">IF(ISBLANK(A974),"",SUMIF($A$3:$A974,Q$2,$B$3:$B974))</f>
        <v/>
      </c>
      <c r="R974" s="0" t="str">
        <f aca="false">IF(ISBLANK(A974),"",SUMIF($A$3:$A974,R$2,$B$3:$B974))</f>
        <v/>
      </c>
      <c r="T974" s="9" t="str">
        <f aca="false">IF(ISBLANK(A974),"",IF($A974=T$2,$C974,T973))</f>
        <v/>
      </c>
      <c r="U974" s="9" t="str">
        <f aca="false">IF(ISBLANK(A974),"",IF($A974=U$2,$C974,U973))</f>
        <v/>
      </c>
      <c r="V974" s="9" t="str">
        <f aca="false">IF(ISBLANK(A974),"",IF($A974=V$2,$C974,V973))</f>
        <v/>
      </c>
      <c r="W974" s="9" t="str">
        <f aca="false">IF(ISBLANK(A974),"",IF($A974=W$2,$C974,W973))</f>
        <v/>
      </c>
    </row>
    <row r="975" customFormat="false" ht="14.1" hidden="false" customHeight="false" outlineLevel="0" collapsed="false">
      <c r="H975" s="8" t="n">
        <f aca="false">IF(ISBLANK(D975),,LEFT(D975,LEN(D975)-6)*1)</f>
        <v>0</v>
      </c>
      <c r="I975" s="9" t="str">
        <f aca="false">IF(ISBLANK(A975),"",-B975*C975)</f>
        <v/>
      </c>
      <c r="J975" s="9" t="str">
        <f aca="false">IF(ISBLANK(A975),"",-SUM(I$3:I975))</f>
        <v/>
      </c>
      <c r="K975" s="9" t="str">
        <f aca="false">IF(ISBLANK(A975),"",SUMPRODUCT(O975:R975,T975:W975)-J975)</f>
        <v/>
      </c>
      <c r="L975" s="5" t="str">
        <f aca="false">IF(ISBLANK(A975),"",K975/$M$1)</f>
        <v/>
      </c>
      <c r="M975" s="5" t="str">
        <f aca="false">IF(ISBLANK(A975),"",K975/($M$1+SUM(K$3:K974)))</f>
        <v/>
      </c>
      <c r="N975" s="0" t="str">
        <f aca="false">IF(ISBLANK(A975),"",IF(H976=0,NETWORKDAYS($H$3,H975,holiday!$B$2:$B$10),IF(DAY(H975)&lt;DAY(H976),NETWORKDAYS($H$3,H975,holiday!$B$2:$B$10),0)))</f>
        <v/>
      </c>
      <c r="O975" s="0" t="str">
        <f aca="false">IF(ISBLANK(A975),"",SUMIF($A$3:$A975,O$2,$B$3:$B975))</f>
        <v/>
      </c>
      <c r="P975" s="0" t="str">
        <f aca="false">IF(ISBLANK(A975),"",SUMIF($A$3:$A975,P$2,$B$3:$B975))</f>
        <v/>
      </c>
      <c r="Q975" s="0" t="str">
        <f aca="false">IF(ISBLANK(A975),"",SUMIF($A$3:$A975,Q$2,$B$3:$B975))</f>
        <v/>
      </c>
      <c r="R975" s="0" t="str">
        <f aca="false">IF(ISBLANK(A975),"",SUMIF($A$3:$A975,R$2,$B$3:$B975))</f>
        <v/>
      </c>
      <c r="T975" s="9" t="str">
        <f aca="false">IF(ISBLANK(A975),"",IF($A975=T$2,$C975,T974))</f>
        <v/>
      </c>
      <c r="U975" s="9" t="str">
        <f aca="false">IF(ISBLANK(A975),"",IF($A975=U$2,$C975,U974))</f>
        <v/>
      </c>
      <c r="V975" s="9" t="str">
        <f aca="false">IF(ISBLANK(A975),"",IF($A975=V$2,$C975,V974))</f>
        <v/>
      </c>
      <c r="W975" s="9" t="str">
        <f aca="false">IF(ISBLANK(A975),"",IF($A975=W$2,$C975,W974))</f>
        <v/>
      </c>
    </row>
    <row r="976" customFormat="false" ht="14.1" hidden="false" customHeight="false" outlineLevel="0" collapsed="false">
      <c r="H976" s="8" t="n">
        <f aca="false">IF(ISBLANK(D976),,LEFT(D976,LEN(D976)-6)*1)</f>
        <v>0</v>
      </c>
      <c r="I976" s="9" t="str">
        <f aca="false">IF(ISBLANK(A976),"",-B976*C976)</f>
        <v/>
      </c>
      <c r="J976" s="9" t="str">
        <f aca="false">IF(ISBLANK(A976),"",-SUM(I$3:I976))</f>
        <v/>
      </c>
      <c r="K976" s="9" t="str">
        <f aca="false">IF(ISBLANK(A976),"",SUMPRODUCT(O976:R976,T976:W976)-J976)</f>
        <v/>
      </c>
      <c r="L976" s="5" t="str">
        <f aca="false">IF(ISBLANK(A976),"",K976/$M$1)</f>
        <v/>
      </c>
      <c r="M976" s="5" t="str">
        <f aca="false">IF(ISBLANK(A976),"",K976/($M$1+SUM(K$3:K975)))</f>
        <v/>
      </c>
      <c r="N976" s="0" t="str">
        <f aca="false">IF(ISBLANK(A976),"",IF(H977=0,NETWORKDAYS($H$3,H976,holiday!$B$2:$B$10),IF(DAY(H976)&lt;DAY(H977),NETWORKDAYS($H$3,H976,holiday!$B$2:$B$10),0)))</f>
        <v/>
      </c>
      <c r="O976" s="0" t="str">
        <f aca="false">IF(ISBLANK(A976),"",SUMIF($A$3:$A976,O$2,$B$3:$B976))</f>
        <v/>
      </c>
      <c r="P976" s="0" t="str">
        <f aca="false">IF(ISBLANK(A976),"",SUMIF($A$3:$A976,P$2,$B$3:$B976))</f>
        <v/>
      </c>
      <c r="Q976" s="0" t="str">
        <f aca="false">IF(ISBLANK(A976),"",SUMIF($A$3:$A976,Q$2,$B$3:$B976))</f>
        <v/>
      </c>
      <c r="R976" s="0" t="str">
        <f aca="false">IF(ISBLANK(A976),"",SUMIF($A$3:$A976,R$2,$B$3:$B976))</f>
        <v/>
      </c>
      <c r="T976" s="9" t="str">
        <f aca="false">IF(ISBLANK(A976),"",IF($A976=T$2,$C976,T975))</f>
        <v/>
      </c>
      <c r="U976" s="9" t="str">
        <f aca="false">IF(ISBLANK(A976),"",IF($A976=U$2,$C976,U975))</f>
        <v/>
      </c>
      <c r="V976" s="9" t="str">
        <f aca="false">IF(ISBLANK(A976),"",IF($A976=V$2,$C976,V975))</f>
        <v/>
      </c>
      <c r="W976" s="9" t="str">
        <f aca="false">IF(ISBLANK(A976),"",IF($A976=W$2,$C976,W975))</f>
        <v/>
      </c>
    </row>
    <row r="977" customFormat="false" ht="14.1" hidden="false" customHeight="false" outlineLevel="0" collapsed="false">
      <c r="H977" s="8" t="n">
        <f aca="false">IF(ISBLANK(D977),,LEFT(D977,LEN(D977)-6)*1)</f>
        <v>0</v>
      </c>
      <c r="I977" s="9" t="str">
        <f aca="false">IF(ISBLANK(A977),"",-B977*C977)</f>
        <v/>
      </c>
      <c r="J977" s="9" t="str">
        <f aca="false">IF(ISBLANK(A977),"",-SUM(I$3:I977))</f>
        <v/>
      </c>
      <c r="K977" s="9" t="str">
        <f aca="false">IF(ISBLANK(A977),"",SUMPRODUCT(O977:R977,T977:W977)-J977)</f>
        <v/>
      </c>
      <c r="L977" s="5" t="str">
        <f aca="false">IF(ISBLANK(A977),"",K977/$M$1)</f>
        <v/>
      </c>
      <c r="M977" s="5" t="str">
        <f aca="false">IF(ISBLANK(A977),"",K977/($M$1+SUM(K$3:K976)))</f>
        <v/>
      </c>
      <c r="N977" s="0" t="str">
        <f aca="false">IF(ISBLANK(A977),"",IF(H978=0,NETWORKDAYS($H$3,H977,holiday!$B$2:$B$10),IF(DAY(H977)&lt;DAY(H978),NETWORKDAYS($H$3,H977,holiday!$B$2:$B$10),0)))</f>
        <v/>
      </c>
      <c r="O977" s="0" t="str">
        <f aca="false">IF(ISBLANK(A977),"",SUMIF($A$3:$A977,O$2,$B$3:$B977))</f>
        <v/>
      </c>
      <c r="P977" s="0" t="str">
        <f aca="false">IF(ISBLANK(A977),"",SUMIF($A$3:$A977,P$2,$B$3:$B977))</f>
        <v/>
      </c>
      <c r="Q977" s="0" t="str">
        <f aca="false">IF(ISBLANK(A977),"",SUMIF($A$3:$A977,Q$2,$B$3:$B977))</f>
        <v/>
      </c>
      <c r="R977" s="0" t="str">
        <f aca="false">IF(ISBLANK(A977),"",SUMIF($A$3:$A977,R$2,$B$3:$B977))</f>
        <v/>
      </c>
      <c r="T977" s="9" t="str">
        <f aca="false">IF(ISBLANK(A977),"",IF($A977=T$2,$C977,T976))</f>
        <v/>
      </c>
      <c r="U977" s="9" t="str">
        <f aca="false">IF(ISBLANK(A977),"",IF($A977=U$2,$C977,U976))</f>
        <v/>
      </c>
      <c r="V977" s="9" t="str">
        <f aca="false">IF(ISBLANK(A977),"",IF($A977=V$2,$C977,V976))</f>
        <v/>
      </c>
      <c r="W977" s="9" t="str">
        <f aca="false">IF(ISBLANK(A977),"",IF($A977=W$2,$C977,W976))</f>
        <v/>
      </c>
    </row>
    <row r="978" customFormat="false" ht="14.1" hidden="false" customHeight="false" outlineLevel="0" collapsed="false">
      <c r="H978" s="8" t="n">
        <f aca="false">IF(ISBLANK(D978),,LEFT(D978,LEN(D978)-6)*1)</f>
        <v>0</v>
      </c>
      <c r="I978" s="9" t="str">
        <f aca="false">IF(ISBLANK(A978),"",-B978*C978)</f>
        <v/>
      </c>
      <c r="J978" s="9" t="str">
        <f aca="false">IF(ISBLANK(A978),"",-SUM(I$3:I978))</f>
        <v/>
      </c>
      <c r="K978" s="9" t="str">
        <f aca="false">IF(ISBLANK(A978),"",SUMPRODUCT(O978:R978,T978:W978)-J978)</f>
        <v/>
      </c>
      <c r="L978" s="5" t="str">
        <f aca="false">IF(ISBLANK(A978),"",K978/$M$1)</f>
        <v/>
      </c>
      <c r="M978" s="5" t="str">
        <f aca="false">IF(ISBLANK(A978),"",K978/($M$1+SUM(K$3:K977)))</f>
        <v/>
      </c>
      <c r="N978" s="0" t="str">
        <f aca="false">IF(ISBLANK(A978),"",IF(H979=0,NETWORKDAYS($H$3,H978,holiday!$B$2:$B$10),IF(DAY(H978)&lt;DAY(H979),NETWORKDAYS($H$3,H978,holiday!$B$2:$B$10),0)))</f>
        <v/>
      </c>
      <c r="O978" s="0" t="str">
        <f aca="false">IF(ISBLANK(A978),"",SUMIF($A$3:$A978,O$2,$B$3:$B978))</f>
        <v/>
      </c>
      <c r="P978" s="0" t="str">
        <f aca="false">IF(ISBLANK(A978),"",SUMIF($A$3:$A978,P$2,$B$3:$B978))</f>
        <v/>
      </c>
      <c r="Q978" s="0" t="str">
        <f aca="false">IF(ISBLANK(A978),"",SUMIF($A$3:$A978,Q$2,$B$3:$B978))</f>
        <v/>
      </c>
      <c r="R978" s="0" t="str">
        <f aca="false">IF(ISBLANK(A978),"",SUMIF($A$3:$A978,R$2,$B$3:$B978))</f>
        <v/>
      </c>
      <c r="T978" s="9" t="str">
        <f aca="false">IF(ISBLANK(A978),"",IF($A978=T$2,$C978,T977))</f>
        <v/>
      </c>
      <c r="U978" s="9" t="str">
        <f aca="false">IF(ISBLANK(A978),"",IF($A978=U$2,$C978,U977))</f>
        <v/>
      </c>
      <c r="V978" s="9" t="str">
        <f aca="false">IF(ISBLANK(A978),"",IF($A978=V$2,$C978,V977))</f>
        <v/>
      </c>
      <c r="W978" s="9" t="str">
        <f aca="false">IF(ISBLANK(A978),"",IF($A978=W$2,$C978,W977))</f>
        <v/>
      </c>
    </row>
    <row r="979" customFormat="false" ht="14.1" hidden="false" customHeight="false" outlineLevel="0" collapsed="false">
      <c r="H979" s="8" t="n">
        <f aca="false">IF(ISBLANK(D979),,LEFT(D979,LEN(D979)-6)*1)</f>
        <v>0</v>
      </c>
      <c r="I979" s="9" t="str">
        <f aca="false">IF(ISBLANK(A979),"",-B979*C979)</f>
        <v/>
      </c>
      <c r="J979" s="9" t="str">
        <f aca="false">IF(ISBLANK(A979),"",-SUM(I$3:I979))</f>
        <v/>
      </c>
      <c r="K979" s="9" t="str">
        <f aca="false">IF(ISBLANK(A979),"",SUMPRODUCT(O979:R979,T979:W979)-J979)</f>
        <v/>
      </c>
      <c r="L979" s="5" t="str">
        <f aca="false">IF(ISBLANK(A979),"",K979/$M$1)</f>
        <v/>
      </c>
      <c r="M979" s="5" t="str">
        <f aca="false">IF(ISBLANK(A979),"",K979/($M$1+SUM(K$3:K978)))</f>
        <v/>
      </c>
      <c r="N979" s="0" t="str">
        <f aca="false">IF(ISBLANK(A979),"",IF(H980=0,NETWORKDAYS($H$3,H979,holiday!$B$2:$B$10),IF(DAY(H979)&lt;DAY(H980),NETWORKDAYS($H$3,H979,holiday!$B$2:$B$10),0)))</f>
        <v/>
      </c>
      <c r="O979" s="0" t="str">
        <f aca="false">IF(ISBLANK(A979),"",SUMIF($A$3:$A979,O$2,$B$3:$B979))</f>
        <v/>
      </c>
      <c r="P979" s="0" t="str">
        <f aca="false">IF(ISBLANK(A979),"",SUMIF($A$3:$A979,P$2,$B$3:$B979))</f>
        <v/>
      </c>
      <c r="Q979" s="0" t="str">
        <f aca="false">IF(ISBLANK(A979),"",SUMIF($A$3:$A979,Q$2,$B$3:$B979))</f>
        <v/>
      </c>
      <c r="R979" s="0" t="str">
        <f aca="false">IF(ISBLANK(A979),"",SUMIF($A$3:$A979,R$2,$B$3:$B979))</f>
        <v/>
      </c>
      <c r="T979" s="9" t="str">
        <f aca="false">IF(ISBLANK(A979),"",IF($A979=T$2,$C979,T978))</f>
        <v/>
      </c>
      <c r="U979" s="9" t="str">
        <f aca="false">IF(ISBLANK(A979),"",IF($A979=U$2,$C979,U978))</f>
        <v/>
      </c>
      <c r="V979" s="9" t="str">
        <f aca="false">IF(ISBLANK(A979),"",IF($A979=V$2,$C979,V978))</f>
        <v/>
      </c>
      <c r="W979" s="9" t="str">
        <f aca="false">IF(ISBLANK(A979),"",IF($A979=W$2,$C979,W978))</f>
        <v/>
      </c>
    </row>
    <row r="980" customFormat="false" ht="14.1" hidden="false" customHeight="false" outlineLevel="0" collapsed="false">
      <c r="H980" s="8" t="n">
        <f aca="false">IF(ISBLANK(D980),,LEFT(D980,LEN(D980)-6)*1)</f>
        <v>0</v>
      </c>
      <c r="I980" s="9" t="str">
        <f aca="false">IF(ISBLANK(A980),"",-B980*C980)</f>
        <v/>
      </c>
      <c r="J980" s="9" t="str">
        <f aca="false">IF(ISBLANK(A980),"",-SUM(I$3:I980))</f>
        <v/>
      </c>
      <c r="K980" s="9" t="str">
        <f aca="false">IF(ISBLANK(A980),"",SUMPRODUCT(O980:R980,T980:W980)-J980)</f>
        <v/>
      </c>
      <c r="L980" s="5" t="str">
        <f aca="false">IF(ISBLANK(A980),"",K980/$M$1)</f>
        <v/>
      </c>
      <c r="M980" s="5" t="str">
        <f aca="false">IF(ISBLANK(A980),"",K980/($M$1+SUM(K$3:K979)))</f>
        <v/>
      </c>
      <c r="N980" s="0" t="str">
        <f aca="false">IF(ISBLANK(A980),"",IF(H981=0,NETWORKDAYS($H$3,H980,holiday!$B$2:$B$10),IF(DAY(H980)&lt;DAY(H981),NETWORKDAYS($H$3,H980,holiday!$B$2:$B$10),0)))</f>
        <v/>
      </c>
      <c r="O980" s="0" t="str">
        <f aca="false">IF(ISBLANK(A980),"",SUMIF($A$3:$A980,O$2,$B$3:$B980))</f>
        <v/>
      </c>
      <c r="P980" s="0" t="str">
        <f aca="false">IF(ISBLANK(A980),"",SUMIF($A$3:$A980,P$2,$B$3:$B980))</f>
        <v/>
      </c>
      <c r="Q980" s="0" t="str">
        <f aca="false">IF(ISBLANK(A980),"",SUMIF($A$3:$A980,Q$2,$B$3:$B980))</f>
        <v/>
      </c>
      <c r="R980" s="0" t="str">
        <f aca="false">IF(ISBLANK(A980),"",SUMIF($A$3:$A980,R$2,$B$3:$B980))</f>
        <v/>
      </c>
      <c r="T980" s="9" t="str">
        <f aca="false">IF(ISBLANK(A980),"",IF($A980=T$2,$C980,T979))</f>
        <v/>
      </c>
      <c r="U980" s="9" t="str">
        <f aca="false">IF(ISBLANK(A980),"",IF($A980=U$2,$C980,U979))</f>
        <v/>
      </c>
      <c r="V980" s="9" t="str">
        <f aca="false">IF(ISBLANK(A980),"",IF($A980=V$2,$C980,V979))</f>
        <v/>
      </c>
      <c r="W980" s="9" t="str">
        <f aca="false">IF(ISBLANK(A980),"",IF($A980=W$2,$C980,W979))</f>
        <v/>
      </c>
    </row>
    <row r="981" customFormat="false" ht="14.1" hidden="false" customHeight="false" outlineLevel="0" collapsed="false">
      <c r="H981" s="8" t="n">
        <f aca="false">IF(ISBLANK(D981),,LEFT(D981,LEN(D981)-6)*1)</f>
        <v>0</v>
      </c>
      <c r="I981" s="9" t="str">
        <f aca="false">IF(ISBLANK(A981),"",-B981*C981)</f>
        <v/>
      </c>
      <c r="J981" s="9" t="str">
        <f aca="false">IF(ISBLANK(A981),"",-SUM(I$3:I981))</f>
        <v/>
      </c>
      <c r="K981" s="9" t="str">
        <f aca="false">IF(ISBLANK(A981),"",SUMPRODUCT(O981:R981,T981:W981)-J981)</f>
        <v/>
      </c>
      <c r="L981" s="5" t="str">
        <f aca="false">IF(ISBLANK(A981),"",K981/$M$1)</f>
        <v/>
      </c>
      <c r="M981" s="5" t="str">
        <f aca="false">IF(ISBLANK(A981),"",K981/($M$1+SUM(K$3:K980)))</f>
        <v/>
      </c>
      <c r="N981" s="0" t="str">
        <f aca="false">IF(ISBLANK(A981),"",IF(H982=0,NETWORKDAYS($H$3,H981,holiday!$B$2:$B$10),IF(DAY(H981)&lt;DAY(H982),NETWORKDAYS($H$3,H981,holiday!$B$2:$B$10),0)))</f>
        <v/>
      </c>
      <c r="O981" s="0" t="str">
        <f aca="false">IF(ISBLANK(A981),"",SUMIF($A$3:$A981,O$2,$B$3:$B981))</f>
        <v/>
      </c>
      <c r="P981" s="0" t="str">
        <f aca="false">IF(ISBLANK(A981),"",SUMIF($A$3:$A981,P$2,$B$3:$B981))</f>
        <v/>
      </c>
      <c r="Q981" s="0" t="str">
        <f aca="false">IF(ISBLANK(A981),"",SUMIF($A$3:$A981,Q$2,$B$3:$B981))</f>
        <v/>
      </c>
      <c r="R981" s="0" t="str">
        <f aca="false">IF(ISBLANK(A981),"",SUMIF($A$3:$A981,R$2,$B$3:$B981))</f>
        <v/>
      </c>
      <c r="T981" s="9" t="str">
        <f aca="false">IF(ISBLANK(A981),"",IF($A981=T$2,$C981,T980))</f>
        <v/>
      </c>
      <c r="U981" s="9" t="str">
        <f aca="false">IF(ISBLANK(A981),"",IF($A981=U$2,$C981,U980))</f>
        <v/>
      </c>
      <c r="V981" s="9" t="str">
        <f aca="false">IF(ISBLANK(A981),"",IF($A981=V$2,$C981,V980))</f>
        <v/>
      </c>
      <c r="W981" s="9" t="str">
        <f aca="false">IF(ISBLANK(A981),"",IF($A981=W$2,$C981,W980))</f>
        <v/>
      </c>
    </row>
    <row r="982" customFormat="false" ht="14.1" hidden="false" customHeight="false" outlineLevel="0" collapsed="false">
      <c r="H982" s="8" t="n">
        <f aca="false">IF(ISBLANK(D982),,LEFT(D982,LEN(D982)-6)*1)</f>
        <v>0</v>
      </c>
      <c r="I982" s="9" t="str">
        <f aca="false">IF(ISBLANK(A982),"",-B982*C982)</f>
        <v/>
      </c>
      <c r="J982" s="9" t="str">
        <f aca="false">IF(ISBLANK(A982),"",-SUM(I$3:I982))</f>
        <v/>
      </c>
      <c r="K982" s="9" t="str">
        <f aca="false">IF(ISBLANK(A982),"",SUMPRODUCT(O982:R982,T982:W982)-J982)</f>
        <v/>
      </c>
      <c r="L982" s="5" t="str">
        <f aca="false">IF(ISBLANK(A982),"",K982/$M$1)</f>
        <v/>
      </c>
      <c r="M982" s="5" t="str">
        <f aca="false">IF(ISBLANK(A982),"",K982/($M$1+SUM(K$3:K981)))</f>
        <v/>
      </c>
      <c r="N982" s="0" t="str">
        <f aca="false">IF(ISBLANK(A982),"",IF(H983=0,NETWORKDAYS($H$3,H982,holiday!$B$2:$B$10),IF(DAY(H982)&lt;DAY(H983),NETWORKDAYS($H$3,H982,holiday!$B$2:$B$10),0)))</f>
        <v/>
      </c>
      <c r="O982" s="0" t="str">
        <f aca="false">IF(ISBLANK(A982),"",SUMIF($A$3:$A982,O$2,$B$3:$B982))</f>
        <v/>
      </c>
      <c r="P982" s="0" t="str">
        <f aca="false">IF(ISBLANK(A982),"",SUMIF($A$3:$A982,P$2,$B$3:$B982))</f>
        <v/>
      </c>
      <c r="Q982" s="0" t="str">
        <f aca="false">IF(ISBLANK(A982),"",SUMIF($A$3:$A982,Q$2,$B$3:$B982))</f>
        <v/>
      </c>
      <c r="R982" s="0" t="str">
        <f aca="false">IF(ISBLANK(A982),"",SUMIF($A$3:$A982,R$2,$B$3:$B982))</f>
        <v/>
      </c>
      <c r="T982" s="9" t="str">
        <f aca="false">IF(ISBLANK(A982),"",IF($A982=T$2,$C982,T981))</f>
        <v/>
      </c>
      <c r="U982" s="9" t="str">
        <f aca="false">IF(ISBLANK(A982),"",IF($A982=U$2,$C982,U981))</f>
        <v/>
      </c>
      <c r="V982" s="9" t="str">
        <f aca="false">IF(ISBLANK(A982),"",IF($A982=V$2,$C982,V981))</f>
        <v/>
      </c>
      <c r="W982" s="9" t="str">
        <f aca="false">IF(ISBLANK(A982),"",IF($A982=W$2,$C982,W981))</f>
        <v/>
      </c>
    </row>
    <row r="983" customFormat="false" ht="14.1" hidden="false" customHeight="false" outlineLevel="0" collapsed="false">
      <c r="H983" s="8" t="n">
        <f aca="false">IF(ISBLANK(D983),,LEFT(D983,LEN(D983)-6)*1)</f>
        <v>0</v>
      </c>
      <c r="I983" s="9" t="str">
        <f aca="false">IF(ISBLANK(A983),"",-B983*C983)</f>
        <v/>
      </c>
      <c r="J983" s="9" t="str">
        <f aca="false">IF(ISBLANK(A983),"",-SUM(I$3:I983))</f>
        <v/>
      </c>
      <c r="K983" s="9" t="str">
        <f aca="false">IF(ISBLANK(A983),"",SUMPRODUCT(O983:R983,T983:W983)-J983)</f>
        <v/>
      </c>
      <c r="L983" s="5" t="str">
        <f aca="false">IF(ISBLANK(A983),"",K983/$M$1)</f>
        <v/>
      </c>
      <c r="M983" s="5" t="str">
        <f aca="false">IF(ISBLANK(A983),"",K983/($M$1+SUM(K$3:K982)))</f>
        <v/>
      </c>
      <c r="N983" s="0" t="str">
        <f aca="false">IF(ISBLANK(A983),"",IF(H984=0,NETWORKDAYS($H$3,H983,holiday!$B$2:$B$10),IF(DAY(H983)&lt;DAY(H984),NETWORKDAYS($H$3,H983,holiday!$B$2:$B$10),0)))</f>
        <v/>
      </c>
      <c r="O983" s="0" t="str">
        <f aca="false">IF(ISBLANK(A983),"",SUMIF($A$3:$A983,O$2,$B$3:$B983))</f>
        <v/>
      </c>
      <c r="P983" s="0" t="str">
        <f aca="false">IF(ISBLANK(A983),"",SUMIF($A$3:$A983,P$2,$B$3:$B983))</f>
        <v/>
      </c>
      <c r="Q983" s="0" t="str">
        <f aca="false">IF(ISBLANK(A983),"",SUMIF($A$3:$A983,Q$2,$B$3:$B983))</f>
        <v/>
      </c>
      <c r="R983" s="0" t="str">
        <f aca="false">IF(ISBLANK(A983),"",SUMIF($A$3:$A983,R$2,$B$3:$B983))</f>
        <v/>
      </c>
      <c r="T983" s="9" t="str">
        <f aca="false">IF(ISBLANK(A983),"",IF($A983=T$2,$C983,T982))</f>
        <v/>
      </c>
      <c r="U983" s="9" t="str">
        <f aca="false">IF(ISBLANK(A983),"",IF($A983=U$2,$C983,U982))</f>
        <v/>
      </c>
      <c r="V983" s="9" t="str">
        <f aca="false">IF(ISBLANK(A983),"",IF($A983=V$2,$C983,V982))</f>
        <v/>
      </c>
      <c r="W983" s="9" t="str">
        <f aca="false">IF(ISBLANK(A983),"",IF($A983=W$2,$C983,W982))</f>
        <v/>
      </c>
    </row>
    <row r="984" customFormat="false" ht="14.1" hidden="false" customHeight="false" outlineLevel="0" collapsed="false">
      <c r="H984" s="8" t="n">
        <f aca="false">IF(ISBLANK(D984),,LEFT(D984,LEN(D984)-6)*1)</f>
        <v>0</v>
      </c>
      <c r="I984" s="9" t="str">
        <f aca="false">IF(ISBLANK(A984),"",-B984*C984)</f>
        <v/>
      </c>
      <c r="J984" s="9" t="str">
        <f aca="false">IF(ISBLANK(A984),"",-SUM(I$3:I984))</f>
        <v/>
      </c>
      <c r="K984" s="9" t="str">
        <f aca="false">IF(ISBLANK(A984),"",SUMPRODUCT(O984:R984,T984:W984)-J984)</f>
        <v/>
      </c>
      <c r="L984" s="5" t="str">
        <f aca="false">IF(ISBLANK(A984),"",K984/$M$1)</f>
        <v/>
      </c>
      <c r="M984" s="5" t="str">
        <f aca="false">IF(ISBLANK(A984),"",K984/($M$1+SUM(K$3:K983)))</f>
        <v/>
      </c>
      <c r="N984" s="0" t="str">
        <f aca="false">IF(ISBLANK(A984),"",IF(H985=0,NETWORKDAYS($H$3,H984,holiday!$B$2:$B$10),IF(DAY(H984)&lt;DAY(H985),NETWORKDAYS($H$3,H984,holiday!$B$2:$B$10),0)))</f>
        <v/>
      </c>
      <c r="O984" s="0" t="str">
        <f aca="false">IF(ISBLANK(A984),"",SUMIF($A$3:$A984,O$2,$B$3:$B984))</f>
        <v/>
      </c>
      <c r="P984" s="0" t="str">
        <f aca="false">IF(ISBLANK(A984),"",SUMIF($A$3:$A984,P$2,$B$3:$B984))</f>
        <v/>
      </c>
      <c r="Q984" s="0" t="str">
        <f aca="false">IF(ISBLANK(A984),"",SUMIF($A$3:$A984,Q$2,$B$3:$B984))</f>
        <v/>
      </c>
      <c r="R984" s="0" t="str">
        <f aca="false">IF(ISBLANK(A984),"",SUMIF($A$3:$A984,R$2,$B$3:$B984))</f>
        <v/>
      </c>
      <c r="T984" s="9" t="str">
        <f aca="false">IF(ISBLANK(A984),"",IF($A984=T$2,$C984,T983))</f>
        <v/>
      </c>
      <c r="U984" s="9" t="str">
        <f aca="false">IF(ISBLANK(A984),"",IF($A984=U$2,$C984,U983))</f>
        <v/>
      </c>
      <c r="V984" s="9" t="str">
        <f aca="false">IF(ISBLANK(A984),"",IF($A984=V$2,$C984,V983))</f>
        <v/>
      </c>
      <c r="W984" s="9" t="str">
        <f aca="false">IF(ISBLANK(A984),"",IF($A984=W$2,$C984,W983))</f>
        <v/>
      </c>
    </row>
    <row r="985" customFormat="false" ht="14.1" hidden="false" customHeight="false" outlineLevel="0" collapsed="false">
      <c r="H985" s="8" t="n">
        <f aca="false">IF(ISBLANK(D985),,LEFT(D985,LEN(D985)-6)*1)</f>
        <v>0</v>
      </c>
      <c r="I985" s="9" t="str">
        <f aca="false">IF(ISBLANK(A985),"",-B985*C985)</f>
        <v/>
      </c>
      <c r="J985" s="9" t="str">
        <f aca="false">IF(ISBLANK(A985),"",-SUM(I$3:I985))</f>
        <v/>
      </c>
      <c r="K985" s="9" t="str">
        <f aca="false">IF(ISBLANK(A985),"",SUMPRODUCT(O985:R985,T985:W985)-J985)</f>
        <v/>
      </c>
      <c r="L985" s="5" t="str">
        <f aca="false">IF(ISBLANK(A985),"",K985/$M$1)</f>
        <v/>
      </c>
      <c r="M985" s="5" t="str">
        <f aca="false">IF(ISBLANK(A985),"",K985/($M$1+SUM(K$3:K984)))</f>
        <v/>
      </c>
      <c r="N985" s="0" t="str">
        <f aca="false">IF(ISBLANK(A985),"",IF(H986=0,NETWORKDAYS($H$3,H985,holiday!$B$2:$B$10),IF(DAY(H985)&lt;DAY(H986),NETWORKDAYS($H$3,H985,holiday!$B$2:$B$10),0)))</f>
        <v/>
      </c>
      <c r="O985" s="0" t="str">
        <f aca="false">IF(ISBLANK(A985),"",SUMIF($A$3:$A985,O$2,$B$3:$B985))</f>
        <v/>
      </c>
      <c r="P985" s="0" t="str">
        <f aca="false">IF(ISBLANK(A985),"",SUMIF($A$3:$A985,P$2,$B$3:$B985))</f>
        <v/>
      </c>
      <c r="Q985" s="0" t="str">
        <f aca="false">IF(ISBLANK(A985),"",SUMIF($A$3:$A985,Q$2,$B$3:$B985))</f>
        <v/>
      </c>
      <c r="R985" s="0" t="str">
        <f aca="false">IF(ISBLANK(A985),"",SUMIF($A$3:$A985,R$2,$B$3:$B985))</f>
        <v/>
      </c>
      <c r="T985" s="9" t="str">
        <f aca="false">IF(ISBLANK(A985),"",IF($A985=T$2,$C985,T984))</f>
        <v/>
      </c>
      <c r="U985" s="9" t="str">
        <f aca="false">IF(ISBLANK(A985),"",IF($A985=U$2,$C985,U984))</f>
        <v/>
      </c>
      <c r="V985" s="9" t="str">
        <f aca="false">IF(ISBLANK(A985),"",IF($A985=V$2,$C985,V984))</f>
        <v/>
      </c>
      <c r="W985" s="9" t="str">
        <f aca="false">IF(ISBLANK(A985),"",IF($A985=W$2,$C985,W984))</f>
        <v/>
      </c>
    </row>
    <row r="986" customFormat="false" ht="14.1" hidden="false" customHeight="false" outlineLevel="0" collapsed="false">
      <c r="H986" s="8" t="n">
        <f aca="false">IF(ISBLANK(D986),,LEFT(D986,LEN(D986)-6)*1)</f>
        <v>0</v>
      </c>
      <c r="I986" s="9" t="str">
        <f aca="false">IF(ISBLANK(A986),"",-B986*C986)</f>
        <v/>
      </c>
      <c r="J986" s="9" t="str">
        <f aca="false">IF(ISBLANK(A986),"",-SUM(I$3:I986))</f>
        <v/>
      </c>
      <c r="K986" s="9" t="str">
        <f aca="false">IF(ISBLANK(A986),"",SUMPRODUCT(O986:R986,T986:W986)-J986)</f>
        <v/>
      </c>
      <c r="L986" s="5" t="str">
        <f aca="false">IF(ISBLANK(A986),"",K986/$M$1)</f>
        <v/>
      </c>
      <c r="M986" s="5" t="str">
        <f aca="false">IF(ISBLANK(A986),"",K986/($M$1+SUM(K$3:K985)))</f>
        <v/>
      </c>
      <c r="N986" s="0" t="str">
        <f aca="false">IF(ISBLANK(A986),"",IF(H987=0,NETWORKDAYS($H$3,H986,holiday!$B$2:$B$10),IF(DAY(H986)&lt;DAY(H987),NETWORKDAYS($H$3,H986,holiday!$B$2:$B$10),0)))</f>
        <v/>
      </c>
      <c r="O986" s="0" t="str">
        <f aca="false">IF(ISBLANK(A986),"",SUMIF($A$3:$A986,O$2,$B$3:$B986))</f>
        <v/>
      </c>
      <c r="P986" s="0" t="str">
        <f aca="false">IF(ISBLANK(A986),"",SUMIF($A$3:$A986,P$2,$B$3:$B986))</f>
        <v/>
      </c>
      <c r="Q986" s="0" t="str">
        <f aca="false">IF(ISBLANK(A986),"",SUMIF($A$3:$A986,Q$2,$B$3:$B986))</f>
        <v/>
      </c>
      <c r="R986" s="0" t="str">
        <f aca="false">IF(ISBLANK(A986),"",SUMIF($A$3:$A986,R$2,$B$3:$B986))</f>
        <v/>
      </c>
      <c r="T986" s="9" t="str">
        <f aca="false">IF(ISBLANK(A986),"",IF($A986=T$2,$C986,T985))</f>
        <v/>
      </c>
      <c r="U986" s="9" t="str">
        <f aca="false">IF(ISBLANK(A986),"",IF($A986=U$2,$C986,U985))</f>
        <v/>
      </c>
      <c r="V986" s="9" t="str">
        <f aca="false">IF(ISBLANK(A986),"",IF($A986=V$2,$C986,V985))</f>
        <v/>
      </c>
      <c r="W986" s="9" t="str">
        <f aca="false">IF(ISBLANK(A986),"",IF($A986=W$2,$C986,W985))</f>
        <v/>
      </c>
    </row>
    <row r="987" customFormat="false" ht="14.1" hidden="false" customHeight="false" outlineLevel="0" collapsed="false">
      <c r="H987" s="8" t="n">
        <f aca="false">IF(ISBLANK(D987),,LEFT(D987,LEN(D987)-6)*1)</f>
        <v>0</v>
      </c>
      <c r="I987" s="9" t="str">
        <f aca="false">IF(ISBLANK(A987),"",-B987*C987)</f>
        <v/>
      </c>
      <c r="J987" s="9" t="str">
        <f aca="false">IF(ISBLANK(A987),"",-SUM(I$3:I987))</f>
        <v/>
      </c>
      <c r="K987" s="9" t="str">
        <f aca="false">IF(ISBLANK(A987),"",SUMPRODUCT(O987:R987,T987:W987)-J987)</f>
        <v/>
      </c>
      <c r="L987" s="5" t="str">
        <f aca="false">IF(ISBLANK(A987),"",K987/$M$1)</f>
        <v/>
      </c>
      <c r="M987" s="5" t="str">
        <f aca="false">IF(ISBLANK(A987),"",K987/($M$1+SUM(K$3:K986)))</f>
        <v/>
      </c>
      <c r="N987" s="0" t="str">
        <f aca="false">IF(ISBLANK(A987),"",IF(H988=0,NETWORKDAYS($H$3,H987,holiday!$B$2:$B$10),IF(DAY(H987)&lt;DAY(H988),NETWORKDAYS($H$3,H987,holiday!$B$2:$B$10),0)))</f>
        <v/>
      </c>
      <c r="O987" s="0" t="str">
        <f aca="false">IF(ISBLANK(A987),"",SUMIF($A$3:$A987,O$2,$B$3:$B987))</f>
        <v/>
      </c>
      <c r="P987" s="0" t="str">
        <f aca="false">IF(ISBLANK(A987),"",SUMIF($A$3:$A987,P$2,$B$3:$B987))</f>
        <v/>
      </c>
      <c r="Q987" s="0" t="str">
        <f aca="false">IF(ISBLANK(A987),"",SUMIF($A$3:$A987,Q$2,$B$3:$B987))</f>
        <v/>
      </c>
      <c r="R987" s="0" t="str">
        <f aca="false">IF(ISBLANK(A987),"",SUMIF($A$3:$A987,R$2,$B$3:$B987))</f>
        <v/>
      </c>
      <c r="T987" s="9" t="str">
        <f aca="false">IF(ISBLANK(A987),"",IF($A987=T$2,$C987,T986))</f>
        <v/>
      </c>
      <c r="U987" s="9" t="str">
        <f aca="false">IF(ISBLANK(A987),"",IF($A987=U$2,$C987,U986))</f>
        <v/>
      </c>
      <c r="V987" s="9" t="str">
        <f aca="false">IF(ISBLANK(A987),"",IF($A987=V$2,$C987,V986))</f>
        <v/>
      </c>
      <c r="W987" s="9" t="str">
        <f aca="false">IF(ISBLANK(A987),"",IF($A987=W$2,$C987,W986))</f>
        <v/>
      </c>
    </row>
    <row r="988" customFormat="false" ht="14.1" hidden="false" customHeight="false" outlineLevel="0" collapsed="false">
      <c r="H988" s="8" t="n">
        <f aca="false">IF(ISBLANK(D988),,LEFT(D988,LEN(D988)-6)*1)</f>
        <v>0</v>
      </c>
      <c r="I988" s="9" t="str">
        <f aca="false">IF(ISBLANK(A988),"",-B988*C988)</f>
        <v/>
      </c>
      <c r="J988" s="9" t="str">
        <f aca="false">IF(ISBLANK(A988),"",-SUM(I$3:I988))</f>
        <v/>
      </c>
      <c r="K988" s="9" t="str">
        <f aca="false">IF(ISBLANK(A988),"",SUMPRODUCT(O988:R988,T988:W988)-J988)</f>
        <v/>
      </c>
      <c r="L988" s="5" t="str">
        <f aca="false">IF(ISBLANK(A988),"",K988/$M$1)</f>
        <v/>
      </c>
      <c r="M988" s="5" t="str">
        <f aca="false">IF(ISBLANK(A988),"",K988/($M$1+SUM(K$3:K987)))</f>
        <v/>
      </c>
      <c r="N988" s="0" t="str">
        <f aca="false">IF(ISBLANK(A988),"",IF(H989=0,NETWORKDAYS($H$3,H988,holiday!$B$2:$B$10),IF(DAY(H988)&lt;DAY(H989),NETWORKDAYS($H$3,H988,holiday!$B$2:$B$10),0)))</f>
        <v/>
      </c>
      <c r="O988" s="0" t="str">
        <f aca="false">IF(ISBLANK(A988),"",SUMIF($A$3:$A988,O$2,$B$3:$B988))</f>
        <v/>
      </c>
      <c r="P988" s="0" t="str">
        <f aca="false">IF(ISBLANK(A988),"",SUMIF($A$3:$A988,P$2,$B$3:$B988))</f>
        <v/>
      </c>
      <c r="Q988" s="0" t="str">
        <f aca="false">IF(ISBLANK(A988),"",SUMIF($A$3:$A988,Q$2,$B$3:$B988))</f>
        <v/>
      </c>
      <c r="R988" s="0" t="str">
        <f aca="false">IF(ISBLANK(A988),"",SUMIF($A$3:$A988,R$2,$B$3:$B988))</f>
        <v/>
      </c>
      <c r="T988" s="9" t="str">
        <f aca="false">IF(ISBLANK(A988),"",IF($A988=T$2,$C988,T987))</f>
        <v/>
      </c>
      <c r="U988" s="9" t="str">
        <f aca="false">IF(ISBLANK(A988),"",IF($A988=U$2,$C988,U987))</f>
        <v/>
      </c>
      <c r="V988" s="9" t="str">
        <f aca="false">IF(ISBLANK(A988),"",IF($A988=V$2,$C988,V987))</f>
        <v/>
      </c>
      <c r="W988" s="9" t="str">
        <f aca="false">IF(ISBLANK(A988),"",IF($A988=W$2,$C988,W987))</f>
        <v/>
      </c>
    </row>
    <row r="989" customFormat="false" ht="14.1" hidden="false" customHeight="false" outlineLevel="0" collapsed="false">
      <c r="H989" s="8" t="n">
        <f aca="false">IF(ISBLANK(D989),,LEFT(D989,LEN(D989)-6)*1)</f>
        <v>0</v>
      </c>
      <c r="I989" s="9" t="str">
        <f aca="false">IF(ISBLANK(A989),"",-B989*C989)</f>
        <v/>
      </c>
      <c r="J989" s="9" t="str">
        <f aca="false">IF(ISBLANK(A989),"",-SUM(I$3:I989))</f>
        <v/>
      </c>
      <c r="K989" s="9" t="str">
        <f aca="false">IF(ISBLANK(A989),"",SUMPRODUCT(O989:R989,T989:W989)-J989)</f>
        <v/>
      </c>
      <c r="L989" s="5" t="str">
        <f aca="false">IF(ISBLANK(A989),"",K989/$M$1)</f>
        <v/>
      </c>
      <c r="M989" s="5" t="str">
        <f aca="false">IF(ISBLANK(A989),"",K989/($M$1+SUM(K$3:K988)))</f>
        <v/>
      </c>
      <c r="N989" s="0" t="str">
        <f aca="false">IF(ISBLANK(A989),"",IF(H990=0,NETWORKDAYS($H$3,H989,holiday!$B$2:$B$10),IF(DAY(H989)&lt;DAY(H990),NETWORKDAYS($H$3,H989,holiday!$B$2:$B$10),0)))</f>
        <v/>
      </c>
      <c r="O989" s="0" t="str">
        <f aca="false">IF(ISBLANK(A989),"",SUMIF($A$3:$A989,O$2,$B$3:$B989))</f>
        <v/>
      </c>
      <c r="P989" s="0" t="str">
        <f aca="false">IF(ISBLANK(A989),"",SUMIF($A$3:$A989,P$2,$B$3:$B989))</f>
        <v/>
      </c>
      <c r="Q989" s="0" t="str">
        <f aca="false">IF(ISBLANK(A989),"",SUMIF($A$3:$A989,Q$2,$B$3:$B989))</f>
        <v/>
      </c>
      <c r="R989" s="0" t="str">
        <f aca="false">IF(ISBLANK(A989),"",SUMIF($A$3:$A989,R$2,$B$3:$B989))</f>
        <v/>
      </c>
      <c r="T989" s="9" t="str">
        <f aca="false">IF(ISBLANK(A989),"",IF($A989=T$2,$C989,T988))</f>
        <v/>
      </c>
      <c r="U989" s="9" t="str">
        <f aca="false">IF(ISBLANK(A989),"",IF($A989=U$2,$C989,U988))</f>
        <v/>
      </c>
      <c r="V989" s="9" t="str">
        <f aca="false">IF(ISBLANK(A989),"",IF($A989=V$2,$C989,V988))</f>
        <v/>
      </c>
      <c r="W989" s="9" t="str">
        <f aca="false">IF(ISBLANK(A989),"",IF($A989=W$2,$C989,W988))</f>
        <v/>
      </c>
    </row>
    <row r="990" customFormat="false" ht="14.1" hidden="false" customHeight="false" outlineLevel="0" collapsed="false">
      <c r="H990" s="8" t="n">
        <f aca="false">IF(ISBLANK(D990),,LEFT(D990,LEN(D990)-6)*1)</f>
        <v>0</v>
      </c>
      <c r="I990" s="9" t="str">
        <f aca="false">IF(ISBLANK(A990),"",-B990*C990)</f>
        <v/>
      </c>
      <c r="J990" s="9" t="str">
        <f aca="false">IF(ISBLANK(A990),"",-SUM(I$3:I990))</f>
        <v/>
      </c>
      <c r="K990" s="9" t="str">
        <f aca="false">IF(ISBLANK(A990),"",SUMPRODUCT(O990:R990,T990:W990)-J990)</f>
        <v/>
      </c>
      <c r="L990" s="5" t="str">
        <f aca="false">IF(ISBLANK(A990),"",K990/$M$1)</f>
        <v/>
      </c>
      <c r="M990" s="5" t="str">
        <f aca="false">IF(ISBLANK(A990),"",K990/($M$1+SUM(K$3:K989)))</f>
        <v/>
      </c>
      <c r="N990" s="0" t="str">
        <f aca="false">IF(ISBLANK(A990),"",IF(H991=0,NETWORKDAYS($H$3,H990,holiday!$B$2:$B$10),IF(DAY(H990)&lt;DAY(H991),NETWORKDAYS($H$3,H990,holiday!$B$2:$B$10),0)))</f>
        <v/>
      </c>
      <c r="O990" s="0" t="str">
        <f aca="false">IF(ISBLANK(A990),"",SUMIF($A$3:$A990,O$2,$B$3:$B990))</f>
        <v/>
      </c>
      <c r="P990" s="0" t="str">
        <f aca="false">IF(ISBLANK(A990),"",SUMIF($A$3:$A990,P$2,$B$3:$B990))</f>
        <v/>
      </c>
      <c r="Q990" s="0" t="str">
        <f aca="false">IF(ISBLANK(A990),"",SUMIF($A$3:$A990,Q$2,$B$3:$B990))</f>
        <v/>
      </c>
      <c r="R990" s="0" t="str">
        <f aca="false">IF(ISBLANK(A990),"",SUMIF($A$3:$A990,R$2,$B$3:$B990))</f>
        <v/>
      </c>
      <c r="T990" s="9" t="str">
        <f aca="false">IF(ISBLANK(A990),"",IF($A990=T$2,$C990,T989))</f>
        <v/>
      </c>
      <c r="U990" s="9" t="str">
        <f aca="false">IF(ISBLANK(A990),"",IF($A990=U$2,$C990,U989))</f>
        <v/>
      </c>
      <c r="V990" s="9" t="str">
        <f aca="false">IF(ISBLANK(A990),"",IF($A990=V$2,$C990,V989))</f>
        <v/>
      </c>
      <c r="W990" s="9" t="str">
        <f aca="false">IF(ISBLANK(A990),"",IF($A990=W$2,$C990,W989))</f>
        <v/>
      </c>
    </row>
    <row r="991" customFormat="false" ht="14.1" hidden="false" customHeight="false" outlineLevel="0" collapsed="false">
      <c r="H991" s="8" t="n">
        <f aca="false">IF(ISBLANK(D991),,LEFT(D991,LEN(D991)-6)*1)</f>
        <v>0</v>
      </c>
      <c r="I991" s="9" t="str">
        <f aca="false">IF(ISBLANK(A991),"",-B991*C991)</f>
        <v/>
      </c>
      <c r="J991" s="9" t="str">
        <f aca="false">IF(ISBLANK(A991),"",-SUM(I$3:I991))</f>
        <v/>
      </c>
      <c r="K991" s="9" t="str">
        <f aca="false">IF(ISBLANK(A991),"",SUMPRODUCT(O991:R991,T991:W991)-J991)</f>
        <v/>
      </c>
      <c r="L991" s="5" t="str">
        <f aca="false">IF(ISBLANK(A991),"",K991/$M$1)</f>
        <v/>
      </c>
      <c r="M991" s="5" t="str">
        <f aca="false">IF(ISBLANK(A991),"",K991/($M$1+SUM(K$3:K990)))</f>
        <v/>
      </c>
      <c r="N991" s="0" t="str">
        <f aca="false">IF(ISBLANK(A991),"",IF(H992=0,NETWORKDAYS($H$3,H991,holiday!$B$2:$B$10),IF(DAY(H991)&lt;DAY(H992),NETWORKDAYS($H$3,H991,holiday!$B$2:$B$10),0)))</f>
        <v/>
      </c>
      <c r="O991" s="0" t="str">
        <f aca="false">IF(ISBLANK(A991),"",SUMIF($A$3:$A991,O$2,$B$3:$B991))</f>
        <v/>
      </c>
      <c r="P991" s="0" t="str">
        <f aca="false">IF(ISBLANK(A991),"",SUMIF($A$3:$A991,P$2,$B$3:$B991))</f>
        <v/>
      </c>
      <c r="Q991" s="0" t="str">
        <f aca="false">IF(ISBLANK(A991),"",SUMIF($A$3:$A991,Q$2,$B$3:$B991))</f>
        <v/>
      </c>
      <c r="R991" s="0" t="str">
        <f aca="false">IF(ISBLANK(A991),"",SUMIF($A$3:$A991,R$2,$B$3:$B991))</f>
        <v/>
      </c>
      <c r="T991" s="9" t="str">
        <f aca="false">IF(ISBLANK(A991),"",IF($A991=T$2,$C991,T990))</f>
        <v/>
      </c>
      <c r="U991" s="9" t="str">
        <f aca="false">IF(ISBLANK(A991),"",IF($A991=U$2,$C991,U990))</f>
        <v/>
      </c>
      <c r="V991" s="9" t="str">
        <f aca="false">IF(ISBLANK(A991),"",IF($A991=V$2,$C991,V990))</f>
        <v/>
      </c>
      <c r="W991" s="9" t="str">
        <f aca="false">IF(ISBLANK(A991),"",IF($A991=W$2,$C991,W990))</f>
        <v/>
      </c>
    </row>
    <row r="992" customFormat="false" ht="14.1" hidden="false" customHeight="false" outlineLevel="0" collapsed="false">
      <c r="H992" s="8" t="n">
        <f aca="false">IF(ISBLANK(D992),,LEFT(D992,LEN(D992)-6)*1)</f>
        <v>0</v>
      </c>
      <c r="I992" s="9" t="str">
        <f aca="false">IF(ISBLANK(A992),"",-B992*C992)</f>
        <v/>
      </c>
      <c r="J992" s="9" t="str">
        <f aca="false">IF(ISBLANK(A992),"",-SUM(I$3:I992))</f>
        <v/>
      </c>
      <c r="K992" s="9" t="str">
        <f aca="false">IF(ISBLANK(A992),"",SUMPRODUCT(O992:R992,T992:W992)-J992)</f>
        <v/>
      </c>
      <c r="L992" s="5" t="str">
        <f aca="false">IF(ISBLANK(A992),"",K992/$M$1)</f>
        <v/>
      </c>
      <c r="M992" s="5" t="str">
        <f aca="false">IF(ISBLANK(A992),"",K992/($M$1+SUM(K$3:K991)))</f>
        <v/>
      </c>
      <c r="N992" s="0" t="str">
        <f aca="false">IF(ISBLANK(A992),"",IF(H993=0,NETWORKDAYS($H$3,H992,holiday!$B$2:$B$10),IF(DAY(H992)&lt;DAY(H993),NETWORKDAYS($H$3,H992,holiday!$B$2:$B$10),0)))</f>
        <v/>
      </c>
      <c r="O992" s="0" t="str">
        <f aca="false">IF(ISBLANK(A992),"",SUMIF($A$3:$A992,O$2,$B$3:$B992))</f>
        <v/>
      </c>
      <c r="P992" s="0" t="str">
        <f aca="false">IF(ISBLANK(A992),"",SUMIF($A$3:$A992,P$2,$B$3:$B992))</f>
        <v/>
      </c>
      <c r="Q992" s="0" t="str">
        <f aca="false">IF(ISBLANK(A992),"",SUMIF($A$3:$A992,Q$2,$B$3:$B992))</f>
        <v/>
      </c>
      <c r="R992" s="0" t="str">
        <f aca="false">IF(ISBLANK(A992),"",SUMIF($A$3:$A992,R$2,$B$3:$B992))</f>
        <v/>
      </c>
      <c r="T992" s="9" t="str">
        <f aca="false">IF(ISBLANK(A992),"",IF($A992=T$2,$C992,T991))</f>
        <v/>
      </c>
      <c r="U992" s="9" t="str">
        <f aca="false">IF(ISBLANK(A992),"",IF($A992=U$2,$C992,U991))</f>
        <v/>
      </c>
      <c r="V992" s="9" t="str">
        <f aca="false">IF(ISBLANK(A992),"",IF($A992=V$2,$C992,V991))</f>
        <v/>
      </c>
      <c r="W992" s="9" t="str">
        <f aca="false">IF(ISBLANK(A992),"",IF($A992=W$2,$C992,W991))</f>
        <v/>
      </c>
    </row>
    <row r="993" customFormat="false" ht="14.1" hidden="false" customHeight="false" outlineLevel="0" collapsed="false">
      <c r="H993" s="8" t="n">
        <f aca="false">IF(ISBLANK(D993),,LEFT(D993,LEN(D993)-6)*1)</f>
        <v>0</v>
      </c>
      <c r="I993" s="9" t="str">
        <f aca="false">IF(ISBLANK(A993),"",-B993*C993)</f>
        <v/>
      </c>
      <c r="J993" s="9" t="str">
        <f aca="false">IF(ISBLANK(A993),"",-SUM(I$3:I993))</f>
        <v/>
      </c>
      <c r="K993" s="9" t="str">
        <f aca="false">IF(ISBLANK(A993),"",SUMPRODUCT(O993:R993,T993:W993)-J993)</f>
        <v/>
      </c>
      <c r="L993" s="5" t="str">
        <f aca="false">IF(ISBLANK(A993),"",K993/$M$1)</f>
        <v/>
      </c>
      <c r="M993" s="5" t="str">
        <f aca="false">IF(ISBLANK(A993),"",K993/($M$1+SUM(K$3:K992)))</f>
        <v/>
      </c>
      <c r="N993" s="0" t="str">
        <f aca="false">IF(ISBLANK(A993),"",IF(H994=0,NETWORKDAYS($H$3,H993,holiday!$B$2:$B$10),IF(DAY(H993)&lt;DAY(H994),NETWORKDAYS($H$3,H993,holiday!$B$2:$B$10),0)))</f>
        <v/>
      </c>
      <c r="O993" s="0" t="str">
        <f aca="false">IF(ISBLANK(A993),"",SUMIF($A$3:$A993,O$2,$B$3:$B993))</f>
        <v/>
      </c>
      <c r="P993" s="0" t="str">
        <f aca="false">IF(ISBLANK(A993),"",SUMIF($A$3:$A993,P$2,$B$3:$B993))</f>
        <v/>
      </c>
      <c r="Q993" s="0" t="str">
        <f aca="false">IF(ISBLANK(A993),"",SUMIF($A$3:$A993,Q$2,$B$3:$B993))</f>
        <v/>
      </c>
      <c r="R993" s="0" t="str">
        <f aca="false">IF(ISBLANK(A993),"",SUMIF($A$3:$A993,R$2,$B$3:$B993))</f>
        <v/>
      </c>
      <c r="T993" s="9" t="str">
        <f aca="false">IF(ISBLANK(A993),"",IF($A993=T$2,$C993,T992))</f>
        <v/>
      </c>
      <c r="U993" s="9" t="str">
        <f aca="false">IF(ISBLANK(A993),"",IF($A993=U$2,$C993,U992))</f>
        <v/>
      </c>
      <c r="V993" s="9" t="str">
        <f aca="false">IF(ISBLANK(A993),"",IF($A993=V$2,$C993,V992))</f>
        <v/>
      </c>
      <c r="W993" s="9" t="str">
        <f aca="false">IF(ISBLANK(A993),"",IF($A993=W$2,$C993,W992))</f>
        <v/>
      </c>
    </row>
    <row r="994" customFormat="false" ht="14.1" hidden="false" customHeight="false" outlineLevel="0" collapsed="false">
      <c r="H994" s="8" t="n">
        <f aca="false">IF(ISBLANK(D994),,LEFT(D994,LEN(D994)-6)*1)</f>
        <v>0</v>
      </c>
      <c r="I994" s="9" t="str">
        <f aca="false">IF(ISBLANK(A994),"",-B994*C994)</f>
        <v/>
      </c>
      <c r="J994" s="9" t="str">
        <f aca="false">IF(ISBLANK(A994),"",-SUM(I$3:I994))</f>
        <v/>
      </c>
      <c r="K994" s="9" t="str">
        <f aca="false">IF(ISBLANK(A994),"",SUMPRODUCT(O994:R994,T994:W994)-J994)</f>
        <v/>
      </c>
      <c r="L994" s="5" t="str">
        <f aca="false">IF(ISBLANK(A994),"",K994/$M$1)</f>
        <v/>
      </c>
      <c r="M994" s="5" t="str">
        <f aca="false">IF(ISBLANK(A994),"",K994/($M$1+SUM(K$3:K993)))</f>
        <v/>
      </c>
      <c r="N994" s="0" t="str">
        <f aca="false">IF(ISBLANK(A994),"",IF(H995=0,NETWORKDAYS($H$3,H994,holiday!$B$2:$B$10),IF(DAY(H994)&lt;DAY(H995),NETWORKDAYS($H$3,H994,holiday!$B$2:$B$10),0)))</f>
        <v/>
      </c>
      <c r="O994" s="0" t="str">
        <f aca="false">IF(ISBLANK(A994),"",SUMIF($A$3:$A994,O$2,$B$3:$B994))</f>
        <v/>
      </c>
      <c r="P994" s="0" t="str">
        <f aca="false">IF(ISBLANK(A994),"",SUMIF($A$3:$A994,P$2,$B$3:$B994))</f>
        <v/>
      </c>
      <c r="Q994" s="0" t="str">
        <f aca="false">IF(ISBLANK(A994),"",SUMIF($A$3:$A994,Q$2,$B$3:$B994))</f>
        <v/>
      </c>
      <c r="R994" s="0" t="str">
        <f aca="false">IF(ISBLANK(A994),"",SUMIF($A$3:$A994,R$2,$B$3:$B994))</f>
        <v/>
      </c>
      <c r="T994" s="9" t="str">
        <f aca="false">IF(ISBLANK(A994),"",IF($A994=T$2,$C994,T993))</f>
        <v/>
      </c>
      <c r="U994" s="9" t="str">
        <f aca="false">IF(ISBLANK(A994),"",IF($A994=U$2,$C994,U993))</f>
        <v/>
      </c>
      <c r="V994" s="9" t="str">
        <f aca="false">IF(ISBLANK(A994),"",IF($A994=V$2,$C994,V993))</f>
        <v/>
      </c>
      <c r="W994" s="9" t="str">
        <f aca="false">IF(ISBLANK(A994),"",IF($A994=W$2,$C994,W993))</f>
        <v/>
      </c>
    </row>
    <row r="995" customFormat="false" ht="14.1" hidden="false" customHeight="false" outlineLevel="0" collapsed="false">
      <c r="H995" s="8" t="n">
        <f aca="false">IF(ISBLANK(D995),,LEFT(D995,LEN(D995)-6)*1)</f>
        <v>0</v>
      </c>
      <c r="I995" s="9" t="str">
        <f aca="false">IF(ISBLANK(A995),"",-B995*C995)</f>
        <v/>
      </c>
      <c r="J995" s="9" t="str">
        <f aca="false">IF(ISBLANK(A995),"",-SUM(I$3:I995))</f>
        <v/>
      </c>
      <c r="K995" s="9" t="str">
        <f aca="false">IF(ISBLANK(A995),"",SUMPRODUCT(O995:R995,T995:W995)-J995)</f>
        <v/>
      </c>
      <c r="L995" s="5" t="str">
        <f aca="false">IF(ISBLANK(A995),"",K995/$M$1)</f>
        <v/>
      </c>
      <c r="M995" s="5" t="str">
        <f aca="false">IF(ISBLANK(A995),"",K995/($M$1+SUM(K$3:K994)))</f>
        <v/>
      </c>
      <c r="N995" s="0" t="str">
        <f aca="false">IF(ISBLANK(A995),"",IF(H996=0,NETWORKDAYS($H$3,H995,holiday!$B$2:$B$10),IF(DAY(H995)&lt;DAY(H996),NETWORKDAYS($H$3,H995,holiday!$B$2:$B$10),0)))</f>
        <v/>
      </c>
      <c r="O995" s="0" t="str">
        <f aca="false">IF(ISBLANK(A995),"",SUMIF($A$3:$A995,O$2,$B$3:$B995))</f>
        <v/>
      </c>
      <c r="P995" s="0" t="str">
        <f aca="false">IF(ISBLANK(A995),"",SUMIF($A$3:$A995,P$2,$B$3:$B995))</f>
        <v/>
      </c>
      <c r="Q995" s="0" t="str">
        <f aca="false">IF(ISBLANK(A995),"",SUMIF($A$3:$A995,Q$2,$B$3:$B995))</f>
        <v/>
      </c>
      <c r="R995" s="0" t="str">
        <f aca="false">IF(ISBLANK(A995),"",SUMIF($A$3:$A995,R$2,$B$3:$B995))</f>
        <v/>
      </c>
      <c r="T995" s="9" t="str">
        <f aca="false">IF(ISBLANK(A995),"",IF($A995=T$2,$C995,T994))</f>
        <v/>
      </c>
      <c r="U995" s="9" t="str">
        <f aca="false">IF(ISBLANK(A995),"",IF($A995=U$2,$C995,U994))</f>
        <v/>
      </c>
      <c r="V995" s="9" t="str">
        <f aca="false">IF(ISBLANK(A995),"",IF($A995=V$2,$C995,V994))</f>
        <v/>
      </c>
      <c r="W995" s="9" t="str">
        <f aca="false">IF(ISBLANK(A995),"",IF($A995=W$2,$C995,W994))</f>
        <v/>
      </c>
    </row>
    <row r="996" customFormat="false" ht="14.1" hidden="false" customHeight="false" outlineLevel="0" collapsed="false">
      <c r="H996" s="8" t="n">
        <f aca="false">IF(ISBLANK(D996),,LEFT(D996,LEN(D996)-6)*1)</f>
        <v>0</v>
      </c>
      <c r="I996" s="9" t="str">
        <f aca="false">IF(ISBLANK(A996),"",-B996*C996)</f>
        <v/>
      </c>
      <c r="J996" s="9" t="str">
        <f aca="false">IF(ISBLANK(A996),"",-SUM(I$3:I996))</f>
        <v/>
      </c>
      <c r="K996" s="9" t="str">
        <f aca="false">IF(ISBLANK(A996),"",SUMPRODUCT(O996:R996,T996:W996)-J996)</f>
        <v/>
      </c>
      <c r="L996" s="5" t="str">
        <f aca="false">IF(ISBLANK(A996),"",K996/$M$1)</f>
        <v/>
      </c>
      <c r="M996" s="5" t="str">
        <f aca="false">IF(ISBLANK(A996),"",K996/($M$1+SUM(K$3:K995)))</f>
        <v/>
      </c>
      <c r="N996" s="0" t="str">
        <f aca="false">IF(ISBLANK(A996),"",IF(H997=0,NETWORKDAYS($H$3,H996,holiday!$B$2:$B$10),IF(DAY(H996)&lt;DAY(H997),NETWORKDAYS($H$3,H996,holiday!$B$2:$B$10),0)))</f>
        <v/>
      </c>
      <c r="O996" s="0" t="str">
        <f aca="false">IF(ISBLANK(A996),"",SUMIF($A$3:$A996,O$2,$B$3:$B996))</f>
        <v/>
      </c>
      <c r="P996" s="0" t="str">
        <f aca="false">IF(ISBLANK(A996),"",SUMIF($A$3:$A996,P$2,$B$3:$B996))</f>
        <v/>
      </c>
      <c r="Q996" s="0" t="str">
        <f aca="false">IF(ISBLANK(A996),"",SUMIF($A$3:$A996,Q$2,$B$3:$B996))</f>
        <v/>
      </c>
      <c r="R996" s="0" t="str">
        <f aca="false">IF(ISBLANK(A996),"",SUMIF($A$3:$A996,R$2,$B$3:$B996))</f>
        <v/>
      </c>
      <c r="T996" s="9" t="str">
        <f aca="false">IF(ISBLANK(A996),"",IF($A996=T$2,$C996,T995))</f>
        <v/>
      </c>
      <c r="U996" s="9" t="str">
        <f aca="false">IF(ISBLANK(A996),"",IF($A996=U$2,$C996,U995))</f>
        <v/>
      </c>
      <c r="V996" s="9" t="str">
        <f aca="false">IF(ISBLANK(A996),"",IF($A996=V$2,$C996,V995))</f>
        <v/>
      </c>
      <c r="W996" s="9" t="str">
        <f aca="false">IF(ISBLANK(A996),"",IF($A996=W$2,$C996,W995))</f>
        <v/>
      </c>
    </row>
    <row r="997" customFormat="false" ht="14.1" hidden="false" customHeight="false" outlineLevel="0" collapsed="false">
      <c r="H997" s="8" t="n">
        <f aca="false">IF(ISBLANK(D997),,LEFT(D997,LEN(D997)-6)*1)</f>
        <v>0</v>
      </c>
      <c r="I997" s="9" t="str">
        <f aca="false">IF(ISBLANK(A997),"",-B997*C997)</f>
        <v/>
      </c>
      <c r="J997" s="9" t="str">
        <f aca="false">IF(ISBLANK(A997),"",-SUM(I$3:I997))</f>
        <v/>
      </c>
      <c r="K997" s="9" t="str">
        <f aca="false">IF(ISBLANK(A997),"",SUMPRODUCT(O997:R997,T997:W997)-J997)</f>
        <v/>
      </c>
      <c r="L997" s="5" t="str">
        <f aca="false">IF(ISBLANK(A997),"",K997/$M$1)</f>
        <v/>
      </c>
      <c r="M997" s="5" t="str">
        <f aca="false">IF(ISBLANK(A997),"",K997/($M$1+SUM(K$3:K996)))</f>
        <v/>
      </c>
      <c r="N997" s="0" t="str">
        <f aca="false">IF(ISBLANK(A997),"",IF(H998=0,NETWORKDAYS($H$3,H997,holiday!$B$2:$B$10),IF(DAY(H997)&lt;DAY(H998),NETWORKDAYS($H$3,H997,holiday!$B$2:$B$10),0)))</f>
        <v/>
      </c>
      <c r="O997" s="0" t="str">
        <f aca="false">IF(ISBLANK(A997),"",SUMIF($A$3:$A997,O$2,$B$3:$B997))</f>
        <v/>
      </c>
      <c r="P997" s="0" t="str">
        <f aca="false">IF(ISBLANK(A997),"",SUMIF($A$3:$A997,P$2,$B$3:$B997))</f>
        <v/>
      </c>
      <c r="Q997" s="0" t="str">
        <f aca="false">IF(ISBLANK(A997),"",SUMIF($A$3:$A997,Q$2,$B$3:$B997))</f>
        <v/>
      </c>
      <c r="R997" s="0" t="str">
        <f aca="false">IF(ISBLANK(A997),"",SUMIF($A$3:$A997,R$2,$B$3:$B997))</f>
        <v/>
      </c>
      <c r="T997" s="9" t="str">
        <f aca="false">IF(ISBLANK(A997),"",IF($A997=T$2,$C997,T996))</f>
        <v/>
      </c>
      <c r="U997" s="9" t="str">
        <f aca="false">IF(ISBLANK(A997),"",IF($A997=U$2,$C997,U996))</f>
        <v/>
      </c>
      <c r="V997" s="9" t="str">
        <f aca="false">IF(ISBLANK(A997),"",IF($A997=V$2,$C997,V996))</f>
        <v/>
      </c>
      <c r="W997" s="9" t="str">
        <f aca="false">IF(ISBLANK(A997),"",IF($A997=W$2,$C997,W996))</f>
        <v/>
      </c>
    </row>
    <row r="998" customFormat="false" ht="14.1" hidden="false" customHeight="false" outlineLevel="0" collapsed="false">
      <c r="H998" s="8" t="n">
        <f aca="false">IF(ISBLANK(D998),,LEFT(D998,LEN(D998)-6)*1)</f>
        <v>0</v>
      </c>
      <c r="I998" s="9" t="str">
        <f aca="false">IF(ISBLANK(A998),"",-B998*C998)</f>
        <v/>
      </c>
      <c r="J998" s="9" t="str">
        <f aca="false">IF(ISBLANK(A998),"",-SUM(I$3:I998))</f>
        <v/>
      </c>
      <c r="K998" s="9" t="str">
        <f aca="false">IF(ISBLANK(A998),"",SUMPRODUCT(O998:R998,T998:W998)-J998)</f>
        <v/>
      </c>
      <c r="L998" s="5" t="str">
        <f aca="false">IF(ISBLANK(A998),"",K998/$M$1)</f>
        <v/>
      </c>
      <c r="M998" s="5" t="str">
        <f aca="false">IF(ISBLANK(A998),"",K998/($M$1+SUM(K$3:K997)))</f>
        <v/>
      </c>
      <c r="N998" s="0" t="str">
        <f aca="false">IF(ISBLANK(A998),"",IF(H999=0,NETWORKDAYS($H$3,H998,holiday!$B$2:$B$10),IF(DAY(H998)&lt;DAY(H999),NETWORKDAYS($H$3,H998,holiday!$B$2:$B$10),0)))</f>
        <v/>
      </c>
      <c r="O998" s="0" t="str">
        <f aca="false">IF(ISBLANK(A998),"",SUMIF($A$3:$A998,O$2,$B$3:$B998))</f>
        <v/>
      </c>
      <c r="P998" s="0" t="str">
        <f aca="false">IF(ISBLANK(A998),"",SUMIF($A$3:$A998,P$2,$B$3:$B998))</f>
        <v/>
      </c>
      <c r="Q998" s="0" t="str">
        <f aca="false">IF(ISBLANK(A998),"",SUMIF($A$3:$A998,Q$2,$B$3:$B998))</f>
        <v/>
      </c>
      <c r="R998" s="0" t="str">
        <f aca="false">IF(ISBLANK(A998),"",SUMIF($A$3:$A998,R$2,$B$3:$B998))</f>
        <v/>
      </c>
      <c r="T998" s="9" t="str">
        <f aca="false">IF(ISBLANK(A998),"",IF($A998=T$2,$C998,T997))</f>
        <v/>
      </c>
      <c r="U998" s="9" t="str">
        <f aca="false">IF(ISBLANK(A998),"",IF($A998=U$2,$C998,U997))</f>
        <v/>
      </c>
      <c r="V998" s="9" t="str">
        <f aca="false">IF(ISBLANK(A998),"",IF($A998=V$2,$C998,V997))</f>
        <v/>
      </c>
      <c r="W998" s="9" t="str">
        <f aca="false">IF(ISBLANK(A998),"",IF($A998=W$2,$C998,W997))</f>
        <v/>
      </c>
    </row>
    <row r="999" customFormat="false" ht="14.1" hidden="false" customHeight="false" outlineLevel="0" collapsed="false">
      <c r="H999" s="8" t="n">
        <f aca="false">IF(ISBLANK(D999),,LEFT(D999,LEN(D999)-6)*1)</f>
        <v>0</v>
      </c>
      <c r="I999" s="9" t="str">
        <f aca="false">IF(ISBLANK(A999),"",-B999*C999)</f>
        <v/>
      </c>
      <c r="J999" s="9" t="str">
        <f aca="false">IF(ISBLANK(A999),"",-SUM(I$3:I999))</f>
        <v/>
      </c>
      <c r="K999" s="9" t="str">
        <f aca="false">IF(ISBLANK(A999),"",SUMPRODUCT(O999:R999,T999:W999)-J999)</f>
        <v/>
      </c>
      <c r="L999" s="5" t="str">
        <f aca="false">IF(ISBLANK(A999),"",K999/$M$1)</f>
        <v/>
      </c>
      <c r="M999" s="5" t="str">
        <f aca="false">IF(ISBLANK(A999),"",K999/($M$1+SUM(K$3:K998)))</f>
        <v/>
      </c>
      <c r="N999" s="0" t="str">
        <f aca="false">IF(ISBLANK(A999),"",IF(H1000=0,NETWORKDAYS($H$3,H999,holiday!$B$2:$B$10),IF(DAY(H999)&lt;DAY(H1000),NETWORKDAYS($H$3,H999,holiday!$B$2:$B$10),0)))</f>
        <v/>
      </c>
      <c r="O999" s="0" t="str">
        <f aca="false">IF(ISBLANK(A999),"",SUMIF($A$3:$A999,O$2,$B$3:$B999))</f>
        <v/>
      </c>
      <c r="P999" s="0" t="str">
        <f aca="false">IF(ISBLANK(A999),"",SUMIF($A$3:$A999,P$2,$B$3:$B999))</f>
        <v/>
      </c>
      <c r="Q999" s="0" t="str">
        <f aca="false">IF(ISBLANK(A999),"",SUMIF($A$3:$A999,Q$2,$B$3:$B999))</f>
        <v/>
      </c>
      <c r="R999" s="0" t="str">
        <f aca="false">IF(ISBLANK(A999),"",SUMIF($A$3:$A999,R$2,$B$3:$B999))</f>
        <v/>
      </c>
      <c r="T999" s="9" t="str">
        <f aca="false">IF(ISBLANK(A999),"",IF($A999=T$2,$C999,T998))</f>
        <v/>
      </c>
      <c r="U999" s="9" t="str">
        <f aca="false">IF(ISBLANK(A999),"",IF($A999=U$2,$C999,U998))</f>
        <v/>
      </c>
      <c r="V999" s="9" t="str">
        <f aca="false">IF(ISBLANK(A999),"",IF($A999=V$2,$C999,V998))</f>
        <v/>
      </c>
      <c r="W999" s="9" t="str">
        <f aca="false">IF(ISBLANK(A999),"",IF($A999=W$2,$C999,W998))</f>
        <v/>
      </c>
    </row>
    <row r="1000" customFormat="false" ht="14.1" hidden="false" customHeight="false" outlineLevel="0" collapsed="false">
      <c r="H1000" s="8" t="n">
        <f aca="false">IF(ISBLANK(D1000),,LEFT(D1000,LEN(D1000)-6)*1)</f>
        <v>0</v>
      </c>
      <c r="I1000" s="9" t="str">
        <f aca="false">IF(ISBLANK(A1000),"",-B1000*C1000)</f>
        <v/>
      </c>
      <c r="J1000" s="9" t="str">
        <f aca="false">IF(ISBLANK(A1000),"",-SUM(I$3:I1000))</f>
        <v/>
      </c>
      <c r="K1000" s="9" t="str">
        <f aca="false">IF(ISBLANK(A1000),"",SUMPRODUCT(O1000:R1000,T1000:W1000)-J1000)</f>
        <v/>
      </c>
      <c r="L1000" s="5" t="str">
        <f aca="false">IF(ISBLANK(A1000),"",K1000/$M$1)</f>
        <v/>
      </c>
      <c r="M1000" s="5" t="str">
        <f aca="false">IF(ISBLANK(A1000),"",K1000/($M$1+SUM(K$3:K999)))</f>
        <v/>
      </c>
      <c r="N1000" s="0" t="str">
        <f aca="false">IF(ISBLANK(A1000),"",IF(H1001=0,NETWORKDAYS($H$3,H1000,holiday!$B$2:$B$10),IF(DAY(H1000)&lt;DAY(H1001),NETWORKDAYS($H$3,H1000,holiday!$B$2:$B$10),0)))</f>
        <v/>
      </c>
      <c r="O1000" s="0" t="str">
        <f aca="false">IF(ISBLANK(A1000),"",SUMIF($A$3:$A1000,O$2,$B$3:$B1000))</f>
        <v/>
      </c>
      <c r="P1000" s="0" t="str">
        <f aca="false">IF(ISBLANK(A1000),"",SUMIF($A$3:$A1000,P$2,$B$3:$B1000))</f>
        <v/>
      </c>
      <c r="Q1000" s="0" t="str">
        <f aca="false">IF(ISBLANK(A1000),"",SUMIF($A$3:$A1000,Q$2,$B$3:$B1000))</f>
        <v/>
      </c>
      <c r="R1000" s="0" t="str">
        <f aca="false">IF(ISBLANK(A1000),"",SUMIF($A$3:$A1000,R$2,$B$3:$B1000))</f>
        <v/>
      </c>
      <c r="T1000" s="9" t="str">
        <f aca="false">IF(ISBLANK(A1000),"",IF($A1000=T$2,$C1000,T999))</f>
        <v/>
      </c>
      <c r="U1000" s="9" t="str">
        <f aca="false">IF(ISBLANK(A1000),"",IF($A1000=U$2,$C1000,U999))</f>
        <v/>
      </c>
      <c r="V1000" s="9" t="str">
        <f aca="false">IF(ISBLANK(A1000),"",IF($A1000=V$2,$C1000,V999))</f>
        <v/>
      </c>
      <c r="W1000" s="9" t="str">
        <f aca="false">IF(ISBLANK(A1000),"",IF($A1000=W$2,$C1000,W999))</f>
        <v/>
      </c>
    </row>
    <row r="1001" customFormat="false" ht="14.1" hidden="false" customHeight="false" outlineLevel="0" collapsed="false">
      <c r="H1001" s="8" t="n">
        <f aca="false">IF(ISBLANK(D1001),,LEFT(D1001,LEN(D1001)-6)*1)</f>
        <v>0</v>
      </c>
      <c r="I1001" s="9" t="str">
        <f aca="false">IF(ISBLANK(A1001),"",-B1001*C1001)</f>
        <v/>
      </c>
      <c r="J1001" s="9" t="str">
        <f aca="false">IF(ISBLANK(A1001),"",-SUM(I$3:I1001))</f>
        <v/>
      </c>
      <c r="K1001" s="9" t="str">
        <f aca="false">IF(ISBLANK(A1001),"",SUMPRODUCT(O1001:R1001,T1001:W1001)-J1001)</f>
        <v/>
      </c>
      <c r="L1001" s="5" t="str">
        <f aca="false">IF(ISBLANK(A1001),"",K1001/$M$1)</f>
        <v/>
      </c>
      <c r="M1001" s="5" t="str">
        <f aca="false">IF(ISBLANK(A1001),"",K1001/($M$1+SUM(K$3:K1000)))</f>
        <v/>
      </c>
      <c r="N1001" s="0" t="str">
        <f aca="false">IF(ISBLANK(A1001),"",IF(H1002=0,NETWORKDAYS($H$3,H1001,holiday!$B$2:$B$10),IF(DAY(H1001)&lt;DAY(H1002),NETWORKDAYS($H$3,H1001,holiday!$B$2:$B$10),0)))</f>
        <v/>
      </c>
      <c r="O1001" s="0" t="str">
        <f aca="false">IF(ISBLANK(A1001),"",SUMIF($A$3:$A1001,O$2,$B$3:$B1001))</f>
        <v/>
      </c>
      <c r="P1001" s="0" t="str">
        <f aca="false">IF(ISBLANK(A1001),"",SUMIF($A$3:$A1001,P$2,$B$3:$B1001))</f>
        <v/>
      </c>
      <c r="Q1001" s="0" t="str">
        <f aca="false">IF(ISBLANK(A1001),"",SUMIF($A$3:$A1001,Q$2,$B$3:$B1001))</f>
        <v/>
      </c>
      <c r="R1001" s="0" t="str">
        <f aca="false">IF(ISBLANK(A1001),"",SUMIF($A$3:$A1001,R$2,$B$3:$B1001))</f>
        <v/>
      </c>
      <c r="T1001" s="9" t="str">
        <f aca="false">IF(ISBLANK(A1001),"",IF($A1001=T$2,$C1001,T1000))</f>
        <v/>
      </c>
      <c r="U1001" s="9" t="str">
        <f aca="false">IF(ISBLANK(A1001),"",IF($A1001=U$2,$C1001,U1000))</f>
        <v/>
      </c>
      <c r="V1001" s="9" t="str">
        <f aca="false">IF(ISBLANK(A1001),"",IF($A1001=V$2,$C1001,V1000))</f>
        <v/>
      </c>
      <c r="W1001" s="9" t="str">
        <f aca="false">IF(ISBLANK(A1001),"",IF($A1001=W$2,$C1001,W1000))</f>
        <v/>
      </c>
    </row>
    <row r="1002" customFormat="false" ht="14.1" hidden="false" customHeight="false" outlineLevel="0" collapsed="false">
      <c r="H1002" s="8" t="n">
        <f aca="false">IF(ISBLANK(D1002),,LEFT(D1002,LEN(D1002)-6)*1)</f>
        <v>0</v>
      </c>
      <c r="I1002" s="9" t="str">
        <f aca="false">IF(ISBLANK(A1002),"",-B1002*C1002)</f>
        <v/>
      </c>
      <c r="J1002" s="9" t="str">
        <f aca="false">IF(ISBLANK(A1002),"",-SUM(I$3:I1002))</f>
        <v/>
      </c>
      <c r="K1002" s="9" t="str">
        <f aca="false">IF(ISBLANK(A1002),"",SUMPRODUCT(O1002:R1002,T1002:W1002)-J1002)</f>
        <v/>
      </c>
      <c r="L1002" s="5" t="str">
        <f aca="false">IF(ISBLANK(A1002),"",K1002/$M$1)</f>
        <v/>
      </c>
      <c r="M1002" s="5" t="str">
        <f aca="false">IF(ISBLANK(A1002),"",K1002/($M$1+SUM(K$3:K1001)))</f>
        <v/>
      </c>
      <c r="N1002" s="0" t="str">
        <f aca="false">IF(ISBLANK(A1002),"",IF(H1003=0,NETWORKDAYS($H$3,H1002,holiday!$B$2:$B$10),IF(DAY(H1002)&lt;DAY(H1003),NETWORKDAYS($H$3,H1002,holiday!$B$2:$B$10),0)))</f>
        <v/>
      </c>
      <c r="O1002" s="0" t="str">
        <f aca="false">IF(ISBLANK(A1002),"",SUMIF($A$3:$A1002,O$2,$B$3:$B1002))</f>
        <v/>
      </c>
      <c r="P1002" s="0" t="str">
        <f aca="false">IF(ISBLANK(A1002),"",SUMIF($A$3:$A1002,P$2,$B$3:$B1002))</f>
        <v/>
      </c>
      <c r="Q1002" s="0" t="str">
        <f aca="false">IF(ISBLANK(A1002),"",SUMIF($A$3:$A1002,Q$2,$B$3:$B1002))</f>
        <v/>
      </c>
      <c r="R1002" s="0" t="str">
        <f aca="false">IF(ISBLANK(A1002),"",SUMIF($A$3:$A1002,R$2,$B$3:$B1002))</f>
        <v/>
      </c>
      <c r="T1002" s="9" t="str">
        <f aca="false">IF(ISBLANK(A1002),"",IF($A1002=T$2,$C1002,T1001))</f>
        <v/>
      </c>
      <c r="U1002" s="9" t="str">
        <f aca="false">IF(ISBLANK(A1002),"",IF($A1002=U$2,$C1002,U1001))</f>
        <v/>
      </c>
      <c r="V1002" s="9" t="str">
        <f aca="false">IF(ISBLANK(A1002),"",IF($A1002=V$2,$C1002,V1001))</f>
        <v/>
      </c>
      <c r="W1002" s="9" t="str">
        <f aca="false">IF(ISBLANK(A1002),"",IF($A1002=W$2,$C1002,W1001))</f>
        <v/>
      </c>
    </row>
    <row r="1003" customFormat="false" ht="14.1" hidden="false" customHeight="false" outlineLevel="0" collapsed="false">
      <c r="H1003" s="8" t="n">
        <f aca="false">IF(ISBLANK(D1003),,LEFT(D1003,LEN(D1003)-6)*1)</f>
        <v>0</v>
      </c>
      <c r="I1003" s="9" t="str">
        <f aca="false">IF(ISBLANK(A1003),"",-B1003*C1003)</f>
        <v/>
      </c>
      <c r="J1003" s="9" t="str">
        <f aca="false">IF(ISBLANK(A1003),"",-SUM(I$3:I1003))</f>
        <v/>
      </c>
      <c r="K1003" s="9" t="str">
        <f aca="false">IF(ISBLANK(A1003),"",SUMPRODUCT(O1003:R1003,T1003:W1003)-J1003)</f>
        <v/>
      </c>
      <c r="L1003" s="5" t="str">
        <f aca="false">IF(ISBLANK(A1003),"",K1003/$M$1)</f>
        <v/>
      </c>
      <c r="M1003" s="5" t="str">
        <f aca="false">IF(ISBLANK(A1003),"",K1003/($M$1+SUM(K$3:K1002)))</f>
        <v/>
      </c>
      <c r="N1003" s="0" t="str">
        <f aca="false">IF(ISBLANK(A1003),"",IF(H1004=0,NETWORKDAYS($H$3,H1003,holiday!$B$2:$B$10),IF(DAY(H1003)&lt;DAY(H1004),NETWORKDAYS($H$3,H1003,holiday!$B$2:$B$10),0)))</f>
        <v/>
      </c>
      <c r="O1003" s="0" t="str">
        <f aca="false">IF(ISBLANK(A1003),"",SUMIF($A$3:$A1003,O$2,$B$3:$B1003))</f>
        <v/>
      </c>
      <c r="P1003" s="0" t="str">
        <f aca="false">IF(ISBLANK(A1003),"",SUMIF($A$3:$A1003,P$2,$B$3:$B1003))</f>
        <v/>
      </c>
      <c r="Q1003" s="0" t="str">
        <f aca="false">IF(ISBLANK(A1003),"",SUMIF($A$3:$A1003,Q$2,$B$3:$B1003))</f>
        <v/>
      </c>
      <c r="R1003" s="0" t="str">
        <f aca="false">IF(ISBLANK(A1003),"",SUMIF($A$3:$A1003,R$2,$B$3:$B1003))</f>
        <v/>
      </c>
      <c r="T1003" s="9" t="str">
        <f aca="false">IF(ISBLANK(A1003),"",IF($A1003=T$2,$C1003,T1002))</f>
        <v/>
      </c>
      <c r="U1003" s="9" t="str">
        <f aca="false">IF(ISBLANK(A1003),"",IF($A1003=U$2,$C1003,U1002))</f>
        <v/>
      </c>
      <c r="V1003" s="9" t="str">
        <f aca="false">IF(ISBLANK(A1003),"",IF($A1003=V$2,$C1003,V1002))</f>
        <v/>
      </c>
      <c r="W1003" s="9" t="str">
        <f aca="false">IF(ISBLANK(A1003),"",IF($A1003=W$2,$C1003,W1002))</f>
        <v/>
      </c>
    </row>
    <row r="1004" customFormat="false" ht="14.1" hidden="false" customHeight="false" outlineLevel="0" collapsed="false">
      <c r="H1004" s="8" t="n">
        <f aca="false">IF(ISBLANK(D1004),,LEFT(D1004,LEN(D1004)-6)*1)</f>
        <v>0</v>
      </c>
      <c r="I1004" s="9" t="str">
        <f aca="false">IF(ISBLANK(A1004),"",-B1004*C1004)</f>
        <v/>
      </c>
      <c r="J1004" s="9" t="str">
        <f aca="false">IF(ISBLANK(A1004),"",-SUM(I$3:I1004))</f>
        <v/>
      </c>
      <c r="K1004" s="9" t="str">
        <f aca="false">IF(ISBLANK(A1004),"",SUMPRODUCT(O1004:R1004,T1004:W1004)-J1004)</f>
        <v/>
      </c>
      <c r="L1004" s="5" t="str">
        <f aca="false">IF(ISBLANK(A1004),"",K1004/$M$1)</f>
        <v/>
      </c>
      <c r="M1004" s="5" t="str">
        <f aca="false">IF(ISBLANK(A1004),"",K1004/($M$1+SUM(K$3:K1003)))</f>
        <v/>
      </c>
      <c r="N1004" s="0" t="str">
        <f aca="false">IF(ISBLANK(A1004),"",IF(H1005=0,NETWORKDAYS($H$3,H1004,holiday!$B$2:$B$10),IF(DAY(H1004)&lt;DAY(H1005),NETWORKDAYS($H$3,H1004,holiday!$B$2:$B$10),0)))</f>
        <v/>
      </c>
      <c r="O1004" s="0" t="str">
        <f aca="false">IF(ISBLANK(A1004),"",SUMIF($A$3:$A1004,O$2,$B$3:$B1004))</f>
        <v/>
      </c>
      <c r="P1004" s="0" t="str">
        <f aca="false">IF(ISBLANK(A1004),"",SUMIF($A$3:$A1004,P$2,$B$3:$B1004))</f>
        <v/>
      </c>
      <c r="Q1004" s="0" t="str">
        <f aca="false">IF(ISBLANK(A1004),"",SUMIF($A$3:$A1004,Q$2,$B$3:$B1004))</f>
        <v/>
      </c>
      <c r="R1004" s="0" t="str">
        <f aca="false">IF(ISBLANK(A1004),"",SUMIF($A$3:$A1004,R$2,$B$3:$B1004))</f>
        <v/>
      </c>
      <c r="T1004" s="9" t="str">
        <f aca="false">IF(ISBLANK(A1004),"",IF($A1004=T$2,$C1004,T1003))</f>
        <v/>
      </c>
      <c r="U1004" s="9" t="str">
        <f aca="false">IF(ISBLANK(A1004),"",IF($A1004=U$2,$C1004,U1003))</f>
        <v/>
      </c>
      <c r="V1004" s="9" t="str">
        <f aca="false">IF(ISBLANK(A1004),"",IF($A1004=V$2,$C1004,V1003))</f>
        <v/>
      </c>
      <c r="W1004" s="9" t="str">
        <f aca="false">IF(ISBLANK(A1004),"",IF($A1004=W$2,$C1004,W1003))</f>
        <v/>
      </c>
    </row>
    <row r="1005" customFormat="false" ht="14.1" hidden="false" customHeight="false" outlineLevel="0" collapsed="false">
      <c r="H1005" s="8" t="n">
        <f aca="false">IF(ISBLANK(D1005),,LEFT(D1005,LEN(D1005)-6)*1)</f>
        <v>0</v>
      </c>
      <c r="I1005" s="9" t="str">
        <f aca="false">IF(ISBLANK(A1005),"",-B1005*C1005)</f>
        <v/>
      </c>
      <c r="J1005" s="9" t="str">
        <f aca="false">IF(ISBLANK(A1005),"",-SUM(I$3:I1005))</f>
        <v/>
      </c>
      <c r="K1005" s="9" t="str">
        <f aca="false">IF(ISBLANK(A1005),"",SUMPRODUCT(O1005:R1005,T1005:W1005)-J1005)</f>
        <v/>
      </c>
      <c r="L1005" s="5" t="str">
        <f aca="false">IF(ISBLANK(A1005),"",K1005/$M$1)</f>
        <v/>
      </c>
      <c r="M1005" s="5" t="str">
        <f aca="false">IF(ISBLANK(A1005),"",K1005/($M$1+SUM(K$3:K1004)))</f>
        <v/>
      </c>
      <c r="N1005" s="0" t="str">
        <f aca="false">IF(ISBLANK(A1005),"",IF(H1006=0,NETWORKDAYS($H$3,H1005,holiday!$B$2:$B$10),IF(DAY(H1005)&lt;DAY(H1006),NETWORKDAYS($H$3,H1005,holiday!$B$2:$B$10),0)))</f>
        <v/>
      </c>
      <c r="O1005" s="0" t="str">
        <f aca="false">IF(ISBLANK(A1005),"",SUMIF($A$3:$A1005,O$2,$B$3:$B1005))</f>
        <v/>
      </c>
      <c r="P1005" s="0" t="str">
        <f aca="false">IF(ISBLANK(A1005),"",SUMIF($A$3:$A1005,P$2,$B$3:$B1005))</f>
        <v/>
      </c>
      <c r="Q1005" s="0" t="str">
        <f aca="false">IF(ISBLANK(A1005),"",SUMIF($A$3:$A1005,Q$2,$B$3:$B1005))</f>
        <v/>
      </c>
      <c r="R1005" s="0" t="str">
        <f aca="false">IF(ISBLANK(A1005),"",SUMIF($A$3:$A1005,R$2,$B$3:$B1005))</f>
        <v/>
      </c>
      <c r="T1005" s="9" t="str">
        <f aca="false">IF(ISBLANK(A1005),"",IF($A1005=T$2,$C1005,T1004))</f>
        <v/>
      </c>
      <c r="U1005" s="9" t="str">
        <f aca="false">IF(ISBLANK(A1005),"",IF($A1005=U$2,$C1005,U1004))</f>
        <v/>
      </c>
      <c r="V1005" s="9" t="str">
        <f aca="false">IF(ISBLANK(A1005),"",IF($A1005=V$2,$C1005,V1004))</f>
        <v/>
      </c>
      <c r="W1005" s="9" t="str">
        <f aca="false">IF(ISBLANK(A1005),"",IF($A1005=W$2,$C1005,W1004))</f>
        <v/>
      </c>
    </row>
    <row r="1006" customFormat="false" ht="14.1" hidden="false" customHeight="false" outlineLevel="0" collapsed="false">
      <c r="H1006" s="8" t="n">
        <f aca="false">IF(ISBLANK(D1006),,LEFT(D1006,LEN(D1006)-6)*1)</f>
        <v>0</v>
      </c>
      <c r="I1006" s="9" t="str">
        <f aca="false">IF(ISBLANK(A1006),"",-B1006*C1006)</f>
        <v/>
      </c>
      <c r="J1006" s="9" t="str">
        <f aca="false">IF(ISBLANK(A1006),"",-SUM(I$3:I1006))</f>
        <v/>
      </c>
      <c r="K1006" s="9" t="str">
        <f aca="false">IF(ISBLANK(A1006),"",SUMPRODUCT(O1006:R1006,T1006:W1006)-J1006)</f>
        <v/>
      </c>
      <c r="L1006" s="5" t="str">
        <f aca="false">IF(ISBLANK(A1006),"",K1006/$M$1)</f>
        <v/>
      </c>
      <c r="M1006" s="5" t="str">
        <f aca="false">IF(ISBLANK(A1006),"",K1006/($M$1+SUM(K$3:K1005)))</f>
        <v/>
      </c>
      <c r="N1006" s="0" t="str">
        <f aca="false">IF(ISBLANK(A1006),"",IF(H1007=0,NETWORKDAYS($H$3,H1006,holiday!$B$2:$B$10),IF(DAY(H1006)&lt;DAY(H1007),NETWORKDAYS($H$3,H1006,holiday!$B$2:$B$10),0)))</f>
        <v/>
      </c>
      <c r="O1006" s="0" t="str">
        <f aca="false">IF(ISBLANK(A1006),"",SUMIF($A$3:$A1006,O$2,$B$3:$B1006))</f>
        <v/>
      </c>
      <c r="P1006" s="0" t="str">
        <f aca="false">IF(ISBLANK(A1006),"",SUMIF($A$3:$A1006,P$2,$B$3:$B1006))</f>
        <v/>
      </c>
      <c r="Q1006" s="0" t="str">
        <f aca="false">IF(ISBLANK(A1006),"",SUMIF($A$3:$A1006,Q$2,$B$3:$B1006))</f>
        <v/>
      </c>
      <c r="R1006" s="0" t="str">
        <f aca="false">IF(ISBLANK(A1006),"",SUMIF($A$3:$A1006,R$2,$B$3:$B1006))</f>
        <v/>
      </c>
      <c r="T1006" s="9" t="str">
        <f aca="false">IF(ISBLANK(A1006),"",IF($A1006=T$2,$C1006,T1005))</f>
        <v/>
      </c>
      <c r="U1006" s="9" t="str">
        <f aca="false">IF(ISBLANK(A1006),"",IF($A1006=U$2,$C1006,U1005))</f>
        <v/>
      </c>
      <c r="V1006" s="9" t="str">
        <f aca="false">IF(ISBLANK(A1006),"",IF($A1006=V$2,$C1006,V1005))</f>
        <v/>
      </c>
      <c r="W1006" s="9" t="str">
        <f aca="false">IF(ISBLANK(A1006),"",IF($A1006=W$2,$C1006,W1005))</f>
        <v/>
      </c>
    </row>
    <row r="1007" customFormat="false" ht="14.1" hidden="false" customHeight="false" outlineLevel="0" collapsed="false">
      <c r="H1007" s="8" t="n">
        <f aca="false">IF(ISBLANK(D1007),,LEFT(D1007,LEN(D1007)-6)*1)</f>
        <v>0</v>
      </c>
      <c r="I1007" s="9" t="str">
        <f aca="false">IF(ISBLANK(A1007),"",-B1007*C1007)</f>
        <v/>
      </c>
      <c r="J1007" s="9" t="str">
        <f aca="false">IF(ISBLANK(A1007),"",-SUM(I$3:I1007))</f>
        <v/>
      </c>
      <c r="K1007" s="9" t="str">
        <f aca="false">IF(ISBLANK(A1007),"",SUMPRODUCT(O1007:R1007,T1007:W1007)-J1007)</f>
        <v/>
      </c>
      <c r="L1007" s="5" t="str">
        <f aca="false">IF(ISBLANK(A1007),"",K1007/$M$1)</f>
        <v/>
      </c>
      <c r="M1007" s="5" t="str">
        <f aca="false">IF(ISBLANK(A1007),"",K1007/($M$1+SUM(K$3:K1006)))</f>
        <v/>
      </c>
      <c r="N1007" s="0" t="str">
        <f aca="false">IF(ISBLANK(A1007),"",IF(H1008=0,NETWORKDAYS($H$3,H1007,holiday!$B$2:$B$10),IF(DAY(H1007)&lt;DAY(H1008),NETWORKDAYS($H$3,H1007,holiday!$B$2:$B$10),0)))</f>
        <v/>
      </c>
      <c r="O1007" s="0" t="str">
        <f aca="false">IF(ISBLANK(A1007),"",SUMIF($A$3:$A1007,O$2,$B$3:$B1007))</f>
        <v/>
      </c>
      <c r="P1007" s="0" t="str">
        <f aca="false">IF(ISBLANK(A1007),"",SUMIF($A$3:$A1007,P$2,$B$3:$B1007))</f>
        <v/>
      </c>
      <c r="Q1007" s="0" t="str">
        <f aca="false">IF(ISBLANK(A1007),"",SUMIF($A$3:$A1007,Q$2,$B$3:$B1007))</f>
        <v/>
      </c>
      <c r="R1007" s="0" t="str">
        <f aca="false">IF(ISBLANK(A1007),"",SUMIF($A$3:$A1007,R$2,$B$3:$B1007))</f>
        <v/>
      </c>
      <c r="T1007" s="9" t="str">
        <f aca="false">IF(ISBLANK(A1007),"",IF($A1007=T$2,$C1007,T1006))</f>
        <v/>
      </c>
      <c r="U1007" s="9" t="str">
        <f aca="false">IF(ISBLANK(A1007),"",IF($A1007=U$2,$C1007,U1006))</f>
        <v/>
      </c>
      <c r="V1007" s="9" t="str">
        <f aca="false">IF(ISBLANK(A1007),"",IF($A1007=V$2,$C1007,V1006))</f>
        <v/>
      </c>
      <c r="W1007" s="9" t="str">
        <f aca="false">IF(ISBLANK(A1007),"",IF($A1007=W$2,$C1007,W1006))</f>
        <v/>
      </c>
    </row>
    <row r="1008" customFormat="false" ht="14.1" hidden="false" customHeight="false" outlineLevel="0" collapsed="false">
      <c r="H1008" s="8" t="n">
        <f aca="false">IF(ISBLANK(D1008),,LEFT(D1008,LEN(D1008)-6)*1)</f>
        <v>0</v>
      </c>
      <c r="I1008" s="9" t="str">
        <f aca="false">IF(ISBLANK(A1008),"",-B1008*C1008)</f>
        <v/>
      </c>
      <c r="J1008" s="9" t="str">
        <f aca="false">IF(ISBLANK(A1008),"",-SUM(I$3:I1008))</f>
        <v/>
      </c>
      <c r="K1008" s="9" t="str">
        <f aca="false">IF(ISBLANK(A1008),"",SUMPRODUCT(O1008:R1008,T1008:W1008)-J1008)</f>
        <v/>
      </c>
      <c r="L1008" s="5" t="str">
        <f aca="false">IF(ISBLANK(A1008),"",K1008/$M$1)</f>
        <v/>
      </c>
      <c r="M1008" s="5" t="str">
        <f aca="false">IF(ISBLANK(A1008),"",K1008/($M$1+SUM(K$3:K1007)))</f>
        <v/>
      </c>
      <c r="N1008" s="0" t="str">
        <f aca="false">IF(ISBLANK(A1008),"",IF(H1009=0,NETWORKDAYS($H$3,H1008,holiday!$B$2:$B$10),IF(DAY(H1008)&lt;DAY(H1009),NETWORKDAYS($H$3,H1008,holiday!$B$2:$B$10),0)))</f>
        <v/>
      </c>
      <c r="O1008" s="0" t="str">
        <f aca="false">IF(ISBLANK(A1008),"",SUMIF($A$3:$A1008,O$2,$B$3:$B1008))</f>
        <v/>
      </c>
      <c r="P1008" s="0" t="str">
        <f aca="false">IF(ISBLANK(A1008),"",SUMIF($A$3:$A1008,P$2,$B$3:$B1008))</f>
        <v/>
      </c>
      <c r="Q1008" s="0" t="str">
        <f aca="false">IF(ISBLANK(A1008),"",SUMIF($A$3:$A1008,Q$2,$B$3:$B1008))</f>
        <v/>
      </c>
      <c r="R1008" s="0" t="str">
        <f aca="false">IF(ISBLANK(A1008),"",SUMIF($A$3:$A1008,R$2,$B$3:$B1008))</f>
        <v/>
      </c>
      <c r="T1008" s="9" t="str">
        <f aca="false">IF(ISBLANK(A1008),"",IF($A1008=T$2,$C1008,T1007))</f>
        <v/>
      </c>
      <c r="U1008" s="9" t="str">
        <f aca="false">IF(ISBLANK(A1008),"",IF($A1008=U$2,$C1008,U1007))</f>
        <v/>
      </c>
      <c r="V1008" s="9" t="str">
        <f aca="false">IF(ISBLANK(A1008),"",IF($A1008=V$2,$C1008,V1007))</f>
        <v/>
      </c>
      <c r="W1008" s="9" t="str">
        <f aca="false">IF(ISBLANK(A1008),"",IF($A1008=W$2,$C1008,W1007))</f>
        <v/>
      </c>
    </row>
    <row r="1009" customFormat="false" ht="14.1" hidden="false" customHeight="false" outlineLevel="0" collapsed="false">
      <c r="H1009" s="8" t="n">
        <f aca="false">IF(ISBLANK(D1009),,LEFT(D1009,LEN(D1009)-6)*1)</f>
        <v>0</v>
      </c>
      <c r="I1009" s="9" t="str">
        <f aca="false">IF(ISBLANK(A1009),"",-B1009*C1009)</f>
        <v/>
      </c>
      <c r="J1009" s="9" t="str">
        <f aca="false">IF(ISBLANK(A1009),"",-SUM(I$3:I1009))</f>
        <v/>
      </c>
      <c r="K1009" s="9" t="str">
        <f aca="false">IF(ISBLANK(A1009),"",SUMPRODUCT(O1009:R1009,T1009:W1009)-J1009)</f>
        <v/>
      </c>
      <c r="L1009" s="5" t="str">
        <f aca="false">IF(ISBLANK(A1009),"",K1009/$M$1)</f>
        <v/>
      </c>
      <c r="M1009" s="5" t="str">
        <f aca="false">IF(ISBLANK(A1009),"",K1009/($M$1+SUM(K$3:K1008)))</f>
        <v/>
      </c>
      <c r="N1009" s="0" t="str">
        <f aca="false">IF(ISBLANK(A1009),"",IF(H1010=0,NETWORKDAYS($H$3,H1009,holiday!$B$2:$B$10),IF(DAY(H1009)&lt;DAY(H1010),NETWORKDAYS($H$3,H1009,holiday!$B$2:$B$10),0)))</f>
        <v/>
      </c>
      <c r="O1009" s="0" t="str">
        <f aca="false">IF(ISBLANK(A1009),"",SUMIF($A$3:$A1009,O$2,$B$3:$B1009))</f>
        <v/>
      </c>
      <c r="P1009" s="0" t="str">
        <f aca="false">IF(ISBLANK(A1009),"",SUMIF($A$3:$A1009,P$2,$B$3:$B1009))</f>
        <v/>
      </c>
      <c r="Q1009" s="0" t="str">
        <f aca="false">IF(ISBLANK(A1009),"",SUMIF($A$3:$A1009,Q$2,$B$3:$B1009))</f>
        <v/>
      </c>
      <c r="R1009" s="0" t="str">
        <f aca="false">IF(ISBLANK(A1009),"",SUMIF($A$3:$A1009,R$2,$B$3:$B1009))</f>
        <v/>
      </c>
      <c r="T1009" s="9" t="str">
        <f aca="false">IF(ISBLANK(A1009),"",IF($A1009=T$2,$C1009,T1008))</f>
        <v/>
      </c>
      <c r="U1009" s="9" t="str">
        <f aca="false">IF(ISBLANK(A1009),"",IF($A1009=U$2,$C1009,U1008))</f>
        <v/>
      </c>
      <c r="V1009" s="9" t="str">
        <f aca="false">IF(ISBLANK(A1009),"",IF($A1009=V$2,$C1009,V1008))</f>
        <v/>
      </c>
      <c r="W1009" s="9" t="str">
        <f aca="false">IF(ISBLANK(A1009),"",IF($A1009=W$2,$C1009,W1008))</f>
        <v/>
      </c>
    </row>
    <row r="1010" customFormat="false" ht="14.1" hidden="false" customHeight="false" outlineLevel="0" collapsed="false">
      <c r="H1010" s="8" t="n">
        <f aca="false">IF(ISBLANK(D1010),,LEFT(D1010,LEN(D1010)-6)*1)</f>
        <v>0</v>
      </c>
      <c r="I1010" s="9" t="str">
        <f aca="false">IF(ISBLANK(A1010),"",-B1010*C1010)</f>
        <v/>
      </c>
      <c r="J1010" s="9" t="str">
        <f aca="false">IF(ISBLANK(A1010),"",-SUM(I$3:I1010))</f>
        <v/>
      </c>
      <c r="K1010" s="9" t="str">
        <f aca="false">IF(ISBLANK(A1010),"",SUMPRODUCT(O1010:R1010,T1010:W1010)-J1010)</f>
        <v/>
      </c>
      <c r="L1010" s="5" t="str">
        <f aca="false">IF(ISBLANK(A1010),"",K1010/$M$1)</f>
        <v/>
      </c>
      <c r="M1010" s="5" t="str">
        <f aca="false">IF(ISBLANK(A1010),"",K1010/($M$1+SUM(K$3:K1009)))</f>
        <v/>
      </c>
      <c r="N1010" s="0" t="str">
        <f aca="false">IF(ISBLANK(A1010),"",IF(H1011=0,NETWORKDAYS($H$3,H1010,holiday!$B$2:$B$10),IF(DAY(H1010)&lt;DAY(H1011),NETWORKDAYS($H$3,H1010,holiday!$B$2:$B$10),0)))</f>
        <v/>
      </c>
      <c r="O1010" s="0" t="str">
        <f aca="false">IF(ISBLANK(A1010),"",SUMIF($A$3:$A1010,O$2,$B$3:$B1010))</f>
        <v/>
      </c>
      <c r="P1010" s="0" t="str">
        <f aca="false">IF(ISBLANK(A1010),"",SUMIF($A$3:$A1010,P$2,$B$3:$B1010))</f>
        <v/>
      </c>
      <c r="Q1010" s="0" t="str">
        <f aca="false">IF(ISBLANK(A1010),"",SUMIF($A$3:$A1010,Q$2,$B$3:$B1010))</f>
        <v/>
      </c>
      <c r="R1010" s="0" t="str">
        <f aca="false">IF(ISBLANK(A1010),"",SUMIF($A$3:$A1010,R$2,$B$3:$B1010))</f>
        <v/>
      </c>
      <c r="T1010" s="9" t="str">
        <f aca="false">IF(ISBLANK(A1010),"",IF($A1010=T$2,$C1010,T1009))</f>
        <v/>
      </c>
      <c r="U1010" s="9" t="str">
        <f aca="false">IF(ISBLANK(A1010),"",IF($A1010=U$2,$C1010,U1009))</f>
        <v/>
      </c>
      <c r="V1010" s="9" t="str">
        <f aca="false">IF(ISBLANK(A1010),"",IF($A1010=V$2,$C1010,V1009))</f>
        <v/>
      </c>
      <c r="W1010" s="9" t="str">
        <f aca="false">IF(ISBLANK(A1010),"",IF($A1010=W$2,$C1010,W1009))</f>
        <v/>
      </c>
    </row>
    <row r="1011" customFormat="false" ht="14.1" hidden="false" customHeight="false" outlineLevel="0" collapsed="false">
      <c r="H1011" s="8" t="n">
        <f aca="false">IF(ISBLANK(D1011),,LEFT(D1011,LEN(D1011)-6)*1)</f>
        <v>0</v>
      </c>
      <c r="I1011" s="9" t="str">
        <f aca="false">IF(ISBLANK(A1011),"",-B1011*C1011)</f>
        <v/>
      </c>
      <c r="J1011" s="9" t="str">
        <f aca="false">IF(ISBLANK(A1011),"",-SUM(I$3:I1011))</f>
        <v/>
      </c>
      <c r="K1011" s="9" t="str">
        <f aca="false">IF(ISBLANK(A1011),"",SUMPRODUCT(O1011:R1011,T1011:W1011)-J1011)</f>
        <v/>
      </c>
      <c r="L1011" s="5" t="str">
        <f aca="false">IF(ISBLANK(A1011),"",K1011/$M$1)</f>
        <v/>
      </c>
      <c r="M1011" s="5" t="str">
        <f aca="false">IF(ISBLANK(A1011),"",K1011/($M$1+SUM(K$3:K1010)))</f>
        <v/>
      </c>
      <c r="N1011" s="0" t="str">
        <f aca="false">IF(ISBLANK(A1011),"",IF(H1012=0,NETWORKDAYS($H$3,H1011,holiday!$B$2:$B$10),IF(DAY(H1011)&lt;DAY(H1012),NETWORKDAYS($H$3,H1011,holiday!$B$2:$B$10),0)))</f>
        <v/>
      </c>
      <c r="O1011" s="0" t="str">
        <f aca="false">IF(ISBLANK(A1011),"",SUMIF($A$3:$A1011,O$2,$B$3:$B1011))</f>
        <v/>
      </c>
      <c r="P1011" s="0" t="str">
        <f aca="false">IF(ISBLANK(A1011),"",SUMIF($A$3:$A1011,P$2,$B$3:$B1011))</f>
        <v/>
      </c>
      <c r="Q1011" s="0" t="str">
        <f aca="false">IF(ISBLANK(A1011),"",SUMIF($A$3:$A1011,Q$2,$B$3:$B1011))</f>
        <v/>
      </c>
      <c r="R1011" s="0" t="str">
        <f aca="false">IF(ISBLANK(A1011),"",SUMIF($A$3:$A1011,R$2,$B$3:$B1011))</f>
        <v/>
      </c>
      <c r="T1011" s="9" t="str">
        <f aca="false">IF(ISBLANK(A1011),"",IF($A1011=T$2,$C1011,T1010))</f>
        <v/>
      </c>
      <c r="U1011" s="9" t="str">
        <f aca="false">IF(ISBLANK(A1011),"",IF($A1011=U$2,$C1011,U1010))</f>
        <v/>
      </c>
      <c r="V1011" s="9" t="str">
        <f aca="false">IF(ISBLANK(A1011),"",IF($A1011=V$2,$C1011,V1010))</f>
        <v/>
      </c>
      <c r="W1011" s="9" t="str">
        <f aca="false">IF(ISBLANK(A1011),"",IF($A1011=W$2,$C1011,W1010))</f>
        <v/>
      </c>
    </row>
    <row r="1012" customFormat="false" ht="14.1" hidden="false" customHeight="false" outlineLevel="0" collapsed="false">
      <c r="H1012" s="8" t="n">
        <f aca="false">IF(ISBLANK(D1012),,LEFT(D1012,LEN(D1012)-6)*1)</f>
        <v>0</v>
      </c>
      <c r="I1012" s="9" t="str">
        <f aca="false">IF(ISBLANK(A1012),"",-B1012*C1012)</f>
        <v/>
      </c>
      <c r="J1012" s="9" t="str">
        <f aca="false">IF(ISBLANK(A1012),"",-SUM(I$3:I1012))</f>
        <v/>
      </c>
      <c r="K1012" s="9" t="str">
        <f aca="false">IF(ISBLANK(A1012),"",SUMPRODUCT(O1012:R1012,T1012:W1012)-J1012)</f>
        <v/>
      </c>
      <c r="L1012" s="5" t="str">
        <f aca="false">IF(ISBLANK(A1012),"",K1012/$M$1)</f>
        <v/>
      </c>
      <c r="M1012" s="5" t="str">
        <f aca="false">IF(ISBLANK(A1012),"",K1012/($M$1+SUM(K$3:K1011)))</f>
        <v/>
      </c>
      <c r="N1012" s="0" t="str">
        <f aca="false">IF(ISBLANK(A1012),"",IF(H1013=0,NETWORKDAYS($H$3,H1012,holiday!$B$2:$B$10),IF(DAY(H1012)&lt;DAY(H1013),NETWORKDAYS($H$3,H1012,holiday!$B$2:$B$10),0)))</f>
        <v/>
      </c>
      <c r="O1012" s="0" t="str">
        <f aca="false">IF(ISBLANK(A1012),"",SUMIF($A$3:$A1012,O$2,$B$3:$B1012))</f>
        <v/>
      </c>
      <c r="P1012" s="0" t="str">
        <f aca="false">IF(ISBLANK(A1012),"",SUMIF($A$3:$A1012,P$2,$B$3:$B1012))</f>
        <v/>
      </c>
      <c r="Q1012" s="0" t="str">
        <f aca="false">IF(ISBLANK(A1012),"",SUMIF($A$3:$A1012,Q$2,$B$3:$B1012))</f>
        <v/>
      </c>
      <c r="R1012" s="0" t="str">
        <f aca="false">IF(ISBLANK(A1012),"",SUMIF($A$3:$A1012,R$2,$B$3:$B1012))</f>
        <v/>
      </c>
      <c r="T1012" s="9" t="str">
        <f aca="false">IF(ISBLANK(A1012),"",IF($A1012=T$2,$C1012,T1011))</f>
        <v/>
      </c>
      <c r="U1012" s="9" t="str">
        <f aca="false">IF(ISBLANK(A1012),"",IF($A1012=U$2,$C1012,U1011))</f>
        <v/>
      </c>
      <c r="V1012" s="9" t="str">
        <f aca="false">IF(ISBLANK(A1012),"",IF($A1012=V$2,$C1012,V1011))</f>
        <v/>
      </c>
      <c r="W1012" s="9" t="str">
        <f aca="false">IF(ISBLANK(A1012),"",IF($A1012=W$2,$C1012,W1011))</f>
        <v/>
      </c>
    </row>
    <row r="1013" customFormat="false" ht="14.1" hidden="false" customHeight="false" outlineLevel="0" collapsed="false">
      <c r="H1013" s="8" t="n">
        <f aca="false">IF(ISBLANK(D1013),,LEFT(D1013,LEN(D1013)-6)*1)</f>
        <v>0</v>
      </c>
      <c r="I1013" s="9" t="str">
        <f aca="false">IF(ISBLANK(A1013),"",-B1013*C1013)</f>
        <v/>
      </c>
      <c r="J1013" s="9" t="str">
        <f aca="false">IF(ISBLANK(A1013),"",-SUM(I$3:I1013))</f>
        <v/>
      </c>
      <c r="K1013" s="9" t="str">
        <f aca="false">IF(ISBLANK(A1013),"",SUMPRODUCT(O1013:R1013,T1013:W1013)-J1013)</f>
        <v/>
      </c>
      <c r="L1013" s="5" t="str">
        <f aca="false">IF(ISBLANK(A1013),"",K1013/$M$1)</f>
        <v/>
      </c>
      <c r="M1013" s="5" t="str">
        <f aca="false">IF(ISBLANK(A1013),"",K1013/($M$1+SUM(K$3:K1012)))</f>
        <v/>
      </c>
      <c r="N1013" s="0" t="str">
        <f aca="false">IF(ISBLANK(A1013),"",IF(H1014=0,NETWORKDAYS($H$3,H1013,holiday!$B$2:$B$10),IF(DAY(H1013)&lt;DAY(H1014),NETWORKDAYS($H$3,H1013,holiday!$B$2:$B$10),0)))</f>
        <v/>
      </c>
      <c r="O1013" s="0" t="str">
        <f aca="false">IF(ISBLANK(A1013),"",SUMIF($A$3:$A1013,O$2,$B$3:$B1013))</f>
        <v/>
      </c>
      <c r="P1013" s="0" t="str">
        <f aca="false">IF(ISBLANK(A1013),"",SUMIF($A$3:$A1013,P$2,$B$3:$B1013))</f>
        <v/>
      </c>
      <c r="Q1013" s="0" t="str">
        <f aca="false">IF(ISBLANK(A1013),"",SUMIF($A$3:$A1013,Q$2,$B$3:$B1013))</f>
        <v/>
      </c>
      <c r="R1013" s="0" t="str">
        <f aca="false">IF(ISBLANK(A1013),"",SUMIF($A$3:$A1013,R$2,$B$3:$B1013))</f>
        <v/>
      </c>
      <c r="T1013" s="9" t="str">
        <f aca="false">IF(ISBLANK(A1013),"",IF($A1013=T$2,$C1013,T1012))</f>
        <v/>
      </c>
      <c r="U1013" s="9" t="str">
        <f aca="false">IF(ISBLANK(A1013),"",IF($A1013=U$2,$C1013,U1012))</f>
        <v/>
      </c>
      <c r="V1013" s="9" t="str">
        <f aca="false">IF(ISBLANK(A1013),"",IF($A1013=V$2,$C1013,V1012))</f>
        <v/>
      </c>
      <c r="W1013" s="9" t="str">
        <f aca="false">IF(ISBLANK(A1013),"",IF($A1013=W$2,$C1013,W1012))</f>
        <v/>
      </c>
    </row>
    <row r="1014" customFormat="false" ht="14.1" hidden="false" customHeight="false" outlineLevel="0" collapsed="false">
      <c r="H1014" s="8" t="n">
        <f aca="false">IF(ISBLANK(D1014),,LEFT(D1014,LEN(D1014)-6)*1)</f>
        <v>0</v>
      </c>
      <c r="I1014" s="9" t="str">
        <f aca="false">IF(ISBLANK(A1014),"",-B1014*C1014)</f>
        <v/>
      </c>
      <c r="J1014" s="9" t="str">
        <f aca="false">IF(ISBLANK(A1014),"",-SUM(I$3:I1014))</f>
        <v/>
      </c>
      <c r="K1014" s="9" t="str">
        <f aca="false">IF(ISBLANK(A1014),"",SUMPRODUCT(O1014:R1014,T1014:W1014)-J1014)</f>
        <v/>
      </c>
      <c r="L1014" s="5" t="str">
        <f aca="false">IF(ISBLANK(A1014),"",K1014/$M$1)</f>
        <v/>
      </c>
      <c r="M1014" s="5" t="str">
        <f aca="false">IF(ISBLANK(A1014),"",K1014/($M$1+SUM(K$3:K1013)))</f>
        <v/>
      </c>
      <c r="N1014" s="0" t="str">
        <f aca="false">IF(ISBLANK(A1014),"",IF(H1015=0,NETWORKDAYS($H$3,H1014,holiday!$B$2:$B$10),IF(DAY(H1014)&lt;DAY(H1015),NETWORKDAYS($H$3,H1014,holiday!$B$2:$B$10),0)))</f>
        <v/>
      </c>
      <c r="O1014" s="0" t="str">
        <f aca="false">IF(ISBLANK(A1014),"",SUMIF($A$3:$A1014,O$2,$B$3:$B1014))</f>
        <v/>
      </c>
      <c r="P1014" s="0" t="str">
        <f aca="false">IF(ISBLANK(A1014),"",SUMIF($A$3:$A1014,P$2,$B$3:$B1014))</f>
        <v/>
      </c>
      <c r="Q1014" s="0" t="str">
        <f aca="false">IF(ISBLANK(A1014),"",SUMIF($A$3:$A1014,Q$2,$B$3:$B1014))</f>
        <v/>
      </c>
      <c r="R1014" s="0" t="str">
        <f aca="false">IF(ISBLANK(A1014),"",SUMIF($A$3:$A1014,R$2,$B$3:$B1014))</f>
        <v/>
      </c>
      <c r="T1014" s="9" t="str">
        <f aca="false">IF(ISBLANK(A1014),"",IF($A1014=T$2,$C1014,T1013))</f>
        <v/>
      </c>
      <c r="U1014" s="9" t="str">
        <f aca="false">IF(ISBLANK(A1014),"",IF($A1014=U$2,$C1014,U1013))</f>
        <v/>
      </c>
      <c r="V1014" s="9" t="str">
        <f aca="false">IF(ISBLANK(A1014),"",IF($A1014=V$2,$C1014,V1013))</f>
        <v/>
      </c>
      <c r="W1014" s="9" t="str">
        <f aca="false">IF(ISBLANK(A1014),"",IF($A1014=W$2,$C1014,W1013))</f>
        <v/>
      </c>
    </row>
    <row r="1015" customFormat="false" ht="14.1" hidden="false" customHeight="false" outlineLevel="0" collapsed="false">
      <c r="H1015" s="8" t="n">
        <f aca="false">IF(ISBLANK(D1015),,LEFT(D1015,LEN(D1015)-6)*1)</f>
        <v>0</v>
      </c>
      <c r="I1015" s="9" t="str">
        <f aca="false">IF(ISBLANK(A1015),"",-B1015*C1015)</f>
        <v/>
      </c>
      <c r="J1015" s="9" t="str">
        <f aca="false">IF(ISBLANK(A1015),"",-SUM(I$3:I1015))</f>
        <v/>
      </c>
      <c r="K1015" s="9" t="str">
        <f aca="false">IF(ISBLANK(A1015),"",SUMPRODUCT(O1015:R1015,T1015:W1015)-J1015)</f>
        <v/>
      </c>
      <c r="L1015" s="5" t="str">
        <f aca="false">IF(ISBLANK(A1015),"",K1015/$M$1)</f>
        <v/>
      </c>
      <c r="M1015" s="5" t="str">
        <f aca="false">IF(ISBLANK(A1015),"",K1015/($M$1+SUM(K$3:K1014)))</f>
        <v/>
      </c>
      <c r="N1015" s="0" t="str">
        <f aca="false">IF(ISBLANK(A1015),"",IF(H1016=0,NETWORKDAYS($H$3,H1015,holiday!$B$2:$B$10),IF(DAY(H1015)&lt;DAY(H1016),NETWORKDAYS($H$3,H1015,holiday!$B$2:$B$10),0)))</f>
        <v/>
      </c>
      <c r="O1015" s="0" t="str">
        <f aca="false">IF(ISBLANK(A1015),"",SUMIF($A$3:$A1015,O$2,$B$3:$B1015))</f>
        <v/>
      </c>
      <c r="P1015" s="0" t="str">
        <f aca="false">IF(ISBLANK(A1015),"",SUMIF($A$3:$A1015,P$2,$B$3:$B1015))</f>
        <v/>
      </c>
      <c r="Q1015" s="0" t="str">
        <f aca="false">IF(ISBLANK(A1015),"",SUMIF($A$3:$A1015,Q$2,$B$3:$B1015))</f>
        <v/>
      </c>
      <c r="R1015" s="0" t="str">
        <f aca="false">IF(ISBLANK(A1015),"",SUMIF($A$3:$A1015,R$2,$B$3:$B1015))</f>
        <v/>
      </c>
      <c r="T1015" s="9" t="str">
        <f aca="false">IF(ISBLANK(A1015),"",IF($A1015=T$2,$C1015,T1014))</f>
        <v/>
      </c>
      <c r="U1015" s="9" t="str">
        <f aca="false">IF(ISBLANK(A1015),"",IF($A1015=U$2,$C1015,U1014))</f>
        <v/>
      </c>
      <c r="V1015" s="9" t="str">
        <f aca="false">IF(ISBLANK(A1015),"",IF($A1015=V$2,$C1015,V1014))</f>
        <v/>
      </c>
      <c r="W1015" s="9" t="str">
        <f aca="false">IF(ISBLANK(A1015),"",IF($A1015=W$2,$C1015,W1014))</f>
        <v/>
      </c>
    </row>
    <row r="1016" customFormat="false" ht="14.1" hidden="false" customHeight="false" outlineLevel="0" collapsed="false">
      <c r="H1016" s="8" t="n">
        <f aca="false">IF(ISBLANK(D1016),,LEFT(D1016,LEN(D1016)-6)*1)</f>
        <v>0</v>
      </c>
      <c r="I1016" s="9" t="str">
        <f aca="false">IF(ISBLANK(A1016),"",-B1016*C1016)</f>
        <v/>
      </c>
      <c r="J1016" s="9" t="str">
        <f aca="false">IF(ISBLANK(A1016),"",-SUM(I$3:I1016))</f>
        <v/>
      </c>
      <c r="K1016" s="9" t="str">
        <f aca="false">IF(ISBLANK(A1016),"",SUMPRODUCT(O1016:R1016,T1016:W1016)-J1016)</f>
        <v/>
      </c>
      <c r="L1016" s="5" t="str">
        <f aca="false">IF(ISBLANK(A1016),"",K1016/$M$1)</f>
        <v/>
      </c>
      <c r="M1016" s="5" t="str">
        <f aca="false">IF(ISBLANK(A1016),"",K1016/($M$1+SUM(K$3:K1015)))</f>
        <v/>
      </c>
      <c r="N1016" s="0" t="str">
        <f aca="false">IF(ISBLANK(A1016),"",IF(H1017=0,NETWORKDAYS($H$3,H1016,holiday!$B$2:$B$10),IF(DAY(H1016)&lt;DAY(H1017),NETWORKDAYS($H$3,H1016,holiday!$B$2:$B$10),0)))</f>
        <v/>
      </c>
      <c r="O1016" s="0" t="str">
        <f aca="false">IF(ISBLANK(A1016),"",SUMIF($A$3:$A1016,O$2,$B$3:$B1016))</f>
        <v/>
      </c>
      <c r="P1016" s="0" t="str">
        <f aca="false">IF(ISBLANK(A1016),"",SUMIF($A$3:$A1016,P$2,$B$3:$B1016))</f>
        <v/>
      </c>
      <c r="Q1016" s="0" t="str">
        <f aca="false">IF(ISBLANK(A1016),"",SUMIF($A$3:$A1016,Q$2,$B$3:$B1016))</f>
        <v/>
      </c>
      <c r="R1016" s="0" t="str">
        <f aca="false">IF(ISBLANK(A1016),"",SUMIF($A$3:$A1016,R$2,$B$3:$B1016))</f>
        <v/>
      </c>
      <c r="T1016" s="9" t="str">
        <f aca="false">IF(ISBLANK(A1016),"",IF($A1016=T$2,$C1016,T1015))</f>
        <v/>
      </c>
      <c r="U1016" s="9" t="str">
        <f aca="false">IF(ISBLANK(A1016),"",IF($A1016=U$2,$C1016,U1015))</f>
        <v/>
      </c>
      <c r="V1016" s="9" t="str">
        <f aca="false">IF(ISBLANK(A1016),"",IF($A1016=V$2,$C1016,V1015))</f>
        <v/>
      </c>
      <c r="W1016" s="9" t="str">
        <f aca="false">IF(ISBLANK(A1016),"",IF($A1016=W$2,$C1016,W1015))</f>
        <v/>
      </c>
    </row>
    <row r="1017" customFormat="false" ht="14.1" hidden="false" customHeight="false" outlineLevel="0" collapsed="false">
      <c r="H1017" s="8" t="n">
        <f aca="false">IF(ISBLANK(D1017),,LEFT(D1017,LEN(D1017)-6)*1)</f>
        <v>0</v>
      </c>
      <c r="I1017" s="9" t="str">
        <f aca="false">IF(ISBLANK(A1017),"",-B1017*C1017)</f>
        <v/>
      </c>
      <c r="J1017" s="9" t="str">
        <f aca="false">IF(ISBLANK(A1017),"",-SUM(I$3:I1017))</f>
        <v/>
      </c>
      <c r="K1017" s="9" t="str">
        <f aca="false">IF(ISBLANK(A1017),"",SUMPRODUCT(O1017:R1017,T1017:W1017)-J1017)</f>
        <v/>
      </c>
      <c r="L1017" s="5" t="str">
        <f aca="false">IF(ISBLANK(A1017),"",K1017/$M$1)</f>
        <v/>
      </c>
      <c r="M1017" s="5" t="str">
        <f aca="false">IF(ISBLANK(A1017),"",K1017/($M$1+SUM(K$3:K1016)))</f>
        <v/>
      </c>
      <c r="N1017" s="0" t="str">
        <f aca="false">IF(ISBLANK(A1017),"",IF(H1018=0,NETWORKDAYS($H$3,H1017,holiday!$B$2:$B$10),IF(DAY(H1017)&lt;DAY(H1018),NETWORKDAYS($H$3,H1017,holiday!$B$2:$B$10),0)))</f>
        <v/>
      </c>
      <c r="O1017" s="0" t="str">
        <f aca="false">IF(ISBLANK(A1017),"",SUMIF($A$3:$A1017,O$2,$B$3:$B1017))</f>
        <v/>
      </c>
      <c r="P1017" s="0" t="str">
        <f aca="false">IF(ISBLANK(A1017),"",SUMIF($A$3:$A1017,P$2,$B$3:$B1017))</f>
        <v/>
      </c>
      <c r="Q1017" s="0" t="str">
        <f aca="false">IF(ISBLANK(A1017),"",SUMIF($A$3:$A1017,Q$2,$B$3:$B1017))</f>
        <v/>
      </c>
      <c r="R1017" s="0" t="str">
        <f aca="false">IF(ISBLANK(A1017),"",SUMIF($A$3:$A1017,R$2,$B$3:$B1017))</f>
        <v/>
      </c>
      <c r="T1017" s="9" t="str">
        <f aca="false">IF(ISBLANK(A1017),"",IF($A1017=T$2,$C1017,T1016))</f>
        <v/>
      </c>
      <c r="U1017" s="9" t="str">
        <f aca="false">IF(ISBLANK(A1017),"",IF($A1017=U$2,$C1017,U1016))</f>
        <v/>
      </c>
      <c r="V1017" s="9" t="str">
        <f aca="false">IF(ISBLANK(A1017),"",IF($A1017=V$2,$C1017,V1016))</f>
        <v/>
      </c>
      <c r="W1017" s="9" t="str">
        <f aca="false">IF(ISBLANK(A1017),"",IF($A1017=W$2,$C1017,W1016))</f>
        <v/>
      </c>
    </row>
    <row r="1018" customFormat="false" ht="14.1" hidden="false" customHeight="false" outlineLevel="0" collapsed="false">
      <c r="H1018" s="8" t="n">
        <f aca="false">IF(ISBLANK(D1018),,LEFT(D1018,LEN(D1018)-6)*1)</f>
        <v>0</v>
      </c>
      <c r="I1018" s="9" t="str">
        <f aca="false">IF(ISBLANK(A1018),"",-B1018*C1018)</f>
        <v/>
      </c>
      <c r="J1018" s="9" t="str">
        <f aca="false">IF(ISBLANK(A1018),"",-SUM(I$3:I1018))</f>
        <v/>
      </c>
      <c r="K1018" s="9" t="str">
        <f aca="false">IF(ISBLANK(A1018),"",SUMPRODUCT(O1018:R1018,T1018:W1018)-J1018)</f>
        <v/>
      </c>
      <c r="L1018" s="5" t="str">
        <f aca="false">IF(ISBLANK(A1018),"",K1018/$M$1)</f>
        <v/>
      </c>
      <c r="M1018" s="5" t="str">
        <f aca="false">IF(ISBLANK(A1018),"",K1018/($M$1+SUM(K$3:K1017)))</f>
        <v/>
      </c>
      <c r="N1018" s="0" t="str">
        <f aca="false">IF(ISBLANK(A1018),"",IF(H1019=0,NETWORKDAYS($H$3,H1018,holiday!$B$2:$B$10),IF(DAY(H1018)&lt;DAY(H1019),NETWORKDAYS($H$3,H1018,holiday!$B$2:$B$10),0)))</f>
        <v/>
      </c>
      <c r="O1018" s="0" t="str">
        <f aca="false">IF(ISBLANK(A1018),"",SUMIF($A$3:$A1018,O$2,$B$3:$B1018))</f>
        <v/>
      </c>
      <c r="P1018" s="0" t="str">
        <f aca="false">IF(ISBLANK(A1018),"",SUMIF($A$3:$A1018,P$2,$B$3:$B1018))</f>
        <v/>
      </c>
      <c r="Q1018" s="0" t="str">
        <f aca="false">IF(ISBLANK(A1018),"",SUMIF($A$3:$A1018,Q$2,$B$3:$B1018))</f>
        <v/>
      </c>
      <c r="R1018" s="0" t="str">
        <f aca="false">IF(ISBLANK(A1018),"",SUMIF($A$3:$A1018,R$2,$B$3:$B1018))</f>
        <v/>
      </c>
      <c r="T1018" s="9" t="str">
        <f aca="false">IF(ISBLANK(A1018),"",IF($A1018=T$2,$C1018,T1017))</f>
        <v/>
      </c>
      <c r="U1018" s="9" t="str">
        <f aca="false">IF(ISBLANK(A1018),"",IF($A1018=U$2,$C1018,U1017))</f>
        <v/>
      </c>
      <c r="V1018" s="9" t="str">
        <f aca="false">IF(ISBLANK(A1018),"",IF($A1018=V$2,$C1018,V1017))</f>
        <v/>
      </c>
      <c r="W1018" s="9" t="str">
        <f aca="false">IF(ISBLANK(A1018),"",IF($A1018=W$2,$C1018,W1017))</f>
        <v/>
      </c>
    </row>
    <row r="1019" customFormat="false" ht="14.1" hidden="false" customHeight="false" outlineLevel="0" collapsed="false">
      <c r="H1019" s="8" t="n">
        <f aca="false">IF(ISBLANK(D1019),,LEFT(D1019,LEN(D1019)-6)*1)</f>
        <v>0</v>
      </c>
      <c r="I1019" s="9" t="str">
        <f aca="false">IF(ISBLANK(A1019),"",-B1019*C1019)</f>
        <v/>
      </c>
      <c r="J1019" s="9" t="str">
        <f aca="false">IF(ISBLANK(A1019),"",-SUM(I$3:I1019))</f>
        <v/>
      </c>
      <c r="K1019" s="9" t="str">
        <f aca="false">IF(ISBLANK(A1019),"",SUMPRODUCT(O1019:R1019,T1019:W1019)-J1019)</f>
        <v/>
      </c>
      <c r="L1019" s="5" t="str">
        <f aca="false">IF(ISBLANK(A1019),"",K1019/$M$1)</f>
        <v/>
      </c>
      <c r="M1019" s="5" t="str">
        <f aca="false">IF(ISBLANK(A1019),"",K1019/($M$1+SUM(K$3:K1018)))</f>
        <v/>
      </c>
      <c r="N1019" s="0" t="str">
        <f aca="false">IF(ISBLANK(A1019),"",IF(H1020=0,NETWORKDAYS($H$3,H1019,holiday!$B$2:$B$10),IF(DAY(H1019)&lt;DAY(H1020),NETWORKDAYS($H$3,H1019,holiday!$B$2:$B$10),0)))</f>
        <v/>
      </c>
      <c r="O1019" s="0" t="str">
        <f aca="false">IF(ISBLANK(A1019),"",SUMIF($A$3:$A1019,O$2,$B$3:$B1019))</f>
        <v/>
      </c>
      <c r="P1019" s="0" t="str">
        <f aca="false">IF(ISBLANK(A1019),"",SUMIF($A$3:$A1019,P$2,$B$3:$B1019))</f>
        <v/>
      </c>
      <c r="Q1019" s="0" t="str">
        <f aca="false">IF(ISBLANK(A1019),"",SUMIF($A$3:$A1019,Q$2,$B$3:$B1019))</f>
        <v/>
      </c>
      <c r="R1019" s="0" t="str">
        <f aca="false">IF(ISBLANK(A1019),"",SUMIF($A$3:$A1019,R$2,$B$3:$B1019))</f>
        <v/>
      </c>
      <c r="T1019" s="9" t="str">
        <f aca="false">IF(ISBLANK(A1019),"",IF($A1019=T$2,$C1019,T1018))</f>
        <v/>
      </c>
      <c r="U1019" s="9" t="str">
        <f aca="false">IF(ISBLANK(A1019),"",IF($A1019=U$2,$C1019,U1018))</f>
        <v/>
      </c>
      <c r="V1019" s="9" t="str">
        <f aca="false">IF(ISBLANK(A1019),"",IF($A1019=V$2,$C1019,V1018))</f>
        <v/>
      </c>
      <c r="W1019" s="9" t="str">
        <f aca="false">IF(ISBLANK(A1019),"",IF($A1019=W$2,$C1019,W1018))</f>
        <v/>
      </c>
    </row>
    <row r="1020" customFormat="false" ht="14.1" hidden="false" customHeight="false" outlineLevel="0" collapsed="false">
      <c r="H1020" s="8" t="n">
        <f aca="false">IF(ISBLANK(D1020),,LEFT(D1020,LEN(D1020)-6)*1)</f>
        <v>0</v>
      </c>
      <c r="I1020" s="9" t="str">
        <f aca="false">IF(ISBLANK(A1020),"",-B1020*C1020)</f>
        <v/>
      </c>
      <c r="J1020" s="9" t="str">
        <f aca="false">IF(ISBLANK(A1020),"",-SUM(I$3:I1020))</f>
        <v/>
      </c>
      <c r="K1020" s="9" t="str">
        <f aca="false">IF(ISBLANK(A1020),"",SUMPRODUCT(O1020:R1020,T1020:W1020)-J1020)</f>
        <v/>
      </c>
      <c r="L1020" s="5" t="str">
        <f aca="false">IF(ISBLANK(A1020),"",K1020/$M$1)</f>
        <v/>
      </c>
      <c r="M1020" s="5" t="str">
        <f aca="false">IF(ISBLANK(A1020),"",K1020/($M$1+SUM(K$3:K1019)))</f>
        <v/>
      </c>
      <c r="N1020" s="0" t="str">
        <f aca="false">IF(ISBLANK(A1020),"",IF(H1021=0,NETWORKDAYS($H$3,H1020,holiday!$B$2:$B$10),IF(DAY(H1020)&lt;DAY(H1021),NETWORKDAYS($H$3,H1020,holiday!$B$2:$B$10),0)))</f>
        <v/>
      </c>
      <c r="O1020" s="0" t="str">
        <f aca="false">IF(ISBLANK(A1020),"",SUMIF($A$3:$A1020,O$2,$B$3:$B1020))</f>
        <v/>
      </c>
      <c r="P1020" s="0" t="str">
        <f aca="false">IF(ISBLANK(A1020),"",SUMIF($A$3:$A1020,P$2,$B$3:$B1020))</f>
        <v/>
      </c>
      <c r="Q1020" s="0" t="str">
        <f aca="false">IF(ISBLANK(A1020),"",SUMIF($A$3:$A1020,Q$2,$B$3:$B1020))</f>
        <v/>
      </c>
      <c r="R1020" s="0" t="str">
        <f aca="false">IF(ISBLANK(A1020),"",SUMIF($A$3:$A1020,R$2,$B$3:$B1020))</f>
        <v/>
      </c>
      <c r="T1020" s="9" t="str">
        <f aca="false">IF(ISBLANK(A1020),"",IF($A1020=T$2,$C1020,T1019))</f>
        <v/>
      </c>
      <c r="U1020" s="9" t="str">
        <f aca="false">IF(ISBLANK(A1020),"",IF($A1020=U$2,$C1020,U1019))</f>
        <v/>
      </c>
      <c r="V1020" s="9" t="str">
        <f aca="false">IF(ISBLANK(A1020),"",IF($A1020=V$2,$C1020,V1019))</f>
        <v/>
      </c>
      <c r="W1020" s="9" t="str">
        <f aca="false">IF(ISBLANK(A1020),"",IF($A1020=W$2,$C1020,W1019))</f>
        <v/>
      </c>
    </row>
    <row r="1021" customFormat="false" ht="14.1" hidden="false" customHeight="false" outlineLevel="0" collapsed="false">
      <c r="H1021" s="8" t="n">
        <f aca="false">IF(ISBLANK(D1021),,LEFT(D1021,LEN(D1021)-6)*1)</f>
        <v>0</v>
      </c>
      <c r="I1021" s="9" t="str">
        <f aca="false">IF(ISBLANK(A1021),"",-B1021*C1021)</f>
        <v/>
      </c>
      <c r="J1021" s="9" t="str">
        <f aca="false">IF(ISBLANK(A1021),"",-SUM(I$3:I1021))</f>
        <v/>
      </c>
      <c r="K1021" s="9" t="str">
        <f aca="false">IF(ISBLANK(A1021),"",SUMPRODUCT(O1021:R1021,T1021:W1021)-J1021)</f>
        <v/>
      </c>
      <c r="L1021" s="5" t="str">
        <f aca="false">IF(ISBLANK(A1021),"",K1021/$M$1)</f>
        <v/>
      </c>
      <c r="M1021" s="5" t="str">
        <f aca="false">IF(ISBLANK(A1021),"",K1021/($M$1+SUM(K$3:K1020)))</f>
        <v/>
      </c>
      <c r="N1021" s="0" t="str">
        <f aca="false">IF(ISBLANK(A1021),"",IF(H1022=0,NETWORKDAYS($H$3,H1021,holiday!$B$2:$B$10),IF(DAY(H1021)&lt;DAY(H1022),NETWORKDAYS($H$3,H1021,holiday!$B$2:$B$10),0)))</f>
        <v/>
      </c>
      <c r="O1021" s="0" t="str">
        <f aca="false">IF(ISBLANK(A1021),"",SUMIF($A$3:$A1021,O$2,$B$3:$B1021))</f>
        <v/>
      </c>
      <c r="P1021" s="0" t="str">
        <f aca="false">IF(ISBLANK(A1021),"",SUMIF($A$3:$A1021,P$2,$B$3:$B1021))</f>
        <v/>
      </c>
      <c r="Q1021" s="0" t="str">
        <f aca="false">IF(ISBLANK(A1021),"",SUMIF($A$3:$A1021,Q$2,$B$3:$B1021))</f>
        <v/>
      </c>
      <c r="R1021" s="0" t="str">
        <f aca="false">IF(ISBLANK(A1021),"",SUMIF($A$3:$A1021,R$2,$B$3:$B1021))</f>
        <v/>
      </c>
      <c r="T1021" s="9" t="str">
        <f aca="false">IF(ISBLANK(A1021),"",IF($A1021=T$2,$C1021,T1020))</f>
        <v/>
      </c>
      <c r="U1021" s="9" t="str">
        <f aca="false">IF(ISBLANK(A1021),"",IF($A1021=U$2,$C1021,U1020))</f>
        <v/>
      </c>
      <c r="V1021" s="9" t="str">
        <f aca="false">IF(ISBLANK(A1021),"",IF($A1021=V$2,$C1021,V1020))</f>
        <v/>
      </c>
      <c r="W1021" s="9" t="str">
        <f aca="false">IF(ISBLANK(A1021),"",IF($A1021=W$2,$C1021,W1020))</f>
        <v/>
      </c>
    </row>
    <row r="1022" customFormat="false" ht="14.1" hidden="false" customHeight="false" outlineLevel="0" collapsed="false">
      <c r="H1022" s="8" t="n">
        <f aca="false">IF(ISBLANK(D1022),,LEFT(D1022,LEN(D1022)-6)*1)</f>
        <v>0</v>
      </c>
      <c r="I1022" s="9" t="str">
        <f aca="false">IF(ISBLANK(A1022),"",-B1022*C1022)</f>
        <v/>
      </c>
      <c r="J1022" s="9" t="str">
        <f aca="false">IF(ISBLANK(A1022),"",-SUM(I$3:I1022))</f>
        <v/>
      </c>
      <c r="K1022" s="9" t="str">
        <f aca="false">IF(ISBLANK(A1022),"",SUMPRODUCT(O1022:R1022,T1022:W1022)-J1022)</f>
        <v/>
      </c>
      <c r="L1022" s="5" t="str">
        <f aca="false">IF(ISBLANK(A1022),"",K1022/$M$1)</f>
        <v/>
      </c>
      <c r="M1022" s="5" t="str">
        <f aca="false">IF(ISBLANK(A1022),"",K1022/($M$1+SUM(K$3:K1021)))</f>
        <v/>
      </c>
      <c r="N1022" s="0" t="str">
        <f aca="false">IF(ISBLANK(A1022),"",IF(H1023=0,NETWORKDAYS($H$3,H1022,holiday!$B$2:$B$10),IF(DAY(H1022)&lt;DAY(H1023),NETWORKDAYS($H$3,H1022,holiday!$B$2:$B$10),0)))</f>
        <v/>
      </c>
      <c r="O1022" s="0" t="str">
        <f aca="false">IF(ISBLANK(A1022),"",SUMIF($A$3:$A1022,O$2,$B$3:$B1022))</f>
        <v/>
      </c>
      <c r="P1022" s="0" t="str">
        <f aca="false">IF(ISBLANK(A1022),"",SUMIF($A$3:$A1022,P$2,$B$3:$B1022))</f>
        <v/>
      </c>
      <c r="Q1022" s="0" t="str">
        <f aca="false">IF(ISBLANK(A1022),"",SUMIF($A$3:$A1022,Q$2,$B$3:$B1022))</f>
        <v/>
      </c>
      <c r="R1022" s="0" t="str">
        <f aca="false">IF(ISBLANK(A1022),"",SUMIF($A$3:$A1022,R$2,$B$3:$B1022))</f>
        <v/>
      </c>
      <c r="T1022" s="9" t="str">
        <f aca="false">IF(ISBLANK(A1022),"",IF($A1022=T$2,$C1022,T1021))</f>
        <v/>
      </c>
      <c r="U1022" s="9" t="str">
        <f aca="false">IF(ISBLANK(A1022),"",IF($A1022=U$2,$C1022,U1021))</f>
        <v/>
      </c>
      <c r="V1022" s="9" t="str">
        <f aca="false">IF(ISBLANK(A1022),"",IF($A1022=V$2,$C1022,V1021))</f>
        <v/>
      </c>
      <c r="W1022" s="9" t="str">
        <f aca="false">IF(ISBLANK(A1022),"",IF($A1022=W$2,$C1022,W1021))</f>
        <v/>
      </c>
    </row>
    <row r="1023" customFormat="false" ht="14.1" hidden="false" customHeight="false" outlineLevel="0" collapsed="false">
      <c r="H1023" s="8" t="n">
        <f aca="false">IF(ISBLANK(D1023),,LEFT(D1023,LEN(D1023)-6)*1)</f>
        <v>0</v>
      </c>
      <c r="I1023" s="9" t="str">
        <f aca="false">IF(ISBLANK(A1023),"",-B1023*C1023)</f>
        <v/>
      </c>
      <c r="J1023" s="9" t="str">
        <f aca="false">IF(ISBLANK(A1023),"",-SUM(I$3:I1023))</f>
        <v/>
      </c>
      <c r="K1023" s="9" t="str">
        <f aca="false">IF(ISBLANK(A1023),"",SUMPRODUCT(O1023:R1023,T1023:W1023)-J1023)</f>
        <v/>
      </c>
      <c r="L1023" s="5" t="str">
        <f aca="false">IF(ISBLANK(A1023),"",K1023/$M$1)</f>
        <v/>
      </c>
      <c r="M1023" s="5" t="str">
        <f aca="false">IF(ISBLANK(A1023),"",K1023/($M$1+SUM(K$3:K1022)))</f>
        <v/>
      </c>
      <c r="N1023" s="0" t="str">
        <f aca="false">IF(ISBLANK(A1023),"",IF(H1024=0,NETWORKDAYS($H$3,H1023,holiday!$B$2:$B$10),IF(DAY(H1023)&lt;DAY(H1024),NETWORKDAYS($H$3,H1023,holiday!$B$2:$B$10),0)))</f>
        <v/>
      </c>
      <c r="O1023" s="0" t="str">
        <f aca="false">IF(ISBLANK(A1023),"",SUMIF($A$3:$A1023,O$2,$B$3:$B1023))</f>
        <v/>
      </c>
      <c r="P1023" s="0" t="str">
        <f aca="false">IF(ISBLANK(A1023),"",SUMIF($A$3:$A1023,P$2,$B$3:$B1023))</f>
        <v/>
      </c>
      <c r="Q1023" s="0" t="str">
        <f aca="false">IF(ISBLANK(A1023),"",SUMIF($A$3:$A1023,Q$2,$B$3:$B1023))</f>
        <v/>
      </c>
      <c r="R1023" s="0" t="str">
        <f aca="false">IF(ISBLANK(A1023),"",SUMIF($A$3:$A1023,R$2,$B$3:$B1023))</f>
        <v/>
      </c>
      <c r="T1023" s="9" t="str">
        <f aca="false">IF(ISBLANK(A1023),"",IF($A1023=T$2,$C1023,T1022))</f>
        <v/>
      </c>
      <c r="U1023" s="9" t="str">
        <f aca="false">IF(ISBLANK(A1023),"",IF($A1023=U$2,$C1023,U1022))</f>
        <v/>
      </c>
      <c r="V1023" s="9" t="str">
        <f aca="false">IF(ISBLANK(A1023),"",IF($A1023=V$2,$C1023,V1022))</f>
        <v/>
      </c>
      <c r="W1023" s="9" t="str">
        <f aca="false">IF(ISBLANK(A1023),"",IF($A1023=W$2,$C1023,W1022))</f>
        <v/>
      </c>
    </row>
    <row r="1024" customFormat="false" ht="14.1" hidden="false" customHeight="false" outlineLevel="0" collapsed="false">
      <c r="H1024" s="8" t="n">
        <f aca="false">IF(ISBLANK(D1024),,LEFT(D1024,LEN(D1024)-6)*1)</f>
        <v>0</v>
      </c>
      <c r="I1024" s="9" t="str">
        <f aca="false">IF(ISBLANK(A1024),"",-B1024*C1024)</f>
        <v/>
      </c>
      <c r="J1024" s="9" t="str">
        <f aca="false">IF(ISBLANK(A1024),"",-SUM(I$3:I1024))</f>
        <v/>
      </c>
      <c r="K1024" s="9" t="str">
        <f aca="false">IF(ISBLANK(A1024),"",SUMPRODUCT(O1024:R1024,T1024:W1024)-J1024)</f>
        <v/>
      </c>
      <c r="L1024" s="5" t="str">
        <f aca="false">IF(ISBLANK(A1024),"",K1024/$M$1)</f>
        <v/>
      </c>
      <c r="M1024" s="5" t="str">
        <f aca="false">IF(ISBLANK(A1024),"",K1024/($M$1+SUM(K$3:K1023)))</f>
        <v/>
      </c>
      <c r="N1024" s="0" t="str">
        <f aca="false">IF(ISBLANK(A1024),"",IF(H1025=0,NETWORKDAYS($H$3,H1024,holiday!$B$2:$B$10),IF(DAY(H1024)&lt;DAY(H1025),NETWORKDAYS($H$3,H1024,holiday!$B$2:$B$10),0)))</f>
        <v/>
      </c>
      <c r="O1024" s="0" t="str">
        <f aca="false">IF(ISBLANK(A1024),"",SUMIF($A$3:$A1024,O$2,$B$3:$B1024))</f>
        <v/>
      </c>
      <c r="P1024" s="0" t="str">
        <f aca="false">IF(ISBLANK(A1024),"",SUMIF($A$3:$A1024,P$2,$B$3:$B1024))</f>
        <v/>
      </c>
      <c r="Q1024" s="0" t="str">
        <f aca="false">IF(ISBLANK(A1024),"",SUMIF($A$3:$A1024,Q$2,$B$3:$B1024))</f>
        <v/>
      </c>
      <c r="R1024" s="0" t="str">
        <f aca="false">IF(ISBLANK(A1024),"",SUMIF($A$3:$A1024,R$2,$B$3:$B1024))</f>
        <v/>
      </c>
      <c r="T1024" s="9" t="str">
        <f aca="false">IF(ISBLANK(A1024),"",IF($A1024=T$2,$C1024,T1023))</f>
        <v/>
      </c>
      <c r="U1024" s="9" t="str">
        <f aca="false">IF(ISBLANK(A1024),"",IF($A1024=U$2,$C1024,U1023))</f>
        <v/>
      </c>
      <c r="V1024" s="9" t="str">
        <f aca="false">IF(ISBLANK(A1024),"",IF($A1024=V$2,$C1024,V1023))</f>
        <v/>
      </c>
      <c r="W1024" s="9" t="str">
        <f aca="false">IF(ISBLANK(A1024),"",IF($A1024=W$2,$C1024,W1023))</f>
        <v/>
      </c>
    </row>
    <row r="1025" customFormat="false" ht="14.1" hidden="false" customHeight="false" outlineLevel="0" collapsed="false">
      <c r="H1025" s="8" t="n">
        <f aca="false">IF(ISBLANK(D1025),,LEFT(D1025,LEN(D1025)-6)*1)</f>
        <v>0</v>
      </c>
      <c r="I1025" s="9" t="str">
        <f aca="false">IF(ISBLANK(A1025),"",-B1025*C1025)</f>
        <v/>
      </c>
      <c r="J1025" s="9" t="str">
        <f aca="false">IF(ISBLANK(A1025),"",-SUM(I$3:I1025))</f>
        <v/>
      </c>
      <c r="K1025" s="9" t="str">
        <f aca="false">IF(ISBLANK(A1025),"",SUMPRODUCT(O1025:R1025,T1025:W1025)-J1025)</f>
        <v/>
      </c>
      <c r="L1025" s="5" t="str">
        <f aca="false">IF(ISBLANK(A1025),"",K1025/$M$1)</f>
        <v/>
      </c>
      <c r="M1025" s="5" t="str">
        <f aca="false">IF(ISBLANK(A1025),"",K1025/($M$1+SUM(K$3:K1024)))</f>
        <v/>
      </c>
      <c r="N1025" s="0" t="str">
        <f aca="false">IF(ISBLANK(A1025),"",IF(H1026=0,NETWORKDAYS($H$3,H1025,holiday!$B$2:$B$10),IF(DAY(H1025)&lt;DAY(H1026),NETWORKDAYS($H$3,H1025,holiday!$B$2:$B$10),0)))</f>
        <v/>
      </c>
      <c r="O1025" s="0" t="str">
        <f aca="false">IF(ISBLANK(A1025),"",SUMIF($A$3:$A1025,O$2,$B$3:$B1025))</f>
        <v/>
      </c>
      <c r="P1025" s="0" t="str">
        <f aca="false">IF(ISBLANK(A1025),"",SUMIF($A$3:$A1025,P$2,$B$3:$B1025))</f>
        <v/>
      </c>
      <c r="Q1025" s="0" t="str">
        <f aca="false">IF(ISBLANK(A1025),"",SUMIF($A$3:$A1025,Q$2,$B$3:$B1025))</f>
        <v/>
      </c>
      <c r="R1025" s="0" t="str">
        <f aca="false">IF(ISBLANK(A1025),"",SUMIF($A$3:$A1025,R$2,$B$3:$B1025))</f>
        <v/>
      </c>
      <c r="T1025" s="9" t="str">
        <f aca="false">IF(ISBLANK(A1025),"",IF($A1025=T$2,$C1025,T1024))</f>
        <v/>
      </c>
      <c r="U1025" s="9" t="str">
        <f aca="false">IF(ISBLANK(A1025),"",IF($A1025=U$2,$C1025,U1024))</f>
        <v/>
      </c>
      <c r="V1025" s="9" t="str">
        <f aca="false">IF(ISBLANK(A1025),"",IF($A1025=V$2,$C1025,V1024))</f>
        <v/>
      </c>
      <c r="W1025" s="9" t="str">
        <f aca="false">IF(ISBLANK(A1025),"",IF($A1025=W$2,$C1025,W1024))</f>
        <v/>
      </c>
    </row>
    <row r="1026" customFormat="false" ht="14.1" hidden="false" customHeight="false" outlineLevel="0" collapsed="false">
      <c r="H1026" s="8" t="n">
        <f aca="false">IF(ISBLANK(D1026),,LEFT(D1026,LEN(D1026)-6)*1)</f>
        <v>0</v>
      </c>
      <c r="I1026" s="9" t="str">
        <f aca="false">IF(ISBLANK(A1026),"",-B1026*C1026)</f>
        <v/>
      </c>
      <c r="J1026" s="9" t="str">
        <f aca="false">IF(ISBLANK(A1026),"",-SUM(I$3:I1026))</f>
        <v/>
      </c>
      <c r="K1026" s="9" t="str">
        <f aca="false">IF(ISBLANK(A1026),"",SUMPRODUCT(O1026:R1026,T1026:W1026)-J1026)</f>
        <v/>
      </c>
      <c r="L1026" s="5" t="str">
        <f aca="false">IF(ISBLANK(A1026),"",K1026/$M$1)</f>
        <v/>
      </c>
      <c r="M1026" s="5" t="str">
        <f aca="false">IF(ISBLANK(A1026),"",K1026/($M$1+SUM(K$3:K1025)))</f>
        <v/>
      </c>
      <c r="N1026" s="0" t="str">
        <f aca="false">IF(ISBLANK(A1026),"",IF(H1027=0,NETWORKDAYS($H$3,H1026,holiday!$B$2:$B$10),IF(DAY(H1026)&lt;DAY(H1027),NETWORKDAYS($H$3,H1026,holiday!$B$2:$B$10),0)))</f>
        <v/>
      </c>
      <c r="O1026" s="0" t="str">
        <f aca="false">IF(ISBLANK(A1026),"",SUMIF($A$3:$A1026,O$2,$B$3:$B1026))</f>
        <v/>
      </c>
      <c r="P1026" s="0" t="str">
        <f aca="false">IF(ISBLANK(A1026),"",SUMIF($A$3:$A1026,P$2,$B$3:$B1026))</f>
        <v/>
      </c>
      <c r="Q1026" s="0" t="str">
        <f aca="false">IF(ISBLANK(A1026),"",SUMIF($A$3:$A1026,Q$2,$B$3:$B1026))</f>
        <v/>
      </c>
      <c r="R1026" s="0" t="str">
        <f aca="false">IF(ISBLANK(A1026),"",SUMIF($A$3:$A1026,R$2,$B$3:$B1026))</f>
        <v/>
      </c>
      <c r="T1026" s="9" t="str">
        <f aca="false">IF(ISBLANK(A1026),"",IF($A1026=T$2,$C1026,T1025))</f>
        <v/>
      </c>
      <c r="U1026" s="9" t="str">
        <f aca="false">IF(ISBLANK(A1026),"",IF($A1026=U$2,$C1026,U1025))</f>
        <v/>
      </c>
      <c r="V1026" s="9" t="str">
        <f aca="false">IF(ISBLANK(A1026),"",IF($A1026=V$2,$C1026,V1025))</f>
        <v/>
      </c>
      <c r="W1026" s="9" t="str">
        <f aca="false">IF(ISBLANK(A1026),"",IF($A1026=W$2,$C1026,W1025))</f>
        <v/>
      </c>
    </row>
    <row r="1027" customFormat="false" ht="14.1" hidden="false" customHeight="false" outlineLevel="0" collapsed="false">
      <c r="H1027" s="8" t="n">
        <f aca="false">IF(ISBLANK(D1027),,LEFT(D1027,LEN(D1027)-6)*1)</f>
        <v>0</v>
      </c>
      <c r="I1027" s="9" t="str">
        <f aca="false">IF(ISBLANK(A1027),"",-B1027*C1027)</f>
        <v/>
      </c>
      <c r="J1027" s="9" t="str">
        <f aca="false">IF(ISBLANK(A1027),"",-SUM(I$3:I1027))</f>
        <v/>
      </c>
      <c r="K1027" s="9" t="str">
        <f aca="false">IF(ISBLANK(A1027),"",SUMPRODUCT(O1027:R1027,T1027:W1027)-J1027)</f>
        <v/>
      </c>
      <c r="L1027" s="5" t="str">
        <f aca="false">IF(ISBLANK(A1027),"",K1027/$M$1)</f>
        <v/>
      </c>
      <c r="M1027" s="5" t="str">
        <f aca="false">IF(ISBLANK(A1027),"",K1027/($M$1+SUM(K$3:K1026)))</f>
        <v/>
      </c>
      <c r="N1027" s="0" t="str">
        <f aca="false">IF(ISBLANK(A1027),"",IF(H1028=0,NETWORKDAYS($H$3,H1027,holiday!$B$2:$B$10),IF(DAY(H1027)&lt;DAY(H1028),NETWORKDAYS($H$3,H1027,holiday!$B$2:$B$10),0)))</f>
        <v/>
      </c>
      <c r="O1027" s="0" t="str">
        <f aca="false">IF(ISBLANK(A1027),"",SUMIF($A$3:$A1027,O$2,$B$3:$B1027))</f>
        <v/>
      </c>
      <c r="P1027" s="0" t="str">
        <f aca="false">IF(ISBLANK(A1027),"",SUMIF($A$3:$A1027,P$2,$B$3:$B1027))</f>
        <v/>
      </c>
      <c r="Q1027" s="0" t="str">
        <f aca="false">IF(ISBLANK(A1027),"",SUMIF($A$3:$A1027,Q$2,$B$3:$B1027))</f>
        <v/>
      </c>
      <c r="R1027" s="0" t="str">
        <f aca="false">IF(ISBLANK(A1027),"",SUMIF($A$3:$A1027,R$2,$B$3:$B1027))</f>
        <v/>
      </c>
      <c r="T1027" s="9" t="str">
        <f aca="false">IF(ISBLANK(A1027),"",IF($A1027=T$2,$C1027,T1026))</f>
        <v/>
      </c>
      <c r="U1027" s="9" t="str">
        <f aca="false">IF(ISBLANK(A1027),"",IF($A1027=U$2,$C1027,U1026))</f>
        <v/>
      </c>
      <c r="V1027" s="9" t="str">
        <f aca="false">IF(ISBLANK(A1027),"",IF($A1027=V$2,$C1027,V1026))</f>
        <v/>
      </c>
      <c r="W1027" s="9" t="str">
        <f aca="false">IF(ISBLANK(A1027),"",IF($A1027=W$2,$C1027,W1026))</f>
        <v/>
      </c>
    </row>
    <row r="1028" customFormat="false" ht="14.1" hidden="false" customHeight="false" outlineLevel="0" collapsed="false">
      <c r="H1028" s="8" t="n">
        <f aca="false">IF(ISBLANK(D1028),,LEFT(D1028,LEN(D1028)-6)*1)</f>
        <v>0</v>
      </c>
      <c r="I1028" s="9" t="str">
        <f aca="false">IF(ISBLANK(A1028),"",-B1028*C1028)</f>
        <v/>
      </c>
      <c r="J1028" s="9" t="str">
        <f aca="false">IF(ISBLANK(A1028),"",-SUM(I$3:I1028))</f>
        <v/>
      </c>
      <c r="K1028" s="9" t="str">
        <f aca="false">IF(ISBLANK(A1028),"",SUMPRODUCT(O1028:R1028,T1028:W1028)-J1028)</f>
        <v/>
      </c>
      <c r="L1028" s="5" t="str">
        <f aca="false">IF(ISBLANK(A1028),"",K1028/$M$1)</f>
        <v/>
      </c>
      <c r="M1028" s="5" t="str">
        <f aca="false">IF(ISBLANK(A1028),"",K1028/($M$1+SUM(K$3:K1027)))</f>
        <v/>
      </c>
      <c r="N1028" s="0" t="str">
        <f aca="false">IF(ISBLANK(A1028),"",IF(H1029=0,NETWORKDAYS($H$3,H1028,holiday!$B$2:$B$10),IF(DAY(H1028)&lt;DAY(H1029),NETWORKDAYS($H$3,H1028,holiday!$B$2:$B$10),0)))</f>
        <v/>
      </c>
      <c r="O1028" s="0" t="str">
        <f aca="false">IF(ISBLANK(A1028),"",SUMIF($A$3:$A1028,O$2,$B$3:$B1028))</f>
        <v/>
      </c>
      <c r="P1028" s="0" t="str">
        <f aca="false">IF(ISBLANK(A1028),"",SUMIF($A$3:$A1028,P$2,$B$3:$B1028))</f>
        <v/>
      </c>
      <c r="Q1028" s="0" t="str">
        <f aca="false">IF(ISBLANK(A1028),"",SUMIF($A$3:$A1028,Q$2,$B$3:$B1028))</f>
        <v/>
      </c>
      <c r="R1028" s="0" t="str">
        <f aca="false">IF(ISBLANK(A1028),"",SUMIF($A$3:$A1028,R$2,$B$3:$B1028))</f>
        <v/>
      </c>
      <c r="T1028" s="9" t="str">
        <f aca="false">IF(ISBLANK(A1028),"",IF($A1028=T$2,$C1028,T1027))</f>
        <v/>
      </c>
      <c r="U1028" s="9" t="str">
        <f aca="false">IF(ISBLANK(A1028),"",IF($A1028=U$2,$C1028,U1027))</f>
        <v/>
      </c>
      <c r="V1028" s="9" t="str">
        <f aca="false">IF(ISBLANK(A1028),"",IF($A1028=V$2,$C1028,V1027))</f>
        <v/>
      </c>
      <c r="W1028" s="9" t="str">
        <f aca="false">IF(ISBLANK(A1028),"",IF($A1028=W$2,$C1028,W1027))</f>
        <v/>
      </c>
    </row>
    <row r="1029" customFormat="false" ht="14.1" hidden="false" customHeight="false" outlineLevel="0" collapsed="false">
      <c r="H1029" s="8" t="n">
        <f aca="false">IF(ISBLANK(D1029),,LEFT(D1029,LEN(D1029)-6)*1)</f>
        <v>0</v>
      </c>
      <c r="I1029" s="9" t="str">
        <f aca="false">IF(ISBLANK(A1029),"",-B1029*C1029)</f>
        <v/>
      </c>
      <c r="J1029" s="9" t="str">
        <f aca="false">IF(ISBLANK(A1029),"",-SUM(I$3:I1029))</f>
        <v/>
      </c>
      <c r="K1029" s="9" t="str">
        <f aca="false">IF(ISBLANK(A1029),"",SUMPRODUCT(O1029:R1029,T1029:W1029)-J1029)</f>
        <v/>
      </c>
      <c r="L1029" s="5" t="str">
        <f aca="false">IF(ISBLANK(A1029),"",K1029/$M$1)</f>
        <v/>
      </c>
      <c r="M1029" s="5" t="str">
        <f aca="false">IF(ISBLANK(A1029),"",K1029/($M$1+SUM(K$3:K1028)))</f>
        <v/>
      </c>
      <c r="N1029" s="0" t="str">
        <f aca="false">IF(ISBLANK(A1029),"",IF(H1030=0,NETWORKDAYS($H$3,H1029,holiday!$B$2:$B$10),IF(DAY(H1029)&lt;DAY(H1030),NETWORKDAYS($H$3,H1029,holiday!$B$2:$B$10),0)))</f>
        <v/>
      </c>
      <c r="O1029" s="0" t="str">
        <f aca="false">IF(ISBLANK(A1029),"",SUMIF($A$3:$A1029,O$2,$B$3:$B1029))</f>
        <v/>
      </c>
      <c r="P1029" s="0" t="str">
        <f aca="false">IF(ISBLANK(A1029),"",SUMIF($A$3:$A1029,P$2,$B$3:$B1029))</f>
        <v/>
      </c>
      <c r="Q1029" s="0" t="str">
        <f aca="false">IF(ISBLANK(A1029),"",SUMIF($A$3:$A1029,Q$2,$B$3:$B1029))</f>
        <v/>
      </c>
      <c r="R1029" s="0" t="str">
        <f aca="false">IF(ISBLANK(A1029),"",SUMIF($A$3:$A1029,R$2,$B$3:$B1029))</f>
        <v/>
      </c>
      <c r="T1029" s="9" t="str">
        <f aca="false">IF(ISBLANK(A1029),"",IF($A1029=T$2,$C1029,T1028))</f>
        <v/>
      </c>
      <c r="U1029" s="9" t="str">
        <f aca="false">IF(ISBLANK(A1029),"",IF($A1029=U$2,$C1029,U1028))</f>
        <v/>
      </c>
      <c r="V1029" s="9" t="str">
        <f aca="false">IF(ISBLANK(A1029),"",IF($A1029=V$2,$C1029,V1028))</f>
        <v/>
      </c>
      <c r="W1029" s="9" t="str">
        <f aca="false">IF(ISBLANK(A1029),"",IF($A1029=W$2,$C1029,W1028))</f>
        <v/>
      </c>
    </row>
    <row r="1030" customFormat="false" ht="14.1" hidden="false" customHeight="false" outlineLevel="0" collapsed="false">
      <c r="H1030" s="8" t="n">
        <f aca="false">IF(ISBLANK(D1030),,LEFT(D1030,LEN(D1030)-6)*1)</f>
        <v>0</v>
      </c>
      <c r="I1030" s="9" t="str">
        <f aca="false">IF(ISBLANK(A1030),"",-B1030*C1030)</f>
        <v/>
      </c>
      <c r="J1030" s="9" t="str">
        <f aca="false">IF(ISBLANK(A1030),"",-SUM(I$3:I1030))</f>
        <v/>
      </c>
      <c r="K1030" s="9" t="str">
        <f aca="false">IF(ISBLANK(A1030),"",SUMPRODUCT(O1030:R1030,T1030:W1030)-J1030)</f>
        <v/>
      </c>
      <c r="L1030" s="5" t="str">
        <f aca="false">IF(ISBLANK(A1030),"",K1030/$M$1)</f>
        <v/>
      </c>
      <c r="M1030" s="5" t="str">
        <f aca="false">IF(ISBLANK(A1030),"",K1030/($M$1+SUM(K$3:K1029)))</f>
        <v/>
      </c>
      <c r="N1030" s="0" t="str">
        <f aca="false">IF(ISBLANK(A1030),"",IF(H1031=0,NETWORKDAYS($H$3,H1030,holiday!$B$2:$B$10),IF(DAY(H1030)&lt;DAY(H1031),NETWORKDAYS($H$3,H1030,holiday!$B$2:$B$10),0)))</f>
        <v/>
      </c>
      <c r="O1030" s="0" t="str">
        <f aca="false">IF(ISBLANK(A1030),"",SUMIF($A$3:$A1030,O$2,$B$3:$B1030))</f>
        <v/>
      </c>
      <c r="P1030" s="0" t="str">
        <f aca="false">IF(ISBLANK(A1030),"",SUMIF($A$3:$A1030,P$2,$B$3:$B1030))</f>
        <v/>
      </c>
      <c r="Q1030" s="0" t="str">
        <f aca="false">IF(ISBLANK(A1030),"",SUMIF($A$3:$A1030,Q$2,$B$3:$B1030))</f>
        <v/>
      </c>
      <c r="R1030" s="0" t="str">
        <f aca="false">IF(ISBLANK(A1030),"",SUMIF($A$3:$A1030,R$2,$B$3:$B1030))</f>
        <v/>
      </c>
      <c r="T1030" s="9" t="str">
        <f aca="false">IF(ISBLANK(A1030),"",IF($A1030=T$2,$C1030,T1029))</f>
        <v/>
      </c>
      <c r="U1030" s="9" t="str">
        <f aca="false">IF(ISBLANK(A1030),"",IF($A1030=U$2,$C1030,U1029))</f>
        <v/>
      </c>
      <c r="V1030" s="9" t="str">
        <f aca="false">IF(ISBLANK(A1030),"",IF($A1030=V$2,$C1030,V1029))</f>
        <v/>
      </c>
      <c r="W1030" s="9" t="str">
        <f aca="false">IF(ISBLANK(A1030),"",IF($A1030=W$2,$C1030,W1029))</f>
        <v/>
      </c>
    </row>
    <row r="1031" customFormat="false" ht="14.1" hidden="false" customHeight="false" outlineLevel="0" collapsed="false">
      <c r="H1031" s="8" t="n">
        <f aca="false">IF(ISBLANK(D1031),,LEFT(D1031,LEN(D1031)-6)*1)</f>
        <v>0</v>
      </c>
      <c r="I1031" s="9" t="str">
        <f aca="false">IF(ISBLANK(A1031),"",-B1031*C1031)</f>
        <v/>
      </c>
      <c r="J1031" s="9" t="str">
        <f aca="false">IF(ISBLANK(A1031),"",-SUM(I$3:I1031))</f>
        <v/>
      </c>
      <c r="K1031" s="9" t="str">
        <f aca="false">IF(ISBLANK(A1031),"",SUMPRODUCT(O1031:R1031,T1031:W1031)-J1031)</f>
        <v/>
      </c>
      <c r="L1031" s="5" t="str">
        <f aca="false">IF(ISBLANK(A1031),"",K1031/$M$1)</f>
        <v/>
      </c>
      <c r="M1031" s="5" t="str">
        <f aca="false">IF(ISBLANK(A1031),"",K1031/($M$1+SUM(K$3:K1030)))</f>
        <v/>
      </c>
      <c r="N1031" s="0" t="str">
        <f aca="false">IF(ISBLANK(A1031),"",IF(H1032=0,NETWORKDAYS($H$3,H1031,holiday!$B$2:$B$10),IF(DAY(H1031)&lt;DAY(H1032),NETWORKDAYS($H$3,H1031,holiday!$B$2:$B$10),0)))</f>
        <v/>
      </c>
      <c r="O1031" s="0" t="str">
        <f aca="false">IF(ISBLANK(A1031),"",SUMIF($A$3:$A1031,O$2,$B$3:$B1031))</f>
        <v/>
      </c>
      <c r="P1031" s="0" t="str">
        <f aca="false">IF(ISBLANK(A1031),"",SUMIF($A$3:$A1031,P$2,$B$3:$B1031))</f>
        <v/>
      </c>
      <c r="Q1031" s="0" t="str">
        <f aca="false">IF(ISBLANK(A1031),"",SUMIF($A$3:$A1031,Q$2,$B$3:$B1031))</f>
        <v/>
      </c>
      <c r="R1031" s="0" t="str">
        <f aca="false">IF(ISBLANK(A1031),"",SUMIF($A$3:$A1031,R$2,$B$3:$B1031))</f>
        <v/>
      </c>
      <c r="T1031" s="9" t="str">
        <f aca="false">IF(ISBLANK(A1031),"",IF($A1031=T$2,$C1031,T1030))</f>
        <v/>
      </c>
      <c r="U1031" s="9" t="str">
        <f aca="false">IF(ISBLANK(A1031),"",IF($A1031=U$2,$C1031,U1030))</f>
        <v/>
      </c>
      <c r="V1031" s="9" t="str">
        <f aca="false">IF(ISBLANK(A1031),"",IF($A1031=V$2,$C1031,V1030))</f>
        <v/>
      </c>
      <c r="W1031" s="9" t="str">
        <f aca="false">IF(ISBLANK(A1031),"",IF($A1031=W$2,$C1031,W1030))</f>
        <v/>
      </c>
    </row>
    <row r="1032" customFormat="false" ht="14.1" hidden="false" customHeight="false" outlineLevel="0" collapsed="false">
      <c r="H1032" s="8" t="n">
        <f aca="false">IF(ISBLANK(D1032),,LEFT(D1032,LEN(D1032)-6)*1)</f>
        <v>0</v>
      </c>
      <c r="I1032" s="9" t="str">
        <f aca="false">IF(ISBLANK(A1032),"",-B1032*C1032)</f>
        <v/>
      </c>
      <c r="J1032" s="9" t="str">
        <f aca="false">IF(ISBLANK(A1032),"",-SUM(I$3:I1032))</f>
        <v/>
      </c>
      <c r="K1032" s="9" t="str">
        <f aca="false">IF(ISBLANK(A1032),"",SUMPRODUCT(O1032:R1032,T1032:W1032)-J1032)</f>
        <v/>
      </c>
      <c r="L1032" s="5" t="str">
        <f aca="false">IF(ISBLANK(A1032),"",K1032/$M$1)</f>
        <v/>
      </c>
      <c r="M1032" s="5" t="str">
        <f aca="false">IF(ISBLANK(A1032),"",K1032/($M$1+SUM(K$3:K1031)))</f>
        <v/>
      </c>
      <c r="N1032" s="0" t="str">
        <f aca="false">IF(ISBLANK(A1032),"",IF(H1033=0,NETWORKDAYS($H$3,H1032,holiday!$B$2:$B$10),IF(DAY(H1032)&lt;DAY(H1033),NETWORKDAYS($H$3,H1032,holiday!$B$2:$B$10),0)))</f>
        <v/>
      </c>
      <c r="O1032" s="0" t="str">
        <f aca="false">IF(ISBLANK(A1032),"",SUMIF($A$3:$A1032,O$2,$B$3:$B1032))</f>
        <v/>
      </c>
      <c r="P1032" s="0" t="str">
        <f aca="false">IF(ISBLANK(A1032),"",SUMIF($A$3:$A1032,P$2,$B$3:$B1032))</f>
        <v/>
      </c>
      <c r="Q1032" s="0" t="str">
        <f aca="false">IF(ISBLANK(A1032),"",SUMIF($A$3:$A1032,Q$2,$B$3:$B1032))</f>
        <v/>
      </c>
      <c r="R1032" s="0" t="str">
        <f aca="false">IF(ISBLANK(A1032),"",SUMIF($A$3:$A1032,R$2,$B$3:$B1032))</f>
        <v/>
      </c>
      <c r="T1032" s="9" t="str">
        <f aca="false">IF(ISBLANK(A1032),"",IF($A1032=T$2,$C1032,T1031))</f>
        <v/>
      </c>
      <c r="U1032" s="9" t="str">
        <f aca="false">IF(ISBLANK(A1032),"",IF($A1032=U$2,$C1032,U1031))</f>
        <v/>
      </c>
      <c r="V1032" s="9" t="str">
        <f aca="false">IF(ISBLANK(A1032),"",IF($A1032=V$2,$C1032,V1031))</f>
        <v/>
      </c>
      <c r="W1032" s="9" t="str">
        <f aca="false">IF(ISBLANK(A1032),"",IF($A1032=W$2,$C1032,W1031))</f>
        <v/>
      </c>
    </row>
    <row r="1033" customFormat="false" ht="14.1" hidden="false" customHeight="false" outlineLevel="0" collapsed="false">
      <c r="H1033" s="8" t="n">
        <f aca="false">IF(ISBLANK(D1033),,LEFT(D1033,LEN(D1033)-6)*1)</f>
        <v>0</v>
      </c>
      <c r="I1033" s="9" t="str">
        <f aca="false">IF(ISBLANK(A1033),"",-B1033*C1033)</f>
        <v/>
      </c>
      <c r="J1033" s="9" t="str">
        <f aca="false">IF(ISBLANK(A1033),"",-SUM(I$3:I1033))</f>
        <v/>
      </c>
      <c r="K1033" s="9" t="str">
        <f aca="false">IF(ISBLANK(A1033),"",SUMPRODUCT(O1033:R1033,T1033:W1033)-J1033)</f>
        <v/>
      </c>
      <c r="L1033" s="5" t="str">
        <f aca="false">IF(ISBLANK(A1033),"",K1033/$M$1)</f>
        <v/>
      </c>
      <c r="M1033" s="5" t="str">
        <f aca="false">IF(ISBLANK(A1033),"",K1033/($M$1+SUM(K$3:K1032)))</f>
        <v/>
      </c>
      <c r="N1033" s="0" t="str">
        <f aca="false">IF(ISBLANK(A1033),"",IF(H1034=0,NETWORKDAYS($H$3,H1033,holiday!$B$2:$B$10),IF(DAY(H1033)&lt;DAY(H1034),NETWORKDAYS($H$3,H1033,holiday!$B$2:$B$10),0)))</f>
        <v/>
      </c>
      <c r="O1033" s="0" t="str">
        <f aca="false">IF(ISBLANK(A1033),"",SUMIF($A$3:$A1033,O$2,$B$3:$B1033))</f>
        <v/>
      </c>
      <c r="P1033" s="0" t="str">
        <f aca="false">IF(ISBLANK(A1033),"",SUMIF($A$3:$A1033,P$2,$B$3:$B1033))</f>
        <v/>
      </c>
      <c r="Q1033" s="0" t="str">
        <f aca="false">IF(ISBLANK(A1033),"",SUMIF($A$3:$A1033,Q$2,$B$3:$B1033))</f>
        <v/>
      </c>
      <c r="R1033" s="0" t="str">
        <f aca="false">IF(ISBLANK(A1033),"",SUMIF($A$3:$A1033,R$2,$B$3:$B1033))</f>
        <v/>
      </c>
      <c r="T1033" s="9" t="str">
        <f aca="false">IF(ISBLANK(A1033),"",IF($A1033=T$2,$C1033,T1032))</f>
        <v/>
      </c>
      <c r="U1033" s="9" t="str">
        <f aca="false">IF(ISBLANK(A1033),"",IF($A1033=U$2,$C1033,U1032))</f>
        <v/>
      </c>
      <c r="V1033" s="9" t="str">
        <f aca="false">IF(ISBLANK(A1033),"",IF($A1033=V$2,$C1033,V1032))</f>
        <v/>
      </c>
      <c r="W1033" s="9" t="str">
        <f aca="false">IF(ISBLANK(A1033),"",IF($A1033=W$2,$C1033,W1032))</f>
        <v/>
      </c>
    </row>
    <row r="1034" customFormat="false" ht="14.1" hidden="false" customHeight="false" outlineLevel="0" collapsed="false">
      <c r="H1034" s="8" t="n">
        <f aca="false">IF(ISBLANK(D1034),,LEFT(D1034,LEN(D1034)-6)*1)</f>
        <v>0</v>
      </c>
      <c r="I1034" s="9" t="str">
        <f aca="false">IF(ISBLANK(A1034),"",-B1034*C1034)</f>
        <v/>
      </c>
      <c r="J1034" s="9" t="str">
        <f aca="false">IF(ISBLANK(A1034),"",-SUM(I$3:I1034))</f>
        <v/>
      </c>
      <c r="K1034" s="9" t="str">
        <f aca="false">IF(ISBLANK(A1034),"",SUMPRODUCT(O1034:R1034,T1034:W1034)-J1034)</f>
        <v/>
      </c>
      <c r="L1034" s="5" t="str">
        <f aca="false">IF(ISBLANK(A1034),"",K1034/$M$1)</f>
        <v/>
      </c>
      <c r="M1034" s="5" t="str">
        <f aca="false">IF(ISBLANK(A1034),"",K1034/($M$1+SUM(K$3:K1033)))</f>
        <v/>
      </c>
      <c r="N1034" s="0" t="str">
        <f aca="false">IF(ISBLANK(A1034),"",IF(H1035=0,NETWORKDAYS($H$3,H1034,holiday!$B$2:$B$10),IF(DAY(H1034)&lt;DAY(H1035),NETWORKDAYS($H$3,H1034,holiday!$B$2:$B$10),0)))</f>
        <v/>
      </c>
      <c r="O1034" s="0" t="str">
        <f aca="false">IF(ISBLANK(A1034),"",SUMIF($A$3:$A1034,O$2,$B$3:$B1034))</f>
        <v/>
      </c>
      <c r="P1034" s="0" t="str">
        <f aca="false">IF(ISBLANK(A1034),"",SUMIF($A$3:$A1034,P$2,$B$3:$B1034))</f>
        <v/>
      </c>
      <c r="Q1034" s="0" t="str">
        <f aca="false">IF(ISBLANK(A1034),"",SUMIF($A$3:$A1034,Q$2,$B$3:$B1034))</f>
        <v/>
      </c>
      <c r="R1034" s="0" t="str">
        <f aca="false">IF(ISBLANK(A1034),"",SUMIF($A$3:$A1034,R$2,$B$3:$B1034))</f>
        <v/>
      </c>
      <c r="T1034" s="9" t="str">
        <f aca="false">IF(ISBLANK(A1034),"",IF($A1034=T$2,$C1034,T1033))</f>
        <v/>
      </c>
      <c r="U1034" s="9" t="str">
        <f aca="false">IF(ISBLANK(A1034),"",IF($A1034=U$2,$C1034,U1033))</f>
        <v/>
      </c>
      <c r="V1034" s="9" t="str">
        <f aca="false">IF(ISBLANK(A1034),"",IF($A1034=V$2,$C1034,V1033))</f>
        <v/>
      </c>
      <c r="W1034" s="9" t="str">
        <f aca="false">IF(ISBLANK(A1034),"",IF($A1034=W$2,$C1034,W1033))</f>
        <v/>
      </c>
    </row>
    <row r="1035" customFormat="false" ht="14.1" hidden="false" customHeight="false" outlineLevel="0" collapsed="false">
      <c r="H1035" s="8" t="n">
        <f aca="false">IF(ISBLANK(D1035),,LEFT(D1035,LEN(D1035)-6)*1)</f>
        <v>0</v>
      </c>
      <c r="I1035" s="9" t="str">
        <f aca="false">IF(ISBLANK(A1035),"",-B1035*C1035)</f>
        <v/>
      </c>
      <c r="J1035" s="9" t="str">
        <f aca="false">IF(ISBLANK(A1035),"",-SUM(I$3:I1035))</f>
        <v/>
      </c>
      <c r="K1035" s="9" t="str">
        <f aca="false">IF(ISBLANK(A1035),"",SUMPRODUCT(O1035:R1035,T1035:W1035)-J1035)</f>
        <v/>
      </c>
      <c r="L1035" s="5" t="str">
        <f aca="false">IF(ISBLANK(A1035),"",K1035/$M$1)</f>
        <v/>
      </c>
      <c r="M1035" s="5" t="str">
        <f aca="false">IF(ISBLANK(A1035),"",K1035/($M$1+SUM(K$3:K1034)))</f>
        <v/>
      </c>
      <c r="N1035" s="0" t="str">
        <f aca="false">IF(ISBLANK(A1035),"",IF(H1036=0,NETWORKDAYS($H$3,H1035,holiday!$B$2:$B$10),IF(DAY(H1035)&lt;DAY(H1036),NETWORKDAYS($H$3,H1035,holiday!$B$2:$B$10),0)))</f>
        <v/>
      </c>
      <c r="O1035" s="0" t="str">
        <f aca="false">IF(ISBLANK(A1035),"",SUMIF($A$3:$A1035,O$2,$B$3:$B1035))</f>
        <v/>
      </c>
      <c r="P1035" s="0" t="str">
        <f aca="false">IF(ISBLANK(A1035),"",SUMIF($A$3:$A1035,P$2,$B$3:$B1035))</f>
        <v/>
      </c>
      <c r="Q1035" s="0" t="str">
        <f aca="false">IF(ISBLANK(A1035),"",SUMIF($A$3:$A1035,Q$2,$B$3:$B1035))</f>
        <v/>
      </c>
      <c r="R1035" s="0" t="str">
        <f aca="false">IF(ISBLANK(A1035),"",SUMIF($A$3:$A1035,R$2,$B$3:$B1035))</f>
        <v/>
      </c>
      <c r="T1035" s="9" t="str">
        <f aca="false">IF(ISBLANK(A1035),"",IF($A1035=T$2,$C1035,T1034))</f>
        <v/>
      </c>
      <c r="U1035" s="9" t="str">
        <f aca="false">IF(ISBLANK(A1035),"",IF($A1035=U$2,$C1035,U1034))</f>
        <v/>
      </c>
      <c r="V1035" s="9" t="str">
        <f aca="false">IF(ISBLANK(A1035),"",IF($A1035=V$2,$C1035,V1034))</f>
        <v/>
      </c>
      <c r="W1035" s="9" t="str">
        <f aca="false">IF(ISBLANK(A1035),"",IF($A1035=W$2,$C1035,W1034))</f>
        <v/>
      </c>
    </row>
    <row r="1036" customFormat="false" ht="14.1" hidden="false" customHeight="false" outlineLevel="0" collapsed="false">
      <c r="H1036" s="8" t="n">
        <f aca="false">IF(ISBLANK(D1036),,LEFT(D1036,LEN(D1036)-6)*1)</f>
        <v>0</v>
      </c>
      <c r="I1036" s="9" t="str">
        <f aca="false">IF(ISBLANK(A1036),"",-B1036*C1036)</f>
        <v/>
      </c>
      <c r="J1036" s="9" t="str">
        <f aca="false">IF(ISBLANK(A1036),"",-SUM(I$3:I1036))</f>
        <v/>
      </c>
      <c r="K1036" s="9" t="str">
        <f aca="false">IF(ISBLANK(A1036),"",SUMPRODUCT(O1036:R1036,T1036:W1036)-J1036)</f>
        <v/>
      </c>
      <c r="L1036" s="5" t="str">
        <f aca="false">IF(ISBLANK(A1036),"",K1036/$M$1)</f>
        <v/>
      </c>
      <c r="M1036" s="5" t="str">
        <f aca="false">IF(ISBLANK(A1036),"",K1036/($M$1+SUM(K$3:K1035)))</f>
        <v/>
      </c>
      <c r="N1036" s="0" t="str">
        <f aca="false">IF(ISBLANK(A1036),"",IF(H1037=0,NETWORKDAYS($H$3,H1036,holiday!$B$2:$B$10),IF(DAY(H1036)&lt;DAY(H1037),NETWORKDAYS($H$3,H1036,holiday!$B$2:$B$10),0)))</f>
        <v/>
      </c>
      <c r="O1036" s="0" t="str">
        <f aca="false">IF(ISBLANK(A1036),"",SUMIF($A$3:$A1036,O$2,$B$3:$B1036))</f>
        <v/>
      </c>
      <c r="P1036" s="0" t="str">
        <f aca="false">IF(ISBLANK(A1036),"",SUMIF($A$3:$A1036,P$2,$B$3:$B1036))</f>
        <v/>
      </c>
      <c r="Q1036" s="0" t="str">
        <f aca="false">IF(ISBLANK(A1036),"",SUMIF($A$3:$A1036,Q$2,$B$3:$B1036))</f>
        <v/>
      </c>
      <c r="R1036" s="0" t="str">
        <f aca="false">IF(ISBLANK(A1036),"",SUMIF($A$3:$A1036,R$2,$B$3:$B1036))</f>
        <v/>
      </c>
      <c r="T1036" s="9" t="str">
        <f aca="false">IF(ISBLANK(A1036),"",IF($A1036=T$2,$C1036,T1035))</f>
        <v/>
      </c>
      <c r="U1036" s="9" t="str">
        <f aca="false">IF(ISBLANK(A1036),"",IF($A1036=U$2,$C1036,U1035))</f>
        <v/>
      </c>
      <c r="V1036" s="9" t="str">
        <f aca="false">IF(ISBLANK(A1036),"",IF($A1036=V$2,$C1036,V1035))</f>
        <v/>
      </c>
      <c r="W1036" s="9" t="str">
        <f aca="false">IF(ISBLANK(A1036),"",IF($A1036=W$2,$C1036,W1035))</f>
        <v/>
      </c>
    </row>
    <row r="1037" customFormat="false" ht="14.1" hidden="false" customHeight="false" outlineLevel="0" collapsed="false">
      <c r="H1037" s="8" t="n">
        <f aca="false">IF(ISBLANK(D1037),,LEFT(D1037,LEN(D1037)-6)*1)</f>
        <v>0</v>
      </c>
      <c r="I1037" s="9" t="str">
        <f aca="false">IF(ISBLANK(A1037),"",-B1037*C1037)</f>
        <v/>
      </c>
      <c r="J1037" s="9" t="str">
        <f aca="false">IF(ISBLANK(A1037),"",-SUM(I$3:I1037))</f>
        <v/>
      </c>
      <c r="K1037" s="9" t="str">
        <f aca="false">IF(ISBLANK(A1037),"",SUMPRODUCT(O1037:R1037,T1037:W1037)-J1037)</f>
        <v/>
      </c>
      <c r="L1037" s="5" t="str">
        <f aca="false">IF(ISBLANK(A1037),"",K1037/$M$1)</f>
        <v/>
      </c>
      <c r="M1037" s="5" t="str">
        <f aca="false">IF(ISBLANK(A1037),"",K1037/($M$1+SUM(K$3:K1036)))</f>
        <v/>
      </c>
      <c r="N1037" s="0" t="str">
        <f aca="false">IF(ISBLANK(A1037),"",IF(H1038=0,NETWORKDAYS($H$3,H1037,holiday!$B$2:$B$10),IF(DAY(H1037)&lt;DAY(H1038),NETWORKDAYS($H$3,H1037,holiday!$B$2:$B$10),0)))</f>
        <v/>
      </c>
      <c r="O1037" s="0" t="str">
        <f aca="false">IF(ISBLANK(A1037),"",SUMIF($A$3:$A1037,O$2,$B$3:$B1037))</f>
        <v/>
      </c>
      <c r="P1037" s="0" t="str">
        <f aca="false">IF(ISBLANK(A1037),"",SUMIF($A$3:$A1037,P$2,$B$3:$B1037))</f>
        <v/>
      </c>
      <c r="Q1037" s="0" t="str">
        <f aca="false">IF(ISBLANK(A1037),"",SUMIF($A$3:$A1037,Q$2,$B$3:$B1037))</f>
        <v/>
      </c>
      <c r="R1037" s="0" t="str">
        <f aca="false">IF(ISBLANK(A1037),"",SUMIF($A$3:$A1037,R$2,$B$3:$B1037))</f>
        <v/>
      </c>
      <c r="T1037" s="9" t="str">
        <f aca="false">IF(ISBLANK(A1037),"",IF($A1037=T$2,$C1037,T1036))</f>
        <v/>
      </c>
      <c r="U1037" s="9" t="str">
        <f aca="false">IF(ISBLANK(A1037),"",IF($A1037=U$2,$C1037,U1036))</f>
        <v/>
      </c>
      <c r="V1037" s="9" t="str">
        <f aca="false">IF(ISBLANK(A1037),"",IF($A1037=V$2,$C1037,V1036))</f>
        <v/>
      </c>
      <c r="W1037" s="9" t="str">
        <f aca="false">IF(ISBLANK(A1037),"",IF($A1037=W$2,$C1037,W1036))</f>
        <v/>
      </c>
    </row>
    <row r="1038" customFormat="false" ht="14.1" hidden="false" customHeight="false" outlineLevel="0" collapsed="false">
      <c r="H1038" s="8" t="n">
        <f aca="false">IF(ISBLANK(D1038),,LEFT(D1038,LEN(D1038)-6)*1)</f>
        <v>0</v>
      </c>
      <c r="I1038" s="9" t="str">
        <f aca="false">IF(ISBLANK(A1038),"",-B1038*C1038)</f>
        <v/>
      </c>
      <c r="J1038" s="9" t="str">
        <f aca="false">IF(ISBLANK(A1038),"",-SUM(I$3:I1038))</f>
        <v/>
      </c>
      <c r="K1038" s="9" t="str">
        <f aca="false">IF(ISBLANK(A1038),"",SUMPRODUCT(O1038:R1038,T1038:W1038)-J1038)</f>
        <v/>
      </c>
      <c r="L1038" s="5" t="str">
        <f aca="false">IF(ISBLANK(A1038),"",K1038/$M$1)</f>
        <v/>
      </c>
      <c r="M1038" s="5" t="str">
        <f aca="false">IF(ISBLANK(A1038),"",K1038/($M$1+SUM(K$3:K1037)))</f>
        <v/>
      </c>
      <c r="N1038" s="0" t="str">
        <f aca="false">IF(ISBLANK(A1038),"",IF(H1039=0,NETWORKDAYS($H$3,H1038,holiday!$B$2:$B$10),IF(DAY(H1038)&lt;DAY(H1039),NETWORKDAYS($H$3,H1038,holiday!$B$2:$B$10),0)))</f>
        <v/>
      </c>
      <c r="O1038" s="0" t="str">
        <f aca="false">IF(ISBLANK(A1038),"",SUMIF($A$3:$A1038,O$2,$B$3:$B1038))</f>
        <v/>
      </c>
      <c r="P1038" s="0" t="str">
        <f aca="false">IF(ISBLANK(A1038),"",SUMIF($A$3:$A1038,P$2,$B$3:$B1038))</f>
        <v/>
      </c>
      <c r="Q1038" s="0" t="str">
        <f aca="false">IF(ISBLANK(A1038),"",SUMIF($A$3:$A1038,Q$2,$B$3:$B1038))</f>
        <v/>
      </c>
      <c r="R1038" s="0" t="str">
        <f aca="false">IF(ISBLANK(A1038),"",SUMIF($A$3:$A1038,R$2,$B$3:$B1038))</f>
        <v/>
      </c>
      <c r="T1038" s="9" t="str">
        <f aca="false">IF(ISBLANK(A1038),"",IF($A1038=T$2,$C1038,T1037))</f>
        <v/>
      </c>
      <c r="U1038" s="9" t="str">
        <f aca="false">IF(ISBLANK(A1038),"",IF($A1038=U$2,$C1038,U1037))</f>
        <v/>
      </c>
      <c r="V1038" s="9" t="str">
        <f aca="false">IF(ISBLANK(A1038),"",IF($A1038=V$2,$C1038,V1037))</f>
        <v/>
      </c>
      <c r="W1038" s="9" t="str">
        <f aca="false">IF(ISBLANK(A1038),"",IF($A1038=W$2,$C1038,W1037))</f>
        <v/>
      </c>
    </row>
    <row r="1039" customFormat="false" ht="14.1" hidden="false" customHeight="false" outlineLevel="0" collapsed="false">
      <c r="H1039" s="8" t="n">
        <f aca="false">IF(ISBLANK(D1039),,LEFT(D1039,LEN(D1039)-6)*1)</f>
        <v>0</v>
      </c>
      <c r="I1039" s="9" t="str">
        <f aca="false">IF(ISBLANK(A1039),"",-B1039*C1039)</f>
        <v/>
      </c>
      <c r="J1039" s="9" t="str">
        <f aca="false">IF(ISBLANK(A1039),"",-SUM(I$3:I1039))</f>
        <v/>
      </c>
      <c r="K1039" s="9" t="str">
        <f aca="false">IF(ISBLANK(A1039),"",SUMPRODUCT(O1039:R1039,T1039:W1039)-J1039)</f>
        <v/>
      </c>
      <c r="L1039" s="5" t="str">
        <f aca="false">IF(ISBLANK(A1039),"",K1039/$M$1)</f>
        <v/>
      </c>
      <c r="M1039" s="5" t="str">
        <f aca="false">IF(ISBLANK(A1039),"",K1039/($M$1+SUM(K$3:K1038)))</f>
        <v/>
      </c>
      <c r="N1039" s="0" t="str">
        <f aca="false">IF(ISBLANK(A1039),"",IF(H1040=0,NETWORKDAYS($H$3,H1039,holiday!$B$2:$B$10),IF(DAY(H1039)&lt;DAY(H1040),NETWORKDAYS($H$3,H1039,holiday!$B$2:$B$10),0)))</f>
        <v/>
      </c>
      <c r="O1039" s="0" t="str">
        <f aca="false">IF(ISBLANK(A1039),"",SUMIF($A$3:$A1039,O$2,$B$3:$B1039))</f>
        <v/>
      </c>
      <c r="P1039" s="0" t="str">
        <f aca="false">IF(ISBLANK(A1039),"",SUMIF($A$3:$A1039,P$2,$B$3:$B1039))</f>
        <v/>
      </c>
      <c r="Q1039" s="0" t="str">
        <f aca="false">IF(ISBLANK(A1039),"",SUMIF($A$3:$A1039,Q$2,$B$3:$B1039))</f>
        <v/>
      </c>
      <c r="R1039" s="0" t="str">
        <f aca="false">IF(ISBLANK(A1039),"",SUMIF($A$3:$A1039,R$2,$B$3:$B1039))</f>
        <v/>
      </c>
      <c r="T1039" s="9" t="str">
        <f aca="false">IF(ISBLANK(A1039),"",IF($A1039=T$2,$C1039,T1038))</f>
        <v/>
      </c>
      <c r="U1039" s="9" t="str">
        <f aca="false">IF(ISBLANK(A1039),"",IF($A1039=U$2,$C1039,U1038))</f>
        <v/>
      </c>
      <c r="V1039" s="9" t="str">
        <f aca="false">IF(ISBLANK(A1039),"",IF($A1039=V$2,$C1039,V1038))</f>
        <v/>
      </c>
      <c r="W1039" s="9" t="str">
        <f aca="false">IF(ISBLANK(A1039),"",IF($A1039=W$2,$C1039,W1038))</f>
        <v/>
      </c>
    </row>
    <row r="1040" customFormat="false" ht="14.1" hidden="false" customHeight="false" outlineLevel="0" collapsed="false">
      <c r="H1040" s="8" t="n">
        <f aca="false">IF(ISBLANK(D1040),,LEFT(D1040,LEN(D1040)-6)*1)</f>
        <v>0</v>
      </c>
      <c r="I1040" s="9" t="str">
        <f aca="false">IF(ISBLANK(A1040),"",-B1040*C1040)</f>
        <v/>
      </c>
      <c r="J1040" s="9" t="str">
        <f aca="false">IF(ISBLANK(A1040),"",-SUM(I$3:I1040))</f>
        <v/>
      </c>
      <c r="K1040" s="9" t="str">
        <f aca="false">IF(ISBLANK(A1040),"",SUMPRODUCT(O1040:R1040,T1040:W1040)-J1040)</f>
        <v/>
      </c>
      <c r="L1040" s="5" t="str">
        <f aca="false">IF(ISBLANK(A1040),"",K1040/$M$1)</f>
        <v/>
      </c>
      <c r="M1040" s="5" t="str">
        <f aca="false">IF(ISBLANK(A1040),"",K1040/($M$1+SUM(K$3:K1039)))</f>
        <v/>
      </c>
      <c r="N1040" s="0" t="str">
        <f aca="false">IF(ISBLANK(A1040),"",IF(H1041=0,NETWORKDAYS($H$3,H1040,holiday!$B$2:$B$10),IF(DAY(H1040)&lt;DAY(H1041),NETWORKDAYS($H$3,H1040,holiday!$B$2:$B$10),0)))</f>
        <v/>
      </c>
      <c r="O1040" s="0" t="str">
        <f aca="false">IF(ISBLANK(A1040),"",SUMIF($A$3:$A1040,O$2,$B$3:$B1040))</f>
        <v/>
      </c>
      <c r="P1040" s="0" t="str">
        <f aca="false">IF(ISBLANK(A1040),"",SUMIF($A$3:$A1040,P$2,$B$3:$B1040))</f>
        <v/>
      </c>
      <c r="Q1040" s="0" t="str">
        <f aca="false">IF(ISBLANK(A1040),"",SUMIF($A$3:$A1040,Q$2,$B$3:$B1040))</f>
        <v/>
      </c>
      <c r="R1040" s="0" t="str">
        <f aca="false">IF(ISBLANK(A1040),"",SUMIF($A$3:$A1040,R$2,$B$3:$B1040))</f>
        <v/>
      </c>
      <c r="T1040" s="9" t="str">
        <f aca="false">IF(ISBLANK(A1040),"",IF($A1040=T$2,$C1040,T1039))</f>
        <v/>
      </c>
      <c r="U1040" s="9" t="str">
        <f aca="false">IF(ISBLANK(A1040),"",IF($A1040=U$2,$C1040,U1039))</f>
        <v/>
      </c>
      <c r="V1040" s="9" t="str">
        <f aca="false">IF(ISBLANK(A1040),"",IF($A1040=V$2,$C1040,V1039))</f>
        <v/>
      </c>
      <c r="W1040" s="9" t="str">
        <f aca="false">IF(ISBLANK(A1040),"",IF($A1040=W$2,$C1040,W1039))</f>
        <v/>
      </c>
    </row>
    <row r="1041" customFormat="false" ht="14.1" hidden="false" customHeight="false" outlineLevel="0" collapsed="false">
      <c r="H1041" s="8" t="n">
        <f aca="false">IF(ISBLANK(D1041),,LEFT(D1041,LEN(D1041)-6)*1)</f>
        <v>0</v>
      </c>
      <c r="I1041" s="9" t="str">
        <f aca="false">IF(ISBLANK(A1041),"",-B1041*C1041)</f>
        <v/>
      </c>
      <c r="J1041" s="9" t="str">
        <f aca="false">IF(ISBLANK(A1041),"",-SUM(I$3:I1041))</f>
        <v/>
      </c>
      <c r="K1041" s="9" t="str">
        <f aca="false">IF(ISBLANK(A1041),"",SUMPRODUCT(O1041:R1041,T1041:W1041)-J1041)</f>
        <v/>
      </c>
      <c r="L1041" s="5" t="str">
        <f aca="false">IF(ISBLANK(A1041),"",K1041/$M$1)</f>
        <v/>
      </c>
      <c r="M1041" s="5" t="str">
        <f aca="false">IF(ISBLANK(A1041),"",K1041/($M$1+SUM(K$3:K1040)))</f>
        <v/>
      </c>
      <c r="N1041" s="0" t="str">
        <f aca="false">IF(ISBLANK(A1041),"",IF(H1042=0,NETWORKDAYS($H$3,H1041,holiday!$B$2:$B$10),IF(DAY(H1041)&lt;DAY(H1042),NETWORKDAYS($H$3,H1041,holiday!$B$2:$B$10),0)))</f>
        <v/>
      </c>
      <c r="O1041" s="0" t="str">
        <f aca="false">IF(ISBLANK(A1041),"",SUMIF($A$3:$A1041,O$2,$B$3:$B1041))</f>
        <v/>
      </c>
      <c r="P1041" s="0" t="str">
        <f aca="false">IF(ISBLANK(A1041),"",SUMIF($A$3:$A1041,P$2,$B$3:$B1041))</f>
        <v/>
      </c>
      <c r="Q1041" s="0" t="str">
        <f aca="false">IF(ISBLANK(A1041),"",SUMIF($A$3:$A1041,Q$2,$B$3:$B1041))</f>
        <v/>
      </c>
      <c r="R1041" s="0" t="str">
        <f aca="false">IF(ISBLANK(A1041),"",SUMIF($A$3:$A1041,R$2,$B$3:$B1041))</f>
        <v/>
      </c>
      <c r="T1041" s="9" t="str">
        <f aca="false">IF(ISBLANK(A1041),"",IF($A1041=T$2,$C1041,T1040))</f>
        <v/>
      </c>
      <c r="U1041" s="9" t="str">
        <f aca="false">IF(ISBLANK(A1041),"",IF($A1041=U$2,$C1041,U1040))</f>
        <v/>
      </c>
      <c r="V1041" s="9" t="str">
        <f aca="false">IF(ISBLANK(A1041),"",IF($A1041=V$2,$C1041,V1040))</f>
        <v/>
      </c>
      <c r="W1041" s="9" t="str">
        <f aca="false">IF(ISBLANK(A1041),"",IF($A1041=W$2,$C1041,W1040))</f>
        <v/>
      </c>
    </row>
    <row r="1042" customFormat="false" ht="14.1" hidden="false" customHeight="false" outlineLevel="0" collapsed="false">
      <c r="H1042" s="8" t="n">
        <f aca="false">IF(ISBLANK(D1042),,LEFT(D1042,LEN(D1042)-6)*1)</f>
        <v>0</v>
      </c>
      <c r="I1042" s="9" t="str">
        <f aca="false">IF(ISBLANK(A1042),"",-B1042*C1042)</f>
        <v/>
      </c>
      <c r="J1042" s="9" t="str">
        <f aca="false">IF(ISBLANK(A1042),"",-SUM(I$3:I1042))</f>
        <v/>
      </c>
      <c r="K1042" s="9" t="str">
        <f aca="false">IF(ISBLANK(A1042),"",SUMPRODUCT(O1042:R1042,T1042:W1042)-J1042)</f>
        <v/>
      </c>
      <c r="L1042" s="5" t="str">
        <f aca="false">IF(ISBLANK(A1042),"",K1042/$M$1)</f>
        <v/>
      </c>
      <c r="M1042" s="5" t="str">
        <f aca="false">IF(ISBLANK(A1042),"",K1042/($M$1+SUM(K$3:K1041)))</f>
        <v/>
      </c>
      <c r="N1042" s="0" t="str">
        <f aca="false">IF(ISBLANK(A1042),"",IF(H1043=0,NETWORKDAYS($H$3,H1042,holiday!$B$2:$B$10),IF(DAY(H1042)&lt;DAY(H1043),NETWORKDAYS($H$3,H1042,holiday!$B$2:$B$10),0)))</f>
        <v/>
      </c>
      <c r="O1042" s="0" t="str">
        <f aca="false">IF(ISBLANK(A1042),"",SUMIF($A$3:$A1042,O$2,$B$3:$B1042))</f>
        <v/>
      </c>
      <c r="P1042" s="0" t="str">
        <f aca="false">IF(ISBLANK(A1042),"",SUMIF($A$3:$A1042,P$2,$B$3:$B1042))</f>
        <v/>
      </c>
      <c r="Q1042" s="0" t="str">
        <f aca="false">IF(ISBLANK(A1042),"",SUMIF($A$3:$A1042,Q$2,$B$3:$B1042))</f>
        <v/>
      </c>
      <c r="R1042" s="0" t="str">
        <f aca="false">IF(ISBLANK(A1042),"",SUMIF($A$3:$A1042,R$2,$B$3:$B1042))</f>
        <v/>
      </c>
      <c r="T1042" s="9" t="str">
        <f aca="false">IF(ISBLANK(A1042),"",IF($A1042=T$2,$C1042,T1041))</f>
        <v/>
      </c>
      <c r="U1042" s="9" t="str">
        <f aca="false">IF(ISBLANK(A1042),"",IF($A1042=U$2,$C1042,U1041))</f>
        <v/>
      </c>
      <c r="V1042" s="9" t="str">
        <f aca="false">IF(ISBLANK(A1042),"",IF($A1042=V$2,$C1042,V1041))</f>
        <v/>
      </c>
      <c r="W1042" s="9" t="str">
        <f aca="false">IF(ISBLANK(A1042),"",IF($A1042=W$2,$C1042,W1041))</f>
        <v/>
      </c>
    </row>
    <row r="1043" customFormat="false" ht="14.1" hidden="false" customHeight="false" outlineLevel="0" collapsed="false">
      <c r="H1043" s="8" t="n">
        <f aca="false">IF(ISBLANK(D1043),,LEFT(D1043,LEN(D1043)-6)*1)</f>
        <v>0</v>
      </c>
      <c r="I1043" s="9" t="str">
        <f aca="false">IF(ISBLANK(A1043),"",-B1043*C1043)</f>
        <v/>
      </c>
      <c r="J1043" s="9" t="str">
        <f aca="false">IF(ISBLANK(A1043),"",-SUM(I$3:I1043))</f>
        <v/>
      </c>
      <c r="K1043" s="9" t="str">
        <f aca="false">IF(ISBLANK(A1043),"",SUMPRODUCT(O1043:R1043,T1043:W1043)-J1043)</f>
        <v/>
      </c>
      <c r="L1043" s="5" t="str">
        <f aca="false">IF(ISBLANK(A1043),"",K1043/$M$1)</f>
        <v/>
      </c>
      <c r="M1043" s="5" t="str">
        <f aca="false">IF(ISBLANK(A1043),"",K1043/($M$1+SUM(K$3:K1042)))</f>
        <v/>
      </c>
      <c r="N1043" s="0" t="str">
        <f aca="false">IF(ISBLANK(A1043),"",IF(H1044=0,NETWORKDAYS($H$3,H1043,holiday!$B$2:$B$10),IF(DAY(H1043)&lt;DAY(H1044),NETWORKDAYS($H$3,H1043,holiday!$B$2:$B$10),0)))</f>
        <v/>
      </c>
      <c r="O1043" s="0" t="str">
        <f aca="false">IF(ISBLANK(A1043),"",SUMIF($A$3:$A1043,O$2,$B$3:$B1043))</f>
        <v/>
      </c>
      <c r="P1043" s="0" t="str">
        <f aca="false">IF(ISBLANK(A1043),"",SUMIF($A$3:$A1043,P$2,$B$3:$B1043))</f>
        <v/>
      </c>
      <c r="Q1043" s="0" t="str">
        <f aca="false">IF(ISBLANK(A1043),"",SUMIF($A$3:$A1043,Q$2,$B$3:$B1043))</f>
        <v/>
      </c>
      <c r="R1043" s="0" t="str">
        <f aca="false">IF(ISBLANK(A1043),"",SUMIF($A$3:$A1043,R$2,$B$3:$B1043))</f>
        <v/>
      </c>
      <c r="T1043" s="9" t="str">
        <f aca="false">IF(ISBLANK(A1043),"",IF($A1043=T$2,$C1043,T1042))</f>
        <v/>
      </c>
      <c r="U1043" s="9" t="str">
        <f aca="false">IF(ISBLANK(A1043),"",IF($A1043=U$2,$C1043,U1042))</f>
        <v/>
      </c>
      <c r="V1043" s="9" t="str">
        <f aca="false">IF(ISBLANK(A1043),"",IF($A1043=V$2,$C1043,V1042))</f>
        <v/>
      </c>
      <c r="W1043" s="9" t="str">
        <f aca="false">IF(ISBLANK(A1043),"",IF($A1043=W$2,$C1043,W1042))</f>
        <v/>
      </c>
    </row>
    <row r="1044" customFormat="false" ht="14.1" hidden="false" customHeight="false" outlineLevel="0" collapsed="false">
      <c r="H1044" s="8" t="n">
        <f aca="false">IF(ISBLANK(D1044),,LEFT(D1044,LEN(D1044)-6)*1)</f>
        <v>0</v>
      </c>
      <c r="I1044" s="9" t="str">
        <f aca="false">IF(ISBLANK(A1044),"",-B1044*C1044)</f>
        <v/>
      </c>
      <c r="J1044" s="9" t="str">
        <f aca="false">IF(ISBLANK(A1044),"",-SUM(I$3:I1044))</f>
        <v/>
      </c>
      <c r="K1044" s="9" t="str">
        <f aca="false">IF(ISBLANK(A1044),"",SUMPRODUCT(O1044:R1044,T1044:W1044)-J1044)</f>
        <v/>
      </c>
      <c r="L1044" s="5" t="str">
        <f aca="false">IF(ISBLANK(A1044),"",K1044/$M$1)</f>
        <v/>
      </c>
      <c r="M1044" s="5" t="str">
        <f aca="false">IF(ISBLANK(A1044),"",K1044/($M$1+SUM(K$3:K1043)))</f>
        <v/>
      </c>
      <c r="N1044" s="0" t="str">
        <f aca="false">IF(ISBLANK(A1044),"",IF(H1045=0,NETWORKDAYS($H$3,H1044,holiday!$B$2:$B$10),IF(DAY(H1044)&lt;DAY(H1045),NETWORKDAYS($H$3,H1044,holiday!$B$2:$B$10),0)))</f>
        <v/>
      </c>
      <c r="O1044" s="0" t="str">
        <f aca="false">IF(ISBLANK(A1044),"",SUMIF($A$3:$A1044,O$2,$B$3:$B1044))</f>
        <v/>
      </c>
      <c r="P1044" s="0" t="str">
        <f aca="false">IF(ISBLANK(A1044),"",SUMIF($A$3:$A1044,P$2,$B$3:$B1044))</f>
        <v/>
      </c>
      <c r="Q1044" s="0" t="str">
        <f aca="false">IF(ISBLANK(A1044),"",SUMIF($A$3:$A1044,Q$2,$B$3:$B1044))</f>
        <v/>
      </c>
      <c r="R1044" s="0" t="str">
        <f aca="false">IF(ISBLANK(A1044),"",SUMIF($A$3:$A1044,R$2,$B$3:$B1044))</f>
        <v/>
      </c>
      <c r="T1044" s="9" t="str">
        <f aca="false">IF(ISBLANK(A1044),"",IF($A1044=T$2,$C1044,T1043))</f>
        <v/>
      </c>
      <c r="U1044" s="9" t="str">
        <f aca="false">IF(ISBLANK(A1044),"",IF($A1044=U$2,$C1044,U1043))</f>
        <v/>
      </c>
      <c r="V1044" s="9" t="str">
        <f aca="false">IF(ISBLANK(A1044),"",IF($A1044=V$2,$C1044,V1043))</f>
        <v/>
      </c>
      <c r="W1044" s="9" t="str">
        <f aca="false">IF(ISBLANK(A1044),"",IF($A1044=W$2,$C1044,W1043))</f>
        <v/>
      </c>
    </row>
    <row r="1045" customFormat="false" ht="14.1" hidden="false" customHeight="false" outlineLevel="0" collapsed="false">
      <c r="H1045" s="8" t="n">
        <f aca="false">IF(ISBLANK(D1045),,LEFT(D1045,LEN(D1045)-6)*1)</f>
        <v>0</v>
      </c>
      <c r="I1045" s="9" t="str">
        <f aca="false">IF(ISBLANK(A1045),"",-B1045*C1045)</f>
        <v/>
      </c>
      <c r="J1045" s="9" t="str">
        <f aca="false">IF(ISBLANK(A1045),"",-SUM(I$3:I1045))</f>
        <v/>
      </c>
      <c r="K1045" s="9" t="str">
        <f aca="false">IF(ISBLANK(A1045),"",SUMPRODUCT(O1045:R1045,T1045:W1045)-J1045)</f>
        <v/>
      </c>
      <c r="L1045" s="5" t="str">
        <f aca="false">IF(ISBLANK(A1045),"",K1045/$M$1)</f>
        <v/>
      </c>
      <c r="M1045" s="5" t="str">
        <f aca="false">IF(ISBLANK(A1045),"",K1045/($M$1+SUM(K$3:K1044)))</f>
        <v/>
      </c>
      <c r="N1045" s="0" t="str">
        <f aca="false">IF(ISBLANK(A1045),"",IF(H1046=0,NETWORKDAYS($H$3,H1045,holiday!$B$2:$B$10),IF(DAY(H1045)&lt;DAY(H1046),NETWORKDAYS($H$3,H1045,holiday!$B$2:$B$10),0)))</f>
        <v/>
      </c>
      <c r="O1045" s="0" t="str">
        <f aca="false">IF(ISBLANK(A1045),"",SUMIF($A$3:$A1045,O$2,$B$3:$B1045))</f>
        <v/>
      </c>
      <c r="P1045" s="0" t="str">
        <f aca="false">IF(ISBLANK(A1045),"",SUMIF($A$3:$A1045,P$2,$B$3:$B1045))</f>
        <v/>
      </c>
      <c r="Q1045" s="0" t="str">
        <f aca="false">IF(ISBLANK(A1045),"",SUMIF($A$3:$A1045,Q$2,$B$3:$B1045))</f>
        <v/>
      </c>
      <c r="R1045" s="0" t="str">
        <f aca="false">IF(ISBLANK(A1045),"",SUMIF($A$3:$A1045,R$2,$B$3:$B1045))</f>
        <v/>
      </c>
      <c r="T1045" s="9" t="str">
        <f aca="false">IF(ISBLANK(A1045),"",IF($A1045=T$2,$C1045,T1044))</f>
        <v/>
      </c>
      <c r="U1045" s="9" t="str">
        <f aca="false">IF(ISBLANK(A1045),"",IF($A1045=U$2,$C1045,U1044))</f>
        <v/>
      </c>
      <c r="V1045" s="9" t="str">
        <f aca="false">IF(ISBLANK(A1045),"",IF($A1045=V$2,$C1045,V1044))</f>
        <v/>
      </c>
      <c r="W1045" s="9" t="str">
        <f aca="false">IF(ISBLANK(A1045),"",IF($A1045=W$2,$C1045,W1044))</f>
        <v/>
      </c>
    </row>
    <row r="1046" customFormat="false" ht="14.1" hidden="false" customHeight="false" outlineLevel="0" collapsed="false">
      <c r="H1046" s="8" t="n">
        <f aca="false">IF(ISBLANK(D1046),,LEFT(D1046,LEN(D1046)-6)*1)</f>
        <v>0</v>
      </c>
      <c r="I1046" s="9" t="str">
        <f aca="false">IF(ISBLANK(A1046),"",-B1046*C1046)</f>
        <v/>
      </c>
      <c r="J1046" s="9" t="str">
        <f aca="false">IF(ISBLANK(A1046),"",-SUM(I$3:I1046))</f>
        <v/>
      </c>
      <c r="K1046" s="9" t="str">
        <f aca="false">IF(ISBLANK(A1046),"",SUMPRODUCT(O1046:R1046,T1046:W1046)-J1046)</f>
        <v/>
      </c>
      <c r="L1046" s="5" t="str">
        <f aca="false">IF(ISBLANK(A1046),"",K1046/$M$1)</f>
        <v/>
      </c>
      <c r="M1046" s="5" t="str">
        <f aca="false">IF(ISBLANK(A1046),"",K1046/($M$1+SUM(K$3:K1045)))</f>
        <v/>
      </c>
      <c r="N1046" s="0" t="str">
        <f aca="false">IF(ISBLANK(A1046),"",IF(H1047=0,NETWORKDAYS($H$3,H1046,holiday!$B$2:$B$10),IF(DAY(H1046)&lt;DAY(H1047),NETWORKDAYS($H$3,H1046,holiday!$B$2:$B$10),0)))</f>
        <v/>
      </c>
      <c r="O1046" s="0" t="str">
        <f aca="false">IF(ISBLANK(A1046),"",SUMIF($A$3:$A1046,O$2,$B$3:$B1046))</f>
        <v/>
      </c>
      <c r="P1046" s="0" t="str">
        <f aca="false">IF(ISBLANK(A1046),"",SUMIF($A$3:$A1046,P$2,$B$3:$B1046))</f>
        <v/>
      </c>
      <c r="Q1046" s="0" t="str">
        <f aca="false">IF(ISBLANK(A1046),"",SUMIF($A$3:$A1046,Q$2,$B$3:$B1046))</f>
        <v/>
      </c>
      <c r="R1046" s="0" t="str">
        <f aca="false">IF(ISBLANK(A1046),"",SUMIF($A$3:$A1046,R$2,$B$3:$B1046))</f>
        <v/>
      </c>
      <c r="T1046" s="9" t="str">
        <f aca="false">IF(ISBLANK(A1046),"",IF($A1046=T$2,$C1046,T1045))</f>
        <v/>
      </c>
      <c r="U1046" s="9" t="str">
        <f aca="false">IF(ISBLANK(A1046),"",IF($A1046=U$2,$C1046,U1045))</f>
        <v/>
      </c>
      <c r="V1046" s="9" t="str">
        <f aca="false">IF(ISBLANK(A1046),"",IF($A1046=V$2,$C1046,V1045))</f>
        <v/>
      </c>
      <c r="W1046" s="9" t="str">
        <f aca="false">IF(ISBLANK(A1046),"",IF($A1046=W$2,$C1046,W1045))</f>
        <v/>
      </c>
    </row>
    <row r="1047" customFormat="false" ht="14.1" hidden="false" customHeight="false" outlineLevel="0" collapsed="false">
      <c r="H1047" s="8" t="n">
        <f aca="false">IF(ISBLANK(D1047),,LEFT(D1047,LEN(D1047)-6)*1)</f>
        <v>0</v>
      </c>
      <c r="I1047" s="9" t="str">
        <f aca="false">IF(ISBLANK(A1047),"",-B1047*C1047)</f>
        <v/>
      </c>
      <c r="J1047" s="9" t="str">
        <f aca="false">IF(ISBLANK(A1047),"",-SUM(I$3:I1047))</f>
        <v/>
      </c>
      <c r="K1047" s="9" t="str">
        <f aca="false">IF(ISBLANK(A1047),"",SUMPRODUCT(O1047:R1047,T1047:W1047)-J1047)</f>
        <v/>
      </c>
      <c r="L1047" s="5" t="str">
        <f aca="false">IF(ISBLANK(A1047),"",K1047/$M$1)</f>
        <v/>
      </c>
      <c r="M1047" s="5" t="str">
        <f aca="false">IF(ISBLANK(A1047),"",K1047/($M$1+SUM(K$3:K1046)))</f>
        <v/>
      </c>
      <c r="N1047" s="0" t="str">
        <f aca="false">IF(ISBLANK(A1047),"",IF(H1048=0,NETWORKDAYS($H$3,H1047,holiday!$B$2:$B$10),IF(DAY(H1047)&lt;DAY(H1048),NETWORKDAYS($H$3,H1047,holiday!$B$2:$B$10),0)))</f>
        <v/>
      </c>
      <c r="O1047" s="0" t="str">
        <f aca="false">IF(ISBLANK(A1047),"",SUMIF($A$3:$A1047,O$2,$B$3:$B1047))</f>
        <v/>
      </c>
      <c r="P1047" s="0" t="str">
        <f aca="false">IF(ISBLANK(A1047),"",SUMIF($A$3:$A1047,P$2,$B$3:$B1047))</f>
        <v/>
      </c>
      <c r="Q1047" s="0" t="str">
        <f aca="false">IF(ISBLANK(A1047),"",SUMIF($A$3:$A1047,Q$2,$B$3:$B1047))</f>
        <v/>
      </c>
      <c r="R1047" s="0" t="str">
        <f aca="false">IF(ISBLANK(A1047),"",SUMIF($A$3:$A1047,R$2,$B$3:$B1047))</f>
        <v/>
      </c>
      <c r="T1047" s="9" t="str">
        <f aca="false">IF(ISBLANK(A1047),"",IF($A1047=T$2,$C1047,T1046))</f>
        <v/>
      </c>
      <c r="U1047" s="9" t="str">
        <f aca="false">IF(ISBLANK(A1047),"",IF($A1047=U$2,$C1047,U1046))</f>
        <v/>
      </c>
      <c r="V1047" s="9" t="str">
        <f aca="false">IF(ISBLANK(A1047),"",IF($A1047=V$2,$C1047,V1046))</f>
        <v/>
      </c>
      <c r="W1047" s="9" t="str">
        <f aca="false">IF(ISBLANK(A1047),"",IF($A1047=W$2,$C1047,W1046))</f>
        <v/>
      </c>
    </row>
    <row r="1048" customFormat="false" ht="14.1" hidden="false" customHeight="false" outlineLevel="0" collapsed="false">
      <c r="H1048" s="8" t="n">
        <f aca="false">IF(ISBLANK(D1048),,LEFT(D1048,LEN(D1048)-6)*1)</f>
        <v>0</v>
      </c>
      <c r="I1048" s="9" t="str">
        <f aca="false">IF(ISBLANK(A1048),"",-B1048*C1048)</f>
        <v/>
      </c>
      <c r="J1048" s="9" t="str">
        <f aca="false">IF(ISBLANK(A1048),"",-SUM(I$3:I1048))</f>
        <v/>
      </c>
      <c r="K1048" s="9" t="str">
        <f aca="false">IF(ISBLANK(A1048),"",SUMPRODUCT(O1048:R1048,T1048:W1048)-J1048)</f>
        <v/>
      </c>
      <c r="L1048" s="5" t="str">
        <f aca="false">IF(ISBLANK(A1048),"",K1048/$M$1)</f>
        <v/>
      </c>
      <c r="M1048" s="5" t="str">
        <f aca="false">IF(ISBLANK(A1048),"",K1048/($M$1+SUM(K$3:K1047)))</f>
        <v/>
      </c>
      <c r="N1048" s="0" t="str">
        <f aca="false">IF(ISBLANK(A1048),"",IF(H1049=0,NETWORKDAYS($H$3,H1048,holiday!$B$2:$B$10),IF(DAY(H1048)&lt;DAY(H1049),NETWORKDAYS($H$3,H1048,holiday!$B$2:$B$10),0)))</f>
        <v/>
      </c>
      <c r="O1048" s="0" t="str">
        <f aca="false">IF(ISBLANK(A1048),"",SUMIF($A$3:$A1048,O$2,$B$3:$B1048))</f>
        <v/>
      </c>
      <c r="P1048" s="0" t="str">
        <f aca="false">IF(ISBLANK(A1048),"",SUMIF($A$3:$A1048,P$2,$B$3:$B1048))</f>
        <v/>
      </c>
      <c r="Q1048" s="0" t="str">
        <f aca="false">IF(ISBLANK(A1048),"",SUMIF($A$3:$A1048,Q$2,$B$3:$B1048))</f>
        <v/>
      </c>
      <c r="R1048" s="0" t="str">
        <f aca="false">IF(ISBLANK(A1048),"",SUMIF($A$3:$A1048,R$2,$B$3:$B1048))</f>
        <v/>
      </c>
      <c r="T1048" s="9" t="str">
        <f aca="false">IF(ISBLANK(A1048),"",IF($A1048=T$2,$C1048,T1047))</f>
        <v/>
      </c>
      <c r="U1048" s="9" t="str">
        <f aca="false">IF(ISBLANK(A1048),"",IF($A1048=U$2,$C1048,U1047))</f>
        <v/>
      </c>
      <c r="V1048" s="9" t="str">
        <f aca="false">IF(ISBLANK(A1048),"",IF($A1048=V$2,$C1048,V1047))</f>
        <v/>
      </c>
      <c r="W1048" s="9" t="str">
        <f aca="false">IF(ISBLANK(A1048),"",IF($A1048=W$2,$C1048,W1047))</f>
        <v/>
      </c>
    </row>
    <row r="1049" customFormat="false" ht="14.1" hidden="false" customHeight="false" outlineLevel="0" collapsed="false">
      <c r="H1049" s="8" t="n">
        <f aca="false">IF(ISBLANK(D1049),,LEFT(D1049,LEN(D1049)-6)*1)</f>
        <v>0</v>
      </c>
      <c r="I1049" s="9" t="str">
        <f aca="false">IF(ISBLANK(A1049),"",-B1049*C1049)</f>
        <v/>
      </c>
      <c r="J1049" s="9" t="str">
        <f aca="false">IF(ISBLANK(A1049),"",-SUM(I$3:I1049))</f>
        <v/>
      </c>
      <c r="K1049" s="9" t="str">
        <f aca="false">IF(ISBLANK(A1049),"",SUMPRODUCT(O1049:R1049,T1049:W1049)-J1049)</f>
        <v/>
      </c>
      <c r="L1049" s="5" t="str">
        <f aca="false">IF(ISBLANK(A1049),"",K1049/$M$1)</f>
        <v/>
      </c>
      <c r="M1049" s="5" t="str">
        <f aca="false">IF(ISBLANK(A1049),"",K1049/($M$1+SUM(K$3:K1048)))</f>
        <v/>
      </c>
      <c r="N1049" s="0" t="str">
        <f aca="false">IF(ISBLANK(A1049),"",IF(H1050=0,NETWORKDAYS($H$3,H1049,holiday!$B$2:$B$10),IF(DAY(H1049)&lt;DAY(H1050),NETWORKDAYS($H$3,H1049,holiday!$B$2:$B$10),0)))</f>
        <v/>
      </c>
      <c r="O1049" s="0" t="str">
        <f aca="false">IF(ISBLANK(A1049),"",SUMIF($A$3:$A1049,O$2,$B$3:$B1049))</f>
        <v/>
      </c>
      <c r="P1049" s="0" t="str">
        <f aca="false">IF(ISBLANK(A1049),"",SUMIF($A$3:$A1049,P$2,$B$3:$B1049))</f>
        <v/>
      </c>
      <c r="Q1049" s="0" t="str">
        <f aca="false">IF(ISBLANK(A1049),"",SUMIF($A$3:$A1049,Q$2,$B$3:$B1049))</f>
        <v/>
      </c>
      <c r="R1049" s="0" t="str">
        <f aca="false">IF(ISBLANK(A1049),"",SUMIF($A$3:$A1049,R$2,$B$3:$B1049))</f>
        <v/>
      </c>
      <c r="T1049" s="9" t="str">
        <f aca="false">IF(ISBLANK(A1049),"",IF($A1049=T$2,$C1049,T1048))</f>
        <v/>
      </c>
      <c r="U1049" s="9" t="str">
        <f aca="false">IF(ISBLANK(A1049),"",IF($A1049=U$2,$C1049,U1048))</f>
        <v/>
      </c>
      <c r="V1049" s="9" t="str">
        <f aca="false">IF(ISBLANK(A1049),"",IF($A1049=V$2,$C1049,V1048))</f>
        <v/>
      </c>
      <c r="W1049" s="9" t="str">
        <f aca="false">IF(ISBLANK(A1049),"",IF($A1049=W$2,$C1049,W1048))</f>
        <v/>
      </c>
    </row>
    <row r="1050" customFormat="false" ht="14.1" hidden="false" customHeight="false" outlineLevel="0" collapsed="false">
      <c r="H1050" s="8" t="n">
        <f aca="false">IF(ISBLANK(D1050),,LEFT(D1050,LEN(D1050)-6)*1)</f>
        <v>0</v>
      </c>
      <c r="I1050" s="9" t="str">
        <f aca="false">IF(ISBLANK(A1050),"",-B1050*C1050)</f>
        <v/>
      </c>
      <c r="J1050" s="9" t="str">
        <f aca="false">IF(ISBLANK(A1050),"",-SUM(I$3:I1050))</f>
        <v/>
      </c>
      <c r="K1050" s="9" t="str">
        <f aca="false">IF(ISBLANK(A1050),"",SUMPRODUCT(O1050:R1050,T1050:W1050)-J1050)</f>
        <v/>
      </c>
      <c r="L1050" s="5" t="str">
        <f aca="false">IF(ISBLANK(A1050),"",K1050/$M$1)</f>
        <v/>
      </c>
      <c r="M1050" s="5" t="str">
        <f aca="false">IF(ISBLANK(A1050),"",K1050/($M$1+SUM(K$3:K1049)))</f>
        <v/>
      </c>
      <c r="N1050" s="0" t="str">
        <f aca="false">IF(ISBLANK(A1050),"",IF(H1051=0,NETWORKDAYS($H$3,H1050,holiday!$B$2:$B$10),IF(DAY(H1050)&lt;DAY(H1051),NETWORKDAYS($H$3,H1050,holiday!$B$2:$B$10),0)))</f>
        <v/>
      </c>
      <c r="O1050" s="0" t="str">
        <f aca="false">IF(ISBLANK(A1050),"",SUMIF($A$3:$A1050,O$2,$B$3:$B1050))</f>
        <v/>
      </c>
      <c r="P1050" s="0" t="str">
        <f aca="false">IF(ISBLANK(A1050),"",SUMIF($A$3:$A1050,P$2,$B$3:$B1050))</f>
        <v/>
      </c>
      <c r="Q1050" s="0" t="str">
        <f aca="false">IF(ISBLANK(A1050),"",SUMIF($A$3:$A1050,Q$2,$B$3:$B1050))</f>
        <v/>
      </c>
      <c r="R1050" s="0" t="str">
        <f aca="false">IF(ISBLANK(A1050),"",SUMIF($A$3:$A1050,R$2,$B$3:$B1050))</f>
        <v/>
      </c>
      <c r="T1050" s="9" t="str">
        <f aca="false">IF(ISBLANK(A1050),"",IF($A1050=T$2,$C1050,T1049))</f>
        <v/>
      </c>
      <c r="U1050" s="9" t="str">
        <f aca="false">IF(ISBLANK(A1050),"",IF($A1050=U$2,$C1050,U1049))</f>
        <v/>
      </c>
      <c r="V1050" s="9" t="str">
        <f aca="false">IF(ISBLANK(A1050),"",IF($A1050=V$2,$C1050,V1049))</f>
        <v/>
      </c>
      <c r="W1050" s="9" t="str">
        <f aca="false">IF(ISBLANK(A1050),"",IF($A1050=W$2,$C1050,W1049))</f>
        <v/>
      </c>
    </row>
    <row r="1051" customFormat="false" ht="14.1" hidden="false" customHeight="false" outlineLevel="0" collapsed="false">
      <c r="H1051" s="8" t="n">
        <f aca="false">IF(ISBLANK(D1051),,LEFT(D1051,LEN(D1051)-6)*1)</f>
        <v>0</v>
      </c>
      <c r="I1051" s="9" t="str">
        <f aca="false">IF(ISBLANK(A1051),"",-B1051*C1051)</f>
        <v/>
      </c>
      <c r="J1051" s="9" t="str">
        <f aca="false">IF(ISBLANK(A1051),"",-SUM(I$3:I1051))</f>
        <v/>
      </c>
      <c r="K1051" s="9" t="str">
        <f aca="false">IF(ISBLANK(A1051),"",SUMPRODUCT(O1051:R1051,T1051:W1051)-J1051)</f>
        <v/>
      </c>
      <c r="L1051" s="5" t="str">
        <f aca="false">IF(ISBLANK(A1051),"",K1051/$M$1)</f>
        <v/>
      </c>
      <c r="M1051" s="5" t="str">
        <f aca="false">IF(ISBLANK(A1051),"",K1051/($M$1+SUM(K$3:K1050)))</f>
        <v/>
      </c>
      <c r="N1051" s="0" t="str">
        <f aca="false">IF(ISBLANK(A1051),"",IF(H1052=0,NETWORKDAYS($H$3,H1051,holiday!$B$2:$B$10),IF(DAY(H1051)&lt;DAY(H1052),NETWORKDAYS($H$3,H1051,holiday!$B$2:$B$10),0)))</f>
        <v/>
      </c>
      <c r="O1051" s="0" t="str">
        <f aca="false">IF(ISBLANK(A1051),"",SUMIF($A$3:$A1051,O$2,$B$3:$B1051))</f>
        <v/>
      </c>
      <c r="P1051" s="0" t="str">
        <f aca="false">IF(ISBLANK(A1051),"",SUMIF($A$3:$A1051,P$2,$B$3:$B1051))</f>
        <v/>
      </c>
      <c r="Q1051" s="0" t="str">
        <f aca="false">IF(ISBLANK(A1051),"",SUMIF($A$3:$A1051,Q$2,$B$3:$B1051))</f>
        <v/>
      </c>
      <c r="R1051" s="0" t="str">
        <f aca="false">IF(ISBLANK(A1051),"",SUMIF($A$3:$A1051,R$2,$B$3:$B1051))</f>
        <v/>
      </c>
      <c r="T1051" s="9" t="str">
        <f aca="false">IF(ISBLANK(A1051),"",IF($A1051=T$2,$C1051,T1050))</f>
        <v/>
      </c>
      <c r="U1051" s="9" t="str">
        <f aca="false">IF(ISBLANK(A1051),"",IF($A1051=U$2,$C1051,U1050))</f>
        <v/>
      </c>
      <c r="V1051" s="9" t="str">
        <f aca="false">IF(ISBLANK(A1051),"",IF($A1051=V$2,$C1051,V1050))</f>
        <v/>
      </c>
      <c r="W1051" s="9" t="str">
        <f aca="false">IF(ISBLANK(A1051),"",IF($A1051=W$2,$C1051,W1050))</f>
        <v/>
      </c>
    </row>
    <row r="1052" customFormat="false" ht="14.1" hidden="false" customHeight="false" outlineLevel="0" collapsed="false">
      <c r="H1052" s="8" t="n">
        <f aca="false">IF(ISBLANK(D1052),,LEFT(D1052,LEN(D1052)-6)*1)</f>
        <v>0</v>
      </c>
      <c r="I1052" s="9" t="str">
        <f aca="false">IF(ISBLANK(A1052),"",-B1052*C1052)</f>
        <v/>
      </c>
      <c r="J1052" s="9" t="str">
        <f aca="false">IF(ISBLANK(A1052),"",-SUM(I$3:I1052))</f>
        <v/>
      </c>
      <c r="K1052" s="9" t="str">
        <f aca="false">IF(ISBLANK(A1052),"",SUMPRODUCT(O1052:R1052,T1052:W1052)-J1052)</f>
        <v/>
      </c>
      <c r="L1052" s="5" t="str">
        <f aca="false">IF(ISBLANK(A1052),"",K1052/$M$1)</f>
        <v/>
      </c>
      <c r="M1052" s="5" t="str">
        <f aca="false">IF(ISBLANK(A1052),"",K1052/($M$1+SUM(K$3:K1051)))</f>
        <v/>
      </c>
      <c r="N1052" s="0" t="str">
        <f aca="false">IF(ISBLANK(A1052),"",IF(H1053=0,NETWORKDAYS($H$3,H1052,holiday!$B$2:$B$10),IF(DAY(H1052)&lt;DAY(H1053),NETWORKDAYS($H$3,H1052,holiday!$B$2:$B$10),0)))</f>
        <v/>
      </c>
      <c r="O1052" s="0" t="str">
        <f aca="false">IF(ISBLANK(A1052),"",SUMIF($A$3:$A1052,O$2,$B$3:$B1052))</f>
        <v/>
      </c>
      <c r="P1052" s="0" t="str">
        <f aca="false">IF(ISBLANK(A1052),"",SUMIF($A$3:$A1052,P$2,$B$3:$B1052))</f>
        <v/>
      </c>
      <c r="Q1052" s="0" t="str">
        <f aca="false">IF(ISBLANK(A1052),"",SUMIF($A$3:$A1052,Q$2,$B$3:$B1052))</f>
        <v/>
      </c>
      <c r="R1052" s="0" t="str">
        <f aca="false">IF(ISBLANK(A1052),"",SUMIF($A$3:$A1052,R$2,$B$3:$B1052))</f>
        <v/>
      </c>
      <c r="T1052" s="9" t="str">
        <f aca="false">IF(ISBLANK(A1052),"",IF($A1052=T$2,$C1052,T1051))</f>
        <v/>
      </c>
      <c r="U1052" s="9" t="str">
        <f aca="false">IF(ISBLANK(A1052),"",IF($A1052=U$2,$C1052,U1051))</f>
        <v/>
      </c>
      <c r="V1052" s="9" t="str">
        <f aca="false">IF(ISBLANK(A1052),"",IF($A1052=V$2,$C1052,V1051))</f>
        <v/>
      </c>
      <c r="W1052" s="9" t="str">
        <f aca="false">IF(ISBLANK(A1052),"",IF($A1052=W$2,$C1052,W1051))</f>
        <v/>
      </c>
    </row>
    <row r="1053" customFormat="false" ht="14.1" hidden="false" customHeight="false" outlineLevel="0" collapsed="false">
      <c r="H1053" s="8" t="n">
        <f aca="false">IF(ISBLANK(D1053),,LEFT(D1053,LEN(D1053)-6)*1)</f>
        <v>0</v>
      </c>
      <c r="I1053" s="9" t="str">
        <f aca="false">IF(ISBLANK(A1053),"",-B1053*C1053)</f>
        <v/>
      </c>
      <c r="J1053" s="9" t="str">
        <f aca="false">IF(ISBLANK(A1053),"",-SUM(I$3:I1053))</f>
        <v/>
      </c>
      <c r="K1053" s="9" t="str">
        <f aca="false">IF(ISBLANK(A1053),"",SUMPRODUCT(O1053:R1053,T1053:W1053)-J1053)</f>
        <v/>
      </c>
      <c r="L1053" s="5" t="str">
        <f aca="false">IF(ISBLANK(A1053),"",K1053/$M$1)</f>
        <v/>
      </c>
      <c r="M1053" s="5" t="str">
        <f aca="false">IF(ISBLANK(A1053),"",K1053/($M$1+SUM(K$3:K1052)))</f>
        <v/>
      </c>
      <c r="N1053" s="0" t="str">
        <f aca="false">IF(ISBLANK(A1053),"",IF(H1054=0,NETWORKDAYS($H$3,H1053,holiday!$B$2:$B$10),IF(DAY(H1053)&lt;DAY(H1054),NETWORKDAYS($H$3,H1053,holiday!$B$2:$B$10),0)))</f>
        <v/>
      </c>
      <c r="O1053" s="0" t="str">
        <f aca="false">IF(ISBLANK(A1053),"",SUMIF($A$3:$A1053,O$2,$B$3:$B1053))</f>
        <v/>
      </c>
      <c r="P1053" s="0" t="str">
        <f aca="false">IF(ISBLANK(A1053),"",SUMIF($A$3:$A1053,P$2,$B$3:$B1053))</f>
        <v/>
      </c>
      <c r="Q1053" s="0" t="str">
        <f aca="false">IF(ISBLANK(A1053),"",SUMIF($A$3:$A1053,Q$2,$B$3:$B1053))</f>
        <v/>
      </c>
      <c r="R1053" s="0" t="str">
        <f aca="false">IF(ISBLANK(A1053),"",SUMIF($A$3:$A1053,R$2,$B$3:$B1053))</f>
        <v/>
      </c>
      <c r="T1053" s="9" t="str">
        <f aca="false">IF(ISBLANK(A1053),"",IF($A1053=T$2,$C1053,T1052))</f>
        <v/>
      </c>
      <c r="U1053" s="9" t="str">
        <f aca="false">IF(ISBLANK(A1053),"",IF($A1053=U$2,$C1053,U1052))</f>
        <v/>
      </c>
      <c r="V1053" s="9" t="str">
        <f aca="false">IF(ISBLANK(A1053),"",IF($A1053=V$2,$C1053,V1052))</f>
        <v/>
      </c>
      <c r="W1053" s="9" t="str">
        <f aca="false">IF(ISBLANK(A1053),"",IF($A1053=W$2,$C1053,W1052))</f>
        <v/>
      </c>
    </row>
    <row r="1054" customFormat="false" ht="14.1" hidden="false" customHeight="false" outlineLevel="0" collapsed="false">
      <c r="H1054" s="8" t="n">
        <f aca="false">IF(ISBLANK(D1054),,LEFT(D1054,LEN(D1054)-6)*1)</f>
        <v>0</v>
      </c>
      <c r="I1054" s="9" t="str">
        <f aca="false">IF(ISBLANK(A1054),"",-B1054*C1054)</f>
        <v/>
      </c>
      <c r="J1054" s="9" t="str">
        <f aca="false">IF(ISBLANK(A1054),"",-SUM(I$3:I1054))</f>
        <v/>
      </c>
      <c r="K1054" s="9" t="str">
        <f aca="false">IF(ISBLANK(A1054),"",SUMPRODUCT(O1054:R1054,T1054:W1054)-J1054)</f>
        <v/>
      </c>
      <c r="L1054" s="5" t="str">
        <f aca="false">IF(ISBLANK(A1054),"",K1054/$M$1)</f>
        <v/>
      </c>
      <c r="M1054" s="5" t="str">
        <f aca="false">IF(ISBLANK(A1054),"",K1054/($M$1+SUM(K$3:K1053)))</f>
        <v/>
      </c>
      <c r="N1054" s="0" t="str">
        <f aca="false">IF(ISBLANK(A1054),"",IF(H1055=0,NETWORKDAYS($H$3,H1054,holiday!$B$2:$B$10),IF(DAY(H1054)&lt;DAY(H1055),NETWORKDAYS($H$3,H1054,holiday!$B$2:$B$10),0)))</f>
        <v/>
      </c>
      <c r="O1054" s="0" t="str">
        <f aca="false">IF(ISBLANK(A1054),"",SUMIF($A$3:$A1054,O$2,$B$3:$B1054))</f>
        <v/>
      </c>
      <c r="P1054" s="0" t="str">
        <f aca="false">IF(ISBLANK(A1054),"",SUMIF($A$3:$A1054,P$2,$B$3:$B1054))</f>
        <v/>
      </c>
      <c r="Q1054" s="0" t="str">
        <f aca="false">IF(ISBLANK(A1054),"",SUMIF($A$3:$A1054,Q$2,$B$3:$B1054))</f>
        <v/>
      </c>
      <c r="R1054" s="0" t="str">
        <f aca="false">IF(ISBLANK(A1054),"",SUMIF($A$3:$A1054,R$2,$B$3:$B1054))</f>
        <v/>
      </c>
      <c r="T1054" s="9" t="str">
        <f aca="false">IF(ISBLANK(A1054),"",IF($A1054=T$2,$C1054,T1053))</f>
        <v/>
      </c>
      <c r="U1054" s="9" t="str">
        <f aca="false">IF(ISBLANK(A1054),"",IF($A1054=U$2,$C1054,U1053))</f>
        <v/>
      </c>
      <c r="V1054" s="9" t="str">
        <f aca="false">IF(ISBLANK(A1054),"",IF($A1054=V$2,$C1054,V1053))</f>
        <v/>
      </c>
      <c r="W1054" s="9" t="str">
        <f aca="false">IF(ISBLANK(A1054),"",IF($A1054=W$2,$C1054,W1053))</f>
        <v/>
      </c>
    </row>
    <row r="1055" customFormat="false" ht="14.1" hidden="false" customHeight="false" outlineLevel="0" collapsed="false">
      <c r="H1055" s="8" t="n">
        <f aca="false">IF(ISBLANK(D1055),,LEFT(D1055,LEN(D1055)-6)*1)</f>
        <v>0</v>
      </c>
      <c r="I1055" s="9" t="str">
        <f aca="false">IF(ISBLANK(A1055),"",-B1055*C1055)</f>
        <v/>
      </c>
      <c r="J1055" s="9" t="str">
        <f aca="false">IF(ISBLANK(A1055),"",-SUM(I$3:I1055))</f>
        <v/>
      </c>
      <c r="K1055" s="9" t="str">
        <f aca="false">IF(ISBLANK(A1055),"",SUMPRODUCT(O1055:R1055,T1055:W1055)-J1055)</f>
        <v/>
      </c>
      <c r="L1055" s="5" t="str">
        <f aca="false">IF(ISBLANK(A1055),"",K1055/$M$1)</f>
        <v/>
      </c>
      <c r="M1055" s="5" t="str">
        <f aca="false">IF(ISBLANK(A1055),"",K1055/($M$1+SUM(K$3:K1054)))</f>
        <v/>
      </c>
      <c r="N1055" s="0" t="str">
        <f aca="false">IF(ISBLANK(A1055),"",IF(H1056=0,NETWORKDAYS($H$3,H1055,holiday!$B$2:$B$10),IF(DAY(H1055)&lt;DAY(H1056),NETWORKDAYS($H$3,H1055,holiday!$B$2:$B$10),0)))</f>
        <v/>
      </c>
      <c r="O1055" s="0" t="str">
        <f aca="false">IF(ISBLANK(A1055),"",SUMIF($A$3:$A1055,O$2,$B$3:$B1055))</f>
        <v/>
      </c>
      <c r="P1055" s="0" t="str">
        <f aca="false">IF(ISBLANK(A1055),"",SUMIF($A$3:$A1055,P$2,$B$3:$B1055))</f>
        <v/>
      </c>
      <c r="Q1055" s="0" t="str">
        <f aca="false">IF(ISBLANK(A1055),"",SUMIF($A$3:$A1055,Q$2,$B$3:$B1055))</f>
        <v/>
      </c>
      <c r="R1055" s="0" t="str">
        <f aca="false">IF(ISBLANK(A1055),"",SUMIF($A$3:$A1055,R$2,$B$3:$B1055))</f>
        <v/>
      </c>
      <c r="T1055" s="9" t="str">
        <f aca="false">IF(ISBLANK(A1055),"",IF($A1055=T$2,$C1055,T1054))</f>
        <v/>
      </c>
      <c r="U1055" s="9" t="str">
        <f aca="false">IF(ISBLANK(A1055),"",IF($A1055=U$2,$C1055,U1054))</f>
        <v/>
      </c>
      <c r="V1055" s="9" t="str">
        <f aca="false">IF(ISBLANK(A1055),"",IF($A1055=V$2,$C1055,V1054))</f>
        <v/>
      </c>
      <c r="W1055" s="9" t="str">
        <f aca="false">IF(ISBLANK(A1055),"",IF($A1055=W$2,$C1055,W1054))</f>
        <v/>
      </c>
    </row>
    <row r="1056" customFormat="false" ht="14.1" hidden="false" customHeight="false" outlineLevel="0" collapsed="false">
      <c r="H1056" s="8" t="n">
        <f aca="false">IF(ISBLANK(D1056),,LEFT(D1056,LEN(D1056)-6)*1)</f>
        <v>0</v>
      </c>
      <c r="I1056" s="9" t="str">
        <f aca="false">IF(ISBLANK(A1056),"",-B1056*C1056)</f>
        <v/>
      </c>
      <c r="J1056" s="9" t="str">
        <f aca="false">IF(ISBLANK(A1056),"",-SUM(I$3:I1056))</f>
        <v/>
      </c>
      <c r="K1056" s="9" t="str">
        <f aca="false">IF(ISBLANK(A1056),"",SUMPRODUCT(O1056:R1056,T1056:W1056)-J1056)</f>
        <v/>
      </c>
      <c r="L1056" s="5" t="str">
        <f aca="false">IF(ISBLANK(A1056),"",K1056/$M$1)</f>
        <v/>
      </c>
      <c r="M1056" s="5" t="str">
        <f aca="false">IF(ISBLANK(A1056),"",K1056/($M$1+SUM(K$3:K1055)))</f>
        <v/>
      </c>
      <c r="N1056" s="0" t="str">
        <f aca="false">IF(ISBLANK(A1056),"",IF(H1057=0,NETWORKDAYS($H$3,H1056,holiday!$B$2:$B$10),IF(DAY(H1056)&lt;DAY(H1057),NETWORKDAYS($H$3,H1056,holiday!$B$2:$B$10),0)))</f>
        <v/>
      </c>
      <c r="O1056" s="0" t="str">
        <f aca="false">IF(ISBLANK(A1056),"",SUMIF($A$3:$A1056,O$2,$B$3:$B1056))</f>
        <v/>
      </c>
      <c r="P1056" s="0" t="str">
        <f aca="false">IF(ISBLANK(A1056),"",SUMIF($A$3:$A1056,P$2,$B$3:$B1056))</f>
        <v/>
      </c>
      <c r="Q1056" s="0" t="str">
        <f aca="false">IF(ISBLANK(A1056),"",SUMIF($A$3:$A1056,Q$2,$B$3:$B1056))</f>
        <v/>
      </c>
      <c r="R1056" s="0" t="str">
        <f aca="false">IF(ISBLANK(A1056),"",SUMIF($A$3:$A1056,R$2,$B$3:$B1056))</f>
        <v/>
      </c>
      <c r="T1056" s="9" t="str">
        <f aca="false">IF(ISBLANK(A1056),"",IF($A1056=T$2,$C1056,T1055))</f>
        <v/>
      </c>
      <c r="U1056" s="9" t="str">
        <f aca="false">IF(ISBLANK(A1056),"",IF($A1056=U$2,$C1056,U1055))</f>
        <v/>
      </c>
      <c r="V1056" s="9" t="str">
        <f aca="false">IF(ISBLANK(A1056),"",IF($A1056=V$2,$C1056,V1055))</f>
        <v/>
      </c>
      <c r="W1056" s="9" t="str">
        <f aca="false">IF(ISBLANK(A1056),"",IF($A1056=W$2,$C1056,W1055))</f>
        <v/>
      </c>
    </row>
    <row r="1057" customFormat="false" ht="14.1" hidden="false" customHeight="false" outlineLevel="0" collapsed="false">
      <c r="H1057" s="8" t="n">
        <f aca="false">IF(ISBLANK(D1057),,LEFT(D1057,LEN(D1057)-6)*1)</f>
        <v>0</v>
      </c>
      <c r="I1057" s="9" t="str">
        <f aca="false">IF(ISBLANK(A1057),"",-B1057*C1057)</f>
        <v/>
      </c>
      <c r="J1057" s="9" t="str">
        <f aca="false">IF(ISBLANK(A1057),"",-SUM(I$3:I1057))</f>
        <v/>
      </c>
      <c r="K1057" s="9" t="str">
        <f aca="false">IF(ISBLANK(A1057),"",SUMPRODUCT(O1057:R1057,T1057:W1057)-J1057)</f>
        <v/>
      </c>
      <c r="L1057" s="5" t="str">
        <f aca="false">IF(ISBLANK(A1057),"",K1057/$M$1)</f>
        <v/>
      </c>
      <c r="M1057" s="5" t="str">
        <f aca="false">IF(ISBLANK(A1057),"",K1057/($M$1+SUM(K$3:K1056)))</f>
        <v/>
      </c>
      <c r="N1057" s="0" t="str">
        <f aca="false">IF(ISBLANK(A1057),"",IF(H1058=0,NETWORKDAYS($H$3,H1057,holiday!$B$2:$B$10),IF(DAY(H1057)&lt;DAY(H1058),NETWORKDAYS($H$3,H1057,holiday!$B$2:$B$10),0)))</f>
        <v/>
      </c>
      <c r="O1057" s="0" t="str">
        <f aca="false">IF(ISBLANK(A1057),"",SUMIF($A$3:$A1057,O$2,$B$3:$B1057))</f>
        <v/>
      </c>
      <c r="P1057" s="0" t="str">
        <f aca="false">IF(ISBLANK(A1057),"",SUMIF($A$3:$A1057,P$2,$B$3:$B1057))</f>
        <v/>
      </c>
      <c r="Q1057" s="0" t="str">
        <f aca="false">IF(ISBLANK(A1057),"",SUMIF($A$3:$A1057,Q$2,$B$3:$B1057))</f>
        <v/>
      </c>
      <c r="R1057" s="0" t="str">
        <f aca="false">IF(ISBLANK(A1057),"",SUMIF($A$3:$A1057,R$2,$B$3:$B1057))</f>
        <v/>
      </c>
      <c r="T1057" s="9" t="str">
        <f aca="false">IF(ISBLANK(A1057),"",IF($A1057=T$2,$C1057,T1056))</f>
        <v/>
      </c>
      <c r="U1057" s="9" t="str">
        <f aca="false">IF(ISBLANK(A1057),"",IF($A1057=U$2,$C1057,U1056))</f>
        <v/>
      </c>
      <c r="V1057" s="9" t="str">
        <f aca="false">IF(ISBLANK(A1057),"",IF($A1057=V$2,$C1057,V1056))</f>
        <v/>
      </c>
      <c r="W1057" s="9" t="str">
        <f aca="false">IF(ISBLANK(A1057),"",IF($A1057=W$2,$C1057,W1056))</f>
        <v/>
      </c>
    </row>
    <row r="1058" customFormat="false" ht="14.1" hidden="false" customHeight="false" outlineLevel="0" collapsed="false">
      <c r="H1058" s="8" t="n">
        <f aca="false">IF(ISBLANK(D1058),,LEFT(D1058,LEN(D1058)-6)*1)</f>
        <v>0</v>
      </c>
      <c r="I1058" s="9" t="str">
        <f aca="false">IF(ISBLANK(A1058),"",-B1058*C1058)</f>
        <v/>
      </c>
      <c r="J1058" s="9" t="str">
        <f aca="false">IF(ISBLANK(A1058),"",-SUM(I$3:I1058))</f>
        <v/>
      </c>
      <c r="K1058" s="9" t="str">
        <f aca="false">IF(ISBLANK(A1058),"",SUMPRODUCT(O1058:R1058,T1058:W1058)-J1058)</f>
        <v/>
      </c>
      <c r="L1058" s="5" t="str">
        <f aca="false">IF(ISBLANK(A1058),"",K1058/$M$1)</f>
        <v/>
      </c>
      <c r="M1058" s="5" t="str">
        <f aca="false">IF(ISBLANK(A1058),"",K1058/($M$1+SUM(K$3:K1057)))</f>
        <v/>
      </c>
      <c r="N1058" s="0" t="str">
        <f aca="false">IF(ISBLANK(A1058),"",IF(H1059=0,NETWORKDAYS($H$3,H1058,holiday!$B$2:$B$10),IF(DAY(H1058)&lt;DAY(H1059),NETWORKDAYS($H$3,H1058,holiday!$B$2:$B$10),0)))</f>
        <v/>
      </c>
      <c r="O1058" s="0" t="str">
        <f aca="false">IF(ISBLANK(A1058),"",SUMIF($A$3:$A1058,O$2,$B$3:$B1058))</f>
        <v/>
      </c>
      <c r="P1058" s="0" t="str">
        <f aca="false">IF(ISBLANK(A1058),"",SUMIF($A$3:$A1058,P$2,$B$3:$B1058))</f>
        <v/>
      </c>
      <c r="Q1058" s="0" t="str">
        <f aca="false">IF(ISBLANK(A1058),"",SUMIF($A$3:$A1058,Q$2,$B$3:$B1058))</f>
        <v/>
      </c>
      <c r="R1058" s="0" t="str">
        <f aca="false">IF(ISBLANK(A1058),"",SUMIF($A$3:$A1058,R$2,$B$3:$B1058))</f>
        <v/>
      </c>
      <c r="T1058" s="9" t="str">
        <f aca="false">IF(ISBLANK(A1058),"",IF($A1058=T$2,$C1058,T1057))</f>
        <v/>
      </c>
      <c r="U1058" s="9" t="str">
        <f aca="false">IF(ISBLANK(A1058),"",IF($A1058=U$2,$C1058,U1057))</f>
        <v/>
      </c>
      <c r="V1058" s="9" t="str">
        <f aca="false">IF(ISBLANK(A1058),"",IF($A1058=V$2,$C1058,V1057))</f>
        <v/>
      </c>
      <c r="W1058" s="9" t="str">
        <f aca="false">IF(ISBLANK(A1058),"",IF($A1058=W$2,$C1058,W1057))</f>
        <v/>
      </c>
    </row>
    <row r="1059" customFormat="false" ht="14.1" hidden="false" customHeight="false" outlineLevel="0" collapsed="false">
      <c r="H1059" s="8" t="n">
        <f aca="false">IF(ISBLANK(D1059),,LEFT(D1059,LEN(D1059)-6)*1)</f>
        <v>0</v>
      </c>
      <c r="I1059" s="9" t="str">
        <f aca="false">IF(ISBLANK(A1059),"",-B1059*C1059)</f>
        <v/>
      </c>
      <c r="J1059" s="9" t="str">
        <f aca="false">IF(ISBLANK(A1059),"",-SUM(I$3:I1059))</f>
        <v/>
      </c>
      <c r="K1059" s="9" t="str">
        <f aca="false">IF(ISBLANK(A1059),"",SUMPRODUCT(O1059:R1059,T1059:W1059)-J1059)</f>
        <v/>
      </c>
      <c r="L1059" s="5" t="str">
        <f aca="false">IF(ISBLANK(A1059),"",K1059/$M$1)</f>
        <v/>
      </c>
      <c r="M1059" s="5" t="str">
        <f aca="false">IF(ISBLANK(A1059),"",K1059/($M$1+SUM(K$3:K1058)))</f>
        <v/>
      </c>
      <c r="N1059" s="0" t="str">
        <f aca="false">IF(ISBLANK(A1059),"",IF(H1060=0,NETWORKDAYS($H$3,H1059,holiday!$B$2:$B$10),IF(DAY(H1059)&lt;DAY(H1060),NETWORKDAYS($H$3,H1059,holiday!$B$2:$B$10),0)))</f>
        <v/>
      </c>
      <c r="O1059" s="0" t="str">
        <f aca="false">IF(ISBLANK(A1059),"",SUMIF($A$3:$A1059,O$2,$B$3:$B1059))</f>
        <v/>
      </c>
      <c r="P1059" s="0" t="str">
        <f aca="false">IF(ISBLANK(A1059),"",SUMIF($A$3:$A1059,P$2,$B$3:$B1059))</f>
        <v/>
      </c>
      <c r="Q1059" s="0" t="str">
        <f aca="false">IF(ISBLANK(A1059),"",SUMIF($A$3:$A1059,Q$2,$B$3:$B1059))</f>
        <v/>
      </c>
      <c r="R1059" s="0" t="str">
        <f aca="false">IF(ISBLANK(A1059),"",SUMIF($A$3:$A1059,R$2,$B$3:$B1059))</f>
        <v/>
      </c>
      <c r="T1059" s="9" t="str">
        <f aca="false">IF(ISBLANK(A1059),"",IF($A1059=T$2,$C1059,T1058))</f>
        <v/>
      </c>
      <c r="U1059" s="9" t="str">
        <f aca="false">IF(ISBLANK(A1059),"",IF($A1059=U$2,$C1059,U1058))</f>
        <v/>
      </c>
      <c r="V1059" s="9" t="str">
        <f aca="false">IF(ISBLANK(A1059),"",IF($A1059=V$2,$C1059,V1058))</f>
        <v/>
      </c>
      <c r="W1059" s="9" t="str">
        <f aca="false">IF(ISBLANK(A1059),"",IF($A1059=W$2,$C1059,W1058))</f>
        <v/>
      </c>
    </row>
    <row r="1060" customFormat="false" ht="14.1" hidden="false" customHeight="false" outlineLevel="0" collapsed="false">
      <c r="H1060" s="8" t="n">
        <f aca="false">IF(ISBLANK(D1060),,LEFT(D1060,LEN(D1060)-6)*1)</f>
        <v>0</v>
      </c>
      <c r="I1060" s="9" t="str">
        <f aca="false">IF(ISBLANK(A1060),"",-B1060*C1060)</f>
        <v/>
      </c>
      <c r="J1060" s="9" t="str">
        <f aca="false">IF(ISBLANK(A1060),"",-SUM(I$3:I1060))</f>
        <v/>
      </c>
      <c r="K1060" s="9" t="str">
        <f aca="false">IF(ISBLANK(A1060),"",SUMPRODUCT(O1060:R1060,T1060:W1060)-J1060)</f>
        <v/>
      </c>
      <c r="L1060" s="5" t="str">
        <f aca="false">IF(ISBLANK(A1060),"",K1060/$M$1)</f>
        <v/>
      </c>
      <c r="M1060" s="5" t="str">
        <f aca="false">IF(ISBLANK(A1060),"",K1060/($M$1+SUM(K$3:K1059)))</f>
        <v/>
      </c>
      <c r="N1060" s="0" t="str">
        <f aca="false">IF(ISBLANK(A1060),"",IF(H1061=0,NETWORKDAYS($H$3,H1060,holiday!$B$2:$B$10),IF(DAY(H1060)&lt;DAY(H1061),NETWORKDAYS($H$3,H1060,holiday!$B$2:$B$10),0)))</f>
        <v/>
      </c>
      <c r="O1060" s="0" t="str">
        <f aca="false">IF(ISBLANK(A1060),"",SUMIF($A$3:$A1060,O$2,$B$3:$B1060))</f>
        <v/>
      </c>
      <c r="P1060" s="0" t="str">
        <f aca="false">IF(ISBLANK(A1060),"",SUMIF($A$3:$A1060,P$2,$B$3:$B1060))</f>
        <v/>
      </c>
      <c r="Q1060" s="0" t="str">
        <f aca="false">IF(ISBLANK(A1060),"",SUMIF($A$3:$A1060,Q$2,$B$3:$B1060))</f>
        <v/>
      </c>
      <c r="R1060" s="0" t="str">
        <f aca="false">IF(ISBLANK(A1060),"",SUMIF($A$3:$A1060,R$2,$B$3:$B1060))</f>
        <v/>
      </c>
      <c r="T1060" s="9" t="str">
        <f aca="false">IF(ISBLANK(A1060),"",IF($A1060=T$2,$C1060,T1059))</f>
        <v/>
      </c>
      <c r="U1060" s="9" t="str">
        <f aca="false">IF(ISBLANK(A1060),"",IF($A1060=U$2,$C1060,U1059))</f>
        <v/>
      </c>
      <c r="V1060" s="9" t="str">
        <f aca="false">IF(ISBLANK(A1060),"",IF($A1060=V$2,$C1060,V1059))</f>
        <v/>
      </c>
      <c r="W1060" s="9" t="str">
        <f aca="false">IF(ISBLANK(A1060),"",IF($A1060=W$2,$C1060,W1059))</f>
        <v/>
      </c>
    </row>
    <row r="1061" customFormat="false" ht="14.1" hidden="false" customHeight="false" outlineLevel="0" collapsed="false">
      <c r="H1061" s="8" t="n">
        <f aca="false">IF(ISBLANK(D1061),,LEFT(D1061,LEN(D1061)-6)*1)</f>
        <v>0</v>
      </c>
      <c r="I1061" s="9" t="str">
        <f aca="false">IF(ISBLANK(A1061),"",-B1061*C1061)</f>
        <v/>
      </c>
      <c r="J1061" s="9" t="str">
        <f aca="false">IF(ISBLANK(A1061),"",-SUM(I$3:I1061))</f>
        <v/>
      </c>
      <c r="K1061" s="9" t="str">
        <f aca="false">IF(ISBLANK(A1061),"",SUMPRODUCT(O1061:R1061,T1061:W1061)-J1061)</f>
        <v/>
      </c>
      <c r="L1061" s="5" t="str">
        <f aca="false">IF(ISBLANK(A1061),"",K1061/$M$1)</f>
        <v/>
      </c>
      <c r="M1061" s="5" t="str">
        <f aca="false">IF(ISBLANK(A1061),"",K1061/($M$1+SUM(K$3:K1060)))</f>
        <v/>
      </c>
      <c r="N1061" s="0" t="str">
        <f aca="false">IF(ISBLANK(A1061),"",IF(H1062=0,NETWORKDAYS($H$3,H1061,holiday!$B$2:$B$10),IF(DAY(H1061)&lt;DAY(H1062),NETWORKDAYS($H$3,H1061,holiday!$B$2:$B$10),0)))</f>
        <v/>
      </c>
      <c r="O1061" s="0" t="str">
        <f aca="false">IF(ISBLANK(A1061),"",SUMIF($A$3:$A1061,O$2,$B$3:$B1061))</f>
        <v/>
      </c>
      <c r="P1061" s="0" t="str">
        <f aca="false">IF(ISBLANK(A1061),"",SUMIF($A$3:$A1061,P$2,$B$3:$B1061))</f>
        <v/>
      </c>
      <c r="Q1061" s="0" t="str">
        <f aca="false">IF(ISBLANK(A1061),"",SUMIF($A$3:$A1061,Q$2,$B$3:$B1061))</f>
        <v/>
      </c>
      <c r="R1061" s="0" t="str">
        <f aca="false">IF(ISBLANK(A1061),"",SUMIF($A$3:$A1061,R$2,$B$3:$B1061))</f>
        <v/>
      </c>
      <c r="T1061" s="9" t="str">
        <f aca="false">IF(ISBLANK(A1061),"",IF($A1061=T$2,$C1061,T1060))</f>
        <v/>
      </c>
      <c r="U1061" s="9" t="str">
        <f aca="false">IF(ISBLANK(A1061),"",IF($A1061=U$2,$C1061,U1060))</f>
        <v/>
      </c>
      <c r="V1061" s="9" t="str">
        <f aca="false">IF(ISBLANK(A1061),"",IF($A1061=V$2,$C1061,V1060))</f>
        <v/>
      </c>
      <c r="W1061" s="9" t="str">
        <f aca="false">IF(ISBLANK(A1061),"",IF($A1061=W$2,$C1061,W1060))</f>
        <v/>
      </c>
    </row>
    <row r="1062" customFormat="false" ht="14.1" hidden="false" customHeight="false" outlineLevel="0" collapsed="false">
      <c r="H1062" s="8" t="n">
        <f aca="false">IF(ISBLANK(D1062),,LEFT(D1062,LEN(D1062)-6)*1)</f>
        <v>0</v>
      </c>
      <c r="I1062" s="9" t="str">
        <f aca="false">IF(ISBLANK(A1062),"",-B1062*C1062)</f>
        <v/>
      </c>
      <c r="J1062" s="9" t="str">
        <f aca="false">IF(ISBLANK(A1062),"",-SUM(I$3:I1062))</f>
        <v/>
      </c>
      <c r="K1062" s="9" t="str">
        <f aca="false">IF(ISBLANK(A1062),"",SUMPRODUCT(O1062:R1062,T1062:W1062)-J1062)</f>
        <v/>
      </c>
      <c r="L1062" s="5" t="str">
        <f aca="false">IF(ISBLANK(A1062),"",K1062/$M$1)</f>
        <v/>
      </c>
      <c r="M1062" s="5" t="str">
        <f aca="false">IF(ISBLANK(A1062),"",K1062/($M$1+SUM(K$3:K1061)))</f>
        <v/>
      </c>
      <c r="N1062" s="0" t="str">
        <f aca="false">IF(ISBLANK(A1062),"",IF(H1063=0,NETWORKDAYS($H$3,H1062,holiday!$B$2:$B$10),IF(DAY(H1062)&lt;DAY(H1063),NETWORKDAYS($H$3,H1062,holiday!$B$2:$B$10),0)))</f>
        <v/>
      </c>
      <c r="O1062" s="0" t="str">
        <f aca="false">IF(ISBLANK(A1062),"",SUMIF($A$3:$A1062,O$2,$B$3:$B1062))</f>
        <v/>
      </c>
      <c r="P1062" s="0" t="str">
        <f aca="false">IF(ISBLANK(A1062),"",SUMIF($A$3:$A1062,P$2,$B$3:$B1062))</f>
        <v/>
      </c>
      <c r="Q1062" s="0" t="str">
        <f aca="false">IF(ISBLANK(A1062),"",SUMIF($A$3:$A1062,Q$2,$B$3:$B1062))</f>
        <v/>
      </c>
      <c r="R1062" s="0" t="str">
        <f aca="false">IF(ISBLANK(A1062),"",SUMIF($A$3:$A1062,R$2,$B$3:$B1062))</f>
        <v/>
      </c>
      <c r="T1062" s="9" t="str">
        <f aca="false">IF(ISBLANK(A1062),"",IF($A1062=T$2,$C1062,T1061))</f>
        <v/>
      </c>
      <c r="U1062" s="9" t="str">
        <f aca="false">IF(ISBLANK(A1062),"",IF($A1062=U$2,$C1062,U1061))</f>
        <v/>
      </c>
      <c r="V1062" s="9" t="str">
        <f aca="false">IF(ISBLANK(A1062),"",IF($A1062=V$2,$C1062,V1061))</f>
        <v/>
      </c>
      <c r="W1062" s="9" t="str">
        <f aca="false">IF(ISBLANK(A1062),"",IF($A1062=W$2,$C1062,W1061))</f>
        <v/>
      </c>
    </row>
    <row r="1063" customFormat="false" ht="14.1" hidden="false" customHeight="false" outlineLevel="0" collapsed="false">
      <c r="H1063" s="8" t="n">
        <f aca="false">IF(ISBLANK(D1063),,LEFT(D1063,LEN(D1063)-6)*1)</f>
        <v>0</v>
      </c>
      <c r="I1063" s="9" t="str">
        <f aca="false">IF(ISBLANK(A1063),"",-B1063*C1063)</f>
        <v/>
      </c>
      <c r="J1063" s="9" t="str">
        <f aca="false">IF(ISBLANK(A1063),"",-SUM(I$3:I1063))</f>
        <v/>
      </c>
      <c r="K1063" s="9" t="str">
        <f aca="false">IF(ISBLANK(A1063),"",SUMPRODUCT(O1063:R1063,T1063:W1063)-J1063)</f>
        <v/>
      </c>
      <c r="L1063" s="5" t="str">
        <f aca="false">IF(ISBLANK(A1063),"",K1063/$M$1)</f>
        <v/>
      </c>
      <c r="M1063" s="5" t="str">
        <f aca="false">IF(ISBLANK(A1063),"",K1063/($M$1+SUM(K$3:K1062)))</f>
        <v/>
      </c>
      <c r="N1063" s="0" t="str">
        <f aca="false">IF(ISBLANK(A1063),"",IF(H1064=0,NETWORKDAYS($H$3,H1063,holiday!$B$2:$B$10),IF(DAY(H1063)&lt;DAY(H1064),NETWORKDAYS($H$3,H1063,holiday!$B$2:$B$10),0)))</f>
        <v/>
      </c>
      <c r="O1063" s="0" t="str">
        <f aca="false">IF(ISBLANK(A1063),"",SUMIF($A$3:$A1063,O$2,$B$3:$B1063))</f>
        <v/>
      </c>
      <c r="P1063" s="0" t="str">
        <f aca="false">IF(ISBLANK(A1063),"",SUMIF($A$3:$A1063,P$2,$B$3:$B1063))</f>
        <v/>
      </c>
      <c r="Q1063" s="0" t="str">
        <f aca="false">IF(ISBLANK(A1063),"",SUMIF($A$3:$A1063,Q$2,$B$3:$B1063))</f>
        <v/>
      </c>
      <c r="R1063" s="0" t="str">
        <f aca="false">IF(ISBLANK(A1063),"",SUMIF($A$3:$A1063,R$2,$B$3:$B1063))</f>
        <v/>
      </c>
      <c r="T1063" s="9" t="str">
        <f aca="false">IF(ISBLANK(A1063),"",IF($A1063=T$2,$C1063,T1062))</f>
        <v/>
      </c>
      <c r="U1063" s="9" t="str">
        <f aca="false">IF(ISBLANK(A1063),"",IF($A1063=U$2,$C1063,U1062))</f>
        <v/>
      </c>
      <c r="V1063" s="9" t="str">
        <f aca="false">IF(ISBLANK(A1063),"",IF($A1063=V$2,$C1063,V1062))</f>
        <v/>
      </c>
      <c r="W1063" s="9" t="str">
        <f aca="false">IF(ISBLANK(A1063),"",IF($A1063=W$2,$C1063,W1062))</f>
        <v/>
      </c>
    </row>
    <row r="1064" customFormat="false" ht="14.1" hidden="false" customHeight="false" outlineLevel="0" collapsed="false">
      <c r="H1064" s="8" t="n">
        <f aca="false">IF(ISBLANK(D1064),,LEFT(D1064,LEN(D1064)-6)*1)</f>
        <v>0</v>
      </c>
      <c r="I1064" s="9" t="str">
        <f aca="false">IF(ISBLANK(A1064),"",-B1064*C1064)</f>
        <v/>
      </c>
      <c r="J1064" s="9" t="str">
        <f aca="false">IF(ISBLANK(A1064),"",-SUM(I$3:I1064))</f>
        <v/>
      </c>
      <c r="K1064" s="9" t="str">
        <f aca="false">IF(ISBLANK(A1064),"",SUMPRODUCT(O1064:R1064,T1064:W1064)-J1064)</f>
        <v/>
      </c>
      <c r="L1064" s="5" t="str">
        <f aca="false">IF(ISBLANK(A1064),"",K1064/$M$1)</f>
        <v/>
      </c>
      <c r="M1064" s="5" t="str">
        <f aca="false">IF(ISBLANK(A1064),"",K1064/($M$1+SUM(K$3:K1063)))</f>
        <v/>
      </c>
      <c r="N1064" s="0" t="str">
        <f aca="false">IF(ISBLANK(A1064),"",IF(H1065=0,NETWORKDAYS($H$3,H1064,holiday!$B$2:$B$10),IF(DAY(H1064)&lt;DAY(H1065),NETWORKDAYS($H$3,H1064,holiday!$B$2:$B$10),0)))</f>
        <v/>
      </c>
      <c r="O1064" s="0" t="str">
        <f aca="false">IF(ISBLANK(A1064),"",SUMIF($A$3:$A1064,O$2,$B$3:$B1064))</f>
        <v/>
      </c>
      <c r="P1064" s="0" t="str">
        <f aca="false">IF(ISBLANK(A1064),"",SUMIF($A$3:$A1064,P$2,$B$3:$B1064))</f>
        <v/>
      </c>
      <c r="Q1064" s="0" t="str">
        <f aca="false">IF(ISBLANK(A1064),"",SUMIF($A$3:$A1064,Q$2,$B$3:$B1064))</f>
        <v/>
      </c>
      <c r="R1064" s="0" t="str">
        <f aca="false">IF(ISBLANK(A1064),"",SUMIF($A$3:$A1064,R$2,$B$3:$B1064))</f>
        <v/>
      </c>
      <c r="T1064" s="9" t="str">
        <f aca="false">IF(ISBLANK(A1064),"",IF($A1064=T$2,$C1064,T1063))</f>
        <v/>
      </c>
      <c r="U1064" s="9" t="str">
        <f aca="false">IF(ISBLANK(A1064),"",IF($A1064=U$2,$C1064,U1063))</f>
        <v/>
      </c>
      <c r="V1064" s="9" t="str">
        <f aca="false">IF(ISBLANK(A1064),"",IF($A1064=V$2,$C1064,V1063))</f>
        <v/>
      </c>
      <c r="W1064" s="9" t="str">
        <f aca="false">IF(ISBLANK(A1064),"",IF($A1064=W$2,$C1064,W1063))</f>
        <v/>
      </c>
    </row>
    <row r="1065" customFormat="false" ht="14.1" hidden="false" customHeight="false" outlineLevel="0" collapsed="false">
      <c r="H1065" s="8" t="n">
        <f aca="false">IF(ISBLANK(D1065),,LEFT(D1065,LEN(D1065)-6)*1)</f>
        <v>0</v>
      </c>
      <c r="I1065" s="9" t="str">
        <f aca="false">IF(ISBLANK(A1065),"",-B1065*C1065)</f>
        <v/>
      </c>
      <c r="J1065" s="9" t="str">
        <f aca="false">IF(ISBLANK(A1065),"",-SUM(I$3:I1065))</f>
        <v/>
      </c>
      <c r="K1065" s="9" t="str">
        <f aca="false">IF(ISBLANK(A1065),"",SUMPRODUCT(O1065:R1065,T1065:W1065)-J1065)</f>
        <v/>
      </c>
      <c r="L1065" s="5" t="str">
        <f aca="false">IF(ISBLANK(A1065),"",K1065/$M$1)</f>
        <v/>
      </c>
      <c r="M1065" s="5" t="str">
        <f aca="false">IF(ISBLANK(A1065),"",K1065/($M$1+SUM(K$3:K1064)))</f>
        <v/>
      </c>
      <c r="N1065" s="0" t="str">
        <f aca="false">IF(ISBLANK(A1065),"",IF(H1066=0,NETWORKDAYS($H$3,H1065,holiday!$B$2:$B$10),IF(DAY(H1065)&lt;DAY(H1066),NETWORKDAYS($H$3,H1065,holiday!$B$2:$B$10),0)))</f>
        <v/>
      </c>
      <c r="O1065" s="0" t="str">
        <f aca="false">IF(ISBLANK(A1065),"",SUMIF($A$3:$A1065,O$2,$B$3:$B1065))</f>
        <v/>
      </c>
      <c r="P1065" s="0" t="str">
        <f aca="false">IF(ISBLANK(A1065),"",SUMIF($A$3:$A1065,P$2,$B$3:$B1065))</f>
        <v/>
      </c>
      <c r="Q1065" s="0" t="str">
        <f aca="false">IF(ISBLANK(A1065),"",SUMIF($A$3:$A1065,Q$2,$B$3:$B1065))</f>
        <v/>
      </c>
      <c r="R1065" s="0" t="str">
        <f aca="false">IF(ISBLANK(A1065),"",SUMIF($A$3:$A1065,R$2,$B$3:$B1065))</f>
        <v/>
      </c>
      <c r="T1065" s="9" t="str">
        <f aca="false">IF(ISBLANK(A1065),"",IF($A1065=T$2,$C1065,T1064))</f>
        <v/>
      </c>
      <c r="U1065" s="9" t="str">
        <f aca="false">IF(ISBLANK(A1065),"",IF($A1065=U$2,$C1065,U1064))</f>
        <v/>
      </c>
      <c r="V1065" s="9" t="str">
        <f aca="false">IF(ISBLANK(A1065),"",IF($A1065=V$2,$C1065,V1064))</f>
        <v/>
      </c>
      <c r="W1065" s="9" t="str">
        <f aca="false">IF(ISBLANK(A1065),"",IF($A1065=W$2,$C1065,W1064))</f>
        <v/>
      </c>
    </row>
    <row r="1066" customFormat="false" ht="14.1" hidden="false" customHeight="false" outlineLevel="0" collapsed="false">
      <c r="H1066" s="8" t="n">
        <f aca="false">IF(ISBLANK(D1066),,LEFT(D1066,LEN(D1066)-6)*1)</f>
        <v>0</v>
      </c>
      <c r="I1066" s="9" t="str">
        <f aca="false">IF(ISBLANK(A1066),"",-B1066*C1066)</f>
        <v/>
      </c>
      <c r="J1066" s="9" t="str">
        <f aca="false">IF(ISBLANK(A1066),"",-SUM(I$3:I1066))</f>
        <v/>
      </c>
      <c r="K1066" s="9" t="str">
        <f aca="false">IF(ISBLANK(A1066),"",SUMPRODUCT(O1066:R1066,T1066:W1066)-J1066)</f>
        <v/>
      </c>
      <c r="L1066" s="5" t="str">
        <f aca="false">IF(ISBLANK(A1066),"",K1066/$M$1)</f>
        <v/>
      </c>
      <c r="M1066" s="5" t="str">
        <f aca="false">IF(ISBLANK(A1066),"",K1066/($M$1+SUM(K$3:K1065)))</f>
        <v/>
      </c>
      <c r="N1066" s="0" t="str">
        <f aca="false">IF(ISBLANK(A1066),"",IF(H1067=0,NETWORKDAYS($H$3,H1066,holiday!$B$2:$B$10),IF(DAY(H1066)&lt;DAY(H1067),NETWORKDAYS($H$3,H1066,holiday!$B$2:$B$10),0)))</f>
        <v/>
      </c>
      <c r="O1066" s="0" t="str">
        <f aca="false">IF(ISBLANK(A1066),"",SUMIF($A$3:$A1066,O$2,$B$3:$B1066))</f>
        <v/>
      </c>
      <c r="P1066" s="0" t="str">
        <f aca="false">IF(ISBLANK(A1066),"",SUMIF($A$3:$A1066,P$2,$B$3:$B1066))</f>
        <v/>
      </c>
      <c r="Q1066" s="0" t="str">
        <f aca="false">IF(ISBLANK(A1066),"",SUMIF($A$3:$A1066,Q$2,$B$3:$B1066))</f>
        <v/>
      </c>
      <c r="R1066" s="0" t="str">
        <f aca="false">IF(ISBLANK(A1066),"",SUMIF($A$3:$A1066,R$2,$B$3:$B1066))</f>
        <v/>
      </c>
      <c r="T1066" s="9" t="str">
        <f aca="false">IF(ISBLANK(A1066),"",IF($A1066=T$2,$C1066,T1065))</f>
        <v/>
      </c>
      <c r="U1066" s="9" t="str">
        <f aca="false">IF(ISBLANK(A1066),"",IF($A1066=U$2,$C1066,U1065))</f>
        <v/>
      </c>
      <c r="V1066" s="9" t="str">
        <f aca="false">IF(ISBLANK(A1066),"",IF($A1066=V$2,$C1066,V1065))</f>
        <v/>
      </c>
      <c r="W1066" s="9" t="str">
        <f aca="false">IF(ISBLANK(A1066),"",IF($A1066=W$2,$C1066,W1065))</f>
        <v/>
      </c>
    </row>
    <row r="1067" customFormat="false" ht="14.1" hidden="false" customHeight="false" outlineLevel="0" collapsed="false">
      <c r="H1067" s="8" t="n">
        <f aca="false">IF(ISBLANK(D1067),,LEFT(D1067,LEN(D1067)-6)*1)</f>
        <v>0</v>
      </c>
      <c r="I1067" s="9" t="str">
        <f aca="false">IF(ISBLANK(A1067),"",-B1067*C1067)</f>
        <v/>
      </c>
      <c r="J1067" s="9" t="str">
        <f aca="false">IF(ISBLANK(A1067),"",-SUM(I$3:I1067))</f>
        <v/>
      </c>
      <c r="K1067" s="9" t="str">
        <f aca="false">IF(ISBLANK(A1067),"",SUMPRODUCT(O1067:R1067,T1067:W1067)-J1067)</f>
        <v/>
      </c>
      <c r="L1067" s="5" t="str">
        <f aca="false">IF(ISBLANK(A1067),"",K1067/$M$1)</f>
        <v/>
      </c>
      <c r="M1067" s="5" t="str">
        <f aca="false">IF(ISBLANK(A1067),"",K1067/($M$1+SUM(K$3:K1066)))</f>
        <v/>
      </c>
      <c r="N1067" s="0" t="str">
        <f aca="false">IF(ISBLANK(A1067),"",IF(H1068=0,NETWORKDAYS($H$3,H1067,holiday!$B$2:$B$10),IF(DAY(H1067)&lt;DAY(H1068),NETWORKDAYS($H$3,H1067,holiday!$B$2:$B$10),0)))</f>
        <v/>
      </c>
      <c r="O1067" s="0" t="str">
        <f aca="false">IF(ISBLANK(A1067),"",SUMIF($A$3:$A1067,O$2,$B$3:$B1067))</f>
        <v/>
      </c>
      <c r="P1067" s="0" t="str">
        <f aca="false">IF(ISBLANK(A1067),"",SUMIF($A$3:$A1067,P$2,$B$3:$B1067))</f>
        <v/>
      </c>
      <c r="Q1067" s="0" t="str">
        <f aca="false">IF(ISBLANK(A1067),"",SUMIF($A$3:$A1067,Q$2,$B$3:$B1067))</f>
        <v/>
      </c>
      <c r="R1067" s="0" t="str">
        <f aca="false">IF(ISBLANK(A1067),"",SUMIF($A$3:$A1067,R$2,$B$3:$B1067))</f>
        <v/>
      </c>
      <c r="T1067" s="9" t="str">
        <f aca="false">IF(ISBLANK(A1067),"",IF($A1067=T$2,$C1067,T1066))</f>
        <v/>
      </c>
      <c r="U1067" s="9" t="str">
        <f aca="false">IF(ISBLANK(A1067),"",IF($A1067=U$2,$C1067,U1066))</f>
        <v/>
      </c>
      <c r="V1067" s="9" t="str">
        <f aca="false">IF(ISBLANK(A1067),"",IF($A1067=V$2,$C1067,V1066))</f>
        <v/>
      </c>
      <c r="W1067" s="9" t="str">
        <f aca="false">IF(ISBLANK(A1067),"",IF($A1067=W$2,$C1067,W1066))</f>
        <v/>
      </c>
    </row>
    <row r="1068" customFormat="false" ht="14.1" hidden="false" customHeight="false" outlineLevel="0" collapsed="false">
      <c r="H1068" s="8" t="n">
        <f aca="false">IF(ISBLANK(D1068),,LEFT(D1068,LEN(D1068)-6)*1)</f>
        <v>0</v>
      </c>
      <c r="I1068" s="9" t="str">
        <f aca="false">IF(ISBLANK(A1068),"",-B1068*C1068)</f>
        <v/>
      </c>
      <c r="J1068" s="9" t="str">
        <f aca="false">IF(ISBLANK(A1068),"",-SUM(I$3:I1068))</f>
        <v/>
      </c>
      <c r="K1068" s="9" t="str">
        <f aca="false">IF(ISBLANK(A1068),"",SUMPRODUCT(O1068:R1068,T1068:W1068)-J1068)</f>
        <v/>
      </c>
      <c r="L1068" s="5" t="str">
        <f aca="false">IF(ISBLANK(A1068),"",K1068/$M$1)</f>
        <v/>
      </c>
      <c r="M1068" s="5" t="str">
        <f aca="false">IF(ISBLANK(A1068),"",K1068/($M$1+SUM(K$3:K1067)))</f>
        <v/>
      </c>
      <c r="N1068" s="0" t="str">
        <f aca="false">IF(ISBLANK(A1068),"",IF(H1069=0,NETWORKDAYS($H$3,H1068,holiday!$B$2:$B$10),IF(DAY(H1068)&lt;DAY(H1069),NETWORKDAYS($H$3,H1068,holiday!$B$2:$B$10),0)))</f>
        <v/>
      </c>
      <c r="O1068" s="0" t="str">
        <f aca="false">IF(ISBLANK(A1068),"",SUMIF($A$3:$A1068,O$2,$B$3:$B1068))</f>
        <v/>
      </c>
      <c r="P1068" s="0" t="str">
        <f aca="false">IF(ISBLANK(A1068),"",SUMIF($A$3:$A1068,P$2,$B$3:$B1068))</f>
        <v/>
      </c>
      <c r="Q1068" s="0" t="str">
        <f aca="false">IF(ISBLANK(A1068),"",SUMIF($A$3:$A1068,Q$2,$B$3:$B1068))</f>
        <v/>
      </c>
      <c r="R1068" s="0" t="str">
        <f aca="false">IF(ISBLANK(A1068),"",SUMIF($A$3:$A1068,R$2,$B$3:$B1068))</f>
        <v/>
      </c>
      <c r="T1068" s="9" t="str">
        <f aca="false">IF(ISBLANK(A1068),"",IF($A1068=T$2,$C1068,T1067))</f>
        <v/>
      </c>
      <c r="U1068" s="9" t="str">
        <f aca="false">IF(ISBLANK(A1068),"",IF($A1068=U$2,$C1068,U1067))</f>
        <v/>
      </c>
      <c r="V1068" s="9" t="str">
        <f aca="false">IF(ISBLANK(A1068),"",IF($A1068=V$2,$C1068,V1067))</f>
        <v/>
      </c>
      <c r="W1068" s="9" t="str">
        <f aca="false">IF(ISBLANK(A1068),"",IF($A1068=W$2,$C1068,W1067))</f>
        <v/>
      </c>
    </row>
    <row r="1069" customFormat="false" ht="14.1" hidden="false" customHeight="false" outlineLevel="0" collapsed="false">
      <c r="H1069" s="8" t="n">
        <f aca="false">IF(ISBLANK(D1069),,LEFT(D1069,LEN(D1069)-6)*1)</f>
        <v>0</v>
      </c>
      <c r="I1069" s="9" t="str">
        <f aca="false">IF(ISBLANK(A1069),"",-B1069*C1069)</f>
        <v/>
      </c>
      <c r="J1069" s="9" t="str">
        <f aca="false">IF(ISBLANK(A1069),"",-SUM(I$3:I1069))</f>
        <v/>
      </c>
      <c r="K1069" s="9" t="str">
        <f aca="false">IF(ISBLANK(A1069),"",SUMPRODUCT(O1069:R1069,T1069:W1069)-J1069)</f>
        <v/>
      </c>
      <c r="L1069" s="5" t="str">
        <f aca="false">IF(ISBLANK(A1069),"",K1069/$M$1)</f>
        <v/>
      </c>
      <c r="M1069" s="5" t="str">
        <f aca="false">IF(ISBLANK(A1069),"",K1069/($M$1+SUM(K$3:K1068)))</f>
        <v/>
      </c>
      <c r="N1069" s="0" t="str">
        <f aca="false">IF(ISBLANK(A1069),"",IF(H1070=0,NETWORKDAYS($H$3,H1069,holiday!$B$2:$B$10),IF(DAY(H1069)&lt;DAY(H1070),NETWORKDAYS($H$3,H1069,holiday!$B$2:$B$10),0)))</f>
        <v/>
      </c>
      <c r="O1069" s="0" t="str">
        <f aca="false">IF(ISBLANK(A1069),"",SUMIF($A$3:$A1069,O$2,$B$3:$B1069))</f>
        <v/>
      </c>
      <c r="P1069" s="0" t="str">
        <f aca="false">IF(ISBLANK(A1069),"",SUMIF($A$3:$A1069,P$2,$B$3:$B1069))</f>
        <v/>
      </c>
      <c r="Q1069" s="0" t="str">
        <f aca="false">IF(ISBLANK(A1069),"",SUMIF($A$3:$A1069,Q$2,$B$3:$B1069))</f>
        <v/>
      </c>
      <c r="R1069" s="0" t="str">
        <f aca="false">IF(ISBLANK(A1069),"",SUMIF($A$3:$A1069,R$2,$B$3:$B1069))</f>
        <v/>
      </c>
      <c r="T1069" s="9" t="str">
        <f aca="false">IF(ISBLANK(A1069),"",IF($A1069=T$2,$C1069,T1068))</f>
        <v/>
      </c>
      <c r="U1069" s="9" t="str">
        <f aca="false">IF(ISBLANK(A1069),"",IF($A1069=U$2,$C1069,U1068))</f>
        <v/>
      </c>
      <c r="V1069" s="9" t="str">
        <f aca="false">IF(ISBLANK(A1069),"",IF($A1069=V$2,$C1069,V1068))</f>
        <v/>
      </c>
      <c r="W1069" s="9" t="str">
        <f aca="false">IF(ISBLANK(A1069),"",IF($A1069=W$2,$C1069,W1068))</f>
        <v/>
      </c>
    </row>
    <row r="1070" customFormat="false" ht="14.1" hidden="false" customHeight="false" outlineLevel="0" collapsed="false">
      <c r="H1070" s="8" t="n">
        <f aca="false">IF(ISBLANK(D1070),,LEFT(D1070,LEN(D1070)-6)*1)</f>
        <v>0</v>
      </c>
      <c r="I1070" s="9" t="str">
        <f aca="false">IF(ISBLANK(A1070),"",-B1070*C1070)</f>
        <v/>
      </c>
      <c r="J1070" s="9" t="str">
        <f aca="false">IF(ISBLANK(A1070),"",-SUM(I$3:I1070))</f>
        <v/>
      </c>
      <c r="K1070" s="9" t="str">
        <f aca="false">IF(ISBLANK(A1070),"",SUMPRODUCT(O1070:R1070,T1070:W1070)-J1070)</f>
        <v/>
      </c>
      <c r="L1070" s="5" t="str">
        <f aca="false">IF(ISBLANK(A1070),"",K1070/$M$1)</f>
        <v/>
      </c>
      <c r="M1070" s="5" t="str">
        <f aca="false">IF(ISBLANK(A1070),"",K1070/($M$1+SUM(K$3:K1069)))</f>
        <v/>
      </c>
      <c r="N1070" s="0" t="str">
        <f aca="false">IF(ISBLANK(A1070),"",IF(H1071=0,NETWORKDAYS($H$3,H1070,holiday!$B$2:$B$10),IF(DAY(H1070)&lt;DAY(H1071),NETWORKDAYS($H$3,H1070,holiday!$B$2:$B$10),0)))</f>
        <v/>
      </c>
      <c r="O1070" s="0" t="str">
        <f aca="false">IF(ISBLANK(A1070),"",SUMIF($A$3:$A1070,O$2,$B$3:$B1070))</f>
        <v/>
      </c>
      <c r="P1070" s="0" t="str">
        <f aca="false">IF(ISBLANK(A1070),"",SUMIF($A$3:$A1070,P$2,$B$3:$B1070))</f>
        <v/>
      </c>
      <c r="Q1070" s="0" t="str">
        <f aca="false">IF(ISBLANK(A1070),"",SUMIF($A$3:$A1070,Q$2,$B$3:$B1070))</f>
        <v/>
      </c>
      <c r="R1070" s="0" t="str">
        <f aca="false">IF(ISBLANK(A1070),"",SUMIF($A$3:$A1070,R$2,$B$3:$B1070))</f>
        <v/>
      </c>
      <c r="T1070" s="9" t="str">
        <f aca="false">IF(ISBLANK(A1070),"",IF($A1070=T$2,$C1070,T1069))</f>
        <v/>
      </c>
      <c r="U1070" s="9" t="str">
        <f aca="false">IF(ISBLANK(A1070),"",IF($A1070=U$2,$C1070,U1069))</f>
        <v/>
      </c>
      <c r="V1070" s="9" t="str">
        <f aca="false">IF(ISBLANK(A1070),"",IF($A1070=V$2,$C1070,V1069))</f>
        <v/>
      </c>
      <c r="W1070" s="9" t="str">
        <f aca="false">IF(ISBLANK(A1070),"",IF($A1070=W$2,$C1070,W1069))</f>
        <v/>
      </c>
    </row>
    <row r="1071" customFormat="false" ht="14.1" hidden="false" customHeight="false" outlineLevel="0" collapsed="false">
      <c r="H1071" s="8" t="n">
        <f aca="false">IF(ISBLANK(D1071),,LEFT(D1071,LEN(D1071)-6)*1)</f>
        <v>0</v>
      </c>
      <c r="I1071" s="9" t="str">
        <f aca="false">IF(ISBLANK(A1071),"",-B1071*C1071)</f>
        <v/>
      </c>
      <c r="J1071" s="9" t="str">
        <f aca="false">IF(ISBLANK(A1071),"",-SUM(I$3:I1071))</f>
        <v/>
      </c>
      <c r="K1071" s="9" t="str">
        <f aca="false">IF(ISBLANK(A1071),"",SUMPRODUCT(O1071:R1071,T1071:W1071)-J1071)</f>
        <v/>
      </c>
      <c r="L1071" s="5" t="str">
        <f aca="false">IF(ISBLANK(A1071),"",K1071/$M$1)</f>
        <v/>
      </c>
      <c r="M1071" s="5" t="str">
        <f aca="false">IF(ISBLANK(A1071),"",K1071/($M$1+SUM(K$3:K1070)))</f>
        <v/>
      </c>
      <c r="N1071" s="0" t="str">
        <f aca="false">IF(ISBLANK(A1071),"",IF(H1072=0,NETWORKDAYS($H$3,H1071,holiday!$B$2:$B$10),IF(DAY(H1071)&lt;DAY(H1072),NETWORKDAYS($H$3,H1071,holiday!$B$2:$B$10),0)))</f>
        <v/>
      </c>
      <c r="O1071" s="0" t="str">
        <f aca="false">IF(ISBLANK(A1071),"",SUMIF($A$3:$A1071,O$2,$B$3:$B1071))</f>
        <v/>
      </c>
      <c r="P1071" s="0" t="str">
        <f aca="false">IF(ISBLANK(A1071),"",SUMIF($A$3:$A1071,P$2,$B$3:$B1071))</f>
        <v/>
      </c>
      <c r="Q1071" s="0" t="str">
        <f aca="false">IF(ISBLANK(A1071),"",SUMIF($A$3:$A1071,Q$2,$B$3:$B1071))</f>
        <v/>
      </c>
      <c r="R1071" s="0" t="str">
        <f aca="false">IF(ISBLANK(A1071),"",SUMIF($A$3:$A1071,R$2,$B$3:$B1071))</f>
        <v/>
      </c>
      <c r="T1071" s="9" t="str">
        <f aca="false">IF(ISBLANK(A1071),"",IF($A1071=T$2,$C1071,T1070))</f>
        <v/>
      </c>
      <c r="U1071" s="9" t="str">
        <f aca="false">IF(ISBLANK(A1071),"",IF($A1071=U$2,$C1071,U1070))</f>
        <v/>
      </c>
      <c r="V1071" s="9" t="str">
        <f aca="false">IF(ISBLANK(A1071),"",IF($A1071=V$2,$C1071,V1070))</f>
        <v/>
      </c>
      <c r="W1071" s="9" t="str">
        <f aca="false">IF(ISBLANK(A1071),"",IF($A1071=W$2,$C1071,W1070))</f>
        <v/>
      </c>
    </row>
    <row r="1072" customFormat="false" ht="14.1" hidden="false" customHeight="false" outlineLevel="0" collapsed="false">
      <c r="H1072" s="8" t="n">
        <f aca="false">IF(ISBLANK(D1072),,LEFT(D1072,LEN(D1072)-6)*1)</f>
        <v>0</v>
      </c>
      <c r="I1072" s="9" t="str">
        <f aca="false">IF(ISBLANK(A1072),"",-B1072*C1072)</f>
        <v/>
      </c>
      <c r="J1072" s="9" t="str">
        <f aca="false">IF(ISBLANK(A1072),"",-SUM(I$3:I1072))</f>
        <v/>
      </c>
      <c r="K1072" s="9" t="str">
        <f aca="false">IF(ISBLANK(A1072),"",SUMPRODUCT(O1072:R1072,T1072:W1072)-J1072)</f>
        <v/>
      </c>
      <c r="L1072" s="5" t="str">
        <f aca="false">IF(ISBLANK(A1072),"",K1072/$M$1)</f>
        <v/>
      </c>
      <c r="M1072" s="5" t="str">
        <f aca="false">IF(ISBLANK(A1072),"",K1072/($M$1+SUM(K$3:K1071)))</f>
        <v/>
      </c>
      <c r="N1072" s="0" t="str">
        <f aca="false">IF(ISBLANK(A1072),"",IF(H1073=0,NETWORKDAYS($H$3,H1072,holiday!$B$2:$B$10),IF(DAY(H1072)&lt;DAY(H1073),NETWORKDAYS($H$3,H1072,holiday!$B$2:$B$10),0)))</f>
        <v/>
      </c>
      <c r="O1072" s="0" t="str">
        <f aca="false">IF(ISBLANK(A1072),"",SUMIF($A$3:$A1072,O$2,$B$3:$B1072))</f>
        <v/>
      </c>
      <c r="P1072" s="0" t="str">
        <f aca="false">IF(ISBLANK(A1072),"",SUMIF($A$3:$A1072,P$2,$B$3:$B1072))</f>
        <v/>
      </c>
      <c r="Q1072" s="0" t="str">
        <f aca="false">IF(ISBLANK(A1072),"",SUMIF($A$3:$A1072,Q$2,$B$3:$B1072))</f>
        <v/>
      </c>
      <c r="R1072" s="0" t="str">
        <f aca="false">IF(ISBLANK(A1072),"",SUMIF($A$3:$A1072,R$2,$B$3:$B1072))</f>
        <v/>
      </c>
      <c r="T1072" s="9" t="str">
        <f aca="false">IF(ISBLANK(A1072),"",IF($A1072=T$2,$C1072,T1071))</f>
        <v/>
      </c>
      <c r="U1072" s="9" t="str">
        <f aca="false">IF(ISBLANK(A1072),"",IF($A1072=U$2,$C1072,U1071))</f>
        <v/>
      </c>
      <c r="V1072" s="9" t="str">
        <f aca="false">IF(ISBLANK(A1072),"",IF($A1072=V$2,$C1072,V1071))</f>
        <v/>
      </c>
      <c r="W1072" s="9" t="str">
        <f aca="false">IF(ISBLANK(A1072),"",IF($A1072=W$2,$C1072,W1071))</f>
        <v/>
      </c>
    </row>
    <row r="1073" customFormat="false" ht="14.1" hidden="false" customHeight="false" outlineLevel="0" collapsed="false">
      <c r="H1073" s="8" t="n">
        <f aca="false">IF(ISBLANK(D1073),,LEFT(D1073,LEN(D1073)-6)*1)</f>
        <v>0</v>
      </c>
      <c r="I1073" s="9" t="str">
        <f aca="false">IF(ISBLANK(A1073),"",-B1073*C1073)</f>
        <v/>
      </c>
      <c r="J1073" s="9" t="str">
        <f aca="false">IF(ISBLANK(A1073),"",-SUM(I$3:I1073))</f>
        <v/>
      </c>
      <c r="K1073" s="9" t="str">
        <f aca="false">IF(ISBLANK(A1073),"",SUMPRODUCT(O1073:R1073,T1073:W1073)-J1073)</f>
        <v/>
      </c>
      <c r="L1073" s="5" t="str">
        <f aca="false">IF(ISBLANK(A1073),"",K1073/$M$1)</f>
        <v/>
      </c>
      <c r="M1073" s="5" t="str">
        <f aca="false">IF(ISBLANK(A1073),"",K1073/($M$1+SUM(K$3:K1072)))</f>
        <v/>
      </c>
      <c r="N1073" s="0" t="str">
        <f aca="false">IF(ISBLANK(A1073),"",IF(H1074=0,NETWORKDAYS($H$3,H1073,holiday!$B$2:$B$10),IF(DAY(H1073)&lt;DAY(H1074),NETWORKDAYS($H$3,H1073,holiday!$B$2:$B$10),0)))</f>
        <v/>
      </c>
      <c r="O1073" s="0" t="str">
        <f aca="false">IF(ISBLANK(A1073),"",SUMIF($A$3:$A1073,O$2,$B$3:$B1073))</f>
        <v/>
      </c>
      <c r="P1073" s="0" t="str">
        <f aca="false">IF(ISBLANK(A1073),"",SUMIF($A$3:$A1073,P$2,$B$3:$B1073))</f>
        <v/>
      </c>
      <c r="Q1073" s="0" t="str">
        <f aca="false">IF(ISBLANK(A1073),"",SUMIF($A$3:$A1073,Q$2,$B$3:$B1073))</f>
        <v/>
      </c>
      <c r="R1073" s="0" t="str">
        <f aca="false">IF(ISBLANK(A1073),"",SUMIF($A$3:$A1073,R$2,$B$3:$B1073))</f>
        <v/>
      </c>
      <c r="T1073" s="9" t="str">
        <f aca="false">IF(ISBLANK(A1073),"",IF($A1073=T$2,$C1073,T1072))</f>
        <v/>
      </c>
      <c r="U1073" s="9" t="str">
        <f aca="false">IF(ISBLANK(A1073),"",IF($A1073=U$2,$C1073,U1072))</f>
        <v/>
      </c>
      <c r="V1073" s="9" t="str">
        <f aca="false">IF(ISBLANK(A1073),"",IF($A1073=V$2,$C1073,V1072))</f>
        <v/>
      </c>
      <c r="W1073" s="9" t="str">
        <f aca="false">IF(ISBLANK(A1073),"",IF($A1073=W$2,$C1073,W1072))</f>
        <v/>
      </c>
    </row>
    <row r="1074" customFormat="false" ht="14.1" hidden="false" customHeight="false" outlineLevel="0" collapsed="false">
      <c r="H1074" s="8" t="n">
        <f aca="false">IF(ISBLANK(D1074),,LEFT(D1074,LEN(D1074)-6)*1)</f>
        <v>0</v>
      </c>
      <c r="I1074" s="9" t="str">
        <f aca="false">IF(ISBLANK(A1074),"",-B1074*C1074)</f>
        <v/>
      </c>
      <c r="J1074" s="9" t="str">
        <f aca="false">IF(ISBLANK(A1074),"",-SUM(I$3:I1074))</f>
        <v/>
      </c>
      <c r="K1074" s="9" t="str">
        <f aca="false">IF(ISBLANK(A1074),"",SUMPRODUCT(O1074:R1074,T1074:W1074)-J1074)</f>
        <v/>
      </c>
      <c r="L1074" s="5" t="str">
        <f aca="false">IF(ISBLANK(A1074),"",K1074/$M$1)</f>
        <v/>
      </c>
      <c r="M1074" s="5" t="str">
        <f aca="false">IF(ISBLANK(A1074),"",K1074/($M$1+SUM(K$3:K1073)))</f>
        <v/>
      </c>
      <c r="N1074" s="0" t="str">
        <f aca="false">IF(ISBLANK(A1074),"",IF(H1075=0,NETWORKDAYS($H$3,H1074,holiday!$B$2:$B$10),IF(DAY(H1074)&lt;DAY(H1075),NETWORKDAYS($H$3,H1074,holiday!$B$2:$B$10),0)))</f>
        <v/>
      </c>
      <c r="O1074" s="0" t="str">
        <f aca="false">IF(ISBLANK(A1074),"",SUMIF($A$3:$A1074,O$2,$B$3:$B1074))</f>
        <v/>
      </c>
      <c r="P1074" s="0" t="str">
        <f aca="false">IF(ISBLANK(A1074),"",SUMIF($A$3:$A1074,P$2,$B$3:$B1074))</f>
        <v/>
      </c>
      <c r="Q1074" s="0" t="str">
        <f aca="false">IF(ISBLANK(A1074),"",SUMIF($A$3:$A1074,Q$2,$B$3:$B1074))</f>
        <v/>
      </c>
      <c r="R1074" s="0" t="str">
        <f aca="false">IF(ISBLANK(A1074),"",SUMIF($A$3:$A1074,R$2,$B$3:$B1074))</f>
        <v/>
      </c>
      <c r="T1074" s="9" t="str">
        <f aca="false">IF(ISBLANK(A1074),"",IF($A1074=T$2,$C1074,T1073))</f>
        <v/>
      </c>
      <c r="U1074" s="9" t="str">
        <f aca="false">IF(ISBLANK(A1074),"",IF($A1074=U$2,$C1074,U1073))</f>
        <v/>
      </c>
      <c r="V1074" s="9" t="str">
        <f aca="false">IF(ISBLANK(A1074),"",IF($A1074=V$2,$C1074,V1073))</f>
        <v/>
      </c>
      <c r="W1074" s="9" t="str">
        <f aca="false">IF(ISBLANK(A1074),"",IF($A1074=W$2,$C1074,W1073))</f>
        <v/>
      </c>
    </row>
    <row r="1075" customFormat="false" ht="14.1" hidden="false" customHeight="false" outlineLevel="0" collapsed="false">
      <c r="H1075" s="8" t="n">
        <f aca="false">IF(ISBLANK(D1075),,LEFT(D1075,LEN(D1075)-6)*1)</f>
        <v>0</v>
      </c>
      <c r="I1075" s="9" t="str">
        <f aca="false">IF(ISBLANK(A1075),"",-B1075*C1075)</f>
        <v/>
      </c>
      <c r="J1075" s="9" t="str">
        <f aca="false">IF(ISBLANK(A1075),"",-SUM(I$3:I1075))</f>
        <v/>
      </c>
      <c r="K1075" s="9" t="str">
        <f aca="false">IF(ISBLANK(A1075),"",SUMPRODUCT(O1075:R1075,T1075:W1075)-J1075)</f>
        <v/>
      </c>
      <c r="L1075" s="5" t="str">
        <f aca="false">IF(ISBLANK(A1075),"",K1075/$M$1)</f>
        <v/>
      </c>
      <c r="M1075" s="5" t="str">
        <f aca="false">IF(ISBLANK(A1075),"",K1075/($M$1+SUM(K$3:K1074)))</f>
        <v/>
      </c>
      <c r="N1075" s="0" t="str">
        <f aca="false">IF(ISBLANK(A1075),"",IF(H1076=0,NETWORKDAYS($H$3,H1075,holiday!$B$2:$B$10),IF(DAY(H1075)&lt;DAY(H1076),NETWORKDAYS($H$3,H1075,holiday!$B$2:$B$10),0)))</f>
        <v/>
      </c>
      <c r="O1075" s="0" t="str">
        <f aca="false">IF(ISBLANK(A1075),"",SUMIF($A$3:$A1075,O$2,$B$3:$B1075))</f>
        <v/>
      </c>
      <c r="P1075" s="0" t="str">
        <f aca="false">IF(ISBLANK(A1075),"",SUMIF($A$3:$A1075,P$2,$B$3:$B1075))</f>
        <v/>
      </c>
      <c r="Q1075" s="0" t="str">
        <f aca="false">IF(ISBLANK(A1075),"",SUMIF($A$3:$A1075,Q$2,$B$3:$B1075))</f>
        <v/>
      </c>
      <c r="R1075" s="0" t="str">
        <f aca="false">IF(ISBLANK(A1075),"",SUMIF($A$3:$A1075,R$2,$B$3:$B1075))</f>
        <v/>
      </c>
      <c r="T1075" s="9" t="str">
        <f aca="false">IF(ISBLANK(A1075),"",IF($A1075=T$2,$C1075,T1074))</f>
        <v/>
      </c>
      <c r="U1075" s="9" t="str">
        <f aca="false">IF(ISBLANK(A1075),"",IF($A1075=U$2,$C1075,U1074))</f>
        <v/>
      </c>
      <c r="V1075" s="9" t="str">
        <f aca="false">IF(ISBLANK(A1075),"",IF($A1075=V$2,$C1075,V1074))</f>
        <v/>
      </c>
      <c r="W1075" s="9" t="str">
        <f aca="false">IF(ISBLANK(A1075),"",IF($A1075=W$2,$C1075,W1074))</f>
        <v/>
      </c>
    </row>
    <row r="1076" customFormat="false" ht="14.1" hidden="false" customHeight="false" outlineLevel="0" collapsed="false">
      <c r="H1076" s="8" t="n">
        <f aca="false">IF(ISBLANK(D1076),,LEFT(D1076,LEN(D1076)-6)*1)</f>
        <v>0</v>
      </c>
      <c r="I1076" s="9" t="str">
        <f aca="false">IF(ISBLANK(A1076),"",-B1076*C1076)</f>
        <v/>
      </c>
      <c r="J1076" s="9" t="str">
        <f aca="false">IF(ISBLANK(A1076),"",-SUM(I$3:I1076))</f>
        <v/>
      </c>
      <c r="K1076" s="9" t="str">
        <f aca="false">IF(ISBLANK(A1076),"",SUMPRODUCT(O1076:R1076,T1076:W1076)-J1076)</f>
        <v/>
      </c>
      <c r="L1076" s="5" t="str">
        <f aca="false">IF(ISBLANK(A1076),"",K1076/$M$1)</f>
        <v/>
      </c>
      <c r="M1076" s="5" t="str">
        <f aca="false">IF(ISBLANK(A1076),"",K1076/($M$1+SUM(K$3:K1075)))</f>
        <v/>
      </c>
      <c r="N1076" s="0" t="str">
        <f aca="false">IF(ISBLANK(A1076),"",IF(H1077=0,NETWORKDAYS($H$3,H1076,holiday!$B$2:$B$10),IF(DAY(H1076)&lt;DAY(H1077),NETWORKDAYS($H$3,H1076,holiday!$B$2:$B$10),0)))</f>
        <v/>
      </c>
      <c r="O1076" s="0" t="str">
        <f aca="false">IF(ISBLANK(A1076),"",SUMIF($A$3:$A1076,O$2,$B$3:$B1076))</f>
        <v/>
      </c>
      <c r="P1076" s="0" t="str">
        <f aca="false">IF(ISBLANK(A1076),"",SUMIF($A$3:$A1076,P$2,$B$3:$B1076))</f>
        <v/>
      </c>
      <c r="Q1076" s="0" t="str">
        <f aca="false">IF(ISBLANK(A1076),"",SUMIF($A$3:$A1076,Q$2,$B$3:$B1076))</f>
        <v/>
      </c>
      <c r="R1076" s="0" t="str">
        <f aca="false">IF(ISBLANK(A1076),"",SUMIF($A$3:$A1076,R$2,$B$3:$B1076))</f>
        <v/>
      </c>
      <c r="T1076" s="9" t="str">
        <f aca="false">IF(ISBLANK(A1076),"",IF($A1076=T$2,$C1076,T1075))</f>
        <v/>
      </c>
      <c r="U1076" s="9" t="str">
        <f aca="false">IF(ISBLANK(A1076),"",IF($A1076=U$2,$C1076,U1075))</f>
        <v/>
      </c>
      <c r="V1076" s="9" t="str">
        <f aca="false">IF(ISBLANK(A1076),"",IF($A1076=V$2,$C1076,V1075))</f>
        <v/>
      </c>
      <c r="W1076" s="9" t="str">
        <f aca="false">IF(ISBLANK(A1076),"",IF($A1076=W$2,$C1076,W1075))</f>
        <v/>
      </c>
    </row>
    <row r="1077" customFormat="false" ht="14.1" hidden="false" customHeight="false" outlineLevel="0" collapsed="false">
      <c r="H1077" s="8" t="n">
        <f aca="false">IF(ISBLANK(D1077),,LEFT(D1077,LEN(D1077)-6)*1)</f>
        <v>0</v>
      </c>
      <c r="I1077" s="9" t="str">
        <f aca="false">IF(ISBLANK(A1077),"",-B1077*C1077)</f>
        <v/>
      </c>
      <c r="J1077" s="9" t="str">
        <f aca="false">IF(ISBLANK(A1077),"",-SUM(I$3:I1077))</f>
        <v/>
      </c>
      <c r="K1077" s="9" t="str">
        <f aca="false">IF(ISBLANK(A1077),"",SUMPRODUCT(O1077:R1077,T1077:W1077)-J1077)</f>
        <v/>
      </c>
      <c r="L1077" s="5" t="str">
        <f aca="false">IF(ISBLANK(A1077),"",K1077/$M$1)</f>
        <v/>
      </c>
      <c r="M1077" s="5" t="str">
        <f aca="false">IF(ISBLANK(A1077),"",K1077/($M$1+SUM(K$3:K1076)))</f>
        <v/>
      </c>
      <c r="N1077" s="0" t="str">
        <f aca="false">IF(ISBLANK(A1077),"",IF(H1078=0,NETWORKDAYS($H$3,H1077,holiday!$B$2:$B$10),IF(DAY(H1077)&lt;DAY(H1078),NETWORKDAYS($H$3,H1077,holiday!$B$2:$B$10),0)))</f>
        <v/>
      </c>
      <c r="O1077" s="0" t="str">
        <f aca="false">IF(ISBLANK(A1077),"",SUMIF($A$3:$A1077,O$2,$B$3:$B1077))</f>
        <v/>
      </c>
      <c r="P1077" s="0" t="str">
        <f aca="false">IF(ISBLANK(A1077),"",SUMIF($A$3:$A1077,P$2,$B$3:$B1077))</f>
        <v/>
      </c>
      <c r="Q1077" s="0" t="str">
        <f aca="false">IF(ISBLANK(A1077),"",SUMIF($A$3:$A1077,Q$2,$B$3:$B1077))</f>
        <v/>
      </c>
      <c r="R1077" s="0" t="str">
        <f aca="false">IF(ISBLANK(A1077),"",SUMIF($A$3:$A1077,R$2,$B$3:$B1077))</f>
        <v/>
      </c>
      <c r="T1077" s="9" t="str">
        <f aca="false">IF(ISBLANK(A1077),"",IF($A1077=T$2,$C1077,T1076))</f>
        <v/>
      </c>
      <c r="U1077" s="9" t="str">
        <f aca="false">IF(ISBLANK(A1077),"",IF($A1077=U$2,$C1077,U1076))</f>
        <v/>
      </c>
      <c r="V1077" s="9" t="str">
        <f aca="false">IF(ISBLANK(A1077),"",IF($A1077=V$2,$C1077,V1076))</f>
        <v/>
      </c>
      <c r="W1077" s="9" t="str">
        <f aca="false">IF(ISBLANK(A1077),"",IF($A1077=W$2,$C1077,W1076))</f>
        <v/>
      </c>
    </row>
    <row r="1078" customFormat="false" ht="14.1" hidden="false" customHeight="false" outlineLevel="0" collapsed="false">
      <c r="H1078" s="8" t="n">
        <f aca="false">IF(ISBLANK(D1078),,LEFT(D1078,LEN(D1078)-6)*1)</f>
        <v>0</v>
      </c>
      <c r="I1078" s="9" t="str">
        <f aca="false">IF(ISBLANK(A1078),"",-B1078*C1078)</f>
        <v/>
      </c>
      <c r="J1078" s="9" t="str">
        <f aca="false">IF(ISBLANK(A1078),"",-SUM(I$3:I1078))</f>
        <v/>
      </c>
      <c r="K1078" s="9" t="str">
        <f aca="false">IF(ISBLANK(A1078),"",SUMPRODUCT(O1078:R1078,T1078:W1078)-J1078)</f>
        <v/>
      </c>
      <c r="L1078" s="5" t="str">
        <f aca="false">IF(ISBLANK(A1078),"",K1078/$M$1)</f>
        <v/>
      </c>
      <c r="M1078" s="5" t="str">
        <f aca="false">IF(ISBLANK(A1078),"",K1078/($M$1+SUM(K$3:K1077)))</f>
        <v/>
      </c>
      <c r="N1078" s="0" t="str">
        <f aca="false">IF(ISBLANK(A1078),"",IF(H1079=0,NETWORKDAYS($H$3,H1078,holiday!$B$2:$B$10),IF(DAY(H1078)&lt;DAY(H1079),NETWORKDAYS($H$3,H1078,holiday!$B$2:$B$10),0)))</f>
        <v/>
      </c>
      <c r="O1078" s="0" t="str">
        <f aca="false">IF(ISBLANK(A1078),"",SUMIF($A$3:$A1078,O$2,$B$3:$B1078))</f>
        <v/>
      </c>
      <c r="P1078" s="0" t="str">
        <f aca="false">IF(ISBLANK(A1078),"",SUMIF($A$3:$A1078,P$2,$B$3:$B1078))</f>
        <v/>
      </c>
      <c r="Q1078" s="0" t="str">
        <f aca="false">IF(ISBLANK(A1078),"",SUMIF($A$3:$A1078,Q$2,$B$3:$B1078))</f>
        <v/>
      </c>
      <c r="R1078" s="0" t="str">
        <f aca="false">IF(ISBLANK(A1078),"",SUMIF($A$3:$A1078,R$2,$B$3:$B1078))</f>
        <v/>
      </c>
      <c r="T1078" s="9" t="str">
        <f aca="false">IF(ISBLANK(A1078),"",IF($A1078=T$2,$C1078,T1077))</f>
        <v/>
      </c>
      <c r="U1078" s="9" t="str">
        <f aca="false">IF(ISBLANK(A1078),"",IF($A1078=U$2,$C1078,U1077))</f>
        <v/>
      </c>
      <c r="V1078" s="9" t="str">
        <f aca="false">IF(ISBLANK(A1078),"",IF($A1078=V$2,$C1078,V1077))</f>
        <v/>
      </c>
      <c r="W1078" s="9" t="str">
        <f aca="false">IF(ISBLANK(A1078),"",IF($A1078=W$2,$C1078,W1077))</f>
        <v/>
      </c>
    </row>
    <row r="1079" customFormat="false" ht="14.1" hidden="false" customHeight="false" outlineLevel="0" collapsed="false">
      <c r="H1079" s="8" t="n">
        <f aca="false">IF(ISBLANK(D1079),,LEFT(D1079,LEN(D1079)-6)*1)</f>
        <v>0</v>
      </c>
      <c r="I1079" s="9" t="str">
        <f aca="false">IF(ISBLANK(A1079),"",-B1079*C1079)</f>
        <v/>
      </c>
      <c r="J1079" s="9" t="str">
        <f aca="false">IF(ISBLANK(A1079),"",-SUM(I$3:I1079))</f>
        <v/>
      </c>
      <c r="K1079" s="9" t="str">
        <f aca="false">IF(ISBLANK(A1079),"",SUMPRODUCT(O1079:R1079,T1079:W1079)-J1079)</f>
        <v/>
      </c>
      <c r="L1079" s="5" t="str">
        <f aca="false">IF(ISBLANK(A1079),"",K1079/$M$1)</f>
        <v/>
      </c>
      <c r="M1079" s="5" t="str">
        <f aca="false">IF(ISBLANK(A1079),"",K1079/($M$1+SUM(K$3:K1078)))</f>
        <v/>
      </c>
      <c r="N1079" s="0" t="str">
        <f aca="false">IF(ISBLANK(A1079),"",IF(H1080=0,NETWORKDAYS($H$3,H1079,holiday!$B$2:$B$10),IF(DAY(H1079)&lt;DAY(H1080),NETWORKDAYS($H$3,H1079,holiday!$B$2:$B$10),0)))</f>
        <v/>
      </c>
      <c r="O1079" s="0" t="str">
        <f aca="false">IF(ISBLANK(A1079),"",SUMIF($A$3:$A1079,O$2,$B$3:$B1079))</f>
        <v/>
      </c>
      <c r="P1079" s="0" t="str">
        <f aca="false">IF(ISBLANK(A1079),"",SUMIF($A$3:$A1079,P$2,$B$3:$B1079))</f>
        <v/>
      </c>
      <c r="Q1079" s="0" t="str">
        <f aca="false">IF(ISBLANK(A1079),"",SUMIF($A$3:$A1079,Q$2,$B$3:$B1079))</f>
        <v/>
      </c>
      <c r="R1079" s="0" t="str">
        <f aca="false">IF(ISBLANK(A1079),"",SUMIF($A$3:$A1079,R$2,$B$3:$B1079))</f>
        <v/>
      </c>
      <c r="T1079" s="9" t="str">
        <f aca="false">IF(ISBLANK(A1079),"",IF($A1079=T$2,$C1079,T1078))</f>
        <v/>
      </c>
      <c r="U1079" s="9" t="str">
        <f aca="false">IF(ISBLANK(A1079),"",IF($A1079=U$2,$C1079,U1078))</f>
        <v/>
      </c>
      <c r="V1079" s="9" t="str">
        <f aca="false">IF(ISBLANK(A1079),"",IF($A1079=V$2,$C1079,V1078))</f>
        <v/>
      </c>
      <c r="W1079" s="9" t="str">
        <f aca="false">IF(ISBLANK(A1079),"",IF($A1079=W$2,$C1079,W1078))</f>
        <v/>
      </c>
    </row>
    <row r="1080" customFormat="false" ht="14.1" hidden="false" customHeight="false" outlineLevel="0" collapsed="false">
      <c r="H1080" s="8" t="n">
        <f aca="false">IF(ISBLANK(D1080),,LEFT(D1080,LEN(D1080)-6)*1)</f>
        <v>0</v>
      </c>
      <c r="I1080" s="9" t="str">
        <f aca="false">IF(ISBLANK(A1080),"",-B1080*C1080)</f>
        <v/>
      </c>
      <c r="J1080" s="9" t="str">
        <f aca="false">IF(ISBLANK(A1080),"",-SUM(I$3:I1080))</f>
        <v/>
      </c>
      <c r="K1080" s="9" t="str">
        <f aca="false">IF(ISBLANK(A1080),"",SUMPRODUCT(O1080:R1080,T1080:W1080)-J1080)</f>
        <v/>
      </c>
      <c r="L1080" s="5" t="str">
        <f aca="false">IF(ISBLANK(A1080),"",K1080/$M$1)</f>
        <v/>
      </c>
      <c r="M1080" s="5" t="str">
        <f aca="false">IF(ISBLANK(A1080),"",K1080/($M$1+SUM(K$3:K1079)))</f>
        <v/>
      </c>
      <c r="N1080" s="0" t="str">
        <f aca="false">IF(ISBLANK(A1080),"",IF(H1081=0,NETWORKDAYS($H$3,H1080,holiday!$B$2:$B$10),IF(DAY(H1080)&lt;DAY(H1081),NETWORKDAYS($H$3,H1080,holiday!$B$2:$B$10),0)))</f>
        <v/>
      </c>
      <c r="O1080" s="0" t="str">
        <f aca="false">IF(ISBLANK(A1080),"",SUMIF($A$3:$A1080,O$2,$B$3:$B1080))</f>
        <v/>
      </c>
      <c r="P1080" s="0" t="str">
        <f aca="false">IF(ISBLANK(A1080),"",SUMIF($A$3:$A1080,P$2,$B$3:$B1080))</f>
        <v/>
      </c>
      <c r="Q1080" s="0" t="str">
        <f aca="false">IF(ISBLANK(A1080),"",SUMIF($A$3:$A1080,Q$2,$B$3:$B1080))</f>
        <v/>
      </c>
      <c r="R1080" s="0" t="str">
        <f aca="false">IF(ISBLANK(A1080),"",SUMIF($A$3:$A1080,R$2,$B$3:$B1080))</f>
        <v/>
      </c>
      <c r="T1080" s="9" t="str">
        <f aca="false">IF(ISBLANK(A1080),"",IF($A1080=T$2,$C1080,T1079))</f>
        <v/>
      </c>
      <c r="U1080" s="9" t="str">
        <f aca="false">IF(ISBLANK(A1080),"",IF($A1080=U$2,$C1080,U1079))</f>
        <v/>
      </c>
      <c r="V1080" s="9" t="str">
        <f aca="false">IF(ISBLANK(A1080),"",IF($A1080=V$2,$C1080,V1079))</f>
        <v/>
      </c>
      <c r="W1080" s="9" t="str">
        <f aca="false">IF(ISBLANK(A1080),"",IF($A1080=W$2,$C1080,W1079))</f>
        <v/>
      </c>
    </row>
    <row r="1081" customFormat="false" ht="14.1" hidden="false" customHeight="false" outlineLevel="0" collapsed="false">
      <c r="H1081" s="8" t="n">
        <f aca="false">IF(ISBLANK(D1081),,LEFT(D1081,LEN(D1081)-6)*1)</f>
        <v>0</v>
      </c>
      <c r="I1081" s="9" t="str">
        <f aca="false">IF(ISBLANK(A1081),"",-B1081*C1081)</f>
        <v/>
      </c>
      <c r="J1081" s="9" t="str">
        <f aca="false">IF(ISBLANK(A1081),"",-SUM(I$3:I1081))</f>
        <v/>
      </c>
      <c r="K1081" s="9" t="str">
        <f aca="false">IF(ISBLANK(A1081),"",SUMPRODUCT(O1081:R1081,T1081:W1081)-J1081)</f>
        <v/>
      </c>
      <c r="L1081" s="5" t="str">
        <f aca="false">IF(ISBLANK(A1081),"",K1081/$M$1)</f>
        <v/>
      </c>
      <c r="M1081" s="5" t="str">
        <f aca="false">IF(ISBLANK(A1081),"",K1081/($M$1+SUM(K$3:K1080)))</f>
        <v/>
      </c>
      <c r="N1081" s="0" t="str">
        <f aca="false">IF(ISBLANK(A1081),"",IF(H1082=0,NETWORKDAYS($H$3,H1081,holiday!$B$2:$B$10),IF(DAY(H1081)&lt;DAY(H1082),NETWORKDAYS($H$3,H1081,holiday!$B$2:$B$10),0)))</f>
        <v/>
      </c>
      <c r="O1081" s="0" t="str">
        <f aca="false">IF(ISBLANK(A1081),"",SUMIF($A$3:$A1081,O$2,$B$3:$B1081))</f>
        <v/>
      </c>
      <c r="P1081" s="0" t="str">
        <f aca="false">IF(ISBLANK(A1081),"",SUMIF($A$3:$A1081,P$2,$B$3:$B1081))</f>
        <v/>
      </c>
      <c r="Q1081" s="0" t="str">
        <f aca="false">IF(ISBLANK(A1081),"",SUMIF($A$3:$A1081,Q$2,$B$3:$B1081))</f>
        <v/>
      </c>
      <c r="R1081" s="0" t="str">
        <f aca="false">IF(ISBLANK(A1081),"",SUMIF($A$3:$A1081,R$2,$B$3:$B1081))</f>
        <v/>
      </c>
      <c r="T1081" s="9" t="str">
        <f aca="false">IF(ISBLANK(A1081),"",IF($A1081=T$2,$C1081,T1080))</f>
        <v/>
      </c>
      <c r="U1081" s="9" t="str">
        <f aca="false">IF(ISBLANK(A1081),"",IF($A1081=U$2,$C1081,U1080))</f>
        <v/>
      </c>
      <c r="V1081" s="9" t="str">
        <f aca="false">IF(ISBLANK(A1081),"",IF($A1081=V$2,$C1081,V1080))</f>
        <v/>
      </c>
      <c r="W1081" s="9" t="str">
        <f aca="false">IF(ISBLANK(A1081),"",IF($A1081=W$2,$C1081,W1080))</f>
        <v/>
      </c>
    </row>
    <row r="1082" customFormat="false" ht="14.1" hidden="false" customHeight="false" outlineLevel="0" collapsed="false">
      <c r="H1082" s="8" t="n">
        <f aca="false">IF(ISBLANK(D1082),,LEFT(D1082,LEN(D1082)-6)*1)</f>
        <v>0</v>
      </c>
      <c r="I1082" s="9" t="str">
        <f aca="false">IF(ISBLANK(A1082),"",-B1082*C1082)</f>
        <v/>
      </c>
      <c r="J1082" s="9" t="str">
        <f aca="false">IF(ISBLANK(A1082),"",-SUM(I$3:I1082))</f>
        <v/>
      </c>
      <c r="K1082" s="9" t="str">
        <f aca="false">IF(ISBLANK(A1082),"",SUMPRODUCT(O1082:R1082,T1082:W1082)-J1082)</f>
        <v/>
      </c>
      <c r="L1082" s="5" t="str">
        <f aca="false">IF(ISBLANK(A1082),"",K1082/$M$1)</f>
        <v/>
      </c>
      <c r="M1082" s="5" t="str">
        <f aca="false">IF(ISBLANK(A1082),"",K1082/($M$1+SUM(K$3:K1081)))</f>
        <v/>
      </c>
      <c r="N1082" s="0" t="str">
        <f aca="false">IF(ISBLANK(A1082),"",IF(H1083=0,NETWORKDAYS($H$3,H1082,holiday!$B$2:$B$10),IF(DAY(H1082)&lt;DAY(H1083),NETWORKDAYS($H$3,H1082,holiday!$B$2:$B$10),0)))</f>
        <v/>
      </c>
      <c r="O1082" s="0" t="str">
        <f aca="false">IF(ISBLANK(A1082),"",SUMIF($A$3:$A1082,O$2,$B$3:$B1082))</f>
        <v/>
      </c>
      <c r="P1082" s="0" t="str">
        <f aca="false">IF(ISBLANK(A1082),"",SUMIF($A$3:$A1082,P$2,$B$3:$B1082))</f>
        <v/>
      </c>
      <c r="Q1082" s="0" t="str">
        <f aca="false">IF(ISBLANK(A1082),"",SUMIF($A$3:$A1082,Q$2,$B$3:$B1082))</f>
        <v/>
      </c>
      <c r="R1082" s="0" t="str">
        <f aca="false">IF(ISBLANK(A1082),"",SUMIF($A$3:$A1082,R$2,$B$3:$B1082))</f>
        <v/>
      </c>
      <c r="T1082" s="9" t="str">
        <f aca="false">IF(ISBLANK(A1082),"",IF($A1082=T$2,$C1082,T1081))</f>
        <v/>
      </c>
      <c r="U1082" s="9" t="str">
        <f aca="false">IF(ISBLANK(A1082),"",IF($A1082=U$2,$C1082,U1081))</f>
        <v/>
      </c>
      <c r="V1082" s="9" t="str">
        <f aca="false">IF(ISBLANK(A1082),"",IF($A1082=V$2,$C1082,V1081))</f>
        <v/>
      </c>
      <c r="W1082" s="9" t="str">
        <f aca="false">IF(ISBLANK(A1082),"",IF($A1082=W$2,$C1082,W1081))</f>
        <v/>
      </c>
    </row>
    <row r="1083" customFormat="false" ht="14.1" hidden="false" customHeight="false" outlineLevel="0" collapsed="false">
      <c r="H1083" s="8" t="n">
        <f aca="false">IF(ISBLANK(D1083),,LEFT(D1083,LEN(D1083)-6)*1)</f>
        <v>0</v>
      </c>
      <c r="I1083" s="9" t="str">
        <f aca="false">IF(ISBLANK(A1083),"",-B1083*C1083)</f>
        <v/>
      </c>
      <c r="J1083" s="9" t="str">
        <f aca="false">IF(ISBLANK(A1083),"",-SUM(I$3:I1083))</f>
        <v/>
      </c>
      <c r="K1083" s="9" t="str">
        <f aca="false">IF(ISBLANK(A1083),"",SUMPRODUCT(O1083:R1083,T1083:W1083)-J1083)</f>
        <v/>
      </c>
      <c r="L1083" s="5" t="str">
        <f aca="false">IF(ISBLANK(A1083),"",K1083/$M$1)</f>
        <v/>
      </c>
      <c r="M1083" s="5" t="str">
        <f aca="false">IF(ISBLANK(A1083),"",K1083/($M$1+SUM(K$3:K1082)))</f>
        <v/>
      </c>
      <c r="N1083" s="0" t="str">
        <f aca="false">IF(ISBLANK(A1083),"",IF(H1084=0,NETWORKDAYS($H$3,H1083,holiday!$B$2:$B$10),IF(DAY(H1083)&lt;DAY(H1084),NETWORKDAYS($H$3,H1083,holiday!$B$2:$B$10),0)))</f>
        <v/>
      </c>
      <c r="O1083" s="0" t="str">
        <f aca="false">IF(ISBLANK(A1083),"",SUMIF($A$3:$A1083,O$2,$B$3:$B1083))</f>
        <v/>
      </c>
      <c r="P1083" s="0" t="str">
        <f aca="false">IF(ISBLANK(A1083),"",SUMIF($A$3:$A1083,P$2,$B$3:$B1083))</f>
        <v/>
      </c>
      <c r="Q1083" s="0" t="str">
        <f aca="false">IF(ISBLANK(A1083),"",SUMIF($A$3:$A1083,Q$2,$B$3:$B1083))</f>
        <v/>
      </c>
      <c r="R1083" s="0" t="str">
        <f aca="false">IF(ISBLANK(A1083),"",SUMIF($A$3:$A1083,R$2,$B$3:$B1083))</f>
        <v/>
      </c>
      <c r="T1083" s="9" t="str">
        <f aca="false">IF(ISBLANK(A1083),"",IF($A1083=T$2,$C1083,T1082))</f>
        <v/>
      </c>
      <c r="U1083" s="9" t="str">
        <f aca="false">IF(ISBLANK(A1083),"",IF($A1083=U$2,$C1083,U1082))</f>
        <v/>
      </c>
      <c r="V1083" s="9" t="str">
        <f aca="false">IF(ISBLANK(A1083),"",IF($A1083=V$2,$C1083,V1082))</f>
        <v/>
      </c>
      <c r="W1083" s="9" t="str">
        <f aca="false">IF(ISBLANK(A1083),"",IF($A1083=W$2,$C1083,W1082))</f>
        <v/>
      </c>
    </row>
    <row r="1084" customFormat="false" ht="14.1" hidden="false" customHeight="false" outlineLevel="0" collapsed="false">
      <c r="H1084" s="8" t="n">
        <f aca="false">IF(ISBLANK(D1084),,LEFT(D1084,LEN(D1084)-6)*1)</f>
        <v>0</v>
      </c>
      <c r="I1084" s="9" t="str">
        <f aca="false">IF(ISBLANK(A1084),"",-B1084*C1084)</f>
        <v/>
      </c>
      <c r="J1084" s="9" t="str">
        <f aca="false">IF(ISBLANK(A1084),"",-SUM(I$3:I1084))</f>
        <v/>
      </c>
      <c r="K1084" s="9" t="str">
        <f aca="false">IF(ISBLANK(A1084),"",SUMPRODUCT(O1084:R1084,T1084:W1084)-J1084)</f>
        <v/>
      </c>
      <c r="L1084" s="5" t="str">
        <f aca="false">IF(ISBLANK(A1084),"",K1084/$M$1)</f>
        <v/>
      </c>
      <c r="M1084" s="5" t="str">
        <f aca="false">IF(ISBLANK(A1084),"",K1084/($M$1+SUM(K$3:K1083)))</f>
        <v/>
      </c>
      <c r="N1084" s="0" t="str">
        <f aca="false">IF(ISBLANK(A1084),"",IF(H1085=0,NETWORKDAYS($H$3,H1084,holiday!$B$2:$B$10),IF(DAY(H1084)&lt;DAY(H1085),NETWORKDAYS($H$3,H1084,holiday!$B$2:$B$10),0)))</f>
        <v/>
      </c>
      <c r="O1084" s="0" t="str">
        <f aca="false">IF(ISBLANK(A1084),"",SUMIF($A$3:$A1084,O$2,$B$3:$B1084))</f>
        <v/>
      </c>
      <c r="P1084" s="0" t="str">
        <f aca="false">IF(ISBLANK(A1084),"",SUMIF($A$3:$A1084,P$2,$B$3:$B1084))</f>
        <v/>
      </c>
      <c r="Q1084" s="0" t="str">
        <f aca="false">IF(ISBLANK(A1084),"",SUMIF($A$3:$A1084,Q$2,$B$3:$B1084))</f>
        <v/>
      </c>
      <c r="R1084" s="0" t="str">
        <f aca="false">IF(ISBLANK(A1084),"",SUMIF($A$3:$A1084,R$2,$B$3:$B1084))</f>
        <v/>
      </c>
      <c r="T1084" s="9" t="str">
        <f aca="false">IF(ISBLANK(A1084),"",IF($A1084=T$2,$C1084,T1083))</f>
        <v/>
      </c>
      <c r="U1084" s="9" t="str">
        <f aca="false">IF(ISBLANK(A1084),"",IF($A1084=U$2,$C1084,U1083))</f>
        <v/>
      </c>
      <c r="V1084" s="9" t="str">
        <f aca="false">IF(ISBLANK(A1084),"",IF($A1084=V$2,$C1084,V1083))</f>
        <v/>
      </c>
      <c r="W1084" s="9" t="str">
        <f aca="false">IF(ISBLANK(A1084),"",IF($A1084=W$2,$C1084,W1083))</f>
        <v/>
      </c>
    </row>
    <row r="1085" customFormat="false" ht="14.1" hidden="false" customHeight="false" outlineLevel="0" collapsed="false">
      <c r="H1085" s="8" t="n">
        <f aca="false">IF(ISBLANK(D1085),,LEFT(D1085,LEN(D1085)-6)*1)</f>
        <v>0</v>
      </c>
      <c r="I1085" s="9" t="str">
        <f aca="false">IF(ISBLANK(A1085),"",-B1085*C1085)</f>
        <v/>
      </c>
      <c r="J1085" s="9" t="str">
        <f aca="false">IF(ISBLANK(A1085),"",-SUM(I$3:I1085))</f>
        <v/>
      </c>
      <c r="K1085" s="9" t="str">
        <f aca="false">IF(ISBLANK(A1085),"",SUMPRODUCT(O1085:R1085,T1085:W1085)-J1085)</f>
        <v/>
      </c>
      <c r="L1085" s="5" t="str">
        <f aca="false">IF(ISBLANK(A1085),"",K1085/$M$1)</f>
        <v/>
      </c>
      <c r="M1085" s="5" t="str">
        <f aca="false">IF(ISBLANK(A1085),"",K1085/($M$1+SUM(K$3:K1084)))</f>
        <v/>
      </c>
      <c r="N1085" s="0" t="str">
        <f aca="false">IF(ISBLANK(A1085),"",IF(H1086=0,NETWORKDAYS($H$3,H1085,holiday!$B$2:$B$10),IF(DAY(H1085)&lt;DAY(H1086),NETWORKDAYS($H$3,H1085,holiday!$B$2:$B$10),0)))</f>
        <v/>
      </c>
      <c r="O1085" s="0" t="str">
        <f aca="false">IF(ISBLANK(A1085),"",SUMIF($A$3:$A1085,O$2,$B$3:$B1085))</f>
        <v/>
      </c>
      <c r="P1085" s="0" t="str">
        <f aca="false">IF(ISBLANK(A1085),"",SUMIF($A$3:$A1085,P$2,$B$3:$B1085))</f>
        <v/>
      </c>
      <c r="Q1085" s="0" t="str">
        <f aca="false">IF(ISBLANK(A1085),"",SUMIF($A$3:$A1085,Q$2,$B$3:$B1085))</f>
        <v/>
      </c>
      <c r="R1085" s="0" t="str">
        <f aca="false">IF(ISBLANK(A1085),"",SUMIF($A$3:$A1085,R$2,$B$3:$B1085))</f>
        <v/>
      </c>
      <c r="T1085" s="9" t="str">
        <f aca="false">IF(ISBLANK(A1085),"",IF($A1085=T$2,$C1085,T1084))</f>
        <v/>
      </c>
      <c r="U1085" s="9" t="str">
        <f aca="false">IF(ISBLANK(A1085),"",IF($A1085=U$2,$C1085,U1084))</f>
        <v/>
      </c>
      <c r="V1085" s="9" t="str">
        <f aca="false">IF(ISBLANK(A1085),"",IF($A1085=V$2,$C1085,V1084))</f>
        <v/>
      </c>
      <c r="W1085" s="9" t="str">
        <f aca="false">IF(ISBLANK(A1085),"",IF($A1085=W$2,$C1085,W1084))</f>
        <v/>
      </c>
    </row>
    <row r="1086" customFormat="false" ht="14.1" hidden="false" customHeight="false" outlineLevel="0" collapsed="false">
      <c r="H1086" s="8" t="n">
        <f aca="false">IF(ISBLANK(D1086),,LEFT(D1086,LEN(D1086)-6)*1)</f>
        <v>0</v>
      </c>
      <c r="I1086" s="9" t="str">
        <f aca="false">IF(ISBLANK(A1086),"",-B1086*C1086)</f>
        <v/>
      </c>
      <c r="J1086" s="9" t="str">
        <f aca="false">IF(ISBLANK(A1086),"",-SUM(I$3:I1086))</f>
        <v/>
      </c>
      <c r="K1086" s="9" t="str">
        <f aca="false">IF(ISBLANK(A1086),"",SUMPRODUCT(O1086:R1086,T1086:W1086)-J1086)</f>
        <v/>
      </c>
      <c r="L1086" s="5" t="str">
        <f aca="false">IF(ISBLANK(A1086),"",K1086/$M$1)</f>
        <v/>
      </c>
      <c r="M1086" s="5" t="str">
        <f aca="false">IF(ISBLANK(A1086),"",K1086/($M$1+SUM(K$3:K1085)))</f>
        <v/>
      </c>
      <c r="N1086" s="0" t="str">
        <f aca="false">IF(ISBLANK(A1086),"",IF(H1087=0,NETWORKDAYS($H$3,H1086,holiday!$B$2:$B$10),IF(DAY(H1086)&lt;DAY(H1087),NETWORKDAYS($H$3,H1086,holiday!$B$2:$B$10),0)))</f>
        <v/>
      </c>
      <c r="O1086" s="0" t="str">
        <f aca="false">IF(ISBLANK(A1086),"",SUMIF($A$3:$A1086,O$2,$B$3:$B1086))</f>
        <v/>
      </c>
      <c r="P1086" s="0" t="str">
        <f aca="false">IF(ISBLANK(A1086),"",SUMIF($A$3:$A1086,P$2,$B$3:$B1086))</f>
        <v/>
      </c>
      <c r="Q1086" s="0" t="str">
        <f aca="false">IF(ISBLANK(A1086),"",SUMIF($A$3:$A1086,Q$2,$B$3:$B1086))</f>
        <v/>
      </c>
      <c r="R1086" s="0" t="str">
        <f aca="false">IF(ISBLANK(A1086),"",SUMIF($A$3:$A1086,R$2,$B$3:$B1086))</f>
        <v/>
      </c>
      <c r="T1086" s="9" t="str">
        <f aca="false">IF(ISBLANK(A1086),"",IF($A1086=T$2,$C1086,T1085))</f>
        <v/>
      </c>
      <c r="U1086" s="9" t="str">
        <f aca="false">IF(ISBLANK(A1086),"",IF($A1086=U$2,$C1086,U1085))</f>
        <v/>
      </c>
      <c r="V1086" s="9" t="str">
        <f aca="false">IF(ISBLANK(A1086),"",IF($A1086=V$2,$C1086,V1085))</f>
        <v/>
      </c>
      <c r="W1086" s="9" t="str">
        <f aca="false">IF(ISBLANK(A1086),"",IF($A1086=W$2,$C1086,W1085))</f>
        <v/>
      </c>
    </row>
    <row r="1087" customFormat="false" ht="14.1" hidden="false" customHeight="false" outlineLevel="0" collapsed="false">
      <c r="H1087" s="8" t="n">
        <f aca="false">IF(ISBLANK(D1087),,LEFT(D1087,LEN(D1087)-6)*1)</f>
        <v>0</v>
      </c>
      <c r="I1087" s="9" t="str">
        <f aca="false">IF(ISBLANK(A1087),"",-B1087*C1087)</f>
        <v/>
      </c>
      <c r="J1087" s="9" t="str">
        <f aca="false">IF(ISBLANK(A1087),"",-SUM(I$3:I1087))</f>
        <v/>
      </c>
      <c r="K1087" s="9" t="str">
        <f aca="false">IF(ISBLANK(A1087),"",SUMPRODUCT(O1087:R1087,T1087:W1087)-J1087)</f>
        <v/>
      </c>
      <c r="L1087" s="5" t="str">
        <f aca="false">IF(ISBLANK(A1087),"",K1087/$M$1)</f>
        <v/>
      </c>
      <c r="M1087" s="5" t="str">
        <f aca="false">IF(ISBLANK(A1087),"",K1087/($M$1+SUM(K$3:K1086)))</f>
        <v/>
      </c>
      <c r="N1087" s="0" t="str">
        <f aca="false">IF(ISBLANK(A1087),"",IF(H1088=0,NETWORKDAYS($H$3,H1087,holiday!$B$2:$B$10),IF(DAY(H1087)&lt;DAY(H1088),NETWORKDAYS($H$3,H1087,holiday!$B$2:$B$10),0)))</f>
        <v/>
      </c>
      <c r="O1087" s="0" t="str">
        <f aca="false">IF(ISBLANK(A1087),"",SUMIF($A$3:$A1087,O$2,$B$3:$B1087))</f>
        <v/>
      </c>
      <c r="P1087" s="0" t="str">
        <f aca="false">IF(ISBLANK(A1087),"",SUMIF($A$3:$A1087,P$2,$B$3:$B1087))</f>
        <v/>
      </c>
      <c r="Q1087" s="0" t="str">
        <f aca="false">IF(ISBLANK(A1087),"",SUMIF($A$3:$A1087,Q$2,$B$3:$B1087))</f>
        <v/>
      </c>
      <c r="R1087" s="0" t="str">
        <f aca="false">IF(ISBLANK(A1087),"",SUMIF($A$3:$A1087,R$2,$B$3:$B1087))</f>
        <v/>
      </c>
      <c r="T1087" s="9" t="str">
        <f aca="false">IF(ISBLANK(A1087),"",IF($A1087=T$2,$C1087,T1086))</f>
        <v/>
      </c>
      <c r="U1087" s="9" t="str">
        <f aca="false">IF(ISBLANK(A1087),"",IF($A1087=U$2,$C1087,U1086))</f>
        <v/>
      </c>
      <c r="V1087" s="9" t="str">
        <f aca="false">IF(ISBLANK(A1087),"",IF($A1087=V$2,$C1087,V1086))</f>
        <v/>
      </c>
      <c r="W1087" s="9" t="str">
        <f aca="false">IF(ISBLANK(A1087),"",IF($A1087=W$2,$C1087,W1086))</f>
        <v/>
      </c>
    </row>
    <row r="1088" customFormat="false" ht="14.1" hidden="false" customHeight="false" outlineLevel="0" collapsed="false">
      <c r="H1088" s="8" t="n">
        <f aca="false">IF(ISBLANK(D1088),,LEFT(D1088,LEN(D1088)-6)*1)</f>
        <v>0</v>
      </c>
      <c r="I1088" s="9" t="str">
        <f aca="false">IF(ISBLANK(A1088),"",-B1088*C1088)</f>
        <v/>
      </c>
      <c r="J1088" s="9" t="str">
        <f aca="false">IF(ISBLANK(A1088),"",-SUM(I$3:I1088))</f>
        <v/>
      </c>
      <c r="K1088" s="9" t="str">
        <f aca="false">IF(ISBLANK(A1088),"",SUMPRODUCT(O1088:R1088,T1088:W1088)-J1088)</f>
        <v/>
      </c>
      <c r="L1088" s="5" t="str">
        <f aca="false">IF(ISBLANK(A1088),"",K1088/$M$1)</f>
        <v/>
      </c>
      <c r="M1088" s="5" t="str">
        <f aca="false">IF(ISBLANK(A1088),"",K1088/($M$1+SUM(K$3:K1087)))</f>
        <v/>
      </c>
      <c r="N1088" s="0" t="str">
        <f aca="false">IF(ISBLANK(A1088),"",IF(H1089=0,NETWORKDAYS($H$3,H1088,holiday!$B$2:$B$10),IF(DAY(H1088)&lt;DAY(H1089),NETWORKDAYS($H$3,H1088,holiday!$B$2:$B$10),0)))</f>
        <v/>
      </c>
      <c r="O1088" s="0" t="str">
        <f aca="false">IF(ISBLANK(A1088),"",SUMIF($A$3:$A1088,O$2,$B$3:$B1088))</f>
        <v/>
      </c>
      <c r="P1088" s="0" t="str">
        <f aca="false">IF(ISBLANK(A1088),"",SUMIF($A$3:$A1088,P$2,$B$3:$B1088))</f>
        <v/>
      </c>
      <c r="Q1088" s="0" t="str">
        <f aca="false">IF(ISBLANK(A1088),"",SUMIF($A$3:$A1088,Q$2,$B$3:$B1088))</f>
        <v/>
      </c>
      <c r="R1088" s="0" t="str">
        <f aca="false">IF(ISBLANK(A1088),"",SUMIF($A$3:$A1088,R$2,$B$3:$B1088))</f>
        <v/>
      </c>
      <c r="T1088" s="9" t="str">
        <f aca="false">IF(ISBLANK(A1088),"",IF($A1088=T$2,$C1088,T1087))</f>
        <v/>
      </c>
      <c r="U1088" s="9" t="str">
        <f aca="false">IF(ISBLANK(A1088),"",IF($A1088=U$2,$C1088,U1087))</f>
        <v/>
      </c>
      <c r="V1088" s="9" t="str">
        <f aca="false">IF(ISBLANK(A1088),"",IF($A1088=V$2,$C1088,V1087))</f>
        <v/>
      </c>
      <c r="W1088" s="9" t="str">
        <f aca="false">IF(ISBLANK(A1088),"",IF($A1088=W$2,$C1088,W1087))</f>
        <v/>
      </c>
    </row>
    <row r="1089" customFormat="false" ht="14.1" hidden="false" customHeight="false" outlineLevel="0" collapsed="false">
      <c r="H1089" s="8" t="n">
        <f aca="false">IF(ISBLANK(D1089),,LEFT(D1089,LEN(D1089)-6)*1)</f>
        <v>0</v>
      </c>
      <c r="I1089" s="9" t="str">
        <f aca="false">IF(ISBLANK(A1089),"",-B1089*C1089)</f>
        <v/>
      </c>
      <c r="J1089" s="9" t="str">
        <f aca="false">IF(ISBLANK(A1089),"",-SUM(I$3:I1089))</f>
        <v/>
      </c>
      <c r="K1089" s="9" t="str">
        <f aca="false">IF(ISBLANK(A1089),"",SUMPRODUCT(O1089:R1089,T1089:W1089)-J1089)</f>
        <v/>
      </c>
      <c r="L1089" s="5" t="str">
        <f aca="false">IF(ISBLANK(A1089),"",K1089/$M$1)</f>
        <v/>
      </c>
      <c r="M1089" s="5" t="str">
        <f aca="false">IF(ISBLANK(A1089),"",K1089/($M$1+SUM(K$3:K1088)))</f>
        <v/>
      </c>
      <c r="N1089" s="0" t="str">
        <f aca="false">IF(ISBLANK(A1089),"",IF(H1090=0,NETWORKDAYS($H$3,H1089,holiday!$B$2:$B$10),IF(DAY(H1089)&lt;DAY(H1090),NETWORKDAYS($H$3,H1089,holiday!$B$2:$B$10),0)))</f>
        <v/>
      </c>
      <c r="O1089" s="0" t="str">
        <f aca="false">IF(ISBLANK(A1089),"",SUMIF($A$3:$A1089,O$2,$B$3:$B1089))</f>
        <v/>
      </c>
      <c r="P1089" s="0" t="str">
        <f aca="false">IF(ISBLANK(A1089),"",SUMIF($A$3:$A1089,P$2,$B$3:$B1089))</f>
        <v/>
      </c>
      <c r="Q1089" s="0" t="str">
        <f aca="false">IF(ISBLANK(A1089),"",SUMIF($A$3:$A1089,Q$2,$B$3:$B1089))</f>
        <v/>
      </c>
      <c r="R1089" s="0" t="str">
        <f aca="false">IF(ISBLANK(A1089),"",SUMIF($A$3:$A1089,R$2,$B$3:$B1089))</f>
        <v/>
      </c>
      <c r="T1089" s="9" t="str">
        <f aca="false">IF(ISBLANK(A1089),"",IF($A1089=T$2,$C1089,T1088))</f>
        <v/>
      </c>
      <c r="U1089" s="9" t="str">
        <f aca="false">IF(ISBLANK(A1089),"",IF($A1089=U$2,$C1089,U1088))</f>
        <v/>
      </c>
      <c r="V1089" s="9" t="str">
        <f aca="false">IF(ISBLANK(A1089),"",IF($A1089=V$2,$C1089,V1088))</f>
        <v/>
      </c>
      <c r="W1089" s="9" t="str">
        <f aca="false">IF(ISBLANK(A1089),"",IF($A1089=W$2,$C1089,W1088))</f>
        <v/>
      </c>
    </row>
    <row r="1090" customFormat="false" ht="14.1" hidden="false" customHeight="false" outlineLevel="0" collapsed="false">
      <c r="H1090" s="8" t="n">
        <f aca="false">IF(ISBLANK(D1090),,LEFT(D1090,LEN(D1090)-6)*1)</f>
        <v>0</v>
      </c>
      <c r="I1090" s="9" t="str">
        <f aca="false">IF(ISBLANK(A1090),"",-B1090*C1090)</f>
        <v/>
      </c>
      <c r="J1090" s="9" t="str">
        <f aca="false">IF(ISBLANK(A1090),"",-SUM(I$3:I1090))</f>
        <v/>
      </c>
      <c r="K1090" s="9" t="str">
        <f aca="false">IF(ISBLANK(A1090),"",SUMPRODUCT(O1090:R1090,T1090:W1090)-J1090)</f>
        <v/>
      </c>
      <c r="L1090" s="5" t="str">
        <f aca="false">IF(ISBLANK(A1090),"",K1090/$M$1)</f>
        <v/>
      </c>
      <c r="M1090" s="5" t="str">
        <f aca="false">IF(ISBLANK(A1090),"",K1090/($M$1+SUM(K$3:K1089)))</f>
        <v/>
      </c>
      <c r="N1090" s="0" t="str">
        <f aca="false">IF(ISBLANK(A1090),"",IF(H1091=0,NETWORKDAYS($H$3,H1090,holiday!$B$2:$B$10),IF(DAY(H1090)&lt;DAY(H1091),NETWORKDAYS($H$3,H1090,holiday!$B$2:$B$10),0)))</f>
        <v/>
      </c>
      <c r="O1090" s="0" t="str">
        <f aca="false">IF(ISBLANK(A1090),"",SUMIF($A$3:$A1090,O$2,$B$3:$B1090))</f>
        <v/>
      </c>
      <c r="P1090" s="0" t="str">
        <f aca="false">IF(ISBLANK(A1090),"",SUMIF($A$3:$A1090,P$2,$B$3:$B1090))</f>
        <v/>
      </c>
      <c r="Q1090" s="0" t="str">
        <f aca="false">IF(ISBLANK(A1090),"",SUMIF($A$3:$A1090,Q$2,$B$3:$B1090))</f>
        <v/>
      </c>
      <c r="R1090" s="0" t="str">
        <f aca="false">IF(ISBLANK(A1090),"",SUMIF($A$3:$A1090,R$2,$B$3:$B1090))</f>
        <v/>
      </c>
      <c r="T1090" s="9" t="str">
        <f aca="false">IF(ISBLANK(A1090),"",IF($A1090=T$2,$C1090,T1089))</f>
        <v/>
      </c>
      <c r="U1090" s="9" t="str">
        <f aca="false">IF(ISBLANK(A1090),"",IF($A1090=U$2,$C1090,U1089))</f>
        <v/>
      </c>
      <c r="V1090" s="9" t="str">
        <f aca="false">IF(ISBLANK(A1090),"",IF($A1090=V$2,$C1090,V1089))</f>
        <v/>
      </c>
      <c r="W1090" s="9" t="str">
        <f aca="false">IF(ISBLANK(A1090),"",IF($A1090=W$2,$C1090,W1089))</f>
        <v/>
      </c>
    </row>
    <row r="1091" customFormat="false" ht="14.1" hidden="false" customHeight="false" outlineLevel="0" collapsed="false">
      <c r="H1091" s="8" t="n">
        <f aca="false">IF(ISBLANK(D1091),,LEFT(D1091,LEN(D1091)-6)*1)</f>
        <v>0</v>
      </c>
      <c r="I1091" s="9" t="str">
        <f aca="false">IF(ISBLANK(A1091),"",-B1091*C1091)</f>
        <v/>
      </c>
      <c r="J1091" s="9" t="str">
        <f aca="false">IF(ISBLANK(A1091),"",-SUM(I$3:I1091))</f>
        <v/>
      </c>
      <c r="K1091" s="9" t="str">
        <f aca="false">IF(ISBLANK(A1091),"",SUMPRODUCT(O1091:R1091,T1091:W1091)-J1091)</f>
        <v/>
      </c>
      <c r="L1091" s="5" t="str">
        <f aca="false">IF(ISBLANK(A1091),"",K1091/$M$1)</f>
        <v/>
      </c>
      <c r="M1091" s="5" t="str">
        <f aca="false">IF(ISBLANK(A1091),"",K1091/($M$1+SUM(K$3:K1090)))</f>
        <v/>
      </c>
      <c r="N1091" s="0" t="str">
        <f aca="false">IF(ISBLANK(A1091),"",IF(H1092=0,NETWORKDAYS($H$3,H1091,holiday!$B$2:$B$10),IF(DAY(H1091)&lt;DAY(H1092),NETWORKDAYS($H$3,H1091,holiday!$B$2:$B$10),0)))</f>
        <v/>
      </c>
      <c r="O1091" s="0" t="str">
        <f aca="false">IF(ISBLANK(A1091),"",SUMIF($A$3:$A1091,O$2,$B$3:$B1091))</f>
        <v/>
      </c>
      <c r="P1091" s="0" t="str">
        <f aca="false">IF(ISBLANK(A1091),"",SUMIF($A$3:$A1091,P$2,$B$3:$B1091))</f>
        <v/>
      </c>
      <c r="Q1091" s="0" t="str">
        <f aca="false">IF(ISBLANK(A1091),"",SUMIF($A$3:$A1091,Q$2,$B$3:$B1091))</f>
        <v/>
      </c>
      <c r="R1091" s="0" t="str">
        <f aca="false">IF(ISBLANK(A1091),"",SUMIF($A$3:$A1091,R$2,$B$3:$B1091))</f>
        <v/>
      </c>
      <c r="T1091" s="9" t="str">
        <f aca="false">IF(ISBLANK(A1091),"",IF($A1091=T$2,$C1091,T1090))</f>
        <v/>
      </c>
      <c r="U1091" s="9" t="str">
        <f aca="false">IF(ISBLANK(A1091),"",IF($A1091=U$2,$C1091,U1090))</f>
        <v/>
      </c>
      <c r="V1091" s="9" t="str">
        <f aca="false">IF(ISBLANK(A1091),"",IF($A1091=V$2,$C1091,V1090))</f>
        <v/>
      </c>
      <c r="W1091" s="9" t="str">
        <f aca="false">IF(ISBLANK(A1091),"",IF($A1091=W$2,$C1091,W1090))</f>
        <v/>
      </c>
    </row>
    <row r="1092" customFormat="false" ht="14.1" hidden="false" customHeight="false" outlineLevel="0" collapsed="false">
      <c r="H1092" s="8" t="n">
        <f aca="false">IF(ISBLANK(D1092),,LEFT(D1092,LEN(D1092)-6)*1)</f>
        <v>0</v>
      </c>
      <c r="I1092" s="9" t="str">
        <f aca="false">IF(ISBLANK(A1092),"",-B1092*C1092)</f>
        <v/>
      </c>
      <c r="J1092" s="9" t="str">
        <f aca="false">IF(ISBLANK(A1092),"",-SUM(I$3:I1092))</f>
        <v/>
      </c>
      <c r="K1092" s="9" t="str">
        <f aca="false">IF(ISBLANK(A1092),"",SUMPRODUCT(O1092:R1092,T1092:W1092)-J1092)</f>
        <v/>
      </c>
      <c r="L1092" s="5" t="str">
        <f aca="false">IF(ISBLANK(A1092),"",K1092/$M$1)</f>
        <v/>
      </c>
      <c r="M1092" s="5" t="str">
        <f aca="false">IF(ISBLANK(A1092),"",K1092/($M$1+SUM(K$3:K1091)))</f>
        <v/>
      </c>
      <c r="N1092" s="0" t="str">
        <f aca="false">IF(ISBLANK(A1092),"",IF(H1093=0,NETWORKDAYS($H$3,H1092,holiday!$B$2:$B$10),IF(DAY(H1092)&lt;DAY(H1093),NETWORKDAYS($H$3,H1092,holiday!$B$2:$B$10),0)))</f>
        <v/>
      </c>
      <c r="O1092" s="0" t="str">
        <f aca="false">IF(ISBLANK(A1092),"",SUMIF($A$3:$A1092,O$2,$B$3:$B1092))</f>
        <v/>
      </c>
      <c r="P1092" s="0" t="str">
        <f aca="false">IF(ISBLANK(A1092),"",SUMIF($A$3:$A1092,P$2,$B$3:$B1092))</f>
        <v/>
      </c>
      <c r="Q1092" s="0" t="str">
        <f aca="false">IF(ISBLANK(A1092),"",SUMIF($A$3:$A1092,Q$2,$B$3:$B1092))</f>
        <v/>
      </c>
      <c r="R1092" s="0" t="str">
        <f aca="false">IF(ISBLANK(A1092),"",SUMIF($A$3:$A1092,R$2,$B$3:$B1092))</f>
        <v/>
      </c>
      <c r="T1092" s="9" t="str">
        <f aca="false">IF(ISBLANK(A1092),"",IF($A1092=T$2,$C1092,T1091))</f>
        <v/>
      </c>
      <c r="U1092" s="9" t="str">
        <f aca="false">IF(ISBLANK(A1092),"",IF($A1092=U$2,$C1092,U1091))</f>
        <v/>
      </c>
      <c r="V1092" s="9" t="str">
        <f aca="false">IF(ISBLANK(A1092),"",IF($A1092=V$2,$C1092,V1091))</f>
        <v/>
      </c>
      <c r="W1092" s="9" t="str">
        <f aca="false">IF(ISBLANK(A1092),"",IF($A1092=W$2,$C1092,W1091))</f>
        <v/>
      </c>
    </row>
    <row r="1093" customFormat="false" ht="14.1" hidden="false" customHeight="false" outlineLevel="0" collapsed="false">
      <c r="H1093" s="8" t="n">
        <f aca="false">IF(ISBLANK(D1093),,LEFT(D1093,LEN(D1093)-6)*1)</f>
        <v>0</v>
      </c>
      <c r="I1093" s="9" t="str">
        <f aca="false">IF(ISBLANK(A1093),"",-B1093*C1093)</f>
        <v/>
      </c>
      <c r="J1093" s="9" t="str">
        <f aca="false">IF(ISBLANK(A1093),"",-SUM(I$3:I1093))</f>
        <v/>
      </c>
      <c r="K1093" s="9" t="str">
        <f aca="false">IF(ISBLANK(A1093),"",SUMPRODUCT(O1093:R1093,T1093:W1093)-J1093)</f>
        <v/>
      </c>
      <c r="L1093" s="5" t="str">
        <f aca="false">IF(ISBLANK(A1093),"",K1093/$M$1)</f>
        <v/>
      </c>
      <c r="M1093" s="5" t="str">
        <f aca="false">IF(ISBLANK(A1093),"",K1093/($M$1+SUM(K$3:K1092)))</f>
        <v/>
      </c>
      <c r="N1093" s="0" t="str">
        <f aca="false">IF(ISBLANK(A1093),"",IF(H1094=0,NETWORKDAYS($H$3,H1093,holiday!$B$2:$B$10),IF(DAY(H1093)&lt;DAY(H1094),NETWORKDAYS($H$3,H1093,holiday!$B$2:$B$10),0)))</f>
        <v/>
      </c>
      <c r="O1093" s="0" t="str">
        <f aca="false">IF(ISBLANK(A1093),"",SUMIF($A$3:$A1093,O$2,$B$3:$B1093))</f>
        <v/>
      </c>
      <c r="P1093" s="0" t="str">
        <f aca="false">IF(ISBLANK(A1093),"",SUMIF($A$3:$A1093,P$2,$B$3:$B1093))</f>
        <v/>
      </c>
      <c r="Q1093" s="0" t="str">
        <f aca="false">IF(ISBLANK(A1093),"",SUMIF($A$3:$A1093,Q$2,$B$3:$B1093))</f>
        <v/>
      </c>
      <c r="R1093" s="0" t="str">
        <f aca="false">IF(ISBLANK(A1093),"",SUMIF($A$3:$A1093,R$2,$B$3:$B1093))</f>
        <v/>
      </c>
      <c r="T1093" s="9" t="str">
        <f aca="false">IF(ISBLANK(A1093),"",IF($A1093=T$2,$C1093,T1092))</f>
        <v/>
      </c>
      <c r="U1093" s="9" t="str">
        <f aca="false">IF(ISBLANK(A1093),"",IF($A1093=U$2,$C1093,U1092))</f>
        <v/>
      </c>
      <c r="V1093" s="9" t="str">
        <f aca="false">IF(ISBLANK(A1093),"",IF($A1093=V$2,$C1093,V1092))</f>
        <v/>
      </c>
      <c r="W1093" s="9" t="str">
        <f aca="false">IF(ISBLANK(A1093),"",IF($A1093=W$2,$C1093,W1092))</f>
        <v/>
      </c>
    </row>
    <row r="1094" customFormat="false" ht="14.1" hidden="false" customHeight="false" outlineLevel="0" collapsed="false">
      <c r="H1094" s="8" t="n">
        <f aca="false">IF(ISBLANK(D1094),,LEFT(D1094,LEN(D1094)-6)*1)</f>
        <v>0</v>
      </c>
      <c r="I1094" s="9" t="str">
        <f aca="false">IF(ISBLANK(A1094),"",-B1094*C1094)</f>
        <v/>
      </c>
      <c r="J1094" s="9" t="str">
        <f aca="false">IF(ISBLANK(A1094),"",-SUM(I$3:I1094))</f>
        <v/>
      </c>
      <c r="K1094" s="9" t="str">
        <f aca="false">IF(ISBLANK(A1094),"",SUMPRODUCT(O1094:R1094,T1094:W1094)-J1094)</f>
        <v/>
      </c>
      <c r="L1094" s="5" t="str">
        <f aca="false">IF(ISBLANK(A1094),"",K1094/$M$1)</f>
        <v/>
      </c>
      <c r="M1094" s="5" t="str">
        <f aca="false">IF(ISBLANK(A1094),"",K1094/($M$1+SUM(K$3:K1093)))</f>
        <v/>
      </c>
      <c r="N1094" s="0" t="str">
        <f aca="false">IF(ISBLANK(A1094),"",IF(H1095=0,NETWORKDAYS($H$3,H1094,holiday!$B$2:$B$10),IF(DAY(H1094)&lt;DAY(H1095),NETWORKDAYS($H$3,H1094,holiday!$B$2:$B$10),0)))</f>
        <v/>
      </c>
      <c r="O1094" s="0" t="str">
        <f aca="false">IF(ISBLANK(A1094),"",SUMIF($A$3:$A1094,O$2,$B$3:$B1094))</f>
        <v/>
      </c>
      <c r="P1094" s="0" t="str">
        <f aca="false">IF(ISBLANK(A1094),"",SUMIF($A$3:$A1094,P$2,$B$3:$B1094))</f>
        <v/>
      </c>
      <c r="Q1094" s="0" t="str">
        <f aca="false">IF(ISBLANK(A1094),"",SUMIF($A$3:$A1094,Q$2,$B$3:$B1094))</f>
        <v/>
      </c>
      <c r="R1094" s="0" t="str">
        <f aca="false">IF(ISBLANK(A1094),"",SUMIF($A$3:$A1094,R$2,$B$3:$B1094))</f>
        <v/>
      </c>
      <c r="T1094" s="9" t="str">
        <f aca="false">IF(ISBLANK(A1094),"",IF($A1094=T$2,$C1094,T1093))</f>
        <v/>
      </c>
      <c r="U1094" s="9" t="str">
        <f aca="false">IF(ISBLANK(A1094),"",IF($A1094=U$2,$C1094,U1093))</f>
        <v/>
      </c>
      <c r="V1094" s="9" t="str">
        <f aca="false">IF(ISBLANK(A1094),"",IF($A1094=V$2,$C1094,V1093))</f>
        <v/>
      </c>
      <c r="W1094" s="9" t="str">
        <f aca="false">IF(ISBLANK(A1094),"",IF($A1094=W$2,$C1094,W1093))</f>
        <v/>
      </c>
    </row>
    <row r="1095" customFormat="false" ht="14.1" hidden="false" customHeight="false" outlineLevel="0" collapsed="false">
      <c r="H1095" s="8" t="n">
        <f aca="false">IF(ISBLANK(D1095),,LEFT(D1095,LEN(D1095)-6)*1)</f>
        <v>0</v>
      </c>
      <c r="I1095" s="9" t="str">
        <f aca="false">IF(ISBLANK(A1095),"",-B1095*C1095)</f>
        <v/>
      </c>
      <c r="J1095" s="9" t="str">
        <f aca="false">IF(ISBLANK(A1095),"",-SUM(I$3:I1095))</f>
        <v/>
      </c>
      <c r="K1095" s="9" t="str">
        <f aca="false">IF(ISBLANK(A1095),"",SUMPRODUCT(O1095:R1095,T1095:W1095)-J1095)</f>
        <v/>
      </c>
      <c r="L1095" s="5" t="str">
        <f aca="false">IF(ISBLANK(A1095),"",K1095/$M$1)</f>
        <v/>
      </c>
      <c r="M1095" s="5" t="str">
        <f aca="false">IF(ISBLANK(A1095),"",K1095/($M$1+SUM(K$3:K1094)))</f>
        <v/>
      </c>
      <c r="N1095" s="0" t="str">
        <f aca="false">IF(ISBLANK(A1095),"",IF(H1096=0,NETWORKDAYS($H$3,H1095,holiday!$B$2:$B$10),IF(DAY(H1095)&lt;DAY(H1096),NETWORKDAYS($H$3,H1095,holiday!$B$2:$B$10),0)))</f>
        <v/>
      </c>
      <c r="O1095" s="0" t="str">
        <f aca="false">IF(ISBLANK(A1095),"",SUMIF($A$3:$A1095,O$2,$B$3:$B1095))</f>
        <v/>
      </c>
      <c r="P1095" s="0" t="str">
        <f aca="false">IF(ISBLANK(A1095),"",SUMIF($A$3:$A1095,P$2,$B$3:$B1095))</f>
        <v/>
      </c>
      <c r="Q1095" s="0" t="str">
        <f aca="false">IF(ISBLANK(A1095),"",SUMIF($A$3:$A1095,Q$2,$B$3:$B1095))</f>
        <v/>
      </c>
      <c r="R1095" s="0" t="str">
        <f aca="false">IF(ISBLANK(A1095),"",SUMIF($A$3:$A1095,R$2,$B$3:$B1095))</f>
        <v/>
      </c>
      <c r="T1095" s="9" t="str">
        <f aca="false">IF(ISBLANK(A1095),"",IF($A1095=T$2,$C1095,T1094))</f>
        <v/>
      </c>
      <c r="U1095" s="9" t="str">
        <f aca="false">IF(ISBLANK(A1095),"",IF($A1095=U$2,$C1095,U1094))</f>
        <v/>
      </c>
      <c r="V1095" s="9" t="str">
        <f aca="false">IF(ISBLANK(A1095),"",IF($A1095=V$2,$C1095,V1094))</f>
        <v/>
      </c>
      <c r="W1095" s="9" t="str">
        <f aca="false">IF(ISBLANK(A1095),"",IF($A1095=W$2,$C1095,W1094))</f>
        <v/>
      </c>
    </row>
    <row r="1096" customFormat="false" ht="14.1" hidden="false" customHeight="false" outlineLevel="0" collapsed="false">
      <c r="H1096" s="8" t="n">
        <f aca="false">IF(ISBLANK(D1096),,LEFT(D1096,LEN(D1096)-6)*1)</f>
        <v>0</v>
      </c>
      <c r="I1096" s="9" t="str">
        <f aca="false">IF(ISBLANK(A1096),"",-B1096*C1096)</f>
        <v/>
      </c>
      <c r="J1096" s="9" t="str">
        <f aca="false">IF(ISBLANK(A1096),"",-SUM(I$3:I1096))</f>
        <v/>
      </c>
      <c r="K1096" s="9" t="str">
        <f aca="false">IF(ISBLANK(A1096),"",SUMPRODUCT(O1096:R1096,T1096:W1096)-J1096)</f>
        <v/>
      </c>
      <c r="L1096" s="5" t="str">
        <f aca="false">IF(ISBLANK(A1096),"",K1096/$M$1)</f>
        <v/>
      </c>
      <c r="M1096" s="5" t="str">
        <f aca="false">IF(ISBLANK(A1096),"",K1096/($M$1+SUM(K$3:K1095)))</f>
        <v/>
      </c>
      <c r="N1096" s="0" t="str">
        <f aca="false">IF(ISBLANK(A1096),"",IF(H1097=0,NETWORKDAYS($H$3,H1096,holiday!$B$2:$B$10),IF(DAY(H1096)&lt;DAY(H1097),NETWORKDAYS($H$3,H1096,holiday!$B$2:$B$10),0)))</f>
        <v/>
      </c>
      <c r="O1096" s="0" t="str">
        <f aca="false">IF(ISBLANK(A1096),"",SUMIF($A$3:$A1096,O$2,$B$3:$B1096))</f>
        <v/>
      </c>
      <c r="P1096" s="0" t="str">
        <f aca="false">IF(ISBLANK(A1096),"",SUMIF($A$3:$A1096,P$2,$B$3:$B1096))</f>
        <v/>
      </c>
      <c r="Q1096" s="0" t="str">
        <f aca="false">IF(ISBLANK(A1096),"",SUMIF($A$3:$A1096,Q$2,$B$3:$B1096))</f>
        <v/>
      </c>
      <c r="R1096" s="0" t="str">
        <f aca="false">IF(ISBLANK(A1096),"",SUMIF($A$3:$A1096,R$2,$B$3:$B1096))</f>
        <v/>
      </c>
      <c r="T1096" s="9" t="str">
        <f aca="false">IF(ISBLANK(A1096),"",IF($A1096=T$2,$C1096,T1095))</f>
        <v/>
      </c>
      <c r="U1096" s="9" t="str">
        <f aca="false">IF(ISBLANK(A1096),"",IF($A1096=U$2,$C1096,U1095))</f>
        <v/>
      </c>
      <c r="V1096" s="9" t="str">
        <f aca="false">IF(ISBLANK(A1096),"",IF($A1096=V$2,$C1096,V1095))</f>
        <v/>
      </c>
      <c r="W1096" s="9" t="str">
        <f aca="false">IF(ISBLANK(A1096),"",IF($A1096=W$2,$C1096,W1095))</f>
        <v/>
      </c>
    </row>
    <row r="1097" customFormat="false" ht="14.1" hidden="false" customHeight="false" outlineLevel="0" collapsed="false">
      <c r="H1097" s="8" t="n">
        <f aca="false">IF(ISBLANK(D1097),,LEFT(D1097,LEN(D1097)-6)*1)</f>
        <v>0</v>
      </c>
      <c r="I1097" s="9" t="str">
        <f aca="false">IF(ISBLANK(A1097),"",-B1097*C1097)</f>
        <v/>
      </c>
      <c r="J1097" s="9" t="str">
        <f aca="false">IF(ISBLANK(A1097),"",-SUM(I$3:I1097))</f>
        <v/>
      </c>
      <c r="K1097" s="9" t="str">
        <f aca="false">IF(ISBLANK(A1097),"",SUMPRODUCT(O1097:R1097,T1097:W1097)-J1097)</f>
        <v/>
      </c>
      <c r="L1097" s="5" t="str">
        <f aca="false">IF(ISBLANK(A1097),"",K1097/$M$1)</f>
        <v/>
      </c>
      <c r="M1097" s="5" t="str">
        <f aca="false">IF(ISBLANK(A1097),"",K1097/($M$1+SUM(K$3:K1096)))</f>
        <v/>
      </c>
      <c r="N1097" s="0" t="str">
        <f aca="false">IF(ISBLANK(A1097),"",IF(H1098=0,NETWORKDAYS($H$3,H1097,holiday!$B$2:$B$10),IF(DAY(H1097)&lt;DAY(H1098),NETWORKDAYS($H$3,H1097,holiday!$B$2:$B$10),0)))</f>
        <v/>
      </c>
      <c r="O1097" s="0" t="str">
        <f aca="false">IF(ISBLANK(A1097),"",SUMIF($A$3:$A1097,O$2,$B$3:$B1097))</f>
        <v/>
      </c>
      <c r="P1097" s="0" t="str">
        <f aca="false">IF(ISBLANK(A1097),"",SUMIF($A$3:$A1097,P$2,$B$3:$B1097))</f>
        <v/>
      </c>
      <c r="Q1097" s="0" t="str">
        <f aca="false">IF(ISBLANK(A1097),"",SUMIF($A$3:$A1097,Q$2,$B$3:$B1097))</f>
        <v/>
      </c>
      <c r="R1097" s="0" t="str">
        <f aca="false">IF(ISBLANK(A1097),"",SUMIF($A$3:$A1097,R$2,$B$3:$B1097))</f>
        <v/>
      </c>
      <c r="T1097" s="9" t="str">
        <f aca="false">IF(ISBLANK(A1097),"",IF($A1097=T$2,$C1097,T1096))</f>
        <v/>
      </c>
      <c r="U1097" s="9" t="str">
        <f aca="false">IF(ISBLANK(A1097),"",IF($A1097=U$2,$C1097,U1096))</f>
        <v/>
      </c>
      <c r="V1097" s="9" t="str">
        <f aca="false">IF(ISBLANK(A1097),"",IF($A1097=V$2,$C1097,V1096))</f>
        <v/>
      </c>
      <c r="W1097" s="9" t="str">
        <f aca="false">IF(ISBLANK(A1097),"",IF($A1097=W$2,$C1097,W1096))</f>
        <v/>
      </c>
    </row>
    <row r="1098" customFormat="false" ht="14.1" hidden="false" customHeight="false" outlineLevel="0" collapsed="false">
      <c r="H1098" s="8" t="n">
        <f aca="false">IF(ISBLANK(D1098),,LEFT(D1098,LEN(D1098)-6)*1)</f>
        <v>0</v>
      </c>
      <c r="I1098" s="9" t="str">
        <f aca="false">IF(ISBLANK(A1098),"",-B1098*C1098)</f>
        <v/>
      </c>
      <c r="J1098" s="9" t="str">
        <f aca="false">IF(ISBLANK(A1098),"",-SUM(I$3:I1098))</f>
        <v/>
      </c>
      <c r="K1098" s="9" t="str">
        <f aca="false">IF(ISBLANK(A1098),"",SUMPRODUCT(O1098:R1098,T1098:W1098)-J1098)</f>
        <v/>
      </c>
      <c r="L1098" s="5" t="str">
        <f aca="false">IF(ISBLANK(A1098),"",K1098/$M$1)</f>
        <v/>
      </c>
      <c r="M1098" s="5" t="str">
        <f aca="false">IF(ISBLANK(A1098),"",K1098/($M$1+SUM(K$3:K1097)))</f>
        <v/>
      </c>
      <c r="N1098" s="0" t="str">
        <f aca="false">IF(ISBLANK(A1098),"",IF(H1099=0,NETWORKDAYS($H$3,H1098,holiday!$B$2:$B$10),IF(DAY(H1098)&lt;DAY(H1099),NETWORKDAYS($H$3,H1098,holiday!$B$2:$B$10),0)))</f>
        <v/>
      </c>
      <c r="O1098" s="0" t="str">
        <f aca="false">IF(ISBLANK(A1098),"",SUMIF($A$3:$A1098,O$2,$B$3:$B1098))</f>
        <v/>
      </c>
      <c r="P1098" s="0" t="str">
        <f aca="false">IF(ISBLANK(A1098),"",SUMIF($A$3:$A1098,P$2,$B$3:$B1098))</f>
        <v/>
      </c>
      <c r="Q1098" s="0" t="str">
        <f aca="false">IF(ISBLANK(A1098),"",SUMIF($A$3:$A1098,Q$2,$B$3:$B1098))</f>
        <v/>
      </c>
      <c r="R1098" s="0" t="str">
        <f aca="false">IF(ISBLANK(A1098),"",SUMIF($A$3:$A1098,R$2,$B$3:$B1098))</f>
        <v/>
      </c>
      <c r="T1098" s="9" t="str">
        <f aca="false">IF(ISBLANK(A1098),"",IF($A1098=T$2,$C1098,T1097))</f>
        <v/>
      </c>
      <c r="U1098" s="9" t="str">
        <f aca="false">IF(ISBLANK(A1098),"",IF($A1098=U$2,$C1098,U1097))</f>
        <v/>
      </c>
      <c r="V1098" s="9" t="str">
        <f aca="false">IF(ISBLANK(A1098),"",IF($A1098=V$2,$C1098,V1097))</f>
        <v/>
      </c>
      <c r="W1098" s="9" t="str">
        <f aca="false">IF(ISBLANK(A1098),"",IF($A1098=W$2,$C1098,W1097))</f>
        <v/>
      </c>
    </row>
    <row r="1099" customFormat="false" ht="14.1" hidden="false" customHeight="false" outlineLevel="0" collapsed="false">
      <c r="H1099" s="8" t="n">
        <f aca="false">IF(ISBLANK(D1099),,LEFT(D1099,LEN(D1099)-6)*1)</f>
        <v>0</v>
      </c>
      <c r="I1099" s="9" t="str">
        <f aca="false">IF(ISBLANK(A1099),"",-B1099*C1099)</f>
        <v/>
      </c>
      <c r="J1099" s="9" t="str">
        <f aca="false">IF(ISBLANK(A1099),"",-SUM(I$3:I1099))</f>
        <v/>
      </c>
      <c r="K1099" s="9" t="str">
        <f aca="false">IF(ISBLANK(A1099),"",SUMPRODUCT(O1099:R1099,T1099:W1099)-J1099)</f>
        <v/>
      </c>
      <c r="L1099" s="5" t="str">
        <f aca="false">IF(ISBLANK(A1099),"",K1099/$M$1)</f>
        <v/>
      </c>
      <c r="M1099" s="5" t="str">
        <f aca="false">IF(ISBLANK(A1099),"",K1099/($M$1+SUM(K$3:K1098)))</f>
        <v/>
      </c>
      <c r="N1099" s="0" t="str">
        <f aca="false">IF(ISBLANK(A1099),"",IF(H1100=0,NETWORKDAYS($H$3,H1099,holiday!$B$2:$B$10),IF(DAY(H1099)&lt;DAY(H1100),NETWORKDAYS($H$3,H1099,holiday!$B$2:$B$10),0)))</f>
        <v/>
      </c>
      <c r="O1099" s="0" t="str">
        <f aca="false">IF(ISBLANK(A1099),"",SUMIF($A$3:$A1099,O$2,$B$3:$B1099))</f>
        <v/>
      </c>
      <c r="P1099" s="0" t="str">
        <f aca="false">IF(ISBLANK(A1099),"",SUMIF($A$3:$A1099,P$2,$B$3:$B1099))</f>
        <v/>
      </c>
      <c r="Q1099" s="0" t="str">
        <f aca="false">IF(ISBLANK(A1099),"",SUMIF($A$3:$A1099,Q$2,$B$3:$B1099))</f>
        <v/>
      </c>
      <c r="R1099" s="0" t="str">
        <f aca="false">IF(ISBLANK(A1099),"",SUMIF($A$3:$A1099,R$2,$B$3:$B1099))</f>
        <v/>
      </c>
      <c r="T1099" s="9" t="str">
        <f aca="false">IF(ISBLANK(A1099),"",IF($A1099=T$2,$C1099,T1098))</f>
        <v/>
      </c>
      <c r="U1099" s="9" t="str">
        <f aca="false">IF(ISBLANK(A1099),"",IF($A1099=U$2,$C1099,U1098))</f>
        <v/>
      </c>
      <c r="V1099" s="9" t="str">
        <f aca="false">IF(ISBLANK(A1099),"",IF($A1099=V$2,$C1099,V1098))</f>
        <v/>
      </c>
      <c r="W1099" s="9" t="str">
        <f aca="false">IF(ISBLANK(A1099),"",IF($A1099=W$2,$C1099,W1098))</f>
        <v/>
      </c>
    </row>
    <row r="1100" customFormat="false" ht="14.1" hidden="false" customHeight="false" outlineLevel="0" collapsed="false">
      <c r="H1100" s="8" t="n">
        <f aca="false">IF(ISBLANK(D1100),,LEFT(D1100,LEN(D1100)-6)*1)</f>
        <v>0</v>
      </c>
      <c r="I1100" s="9" t="str">
        <f aca="false">IF(ISBLANK(A1100),"",-B1100*C1100)</f>
        <v/>
      </c>
      <c r="J1100" s="9" t="str">
        <f aca="false">IF(ISBLANK(A1100),"",-SUM(I$3:I1100))</f>
        <v/>
      </c>
      <c r="K1100" s="9" t="str">
        <f aca="false">IF(ISBLANK(A1100),"",SUMPRODUCT(O1100:R1100,T1100:W1100)-J1100)</f>
        <v/>
      </c>
      <c r="L1100" s="5" t="str">
        <f aca="false">IF(ISBLANK(A1100),"",K1100/$M$1)</f>
        <v/>
      </c>
      <c r="M1100" s="5" t="str">
        <f aca="false">IF(ISBLANK(A1100),"",K1100/($M$1+SUM(K$3:K1099)))</f>
        <v/>
      </c>
      <c r="N1100" s="0" t="str">
        <f aca="false">IF(ISBLANK(A1100),"",IF(H1101=0,NETWORKDAYS($H$3,H1100,holiday!$B$2:$B$10),IF(DAY(H1100)&lt;DAY(H1101),NETWORKDAYS($H$3,H1100,holiday!$B$2:$B$10),0)))</f>
        <v/>
      </c>
      <c r="O1100" s="0" t="str">
        <f aca="false">IF(ISBLANK(A1100),"",SUMIF($A$3:$A1100,O$2,$B$3:$B1100))</f>
        <v/>
      </c>
      <c r="P1100" s="0" t="str">
        <f aca="false">IF(ISBLANK(A1100),"",SUMIF($A$3:$A1100,P$2,$B$3:$B1100))</f>
        <v/>
      </c>
      <c r="Q1100" s="0" t="str">
        <f aca="false">IF(ISBLANK(A1100),"",SUMIF($A$3:$A1100,Q$2,$B$3:$B1100))</f>
        <v/>
      </c>
      <c r="R1100" s="0" t="str">
        <f aca="false">IF(ISBLANK(A1100),"",SUMIF($A$3:$A1100,R$2,$B$3:$B1100))</f>
        <v/>
      </c>
      <c r="T1100" s="9" t="str">
        <f aca="false">IF(ISBLANK(A1100),"",IF($A1100=T$2,$C1100,T1099))</f>
        <v/>
      </c>
      <c r="U1100" s="9" t="str">
        <f aca="false">IF(ISBLANK(A1100),"",IF($A1100=U$2,$C1100,U1099))</f>
        <v/>
      </c>
      <c r="V1100" s="9" t="str">
        <f aca="false">IF(ISBLANK(A1100),"",IF($A1100=V$2,$C1100,V1099))</f>
        <v/>
      </c>
      <c r="W1100" s="9" t="str">
        <f aca="false">IF(ISBLANK(A1100),"",IF($A1100=W$2,$C1100,W1099))</f>
        <v/>
      </c>
    </row>
    <row r="1101" customFormat="false" ht="14.1" hidden="false" customHeight="false" outlineLevel="0" collapsed="false">
      <c r="H1101" s="8" t="n">
        <f aca="false">IF(ISBLANK(D1101),,LEFT(D1101,LEN(D1101)-6)*1)</f>
        <v>0</v>
      </c>
      <c r="I1101" s="9" t="str">
        <f aca="false">IF(ISBLANK(A1101),"",-B1101*C1101)</f>
        <v/>
      </c>
      <c r="J1101" s="9" t="str">
        <f aca="false">IF(ISBLANK(A1101),"",-SUM(I$3:I1101))</f>
        <v/>
      </c>
      <c r="K1101" s="9" t="str">
        <f aca="false">IF(ISBLANK(A1101),"",SUMPRODUCT(O1101:R1101,T1101:W1101)-J1101)</f>
        <v/>
      </c>
      <c r="L1101" s="5" t="str">
        <f aca="false">IF(ISBLANK(A1101),"",K1101/$M$1)</f>
        <v/>
      </c>
      <c r="M1101" s="5" t="str">
        <f aca="false">IF(ISBLANK(A1101),"",K1101/($M$1+SUM(K$3:K1100)))</f>
        <v/>
      </c>
      <c r="N1101" s="0" t="str">
        <f aca="false">IF(ISBLANK(A1101),"",IF(H1102=0,NETWORKDAYS($H$3,H1101,holiday!$B$2:$B$10),IF(DAY(H1101)&lt;DAY(H1102),NETWORKDAYS($H$3,H1101,holiday!$B$2:$B$10),0)))</f>
        <v/>
      </c>
      <c r="O1101" s="0" t="str">
        <f aca="false">IF(ISBLANK(A1101),"",SUMIF($A$3:$A1101,O$2,$B$3:$B1101))</f>
        <v/>
      </c>
      <c r="P1101" s="0" t="str">
        <f aca="false">IF(ISBLANK(A1101),"",SUMIF($A$3:$A1101,P$2,$B$3:$B1101))</f>
        <v/>
      </c>
      <c r="Q1101" s="0" t="str">
        <f aca="false">IF(ISBLANK(A1101),"",SUMIF($A$3:$A1101,Q$2,$B$3:$B1101))</f>
        <v/>
      </c>
      <c r="R1101" s="0" t="str">
        <f aca="false">IF(ISBLANK(A1101),"",SUMIF($A$3:$A1101,R$2,$B$3:$B1101))</f>
        <v/>
      </c>
      <c r="T1101" s="9" t="str">
        <f aca="false">IF(ISBLANK(A1101),"",IF($A1101=T$2,$C1101,T1100))</f>
        <v/>
      </c>
      <c r="U1101" s="9" t="str">
        <f aca="false">IF(ISBLANK(A1101),"",IF($A1101=U$2,$C1101,U1100))</f>
        <v/>
      </c>
      <c r="V1101" s="9" t="str">
        <f aca="false">IF(ISBLANK(A1101),"",IF($A1101=V$2,$C1101,V1100))</f>
        <v/>
      </c>
      <c r="W1101" s="9" t="str">
        <f aca="false">IF(ISBLANK(A1101),"",IF($A1101=W$2,$C1101,W1100))</f>
        <v/>
      </c>
    </row>
    <row r="1102" customFormat="false" ht="14.1" hidden="false" customHeight="false" outlineLevel="0" collapsed="false">
      <c r="H1102" s="8" t="n">
        <f aca="false">IF(ISBLANK(D1102),,LEFT(D1102,LEN(D1102)-6)*1)</f>
        <v>0</v>
      </c>
      <c r="I1102" s="9" t="str">
        <f aca="false">IF(ISBLANK(A1102),"",-B1102*C1102)</f>
        <v/>
      </c>
      <c r="J1102" s="9" t="str">
        <f aca="false">IF(ISBLANK(A1102),"",-SUM(I$3:I1102))</f>
        <v/>
      </c>
      <c r="K1102" s="9" t="str">
        <f aca="false">IF(ISBLANK(A1102),"",SUMPRODUCT(O1102:R1102,T1102:W1102)-J1102)</f>
        <v/>
      </c>
      <c r="L1102" s="5" t="str">
        <f aca="false">IF(ISBLANK(A1102),"",K1102/$M$1)</f>
        <v/>
      </c>
      <c r="M1102" s="5" t="str">
        <f aca="false">IF(ISBLANK(A1102),"",K1102/($M$1+SUM(K$3:K1101)))</f>
        <v/>
      </c>
      <c r="N1102" s="0" t="str">
        <f aca="false">IF(ISBLANK(A1102),"",IF(H1103=0,NETWORKDAYS($H$3,H1102,holiday!$B$2:$B$10),IF(DAY(H1102)&lt;DAY(H1103),NETWORKDAYS($H$3,H1102,holiday!$B$2:$B$10),0)))</f>
        <v/>
      </c>
      <c r="O1102" s="0" t="str">
        <f aca="false">IF(ISBLANK(A1102),"",SUMIF($A$3:$A1102,O$2,$B$3:$B1102))</f>
        <v/>
      </c>
      <c r="P1102" s="0" t="str">
        <f aca="false">IF(ISBLANK(A1102),"",SUMIF($A$3:$A1102,P$2,$B$3:$B1102))</f>
        <v/>
      </c>
      <c r="Q1102" s="0" t="str">
        <f aca="false">IF(ISBLANK(A1102),"",SUMIF($A$3:$A1102,Q$2,$B$3:$B1102))</f>
        <v/>
      </c>
      <c r="R1102" s="0" t="str">
        <f aca="false">IF(ISBLANK(A1102),"",SUMIF($A$3:$A1102,R$2,$B$3:$B1102))</f>
        <v/>
      </c>
      <c r="T1102" s="9" t="str">
        <f aca="false">IF(ISBLANK(A1102),"",IF($A1102=T$2,$C1102,T1101))</f>
        <v/>
      </c>
      <c r="U1102" s="9" t="str">
        <f aca="false">IF(ISBLANK(A1102),"",IF($A1102=U$2,$C1102,U1101))</f>
        <v/>
      </c>
      <c r="V1102" s="9" t="str">
        <f aca="false">IF(ISBLANK(A1102),"",IF($A1102=V$2,$C1102,V1101))</f>
        <v/>
      </c>
      <c r="W1102" s="9" t="str">
        <f aca="false">IF(ISBLANK(A1102),"",IF($A1102=W$2,$C1102,W1101))</f>
        <v/>
      </c>
    </row>
    <row r="1103" customFormat="false" ht="14.1" hidden="false" customHeight="false" outlineLevel="0" collapsed="false">
      <c r="H1103" s="8" t="n">
        <f aca="false">IF(ISBLANK(D1103),,LEFT(D1103,LEN(D1103)-6)*1)</f>
        <v>0</v>
      </c>
      <c r="I1103" s="9" t="str">
        <f aca="false">IF(ISBLANK(A1103),"",-B1103*C1103)</f>
        <v/>
      </c>
      <c r="J1103" s="9" t="str">
        <f aca="false">IF(ISBLANK(A1103),"",-SUM(I$3:I1103))</f>
        <v/>
      </c>
      <c r="K1103" s="9" t="str">
        <f aca="false">IF(ISBLANK(A1103),"",SUMPRODUCT(O1103:R1103,T1103:W1103)-J1103)</f>
        <v/>
      </c>
      <c r="L1103" s="5" t="str">
        <f aca="false">IF(ISBLANK(A1103),"",K1103/$M$1)</f>
        <v/>
      </c>
      <c r="M1103" s="5" t="str">
        <f aca="false">IF(ISBLANK(A1103),"",K1103/($M$1+SUM(K$3:K1102)))</f>
        <v/>
      </c>
      <c r="N1103" s="0" t="str">
        <f aca="false">IF(ISBLANK(A1103),"",IF(H1104=0,NETWORKDAYS($H$3,H1103,holiday!$B$2:$B$10),IF(DAY(H1103)&lt;DAY(H1104),NETWORKDAYS($H$3,H1103,holiday!$B$2:$B$10),0)))</f>
        <v/>
      </c>
      <c r="O1103" s="0" t="str">
        <f aca="false">IF(ISBLANK(A1103),"",SUMIF($A$3:$A1103,O$2,$B$3:$B1103))</f>
        <v/>
      </c>
      <c r="P1103" s="0" t="str">
        <f aca="false">IF(ISBLANK(A1103),"",SUMIF($A$3:$A1103,P$2,$B$3:$B1103))</f>
        <v/>
      </c>
      <c r="Q1103" s="0" t="str">
        <f aca="false">IF(ISBLANK(A1103),"",SUMIF($A$3:$A1103,Q$2,$B$3:$B1103))</f>
        <v/>
      </c>
      <c r="R1103" s="0" t="str">
        <f aca="false">IF(ISBLANK(A1103),"",SUMIF($A$3:$A1103,R$2,$B$3:$B1103))</f>
        <v/>
      </c>
      <c r="T1103" s="9" t="str">
        <f aca="false">IF(ISBLANK(A1103),"",IF($A1103=T$2,$C1103,T1102))</f>
        <v/>
      </c>
      <c r="U1103" s="9" t="str">
        <f aca="false">IF(ISBLANK(A1103),"",IF($A1103=U$2,$C1103,U1102))</f>
        <v/>
      </c>
      <c r="V1103" s="9" t="str">
        <f aca="false">IF(ISBLANK(A1103),"",IF($A1103=V$2,$C1103,V1102))</f>
        <v/>
      </c>
      <c r="W1103" s="9" t="str">
        <f aca="false">IF(ISBLANK(A1103),"",IF($A1103=W$2,$C1103,W1102))</f>
        <v/>
      </c>
    </row>
    <row r="1104" customFormat="false" ht="14.1" hidden="false" customHeight="false" outlineLevel="0" collapsed="false">
      <c r="H1104" s="8" t="n">
        <f aca="false">IF(ISBLANK(D1104),,LEFT(D1104,LEN(D1104)-6)*1)</f>
        <v>0</v>
      </c>
      <c r="I1104" s="9" t="str">
        <f aca="false">IF(ISBLANK(A1104),"",-B1104*C1104)</f>
        <v/>
      </c>
      <c r="J1104" s="9" t="str">
        <f aca="false">IF(ISBLANK(A1104),"",-SUM(I$3:I1104))</f>
        <v/>
      </c>
      <c r="K1104" s="9" t="str">
        <f aca="false">IF(ISBLANK(A1104),"",SUMPRODUCT(O1104:R1104,T1104:W1104)-J1104)</f>
        <v/>
      </c>
      <c r="L1104" s="5" t="str">
        <f aca="false">IF(ISBLANK(A1104),"",K1104/$M$1)</f>
        <v/>
      </c>
      <c r="M1104" s="5" t="str">
        <f aca="false">IF(ISBLANK(A1104),"",K1104/($M$1+SUM(K$3:K1103)))</f>
        <v/>
      </c>
      <c r="N1104" s="0" t="str">
        <f aca="false">IF(ISBLANK(A1104),"",IF(H1105=0,NETWORKDAYS($H$3,H1104,holiday!$B$2:$B$10),IF(DAY(H1104)&lt;DAY(H1105),NETWORKDAYS($H$3,H1104,holiday!$B$2:$B$10),0)))</f>
        <v/>
      </c>
      <c r="O1104" s="0" t="str">
        <f aca="false">IF(ISBLANK(A1104),"",SUMIF($A$3:$A1104,O$2,$B$3:$B1104))</f>
        <v/>
      </c>
      <c r="P1104" s="0" t="str">
        <f aca="false">IF(ISBLANK(A1104),"",SUMIF($A$3:$A1104,P$2,$B$3:$B1104))</f>
        <v/>
      </c>
      <c r="Q1104" s="0" t="str">
        <f aca="false">IF(ISBLANK(A1104),"",SUMIF($A$3:$A1104,Q$2,$B$3:$B1104))</f>
        <v/>
      </c>
      <c r="R1104" s="0" t="str">
        <f aca="false">IF(ISBLANK(A1104),"",SUMIF($A$3:$A1104,R$2,$B$3:$B1104))</f>
        <v/>
      </c>
      <c r="T1104" s="9" t="str">
        <f aca="false">IF(ISBLANK(A1104),"",IF($A1104=T$2,$C1104,T1103))</f>
        <v/>
      </c>
      <c r="U1104" s="9" t="str">
        <f aca="false">IF(ISBLANK(A1104),"",IF($A1104=U$2,$C1104,U1103))</f>
        <v/>
      </c>
      <c r="V1104" s="9" t="str">
        <f aca="false">IF(ISBLANK(A1104),"",IF($A1104=V$2,$C1104,V1103))</f>
        <v/>
      </c>
      <c r="W1104" s="9" t="str">
        <f aca="false">IF(ISBLANK(A1104),"",IF($A1104=W$2,$C1104,W1103))</f>
        <v/>
      </c>
    </row>
    <row r="1105" customFormat="false" ht="14.1" hidden="false" customHeight="false" outlineLevel="0" collapsed="false">
      <c r="H1105" s="8" t="n">
        <f aca="false">IF(ISBLANK(D1105),,LEFT(D1105,LEN(D1105)-6)*1)</f>
        <v>0</v>
      </c>
      <c r="I1105" s="9" t="str">
        <f aca="false">IF(ISBLANK(A1105),"",-B1105*C1105)</f>
        <v/>
      </c>
      <c r="J1105" s="9" t="str">
        <f aca="false">IF(ISBLANK(A1105),"",-SUM(I$3:I1105))</f>
        <v/>
      </c>
      <c r="K1105" s="9" t="str">
        <f aca="false">IF(ISBLANK(A1105),"",SUMPRODUCT(O1105:R1105,T1105:W1105)-J1105)</f>
        <v/>
      </c>
      <c r="L1105" s="5" t="str">
        <f aca="false">IF(ISBLANK(A1105),"",K1105/$M$1)</f>
        <v/>
      </c>
      <c r="M1105" s="5" t="str">
        <f aca="false">IF(ISBLANK(A1105),"",K1105/($M$1+SUM(K$3:K1104)))</f>
        <v/>
      </c>
      <c r="N1105" s="0" t="str">
        <f aca="false">IF(ISBLANK(A1105),"",IF(H1106=0,NETWORKDAYS($H$3,H1105,holiday!$B$2:$B$10),IF(DAY(H1105)&lt;DAY(H1106),NETWORKDAYS($H$3,H1105,holiday!$B$2:$B$10),0)))</f>
        <v/>
      </c>
      <c r="O1105" s="0" t="str">
        <f aca="false">IF(ISBLANK(A1105),"",SUMIF($A$3:$A1105,O$2,$B$3:$B1105))</f>
        <v/>
      </c>
      <c r="P1105" s="0" t="str">
        <f aca="false">IF(ISBLANK(A1105),"",SUMIF($A$3:$A1105,P$2,$B$3:$B1105))</f>
        <v/>
      </c>
      <c r="Q1105" s="0" t="str">
        <f aca="false">IF(ISBLANK(A1105),"",SUMIF($A$3:$A1105,Q$2,$B$3:$B1105))</f>
        <v/>
      </c>
      <c r="R1105" s="0" t="str">
        <f aca="false">IF(ISBLANK(A1105),"",SUMIF($A$3:$A1105,R$2,$B$3:$B1105))</f>
        <v/>
      </c>
      <c r="T1105" s="9" t="str">
        <f aca="false">IF(ISBLANK(A1105),"",IF($A1105=T$2,$C1105,T1104))</f>
        <v/>
      </c>
      <c r="U1105" s="9" t="str">
        <f aca="false">IF(ISBLANK(A1105),"",IF($A1105=U$2,$C1105,U1104))</f>
        <v/>
      </c>
      <c r="V1105" s="9" t="str">
        <f aca="false">IF(ISBLANK(A1105),"",IF($A1105=V$2,$C1105,V1104))</f>
        <v/>
      </c>
      <c r="W1105" s="9" t="str">
        <f aca="false">IF(ISBLANK(A1105),"",IF($A1105=W$2,$C1105,W1104))</f>
        <v/>
      </c>
    </row>
    <row r="1106" customFormat="false" ht="14.1" hidden="false" customHeight="false" outlineLevel="0" collapsed="false">
      <c r="H1106" s="8" t="n">
        <f aca="false">IF(ISBLANK(D1106),,LEFT(D1106,LEN(D1106)-6)*1)</f>
        <v>0</v>
      </c>
      <c r="I1106" s="9" t="str">
        <f aca="false">IF(ISBLANK(A1106),"",-B1106*C1106)</f>
        <v/>
      </c>
      <c r="J1106" s="9" t="str">
        <f aca="false">IF(ISBLANK(A1106),"",-SUM(I$3:I1106))</f>
        <v/>
      </c>
      <c r="K1106" s="9" t="str">
        <f aca="false">IF(ISBLANK(A1106),"",SUMPRODUCT(O1106:R1106,T1106:W1106)-J1106)</f>
        <v/>
      </c>
      <c r="L1106" s="5" t="str">
        <f aca="false">IF(ISBLANK(A1106),"",K1106/$M$1)</f>
        <v/>
      </c>
      <c r="M1106" s="5" t="str">
        <f aca="false">IF(ISBLANK(A1106),"",K1106/($M$1+SUM(K$3:K1105)))</f>
        <v/>
      </c>
      <c r="N1106" s="0" t="str">
        <f aca="false">IF(ISBLANK(A1106),"",IF(H1107=0,NETWORKDAYS($H$3,H1106,holiday!$B$2:$B$10),IF(DAY(H1106)&lt;DAY(H1107),NETWORKDAYS($H$3,H1106,holiday!$B$2:$B$10),0)))</f>
        <v/>
      </c>
      <c r="O1106" s="0" t="str">
        <f aca="false">IF(ISBLANK(A1106),"",SUMIF($A$3:$A1106,O$2,$B$3:$B1106))</f>
        <v/>
      </c>
      <c r="P1106" s="0" t="str">
        <f aca="false">IF(ISBLANK(A1106),"",SUMIF($A$3:$A1106,P$2,$B$3:$B1106))</f>
        <v/>
      </c>
      <c r="Q1106" s="0" t="str">
        <f aca="false">IF(ISBLANK(A1106),"",SUMIF($A$3:$A1106,Q$2,$B$3:$B1106))</f>
        <v/>
      </c>
      <c r="R1106" s="0" t="str">
        <f aca="false">IF(ISBLANK(A1106),"",SUMIF($A$3:$A1106,R$2,$B$3:$B1106))</f>
        <v/>
      </c>
      <c r="T1106" s="9" t="str">
        <f aca="false">IF(ISBLANK(A1106),"",IF($A1106=T$2,$C1106,T1105))</f>
        <v/>
      </c>
      <c r="U1106" s="9" t="str">
        <f aca="false">IF(ISBLANK(A1106),"",IF($A1106=U$2,$C1106,U1105))</f>
        <v/>
      </c>
      <c r="V1106" s="9" t="str">
        <f aca="false">IF(ISBLANK(A1106),"",IF($A1106=V$2,$C1106,V1105))</f>
        <v/>
      </c>
      <c r="W1106" s="9" t="str">
        <f aca="false">IF(ISBLANK(A1106),"",IF($A1106=W$2,$C1106,W1105))</f>
        <v/>
      </c>
    </row>
    <row r="1107" customFormat="false" ht="14.1" hidden="false" customHeight="false" outlineLevel="0" collapsed="false">
      <c r="H1107" s="8" t="n">
        <f aca="false">IF(ISBLANK(D1107),,LEFT(D1107,LEN(D1107)-6)*1)</f>
        <v>0</v>
      </c>
      <c r="I1107" s="9" t="str">
        <f aca="false">IF(ISBLANK(A1107),"",-B1107*C1107)</f>
        <v/>
      </c>
      <c r="J1107" s="9" t="str">
        <f aca="false">IF(ISBLANK(A1107),"",-SUM(I$3:I1107))</f>
        <v/>
      </c>
      <c r="K1107" s="9" t="str">
        <f aca="false">IF(ISBLANK(A1107),"",SUMPRODUCT(O1107:R1107,T1107:W1107)-J1107)</f>
        <v/>
      </c>
      <c r="L1107" s="5" t="str">
        <f aca="false">IF(ISBLANK(A1107),"",K1107/$M$1)</f>
        <v/>
      </c>
      <c r="M1107" s="5" t="str">
        <f aca="false">IF(ISBLANK(A1107),"",K1107/($M$1+SUM(K$3:K1106)))</f>
        <v/>
      </c>
      <c r="N1107" s="0" t="str">
        <f aca="false">IF(ISBLANK(A1107),"",IF(H1108=0,NETWORKDAYS($H$3,H1107,holiday!$B$2:$B$10),IF(DAY(H1107)&lt;DAY(H1108),NETWORKDAYS($H$3,H1107,holiday!$B$2:$B$10),0)))</f>
        <v/>
      </c>
      <c r="O1107" s="0" t="str">
        <f aca="false">IF(ISBLANK(A1107),"",SUMIF($A$3:$A1107,O$2,$B$3:$B1107))</f>
        <v/>
      </c>
      <c r="P1107" s="0" t="str">
        <f aca="false">IF(ISBLANK(A1107),"",SUMIF($A$3:$A1107,P$2,$B$3:$B1107))</f>
        <v/>
      </c>
      <c r="Q1107" s="0" t="str">
        <f aca="false">IF(ISBLANK(A1107),"",SUMIF($A$3:$A1107,Q$2,$B$3:$B1107))</f>
        <v/>
      </c>
      <c r="R1107" s="0" t="str">
        <f aca="false">IF(ISBLANK(A1107),"",SUMIF($A$3:$A1107,R$2,$B$3:$B1107))</f>
        <v/>
      </c>
      <c r="T1107" s="9" t="str">
        <f aca="false">IF(ISBLANK(A1107),"",IF($A1107=T$2,$C1107,T1106))</f>
        <v/>
      </c>
      <c r="U1107" s="9" t="str">
        <f aca="false">IF(ISBLANK(A1107),"",IF($A1107=U$2,$C1107,U1106))</f>
        <v/>
      </c>
      <c r="V1107" s="9" t="str">
        <f aca="false">IF(ISBLANK(A1107),"",IF($A1107=V$2,$C1107,V1106))</f>
        <v/>
      </c>
      <c r="W1107" s="9" t="str">
        <f aca="false">IF(ISBLANK(A1107),"",IF($A1107=W$2,$C1107,W1106))</f>
        <v/>
      </c>
    </row>
    <row r="1108" customFormat="false" ht="14.1" hidden="false" customHeight="false" outlineLevel="0" collapsed="false">
      <c r="H1108" s="8" t="n">
        <f aca="false">IF(ISBLANK(D1108),,LEFT(D1108,LEN(D1108)-6)*1)</f>
        <v>0</v>
      </c>
      <c r="I1108" s="9" t="str">
        <f aca="false">IF(ISBLANK(A1108),"",-B1108*C1108)</f>
        <v/>
      </c>
      <c r="J1108" s="9" t="str">
        <f aca="false">IF(ISBLANK(A1108),"",-SUM(I$3:I1108))</f>
        <v/>
      </c>
      <c r="K1108" s="9" t="str">
        <f aca="false">IF(ISBLANK(A1108),"",SUMPRODUCT(O1108:R1108,T1108:W1108)-J1108)</f>
        <v/>
      </c>
      <c r="L1108" s="5" t="str">
        <f aca="false">IF(ISBLANK(A1108),"",K1108/$M$1)</f>
        <v/>
      </c>
      <c r="M1108" s="5" t="str">
        <f aca="false">IF(ISBLANK(A1108),"",K1108/($M$1+SUM(K$3:K1107)))</f>
        <v/>
      </c>
      <c r="N1108" s="0" t="str">
        <f aca="false">IF(ISBLANK(A1108),"",IF(H1109=0,NETWORKDAYS($H$3,H1108,holiday!$B$2:$B$10),IF(DAY(H1108)&lt;DAY(H1109),NETWORKDAYS($H$3,H1108,holiday!$B$2:$B$10),0)))</f>
        <v/>
      </c>
      <c r="O1108" s="0" t="str">
        <f aca="false">IF(ISBLANK(A1108),"",SUMIF($A$3:$A1108,O$2,$B$3:$B1108))</f>
        <v/>
      </c>
      <c r="P1108" s="0" t="str">
        <f aca="false">IF(ISBLANK(A1108),"",SUMIF($A$3:$A1108,P$2,$B$3:$B1108))</f>
        <v/>
      </c>
      <c r="Q1108" s="0" t="str">
        <f aca="false">IF(ISBLANK(A1108),"",SUMIF($A$3:$A1108,Q$2,$B$3:$B1108))</f>
        <v/>
      </c>
      <c r="R1108" s="0" t="str">
        <f aca="false">IF(ISBLANK(A1108),"",SUMIF($A$3:$A1108,R$2,$B$3:$B1108))</f>
        <v/>
      </c>
      <c r="T1108" s="9" t="str">
        <f aca="false">IF(ISBLANK(A1108),"",IF($A1108=T$2,$C1108,T1107))</f>
        <v/>
      </c>
      <c r="U1108" s="9" t="str">
        <f aca="false">IF(ISBLANK(A1108),"",IF($A1108=U$2,$C1108,U1107))</f>
        <v/>
      </c>
      <c r="V1108" s="9" t="str">
        <f aca="false">IF(ISBLANK(A1108),"",IF($A1108=V$2,$C1108,V1107))</f>
        <v/>
      </c>
      <c r="W1108" s="9" t="str">
        <f aca="false">IF(ISBLANK(A1108),"",IF($A1108=W$2,$C1108,W1107))</f>
        <v/>
      </c>
    </row>
    <row r="1109" customFormat="false" ht="14.1" hidden="false" customHeight="false" outlineLevel="0" collapsed="false">
      <c r="H1109" s="8" t="n">
        <f aca="false">IF(ISBLANK(D1109),,LEFT(D1109,LEN(D1109)-6)*1)</f>
        <v>0</v>
      </c>
      <c r="I1109" s="9" t="str">
        <f aca="false">IF(ISBLANK(A1109),"",-B1109*C1109)</f>
        <v/>
      </c>
      <c r="J1109" s="9" t="str">
        <f aca="false">IF(ISBLANK(A1109),"",-SUM(I$3:I1109))</f>
        <v/>
      </c>
      <c r="K1109" s="9" t="str">
        <f aca="false">IF(ISBLANK(A1109),"",SUMPRODUCT(O1109:R1109,T1109:W1109)-J1109)</f>
        <v/>
      </c>
      <c r="L1109" s="5" t="str">
        <f aca="false">IF(ISBLANK(A1109),"",K1109/$M$1)</f>
        <v/>
      </c>
      <c r="M1109" s="5" t="str">
        <f aca="false">IF(ISBLANK(A1109),"",K1109/($M$1+SUM(K$3:K1108)))</f>
        <v/>
      </c>
      <c r="N1109" s="0" t="str">
        <f aca="false">IF(ISBLANK(A1109),"",IF(H1110=0,NETWORKDAYS($H$3,H1109,holiday!$B$2:$B$10),IF(DAY(H1109)&lt;DAY(H1110),NETWORKDAYS($H$3,H1109,holiday!$B$2:$B$10),0)))</f>
        <v/>
      </c>
      <c r="O1109" s="0" t="str">
        <f aca="false">IF(ISBLANK(A1109),"",SUMIF($A$3:$A1109,O$2,$B$3:$B1109))</f>
        <v/>
      </c>
      <c r="P1109" s="0" t="str">
        <f aca="false">IF(ISBLANK(A1109),"",SUMIF($A$3:$A1109,P$2,$B$3:$B1109))</f>
        <v/>
      </c>
      <c r="Q1109" s="0" t="str">
        <f aca="false">IF(ISBLANK(A1109),"",SUMIF($A$3:$A1109,Q$2,$B$3:$B1109))</f>
        <v/>
      </c>
      <c r="R1109" s="0" t="str">
        <f aca="false">IF(ISBLANK(A1109),"",SUMIF($A$3:$A1109,R$2,$B$3:$B1109))</f>
        <v/>
      </c>
      <c r="T1109" s="9" t="str">
        <f aca="false">IF(ISBLANK(A1109),"",IF($A1109=T$2,$C1109,T1108))</f>
        <v/>
      </c>
      <c r="U1109" s="9" t="str">
        <f aca="false">IF(ISBLANK(A1109),"",IF($A1109=U$2,$C1109,U1108))</f>
        <v/>
      </c>
      <c r="V1109" s="9" t="str">
        <f aca="false">IF(ISBLANK(A1109),"",IF($A1109=V$2,$C1109,V1108))</f>
        <v/>
      </c>
      <c r="W1109" s="9" t="str">
        <f aca="false">IF(ISBLANK(A1109),"",IF($A1109=W$2,$C1109,W1108))</f>
        <v/>
      </c>
    </row>
    <row r="1110" customFormat="false" ht="14.1" hidden="false" customHeight="false" outlineLevel="0" collapsed="false">
      <c r="H1110" s="8" t="n">
        <f aca="false">IF(ISBLANK(D1110),,LEFT(D1110,LEN(D1110)-6)*1)</f>
        <v>0</v>
      </c>
      <c r="I1110" s="9" t="str">
        <f aca="false">IF(ISBLANK(A1110),"",-B1110*C1110)</f>
        <v/>
      </c>
      <c r="J1110" s="9" t="str">
        <f aca="false">IF(ISBLANK(A1110),"",-SUM(I$3:I1110))</f>
        <v/>
      </c>
      <c r="K1110" s="9" t="str">
        <f aca="false">IF(ISBLANK(A1110),"",SUMPRODUCT(O1110:R1110,T1110:W1110)-J1110)</f>
        <v/>
      </c>
      <c r="L1110" s="5" t="str">
        <f aca="false">IF(ISBLANK(A1110),"",K1110/$M$1)</f>
        <v/>
      </c>
      <c r="M1110" s="5" t="str">
        <f aca="false">IF(ISBLANK(A1110),"",K1110/($M$1+SUM(K$3:K1109)))</f>
        <v/>
      </c>
      <c r="N1110" s="0" t="str">
        <f aca="false">IF(ISBLANK(A1110),"",IF(H1111=0,NETWORKDAYS($H$3,H1110,holiday!$B$2:$B$10),IF(DAY(H1110)&lt;DAY(H1111),NETWORKDAYS($H$3,H1110,holiday!$B$2:$B$10),0)))</f>
        <v/>
      </c>
      <c r="O1110" s="0" t="str">
        <f aca="false">IF(ISBLANK(A1110),"",SUMIF($A$3:$A1110,O$2,$B$3:$B1110))</f>
        <v/>
      </c>
      <c r="P1110" s="0" t="str">
        <f aca="false">IF(ISBLANK(A1110),"",SUMIF($A$3:$A1110,P$2,$B$3:$B1110))</f>
        <v/>
      </c>
      <c r="Q1110" s="0" t="str">
        <f aca="false">IF(ISBLANK(A1110),"",SUMIF($A$3:$A1110,Q$2,$B$3:$B1110))</f>
        <v/>
      </c>
      <c r="R1110" s="0" t="str">
        <f aca="false">IF(ISBLANK(A1110),"",SUMIF($A$3:$A1110,R$2,$B$3:$B1110))</f>
        <v/>
      </c>
      <c r="T1110" s="9" t="str">
        <f aca="false">IF(ISBLANK(A1110),"",IF($A1110=T$2,$C1110,T1109))</f>
        <v/>
      </c>
      <c r="U1110" s="9" t="str">
        <f aca="false">IF(ISBLANK(A1110),"",IF($A1110=U$2,$C1110,U1109))</f>
        <v/>
      </c>
      <c r="V1110" s="9" t="str">
        <f aca="false">IF(ISBLANK(A1110),"",IF($A1110=V$2,$C1110,V1109))</f>
        <v/>
      </c>
      <c r="W1110" s="9" t="str">
        <f aca="false">IF(ISBLANK(A1110),"",IF($A1110=W$2,$C1110,W1109))</f>
        <v/>
      </c>
    </row>
    <row r="1111" customFormat="false" ht="14.1" hidden="false" customHeight="false" outlineLevel="0" collapsed="false">
      <c r="H1111" s="8" t="n">
        <f aca="false">IF(ISBLANK(D1111),,LEFT(D1111,LEN(D1111)-6)*1)</f>
        <v>0</v>
      </c>
      <c r="I1111" s="9" t="str">
        <f aca="false">IF(ISBLANK(A1111),"",-B1111*C1111)</f>
        <v/>
      </c>
      <c r="J1111" s="9" t="str">
        <f aca="false">IF(ISBLANK(A1111),"",-SUM(I$3:I1111))</f>
        <v/>
      </c>
      <c r="K1111" s="9" t="str">
        <f aca="false">IF(ISBLANK(A1111),"",SUMPRODUCT(O1111:R1111,T1111:W1111)-J1111)</f>
        <v/>
      </c>
      <c r="L1111" s="5" t="str">
        <f aca="false">IF(ISBLANK(A1111),"",K1111/$M$1)</f>
        <v/>
      </c>
      <c r="M1111" s="5" t="str">
        <f aca="false">IF(ISBLANK(A1111),"",K1111/($M$1+SUM(K$3:K1110)))</f>
        <v/>
      </c>
      <c r="N1111" s="0" t="str">
        <f aca="false">IF(ISBLANK(A1111),"",IF(H1112=0,NETWORKDAYS($H$3,H1111,holiday!$B$2:$B$10),IF(DAY(H1111)&lt;DAY(H1112),NETWORKDAYS($H$3,H1111,holiday!$B$2:$B$10),0)))</f>
        <v/>
      </c>
      <c r="O1111" s="0" t="str">
        <f aca="false">IF(ISBLANK(A1111),"",SUMIF($A$3:$A1111,O$2,$B$3:$B1111))</f>
        <v/>
      </c>
      <c r="P1111" s="0" t="str">
        <f aca="false">IF(ISBLANK(A1111),"",SUMIF($A$3:$A1111,P$2,$B$3:$B1111))</f>
        <v/>
      </c>
      <c r="Q1111" s="0" t="str">
        <f aca="false">IF(ISBLANK(A1111),"",SUMIF($A$3:$A1111,Q$2,$B$3:$B1111))</f>
        <v/>
      </c>
      <c r="R1111" s="0" t="str">
        <f aca="false">IF(ISBLANK(A1111),"",SUMIF($A$3:$A1111,R$2,$B$3:$B1111))</f>
        <v/>
      </c>
      <c r="T1111" s="9" t="str">
        <f aca="false">IF(ISBLANK(A1111),"",IF($A1111=T$2,$C1111,T1110))</f>
        <v/>
      </c>
      <c r="U1111" s="9" t="str">
        <f aca="false">IF(ISBLANK(A1111),"",IF($A1111=U$2,$C1111,U1110))</f>
        <v/>
      </c>
      <c r="V1111" s="9" t="str">
        <f aca="false">IF(ISBLANK(A1111),"",IF($A1111=V$2,$C1111,V1110))</f>
        <v/>
      </c>
      <c r="W1111" s="9" t="str">
        <f aca="false">IF(ISBLANK(A1111),"",IF($A1111=W$2,$C1111,W1110))</f>
        <v/>
      </c>
    </row>
    <row r="1112" customFormat="false" ht="14.1" hidden="false" customHeight="false" outlineLevel="0" collapsed="false">
      <c r="H1112" s="8" t="n">
        <f aca="false">IF(ISBLANK(D1112),,LEFT(D1112,LEN(D1112)-6)*1)</f>
        <v>0</v>
      </c>
      <c r="I1112" s="9" t="str">
        <f aca="false">IF(ISBLANK(A1112),"",-B1112*C1112)</f>
        <v/>
      </c>
      <c r="J1112" s="9" t="str">
        <f aca="false">IF(ISBLANK(A1112),"",-SUM(I$3:I1112))</f>
        <v/>
      </c>
      <c r="K1112" s="9" t="str">
        <f aca="false">IF(ISBLANK(A1112),"",SUMPRODUCT(O1112:R1112,T1112:W1112)-J1112)</f>
        <v/>
      </c>
      <c r="L1112" s="5" t="str">
        <f aca="false">IF(ISBLANK(A1112),"",K1112/$M$1)</f>
        <v/>
      </c>
      <c r="M1112" s="5" t="str">
        <f aca="false">IF(ISBLANK(A1112),"",K1112/($M$1+SUM(K$3:K1111)))</f>
        <v/>
      </c>
      <c r="N1112" s="0" t="str">
        <f aca="false">IF(ISBLANK(A1112),"",IF(H1113=0,NETWORKDAYS($H$3,H1112,holiday!$B$2:$B$10),IF(DAY(H1112)&lt;DAY(H1113),NETWORKDAYS($H$3,H1112,holiday!$B$2:$B$10),0)))</f>
        <v/>
      </c>
      <c r="O1112" s="0" t="str">
        <f aca="false">IF(ISBLANK(A1112),"",SUMIF($A$3:$A1112,O$2,$B$3:$B1112))</f>
        <v/>
      </c>
      <c r="P1112" s="0" t="str">
        <f aca="false">IF(ISBLANK(A1112),"",SUMIF($A$3:$A1112,P$2,$B$3:$B1112))</f>
        <v/>
      </c>
      <c r="Q1112" s="0" t="str">
        <f aca="false">IF(ISBLANK(A1112),"",SUMIF($A$3:$A1112,Q$2,$B$3:$B1112))</f>
        <v/>
      </c>
      <c r="R1112" s="0" t="str">
        <f aca="false">IF(ISBLANK(A1112),"",SUMIF($A$3:$A1112,R$2,$B$3:$B1112))</f>
        <v/>
      </c>
      <c r="T1112" s="9" t="str">
        <f aca="false">IF(ISBLANK(A1112),"",IF($A1112=T$2,$C1112,T1111))</f>
        <v/>
      </c>
      <c r="U1112" s="9" t="str">
        <f aca="false">IF(ISBLANK(A1112),"",IF($A1112=U$2,$C1112,U1111))</f>
        <v/>
      </c>
      <c r="V1112" s="9" t="str">
        <f aca="false">IF(ISBLANK(A1112),"",IF($A1112=V$2,$C1112,V1111))</f>
        <v/>
      </c>
      <c r="W1112" s="9" t="str">
        <f aca="false">IF(ISBLANK(A1112),"",IF($A1112=W$2,$C1112,W1111))</f>
        <v/>
      </c>
    </row>
    <row r="1113" customFormat="false" ht="14.1" hidden="false" customHeight="false" outlineLevel="0" collapsed="false">
      <c r="H1113" s="8" t="n">
        <f aca="false">IF(ISBLANK(D1113),,LEFT(D1113,LEN(D1113)-6)*1)</f>
        <v>0</v>
      </c>
      <c r="I1113" s="9" t="str">
        <f aca="false">IF(ISBLANK(A1113),"",-B1113*C1113)</f>
        <v/>
      </c>
      <c r="J1113" s="9" t="str">
        <f aca="false">IF(ISBLANK(A1113),"",-SUM(I$3:I1113))</f>
        <v/>
      </c>
      <c r="K1113" s="9" t="str">
        <f aca="false">IF(ISBLANK(A1113),"",SUMPRODUCT(O1113:R1113,T1113:W1113)-J1113)</f>
        <v/>
      </c>
      <c r="L1113" s="5" t="str">
        <f aca="false">IF(ISBLANK(A1113),"",K1113/$M$1)</f>
        <v/>
      </c>
      <c r="M1113" s="5" t="str">
        <f aca="false">IF(ISBLANK(A1113),"",K1113/($M$1+SUM(K$3:K1112)))</f>
        <v/>
      </c>
      <c r="N1113" s="0" t="str">
        <f aca="false">IF(ISBLANK(A1113),"",IF(H1114=0,NETWORKDAYS($H$3,H1113,holiday!$B$2:$B$10),IF(DAY(H1113)&lt;DAY(H1114),NETWORKDAYS($H$3,H1113,holiday!$B$2:$B$10),0)))</f>
        <v/>
      </c>
      <c r="O1113" s="0" t="str">
        <f aca="false">IF(ISBLANK(A1113),"",SUMIF($A$3:$A1113,O$2,$B$3:$B1113))</f>
        <v/>
      </c>
      <c r="P1113" s="0" t="str">
        <f aca="false">IF(ISBLANK(A1113),"",SUMIF($A$3:$A1113,P$2,$B$3:$B1113))</f>
        <v/>
      </c>
      <c r="Q1113" s="0" t="str">
        <f aca="false">IF(ISBLANK(A1113),"",SUMIF($A$3:$A1113,Q$2,$B$3:$B1113))</f>
        <v/>
      </c>
      <c r="R1113" s="0" t="str">
        <f aca="false">IF(ISBLANK(A1113),"",SUMIF($A$3:$A1113,R$2,$B$3:$B1113))</f>
        <v/>
      </c>
      <c r="T1113" s="9" t="str">
        <f aca="false">IF(ISBLANK(A1113),"",IF($A1113=T$2,$C1113,T1112))</f>
        <v/>
      </c>
      <c r="U1113" s="9" t="str">
        <f aca="false">IF(ISBLANK(A1113),"",IF($A1113=U$2,$C1113,U1112))</f>
        <v/>
      </c>
      <c r="V1113" s="9" t="str">
        <f aca="false">IF(ISBLANK(A1113),"",IF($A1113=V$2,$C1113,V1112))</f>
        <v/>
      </c>
      <c r="W1113" s="9" t="str">
        <f aca="false">IF(ISBLANK(A1113),"",IF($A1113=W$2,$C1113,W1112))</f>
        <v/>
      </c>
    </row>
    <row r="1114" customFormat="false" ht="14.1" hidden="false" customHeight="false" outlineLevel="0" collapsed="false">
      <c r="H1114" s="8" t="n">
        <f aca="false">IF(ISBLANK(D1114),,LEFT(D1114,LEN(D1114)-6)*1)</f>
        <v>0</v>
      </c>
      <c r="I1114" s="9" t="str">
        <f aca="false">IF(ISBLANK(A1114),"",-B1114*C1114)</f>
        <v/>
      </c>
      <c r="J1114" s="9" t="str">
        <f aca="false">IF(ISBLANK(A1114),"",-SUM(I$3:I1114))</f>
        <v/>
      </c>
      <c r="K1114" s="9" t="str">
        <f aca="false">IF(ISBLANK(A1114),"",SUMPRODUCT(O1114:R1114,T1114:W1114)-J1114)</f>
        <v/>
      </c>
      <c r="L1114" s="5" t="str">
        <f aca="false">IF(ISBLANK(A1114),"",K1114/$M$1)</f>
        <v/>
      </c>
      <c r="M1114" s="5" t="str">
        <f aca="false">IF(ISBLANK(A1114),"",K1114/($M$1+SUM(K$3:K1113)))</f>
        <v/>
      </c>
      <c r="N1114" s="0" t="str">
        <f aca="false">IF(ISBLANK(A1114),"",IF(H1115=0,NETWORKDAYS($H$3,H1114,holiday!$B$2:$B$10),IF(DAY(H1114)&lt;DAY(H1115),NETWORKDAYS($H$3,H1114,holiday!$B$2:$B$10),0)))</f>
        <v/>
      </c>
      <c r="O1114" s="0" t="str">
        <f aca="false">IF(ISBLANK(A1114),"",SUMIF($A$3:$A1114,O$2,$B$3:$B1114))</f>
        <v/>
      </c>
      <c r="P1114" s="0" t="str">
        <f aca="false">IF(ISBLANK(A1114),"",SUMIF($A$3:$A1114,P$2,$B$3:$B1114))</f>
        <v/>
      </c>
      <c r="Q1114" s="0" t="str">
        <f aca="false">IF(ISBLANK(A1114),"",SUMIF($A$3:$A1114,Q$2,$B$3:$B1114))</f>
        <v/>
      </c>
      <c r="R1114" s="0" t="str">
        <f aca="false">IF(ISBLANK(A1114),"",SUMIF($A$3:$A1114,R$2,$B$3:$B1114))</f>
        <v/>
      </c>
      <c r="T1114" s="9" t="str">
        <f aca="false">IF(ISBLANK(A1114),"",IF($A1114=T$2,$C1114,T1113))</f>
        <v/>
      </c>
      <c r="U1114" s="9" t="str">
        <f aca="false">IF(ISBLANK(A1114),"",IF($A1114=U$2,$C1114,U1113))</f>
        <v/>
      </c>
      <c r="V1114" s="9" t="str">
        <f aca="false">IF(ISBLANK(A1114),"",IF($A1114=V$2,$C1114,V1113))</f>
        <v/>
      </c>
      <c r="W1114" s="9" t="str">
        <f aca="false">IF(ISBLANK(A1114),"",IF($A1114=W$2,$C1114,W1113))</f>
        <v/>
      </c>
    </row>
    <row r="1115" customFormat="false" ht="14.1" hidden="false" customHeight="false" outlineLevel="0" collapsed="false">
      <c r="H1115" s="8" t="n">
        <f aca="false">IF(ISBLANK(D1115),,LEFT(D1115,LEN(D1115)-6)*1)</f>
        <v>0</v>
      </c>
      <c r="I1115" s="9" t="str">
        <f aca="false">IF(ISBLANK(A1115),"",-B1115*C1115)</f>
        <v/>
      </c>
      <c r="J1115" s="9" t="str">
        <f aca="false">IF(ISBLANK(A1115),"",-SUM(I$3:I1115))</f>
        <v/>
      </c>
      <c r="K1115" s="9" t="str">
        <f aca="false">IF(ISBLANK(A1115),"",SUMPRODUCT(O1115:R1115,T1115:W1115)-J1115)</f>
        <v/>
      </c>
      <c r="L1115" s="5" t="str">
        <f aca="false">IF(ISBLANK(A1115),"",K1115/$M$1)</f>
        <v/>
      </c>
      <c r="M1115" s="5" t="str">
        <f aca="false">IF(ISBLANK(A1115),"",K1115/($M$1+SUM(K$3:K1114)))</f>
        <v/>
      </c>
      <c r="N1115" s="0" t="str">
        <f aca="false">IF(ISBLANK(A1115),"",IF(H1116=0,NETWORKDAYS($H$3,H1115,holiday!$B$2:$B$10),IF(DAY(H1115)&lt;DAY(H1116),NETWORKDAYS($H$3,H1115,holiday!$B$2:$B$10),0)))</f>
        <v/>
      </c>
      <c r="O1115" s="0" t="str">
        <f aca="false">IF(ISBLANK(A1115),"",SUMIF($A$3:$A1115,O$2,$B$3:$B1115))</f>
        <v/>
      </c>
      <c r="P1115" s="0" t="str">
        <f aca="false">IF(ISBLANK(A1115),"",SUMIF($A$3:$A1115,P$2,$B$3:$B1115))</f>
        <v/>
      </c>
      <c r="Q1115" s="0" t="str">
        <f aca="false">IF(ISBLANK(A1115),"",SUMIF($A$3:$A1115,Q$2,$B$3:$B1115))</f>
        <v/>
      </c>
      <c r="R1115" s="0" t="str">
        <f aca="false">IF(ISBLANK(A1115),"",SUMIF($A$3:$A1115,R$2,$B$3:$B1115))</f>
        <v/>
      </c>
      <c r="T1115" s="9" t="str">
        <f aca="false">IF(ISBLANK(A1115),"",IF($A1115=T$2,$C1115,T1114))</f>
        <v/>
      </c>
      <c r="U1115" s="9" t="str">
        <f aca="false">IF(ISBLANK(A1115),"",IF($A1115=U$2,$C1115,U1114))</f>
        <v/>
      </c>
      <c r="V1115" s="9" t="str">
        <f aca="false">IF(ISBLANK(A1115),"",IF($A1115=V$2,$C1115,V1114))</f>
        <v/>
      </c>
      <c r="W1115" s="9" t="str">
        <f aca="false">IF(ISBLANK(A1115),"",IF($A1115=W$2,$C1115,W1114))</f>
        <v/>
      </c>
    </row>
    <row r="1116" customFormat="false" ht="14.1" hidden="false" customHeight="false" outlineLevel="0" collapsed="false">
      <c r="H1116" s="8" t="n">
        <f aca="false">IF(ISBLANK(D1116),,LEFT(D1116,LEN(D1116)-6)*1)</f>
        <v>0</v>
      </c>
      <c r="I1116" s="9" t="str">
        <f aca="false">IF(ISBLANK(A1116),"",-B1116*C1116)</f>
        <v/>
      </c>
      <c r="J1116" s="9" t="str">
        <f aca="false">IF(ISBLANK(A1116),"",-SUM(I$3:I1116))</f>
        <v/>
      </c>
      <c r="K1116" s="9" t="str">
        <f aca="false">IF(ISBLANK(A1116),"",SUMPRODUCT(O1116:R1116,T1116:W1116)-J1116)</f>
        <v/>
      </c>
      <c r="L1116" s="5" t="str">
        <f aca="false">IF(ISBLANK(A1116),"",K1116/$M$1)</f>
        <v/>
      </c>
      <c r="M1116" s="5" t="str">
        <f aca="false">IF(ISBLANK(A1116),"",K1116/($M$1+SUM(K$3:K1115)))</f>
        <v/>
      </c>
      <c r="N1116" s="0" t="str">
        <f aca="false">IF(ISBLANK(A1116),"",IF(H1117=0,NETWORKDAYS($H$3,H1116,holiday!$B$2:$B$10),IF(DAY(H1116)&lt;DAY(H1117),NETWORKDAYS($H$3,H1116,holiday!$B$2:$B$10),0)))</f>
        <v/>
      </c>
      <c r="O1116" s="0" t="str">
        <f aca="false">IF(ISBLANK(A1116),"",SUMIF($A$3:$A1116,O$2,$B$3:$B1116))</f>
        <v/>
      </c>
      <c r="P1116" s="0" t="str">
        <f aca="false">IF(ISBLANK(A1116),"",SUMIF($A$3:$A1116,P$2,$B$3:$B1116))</f>
        <v/>
      </c>
      <c r="Q1116" s="0" t="str">
        <f aca="false">IF(ISBLANK(A1116),"",SUMIF($A$3:$A1116,Q$2,$B$3:$B1116))</f>
        <v/>
      </c>
      <c r="R1116" s="0" t="str">
        <f aca="false">IF(ISBLANK(A1116),"",SUMIF($A$3:$A1116,R$2,$B$3:$B1116))</f>
        <v/>
      </c>
      <c r="T1116" s="9" t="str">
        <f aca="false">IF(ISBLANK(A1116),"",IF($A1116=T$2,$C1116,T1115))</f>
        <v/>
      </c>
      <c r="U1116" s="9" t="str">
        <f aca="false">IF(ISBLANK(A1116),"",IF($A1116=U$2,$C1116,U1115))</f>
        <v/>
      </c>
      <c r="V1116" s="9" t="str">
        <f aca="false">IF(ISBLANK(A1116),"",IF($A1116=V$2,$C1116,V1115))</f>
        <v/>
      </c>
      <c r="W1116" s="9" t="str">
        <f aca="false">IF(ISBLANK(A1116),"",IF($A1116=W$2,$C1116,W1115))</f>
        <v/>
      </c>
    </row>
    <row r="1117" customFormat="false" ht="14.1" hidden="false" customHeight="false" outlineLevel="0" collapsed="false">
      <c r="H1117" s="8" t="n">
        <f aca="false">IF(ISBLANK(D1117),,LEFT(D1117,LEN(D1117)-6)*1)</f>
        <v>0</v>
      </c>
      <c r="I1117" s="9" t="str">
        <f aca="false">IF(ISBLANK(A1117),"",-B1117*C1117)</f>
        <v/>
      </c>
      <c r="J1117" s="9" t="str">
        <f aca="false">IF(ISBLANK(A1117),"",-SUM(I$3:I1117))</f>
        <v/>
      </c>
      <c r="K1117" s="9" t="str">
        <f aca="false">IF(ISBLANK(A1117),"",SUMPRODUCT(O1117:R1117,T1117:W1117)-J1117)</f>
        <v/>
      </c>
      <c r="L1117" s="5" t="str">
        <f aca="false">IF(ISBLANK(A1117),"",K1117/$M$1)</f>
        <v/>
      </c>
      <c r="M1117" s="5" t="str">
        <f aca="false">IF(ISBLANK(A1117),"",K1117/($M$1+SUM(K$3:K1116)))</f>
        <v/>
      </c>
      <c r="N1117" s="0" t="str">
        <f aca="false">IF(ISBLANK(A1117),"",IF(H1118=0,NETWORKDAYS($H$3,H1117,holiday!$B$2:$B$10),IF(DAY(H1117)&lt;DAY(H1118),NETWORKDAYS($H$3,H1117,holiday!$B$2:$B$10),0)))</f>
        <v/>
      </c>
      <c r="O1117" s="0" t="str">
        <f aca="false">IF(ISBLANK(A1117),"",SUMIF($A$3:$A1117,O$2,$B$3:$B1117))</f>
        <v/>
      </c>
      <c r="P1117" s="0" t="str">
        <f aca="false">IF(ISBLANK(A1117),"",SUMIF($A$3:$A1117,P$2,$B$3:$B1117))</f>
        <v/>
      </c>
      <c r="Q1117" s="0" t="str">
        <f aca="false">IF(ISBLANK(A1117),"",SUMIF($A$3:$A1117,Q$2,$B$3:$B1117))</f>
        <v/>
      </c>
      <c r="R1117" s="0" t="str">
        <f aca="false">IF(ISBLANK(A1117),"",SUMIF($A$3:$A1117,R$2,$B$3:$B1117))</f>
        <v/>
      </c>
      <c r="T1117" s="9" t="str">
        <f aca="false">IF(ISBLANK(A1117),"",IF($A1117=T$2,$C1117,T1116))</f>
        <v/>
      </c>
      <c r="U1117" s="9" t="str">
        <f aca="false">IF(ISBLANK(A1117),"",IF($A1117=U$2,$C1117,U1116))</f>
        <v/>
      </c>
      <c r="V1117" s="9" t="str">
        <f aca="false">IF(ISBLANK(A1117),"",IF($A1117=V$2,$C1117,V1116))</f>
        <v/>
      </c>
      <c r="W1117" s="9" t="str">
        <f aca="false">IF(ISBLANK(A1117),"",IF($A1117=W$2,$C1117,W1116))</f>
        <v/>
      </c>
    </row>
    <row r="1118" customFormat="false" ht="14.1" hidden="false" customHeight="false" outlineLevel="0" collapsed="false">
      <c r="H1118" s="8" t="n">
        <f aca="false">IF(ISBLANK(D1118),,LEFT(D1118,LEN(D1118)-6)*1)</f>
        <v>0</v>
      </c>
      <c r="I1118" s="9" t="str">
        <f aca="false">IF(ISBLANK(A1118),"",-B1118*C1118)</f>
        <v/>
      </c>
      <c r="J1118" s="9" t="str">
        <f aca="false">IF(ISBLANK(A1118),"",-SUM(I$3:I1118))</f>
        <v/>
      </c>
      <c r="K1118" s="9" t="str">
        <f aca="false">IF(ISBLANK(A1118),"",SUMPRODUCT(O1118:R1118,T1118:W1118)-J1118)</f>
        <v/>
      </c>
      <c r="L1118" s="5" t="str">
        <f aca="false">IF(ISBLANK(A1118),"",K1118/$M$1)</f>
        <v/>
      </c>
      <c r="M1118" s="5" t="str">
        <f aca="false">IF(ISBLANK(A1118),"",K1118/($M$1+SUM(K$3:K1117)))</f>
        <v/>
      </c>
      <c r="N1118" s="0" t="str">
        <f aca="false">IF(ISBLANK(A1118),"",IF(H1119=0,NETWORKDAYS($H$3,H1118,holiday!$B$2:$B$10),IF(DAY(H1118)&lt;DAY(H1119),NETWORKDAYS($H$3,H1118,holiday!$B$2:$B$10),0)))</f>
        <v/>
      </c>
      <c r="O1118" s="0" t="str">
        <f aca="false">IF(ISBLANK(A1118),"",SUMIF($A$3:$A1118,O$2,$B$3:$B1118))</f>
        <v/>
      </c>
      <c r="P1118" s="0" t="str">
        <f aca="false">IF(ISBLANK(A1118),"",SUMIF($A$3:$A1118,P$2,$B$3:$B1118))</f>
        <v/>
      </c>
      <c r="Q1118" s="0" t="str">
        <f aca="false">IF(ISBLANK(A1118),"",SUMIF($A$3:$A1118,Q$2,$B$3:$B1118))</f>
        <v/>
      </c>
      <c r="R1118" s="0" t="str">
        <f aca="false">IF(ISBLANK(A1118),"",SUMIF($A$3:$A1118,R$2,$B$3:$B1118))</f>
        <v/>
      </c>
      <c r="T1118" s="9" t="str">
        <f aca="false">IF(ISBLANK(A1118),"",IF($A1118=T$2,$C1118,T1117))</f>
        <v/>
      </c>
      <c r="U1118" s="9" t="str">
        <f aca="false">IF(ISBLANK(A1118),"",IF($A1118=U$2,$C1118,U1117))</f>
        <v/>
      </c>
      <c r="V1118" s="9" t="str">
        <f aca="false">IF(ISBLANK(A1118),"",IF($A1118=V$2,$C1118,V1117))</f>
        <v/>
      </c>
      <c r="W1118" s="9" t="str">
        <f aca="false">IF(ISBLANK(A1118),"",IF($A1118=W$2,$C1118,W1117))</f>
        <v/>
      </c>
    </row>
    <row r="1119" customFormat="false" ht="14.1" hidden="false" customHeight="false" outlineLevel="0" collapsed="false">
      <c r="H1119" s="8" t="n">
        <f aca="false">IF(ISBLANK(D1119),,LEFT(D1119,LEN(D1119)-6)*1)</f>
        <v>0</v>
      </c>
      <c r="I1119" s="9" t="str">
        <f aca="false">IF(ISBLANK(A1119),"",-B1119*C1119)</f>
        <v/>
      </c>
      <c r="J1119" s="9" t="str">
        <f aca="false">IF(ISBLANK(A1119),"",-SUM(I$3:I1119))</f>
        <v/>
      </c>
      <c r="K1119" s="9" t="str">
        <f aca="false">IF(ISBLANK(A1119),"",SUMPRODUCT(O1119:R1119,T1119:W1119)-J1119)</f>
        <v/>
      </c>
      <c r="L1119" s="5" t="str">
        <f aca="false">IF(ISBLANK(A1119),"",K1119/$M$1)</f>
        <v/>
      </c>
      <c r="M1119" s="5" t="str">
        <f aca="false">IF(ISBLANK(A1119),"",K1119/($M$1+SUM(K$3:K1118)))</f>
        <v/>
      </c>
      <c r="N1119" s="0" t="str">
        <f aca="false">IF(ISBLANK(A1119),"",IF(H1120=0,NETWORKDAYS($H$3,H1119,holiday!$B$2:$B$10),IF(DAY(H1119)&lt;DAY(H1120),NETWORKDAYS($H$3,H1119,holiday!$B$2:$B$10),0)))</f>
        <v/>
      </c>
      <c r="O1119" s="0" t="str">
        <f aca="false">IF(ISBLANK(A1119),"",SUMIF($A$3:$A1119,O$2,$B$3:$B1119))</f>
        <v/>
      </c>
      <c r="P1119" s="0" t="str">
        <f aca="false">IF(ISBLANK(A1119),"",SUMIF($A$3:$A1119,P$2,$B$3:$B1119))</f>
        <v/>
      </c>
      <c r="Q1119" s="0" t="str">
        <f aca="false">IF(ISBLANK(A1119),"",SUMIF($A$3:$A1119,Q$2,$B$3:$B1119))</f>
        <v/>
      </c>
      <c r="R1119" s="0" t="str">
        <f aca="false">IF(ISBLANK(A1119),"",SUMIF($A$3:$A1119,R$2,$B$3:$B1119))</f>
        <v/>
      </c>
      <c r="T1119" s="9" t="str">
        <f aca="false">IF(ISBLANK(A1119),"",IF($A1119=T$2,$C1119,T1118))</f>
        <v/>
      </c>
      <c r="U1119" s="9" t="str">
        <f aca="false">IF(ISBLANK(A1119),"",IF($A1119=U$2,$C1119,U1118))</f>
        <v/>
      </c>
      <c r="V1119" s="9" t="str">
        <f aca="false">IF(ISBLANK(A1119),"",IF($A1119=V$2,$C1119,V1118))</f>
        <v/>
      </c>
      <c r="W1119" s="9" t="str">
        <f aca="false">IF(ISBLANK(A1119),"",IF($A1119=W$2,$C1119,W1118))</f>
        <v/>
      </c>
    </row>
    <row r="1120" customFormat="false" ht="14.1" hidden="false" customHeight="false" outlineLevel="0" collapsed="false">
      <c r="H1120" s="8" t="n">
        <f aca="false">IF(ISBLANK(D1120),,LEFT(D1120,LEN(D1120)-6)*1)</f>
        <v>0</v>
      </c>
      <c r="I1120" s="9" t="str">
        <f aca="false">IF(ISBLANK(A1120),"",-B1120*C1120)</f>
        <v/>
      </c>
      <c r="J1120" s="9" t="str">
        <f aca="false">IF(ISBLANK(A1120),"",-SUM(I$3:I1120))</f>
        <v/>
      </c>
      <c r="K1120" s="9" t="str">
        <f aca="false">IF(ISBLANK(A1120),"",SUMPRODUCT(O1120:R1120,T1120:W1120)-J1120)</f>
        <v/>
      </c>
      <c r="L1120" s="5" t="str">
        <f aca="false">IF(ISBLANK(A1120),"",K1120/$M$1)</f>
        <v/>
      </c>
      <c r="M1120" s="5" t="str">
        <f aca="false">IF(ISBLANK(A1120),"",K1120/($M$1+SUM(K$3:K1119)))</f>
        <v/>
      </c>
      <c r="N1120" s="0" t="str">
        <f aca="false">IF(ISBLANK(A1120),"",IF(H1121=0,NETWORKDAYS($H$3,H1120,holiday!$B$2:$B$10),IF(DAY(H1120)&lt;DAY(H1121),NETWORKDAYS($H$3,H1120,holiday!$B$2:$B$10),0)))</f>
        <v/>
      </c>
      <c r="O1120" s="0" t="str">
        <f aca="false">IF(ISBLANK(A1120),"",SUMIF($A$3:$A1120,O$2,$B$3:$B1120))</f>
        <v/>
      </c>
      <c r="P1120" s="0" t="str">
        <f aca="false">IF(ISBLANK(A1120),"",SUMIF($A$3:$A1120,P$2,$B$3:$B1120))</f>
        <v/>
      </c>
      <c r="Q1120" s="0" t="str">
        <f aca="false">IF(ISBLANK(A1120),"",SUMIF($A$3:$A1120,Q$2,$B$3:$B1120))</f>
        <v/>
      </c>
      <c r="R1120" s="0" t="str">
        <f aca="false">IF(ISBLANK(A1120),"",SUMIF($A$3:$A1120,R$2,$B$3:$B1120))</f>
        <v/>
      </c>
      <c r="T1120" s="9" t="str">
        <f aca="false">IF(ISBLANK(A1120),"",IF($A1120=T$2,$C1120,T1119))</f>
        <v/>
      </c>
      <c r="U1120" s="9" t="str">
        <f aca="false">IF(ISBLANK(A1120),"",IF($A1120=U$2,$C1120,U1119))</f>
        <v/>
      </c>
      <c r="V1120" s="9" t="str">
        <f aca="false">IF(ISBLANK(A1120),"",IF($A1120=V$2,$C1120,V1119))</f>
        <v/>
      </c>
      <c r="W1120" s="9" t="str">
        <f aca="false">IF(ISBLANK(A1120),"",IF($A1120=W$2,$C1120,W1119))</f>
        <v/>
      </c>
    </row>
    <row r="1121" customFormat="false" ht="14.1" hidden="false" customHeight="false" outlineLevel="0" collapsed="false">
      <c r="H1121" s="8" t="n">
        <f aca="false">IF(ISBLANK(D1121),,LEFT(D1121,LEN(D1121)-6)*1)</f>
        <v>0</v>
      </c>
      <c r="I1121" s="9" t="str">
        <f aca="false">IF(ISBLANK(A1121),"",-B1121*C1121)</f>
        <v/>
      </c>
      <c r="J1121" s="9" t="str">
        <f aca="false">IF(ISBLANK(A1121),"",-SUM(I$3:I1121))</f>
        <v/>
      </c>
      <c r="K1121" s="9" t="str">
        <f aca="false">IF(ISBLANK(A1121),"",SUMPRODUCT(O1121:R1121,T1121:W1121)-J1121)</f>
        <v/>
      </c>
      <c r="L1121" s="5" t="str">
        <f aca="false">IF(ISBLANK(A1121),"",K1121/$M$1)</f>
        <v/>
      </c>
      <c r="M1121" s="5" t="str">
        <f aca="false">IF(ISBLANK(A1121),"",K1121/($M$1+SUM(K$3:K1120)))</f>
        <v/>
      </c>
      <c r="N1121" s="0" t="str">
        <f aca="false">IF(ISBLANK(A1121),"",IF(H1122=0,NETWORKDAYS($H$3,H1121,holiday!$B$2:$B$10),IF(DAY(H1121)&lt;DAY(H1122),NETWORKDAYS($H$3,H1121,holiday!$B$2:$B$10),0)))</f>
        <v/>
      </c>
      <c r="O1121" s="0" t="str">
        <f aca="false">IF(ISBLANK(A1121),"",SUMIF($A$3:$A1121,O$2,$B$3:$B1121))</f>
        <v/>
      </c>
      <c r="P1121" s="0" t="str">
        <f aca="false">IF(ISBLANK(A1121),"",SUMIF($A$3:$A1121,P$2,$B$3:$B1121))</f>
        <v/>
      </c>
      <c r="Q1121" s="0" t="str">
        <f aca="false">IF(ISBLANK(A1121),"",SUMIF($A$3:$A1121,Q$2,$B$3:$B1121))</f>
        <v/>
      </c>
      <c r="R1121" s="0" t="str">
        <f aca="false">IF(ISBLANK(A1121),"",SUMIF($A$3:$A1121,R$2,$B$3:$B1121))</f>
        <v/>
      </c>
      <c r="T1121" s="9" t="str">
        <f aca="false">IF(ISBLANK(A1121),"",IF($A1121=T$2,$C1121,T1120))</f>
        <v/>
      </c>
      <c r="U1121" s="9" t="str">
        <f aca="false">IF(ISBLANK(A1121),"",IF($A1121=U$2,$C1121,U1120))</f>
        <v/>
      </c>
      <c r="V1121" s="9" t="str">
        <f aca="false">IF(ISBLANK(A1121),"",IF($A1121=V$2,$C1121,V1120))</f>
        <v/>
      </c>
      <c r="W1121" s="9" t="str">
        <f aca="false">IF(ISBLANK(A1121),"",IF($A1121=W$2,$C1121,W1120))</f>
        <v/>
      </c>
    </row>
    <row r="1122" customFormat="false" ht="14.1" hidden="false" customHeight="false" outlineLevel="0" collapsed="false">
      <c r="H1122" s="8" t="n">
        <f aca="false">IF(ISBLANK(D1122),,LEFT(D1122,LEN(D1122)-6)*1)</f>
        <v>0</v>
      </c>
      <c r="I1122" s="9" t="str">
        <f aca="false">IF(ISBLANK(A1122),"",-B1122*C1122)</f>
        <v/>
      </c>
      <c r="J1122" s="9" t="str">
        <f aca="false">IF(ISBLANK(A1122),"",-SUM(I$3:I1122))</f>
        <v/>
      </c>
      <c r="K1122" s="9" t="str">
        <f aca="false">IF(ISBLANK(A1122),"",SUMPRODUCT(O1122:R1122,T1122:W1122)-J1122)</f>
        <v/>
      </c>
      <c r="L1122" s="5" t="str">
        <f aca="false">IF(ISBLANK(A1122),"",K1122/$M$1)</f>
        <v/>
      </c>
      <c r="M1122" s="5" t="str">
        <f aca="false">IF(ISBLANK(A1122),"",K1122/($M$1+SUM(K$3:K1121)))</f>
        <v/>
      </c>
      <c r="N1122" s="0" t="str">
        <f aca="false">IF(ISBLANK(A1122),"",IF(H1123=0,NETWORKDAYS($H$3,H1122,holiday!$B$2:$B$10),IF(DAY(H1122)&lt;DAY(H1123),NETWORKDAYS($H$3,H1122,holiday!$B$2:$B$10),0)))</f>
        <v/>
      </c>
      <c r="O1122" s="0" t="str">
        <f aca="false">IF(ISBLANK(A1122),"",SUMIF($A$3:$A1122,O$2,$B$3:$B1122))</f>
        <v/>
      </c>
      <c r="P1122" s="0" t="str">
        <f aca="false">IF(ISBLANK(A1122),"",SUMIF($A$3:$A1122,P$2,$B$3:$B1122))</f>
        <v/>
      </c>
      <c r="Q1122" s="0" t="str">
        <f aca="false">IF(ISBLANK(A1122),"",SUMIF($A$3:$A1122,Q$2,$B$3:$B1122))</f>
        <v/>
      </c>
      <c r="R1122" s="0" t="str">
        <f aca="false">IF(ISBLANK(A1122),"",SUMIF($A$3:$A1122,R$2,$B$3:$B1122))</f>
        <v/>
      </c>
      <c r="T1122" s="9" t="str">
        <f aca="false">IF(ISBLANK(A1122),"",IF($A1122=T$2,$C1122,T1121))</f>
        <v/>
      </c>
      <c r="U1122" s="9" t="str">
        <f aca="false">IF(ISBLANK(A1122),"",IF($A1122=U$2,$C1122,U1121))</f>
        <v/>
      </c>
      <c r="V1122" s="9" t="str">
        <f aca="false">IF(ISBLANK(A1122),"",IF($A1122=V$2,$C1122,V1121))</f>
        <v/>
      </c>
      <c r="W1122" s="9" t="str">
        <f aca="false">IF(ISBLANK(A1122),"",IF($A1122=W$2,$C1122,W1121))</f>
        <v/>
      </c>
    </row>
    <row r="1123" customFormat="false" ht="14.1" hidden="false" customHeight="false" outlineLevel="0" collapsed="false">
      <c r="H1123" s="8" t="n">
        <f aca="false">IF(ISBLANK(D1123),,LEFT(D1123,LEN(D1123)-6)*1)</f>
        <v>0</v>
      </c>
      <c r="I1123" s="9" t="str">
        <f aca="false">IF(ISBLANK(A1123),"",-B1123*C1123)</f>
        <v/>
      </c>
      <c r="J1123" s="9" t="str">
        <f aca="false">IF(ISBLANK(A1123),"",-SUM(I$3:I1123))</f>
        <v/>
      </c>
      <c r="K1123" s="9" t="str">
        <f aca="false">IF(ISBLANK(A1123),"",SUMPRODUCT(O1123:R1123,T1123:W1123)-J1123)</f>
        <v/>
      </c>
      <c r="L1123" s="5" t="str">
        <f aca="false">IF(ISBLANK(A1123),"",K1123/$M$1)</f>
        <v/>
      </c>
      <c r="M1123" s="5" t="str">
        <f aca="false">IF(ISBLANK(A1123),"",K1123/($M$1+SUM(K$3:K1122)))</f>
        <v/>
      </c>
      <c r="N1123" s="0" t="str">
        <f aca="false">IF(ISBLANK(A1123),"",IF(H1124=0,NETWORKDAYS($H$3,H1123,holiday!$B$2:$B$10),IF(DAY(H1123)&lt;DAY(H1124),NETWORKDAYS($H$3,H1123,holiday!$B$2:$B$10),0)))</f>
        <v/>
      </c>
      <c r="O1123" s="0" t="str">
        <f aca="false">IF(ISBLANK(A1123),"",SUMIF($A$3:$A1123,O$2,$B$3:$B1123))</f>
        <v/>
      </c>
      <c r="P1123" s="0" t="str">
        <f aca="false">IF(ISBLANK(A1123),"",SUMIF($A$3:$A1123,P$2,$B$3:$B1123))</f>
        <v/>
      </c>
      <c r="Q1123" s="0" t="str">
        <f aca="false">IF(ISBLANK(A1123),"",SUMIF($A$3:$A1123,Q$2,$B$3:$B1123))</f>
        <v/>
      </c>
      <c r="R1123" s="0" t="str">
        <f aca="false">IF(ISBLANK(A1123),"",SUMIF($A$3:$A1123,R$2,$B$3:$B1123))</f>
        <v/>
      </c>
      <c r="T1123" s="9" t="str">
        <f aca="false">IF(ISBLANK(A1123),"",IF($A1123=T$2,$C1123,T1122))</f>
        <v/>
      </c>
      <c r="U1123" s="9" t="str">
        <f aca="false">IF(ISBLANK(A1123),"",IF($A1123=U$2,$C1123,U1122))</f>
        <v/>
      </c>
      <c r="V1123" s="9" t="str">
        <f aca="false">IF(ISBLANK(A1123),"",IF($A1123=V$2,$C1123,V1122))</f>
        <v/>
      </c>
      <c r="W1123" s="9" t="str">
        <f aca="false">IF(ISBLANK(A1123),"",IF($A1123=W$2,$C1123,W1122))</f>
        <v/>
      </c>
    </row>
    <row r="1124" customFormat="false" ht="14.1" hidden="false" customHeight="false" outlineLevel="0" collapsed="false">
      <c r="H1124" s="8" t="n">
        <f aca="false">IF(ISBLANK(D1124),,LEFT(D1124,LEN(D1124)-6)*1)</f>
        <v>0</v>
      </c>
      <c r="I1124" s="9" t="str">
        <f aca="false">IF(ISBLANK(A1124),"",-B1124*C1124)</f>
        <v/>
      </c>
      <c r="J1124" s="9" t="str">
        <f aca="false">IF(ISBLANK(A1124),"",-SUM(I$3:I1124))</f>
        <v/>
      </c>
      <c r="K1124" s="9" t="str">
        <f aca="false">IF(ISBLANK(A1124),"",SUMPRODUCT(O1124:R1124,T1124:W1124)-J1124)</f>
        <v/>
      </c>
      <c r="L1124" s="5" t="str">
        <f aca="false">IF(ISBLANK(A1124),"",K1124/$M$1)</f>
        <v/>
      </c>
      <c r="M1124" s="5" t="str">
        <f aca="false">IF(ISBLANK(A1124),"",K1124/($M$1+SUM(K$3:K1123)))</f>
        <v/>
      </c>
      <c r="N1124" s="0" t="str">
        <f aca="false">IF(ISBLANK(A1124),"",IF(H1125=0,NETWORKDAYS($H$3,H1124,holiday!$B$2:$B$10),IF(DAY(H1124)&lt;DAY(H1125),NETWORKDAYS($H$3,H1124,holiday!$B$2:$B$10),0)))</f>
        <v/>
      </c>
      <c r="O1124" s="0" t="str">
        <f aca="false">IF(ISBLANK(A1124),"",SUMIF($A$3:$A1124,O$2,$B$3:$B1124))</f>
        <v/>
      </c>
      <c r="P1124" s="0" t="str">
        <f aca="false">IF(ISBLANK(A1124),"",SUMIF($A$3:$A1124,P$2,$B$3:$B1124))</f>
        <v/>
      </c>
      <c r="Q1124" s="0" t="str">
        <f aca="false">IF(ISBLANK(A1124),"",SUMIF($A$3:$A1124,Q$2,$B$3:$B1124))</f>
        <v/>
      </c>
      <c r="R1124" s="0" t="str">
        <f aca="false">IF(ISBLANK(A1124),"",SUMIF($A$3:$A1124,R$2,$B$3:$B1124))</f>
        <v/>
      </c>
      <c r="T1124" s="9" t="str">
        <f aca="false">IF(ISBLANK(A1124),"",IF($A1124=T$2,$C1124,T1123))</f>
        <v/>
      </c>
      <c r="U1124" s="9" t="str">
        <f aca="false">IF(ISBLANK(A1124),"",IF($A1124=U$2,$C1124,U1123))</f>
        <v/>
      </c>
      <c r="V1124" s="9" t="str">
        <f aca="false">IF(ISBLANK(A1124),"",IF($A1124=V$2,$C1124,V1123))</f>
        <v/>
      </c>
      <c r="W1124" s="9" t="str">
        <f aca="false">IF(ISBLANK(A1124),"",IF($A1124=W$2,$C1124,W1123))</f>
        <v/>
      </c>
    </row>
    <row r="1125" customFormat="false" ht="14.1" hidden="false" customHeight="false" outlineLevel="0" collapsed="false">
      <c r="H1125" s="8" t="n">
        <f aca="false">IF(ISBLANK(D1125),,LEFT(D1125,LEN(D1125)-6)*1)</f>
        <v>0</v>
      </c>
      <c r="I1125" s="9" t="str">
        <f aca="false">IF(ISBLANK(A1125),"",-B1125*C1125)</f>
        <v/>
      </c>
      <c r="J1125" s="9" t="str">
        <f aca="false">IF(ISBLANK(A1125),"",-SUM(I$3:I1125))</f>
        <v/>
      </c>
      <c r="K1125" s="9" t="str">
        <f aca="false">IF(ISBLANK(A1125),"",SUMPRODUCT(O1125:R1125,T1125:W1125)-J1125)</f>
        <v/>
      </c>
      <c r="L1125" s="5" t="str">
        <f aca="false">IF(ISBLANK(A1125),"",K1125/$M$1)</f>
        <v/>
      </c>
      <c r="M1125" s="5" t="str">
        <f aca="false">IF(ISBLANK(A1125),"",K1125/($M$1+SUM(K$3:K1124)))</f>
        <v/>
      </c>
      <c r="N1125" s="0" t="str">
        <f aca="false">IF(ISBLANK(A1125),"",IF(H1126=0,NETWORKDAYS($H$3,H1125,holiday!$B$2:$B$10),IF(DAY(H1125)&lt;DAY(H1126),NETWORKDAYS($H$3,H1125,holiday!$B$2:$B$10),0)))</f>
        <v/>
      </c>
      <c r="O1125" s="0" t="str">
        <f aca="false">IF(ISBLANK(A1125),"",SUMIF($A$3:$A1125,O$2,$B$3:$B1125))</f>
        <v/>
      </c>
      <c r="P1125" s="0" t="str">
        <f aca="false">IF(ISBLANK(A1125),"",SUMIF($A$3:$A1125,P$2,$B$3:$B1125))</f>
        <v/>
      </c>
      <c r="Q1125" s="0" t="str">
        <f aca="false">IF(ISBLANK(A1125),"",SUMIF($A$3:$A1125,Q$2,$B$3:$B1125))</f>
        <v/>
      </c>
      <c r="R1125" s="0" t="str">
        <f aca="false">IF(ISBLANK(A1125),"",SUMIF($A$3:$A1125,R$2,$B$3:$B1125))</f>
        <v/>
      </c>
      <c r="T1125" s="9" t="str">
        <f aca="false">IF(ISBLANK(A1125),"",IF($A1125=T$2,$C1125,T1124))</f>
        <v/>
      </c>
      <c r="U1125" s="9" t="str">
        <f aca="false">IF(ISBLANK(A1125),"",IF($A1125=U$2,$C1125,U1124))</f>
        <v/>
      </c>
      <c r="V1125" s="9" t="str">
        <f aca="false">IF(ISBLANK(A1125),"",IF($A1125=V$2,$C1125,V1124))</f>
        <v/>
      </c>
      <c r="W1125" s="9" t="str">
        <f aca="false">IF(ISBLANK(A1125),"",IF($A1125=W$2,$C1125,W1124))</f>
        <v/>
      </c>
    </row>
    <row r="1126" customFormat="false" ht="14.1" hidden="false" customHeight="false" outlineLevel="0" collapsed="false">
      <c r="H1126" s="8" t="n">
        <f aca="false">IF(ISBLANK(D1126),,LEFT(D1126,LEN(D1126)-6)*1)</f>
        <v>0</v>
      </c>
      <c r="I1126" s="9" t="str">
        <f aca="false">IF(ISBLANK(A1126),"",-B1126*C1126)</f>
        <v/>
      </c>
      <c r="J1126" s="9" t="str">
        <f aca="false">IF(ISBLANK(A1126),"",-SUM(I$3:I1126))</f>
        <v/>
      </c>
      <c r="K1126" s="9" t="str">
        <f aca="false">IF(ISBLANK(A1126),"",SUMPRODUCT(O1126:R1126,T1126:W1126)-J1126)</f>
        <v/>
      </c>
      <c r="L1126" s="5" t="str">
        <f aca="false">IF(ISBLANK(A1126),"",K1126/$M$1)</f>
        <v/>
      </c>
      <c r="M1126" s="5" t="str">
        <f aca="false">IF(ISBLANK(A1126),"",K1126/($M$1+SUM(K$3:K1125)))</f>
        <v/>
      </c>
      <c r="N1126" s="0" t="str">
        <f aca="false">IF(ISBLANK(A1126),"",IF(H1127=0,NETWORKDAYS($H$3,H1126,holiday!$B$2:$B$10),IF(DAY(H1126)&lt;DAY(H1127),NETWORKDAYS($H$3,H1126,holiday!$B$2:$B$10),0)))</f>
        <v/>
      </c>
      <c r="O1126" s="0" t="str">
        <f aca="false">IF(ISBLANK(A1126),"",SUMIF($A$3:$A1126,O$2,$B$3:$B1126))</f>
        <v/>
      </c>
      <c r="P1126" s="0" t="str">
        <f aca="false">IF(ISBLANK(A1126),"",SUMIF($A$3:$A1126,P$2,$B$3:$B1126))</f>
        <v/>
      </c>
      <c r="Q1126" s="0" t="str">
        <f aca="false">IF(ISBLANK(A1126),"",SUMIF($A$3:$A1126,Q$2,$B$3:$B1126))</f>
        <v/>
      </c>
      <c r="R1126" s="0" t="str">
        <f aca="false">IF(ISBLANK(A1126),"",SUMIF($A$3:$A1126,R$2,$B$3:$B1126))</f>
        <v/>
      </c>
      <c r="T1126" s="9" t="str">
        <f aca="false">IF(ISBLANK(A1126),"",IF($A1126=T$2,$C1126,T1125))</f>
        <v/>
      </c>
      <c r="U1126" s="9" t="str">
        <f aca="false">IF(ISBLANK(A1126),"",IF($A1126=U$2,$C1126,U1125))</f>
        <v/>
      </c>
      <c r="V1126" s="9" t="str">
        <f aca="false">IF(ISBLANK(A1126),"",IF($A1126=V$2,$C1126,V1125))</f>
        <v/>
      </c>
      <c r="W1126" s="9" t="str">
        <f aca="false">IF(ISBLANK(A1126),"",IF($A1126=W$2,$C1126,W1125))</f>
        <v/>
      </c>
    </row>
    <row r="1127" customFormat="false" ht="14.1" hidden="false" customHeight="false" outlineLevel="0" collapsed="false">
      <c r="H1127" s="8" t="n">
        <f aca="false">IF(ISBLANK(D1127),,LEFT(D1127,LEN(D1127)-6)*1)</f>
        <v>0</v>
      </c>
      <c r="I1127" s="9" t="str">
        <f aca="false">IF(ISBLANK(A1127),"",-B1127*C1127)</f>
        <v/>
      </c>
      <c r="J1127" s="9" t="str">
        <f aca="false">IF(ISBLANK(A1127),"",-SUM(I$3:I1127))</f>
        <v/>
      </c>
      <c r="K1127" s="9" t="str">
        <f aca="false">IF(ISBLANK(A1127),"",SUMPRODUCT(O1127:R1127,T1127:W1127)-J1127)</f>
        <v/>
      </c>
      <c r="L1127" s="5" t="str">
        <f aca="false">IF(ISBLANK(A1127),"",K1127/$M$1)</f>
        <v/>
      </c>
      <c r="M1127" s="5" t="str">
        <f aca="false">IF(ISBLANK(A1127),"",K1127/($M$1+SUM(K$3:K1126)))</f>
        <v/>
      </c>
      <c r="N1127" s="0" t="str">
        <f aca="false">IF(ISBLANK(A1127),"",IF(H1128=0,NETWORKDAYS($H$3,H1127,holiday!$B$2:$B$10),IF(DAY(H1127)&lt;DAY(H1128),NETWORKDAYS($H$3,H1127,holiday!$B$2:$B$10),0)))</f>
        <v/>
      </c>
      <c r="O1127" s="0" t="str">
        <f aca="false">IF(ISBLANK(A1127),"",SUMIF($A$3:$A1127,O$2,$B$3:$B1127))</f>
        <v/>
      </c>
      <c r="P1127" s="0" t="str">
        <f aca="false">IF(ISBLANK(A1127),"",SUMIF($A$3:$A1127,P$2,$B$3:$B1127))</f>
        <v/>
      </c>
      <c r="Q1127" s="0" t="str">
        <f aca="false">IF(ISBLANK(A1127),"",SUMIF($A$3:$A1127,Q$2,$B$3:$B1127))</f>
        <v/>
      </c>
      <c r="R1127" s="0" t="str">
        <f aca="false">IF(ISBLANK(A1127),"",SUMIF($A$3:$A1127,R$2,$B$3:$B1127))</f>
        <v/>
      </c>
      <c r="T1127" s="9" t="str">
        <f aca="false">IF(ISBLANK(A1127),"",IF($A1127=T$2,$C1127,T1126))</f>
        <v/>
      </c>
      <c r="U1127" s="9" t="str">
        <f aca="false">IF(ISBLANK(A1127),"",IF($A1127=U$2,$C1127,U1126))</f>
        <v/>
      </c>
      <c r="V1127" s="9" t="str">
        <f aca="false">IF(ISBLANK(A1127),"",IF($A1127=V$2,$C1127,V1126))</f>
        <v/>
      </c>
      <c r="W1127" s="9" t="str">
        <f aca="false">IF(ISBLANK(A1127),"",IF($A1127=W$2,$C1127,W1126))</f>
        <v/>
      </c>
    </row>
    <row r="1128" customFormat="false" ht="14.1" hidden="false" customHeight="false" outlineLevel="0" collapsed="false">
      <c r="H1128" s="8" t="n">
        <f aca="false">IF(ISBLANK(D1128),,LEFT(D1128,LEN(D1128)-6)*1)</f>
        <v>0</v>
      </c>
      <c r="I1128" s="9" t="str">
        <f aca="false">IF(ISBLANK(A1128),"",-B1128*C1128)</f>
        <v/>
      </c>
      <c r="J1128" s="9" t="str">
        <f aca="false">IF(ISBLANK(A1128),"",-SUM(I$3:I1128))</f>
        <v/>
      </c>
      <c r="K1128" s="9" t="str">
        <f aca="false">IF(ISBLANK(A1128),"",SUMPRODUCT(O1128:R1128,T1128:W1128)-J1128)</f>
        <v/>
      </c>
      <c r="L1128" s="5" t="str">
        <f aca="false">IF(ISBLANK(A1128),"",K1128/$M$1)</f>
        <v/>
      </c>
      <c r="M1128" s="5" t="str">
        <f aca="false">IF(ISBLANK(A1128),"",K1128/($M$1+SUM(K$3:K1127)))</f>
        <v/>
      </c>
      <c r="N1128" s="0" t="str">
        <f aca="false">IF(ISBLANK(A1128),"",IF(H1129=0,NETWORKDAYS($H$3,H1128,holiday!$B$2:$B$10),IF(DAY(H1128)&lt;DAY(H1129),NETWORKDAYS($H$3,H1128,holiday!$B$2:$B$10),0)))</f>
        <v/>
      </c>
      <c r="O1128" s="0" t="str">
        <f aca="false">IF(ISBLANK(A1128),"",SUMIF($A$3:$A1128,O$2,$B$3:$B1128))</f>
        <v/>
      </c>
      <c r="P1128" s="0" t="str">
        <f aca="false">IF(ISBLANK(A1128),"",SUMIF($A$3:$A1128,P$2,$B$3:$B1128))</f>
        <v/>
      </c>
      <c r="Q1128" s="0" t="str">
        <f aca="false">IF(ISBLANK(A1128),"",SUMIF($A$3:$A1128,Q$2,$B$3:$B1128))</f>
        <v/>
      </c>
      <c r="R1128" s="0" t="str">
        <f aca="false">IF(ISBLANK(A1128),"",SUMIF($A$3:$A1128,R$2,$B$3:$B1128))</f>
        <v/>
      </c>
      <c r="T1128" s="9" t="str">
        <f aca="false">IF(ISBLANK(A1128),"",IF($A1128=T$2,$C1128,T1127))</f>
        <v/>
      </c>
      <c r="U1128" s="9" t="str">
        <f aca="false">IF(ISBLANK(A1128),"",IF($A1128=U$2,$C1128,U1127))</f>
        <v/>
      </c>
      <c r="V1128" s="9" t="str">
        <f aca="false">IF(ISBLANK(A1128),"",IF($A1128=V$2,$C1128,V1127))</f>
        <v/>
      </c>
      <c r="W1128" s="9" t="str">
        <f aca="false">IF(ISBLANK(A1128),"",IF($A1128=W$2,$C1128,W1127))</f>
        <v/>
      </c>
    </row>
    <row r="1129" customFormat="false" ht="14.1" hidden="false" customHeight="false" outlineLevel="0" collapsed="false">
      <c r="H1129" s="8" t="n">
        <f aca="false">IF(ISBLANK(D1129),,LEFT(D1129,LEN(D1129)-6)*1)</f>
        <v>0</v>
      </c>
      <c r="I1129" s="9" t="str">
        <f aca="false">IF(ISBLANK(A1129),"",-B1129*C1129)</f>
        <v/>
      </c>
      <c r="J1129" s="9" t="str">
        <f aca="false">IF(ISBLANK(A1129),"",-SUM(I$3:I1129))</f>
        <v/>
      </c>
      <c r="K1129" s="9" t="str">
        <f aca="false">IF(ISBLANK(A1129),"",SUMPRODUCT(O1129:R1129,T1129:W1129)-J1129)</f>
        <v/>
      </c>
      <c r="L1129" s="5" t="str">
        <f aca="false">IF(ISBLANK(A1129),"",K1129/$M$1)</f>
        <v/>
      </c>
      <c r="M1129" s="5" t="str">
        <f aca="false">IF(ISBLANK(A1129),"",K1129/($M$1+SUM(K$3:K1128)))</f>
        <v/>
      </c>
      <c r="N1129" s="0" t="str">
        <f aca="false">IF(ISBLANK(A1129),"",IF(H1130=0,NETWORKDAYS($H$3,H1129,holiday!$B$2:$B$10),IF(DAY(H1129)&lt;DAY(H1130),NETWORKDAYS($H$3,H1129,holiday!$B$2:$B$10),0)))</f>
        <v/>
      </c>
      <c r="O1129" s="0" t="str">
        <f aca="false">IF(ISBLANK(A1129),"",SUMIF($A$3:$A1129,O$2,$B$3:$B1129))</f>
        <v/>
      </c>
      <c r="P1129" s="0" t="str">
        <f aca="false">IF(ISBLANK(A1129),"",SUMIF($A$3:$A1129,P$2,$B$3:$B1129))</f>
        <v/>
      </c>
      <c r="Q1129" s="0" t="str">
        <f aca="false">IF(ISBLANK(A1129),"",SUMIF($A$3:$A1129,Q$2,$B$3:$B1129))</f>
        <v/>
      </c>
      <c r="R1129" s="0" t="str">
        <f aca="false">IF(ISBLANK(A1129),"",SUMIF($A$3:$A1129,R$2,$B$3:$B1129))</f>
        <v/>
      </c>
      <c r="T1129" s="9" t="str">
        <f aca="false">IF(ISBLANK(A1129),"",IF($A1129=T$2,$C1129,T1128))</f>
        <v/>
      </c>
      <c r="U1129" s="9" t="str">
        <f aca="false">IF(ISBLANK(A1129),"",IF($A1129=U$2,$C1129,U1128))</f>
        <v/>
      </c>
      <c r="V1129" s="9" t="str">
        <f aca="false">IF(ISBLANK(A1129),"",IF($A1129=V$2,$C1129,V1128))</f>
        <v/>
      </c>
      <c r="W1129" s="9" t="str">
        <f aca="false">IF(ISBLANK(A1129),"",IF($A1129=W$2,$C1129,W1128))</f>
        <v/>
      </c>
    </row>
    <row r="1130" customFormat="false" ht="14.1" hidden="false" customHeight="false" outlineLevel="0" collapsed="false">
      <c r="H1130" s="8" t="n">
        <f aca="false">IF(ISBLANK(D1130),,LEFT(D1130,LEN(D1130)-6)*1)</f>
        <v>0</v>
      </c>
      <c r="I1130" s="9" t="str">
        <f aca="false">IF(ISBLANK(A1130),"",-B1130*C1130)</f>
        <v/>
      </c>
      <c r="J1130" s="9" t="str">
        <f aca="false">IF(ISBLANK(A1130),"",-SUM(I$3:I1130))</f>
        <v/>
      </c>
      <c r="K1130" s="9" t="str">
        <f aca="false">IF(ISBLANK(A1130),"",SUMPRODUCT(O1130:R1130,T1130:W1130)-J1130)</f>
        <v/>
      </c>
      <c r="L1130" s="5" t="str">
        <f aca="false">IF(ISBLANK(A1130),"",K1130/$M$1)</f>
        <v/>
      </c>
      <c r="M1130" s="5" t="str">
        <f aca="false">IF(ISBLANK(A1130),"",K1130/($M$1+SUM(K$3:K1129)))</f>
        <v/>
      </c>
      <c r="N1130" s="0" t="str">
        <f aca="false">IF(ISBLANK(A1130),"",IF(H1131=0,NETWORKDAYS($H$3,H1130,holiday!$B$2:$B$10),IF(DAY(H1130)&lt;DAY(H1131),NETWORKDAYS($H$3,H1130,holiday!$B$2:$B$10),0)))</f>
        <v/>
      </c>
      <c r="O1130" s="0" t="str">
        <f aca="false">IF(ISBLANK(A1130),"",SUMIF($A$3:$A1130,O$2,$B$3:$B1130))</f>
        <v/>
      </c>
      <c r="P1130" s="0" t="str">
        <f aca="false">IF(ISBLANK(A1130),"",SUMIF($A$3:$A1130,P$2,$B$3:$B1130))</f>
        <v/>
      </c>
      <c r="Q1130" s="0" t="str">
        <f aca="false">IF(ISBLANK(A1130),"",SUMIF($A$3:$A1130,Q$2,$B$3:$B1130))</f>
        <v/>
      </c>
      <c r="R1130" s="0" t="str">
        <f aca="false">IF(ISBLANK(A1130),"",SUMIF($A$3:$A1130,R$2,$B$3:$B1130))</f>
        <v/>
      </c>
      <c r="T1130" s="9" t="str">
        <f aca="false">IF(ISBLANK(A1130),"",IF($A1130=T$2,$C1130,T1129))</f>
        <v/>
      </c>
      <c r="U1130" s="9" t="str">
        <f aca="false">IF(ISBLANK(A1130),"",IF($A1130=U$2,$C1130,U1129))</f>
        <v/>
      </c>
      <c r="V1130" s="9" t="str">
        <f aca="false">IF(ISBLANK(A1130),"",IF($A1130=V$2,$C1130,V1129))</f>
        <v/>
      </c>
      <c r="W1130" s="9" t="str">
        <f aca="false">IF(ISBLANK(A1130),"",IF($A1130=W$2,$C1130,W1129))</f>
        <v/>
      </c>
    </row>
    <row r="1131" customFormat="false" ht="14.1" hidden="false" customHeight="false" outlineLevel="0" collapsed="false">
      <c r="H1131" s="8" t="n">
        <f aca="false">IF(ISBLANK(D1131),,LEFT(D1131,LEN(D1131)-6)*1)</f>
        <v>0</v>
      </c>
      <c r="I1131" s="9" t="str">
        <f aca="false">IF(ISBLANK(A1131),"",-B1131*C1131)</f>
        <v/>
      </c>
      <c r="J1131" s="9" t="str">
        <f aca="false">IF(ISBLANK(A1131),"",-SUM(I$3:I1131))</f>
        <v/>
      </c>
      <c r="K1131" s="9" t="str">
        <f aca="false">IF(ISBLANK(A1131),"",SUMPRODUCT(O1131:R1131,T1131:W1131)-J1131)</f>
        <v/>
      </c>
      <c r="L1131" s="5" t="str">
        <f aca="false">IF(ISBLANK(A1131),"",K1131/$M$1)</f>
        <v/>
      </c>
      <c r="M1131" s="5" t="str">
        <f aca="false">IF(ISBLANK(A1131),"",K1131/($M$1+SUM(K$3:K1130)))</f>
        <v/>
      </c>
      <c r="N1131" s="0" t="str">
        <f aca="false">IF(ISBLANK(A1131),"",IF(H1132=0,NETWORKDAYS($H$3,H1131,holiday!$B$2:$B$10),IF(DAY(H1131)&lt;DAY(H1132),NETWORKDAYS($H$3,H1131,holiday!$B$2:$B$10),0)))</f>
        <v/>
      </c>
      <c r="O1131" s="0" t="str">
        <f aca="false">IF(ISBLANK(A1131),"",SUMIF($A$3:$A1131,O$2,$B$3:$B1131))</f>
        <v/>
      </c>
      <c r="P1131" s="0" t="str">
        <f aca="false">IF(ISBLANK(A1131),"",SUMIF($A$3:$A1131,P$2,$B$3:$B1131))</f>
        <v/>
      </c>
      <c r="Q1131" s="0" t="str">
        <f aca="false">IF(ISBLANK(A1131),"",SUMIF($A$3:$A1131,Q$2,$B$3:$B1131))</f>
        <v/>
      </c>
      <c r="R1131" s="0" t="str">
        <f aca="false">IF(ISBLANK(A1131),"",SUMIF($A$3:$A1131,R$2,$B$3:$B1131))</f>
        <v/>
      </c>
      <c r="T1131" s="9" t="str">
        <f aca="false">IF(ISBLANK(A1131),"",IF($A1131=T$2,$C1131,T1130))</f>
        <v/>
      </c>
      <c r="U1131" s="9" t="str">
        <f aca="false">IF(ISBLANK(A1131),"",IF($A1131=U$2,$C1131,U1130))</f>
        <v/>
      </c>
      <c r="V1131" s="9" t="str">
        <f aca="false">IF(ISBLANK(A1131),"",IF($A1131=V$2,$C1131,V1130))</f>
        <v/>
      </c>
      <c r="W1131" s="9" t="str">
        <f aca="false">IF(ISBLANK(A1131),"",IF($A1131=W$2,$C1131,W1130))</f>
        <v/>
      </c>
    </row>
    <row r="1132" customFormat="false" ht="14.1" hidden="false" customHeight="false" outlineLevel="0" collapsed="false">
      <c r="H1132" s="8" t="n">
        <f aca="false">IF(ISBLANK(D1132),,LEFT(D1132,LEN(D1132)-6)*1)</f>
        <v>0</v>
      </c>
      <c r="I1132" s="9" t="str">
        <f aca="false">IF(ISBLANK(A1132),"",-B1132*C1132)</f>
        <v/>
      </c>
      <c r="J1132" s="9" t="str">
        <f aca="false">IF(ISBLANK(A1132),"",-SUM(I$3:I1132))</f>
        <v/>
      </c>
      <c r="K1132" s="9" t="str">
        <f aca="false">IF(ISBLANK(A1132),"",SUMPRODUCT(O1132:R1132,T1132:W1132)-J1132)</f>
        <v/>
      </c>
      <c r="L1132" s="5" t="str">
        <f aca="false">IF(ISBLANK(A1132),"",K1132/$M$1)</f>
        <v/>
      </c>
      <c r="M1132" s="5" t="str">
        <f aca="false">IF(ISBLANK(A1132),"",K1132/($M$1+SUM(K$3:K1131)))</f>
        <v/>
      </c>
      <c r="N1132" s="0" t="str">
        <f aca="false">IF(ISBLANK(A1132),"",IF(H1133=0,NETWORKDAYS($H$3,H1132,holiday!$B$2:$B$10),IF(DAY(H1132)&lt;DAY(H1133),NETWORKDAYS($H$3,H1132,holiday!$B$2:$B$10),0)))</f>
        <v/>
      </c>
      <c r="O1132" s="0" t="str">
        <f aca="false">IF(ISBLANK(A1132),"",SUMIF($A$3:$A1132,O$2,$B$3:$B1132))</f>
        <v/>
      </c>
      <c r="P1132" s="0" t="str">
        <f aca="false">IF(ISBLANK(A1132),"",SUMIF($A$3:$A1132,P$2,$B$3:$B1132))</f>
        <v/>
      </c>
      <c r="Q1132" s="0" t="str">
        <f aca="false">IF(ISBLANK(A1132),"",SUMIF($A$3:$A1132,Q$2,$B$3:$B1132))</f>
        <v/>
      </c>
      <c r="R1132" s="0" t="str">
        <f aca="false">IF(ISBLANK(A1132),"",SUMIF($A$3:$A1132,R$2,$B$3:$B1132))</f>
        <v/>
      </c>
      <c r="T1132" s="9" t="str">
        <f aca="false">IF(ISBLANK(A1132),"",IF($A1132=T$2,$C1132,T1131))</f>
        <v/>
      </c>
      <c r="U1132" s="9" t="str">
        <f aca="false">IF(ISBLANK(A1132),"",IF($A1132=U$2,$C1132,U1131))</f>
        <v/>
      </c>
      <c r="V1132" s="9" t="str">
        <f aca="false">IF(ISBLANK(A1132),"",IF($A1132=V$2,$C1132,V1131))</f>
        <v/>
      </c>
      <c r="W1132" s="9" t="str">
        <f aca="false">IF(ISBLANK(A1132),"",IF($A1132=W$2,$C1132,W1131))</f>
        <v/>
      </c>
    </row>
    <row r="1133" customFormat="false" ht="14.1" hidden="false" customHeight="false" outlineLevel="0" collapsed="false">
      <c r="H1133" s="8" t="n">
        <f aca="false">IF(ISBLANK(D1133),,LEFT(D1133,LEN(D1133)-6)*1)</f>
        <v>0</v>
      </c>
      <c r="I1133" s="9" t="str">
        <f aca="false">IF(ISBLANK(A1133),"",-B1133*C1133)</f>
        <v/>
      </c>
      <c r="J1133" s="9" t="str">
        <f aca="false">IF(ISBLANK(A1133),"",-SUM(I$3:I1133))</f>
        <v/>
      </c>
      <c r="K1133" s="9" t="str">
        <f aca="false">IF(ISBLANK(A1133),"",SUMPRODUCT(O1133:R1133,T1133:W1133)-J1133)</f>
        <v/>
      </c>
      <c r="L1133" s="5" t="str">
        <f aca="false">IF(ISBLANK(A1133),"",K1133/$M$1)</f>
        <v/>
      </c>
      <c r="M1133" s="5" t="str">
        <f aca="false">IF(ISBLANK(A1133),"",K1133/($M$1+SUM(K$3:K1132)))</f>
        <v/>
      </c>
      <c r="N1133" s="0" t="str">
        <f aca="false">IF(ISBLANK(A1133),"",IF(H1134=0,NETWORKDAYS($H$3,H1133,holiday!$B$2:$B$10),IF(DAY(H1133)&lt;DAY(H1134),NETWORKDAYS($H$3,H1133,holiday!$B$2:$B$10),0)))</f>
        <v/>
      </c>
      <c r="O1133" s="0" t="str">
        <f aca="false">IF(ISBLANK(A1133),"",SUMIF($A$3:$A1133,O$2,$B$3:$B1133))</f>
        <v/>
      </c>
      <c r="P1133" s="0" t="str">
        <f aca="false">IF(ISBLANK(A1133),"",SUMIF($A$3:$A1133,P$2,$B$3:$B1133))</f>
        <v/>
      </c>
      <c r="Q1133" s="0" t="str">
        <f aca="false">IF(ISBLANK(A1133),"",SUMIF($A$3:$A1133,Q$2,$B$3:$B1133))</f>
        <v/>
      </c>
      <c r="R1133" s="0" t="str">
        <f aca="false">IF(ISBLANK(A1133),"",SUMIF($A$3:$A1133,R$2,$B$3:$B1133))</f>
        <v/>
      </c>
      <c r="T1133" s="9" t="str">
        <f aca="false">IF(ISBLANK(A1133),"",IF($A1133=T$2,$C1133,T1132))</f>
        <v/>
      </c>
      <c r="U1133" s="9" t="str">
        <f aca="false">IF(ISBLANK(A1133),"",IF($A1133=U$2,$C1133,U1132))</f>
        <v/>
      </c>
      <c r="V1133" s="9" t="str">
        <f aca="false">IF(ISBLANK(A1133),"",IF($A1133=V$2,$C1133,V1132))</f>
        <v/>
      </c>
      <c r="W1133" s="9" t="str">
        <f aca="false">IF(ISBLANK(A1133),"",IF($A1133=W$2,$C1133,W1132))</f>
        <v/>
      </c>
    </row>
    <row r="1134" customFormat="false" ht="14.1" hidden="false" customHeight="false" outlineLevel="0" collapsed="false">
      <c r="H1134" s="8" t="n">
        <f aca="false">IF(ISBLANK(D1134),,LEFT(D1134,LEN(D1134)-6)*1)</f>
        <v>0</v>
      </c>
      <c r="I1134" s="9" t="str">
        <f aca="false">IF(ISBLANK(A1134),"",-B1134*C1134)</f>
        <v/>
      </c>
      <c r="J1134" s="9" t="str">
        <f aca="false">IF(ISBLANK(A1134),"",-SUM(I$3:I1134))</f>
        <v/>
      </c>
      <c r="K1134" s="9" t="str">
        <f aca="false">IF(ISBLANK(A1134),"",SUMPRODUCT(O1134:R1134,T1134:W1134)-J1134)</f>
        <v/>
      </c>
      <c r="L1134" s="5" t="str">
        <f aca="false">IF(ISBLANK(A1134),"",K1134/$M$1)</f>
        <v/>
      </c>
      <c r="M1134" s="5" t="str">
        <f aca="false">IF(ISBLANK(A1134),"",K1134/($M$1+SUM(K$3:K1133)))</f>
        <v/>
      </c>
      <c r="N1134" s="0" t="str">
        <f aca="false">IF(ISBLANK(A1134),"",IF(H1135=0,NETWORKDAYS($H$3,H1134,holiday!$B$2:$B$10),IF(DAY(H1134)&lt;DAY(H1135),NETWORKDAYS($H$3,H1134,holiday!$B$2:$B$10),0)))</f>
        <v/>
      </c>
      <c r="O1134" s="0" t="str">
        <f aca="false">IF(ISBLANK(A1134),"",SUMIF($A$3:$A1134,O$2,$B$3:$B1134))</f>
        <v/>
      </c>
      <c r="P1134" s="0" t="str">
        <f aca="false">IF(ISBLANK(A1134),"",SUMIF($A$3:$A1134,P$2,$B$3:$B1134))</f>
        <v/>
      </c>
      <c r="Q1134" s="0" t="str">
        <f aca="false">IF(ISBLANK(A1134),"",SUMIF($A$3:$A1134,Q$2,$B$3:$B1134))</f>
        <v/>
      </c>
      <c r="R1134" s="0" t="str">
        <f aca="false">IF(ISBLANK(A1134),"",SUMIF($A$3:$A1134,R$2,$B$3:$B1134))</f>
        <v/>
      </c>
      <c r="T1134" s="9" t="str">
        <f aca="false">IF(ISBLANK(A1134),"",IF($A1134=T$2,$C1134,T1133))</f>
        <v/>
      </c>
      <c r="U1134" s="9" t="str">
        <f aca="false">IF(ISBLANK(A1134),"",IF($A1134=U$2,$C1134,U1133))</f>
        <v/>
      </c>
      <c r="V1134" s="9" t="str">
        <f aca="false">IF(ISBLANK(A1134),"",IF($A1134=V$2,$C1134,V1133))</f>
        <v/>
      </c>
      <c r="W1134" s="9" t="str">
        <f aca="false">IF(ISBLANK(A1134),"",IF($A1134=W$2,$C1134,W1133))</f>
        <v/>
      </c>
    </row>
    <row r="1135" customFormat="false" ht="14.1" hidden="false" customHeight="false" outlineLevel="0" collapsed="false">
      <c r="H1135" s="8" t="n">
        <f aca="false">IF(ISBLANK(D1135),,LEFT(D1135,LEN(D1135)-6)*1)</f>
        <v>0</v>
      </c>
      <c r="I1135" s="9" t="str">
        <f aca="false">IF(ISBLANK(A1135),"",-B1135*C1135)</f>
        <v/>
      </c>
      <c r="J1135" s="9" t="str">
        <f aca="false">IF(ISBLANK(A1135),"",-SUM(I$3:I1135))</f>
        <v/>
      </c>
      <c r="K1135" s="9" t="str">
        <f aca="false">IF(ISBLANK(A1135),"",SUMPRODUCT(O1135:R1135,T1135:W1135)-J1135)</f>
        <v/>
      </c>
      <c r="L1135" s="5" t="str">
        <f aca="false">IF(ISBLANK(A1135),"",K1135/$M$1)</f>
        <v/>
      </c>
      <c r="M1135" s="5" t="str">
        <f aca="false">IF(ISBLANK(A1135),"",K1135/($M$1+SUM(K$3:K1134)))</f>
        <v/>
      </c>
      <c r="N1135" s="0" t="str">
        <f aca="false">IF(ISBLANK(A1135),"",IF(H1136=0,NETWORKDAYS($H$3,H1135,holiday!$B$2:$B$10),IF(DAY(H1135)&lt;DAY(H1136),NETWORKDAYS($H$3,H1135,holiday!$B$2:$B$10),0)))</f>
        <v/>
      </c>
      <c r="O1135" s="0" t="str">
        <f aca="false">IF(ISBLANK(A1135),"",SUMIF($A$3:$A1135,O$2,$B$3:$B1135))</f>
        <v/>
      </c>
      <c r="P1135" s="0" t="str">
        <f aca="false">IF(ISBLANK(A1135),"",SUMIF($A$3:$A1135,P$2,$B$3:$B1135))</f>
        <v/>
      </c>
      <c r="Q1135" s="0" t="str">
        <f aca="false">IF(ISBLANK(A1135),"",SUMIF($A$3:$A1135,Q$2,$B$3:$B1135))</f>
        <v/>
      </c>
      <c r="R1135" s="0" t="str">
        <f aca="false">IF(ISBLANK(A1135),"",SUMIF($A$3:$A1135,R$2,$B$3:$B1135))</f>
        <v/>
      </c>
      <c r="T1135" s="9" t="str">
        <f aca="false">IF(ISBLANK(A1135),"",IF($A1135=T$2,$C1135,T1134))</f>
        <v/>
      </c>
      <c r="U1135" s="9" t="str">
        <f aca="false">IF(ISBLANK(A1135),"",IF($A1135=U$2,$C1135,U1134))</f>
        <v/>
      </c>
      <c r="V1135" s="9" t="str">
        <f aca="false">IF(ISBLANK(A1135),"",IF($A1135=V$2,$C1135,V1134))</f>
        <v/>
      </c>
      <c r="W1135" s="9" t="str">
        <f aca="false">IF(ISBLANK(A1135),"",IF($A1135=W$2,$C1135,W1134))</f>
        <v/>
      </c>
    </row>
    <row r="1136" customFormat="false" ht="14.1" hidden="false" customHeight="false" outlineLevel="0" collapsed="false">
      <c r="H1136" s="8" t="n">
        <f aca="false">IF(ISBLANK(D1136),,LEFT(D1136,LEN(D1136)-6)*1)</f>
        <v>0</v>
      </c>
      <c r="I1136" s="9" t="str">
        <f aca="false">IF(ISBLANK(A1136),"",-B1136*C1136)</f>
        <v/>
      </c>
      <c r="J1136" s="9" t="str">
        <f aca="false">IF(ISBLANK(A1136),"",-SUM(I$3:I1136))</f>
        <v/>
      </c>
      <c r="K1136" s="9" t="str">
        <f aca="false">IF(ISBLANK(A1136),"",SUMPRODUCT(O1136:R1136,T1136:W1136)-J1136)</f>
        <v/>
      </c>
      <c r="L1136" s="5" t="str">
        <f aca="false">IF(ISBLANK(A1136),"",K1136/$M$1)</f>
        <v/>
      </c>
      <c r="M1136" s="5" t="str">
        <f aca="false">IF(ISBLANK(A1136),"",K1136/($M$1+SUM(K$3:K1135)))</f>
        <v/>
      </c>
      <c r="N1136" s="0" t="str">
        <f aca="false">IF(ISBLANK(A1136),"",IF(H1137=0,NETWORKDAYS($H$3,H1136,holiday!$B$2:$B$10),IF(DAY(H1136)&lt;DAY(H1137),NETWORKDAYS($H$3,H1136,holiday!$B$2:$B$10),0)))</f>
        <v/>
      </c>
      <c r="O1136" s="0" t="str">
        <f aca="false">IF(ISBLANK(A1136),"",SUMIF($A$3:$A1136,O$2,$B$3:$B1136))</f>
        <v/>
      </c>
      <c r="P1136" s="0" t="str">
        <f aca="false">IF(ISBLANK(A1136),"",SUMIF($A$3:$A1136,P$2,$B$3:$B1136))</f>
        <v/>
      </c>
      <c r="Q1136" s="0" t="str">
        <f aca="false">IF(ISBLANK(A1136),"",SUMIF($A$3:$A1136,Q$2,$B$3:$B1136))</f>
        <v/>
      </c>
      <c r="R1136" s="0" t="str">
        <f aca="false">IF(ISBLANK(A1136),"",SUMIF($A$3:$A1136,R$2,$B$3:$B1136))</f>
        <v/>
      </c>
      <c r="T1136" s="9" t="str">
        <f aca="false">IF(ISBLANK(A1136),"",IF($A1136=T$2,$C1136,T1135))</f>
        <v/>
      </c>
      <c r="U1136" s="9" t="str">
        <f aca="false">IF(ISBLANK(A1136),"",IF($A1136=U$2,$C1136,U1135))</f>
        <v/>
      </c>
      <c r="V1136" s="9" t="str">
        <f aca="false">IF(ISBLANK(A1136),"",IF($A1136=V$2,$C1136,V1135))</f>
        <v/>
      </c>
      <c r="W1136" s="9" t="str">
        <f aca="false">IF(ISBLANK(A1136),"",IF($A1136=W$2,$C1136,W1135))</f>
        <v/>
      </c>
    </row>
    <row r="1137" customFormat="false" ht="14.1" hidden="false" customHeight="false" outlineLevel="0" collapsed="false">
      <c r="H1137" s="8" t="n">
        <f aca="false">IF(ISBLANK(D1137),,LEFT(D1137,LEN(D1137)-6)*1)</f>
        <v>0</v>
      </c>
      <c r="I1137" s="9" t="str">
        <f aca="false">IF(ISBLANK(A1137),"",-B1137*C1137)</f>
        <v/>
      </c>
      <c r="J1137" s="9" t="str">
        <f aca="false">IF(ISBLANK(A1137),"",-SUM(I$3:I1137))</f>
        <v/>
      </c>
      <c r="K1137" s="9" t="str">
        <f aca="false">IF(ISBLANK(A1137),"",SUMPRODUCT(O1137:R1137,T1137:W1137)-J1137)</f>
        <v/>
      </c>
      <c r="L1137" s="5" t="str">
        <f aca="false">IF(ISBLANK(A1137),"",K1137/$M$1)</f>
        <v/>
      </c>
      <c r="M1137" s="5" t="str">
        <f aca="false">IF(ISBLANK(A1137),"",K1137/($M$1+SUM(K$3:K1136)))</f>
        <v/>
      </c>
      <c r="N1137" s="0" t="str">
        <f aca="false">IF(ISBLANK(A1137),"",IF(H1138=0,NETWORKDAYS($H$3,H1137,holiday!$B$2:$B$10),IF(DAY(H1137)&lt;DAY(H1138),NETWORKDAYS($H$3,H1137,holiday!$B$2:$B$10),0)))</f>
        <v/>
      </c>
      <c r="O1137" s="0" t="str">
        <f aca="false">IF(ISBLANK(A1137),"",SUMIF($A$3:$A1137,O$2,$B$3:$B1137))</f>
        <v/>
      </c>
      <c r="P1137" s="0" t="str">
        <f aca="false">IF(ISBLANK(A1137),"",SUMIF($A$3:$A1137,P$2,$B$3:$B1137))</f>
        <v/>
      </c>
      <c r="Q1137" s="0" t="str">
        <f aca="false">IF(ISBLANK(A1137),"",SUMIF($A$3:$A1137,Q$2,$B$3:$B1137))</f>
        <v/>
      </c>
      <c r="R1137" s="0" t="str">
        <f aca="false">IF(ISBLANK(A1137),"",SUMIF($A$3:$A1137,R$2,$B$3:$B1137))</f>
        <v/>
      </c>
      <c r="T1137" s="9" t="str">
        <f aca="false">IF(ISBLANK(A1137),"",IF($A1137=T$2,$C1137,T1136))</f>
        <v/>
      </c>
      <c r="U1137" s="9" t="str">
        <f aca="false">IF(ISBLANK(A1137),"",IF($A1137=U$2,$C1137,U1136))</f>
        <v/>
      </c>
      <c r="V1137" s="9" t="str">
        <f aca="false">IF(ISBLANK(A1137),"",IF($A1137=V$2,$C1137,V1136))</f>
        <v/>
      </c>
      <c r="W1137" s="9" t="str">
        <f aca="false">IF(ISBLANK(A1137),"",IF($A1137=W$2,$C1137,W1136))</f>
        <v/>
      </c>
    </row>
    <row r="1138" customFormat="false" ht="14.1" hidden="false" customHeight="false" outlineLevel="0" collapsed="false">
      <c r="H1138" s="8" t="n">
        <f aca="false">IF(ISBLANK(D1138),,LEFT(D1138,LEN(D1138)-6)*1)</f>
        <v>0</v>
      </c>
      <c r="I1138" s="9" t="str">
        <f aca="false">IF(ISBLANK(A1138),"",-B1138*C1138)</f>
        <v/>
      </c>
      <c r="J1138" s="9" t="str">
        <f aca="false">IF(ISBLANK(A1138),"",-SUM(I$3:I1138))</f>
        <v/>
      </c>
      <c r="K1138" s="9" t="str">
        <f aca="false">IF(ISBLANK(A1138),"",SUMPRODUCT(O1138:R1138,T1138:W1138)-J1138)</f>
        <v/>
      </c>
      <c r="L1138" s="5" t="str">
        <f aca="false">IF(ISBLANK(A1138),"",K1138/$M$1)</f>
        <v/>
      </c>
      <c r="M1138" s="5" t="str">
        <f aca="false">IF(ISBLANK(A1138),"",K1138/($M$1+SUM(K$3:K1137)))</f>
        <v/>
      </c>
      <c r="N1138" s="0" t="str">
        <f aca="false">IF(ISBLANK(A1138),"",IF(H1139=0,NETWORKDAYS($H$3,H1138,holiday!$B$2:$B$10),IF(DAY(H1138)&lt;DAY(H1139),NETWORKDAYS($H$3,H1138,holiday!$B$2:$B$10),0)))</f>
        <v/>
      </c>
      <c r="O1138" s="0" t="str">
        <f aca="false">IF(ISBLANK(A1138),"",SUMIF($A$3:$A1138,O$2,$B$3:$B1138))</f>
        <v/>
      </c>
      <c r="P1138" s="0" t="str">
        <f aca="false">IF(ISBLANK(A1138),"",SUMIF($A$3:$A1138,P$2,$B$3:$B1138))</f>
        <v/>
      </c>
      <c r="Q1138" s="0" t="str">
        <f aca="false">IF(ISBLANK(A1138),"",SUMIF($A$3:$A1138,Q$2,$B$3:$B1138))</f>
        <v/>
      </c>
      <c r="R1138" s="0" t="str">
        <f aca="false">IF(ISBLANK(A1138),"",SUMIF($A$3:$A1138,R$2,$B$3:$B1138))</f>
        <v/>
      </c>
      <c r="T1138" s="9" t="str">
        <f aca="false">IF(ISBLANK(A1138),"",IF($A1138=T$2,$C1138,T1137))</f>
        <v/>
      </c>
      <c r="U1138" s="9" t="str">
        <f aca="false">IF(ISBLANK(A1138),"",IF($A1138=U$2,$C1138,U1137))</f>
        <v/>
      </c>
      <c r="V1138" s="9" t="str">
        <f aca="false">IF(ISBLANK(A1138),"",IF($A1138=V$2,$C1138,V1137))</f>
        <v/>
      </c>
      <c r="W1138" s="9" t="str">
        <f aca="false">IF(ISBLANK(A1138),"",IF($A1138=W$2,$C1138,W1137))</f>
        <v/>
      </c>
    </row>
    <row r="1139" customFormat="false" ht="14.1" hidden="false" customHeight="false" outlineLevel="0" collapsed="false">
      <c r="H1139" s="8" t="n">
        <f aca="false">IF(ISBLANK(D1139),,LEFT(D1139,LEN(D1139)-6)*1)</f>
        <v>0</v>
      </c>
      <c r="I1139" s="9" t="str">
        <f aca="false">IF(ISBLANK(A1139),"",-B1139*C1139)</f>
        <v/>
      </c>
      <c r="J1139" s="9" t="str">
        <f aca="false">IF(ISBLANK(A1139),"",-SUM(I$3:I1139))</f>
        <v/>
      </c>
      <c r="K1139" s="9" t="str">
        <f aca="false">IF(ISBLANK(A1139),"",SUMPRODUCT(O1139:R1139,T1139:W1139)-J1139)</f>
        <v/>
      </c>
      <c r="L1139" s="5" t="str">
        <f aca="false">IF(ISBLANK(A1139),"",K1139/$M$1)</f>
        <v/>
      </c>
      <c r="M1139" s="5" t="str">
        <f aca="false">IF(ISBLANK(A1139),"",K1139/($M$1+SUM(K$3:K1138)))</f>
        <v/>
      </c>
      <c r="N1139" s="0" t="str">
        <f aca="false">IF(ISBLANK(A1139),"",IF(H1140=0,NETWORKDAYS($H$3,H1139,holiday!$B$2:$B$10),IF(DAY(H1139)&lt;DAY(H1140),NETWORKDAYS($H$3,H1139,holiday!$B$2:$B$10),0)))</f>
        <v/>
      </c>
      <c r="O1139" s="0" t="str">
        <f aca="false">IF(ISBLANK(A1139),"",SUMIF($A$3:$A1139,O$2,$B$3:$B1139))</f>
        <v/>
      </c>
      <c r="P1139" s="0" t="str">
        <f aca="false">IF(ISBLANK(A1139),"",SUMIF($A$3:$A1139,P$2,$B$3:$B1139))</f>
        <v/>
      </c>
      <c r="Q1139" s="0" t="str">
        <f aca="false">IF(ISBLANK(A1139),"",SUMIF($A$3:$A1139,Q$2,$B$3:$B1139))</f>
        <v/>
      </c>
      <c r="R1139" s="0" t="str">
        <f aca="false">IF(ISBLANK(A1139),"",SUMIF($A$3:$A1139,R$2,$B$3:$B1139))</f>
        <v/>
      </c>
      <c r="T1139" s="9" t="str">
        <f aca="false">IF(ISBLANK(A1139),"",IF($A1139=T$2,$C1139,T1138))</f>
        <v/>
      </c>
      <c r="U1139" s="9" t="str">
        <f aca="false">IF(ISBLANK(A1139),"",IF($A1139=U$2,$C1139,U1138))</f>
        <v/>
      </c>
      <c r="V1139" s="9" t="str">
        <f aca="false">IF(ISBLANK(A1139),"",IF($A1139=V$2,$C1139,V1138))</f>
        <v/>
      </c>
      <c r="W1139" s="9" t="str">
        <f aca="false">IF(ISBLANK(A1139),"",IF($A1139=W$2,$C1139,W1138))</f>
        <v/>
      </c>
    </row>
    <row r="1140" customFormat="false" ht="14.1" hidden="false" customHeight="false" outlineLevel="0" collapsed="false">
      <c r="H1140" s="8" t="n">
        <f aca="false">IF(ISBLANK(D1140),,LEFT(D1140,LEN(D1140)-6)*1)</f>
        <v>0</v>
      </c>
      <c r="I1140" s="9" t="str">
        <f aca="false">IF(ISBLANK(A1140),"",-B1140*C1140)</f>
        <v/>
      </c>
      <c r="J1140" s="9" t="str">
        <f aca="false">IF(ISBLANK(A1140),"",-SUM(I$3:I1140))</f>
        <v/>
      </c>
      <c r="K1140" s="9" t="str">
        <f aca="false">IF(ISBLANK(A1140),"",SUMPRODUCT(O1140:R1140,T1140:W1140)-J1140)</f>
        <v/>
      </c>
      <c r="L1140" s="5" t="str">
        <f aca="false">IF(ISBLANK(A1140),"",K1140/$M$1)</f>
        <v/>
      </c>
      <c r="M1140" s="5" t="str">
        <f aca="false">IF(ISBLANK(A1140),"",K1140/($M$1+SUM(K$3:K1139)))</f>
        <v/>
      </c>
      <c r="N1140" s="0" t="str">
        <f aca="false">IF(ISBLANK(A1140),"",IF(H1141=0,NETWORKDAYS($H$3,H1140,holiday!$B$2:$B$10),IF(DAY(H1140)&lt;DAY(H1141),NETWORKDAYS($H$3,H1140,holiday!$B$2:$B$10),0)))</f>
        <v/>
      </c>
      <c r="O1140" s="0" t="str">
        <f aca="false">IF(ISBLANK(A1140),"",SUMIF($A$3:$A1140,O$2,$B$3:$B1140))</f>
        <v/>
      </c>
      <c r="P1140" s="0" t="str">
        <f aca="false">IF(ISBLANK(A1140),"",SUMIF($A$3:$A1140,P$2,$B$3:$B1140))</f>
        <v/>
      </c>
      <c r="Q1140" s="0" t="str">
        <f aca="false">IF(ISBLANK(A1140),"",SUMIF($A$3:$A1140,Q$2,$B$3:$B1140))</f>
        <v/>
      </c>
      <c r="R1140" s="0" t="str">
        <f aca="false">IF(ISBLANK(A1140),"",SUMIF($A$3:$A1140,R$2,$B$3:$B1140))</f>
        <v/>
      </c>
      <c r="T1140" s="9" t="str">
        <f aca="false">IF(ISBLANK(A1140),"",IF($A1140=T$2,$C1140,T1139))</f>
        <v/>
      </c>
      <c r="U1140" s="9" t="str">
        <f aca="false">IF(ISBLANK(A1140),"",IF($A1140=U$2,$C1140,U1139))</f>
        <v/>
      </c>
      <c r="V1140" s="9" t="str">
        <f aca="false">IF(ISBLANK(A1140),"",IF($A1140=V$2,$C1140,V1139))</f>
        <v/>
      </c>
      <c r="W1140" s="9" t="str">
        <f aca="false">IF(ISBLANK(A1140),"",IF($A1140=W$2,$C1140,W1139))</f>
        <v/>
      </c>
    </row>
    <row r="1141" customFormat="false" ht="14.1" hidden="false" customHeight="false" outlineLevel="0" collapsed="false">
      <c r="H1141" s="8" t="n">
        <f aca="false">IF(ISBLANK(D1141),,LEFT(D1141,LEN(D1141)-6)*1)</f>
        <v>0</v>
      </c>
      <c r="I1141" s="9" t="str">
        <f aca="false">IF(ISBLANK(A1141),"",-B1141*C1141)</f>
        <v/>
      </c>
      <c r="J1141" s="9" t="str">
        <f aca="false">IF(ISBLANK(A1141),"",-SUM(I$3:I1141))</f>
        <v/>
      </c>
      <c r="K1141" s="9" t="str">
        <f aca="false">IF(ISBLANK(A1141),"",SUMPRODUCT(O1141:R1141,T1141:W1141)-J1141)</f>
        <v/>
      </c>
      <c r="L1141" s="5" t="str">
        <f aca="false">IF(ISBLANK(A1141),"",K1141/$M$1)</f>
        <v/>
      </c>
      <c r="M1141" s="5" t="str">
        <f aca="false">IF(ISBLANK(A1141),"",K1141/($M$1+SUM(K$3:K1140)))</f>
        <v/>
      </c>
      <c r="N1141" s="0" t="str">
        <f aca="false">IF(ISBLANK(A1141),"",IF(H1142=0,NETWORKDAYS($H$3,H1141,holiday!$B$2:$B$10),IF(DAY(H1141)&lt;DAY(H1142),NETWORKDAYS($H$3,H1141,holiday!$B$2:$B$10),0)))</f>
        <v/>
      </c>
      <c r="O1141" s="0" t="str">
        <f aca="false">IF(ISBLANK(A1141),"",SUMIF($A$3:$A1141,O$2,$B$3:$B1141))</f>
        <v/>
      </c>
      <c r="P1141" s="0" t="str">
        <f aca="false">IF(ISBLANK(A1141),"",SUMIF($A$3:$A1141,P$2,$B$3:$B1141))</f>
        <v/>
      </c>
      <c r="Q1141" s="0" t="str">
        <f aca="false">IF(ISBLANK(A1141),"",SUMIF($A$3:$A1141,Q$2,$B$3:$B1141))</f>
        <v/>
      </c>
      <c r="R1141" s="0" t="str">
        <f aca="false">IF(ISBLANK(A1141),"",SUMIF($A$3:$A1141,R$2,$B$3:$B1141))</f>
        <v/>
      </c>
      <c r="T1141" s="9" t="str">
        <f aca="false">IF(ISBLANK(A1141),"",IF($A1141=T$2,$C1141,T1140))</f>
        <v/>
      </c>
      <c r="U1141" s="9" t="str">
        <f aca="false">IF(ISBLANK(A1141),"",IF($A1141=U$2,$C1141,U1140))</f>
        <v/>
      </c>
      <c r="V1141" s="9" t="str">
        <f aca="false">IF(ISBLANK(A1141),"",IF($A1141=V$2,$C1141,V1140))</f>
        <v/>
      </c>
      <c r="W1141" s="9" t="str">
        <f aca="false">IF(ISBLANK(A1141),"",IF($A1141=W$2,$C1141,W1140))</f>
        <v/>
      </c>
    </row>
    <row r="1142" customFormat="false" ht="14.1" hidden="false" customHeight="false" outlineLevel="0" collapsed="false">
      <c r="H1142" s="8" t="n">
        <f aca="false">IF(ISBLANK(D1142),,LEFT(D1142,LEN(D1142)-6)*1)</f>
        <v>0</v>
      </c>
      <c r="I1142" s="9" t="str">
        <f aca="false">IF(ISBLANK(A1142),"",-B1142*C1142)</f>
        <v/>
      </c>
      <c r="J1142" s="9" t="str">
        <f aca="false">IF(ISBLANK(A1142),"",-SUM(I$3:I1142))</f>
        <v/>
      </c>
      <c r="K1142" s="9" t="str">
        <f aca="false">IF(ISBLANK(A1142),"",SUMPRODUCT(O1142:R1142,T1142:W1142)-J1142)</f>
        <v/>
      </c>
      <c r="L1142" s="5" t="str">
        <f aca="false">IF(ISBLANK(A1142),"",K1142/$M$1)</f>
        <v/>
      </c>
      <c r="M1142" s="5" t="str">
        <f aca="false">IF(ISBLANK(A1142),"",K1142/($M$1+SUM(K$3:K1141)))</f>
        <v/>
      </c>
      <c r="N1142" s="0" t="str">
        <f aca="false">IF(ISBLANK(A1142),"",IF(H1143=0,NETWORKDAYS($H$3,H1142,holiday!$B$2:$B$10),IF(DAY(H1142)&lt;DAY(H1143),NETWORKDAYS($H$3,H1142,holiday!$B$2:$B$10),0)))</f>
        <v/>
      </c>
      <c r="O1142" s="0" t="str">
        <f aca="false">IF(ISBLANK(A1142),"",SUMIF($A$3:$A1142,O$2,$B$3:$B1142))</f>
        <v/>
      </c>
      <c r="P1142" s="0" t="str">
        <f aca="false">IF(ISBLANK(A1142),"",SUMIF($A$3:$A1142,P$2,$B$3:$B1142))</f>
        <v/>
      </c>
      <c r="Q1142" s="0" t="str">
        <f aca="false">IF(ISBLANK(A1142),"",SUMIF($A$3:$A1142,Q$2,$B$3:$B1142))</f>
        <v/>
      </c>
      <c r="R1142" s="0" t="str">
        <f aca="false">IF(ISBLANK(A1142),"",SUMIF($A$3:$A1142,R$2,$B$3:$B1142))</f>
        <v/>
      </c>
      <c r="T1142" s="9" t="str">
        <f aca="false">IF(ISBLANK(A1142),"",IF($A1142=T$2,$C1142,T1141))</f>
        <v/>
      </c>
      <c r="U1142" s="9" t="str">
        <f aca="false">IF(ISBLANK(A1142),"",IF($A1142=U$2,$C1142,U1141))</f>
        <v/>
      </c>
      <c r="V1142" s="9" t="str">
        <f aca="false">IF(ISBLANK(A1142),"",IF($A1142=V$2,$C1142,V1141))</f>
        <v/>
      </c>
      <c r="W1142" s="9" t="str">
        <f aca="false">IF(ISBLANK(A1142),"",IF($A1142=W$2,$C1142,W1141))</f>
        <v/>
      </c>
    </row>
    <row r="1143" customFormat="false" ht="14.1" hidden="false" customHeight="false" outlineLevel="0" collapsed="false">
      <c r="H1143" s="8" t="n">
        <f aca="false">IF(ISBLANK(D1143),,LEFT(D1143,LEN(D1143)-6)*1)</f>
        <v>0</v>
      </c>
      <c r="I1143" s="9" t="str">
        <f aca="false">IF(ISBLANK(A1143),"",-B1143*C1143)</f>
        <v/>
      </c>
      <c r="J1143" s="9" t="str">
        <f aca="false">IF(ISBLANK(A1143),"",-SUM(I$3:I1143))</f>
        <v/>
      </c>
      <c r="K1143" s="9" t="str">
        <f aca="false">IF(ISBLANK(A1143),"",SUMPRODUCT(O1143:R1143,T1143:W1143)-J1143)</f>
        <v/>
      </c>
      <c r="L1143" s="5" t="str">
        <f aca="false">IF(ISBLANK(A1143),"",K1143/$M$1)</f>
        <v/>
      </c>
      <c r="M1143" s="5" t="str">
        <f aca="false">IF(ISBLANK(A1143),"",K1143/($M$1+SUM(K$3:K1142)))</f>
        <v/>
      </c>
      <c r="N1143" s="0" t="str">
        <f aca="false">IF(ISBLANK(A1143),"",IF(H1144=0,NETWORKDAYS($H$3,H1143,holiday!$B$2:$B$10),IF(DAY(H1143)&lt;DAY(H1144),NETWORKDAYS($H$3,H1143,holiday!$B$2:$B$10),0)))</f>
        <v/>
      </c>
      <c r="O1143" s="0" t="str">
        <f aca="false">IF(ISBLANK(A1143),"",SUMIF($A$3:$A1143,O$2,$B$3:$B1143))</f>
        <v/>
      </c>
      <c r="P1143" s="0" t="str">
        <f aca="false">IF(ISBLANK(A1143),"",SUMIF($A$3:$A1143,P$2,$B$3:$B1143))</f>
        <v/>
      </c>
      <c r="Q1143" s="0" t="str">
        <f aca="false">IF(ISBLANK(A1143),"",SUMIF($A$3:$A1143,Q$2,$B$3:$B1143))</f>
        <v/>
      </c>
      <c r="R1143" s="0" t="str">
        <f aca="false">IF(ISBLANK(A1143),"",SUMIF($A$3:$A1143,R$2,$B$3:$B1143))</f>
        <v/>
      </c>
      <c r="T1143" s="9" t="str">
        <f aca="false">IF(ISBLANK(A1143),"",IF($A1143=T$2,$C1143,T1142))</f>
        <v/>
      </c>
      <c r="U1143" s="9" t="str">
        <f aca="false">IF(ISBLANK(A1143),"",IF($A1143=U$2,$C1143,U1142))</f>
        <v/>
      </c>
      <c r="V1143" s="9" t="str">
        <f aca="false">IF(ISBLANK(A1143),"",IF($A1143=V$2,$C1143,V1142))</f>
        <v/>
      </c>
      <c r="W1143" s="9" t="str">
        <f aca="false">IF(ISBLANK(A1143),"",IF($A1143=W$2,$C1143,W1142))</f>
        <v/>
      </c>
    </row>
    <row r="1144" customFormat="false" ht="14.1" hidden="false" customHeight="false" outlineLevel="0" collapsed="false">
      <c r="H1144" s="8" t="n">
        <f aca="false">IF(ISBLANK(D1144),,LEFT(D1144,LEN(D1144)-6)*1)</f>
        <v>0</v>
      </c>
      <c r="I1144" s="9" t="str">
        <f aca="false">IF(ISBLANK(A1144),"",-B1144*C1144)</f>
        <v/>
      </c>
      <c r="J1144" s="9" t="str">
        <f aca="false">IF(ISBLANK(A1144),"",-SUM(I$3:I1144))</f>
        <v/>
      </c>
      <c r="K1144" s="9" t="str">
        <f aca="false">IF(ISBLANK(A1144),"",SUMPRODUCT(O1144:R1144,T1144:W1144)-J1144)</f>
        <v/>
      </c>
      <c r="L1144" s="5" t="str">
        <f aca="false">IF(ISBLANK(A1144),"",K1144/$M$1)</f>
        <v/>
      </c>
      <c r="M1144" s="5" t="str">
        <f aca="false">IF(ISBLANK(A1144),"",K1144/($M$1+SUM(K$3:K1143)))</f>
        <v/>
      </c>
      <c r="N1144" s="0" t="str">
        <f aca="false">IF(ISBLANK(A1144),"",IF(H1145=0,NETWORKDAYS($H$3,H1144,holiday!$B$2:$B$10),IF(DAY(H1144)&lt;DAY(H1145),NETWORKDAYS($H$3,H1144,holiday!$B$2:$B$10),0)))</f>
        <v/>
      </c>
      <c r="O1144" s="0" t="str">
        <f aca="false">IF(ISBLANK(A1144),"",SUMIF($A$3:$A1144,O$2,$B$3:$B1144))</f>
        <v/>
      </c>
      <c r="P1144" s="0" t="str">
        <f aca="false">IF(ISBLANK(A1144),"",SUMIF($A$3:$A1144,P$2,$B$3:$B1144))</f>
        <v/>
      </c>
      <c r="Q1144" s="0" t="str">
        <f aca="false">IF(ISBLANK(A1144),"",SUMIF($A$3:$A1144,Q$2,$B$3:$B1144))</f>
        <v/>
      </c>
      <c r="R1144" s="0" t="str">
        <f aca="false">IF(ISBLANK(A1144),"",SUMIF($A$3:$A1144,R$2,$B$3:$B1144))</f>
        <v/>
      </c>
      <c r="T1144" s="9" t="str">
        <f aca="false">IF(ISBLANK(A1144),"",IF($A1144=T$2,$C1144,T1143))</f>
        <v/>
      </c>
      <c r="U1144" s="9" t="str">
        <f aca="false">IF(ISBLANK(A1144),"",IF($A1144=U$2,$C1144,U1143))</f>
        <v/>
      </c>
      <c r="V1144" s="9" t="str">
        <f aca="false">IF(ISBLANK(A1144),"",IF($A1144=V$2,$C1144,V1143))</f>
        <v/>
      </c>
      <c r="W1144" s="9" t="str">
        <f aca="false">IF(ISBLANK(A1144),"",IF($A1144=W$2,$C1144,W1143))</f>
        <v/>
      </c>
    </row>
    <row r="1145" customFormat="false" ht="14.1" hidden="false" customHeight="false" outlineLevel="0" collapsed="false">
      <c r="H1145" s="8" t="n">
        <f aca="false">IF(ISBLANK(D1145),,LEFT(D1145,LEN(D1145)-6)*1)</f>
        <v>0</v>
      </c>
      <c r="I1145" s="9" t="str">
        <f aca="false">IF(ISBLANK(A1145),"",-B1145*C1145)</f>
        <v/>
      </c>
      <c r="J1145" s="9" t="str">
        <f aca="false">IF(ISBLANK(A1145),"",-SUM(I$3:I1145))</f>
        <v/>
      </c>
      <c r="K1145" s="9" t="str">
        <f aca="false">IF(ISBLANK(A1145),"",SUMPRODUCT(O1145:R1145,T1145:W1145)-J1145)</f>
        <v/>
      </c>
      <c r="L1145" s="5" t="str">
        <f aca="false">IF(ISBLANK(A1145),"",K1145/$M$1)</f>
        <v/>
      </c>
      <c r="M1145" s="5" t="str">
        <f aca="false">IF(ISBLANK(A1145),"",K1145/($M$1+SUM(K$3:K1144)))</f>
        <v/>
      </c>
      <c r="N1145" s="0" t="str">
        <f aca="false">IF(ISBLANK(A1145),"",IF(H1146=0,NETWORKDAYS($H$3,H1145,holiday!$B$2:$B$10),IF(DAY(H1145)&lt;DAY(H1146),NETWORKDAYS($H$3,H1145,holiday!$B$2:$B$10),0)))</f>
        <v/>
      </c>
      <c r="O1145" s="0" t="str">
        <f aca="false">IF(ISBLANK(A1145),"",SUMIF($A$3:$A1145,O$2,$B$3:$B1145))</f>
        <v/>
      </c>
      <c r="P1145" s="0" t="str">
        <f aca="false">IF(ISBLANK(A1145),"",SUMIF($A$3:$A1145,P$2,$B$3:$B1145))</f>
        <v/>
      </c>
      <c r="Q1145" s="0" t="str">
        <f aca="false">IF(ISBLANK(A1145),"",SUMIF($A$3:$A1145,Q$2,$B$3:$B1145))</f>
        <v/>
      </c>
      <c r="R1145" s="0" t="str">
        <f aca="false">IF(ISBLANK(A1145),"",SUMIF($A$3:$A1145,R$2,$B$3:$B1145))</f>
        <v/>
      </c>
      <c r="T1145" s="9" t="str">
        <f aca="false">IF(ISBLANK(A1145),"",IF($A1145=T$2,$C1145,T1144))</f>
        <v/>
      </c>
      <c r="U1145" s="9" t="str">
        <f aca="false">IF(ISBLANK(A1145),"",IF($A1145=U$2,$C1145,U1144))</f>
        <v/>
      </c>
      <c r="V1145" s="9" t="str">
        <f aca="false">IF(ISBLANK(A1145),"",IF($A1145=V$2,$C1145,V1144))</f>
        <v/>
      </c>
      <c r="W1145" s="9" t="str">
        <f aca="false">IF(ISBLANK(A1145),"",IF($A1145=W$2,$C1145,W1144))</f>
        <v/>
      </c>
    </row>
    <row r="1146" customFormat="false" ht="14.1" hidden="false" customHeight="false" outlineLevel="0" collapsed="false">
      <c r="H1146" s="8" t="n">
        <f aca="false">IF(ISBLANK(D1146),,LEFT(D1146,LEN(D1146)-6)*1)</f>
        <v>0</v>
      </c>
      <c r="I1146" s="9" t="str">
        <f aca="false">IF(ISBLANK(A1146),"",-B1146*C1146)</f>
        <v/>
      </c>
      <c r="J1146" s="9" t="str">
        <f aca="false">IF(ISBLANK(A1146),"",-SUM(I$3:I1146))</f>
        <v/>
      </c>
      <c r="K1146" s="9" t="str">
        <f aca="false">IF(ISBLANK(A1146),"",SUMPRODUCT(O1146:R1146,T1146:W1146)-J1146)</f>
        <v/>
      </c>
      <c r="L1146" s="5" t="str">
        <f aca="false">IF(ISBLANK(A1146),"",K1146/$M$1)</f>
        <v/>
      </c>
      <c r="M1146" s="5" t="str">
        <f aca="false">IF(ISBLANK(A1146),"",K1146/($M$1+SUM(K$3:K1145)))</f>
        <v/>
      </c>
      <c r="N1146" s="0" t="str">
        <f aca="false">IF(ISBLANK(A1146),"",IF(H1147=0,NETWORKDAYS($H$3,H1146,holiday!$B$2:$B$10),IF(DAY(H1146)&lt;DAY(H1147),NETWORKDAYS($H$3,H1146,holiday!$B$2:$B$10),0)))</f>
        <v/>
      </c>
      <c r="O1146" s="0" t="str">
        <f aca="false">IF(ISBLANK(A1146),"",SUMIF($A$3:$A1146,O$2,$B$3:$B1146))</f>
        <v/>
      </c>
      <c r="P1146" s="0" t="str">
        <f aca="false">IF(ISBLANK(A1146),"",SUMIF($A$3:$A1146,P$2,$B$3:$B1146))</f>
        <v/>
      </c>
      <c r="Q1146" s="0" t="str">
        <f aca="false">IF(ISBLANK(A1146),"",SUMIF($A$3:$A1146,Q$2,$B$3:$B1146))</f>
        <v/>
      </c>
      <c r="R1146" s="0" t="str">
        <f aca="false">IF(ISBLANK(A1146),"",SUMIF($A$3:$A1146,R$2,$B$3:$B1146))</f>
        <v/>
      </c>
      <c r="T1146" s="9" t="str">
        <f aca="false">IF(ISBLANK(A1146),"",IF($A1146=T$2,$C1146,T1145))</f>
        <v/>
      </c>
      <c r="U1146" s="9" t="str">
        <f aca="false">IF(ISBLANK(A1146),"",IF($A1146=U$2,$C1146,U1145))</f>
        <v/>
      </c>
      <c r="V1146" s="9" t="str">
        <f aca="false">IF(ISBLANK(A1146),"",IF($A1146=V$2,$C1146,V1145))</f>
        <v/>
      </c>
      <c r="W1146" s="9" t="str">
        <f aca="false">IF(ISBLANK(A1146),"",IF($A1146=W$2,$C1146,W1145))</f>
        <v/>
      </c>
    </row>
    <row r="1147" customFormat="false" ht="14.1" hidden="false" customHeight="false" outlineLevel="0" collapsed="false">
      <c r="H1147" s="8" t="n">
        <f aca="false">IF(ISBLANK(D1147),,LEFT(D1147,LEN(D1147)-6)*1)</f>
        <v>0</v>
      </c>
      <c r="I1147" s="9" t="str">
        <f aca="false">IF(ISBLANK(A1147),"",-B1147*C1147)</f>
        <v/>
      </c>
      <c r="J1147" s="9" t="str">
        <f aca="false">IF(ISBLANK(A1147),"",-SUM(I$3:I1147))</f>
        <v/>
      </c>
      <c r="K1147" s="9" t="str">
        <f aca="false">IF(ISBLANK(A1147),"",SUMPRODUCT(O1147:R1147,T1147:W1147)-J1147)</f>
        <v/>
      </c>
      <c r="L1147" s="5" t="str">
        <f aca="false">IF(ISBLANK(A1147),"",K1147/$M$1)</f>
        <v/>
      </c>
      <c r="M1147" s="5" t="str">
        <f aca="false">IF(ISBLANK(A1147),"",K1147/($M$1+SUM(K$3:K1146)))</f>
        <v/>
      </c>
      <c r="N1147" s="0" t="str">
        <f aca="false">IF(ISBLANK(A1147),"",IF(H1148=0,NETWORKDAYS($H$3,H1147,holiday!$B$2:$B$10),IF(DAY(H1147)&lt;DAY(H1148),NETWORKDAYS($H$3,H1147,holiday!$B$2:$B$10),0)))</f>
        <v/>
      </c>
      <c r="O1147" s="0" t="str">
        <f aca="false">IF(ISBLANK(A1147),"",SUMIF($A$3:$A1147,O$2,$B$3:$B1147))</f>
        <v/>
      </c>
      <c r="P1147" s="0" t="str">
        <f aca="false">IF(ISBLANK(A1147),"",SUMIF($A$3:$A1147,P$2,$B$3:$B1147))</f>
        <v/>
      </c>
      <c r="Q1147" s="0" t="str">
        <f aca="false">IF(ISBLANK(A1147),"",SUMIF($A$3:$A1147,Q$2,$B$3:$B1147))</f>
        <v/>
      </c>
      <c r="R1147" s="0" t="str">
        <f aca="false">IF(ISBLANK(A1147),"",SUMIF($A$3:$A1147,R$2,$B$3:$B1147))</f>
        <v/>
      </c>
      <c r="T1147" s="9" t="str">
        <f aca="false">IF(ISBLANK(A1147),"",IF($A1147=T$2,$C1147,T1146))</f>
        <v/>
      </c>
      <c r="U1147" s="9" t="str">
        <f aca="false">IF(ISBLANK(A1147),"",IF($A1147=U$2,$C1147,U1146))</f>
        <v/>
      </c>
      <c r="V1147" s="9" t="str">
        <f aca="false">IF(ISBLANK(A1147),"",IF($A1147=V$2,$C1147,V1146))</f>
        <v/>
      </c>
      <c r="W1147" s="9" t="str">
        <f aca="false">IF(ISBLANK(A1147),"",IF($A1147=W$2,$C1147,W1146))</f>
        <v/>
      </c>
    </row>
    <row r="1148" customFormat="false" ht="14.1" hidden="false" customHeight="false" outlineLevel="0" collapsed="false">
      <c r="H1148" s="8" t="n">
        <f aca="false">IF(ISBLANK(D1148),,LEFT(D1148,LEN(D1148)-6)*1)</f>
        <v>0</v>
      </c>
      <c r="I1148" s="9" t="str">
        <f aca="false">IF(ISBLANK(A1148),"",-B1148*C1148)</f>
        <v/>
      </c>
      <c r="J1148" s="9" t="str">
        <f aca="false">IF(ISBLANK(A1148),"",-SUM(I$3:I1148))</f>
        <v/>
      </c>
      <c r="K1148" s="9" t="str">
        <f aca="false">IF(ISBLANK(A1148),"",SUMPRODUCT(O1148:R1148,T1148:W1148)-J1148)</f>
        <v/>
      </c>
      <c r="L1148" s="5" t="str">
        <f aca="false">IF(ISBLANK(A1148),"",K1148/$M$1)</f>
        <v/>
      </c>
      <c r="M1148" s="5" t="str">
        <f aca="false">IF(ISBLANK(A1148),"",K1148/($M$1+SUM(K$3:K1147)))</f>
        <v/>
      </c>
      <c r="N1148" s="0" t="str">
        <f aca="false">IF(ISBLANK(A1148),"",IF(H1149=0,NETWORKDAYS($H$3,H1148,holiday!$B$2:$B$10),IF(DAY(H1148)&lt;DAY(H1149),NETWORKDAYS($H$3,H1148,holiday!$B$2:$B$10),0)))</f>
        <v/>
      </c>
      <c r="O1148" s="0" t="str">
        <f aca="false">IF(ISBLANK(A1148),"",SUMIF($A$3:$A1148,O$2,$B$3:$B1148))</f>
        <v/>
      </c>
      <c r="P1148" s="0" t="str">
        <f aca="false">IF(ISBLANK(A1148),"",SUMIF($A$3:$A1148,P$2,$B$3:$B1148))</f>
        <v/>
      </c>
      <c r="Q1148" s="0" t="str">
        <f aca="false">IF(ISBLANK(A1148),"",SUMIF($A$3:$A1148,Q$2,$B$3:$B1148))</f>
        <v/>
      </c>
      <c r="R1148" s="0" t="str">
        <f aca="false">IF(ISBLANK(A1148),"",SUMIF($A$3:$A1148,R$2,$B$3:$B1148))</f>
        <v/>
      </c>
      <c r="T1148" s="9" t="str">
        <f aca="false">IF(ISBLANK(A1148),"",IF($A1148=T$2,$C1148,T1147))</f>
        <v/>
      </c>
      <c r="U1148" s="9" t="str">
        <f aca="false">IF(ISBLANK(A1148),"",IF($A1148=U$2,$C1148,U1147))</f>
        <v/>
      </c>
      <c r="V1148" s="9" t="str">
        <f aca="false">IF(ISBLANK(A1148),"",IF($A1148=V$2,$C1148,V1147))</f>
        <v/>
      </c>
      <c r="W1148" s="9" t="str">
        <f aca="false">IF(ISBLANK(A1148),"",IF($A1148=W$2,$C1148,W1147))</f>
        <v/>
      </c>
    </row>
    <row r="1149" customFormat="false" ht="14.1" hidden="false" customHeight="false" outlineLevel="0" collapsed="false">
      <c r="H1149" s="8" t="n">
        <f aca="false">IF(ISBLANK(D1149),,LEFT(D1149,LEN(D1149)-6)*1)</f>
        <v>0</v>
      </c>
      <c r="I1149" s="9" t="str">
        <f aca="false">IF(ISBLANK(A1149),"",-B1149*C1149)</f>
        <v/>
      </c>
      <c r="J1149" s="9" t="str">
        <f aca="false">IF(ISBLANK(A1149),"",-SUM(I$3:I1149))</f>
        <v/>
      </c>
      <c r="K1149" s="9" t="str">
        <f aca="false">IF(ISBLANK(A1149),"",SUMPRODUCT(O1149:R1149,T1149:W1149)-J1149)</f>
        <v/>
      </c>
      <c r="L1149" s="5" t="str">
        <f aca="false">IF(ISBLANK(A1149),"",K1149/$M$1)</f>
        <v/>
      </c>
      <c r="M1149" s="5" t="str">
        <f aca="false">IF(ISBLANK(A1149),"",K1149/($M$1+SUM(K$3:K1148)))</f>
        <v/>
      </c>
      <c r="N1149" s="0" t="str">
        <f aca="false">IF(ISBLANK(A1149),"",IF(H1150=0,NETWORKDAYS($H$3,H1149,holiday!$B$2:$B$10),IF(DAY(H1149)&lt;DAY(H1150),NETWORKDAYS($H$3,H1149,holiday!$B$2:$B$10),0)))</f>
        <v/>
      </c>
      <c r="O1149" s="0" t="str">
        <f aca="false">IF(ISBLANK(A1149),"",SUMIF($A$3:$A1149,O$2,$B$3:$B1149))</f>
        <v/>
      </c>
      <c r="P1149" s="0" t="str">
        <f aca="false">IF(ISBLANK(A1149),"",SUMIF($A$3:$A1149,P$2,$B$3:$B1149))</f>
        <v/>
      </c>
      <c r="Q1149" s="0" t="str">
        <f aca="false">IF(ISBLANK(A1149),"",SUMIF($A$3:$A1149,Q$2,$B$3:$B1149))</f>
        <v/>
      </c>
      <c r="R1149" s="0" t="str">
        <f aca="false">IF(ISBLANK(A1149),"",SUMIF($A$3:$A1149,R$2,$B$3:$B1149))</f>
        <v/>
      </c>
      <c r="T1149" s="9" t="str">
        <f aca="false">IF(ISBLANK(A1149),"",IF($A1149=T$2,$C1149,T1148))</f>
        <v/>
      </c>
      <c r="U1149" s="9" t="str">
        <f aca="false">IF(ISBLANK(A1149),"",IF($A1149=U$2,$C1149,U1148))</f>
        <v/>
      </c>
      <c r="V1149" s="9" t="str">
        <f aca="false">IF(ISBLANK(A1149),"",IF($A1149=V$2,$C1149,V1148))</f>
        <v/>
      </c>
      <c r="W1149" s="9" t="str">
        <f aca="false">IF(ISBLANK(A1149),"",IF($A1149=W$2,$C1149,W1148))</f>
        <v/>
      </c>
    </row>
    <row r="1150" customFormat="false" ht="14.1" hidden="false" customHeight="false" outlineLevel="0" collapsed="false">
      <c r="H1150" s="8" t="n">
        <f aca="false">IF(ISBLANK(D1150),,LEFT(D1150,LEN(D1150)-6)*1)</f>
        <v>0</v>
      </c>
      <c r="I1150" s="9" t="str">
        <f aca="false">IF(ISBLANK(A1150),"",-B1150*C1150)</f>
        <v/>
      </c>
      <c r="J1150" s="9" t="str">
        <f aca="false">IF(ISBLANK(A1150),"",-SUM(I$3:I1150))</f>
        <v/>
      </c>
      <c r="K1150" s="9" t="str">
        <f aca="false">IF(ISBLANK(A1150),"",SUMPRODUCT(O1150:R1150,T1150:W1150)-J1150)</f>
        <v/>
      </c>
      <c r="L1150" s="5" t="str">
        <f aca="false">IF(ISBLANK(A1150),"",K1150/$M$1)</f>
        <v/>
      </c>
      <c r="M1150" s="5" t="str">
        <f aca="false">IF(ISBLANK(A1150),"",K1150/($M$1+SUM(K$3:K1149)))</f>
        <v/>
      </c>
      <c r="N1150" s="0" t="str">
        <f aca="false">IF(ISBLANK(A1150),"",IF(H1151=0,NETWORKDAYS($H$3,H1150,holiday!$B$2:$B$10),IF(DAY(H1150)&lt;DAY(H1151),NETWORKDAYS($H$3,H1150,holiday!$B$2:$B$10),0)))</f>
        <v/>
      </c>
      <c r="O1150" s="0" t="str">
        <f aca="false">IF(ISBLANK(A1150),"",SUMIF($A$3:$A1150,O$2,$B$3:$B1150))</f>
        <v/>
      </c>
      <c r="P1150" s="0" t="str">
        <f aca="false">IF(ISBLANK(A1150),"",SUMIF($A$3:$A1150,P$2,$B$3:$B1150))</f>
        <v/>
      </c>
      <c r="Q1150" s="0" t="str">
        <f aca="false">IF(ISBLANK(A1150),"",SUMIF($A$3:$A1150,Q$2,$B$3:$B1150))</f>
        <v/>
      </c>
      <c r="R1150" s="0" t="str">
        <f aca="false">IF(ISBLANK(A1150),"",SUMIF($A$3:$A1150,R$2,$B$3:$B1150))</f>
        <v/>
      </c>
      <c r="T1150" s="9" t="str">
        <f aca="false">IF(ISBLANK(A1150),"",IF($A1150=T$2,$C1150,T1149))</f>
        <v/>
      </c>
      <c r="U1150" s="9" t="str">
        <f aca="false">IF(ISBLANK(A1150),"",IF($A1150=U$2,$C1150,U1149))</f>
        <v/>
      </c>
      <c r="V1150" s="9" t="str">
        <f aca="false">IF(ISBLANK(A1150),"",IF($A1150=V$2,$C1150,V1149))</f>
        <v/>
      </c>
      <c r="W1150" s="9" t="str">
        <f aca="false">IF(ISBLANK(A1150),"",IF($A1150=W$2,$C1150,W1149))</f>
        <v/>
      </c>
    </row>
    <row r="1151" customFormat="false" ht="14.1" hidden="false" customHeight="false" outlineLevel="0" collapsed="false">
      <c r="H1151" s="8" t="n">
        <f aca="false">IF(ISBLANK(D1151),,LEFT(D1151,LEN(D1151)-6)*1)</f>
        <v>0</v>
      </c>
      <c r="I1151" s="9" t="str">
        <f aca="false">IF(ISBLANK(A1151),"",-B1151*C1151)</f>
        <v/>
      </c>
      <c r="J1151" s="9" t="str">
        <f aca="false">IF(ISBLANK(A1151),"",-SUM(I$3:I1151))</f>
        <v/>
      </c>
      <c r="K1151" s="9" t="str">
        <f aca="false">IF(ISBLANK(A1151),"",SUMPRODUCT(O1151:R1151,T1151:W1151)-J1151)</f>
        <v/>
      </c>
      <c r="L1151" s="5" t="str">
        <f aca="false">IF(ISBLANK(A1151),"",K1151/$M$1)</f>
        <v/>
      </c>
      <c r="M1151" s="5" t="str">
        <f aca="false">IF(ISBLANK(A1151),"",K1151/($M$1+SUM(K$3:K1150)))</f>
        <v/>
      </c>
      <c r="N1151" s="0" t="str">
        <f aca="false">IF(ISBLANK(A1151),"",IF(H1152=0,NETWORKDAYS($H$3,H1151,holiday!$B$2:$B$10),IF(DAY(H1151)&lt;DAY(H1152),NETWORKDAYS($H$3,H1151,holiday!$B$2:$B$10),0)))</f>
        <v/>
      </c>
      <c r="O1151" s="0" t="str">
        <f aca="false">IF(ISBLANK(A1151),"",SUMIF($A$3:$A1151,O$2,$B$3:$B1151))</f>
        <v/>
      </c>
      <c r="P1151" s="0" t="str">
        <f aca="false">IF(ISBLANK(A1151),"",SUMIF($A$3:$A1151,P$2,$B$3:$B1151))</f>
        <v/>
      </c>
      <c r="Q1151" s="0" t="str">
        <f aca="false">IF(ISBLANK(A1151),"",SUMIF($A$3:$A1151,Q$2,$B$3:$B1151))</f>
        <v/>
      </c>
      <c r="R1151" s="0" t="str">
        <f aca="false">IF(ISBLANK(A1151),"",SUMIF($A$3:$A1151,R$2,$B$3:$B1151))</f>
        <v/>
      </c>
      <c r="T1151" s="9" t="str">
        <f aca="false">IF(ISBLANK(A1151),"",IF($A1151=T$2,$C1151,T1150))</f>
        <v/>
      </c>
      <c r="U1151" s="9" t="str">
        <f aca="false">IF(ISBLANK(A1151),"",IF($A1151=U$2,$C1151,U1150))</f>
        <v/>
      </c>
      <c r="V1151" s="9" t="str">
        <f aca="false">IF(ISBLANK(A1151),"",IF($A1151=V$2,$C1151,V1150))</f>
        <v/>
      </c>
      <c r="W1151" s="9" t="str">
        <f aca="false">IF(ISBLANK(A1151),"",IF($A1151=W$2,$C1151,W1150))</f>
        <v/>
      </c>
    </row>
    <row r="1152" customFormat="false" ht="14.1" hidden="false" customHeight="false" outlineLevel="0" collapsed="false">
      <c r="H1152" s="8" t="n">
        <f aca="false">IF(ISBLANK(D1152),,LEFT(D1152,LEN(D1152)-6)*1)</f>
        <v>0</v>
      </c>
      <c r="I1152" s="9" t="str">
        <f aca="false">IF(ISBLANK(A1152),"",-B1152*C1152)</f>
        <v/>
      </c>
      <c r="J1152" s="9" t="str">
        <f aca="false">IF(ISBLANK(A1152),"",-SUM(I$3:I1152))</f>
        <v/>
      </c>
      <c r="K1152" s="9" t="str">
        <f aca="false">IF(ISBLANK(A1152),"",SUMPRODUCT(O1152:R1152,T1152:W1152)-J1152)</f>
        <v/>
      </c>
      <c r="L1152" s="5" t="str">
        <f aca="false">IF(ISBLANK(A1152),"",K1152/$M$1)</f>
        <v/>
      </c>
      <c r="M1152" s="5" t="str">
        <f aca="false">IF(ISBLANK(A1152),"",K1152/($M$1+SUM(K$3:K1151)))</f>
        <v/>
      </c>
      <c r="N1152" s="0" t="str">
        <f aca="false">IF(ISBLANK(A1152),"",IF(H1153=0,NETWORKDAYS($H$3,H1152,holiday!$B$2:$B$10),IF(DAY(H1152)&lt;DAY(H1153),NETWORKDAYS($H$3,H1152,holiday!$B$2:$B$10),0)))</f>
        <v/>
      </c>
      <c r="O1152" s="0" t="str">
        <f aca="false">IF(ISBLANK(A1152),"",SUMIF($A$3:$A1152,O$2,$B$3:$B1152))</f>
        <v/>
      </c>
      <c r="P1152" s="0" t="str">
        <f aca="false">IF(ISBLANK(A1152),"",SUMIF($A$3:$A1152,P$2,$B$3:$B1152))</f>
        <v/>
      </c>
      <c r="Q1152" s="0" t="str">
        <f aca="false">IF(ISBLANK(A1152),"",SUMIF($A$3:$A1152,Q$2,$B$3:$B1152))</f>
        <v/>
      </c>
      <c r="R1152" s="0" t="str">
        <f aca="false">IF(ISBLANK(A1152),"",SUMIF($A$3:$A1152,R$2,$B$3:$B1152))</f>
        <v/>
      </c>
      <c r="T1152" s="9" t="str">
        <f aca="false">IF(ISBLANK(A1152),"",IF($A1152=T$2,$C1152,T1151))</f>
        <v/>
      </c>
      <c r="U1152" s="9" t="str">
        <f aca="false">IF(ISBLANK(A1152),"",IF($A1152=U$2,$C1152,U1151))</f>
        <v/>
      </c>
      <c r="V1152" s="9" t="str">
        <f aca="false">IF(ISBLANK(A1152),"",IF($A1152=V$2,$C1152,V1151))</f>
        <v/>
      </c>
      <c r="W1152" s="9" t="str">
        <f aca="false">IF(ISBLANK(A1152),"",IF($A1152=W$2,$C1152,W1151))</f>
        <v/>
      </c>
    </row>
    <row r="1153" customFormat="false" ht="14.1" hidden="false" customHeight="false" outlineLevel="0" collapsed="false">
      <c r="H1153" s="8" t="n">
        <f aca="false">IF(ISBLANK(D1153),,LEFT(D1153,LEN(D1153)-6)*1)</f>
        <v>0</v>
      </c>
      <c r="I1153" s="9" t="str">
        <f aca="false">IF(ISBLANK(A1153),"",-B1153*C1153)</f>
        <v/>
      </c>
      <c r="J1153" s="9" t="str">
        <f aca="false">IF(ISBLANK(A1153),"",-SUM(I$3:I1153))</f>
        <v/>
      </c>
      <c r="K1153" s="9" t="str">
        <f aca="false">IF(ISBLANK(A1153),"",SUMPRODUCT(O1153:R1153,T1153:W1153)-J1153)</f>
        <v/>
      </c>
      <c r="L1153" s="5" t="str">
        <f aca="false">IF(ISBLANK(A1153),"",K1153/$M$1)</f>
        <v/>
      </c>
      <c r="M1153" s="5" t="str">
        <f aca="false">IF(ISBLANK(A1153),"",K1153/($M$1+SUM(K$3:K1152)))</f>
        <v/>
      </c>
      <c r="N1153" s="0" t="str">
        <f aca="false">IF(ISBLANK(A1153),"",IF(H1154=0,NETWORKDAYS($H$3,H1153,holiday!$B$2:$B$10),IF(DAY(H1153)&lt;DAY(H1154),NETWORKDAYS($H$3,H1153,holiday!$B$2:$B$10),0)))</f>
        <v/>
      </c>
      <c r="O1153" s="0" t="str">
        <f aca="false">IF(ISBLANK(A1153),"",SUMIF($A$3:$A1153,O$2,$B$3:$B1153))</f>
        <v/>
      </c>
      <c r="P1153" s="0" t="str">
        <f aca="false">IF(ISBLANK(A1153),"",SUMIF($A$3:$A1153,P$2,$B$3:$B1153))</f>
        <v/>
      </c>
      <c r="Q1153" s="0" t="str">
        <f aca="false">IF(ISBLANK(A1153),"",SUMIF($A$3:$A1153,Q$2,$B$3:$B1153))</f>
        <v/>
      </c>
      <c r="R1153" s="0" t="str">
        <f aca="false">IF(ISBLANK(A1153),"",SUMIF($A$3:$A1153,R$2,$B$3:$B1153))</f>
        <v/>
      </c>
      <c r="T1153" s="9" t="str">
        <f aca="false">IF(ISBLANK(A1153),"",IF($A1153=T$2,$C1153,T1152))</f>
        <v/>
      </c>
      <c r="U1153" s="9" t="str">
        <f aca="false">IF(ISBLANK(A1153),"",IF($A1153=U$2,$C1153,U1152))</f>
        <v/>
      </c>
      <c r="V1153" s="9" t="str">
        <f aca="false">IF(ISBLANK(A1153),"",IF($A1153=V$2,$C1153,V1152))</f>
        <v/>
      </c>
      <c r="W1153" s="9" t="str">
        <f aca="false">IF(ISBLANK(A1153),"",IF($A1153=W$2,$C1153,W1152))</f>
        <v/>
      </c>
    </row>
    <row r="1154" customFormat="false" ht="14.1" hidden="false" customHeight="false" outlineLevel="0" collapsed="false">
      <c r="H1154" s="8" t="n">
        <f aca="false">IF(ISBLANK(D1154),,LEFT(D1154,LEN(D1154)-6)*1)</f>
        <v>0</v>
      </c>
      <c r="I1154" s="9" t="str">
        <f aca="false">IF(ISBLANK(A1154),"",-B1154*C1154)</f>
        <v/>
      </c>
      <c r="J1154" s="9" t="str">
        <f aca="false">IF(ISBLANK(A1154),"",-SUM(I$3:I1154))</f>
        <v/>
      </c>
      <c r="K1154" s="9" t="str">
        <f aca="false">IF(ISBLANK(A1154),"",SUMPRODUCT(O1154:R1154,T1154:W1154)-J1154)</f>
        <v/>
      </c>
      <c r="L1154" s="5" t="str">
        <f aca="false">IF(ISBLANK(A1154),"",K1154/$M$1)</f>
        <v/>
      </c>
      <c r="M1154" s="5" t="str">
        <f aca="false">IF(ISBLANK(A1154),"",K1154/($M$1+SUM(K$3:K1153)))</f>
        <v/>
      </c>
      <c r="N1154" s="0" t="str">
        <f aca="false">IF(ISBLANK(A1154),"",IF(H1155=0,NETWORKDAYS($H$3,H1154,holiday!$B$2:$B$10),IF(DAY(H1154)&lt;DAY(H1155),NETWORKDAYS($H$3,H1154,holiday!$B$2:$B$10),0)))</f>
        <v/>
      </c>
      <c r="O1154" s="0" t="str">
        <f aca="false">IF(ISBLANK(A1154),"",SUMIF($A$3:$A1154,O$2,$B$3:$B1154))</f>
        <v/>
      </c>
      <c r="P1154" s="0" t="str">
        <f aca="false">IF(ISBLANK(A1154),"",SUMIF($A$3:$A1154,P$2,$B$3:$B1154))</f>
        <v/>
      </c>
      <c r="Q1154" s="0" t="str">
        <f aca="false">IF(ISBLANK(A1154),"",SUMIF($A$3:$A1154,Q$2,$B$3:$B1154))</f>
        <v/>
      </c>
      <c r="R1154" s="0" t="str">
        <f aca="false">IF(ISBLANK(A1154),"",SUMIF($A$3:$A1154,R$2,$B$3:$B1154))</f>
        <v/>
      </c>
      <c r="T1154" s="9" t="str">
        <f aca="false">IF(ISBLANK(A1154),"",IF($A1154=T$2,$C1154,T1153))</f>
        <v/>
      </c>
      <c r="U1154" s="9" t="str">
        <f aca="false">IF(ISBLANK(A1154),"",IF($A1154=U$2,$C1154,U1153))</f>
        <v/>
      </c>
      <c r="V1154" s="9" t="str">
        <f aca="false">IF(ISBLANK(A1154),"",IF($A1154=V$2,$C1154,V1153))</f>
        <v/>
      </c>
      <c r="W1154" s="9" t="str">
        <f aca="false">IF(ISBLANK(A1154),"",IF($A1154=W$2,$C1154,W1153))</f>
        <v/>
      </c>
    </row>
    <row r="1155" customFormat="false" ht="14.1" hidden="false" customHeight="false" outlineLevel="0" collapsed="false">
      <c r="H1155" s="8" t="n">
        <f aca="false">IF(ISBLANK(D1155),,LEFT(D1155,LEN(D1155)-6)*1)</f>
        <v>0</v>
      </c>
      <c r="I1155" s="9" t="str">
        <f aca="false">IF(ISBLANK(A1155),"",-B1155*C1155)</f>
        <v/>
      </c>
      <c r="J1155" s="9" t="str">
        <f aca="false">IF(ISBLANK(A1155),"",-SUM(I$3:I1155))</f>
        <v/>
      </c>
      <c r="K1155" s="9" t="str">
        <f aca="false">IF(ISBLANK(A1155),"",SUMPRODUCT(O1155:R1155,T1155:W1155)-J1155)</f>
        <v/>
      </c>
      <c r="L1155" s="5" t="str">
        <f aca="false">IF(ISBLANK(A1155),"",K1155/$M$1)</f>
        <v/>
      </c>
      <c r="M1155" s="5" t="str">
        <f aca="false">IF(ISBLANK(A1155),"",K1155/($M$1+SUM(K$3:K1154)))</f>
        <v/>
      </c>
      <c r="N1155" s="0" t="str">
        <f aca="false">IF(ISBLANK(A1155),"",IF(H1156=0,NETWORKDAYS($H$3,H1155,holiday!$B$2:$B$10),IF(DAY(H1155)&lt;DAY(H1156),NETWORKDAYS($H$3,H1155,holiday!$B$2:$B$10),0)))</f>
        <v/>
      </c>
      <c r="O1155" s="0" t="str">
        <f aca="false">IF(ISBLANK(A1155),"",SUMIF($A$3:$A1155,O$2,$B$3:$B1155))</f>
        <v/>
      </c>
      <c r="P1155" s="0" t="str">
        <f aca="false">IF(ISBLANK(A1155),"",SUMIF($A$3:$A1155,P$2,$B$3:$B1155))</f>
        <v/>
      </c>
      <c r="Q1155" s="0" t="str">
        <f aca="false">IF(ISBLANK(A1155),"",SUMIF($A$3:$A1155,Q$2,$B$3:$B1155))</f>
        <v/>
      </c>
      <c r="R1155" s="0" t="str">
        <f aca="false">IF(ISBLANK(A1155),"",SUMIF($A$3:$A1155,R$2,$B$3:$B1155))</f>
        <v/>
      </c>
      <c r="T1155" s="9" t="str">
        <f aca="false">IF(ISBLANK(A1155),"",IF($A1155=T$2,$C1155,T1154))</f>
        <v/>
      </c>
      <c r="U1155" s="9" t="str">
        <f aca="false">IF(ISBLANK(A1155),"",IF($A1155=U$2,$C1155,U1154))</f>
        <v/>
      </c>
      <c r="V1155" s="9" t="str">
        <f aca="false">IF(ISBLANK(A1155),"",IF($A1155=V$2,$C1155,V1154))</f>
        <v/>
      </c>
      <c r="W1155" s="9" t="str">
        <f aca="false">IF(ISBLANK(A1155),"",IF($A1155=W$2,$C1155,W1154))</f>
        <v/>
      </c>
    </row>
    <row r="1156" customFormat="false" ht="14.1" hidden="false" customHeight="false" outlineLevel="0" collapsed="false">
      <c r="H1156" s="8" t="n">
        <f aca="false">IF(ISBLANK(D1156),,LEFT(D1156,LEN(D1156)-6)*1)</f>
        <v>0</v>
      </c>
      <c r="I1156" s="9" t="str">
        <f aca="false">IF(ISBLANK(A1156),"",-B1156*C1156)</f>
        <v/>
      </c>
      <c r="J1156" s="9" t="str">
        <f aca="false">IF(ISBLANK(A1156),"",-SUM(I$3:I1156))</f>
        <v/>
      </c>
      <c r="K1156" s="9" t="str">
        <f aca="false">IF(ISBLANK(A1156),"",SUMPRODUCT(O1156:R1156,T1156:W1156)-J1156)</f>
        <v/>
      </c>
      <c r="L1156" s="5" t="str">
        <f aca="false">IF(ISBLANK(A1156),"",K1156/$M$1)</f>
        <v/>
      </c>
      <c r="M1156" s="5" t="str">
        <f aca="false">IF(ISBLANK(A1156),"",K1156/($M$1+SUM(K$3:K1155)))</f>
        <v/>
      </c>
      <c r="N1156" s="0" t="str">
        <f aca="false">IF(ISBLANK(A1156),"",IF(H1157=0,NETWORKDAYS($H$3,H1156,holiday!$B$2:$B$10),IF(DAY(H1156)&lt;DAY(H1157),NETWORKDAYS($H$3,H1156,holiday!$B$2:$B$10),0)))</f>
        <v/>
      </c>
      <c r="O1156" s="0" t="str">
        <f aca="false">IF(ISBLANK(A1156),"",SUMIF($A$3:$A1156,O$2,$B$3:$B1156))</f>
        <v/>
      </c>
      <c r="P1156" s="0" t="str">
        <f aca="false">IF(ISBLANK(A1156),"",SUMIF($A$3:$A1156,P$2,$B$3:$B1156))</f>
        <v/>
      </c>
      <c r="Q1156" s="0" t="str">
        <f aca="false">IF(ISBLANK(A1156),"",SUMIF($A$3:$A1156,Q$2,$B$3:$B1156))</f>
        <v/>
      </c>
      <c r="R1156" s="0" t="str">
        <f aca="false">IF(ISBLANK(A1156),"",SUMIF($A$3:$A1156,R$2,$B$3:$B1156))</f>
        <v/>
      </c>
      <c r="T1156" s="9" t="str">
        <f aca="false">IF(ISBLANK(A1156),"",IF($A1156=T$2,$C1156,T1155))</f>
        <v/>
      </c>
      <c r="U1156" s="9" t="str">
        <f aca="false">IF(ISBLANK(A1156),"",IF($A1156=U$2,$C1156,U1155))</f>
        <v/>
      </c>
      <c r="V1156" s="9" t="str">
        <f aca="false">IF(ISBLANK(A1156),"",IF($A1156=V$2,$C1156,V1155))</f>
        <v/>
      </c>
      <c r="W1156" s="9" t="str">
        <f aca="false">IF(ISBLANK(A1156),"",IF($A1156=W$2,$C1156,W1155))</f>
        <v/>
      </c>
    </row>
    <row r="1157" customFormat="false" ht="14.1" hidden="false" customHeight="false" outlineLevel="0" collapsed="false">
      <c r="H1157" s="8" t="n">
        <f aca="false">IF(ISBLANK(D1157),,LEFT(D1157,LEN(D1157)-6)*1)</f>
        <v>0</v>
      </c>
      <c r="I1157" s="9" t="str">
        <f aca="false">IF(ISBLANK(A1157),"",-B1157*C1157)</f>
        <v/>
      </c>
      <c r="J1157" s="9" t="str">
        <f aca="false">IF(ISBLANK(A1157),"",-SUM(I$3:I1157))</f>
        <v/>
      </c>
      <c r="K1157" s="9" t="str">
        <f aca="false">IF(ISBLANK(A1157),"",SUMPRODUCT(O1157:R1157,T1157:W1157)-J1157)</f>
        <v/>
      </c>
      <c r="L1157" s="5" t="str">
        <f aca="false">IF(ISBLANK(A1157),"",K1157/$M$1)</f>
        <v/>
      </c>
      <c r="M1157" s="5" t="str">
        <f aca="false">IF(ISBLANK(A1157),"",K1157/($M$1+SUM(K$3:K1156)))</f>
        <v/>
      </c>
      <c r="N1157" s="0" t="str">
        <f aca="false">IF(ISBLANK(A1157),"",IF(H1158=0,NETWORKDAYS($H$3,H1157,holiday!$B$2:$B$10),IF(DAY(H1157)&lt;DAY(H1158),NETWORKDAYS($H$3,H1157,holiday!$B$2:$B$10),0)))</f>
        <v/>
      </c>
      <c r="O1157" s="0" t="str">
        <f aca="false">IF(ISBLANK(A1157),"",SUMIF($A$3:$A1157,O$2,$B$3:$B1157))</f>
        <v/>
      </c>
      <c r="P1157" s="0" t="str">
        <f aca="false">IF(ISBLANK(A1157),"",SUMIF($A$3:$A1157,P$2,$B$3:$B1157))</f>
        <v/>
      </c>
      <c r="Q1157" s="0" t="str">
        <f aca="false">IF(ISBLANK(A1157),"",SUMIF($A$3:$A1157,Q$2,$B$3:$B1157))</f>
        <v/>
      </c>
      <c r="R1157" s="0" t="str">
        <f aca="false">IF(ISBLANK(A1157),"",SUMIF($A$3:$A1157,R$2,$B$3:$B1157))</f>
        <v/>
      </c>
      <c r="T1157" s="9" t="str">
        <f aca="false">IF(ISBLANK(A1157),"",IF($A1157=T$2,$C1157,T1156))</f>
        <v/>
      </c>
      <c r="U1157" s="9" t="str">
        <f aca="false">IF(ISBLANK(A1157),"",IF($A1157=U$2,$C1157,U1156))</f>
        <v/>
      </c>
      <c r="V1157" s="9" t="str">
        <f aca="false">IF(ISBLANK(A1157),"",IF($A1157=V$2,$C1157,V1156))</f>
        <v/>
      </c>
      <c r="W1157" s="9" t="str">
        <f aca="false">IF(ISBLANK(A1157),"",IF($A1157=W$2,$C1157,W1156))</f>
        <v/>
      </c>
    </row>
    <row r="1158" customFormat="false" ht="14.1" hidden="false" customHeight="false" outlineLevel="0" collapsed="false">
      <c r="H1158" s="8" t="n">
        <f aca="false">IF(ISBLANK(D1158),,LEFT(D1158,LEN(D1158)-6)*1)</f>
        <v>0</v>
      </c>
      <c r="I1158" s="9" t="str">
        <f aca="false">IF(ISBLANK(A1158),"",-B1158*C1158)</f>
        <v/>
      </c>
      <c r="J1158" s="9" t="str">
        <f aca="false">IF(ISBLANK(A1158),"",-SUM(I$3:I1158))</f>
        <v/>
      </c>
      <c r="K1158" s="9" t="str">
        <f aca="false">IF(ISBLANK(A1158),"",SUMPRODUCT(O1158:R1158,T1158:W1158)-J1158)</f>
        <v/>
      </c>
      <c r="L1158" s="5" t="str">
        <f aca="false">IF(ISBLANK(A1158),"",K1158/$M$1)</f>
        <v/>
      </c>
      <c r="M1158" s="5" t="str">
        <f aca="false">IF(ISBLANK(A1158),"",K1158/($M$1+SUM(K$3:K1157)))</f>
        <v/>
      </c>
      <c r="N1158" s="0" t="str">
        <f aca="false">IF(ISBLANK(A1158),"",IF(H1159=0,NETWORKDAYS($H$3,H1158,holiday!$B$2:$B$10),IF(DAY(H1158)&lt;DAY(H1159),NETWORKDAYS($H$3,H1158,holiday!$B$2:$B$10),0)))</f>
        <v/>
      </c>
      <c r="O1158" s="0" t="str">
        <f aca="false">IF(ISBLANK(A1158),"",SUMIF($A$3:$A1158,O$2,$B$3:$B1158))</f>
        <v/>
      </c>
      <c r="P1158" s="0" t="str">
        <f aca="false">IF(ISBLANK(A1158),"",SUMIF($A$3:$A1158,P$2,$B$3:$B1158))</f>
        <v/>
      </c>
      <c r="Q1158" s="0" t="str">
        <f aca="false">IF(ISBLANK(A1158),"",SUMIF($A$3:$A1158,Q$2,$B$3:$B1158))</f>
        <v/>
      </c>
      <c r="R1158" s="0" t="str">
        <f aca="false">IF(ISBLANK(A1158),"",SUMIF($A$3:$A1158,R$2,$B$3:$B1158))</f>
        <v/>
      </c>
      <c r="T1158" s="9" t="str">
        <f aca="false">IF(ISBLANK(A1158),"",IF($A1158=T$2,$C1158,T1157))</f>
        <v/>
      </c>
      <c r="U1158" s="9" t="str">
        <f aca="false">IF(ISBLANK(A1158),"",IF($A1158=U$2,$C1158,U1157))</f>
        <v/>
      </c>
      <c r="V1158" s="9" t="str">
        <f aca="false">IF(ISBLANK(A1158),"",IF($A1158=V$2,$C1158,V1157))</f>
        <v/>
      </c>
      <c r="W1158" s="9" t="str">
        <f aca="false">IF(ISBLANK(A1158),"",IF($A1158=W$2,$C1158,W1157))</f>
        <v/>
      </c>
    </row>
    <row r="1159" customFormat="false" ht="14.1" hidden="false" customHeight="false" outlineLevel="0" collapsed="false">
      <c r="H1159" s="8" t="n">
        <f aca="false">IF(ISBLANK(D1159),,LEFT(D1159,LEN(D1159)-6)*1)</f>
        <v>0</v>
      </c>
      <c r="I1159" s="9" t="str">
        <f aca="false">IF(ISBLANK(A1159),"",-B1159*C1159)</f>
        <v/>
      </c>
      <c r="J1159" s="9" t="str">
        <f aca="false">IF(ISBLANK(A1159),"",-SUM(I$3:I1159))</f>
        <v/>
      </c>
      <c r="K1159" s="9" t="str">
        <f aca="false">IF(ISBLANK(A1159),"",SUMPRODUCT(O1159:R1159,T1159:W1159)-J1159)</f>
        <v/>
      </c>
      <c r="L1159" s="5" t="str">
        <f aca="false">IF(ISBLANK(A1159),"",K1159/$M$1)</f>
        <v/>
      </c>
      <c r="M1159" s="5" t="str">
        <f aca="false">IF(ISBLANK(A1159),"",K1159/($M$1+SUM(K$3:K1158)))</f>
        <v/>
      </c>
      <c r="N1159" s="0" t="str">
        <f aca="false">IF(ISBLANK(A1159),"",IF(H1160=0,NETWORKDAYS($H$3,H1159,holiday!$B$2:$B$10),IF(DAY(H1159)&lt;DAY(H1160),NETWORKDAYS($H$3,H1159,holiday!$B$2:$B$10),0)))</f>
        <v/>
      </c>
      <c r="O1159" s="0" t="str">
        <f aca="false">IF(ISBLANK(A1159),"",SUMIF($A$3:$A1159,O$2,$B$3:$B1159))</f>
        <v/>
      </c>
      <c r="P1159" s="0" t="str">
        <f aca="false">IF(ISBLANK(A1159),"",SUMIF($A$3:$A1159,P$2,$B$3:$B1159))</f>
        <v/>
      </c>
      <c r="Q1159" s="0" t="str">
        <f aca="false">IF(ISBLANK(A1159),"",SUMIF($A$3:$A1159,Q$2,$B$3:$B1159))</f>
        <v/>
      </c>
      <c r="R1159" s="0" t="str">
        <f aca="false">IF(ISBLANK(A1159),"",SUMIF($A$3:$A1159,R$2,$B$3:$B1159))</f>
        <v/>
      </c>
      <c r="T1159" s="9" t="str">
        <f aca="false">IF(ISBLANK(A1159),"",IF($A1159=T$2,$C1159,T1158))</f>
        <v/>
      </c>
      <c r="U1159" s="9" t="str">
        <f aca="false">IF(ISBLANK(A1159),"",IF($A1159=U$2,$C1159,U1158))</f>
        <v/>
      </c>
      <c r="V1159" s="9" t="str">
        <f aca="false">IF(ISBLANK(A1159),"",IF($A1159=V$2,$C1159,V1158))</f>
        <v/>
      </c>
      <c r="W1159" s="9" t="str">
        <f aca="false">IF(ISBLANK(A1159),"",IF($A1159=W$2,$C1159,W1158))</f>
        <v/>
      </c>
    </row>
    <row r="1160" customFormat="false" ht="14.1" hidden="false" customHeight="false" outlineLevel="0" collapsed="false">
      <c r="H1160" s="8" t="n">
        <f aca="false">IF(ISBLANK(D1160),,LEFT(D1160,LEN(D1160)-6)*1)</f>
        <v>0</v>
      </c>
      <c r="I1160" s="9" t="str">
        <f aca="false">IF(ISBLANK(A1160),"",-B1160*C1160)</f>
        <v/>
      </c>
      <c r="J1160" s="9" t="str">
        <f aca="false">IF(ISBLANK(A1160),"",-SUM(I$3:I1160))</f>
        <v/>
      </c>
      <c r="K1160" s="9" t="str">
        <f aca="false">IF(ISBLANK(A1160),"",SUMPRODUCT(O1160:R1160,T1160:W1160)-J1160)</f>
        <v/>
      </c>
      <c r="L1160" s="5" t="str">
        <f aca="false">IF(ISBLANK(A1160),"",K1160/$M$1)</f>
        <v/>
      </c>
      <c r="M1160" s="5" t="str">
        <f aca="false">IF(ISBLANK(A1160),"",K1160/($M$1+SUM(K$3:K1159)))</f>
        <v/>
      </c>
      <c r="N1160" s="0" t="str">
        <f aca="false">IF(ISBLANK(A1160),"",IF(H1161=0,NETWORKDAYS($H$3,H1160,holiday!$B$2:$B$10),IF(DAY(H1160)&lt;DAY(H1161),NETWORKDAYS($H$3,H1160,holiday!$B$2:$B$10),0)))</f>
        <v/>
      </c>
      <c r="O1160" s="0" t="str">
        <f aca="false">IF(ISBLANK(A1160),"",SUMIF($A$3:$A1160,O$2,$B$3:$B1160))</f>
        <v/>
      </c>
      <c r="P1160" s="0" t="str">
        <f aca="false">IF(ISBLANK(A1160),"",SUMIF($A$3:$A1160,P$2,$B$3:$B1160))</f>
        <v/>
      </c>
      <c r="Q1160" s="0" t="str">
        <f aca="false">IF(ISBLANK(A1160),"",SUMIF($A$3:$A1160,Q$2,$B$3:$B1160))</f>
        <v/>
      </c>
      <c r="R1160" s="0" t="str">
        <f aca="false">IF(ISBLANK(A1160),"",SUMIF($A$3:$A1160,R$2,$B$3:$B1160))</f>
        <v/>
      </c>
      <c r="T1160" s="9" t="str">
        <f aca="false">IF(ISBLANK(A1160),"",IF($A1160=T$2,$C1160,T1159))</f>
        <v/>
      </c>
      <c r="U1160" s="9" t="str">
        <f aca="false">IF(ISBLANK(A1160),"",IF($A1160=U$2,$C1160,U1159))</f>
        <v/>
      </c>
      <c r="V1160" s="9" t="str">
        <f aca="false">IF(ISBLANK(A1160),"",IF($A1160=V$2,$C1160,V1159))</f>
        <v/>
      </c>
      <c r="W1160" s="9" t="str">
        <f aca="false">IF(ISBLANK(A1160),"",IF($A1160=W$2,$C1160,W1159))</f>
        <v/>
      </c>
    </row>
    <row r="1161" customFormat="false" ht="14.1" hidden="false" customHeight="false" outlineLevel="0" collapsed="false">
      <c r="H1161" s="8" t="n">
        <f aca="false">IF(ISBLANK(D1161),,LEFT(D1161,LEN(D1161)-6)*1)</f>
        <v>0</v>
      </c>
      <c r="I1161" s="9" t="str">
        <f aca="false">IF(ISBLANK(A1161),"",-B1161*C1161)</f>
        <v/>
      </c>
      <c r="J1161" s="9" t="str">
        <f aca="false">IF(ISBLANK(A1161),"",-SUM(I$3:I1161))</f>
        <v/>
      </c>
      <c r="K1161" s="9" t="str">
        <f aca="false">IF(ISBLANK(A1161),"",SUMPRODUCT(O1161:R1161,T1161:W1161)-J1161)</f>
        <v/>
      </c>
      <c r="L1161" s="5" t="str">
        <f aca="false">IF(ISBLANK(A1161),"",K1161/$M$1)</f>
        <v/>
      </c>
      <c r="M1161" s="5" t="str">
        <f aca="false">IF(ISBLANK(A1161),"",K1161/($M$1+SUM(K$3:K1160)))</f>
        <v/>
      </c>
      <c r="N1161" s="0" t="str">
        <f aca="false">IF(ISBLANK(A1161),"",IF(H1162=0,NETWORKDAYS($H$3,H1161,holiday!$B$2:$B$10),IF(DAY(H1161)&lt;DAY(H1162),NETWORKDAYS($H$3,H1161,holiday!$B$2:$B$10),0)))</f>
        <v/>
      </c>
      <c r="O1161" s="0" t="str">
        <f aca="false">IF(ISBLANK(A1161),"",SUMIF($A$3:$A1161,O$2,$B$3:$B1161))</f>
        <v/>
      </c>
      <c r="P1161" s="0" t="str">
        <f aca="false">IF(ISBLANK(A1161),"",SUMIF($A$3:$A1161,P$2,$B$3:$B1161))</f>
        <v/>
      </c>
      <c r="Q1161" s="0" t="str">
        <f aca="false">IF(ISBLANK(A1161),"",SUMIF($A$3:$A1161,Q$2,$B$3:$B1161))</f>
        <v/>
      </c>
      <c r="R1161" s="0" t="str">
        <f aca="false">IF(ISBLANK(A1161),"",SUMIF($A$3:$A1161,R$2,$B$3:$B1161))</f>
        <v/>
      </c>
      <c r="T1161" s="9" t="str">
        <f aca="false">IF(ISBLANK(A1161),"",IF($A1161=T$2,$C1161,T1160))</f>
        <v/>
      </c>
      <c r="U1161" s="9" t="str">
        <f aca="false">IF(ISBLANK(A1161),"",IF($A1161=U$2,$C1161,U1160))</f>
        <v/>
      </c>
      <c r="V1161" s="9" t="str">
        <f aca="false">IF(ISBLANK(A1161),"",IF($A1161=V$2,$C1161,V1160))</f>
        <v/>
      </c>
      <c r="W1161" s="9" t="str">
        <f aca="false">IF(ISBLANK(A1161),"",IF($A1161=W$2,$C1161,W1160))</f>
        <v/>
      </c>
    </row>
    <row r="1162" customFormat="false" ht="14.1" hidden="false" customHeight="false" outlineLevel="0" collapsed="false">
      <c r="H1162" s="8" t="n">
        <f aca="false">IF(ISBLANK(D1162),,LEFT(D1162,LEN(D1162)-6)*1)</f>
        <v>0</v>
      </c>
      <c r="I1162" s="9" t="str">
        <f aca="false">IF(ISBLANK(A1162),"",-B1162*C1162)</f>
        <v/>
      </c>
      <c r="J1162" s="9" t="str">
        <f aca="false">IF(ISBLANK(A1162),"",-SUM(I$3:I1162))</f>
        <v/>
      </c>
      <c r="K1162" s="9" t="str">
        <f aca="false">IF(ISBLANK(A1162),"",SUMPRODUCT(O1162:R1162,T1162:W1162)-J1162)</f>
        <v/>
      </c>
      <c r="L1162" s="5" t="str">
        <f aca="false">IF(ISBLANK(A1162),"",K1162/$M$1)</f>
        <v/>
      </c>
      <c r="M1162" s="5" t="str">
        <f aca="false">IF(ISBLANK(A1162),"",K1162/($M$1+SUM(K$3:K1161)))</f>
        <v/>
      </c>
      <c r="N1162" s="0" t="str">
        <f aca="false">IF(ISBLANK(A1162),"",IF(H1163=0,NETWORKDAYS($H$3,H1162,holiday!$B$2:$B$10),IF(DAY(H1162)&lt;DAY(H1163),NETWORKDAYS($H$3,H1162,holiday!$B$2:$B$10),0)))</f>
        <v/>
      </c>
      <c r="O1162" s="0" t="str">
        <f aca="false">IF(ISBLANK(A1162),"",SUMIF($A$3:$A1162,O$2,$B$3:$B1162))</f>
        <v/>
      </c>
      <c r="P1162" s="0" t="str">
        <f aca="false">IF(ISBLANK(A1162),"",SUMIF($A$3:$A1162,P$2,$B$3:$B1162))</f>
        <v/>
      </c>
      <c r="Q1162" s="0" t="str">
        <f aca="false">IF(ISBLANK(A1162),"",SUMIF($A$3:$A1162,Q$2,$B$3:$B1162))</f>
        <v/>
      </c>
      <c r="R1162" s="0" t="str">
        <f aca="false">IF(ISBLANK(A1162),"",SUMIF($A$3:$A1162,R$2,$B$3:$B1162))</f>
        <v/>
      </c>
      <c r="T1162" s="9" t="str">
        <f aca="false">IF(ISBLANK(A1162),"",IF($A1162=T$2,$C1162,T1161))</f>
        <v/>
      </c>
      <c r="U1162" s="9" t="str">
        <f aca="false">IF(ISBLANK(A1162),"",IF($A1162=U$2,$C1162,U1161))</f>
        <v/>
      </c>
      <c r="V1162" s="9" t="str">
        <f aca="false">IF(ISBLANK(A1162),"",IF($A1162=V$2,$C1162,V1161))</f>
        <v/>
      </c>
      <c r="W1162" s="9" t="str">
        <f aca="false">IF(ISBLANK(A1162),"",IF($A1162=W$2,$C1162,W1161))</f>
        <v/>
      </c>
    </row>
    <row r="1163" customFormat="false" ht="14.1" hidden="false" customHeight="false" outlineLevel="0" collapsed="false">
      <c r="H1163" s="8" t="n">
        <f aca="false">IF(ISBLANK(D1163),,LEFT(D1163,LEN(D1163)-6)*1)</f>
        <v>0</v>
      </c>
      <c r="I1163" s="9" t="str">
        <f aca="false">IF(ISBLANK(A1163),"",-B1163*C1163)</f>
        <v/>
      </c>
      <c r="J1163" s="9" t="str">
        <f aca="false">IF(ISBLANK(A1163),"",-SUM(I$3:I1163))</f>
        <v/>
      </c>
      <c r="K1163" s="9" t="str">
        <f aca="false">IF(ISBLANK(A1163),"",SUMPRODUCT(O1163:R1163,T1163:W1163)-J1163)</f>
        <v/>
      </c>
      <c r="L1163" s="5" t="str">
        <f aca="false">IF(ISBLANK(A1163),"",K1163/$M$1)</f>
        <v/>
      </c>
      <c r="M1163" s="5" t="str">
        <f aca="false">IF(ISBLANK(A1163),"",K1163/($M$1+SUM(K$3:K1162)))</f>
        <v/>
      </c>
      <c r="N1163" s="0" t="str">
        <f aca="false">IF(ISBLANK(A1163),"",IF(H1164=0,NETWORKDAYS($H$3,H1163,holiday!$B$2:$B$10),IF(DAY(H1163)&lt;DAY(H1164),NETWORKDAYS($H$3,H1163,holiday!$B$2:$B$10),0)))</f>
        <v/>
      </c>
      <c r="O1163" s="0" t="str">
        <f aca="false">IF(ISBLANK(A1163),"",SUMIF($A$3:$A1163,O$2,$B$3:$B1163))</f>
        <v/>
      </c>
      <c r="P1163" s="0" t="str">
        <f aca="false">IF(ISBLANK(A1163),"",SUMIF($A$3:$A1163,P$2,$B$3:$B1163))</f>
        <v/>
      </c>
      <c r="Q1163" s="0" t="str">
        <f aca="false">IF(ISBLANK(A1163),"",SUMIF($A$3:$A1163,Q$2,$B$3:$B1163))</f>
        <v/>
      </c>
      <c r="R1163" s="0" t="str">
        <f aca="false">IF(ISBLANK(A1163),"",SUMIF($A$3:$A1163,R$2,$B$3:$B1163))</f>
        <v/>
      </c>
      <c r="T1163" s="9" t="str">
        <f aca="false">IF(ISBLANK(A1163),"",IF($A1163=T$2,$C1163,T1162))</f>
        <v/>
      </c>
      <c r="U1163" s="9" t="str">
        <f aca="false">IF(ISBLANK(A1163),"",IF($A1163=U$2,$C1163,U1162))</f>
        <v/>
      </c>
      <c r="V1163" s="9" t="str">
        <f aca="false">IF(ISBLANK(A1163),"",IF($A1163=V$2,$C1163,V1162))</f>
        <v/>
      </c>
      <c r="W1163" s="9" t="str">
        <f aca="false">IF(ISBLANK(A1163),"",IF($A1163=W$2,$C1163,W1162))</f>
        <v/>
      </c>
    </row>
    <row r="1164" customFormat="false" ht="14.1" hidden="false" customHeight="false" outlineLevel="0" collapsed="false">
      <c r="H1164" s="8" t="n">
        <f aca="false">IF(ISBLANK(D1164),,LEFT(D1164,LEN(D1164)-6)*1)</f>
        <v>0</v>
      </c>
      <c r="I1164" s="9" t="str">
        <f aca="false">IF(ISBLANK(A1164),"",-B1164*C1164)</f>
        <v/>
      </c>
      <c r="J1164" s="9" t="str">
        <f aca="false">IF(ISBLANK(A1164),"",-SUM(I$3:I1164))</f>
        <v/>
      </c>
      <c r="K1164" s="9" t="str">
        <f aca="false">IF(ISBLANK(A1164),"",SUMPRODUCT(O1164:R1164,T1164:W1164)-J1164)</f>
        <v/>
      </c>
      <c r="L1164" s="5" t="str">
        <f aca="false">IF(ISBLANK(A1164),"",K1164/$M$1)</f>
        <v/>
      </c>
      <c r="M1164" s="5" t="str">
        <f aca="false">IF(ISBLANK(A1164),"",K1164/($M$1+SUM(K$3:K1163)))</f>
        <v/>
      </c>
      <c r="N1164" s="0" t="str">
        <f aca="false">IF(ISBLANK(A1164),"",IF(H1165=0,NETWORKDAYS($H$3,H1164,holiday!$B$2:$B$10),IF(DAY(H1164)&lt;DAY(H1165),NETWORKDAYS($H$3,H1164,holiday!$B$2:$B$10),0)))</f>
        <v/>
      </c>
      <c r="O1164" s="0" t="str">
        <f aca="false">IF(ISBLANK(A1164),"",SUMIF($A$3:$A1164,O$2,$B$3:$B1164))</f>
        <v/>
      </c>
      <c r="P1164" s="0" t="str">
        <f aca="false">IF(ISBLANK(A1164),"",SUMIF($A$3:$A1164,P$2,$B$3:$B1164))</f>
        <v/>
      </c>
      <c r="Q1164" s="0" t="str">
        <f aca="false">IF(ISBLANK(A1164),"",SUMIF($A$3:$A1164,Q$2,$B$3:$B1164))</f>
        <v/>
      </c>
      <c r="R1164" s="0" t="str">
        <f aca="false">IF(ISBLANK(A1164),"",SUMIF($A$3:$A1164,R$2,$B$3:$B1164))</f>
        <v/>
      </c>
      <c r="T1164" s="9" t="str">
        <f aca="false">IF(ISBLANK(A1164),"",IF($A1164=T$2,$C1164,T1163))</f>
        <v/>
      </c>
      <c r="U1164" s="9" t="str">
        <f aca="false">IF(ISBLANK(A1164),"",IF($A1164=U$2,$C1164,U1163))</f>
        <v/>
      </c>
      <c r="V1164" s="9" t="str">
        <f aca="false">IF(ISBLANK(A1164),"",IF($A1164=V$2,$C1164,V1163))</f>
        <v/>
      </c>
      <c r="W1164" s="9" t="str">
        <f aca="false">IF(ISBLANK(A1164),"",IF($A1164=W$2,$C1164,W1163))</f>
        <v/>
      </c>
    </row>
    <row r="1165" customFormat="false" ht="14.1" hidden="false" customHeight="false" outlineLevel="0" collapsed="false">
      <c r="H1165" s="8" t="n">
        <f aca="false">IF(ISBLANK(D1165),,LEFT(D1165,LEN(D1165)-6)*1)</f>
        <v>0</v>
      </c>
      <c r="I1165" s="9" t="str">
        <f aca="false">IF(ISBLANK(A1165),"",-B1165*C1165)</f>
        <v/>
      </c>
      <c r="J1165" s="9" t="str">
        <f aca="false">IF(ISBLANK(A1165),"",-SUM(I$3:I1165))</f>
        <v/>
      </c>
      <c r="K1165" s="9" t="str">
        <f aca="false">IF(ISBLANK(A1165),"",SUMPRODUCT(O1165:R1165,T1165:W1165)-J1165)</f>
        <v/>
      </c>
      <c r="L1165" s="5" t="str">
        <f aca="false">IF(ISBLANK(A1165),"",K1165/$M$1)</f>
        <v/>
      </c>
      <c r="M1165" s="5" t="str">
        <f aca="false">IF(ISBLANK(A1165),"",K1165/($M$1+SUM(K$3:K1164)))</f>
        <v/>
      </c>
      <c r="N1165" s="0" t="str">
        <f aca="false">IF(ISBLANK(A1165),"",IF(H1166=0,NETWORKDAYS($H$3,H1165,holiday!$B$2:$B$10),IF(DAY(H1165)&lt;DAY(H1166),NETWORKDAYS($H$3,H1165,holiday!$B$2:$B$10),0)))</f>
        <v/>
      </c>
      <c r="O1165" s="0" t="str">
        <f aca="false">IF(ISBLANK(A1165),"",SUMIF($A$3:$A1165,O$2,$B$3:$B1165))</f>
        <v/>
      </c>
      <c r="P1165" s="0" t="str">
        <f aca="false">IF(ISBLANK(A1165),"",SUMIF($A$3:$A1165,P$2,$B$3:$B1165))</f>
        <v/>
      </c>
      <c r="Q1165" s="0" t="str">
        <f aca="false">IF(ISBLANK(A1165),"",SUMIF($A$3:$A1165,Q$2,$B$3:$B1165))</f>
        <v/>
      </c>
      <c r="R1165" s="0" t="str">
        <f aca="false">IF(ISBLANK(A1165),"",SUMIF($A$3:$A1165,R$2,$B$3:$B1165))</f>
        <v/>
      </c>
      <c r="T1165" s="9" t="str">
        <f aca="false">IF(ISBLANK(A1165),"",IF($A1165=T$2,$C1165,T1164))</f>
        <v/>
      </c>
      <c r="U1165" s="9" t="str">
        <f aca="false">IF(ISBLANK(A1165),"",IF($A1165=U$2,$C1165,U1164))</f>
        <v/>
      </c>
      <c r="V1165" s="9" t="str">
        <f aca="false">IF(ISBLANK(A1165),"",IF($A1165=V$2,$C1165,V1164))</f>
        <v/>
      </c>
      <c r="W1165" s="9" t="str">
        <f aca="false">IF(ISBLANK(A1165),"",IF($A1165=W$2,$C1165,W1164))</f>
        <v/>
      </c>
    </row>
    <row r="1166" customFormat="false" ht="14.1" hidden="false" customHeight="false" outlineLevel="0" collapsed="false">
      <c r="H1166" s="8" t="n">
        <f aca="false">IF(ISBLANK(D1166),,LEFT(D1166,LEN(D1166)-6)*1)</f>
        <v>0</v>
      </c>
      <c r="I1166" s="9" t="str">
        <f aca="false">IF(ISBLANK(A1166),"",-B1166*C1166)</f>
        <v/>
      </c>
      <c r="J1166" s="9" t="str">
        <f aca="false">IF(ISBLANK(A1166),"",-SUM(I$3:I1166))</f>
        <v/>
      </c>
      <c r="K1166" s="9" t="str">
        <f aca="false">IF(ISBLANK(A1166),"",SUMPRODUCT(O1166:R1166,T1166:W1166)-J1166)</f>
        <v/>
      </c>
      <c r="L1166" s="5" t="str">
        <f aca="false">IF(ISBLANK(A1166),"",K1166/$M$1)</f>
        <v/>
      </c>
      <c r="M1166" s="5" t="str">
        <f aca="false">IF(ISBLANK(A1166),"",K1166/($M$1+SUM(K$3:K1165)))</f>
        <v/>
      </c>
      <c r="N1166" s="0" t="str">
        <f aca="false">IF(ISBLANK(A1166),"",IF(H1167=0,NETWORKDAYS($H$3,H1166,holiday!$B$2:$B$10),IF(DAY(H1166)&lt;DAY(H1167),NETWORKDAYS($H$3,H1166,holiday!$B$2:$B$10),0)))</f>
        <v/>
      </c>
      <c r="O1166" s="0" t="str">
        <f aca="false">IF(ISBLANK(A1166),"",SUMIF($A$3:$A1166,O$2,$B$3:$B1166))</f>
        <v/>
      </c>
      <c r="P1166" s="0" t="str">
        <f aca="false">IF(ISBLANK(A1166),"",SUMIF($A$3:$A1166,P$2,$B$3:$B1166))</f>
        <v/>
      </c>
      <c r="Q1166" s="0" t="str">
        <f aca="false">IF(ISBLANK(A1166),"",SUMIF($A$3:$A1166,Q$2,$B$3:$B1166))</f>
        <v/>
      </c>
      <c r="R1166" s="0" t="str">
        <f aca="false">IF(ISBLANK(A1166),"",SUMIF($A$3:$A1166,R$2,$B$3:$B1166))</f>
        <v/>
      </c>
      <c r="T1166" s="9" t="str">
        <f aca="false">IF(ISBLANK(A1166),"",IF($A1166=T$2,$C1166,T1165))</f>
        <v/>
      </c>
      <c r="U1166" s="9" t="str">
        <f aca="false">IF(ISBLANK(A1166),"",IF($A1166=U$2,$C1166,U1165))</f>
        <v/>
      </c>
      <c r="V1166" s="9" t="str">
        <f aca="false">IF(ISBLANK(A1166),"",IF($A1166=V$2,$C1166,V1165))</f>
        <v/>
      </c>
      <c r="W1166" s="9" t="str">
        <f aca="false">IF(ISBLANK(A1166),"",IF($A1166=W$2,$C1166,W1165))</f>
        <v/>
      </c>
    </row>
    <row r="1167" customFormat="false" ht="14.1" hidden="false" customHeight="false" outlineLevel="0" collapsed="false">
      <c r="H1167" s="8" t="n">
        <f aca="false">IF(ISBLANK(D1167),,LEFT(D1167,LEN(D1167)-6)*1)</f>
        <v>0</v>
      </c>
      <c r="I1167" s="9" t="str">
        <f aca="false">IF(ISBLANK(A1167),"",-B1167*C1167)</f>
        <v/>
      </c>
      <c r="J1167" s="9" t="str">
        <f aca="false">IF(ISBLANK(A1167),"",-SUM(I$3:I1167))</f>
        <v/>
      </c>
      <c r="K1167" s="9" t="str">
        <f aca="false">IF(ISBLANK(A1167),"",SUMPRODUCT(O1167:R1167,T1167:W1167)-J1167)</f>
        <v/>
      </c>
      <c r="L1167" s="5" t="str">
        <f aca="false">IF(ISBLANK(A1167),"",K1167/$M$1)</f>
        <v/>
      </c>
      <c r="M1167" s="5" t="str">
        <f aca="false">IF(ISBLANK(A1167),"",K1167/($M$1+SUM(K$3:K1166)))</f>
        <v/>
      </c>
      <c r="N1167" s="0" t="str">
        <f aca="false">IF(ISBLANK(A1167),"",IF(H1168=0,NETWORKDAYS($H$3,H1167,holiday!$B$2:$B$10),IF(DAY(H1167)&lt;DAY(H1168),NETWORKDAYS($H$3,H1167,holiday!$B$2:$B$10),0)))</f>
        <v/>
      </c>
      <c r="O1167" s="0" t="str">
        <f aca="false">IF(ISBLANK(A1167),"",SUMIF($A$3:$A1167,O$2,$B$3:$B1167))</f>
        <v/>
      </c>
      <c r="P1167" s="0" t="str">
        <f aca="false">IF(ISBLANK(A1167),"",SUMIF($A$3:$A1167,P$2,$B$3:$B1167))</f>
        <v/>
      </c>
      <c r="Q1167" s="0" t="str">
        <f aca="false">IF(ISBLANK(A1167),"",SUMIF($A$3:$A1167,Q$2,$B$3:$B1167))</f>
        <v/>
      </c>
      <c r="R1167" s="0" t="str">
        <f aca="false">IF(ISBLANK(A1167),"",SUMIF($A$3:$A1167,R$2,$B$3:$B1167))</f>
        <v/>
      </c>
      <c r="T1167" s="9" t="str">
        <f aca="false">IF(ISBLANK(A1167),"",IF($A1167=T$2,$C1167,T1166))</f>
        <v/>
      </c>
      <c r="U1167" s="9" t="str">
        <f aca="false">IF(ISBLANK(A1167),"",IF($A1167=U$2,$C1167,U1166))</f>
        <v/>
      </c>
      <c r="V1167" s="9" t="str">
        <f aca="false">IF(ISBLANK(A1167),"",IF($A1167=V$2,$C1167,V1166))</f>
        <v/>
      </c>
      <c r="W1167" s="9" t="str">
        <f aca="false">IF(ISBLANK(A1167),"",IF($A1167=W$2,$C1167,W1166))</f>
        <v/>
      </c>
    </row>
    <row r="1168" customFormat="false" ht="14.1" hidden="false" customHeight="false" outlineLevel="0" collapsed="false">
      <c r="H1168" s="8" t="n">
        <f aca="false">IF(ISBLANK(D1168),,LEFT(D1168,LEN(D1168)-6)*1)</f>
        <v>0</v>
      </c>
      <c r="I1168" s="9" t="str">
        <f aca="false">IF(ISBLANK(A1168),"",-B1168*C1168)</f>
        <v/>
      </c>
      <c r="J1168" s="9" t="str">
        <f aca="false">IF(ISBLANK(A1168),"",-SUM(I$3:I1168))</f>
        <v/>
      </c>
      <c r="K1168" s="9" t="str">
        <f aca="false">IF(ISBLANK(A1168),"",SUMPRODUCT(O1168:R1168,T1168:W1168)-J1168)</f>
        <v/>
      </c>
      <c r="L1168" s="5" t="str">
        <f aca="false">IF(ISBLANK(A1168),"",K1168/$M$1)</f>
        <v/>
      </c>
      <c r="M1168" s="5" t="str">
        <f aca="false">IF(ISBLANK(A1168),"",K1168/($M$1+SUM(K$3:K1167)))</f>
        <v/>
      </c>
      <c r="N1168" s="0" t="str">
        <f aca="false">IF(ISBLANK(A1168),"",IF(H1169=0,NETWORKDAYS($H$3,H1168,holiday!$B$2:$B$10),IF(DAY(H1168)&lt;DAY(H1169),NETWORKDAYS($H$3,H1168,holiday!$B$2:$B$10),0)))</f>
        <v/>
      </c>
      <c r="O1168" s="0" t="str">
        <f aca="false">IF(ISBLANK(A1168),"",SUMIF($A$3:$A1168,O$2,$B$3:$B1168))</f>
        <v/>
      </c>
      <c r="P1168" s="0" t="str">
        <f aca="false">IF(ISBLANK(A1168),"",SUMIF($A$3:$A1168,P$2,$B$3:$B1168))</f>
        <v/>
      </c>
      <c r="Q1168" s="0" t="str">
        <f aca="false">IF(ISBLANK(A1168),"",SUMIF($A$3:$A1168,Q$2,$B$3:$B1168))</f>
        <v/>
      </c>
      <c r="R1168" s="0" t="str">
        <f aca="false">IF(ISBLANK(A1168),"",SUMIF($A$3:$A1168,R$2,$B$3:$B1168))</f>
        <v/>
      </c>
      <c r="T1168" s="9" t="str">
        <f aca="false">IF(ISBLANK(A1168),"",IF($A1168=T$2,$C1168,T1167))</f>
        <v/>
      </c>
      <c r="U1168" s="9" t="str">
        <f aca="false">IF(ISBLANK(A1168),"",IF($A1168=U$2,$C1168,U1167))</f>
        <v/>
      </c>
      <c r="V1168" s="9" t="str">
        <f aca="false">IF(ISBLANK(A1168),"",IF($A1168=V$2,$C1168,V1167))</f>
        <v/>
      </c>
      <c r="W1168" s="9" t="str">
        <f aca="false">IF(ISBLANK(A1168),"",IF($A1168=W$2,$C1168,W1167))</f>
        <v/>
      </c>
    </row>
    <row r="1169" customFormat="false" ht="14.1" hidden="false" customHeight="false" outlineLevel="0" collapsed="false">
      <c r="H1169" s="8" t="n">
        <f aca="false">IF(ISBLANK(D1169),,LEFT(D1169,LEN(D1169)-6)*1)</f>
        <v>0</v>
      </c>
      <c r="I1169" s="9" t="str">
        <f aca="false">IF(ISBLANK(A1169),"",-B1169*C1169)</f>
        <v/>
      </c>
      <c r="J1169" s="9" t="str">
        <f aca="false">IF(ISBLANK(A1169),"",-SUM(I$3:I1169))</f>
        <v/>
      </c>
      <c r="K1169" s="9" t="str">
        <f aca="false">IF(ISBLANK(A1169),"",SUMPRODUCT(O1169:R1169,T1169:W1169)-J1169)</f>
        <v/>
      </c>
      <c r="L1169" s="5" t="str">
        <f aca="false">IF(ISBLANK(A1169),"",K1169/$M$1)</f>
        <v/>
      </c>
      <c r="M1169" s="5" t="str">
        <f aca="false">IF(ISBLANK(A1169),"",K1169/($M$1+SUM(K$3:K1168)))</f>
        <v/>
      </c>
      <c r="N1169" s="0" t="str">
        <f aca="false">IF(ISBLANK(A1169),"",IF(H1170=0,NETWORKDAYS($H$3,H1169,holiday!$B$2:$B$10),IF(DAY(H1169)&lt;DAY(H1170),NETWORKDAYS($H$3,H1169,holiday!$B$2:$B$10),0)))</f>
        <v/>
      </c>
      <c r="O1169" s="0" t="str">
        <f aca="false">IF(ISBLANK(A1169),"",SUMIF($A$3:$A1169,O$2,$B$3:$B1169))</f>
        <v/>
      </c>
      <c r="P1169" s="0" t="str">
        <f aca="false">IF(ISBLANK(A1169),"",SUMIF($A$3:$A1169,P$2,$B$3:$B1169))</f>
        <v/>
      </c>
      <c r="Q1169" s="0" t="str">
        <f aca="false">IF(ISBLANK(A1169),"",SUMIF($A$3:$A1169,Q$2,$B$3:$B1169))</f>
        <v/>
      </c>
      <c r="R1169" s="0" t="str">
        <f aca="false">IF(ISBLANK(A1169),"",SUMIF($A$3:$A1169,R$2,$B$3:$B1169))</f>
        <v/>
      </c>
      <c r="T1169" s="9" t="str">
        <f aca="false">IF(ISBLANK(A1169),"",IF($A1169=T$2,$C1169,T1168))</f>
        <v/>
      </c>
      <c r="U1169" s="9" t="str">
        <f aca="false">IF(ISBLANK(A1169),"",IF($A1169=U$2,$C1169,U1168))</f>
        <v/>
      </c>
      <c r="V1169" s="9" t="str">
        <f aca="false">IF(ISBLANK(A1169),"",IF($A1169=V$2,$C1169,V1168))</f>
        <v/>
      </c>
      <c r="W1169" s="9" t="str">
        <f aca="false">IF(ISBLANK(A1169),"",IF($A1169=W$2,$C1169,W1168))</f>
        <v/>
      </c>
    </row>
    <row r="1170" customFormat="false" ht="14.1" hidden="false" customHeight="false" outlineLevel="0" collapsed="false">
      <c r="H1170" s="8" t="n">
        <f aca="false">IF(ISBLANK(D1170),,LEFT(D1170,LEN(D1170)-6)*1)</f>
        <v>0</v>
      </c>
      <c r="I1170" s="9" t="str">
        <f aca="false">IF(ISBLANK(A1170),"",-B1170*C1170)</f>
        <v/>
      </c>
      <c r="J1170" s="9" t="str">
        <f aca="false">IF(ISBLANK(A1170),"",-SUM(I$3:I1170))</f>
        <v/>
      </c>
      <c r="K1170" s="9" t="str">
        <f aca="false">IF(ISBLANK(A1170),"",SUMPRODUCT(O1170:R1170,T1170:W1170)-J1170)</f>
        <v/>
      </c>
      <c r="L1170" s="5" t="str">
        <f aca="false">IF(ISBLANK(A1170),"",K1170/$M$1)</f>
        <v/>
      </c>
      <c r="M1170" s="5" t="str">
        <f aca="false">IF(ISBLANK(A1170),"",K1170/($M$1+SUM(K$3:K1169)))</f>
        <v/>
      </c>
      <c r="N1170" s="0" t="str">
        <f aca="false">IF(ISBLANK(A1170),"",IF(H1171=0,NETWORKDAYS($H$3,H1170,holiday!$B$2:$B$10),IF(DAY(H1170)&lt;DAY(H1171),NETWORKDAYS($H$3,H1170,holiday!$B$2:$B$10),0)))</f>
        <v/>
      </c>
      <c r="O1170" s="0" t="str">
        <f aca="false">IF(ISBLANK(A1170),"",SUMIF($A$3:$A1170,O$2,$B$3:$B1170))</f>
        <v/>
      </c>
      <c r="P1170" s="0" t="str">
        <f aca="false">IF(ISBLANK(A1170),"",SUMIF($A$3:$A1170,P$2,$B$3:$B1170))</f>
        <v/>
      </c>
      <c r="Q1170" s="0" t="str">
        <f aca="false">IF(ISBLANK(A1170),"",SUMIF($A$3:$A1170,Q$2,$B$3:$B1170))</f>
        <v/>
      </c>
      <c r="R1170" s="0" t="str">
        <f aca="false">IF(ISBLANK(A1170),"",SUMIF($A$3:$A1170,R$2,$B$3:$B1170))</f>
        <v/>
      </c>
      <c r="T1170" s="9" t="str">
        <f aca="false">IF(ISBLANK(A1170),"",IF($A1170=T$2,$C1170,T1169))</f>
        <v/>
      </c>
      <c r="U1170" s="9" t="str">
        <f aca="false">IF(ISBLANK(A1170),"",IF($A1170=U$2,$C1170,U1169))</f>
        <v/>
      </c>
      <c r="V1170" s="9" t="str">
        <f aca="false">IF(ISBLANK(A1170),"",IF($A1170=V$2,$C1170,V1169))</f>
        <v/>
      </c>
      <c r="W1170" s="9" t="str">
        <f aca="false">IF(ISBLANK(A1170),"",IF($A1170=W$2,$C1170,W1169))</f>
        <v/>
      </c>
    </row>
    <row r="1171" customFormat="false" ht="14.1" hidden="false" customHeight="false" outlineLevel="0" collapsed="false">
      <c r="H1171" s="8" t="n">
        <f aca="false">IF(ISBLANK(D1171),,LEFT(D1171,LEN(D1171)-6)*1)</f>
        <v>0</v>
      </c>
      <c r="I1171" s="9" t="str">
        <f aca="false">IF(ISBLANK(A1171),"",-B1171*C1171)</f>
        <v/>
      </c>
      <c r="J1171" s="9" t="str">
        <f aca="false">IF(ISBLANK(A1171),"",-SUM(I$3:I1171))</f>
        <v/>
      </c>
      <c r="K1171" s="9" t="str">
        <f aca="false">IF(ISBLANK(A1171),"",SUMPRODUCT(O1171:R1171,T1171:W1171)-J1171)</f>
        <v/>
      </c>
      <c r="L1171" s="5" t="str">
        <f aca="false">IF(ISBLANK(A1171),"",K1171/$M$1)</f>
        <v/>
      </c>
      <c r="M1171" s="5" t="str">
        <f aca="false">IF(ISBLANK(A1171),"",K1171/($M$1+SUM(K$3:K1170)))</f>
        <v/>
      </c>
      <c r="N1171" s="0" t="str">
        <f aca="false">IF(ISBLANK(A1171),"",IF(H1172=0,NETWORKDAYS($H$3,H1171,holiday!$B$2:$B$10),IF(DAY(H1171)&lt;DAY(H1172),NETWORKDAYS($H$3,H1171,holiday!$B$2:$B$10),0)))</f>
        <v/>
      </c>
      <c r="O1171" s="0" t="str">
        <f aca="false">IF(ISBLANK(A1171),"",SUMIF($A$3:$A1171,O$2,$B$3:$B1171))</f>
        <v/>
      </c>
      <c r="P1171" s="0" t="str">
        <f aca="false">IF(ISBLANK(A1171),"",SUMIF($A$3:$A1171,P$2,$B$3:$B1171))</f>
        <v/>
      </c>
      <c r="Q1171" s="0" t="str">
        <f aca="false">IF(ISBLANK(A1171),"",SUMIF($A$3:$A1171,Q$2,$B$3:$B1171))</f>
        <v/>
      </c>
      <c r="R1171" s="0" t="str">
        <f aca="false">IF(ISBLANK(A1171),"",SUMIF($A$3:$A1171,R$2,$B$3:$B1171))</f>
        <v/>
      </c>
      <c r="T1171" s="9" t="str">
        <f aca="false">IF(ISBLANK(A1171),"",IF($A1171=T$2,$C1171,T1170))</f>
        <v/>
      </c>
      <c r="U1171" s="9" t="str">
        <f aca="false">IF(ISBLANK(A1171),"",IF($A1171=U$2,$C1171,U1170))</f>
        <v/>
      </c>
      <c r="V1171" s="9" t="str">
        <f aca="false">IF(ISBLANK(A1171),"",IF($A1171=V$2,$C1171,V1170))</f>
        <v/>
      </c>
      <c r="W1171" s="9" t="str">
        <f aca="false">IF(ISBLANK(A1171),"",IF($A1171=W$2,$C1171,W1170))</f>
        <v/>
      </c>
    </row>
    <row r="1172" customFormat="false" ht="14.1" hidden="false" customHeight="false" outlineLevel="0" collapsed="false">
      <c r="H1172" s="8" t="n">
        <f aca="false">IF(ISBLANK(D1172),,LEFT(D1172,LEN(D1172)-6)*1)</f>
        <v>0</v>
      </c>
      <c r="I1172" s="9" t="str">
        <f aca="false">IF(ISBLANK(A1172),"",-B1172*C1172)</f>
        <v/>
      </c>
      <c r="J1172" s="9" t="str">
        <f aca="false">IF(ISBLANK(A1172),"",-SUM(I$3:I1172))</f>
        <v/>
      </c>
      <c r="K1172" s="9" t="str">
        <f aca="false">IF(ISBLANK(A1172),"",SUMPRODUCT(O1172:R1172,T1172:W1172)-J1172)</f>
        <v/>
      </c>
      <c r="L1172" s="5" t="str">
        <f aca="false">IF(ISBLANK(A1172),"",K1172/$M$1)</f>
        <v/>
      </c>
      <c r="M1172" s="5" t="str">
        <f aca="false">IF(ISBLANK(A1172),"",K1172/($M$1+SUM(K$3:K1171)))</f>
        <v/>
      </c>
      <c r="N1172" s="0" t="str">
        <f aca="false">IF(ISBLANK(A1172),"",IF(H1173=0,NETWORKDAYS($H$3,H1172,holiday!$B$2:$B$10),IF(DAY(H1172)&lt;DAY(H1173),NETWORKDAYS($H$3,H1172,holiday!$B$2:$B$10),0)))</f>
        <v/>
      </c>
      <c r="O1172" s="0" t="str">
        <f aca="false">IF(ISBLANK(A1172),"",SUMIF($A$3:$A1172,O$2,$B$3:$B1172))</f>
        <v/>
      </c>
      <c r="P1172" s="0" t="str">
        <f aca="false">IF(ISBLANK(A1172),"",SUMIF($A$3:$A1172,P$2,$B$3:$B1172))</f>
        <v/>
      </c>
      <c r="Q1172" s="0" t="str">
        <f aca="false">IF(ISBLANK(A1172),"",SUMIF($A$3:$A1172,Q$2,$B$3:$B1172))</f>
        <v/>
      </c>
      <c r="R1172" s="0" t="str">
        <f aca="false">IF(ISBLANK(A1172),"",SUMIF($A$3:$A1172,R$2,$B$3:$B1172))</f>
        <v/>
      </c>
      <c r="T1172" s="9" t="str">
        <f aca="false">IF(ISBLANK(A1172),"",IF($A1172=T$2,$C1172,T1171))</f>
        <v/>
      </c>
      <c r="U1172" s="9" t="str">
        <f aca="false">IF(ISBLANK(A1172),"",IF($A1172=U$2,$C1172,U1171))</f>
        <v/>
      </c>
      <c r="V1172" s="9" t="str">
        <f aca="false">IF(ISBLANK(A1172),"",IF($A1172=V$2,$C1172,V1171))</f>
        <v/>
      </c>
      <c r="W1172" s="9" t="str">
        <f aca="false">IF(ISBLANK(A1172),"",IF($A1172=W$2,$C1172,W1171))</f>
        <v/>
      </c>
    </row>
    <row r="1173" customFormat="false" ht="14.1" hidden="false" customHeight="false" outlineLevel="0" collapsed="false">
      <c r="H1173" s="8" t="n">
        <f aca="false">IF(ISBLANK(D1173),,LEFT(D1173,LEN(D1173)-6)*1)</f>
        <v>0</v>
      </c>
      <c r="I1173" s="9" t="str">
        <f aca="false">IF(ISBLANK(A1173),"",-B1173*C1173)</f>
        <v/>
      </c>
      <c r="J1173" s="9" t="str">
        <f aca="false">IF(ISBLANK(A1173),"",-SUM(I$3:I1173))</f>
        <v/>
      </c>
      <c r="K1173" s="9" t="str">
        <f aca="false">IF(ISBLANK(A1173),"",SUMPRODUCT(O1173:R1173,T1173:W1173)-J1173)</f>
        <v/>
      </c>
      <c r="L1173" s="5" t="str">
        <f aca="false">IF(ISBLANK(A1173),"",K1173/$M$1)</f>
        <v/>
      </c>
      <c r="M1173" s="5" t="str">
        <f aca="false">IF(ISBLANK(A1173),"",K1173/($M$1+SUM(K$3:K1172)))</f>
        <v/>
      </c>
      <c r="N1173" s="0" t="str">
        <f aca="false">IF(ISBLANK(A1173),"",IF(H1174=0,NETWORKDAYS($H$3,H1173,holiday!$B$2:$B$10),IF(DAY(H1173)&lt;DAY(H1174),NETWORKDAYS($H$3,H1173,holiday!$B$2:$B$10),0)))</f>
        <v/>
      </c>
      <c r="O1173" s="0" t="str">
        <f aca="false">IF(ISBLANK(A1173),"",SUMIF($A$3:$A1173,O$2,$B$3:$B1173))</f>
        <v/>
      </c>
      <c r="P1173" s="0" t="str">
        <f aca="false">IF(ISBLANK(A1173),"",SUMIF($A$3:$A1173,P$2,$B$3:$B1173))</f>
        <v/>
      </c>
      <c r="Q1173" s="0" t="str">
        <f aca="false">IF(ISBLANK(A1173),"",SUMIF($A$3:$A1173,Q$2,$B$3:$B1173))</f>
        <v/>
      </c>
      <c r="R1173" s="0" t="str">
        <f aca="false">IF(ISBLANK(A1173),"",SUMIF($A$3:$A1173,R$2,$B$3:$B1173))</f>
        <v/>
      </c>
      <c r="T1173" s="9" t="str">
        <f aca="false">IF(ISBLANK(A1173),"",IF($A1173=T$2,$C1173,T1172))</f>
        <v/>
      </c>
      <c r="U1173" s="9" t="str">
        <f aca="false">IF(ISBLANK(A1173),"",IF($A1173=U$2,$C1173,U1172))</f>
        <v/>
      </c>
      <c r="V1173" s="9" t="str">
        <f aca="false">IF(ISBLANK(A1173),"",IF($A1173=V$2,$C1173,V1172))</f>
        <v/>
      </c>
      <c r="W1173" s="9" t="str">
        <f aca="false">IF(ISBLANK(A1173),"",IF($A1173=W$2,$C1173,W1172))</f>
        <v/>
      </c>
    </row>
    <row r="1174" customFormat="false" ht="14.1" hidden="false" customHeight="false" outlineLevel="0" collapsed="false">
      <c r="H1174" s="8" t="n">
        <f aca="false">IF(ISBLANK(D1174),,LEFT(D1174,LEN(D1174)-6)*1)</f>
        <v>0</v>
      </c>
      <c r="I1174" s="9" t="str">
        <f aca="false">IF(ISBLANK(A1174),"",-B1174*C1174)</f>
        <v/>
      </c>
      <c r="J1174" s="9" t="str">
        <f aca="false">IF(ISBLANK(A1174),"",-SUM(I$3:I1174))</f>
        <v/>
      </c>
      <c r="K1174" s="9" t="str">
        <f aca="false">IF(ISBLANK(A1174),"",SUMPRODUCT(O1174:R1174,T1174:W1174)-J1174)</f>
        <v/>
      </c>
      <c r="L1174" s="5" t="str">
        <f aca="false">IF(ISBLANK(A1174),"",K1174/$M$1)</f>
        <v/>
      </c>
      <c r="M1174" s="5" t="str">
        <f aca="false">IF(ISBLANK(A1174),"",K1174/($M$1+SUM(K$3:K1173)))</f>
        <v/>
      </c>
      <c r="N1174" s="0" t="str">
        <f aca="false">IF(ISBLANK(A1174),"",IF(H1175=0,NETWORKDAYS($H$3,H1174,holiday!$B$2:$B$10),IF(DAY(H1174)&lt;DAY(H1175),NETWORKDAYS($H$3,H1174,holiday!$B$2:$B$10),0)))</f>
        <v/>
      </c>
      <c r="O1174" s="0" t="str">
        <f aca="false">IF(ISBLANK(A1174),"",SUMIF($A$3:$A1174,O$2,$B$3:$B1174))</f>
        <v/>
      </c>
      <c r="P1174" s="0" t="str">
        <f aca="false">IF(ISBLANK(A1174),"",SUMIF($A$3:$A1174,P$2,$B$3:$B1174))</f>
        <v/>
      </c>
      <c r="Q1174" s="0" t="str">
        <f aca="false">IF(ISBLANK(A1174),"",SUMIF($A$3:$A1174,Q$2,$B$3:$B1174))</f>
        <v/>
      </c>
      <c r="R1174" s="0" t="str">
        <f aca="false">IF(ISBLANK(A1174),"",SUMIF($A$3:$A1174,R$2,$B$3:$B1174))</f>
        <v/>
      </c>
      <c r="T1174" s="9" t="str">
        <f aca="false">IF(ISBLANK(A1174),"",IF($A1174=T$2,$C1174,T1173))</f>
        <v/>
      </c>
      <c r="U1174" s="9" t="str">
        <f aca="false">IF(ISBLANK(A1174),"",IF($A1174=U$2,$C1174,U1173))</f>
        <v/>
      </c>
      <c r="V1174" s="9" t="str">
        <f aca="false">IF(ISBLANK(A1174),"",IF($A1174=V$2,$C1174,V1173))</f>
        <v/>
      </c>
      <c r="W1174" s="9" t="str">
        <f aca="false">IF(ISBLANK(A1174),"",IF($A1174=W$2,$C1174,W1173))</f>
        <v/>
      </c>
    </row>
    <row r="1175" customFormat="false" ht="14.1" hidden="false" customHeight="false" outlineLevel="0" collapsed="false">
      <c r="H1175" s="8" t="n">
        <f aca="false">IF(ISBLANK(D1175),,LEFT(D1175,LEN(D1175)-6)*1)</f>
        <v>0</v>
      </c>
      <c r="I1175" s="9" t="str">
        <f aca="false">IF(ISBLANK(A1175),"",-B1175*C1175)</f>
        <v/>
      </c>
      <c r="J1175" s="9" t="str">
        <f aca="false">IF(ISBLANK(A1175),"",-SUM(I$3:I1175))</f>
        <v/>
      </c>
      <c r="K1175" s="9" t="str">
        <f aca="false">IF(ISBLANK(A1175),"",SUMPRODUCT(O1175:R1175,T1175:W1175)-J1175)</f>
        <v/>
      </c>
      <c r="L1175" s="5" t="str">
        <f aca="false">IF(ISBLANK(A1175),"",K1175/$M$1)</f>
        <v/>
      </c>
      <c r="M1175" s="5" t="str">
        <f aca="false">IF(ISBLANK(A1175),"",K1175/($M$1+SUM(K$3:K1174)))</f>
        <v/>
      </c>
      <c r="N1175" s="0" t="str">
        <f aca="false">IF(ISBLANK(A1175),"",IF(H1176=0,NETWORKDAYS($H$3,H1175,holiday!$B$2:$B$10),IF(DAY(H1175)&lt;DAY(H1176),NETWORKDAYS($H$3,H1175,holiday!$B$2:$B$10),0)))</f>
        <v/>
      </c>
      <c r="O1175" s="0" t="str">
        <f aca="false">IF(ISBLANK(A1175),"",SUMIF($A$3:$A1175,O$2,$B$3:$B1175))</f>
        <v/>
      </c>
      <c r="P1175" s="0" t="str">
        <f aca="false">IF(ISBLANK(A1175),"",SUMIF($A$3:$A1175,P$2,$B$3:$B1175))</f>
        <v/>
      </c>
      <c r="Q1175" s="0" t="str">
        <f aca="false">IF(ISBLANK(A1175),"",SUMIF($A$3:$A1175,Q$2,$B$3:$B1175))</f>
        <v/>
      </c>
      <c r="R1175" s="0" t="str">
        <f aca="false">IF(ISBLANK(A1175),"",SUMIF($A$3:$A1175,R$2,$B$3:$B1175))</f>
        <v/>
      </c>
      <c r="T1175" s="9" t="str">
        <f aca="false">IF(ISBLANK(A1175),"",IF($A1175=T$2,$C1175,T1174))</f>
        <v/>
      </c>
      <c r="U1175" s="9" t="str">
        <f aca="false">IF(ISBLANK(A1175),"",IF($A1175=U$2,$C1175,U1174))</f>
        <v/>
      </c>
      <c r="V1175" s="9" t="str">
        <f aca="false">IF(ISBLANK(A1175),"",IF($A1175=V$2,$C1175,V1174))</f>
        <v/>
      </c>
      <c r="W1175" s="9" t="str">
        <f aca="false">IF(ISBLANK(A1175),"",IF($A1175=W$2,$C1175,W1174))</f>
        <v/>
      </c>
    </row>
    <row r="1176" customFormat="false" ht="14.1" hidden="false" customHeight="false" outlineLevel="0" collapsed="false">
      <c r="H1176" s="8" t="n">
        <f aca="false">IF(ISBLANK(D1176),,LEFT(D1176,LEN(D1176)-6)*1)</f>
        <v>0</v>
      </c>
      <c r="I1176" s="9" t="str">
        <f aca="false">IF(ISBLANK(A1176),"",-B1176*C1176)</f>
        <v/>
      </c>
      <c r="J1176" s="9" t="str">
        <f aca="false">IF(ISBLANK(A1176),"",-SUM(I$3:I1176))</f>
        <v/>
      </c>
      <c r="K1176" s="9" t="str">
        <f aca="false">IF(ISBLANK(A1176),"",SUMPRODUCT(O1176:R1176,T1176:W1176)-J1176)</f>
        <v/>
      </c>
      <c r="L1176" s="5" t="str">
        <f aca="false">IF(ISBLANK(A1176),"",K1176/$M$1)</f>
        <v/>
      </c>
      <c r="M1176" s="5" t="str">
        <f aca="false">IF(ISBLANK(A1176),"",K1176/($M$1+SUM(K$3:K1175)))</f>
        <v/>
      </c>
      <c r="N1176" s="0" t="str">
        <f aca="false">IF(ISBLANK(A1176),"",IF(H1177=0,NETWORKDAYS($H$3,H1176,holiday!$B$2:$B$10),IF(DAY(H1176)&lt;DAY(H1177),NETWORKDAYS($H$3,H1176,holiday!$B$2:$B$10),0)))</f>
        <v/>
      </c>
      <c r="O1176" s="0" t="str">
        <f aca="false">IF(ISBLANK(A1176),"",SUMIF($A$3:$A1176,O$2,$B$3:$B1176))</f>
        <v/>
      </c>
      <c r="P1176" s="0" t="str">
        <f aca="false">IF(ISBLANK(A1176),"",SUMIF($A$3:$A1176,P$2,$B$3:$B1176))</f>
        <v/>
      </c>
      <c r="Q1176" s="0" t="str">
        <f aca="false">IF(ISBLANK(A1176),"",SUMIF($A$3:$A1176,Q$2,$B$3:$B1176))</f>
        <v/>
      </c>
      <c r="R1176" s="0" t="str">
        <f aca="false">IF(ISBLANK(A1176),"",SUMIF($A$3:$A1176,R$2,$B$3:$B1176))</f>
        <v/>
      </c>
      <c r="T1176" s="9" t="str">
        <f aca="false">IF(ISBLANK(A1176),"",IF($A1176=T$2,$C1176,T1175))</f>
        <v/>
      </c>
      <c r="U1176" s="9" t="str">
        <f aca="false">IF(ISBLANK(A1176),"",IF($A1176=U$2,$C1176,U1175))</f>
        <v/>
      </c>
      <c r="V1176" s="9" t="str">
        <f aca="false">IF(ISBLANK(A1176),"",IF($A1176=V$2,$C1176,V1175))</f>
        <v/>
      </c>
      <c r="W1176" s="9" t="str">
        <f aca="false">IF(ISBLANK(A1176),"",IF($A1176=W$2,$C1176,W1175))</f>
        <v/>
      </c>
    </row>
    <row r="1177" customFormat="false" ht="14.1" hidden="false" customHeight="false" outlineLevel="0" collapsed="false">
      <c r="H1177" s="8" t="n">
        <f aca="false">IF(ISBLANK(D1177),,LEFT(D1177,LEN(D1177)-6)*1)</f>
        <v>0</v>
      </c>
      <c r="I1177" s="9" t="str">
        <f aca="false">IF(ISBLANK(A1177),"",-B1177*C1177)</f>
        <v/>
      </c>
      <c r="J1177" s="9" t="str">
        <f aca="false">IF(ISBLANK(A1177),"",-SUM(I$3:I1177))</f>
        <v/>
      </c>
      <c r="K1177" s="9" t="str">
        <f aca="false">IF(ISBLANK(A1177),"",SUMPRODUCT(O1177:R1177,T1177:W1177)-J1177)</f>
        <v/>
      </c>
      <c r="L1177" s="5" t="str">
        <f aca="false">IF(ISBLANK(A1177),"",K1177/$M$1)</f>
        <v/>
      </c>
      <c r="M1177" s="5" t="str">
        <f aca="false">IF(ISBLANK(A1177),"",K1177/($M$1+SUM(K$3:K1176)))</f>
        <v/>
      </c>
      <c r="N1177" s="0" t="str">
        <f aca="false">IF(ISBLANK(A1177),"",IF(H1178=0,NETWORKDAYS($H$3,H1177,holiday!$B$2:$B$10),IF(DAY(H1177)&lt;DAY(H1178),NETWORKDAYS($H$3,H1177,holiday!$B$2:$B$10),0)))</f>
        <v/>
      </c>
      <c r="O1177" s="0" t="str">
        <f aca="false">IF(ISBLANK(A1177),"",SUMIF($A$3:$A1177,O$2,$B$3:$B1177))</f>
        <v/>
      </c>
      <c r="P1177" s="0" t="str">
        <f aca="false">IF(ISBLANK(A1177),"",SUMIF($A$3:$A1177,P$2,$B$3:$B1177))</f>
        <v/>
      </c>
      <c r="Q1177" s="0" t="str">
        <f aca="false">IF(ISBLANK(A1177),"",SUMIF($A$3:$A1177,Q$2,$B$3:$B1177))</f>
        <v/>
      </c>
      <c r="R1177" s="0" t="str">
        <f aca="false">IF(ISBLANK(A1177),"",SUMIF($A$3:$A1177,R$2,$B$3:$B1177))</f>
        <v/>
      </c>
      <c r="T1177" s="9" t="str">
        <f aca="false">IF(ISBLANK(A1177),"",IF($A1177=T$2,$C1177,T1176))</f>
        <v/>
      </c>
      <c r="U1177" s="9" t="str">
        <f aca="false">IF(ISBLANK(A1177),"",IF($A1177=U$2,$C1177,U1176))</f>
        <v/>
      </c>
      <c r="V1177" s="9" t="str">
        <f aca="false">IF(ISBLANK(A1177),"",IF($A1177=V$2,$C1177,V1176))</f>
        <v/>
      </c>
      <c r="W1177" s="9" t="str">
        <f aca="false">IF(ISBLANK(A1177),"",IF($A1177=W$2,$C1177,W1176))</f>
        <v/>
      </c>
    </row>
    <row r="1178" customFormat="false" ht="14.1" hidden="false" customHeight="false" outlineLevel="0" collapsed="false">
      <c r="H1178" s="8" t="n">
        <f aca="false">IF(ISBLANK(D1178),,LEFT(D1178,LEN(D1178)-6)*1)</f>
        <v>0</v>
      </c>
      <c r="I1178" s="9" t="str">
        <f aca="false">IF(ISBLANK(A1178),"",-B1178*C1178)</f>
        <v/>
      </c>
      <c r="J1178" s="9" t="str">
        <f aca="false">IF(ISBLANK(A1178),"",-SUM(I$3:I1178))</f>
        <v/>
      </c>
      <c r="K1178" s="9" t="str">
        <f aca="false">IF(ISBLANK(A1178),"",SUMPRODUCT(O1178:R1178,T1178:W1178)-J1178)</f>
        <v/>
      </c>
      <c r="L1178" s="5" t="str">
        <f aca="false">IF(ISBLANK(A1178),"",K1178/$M$1)</f>
        <v/>
      </c>
      <c r="M1178" s="5" t="str">
        <f aca="false">IF(ISBLANK(A1178),"",K1178/($M$1+SUM(K$3:K1177)))</f>
        <v/>
      </c>
      <c r="N1178" s="0" t="str">
        <f aca="false">IF(ISBLANK(A1178),"",IF(H1179=0,NETWORKDAYS($H$3,H1178,holiday!$B$2:$B$10),IF(DAY(H1178)&lt;DAY(H1179),NETWORKDAYS($H$3,H1178,holiday!$B$2:$B$10),0)))</f>
        <v/>
      </c>
      <c r="O1178" s="0" t="str">
        <f aca="false">IF(ISBLANK(A1178),"",SUMIF($A$3:$A1178,O$2,$B$3:$B1178))</f>
        <v/>
      </c>
      <c r="P1178" s="0" t="str">
        <f aca="false">IF(ISBLANK(A1178),"",SUMIF($A$3:$A1178,P$2,$B$3:$B1178))</f>
        <v/>
      </c>
      <c r="Q1178" s="0" t="str">
        <f aca="false">IF(ISBLANK(A1178),"",SUMIF($A$3:$A1178,Q$2,$B$3:$B1178))</f>
        <v/>
      </c>
      <c r="R1178" s="0" t="str">
        <f aca="false">IF(ISBLANK(A1178),"",SUMIF($A$3:$A1178,R$2,$B$3:$B1178))</f>
        <v/>
      </c>
      <c r="T1178" s="9" t="str">
        <f aca="false">IF(ISBLANK(A1178),"",IF($A1178=T$2,$C1178,T1177))</f>
        <v/>
      </c>
      <c r="U1178" s="9" t="str">
        <f aca="false">IF(ISBLANK(A1178),"",IF($A1178=U$2,$C1178,U1177))</f>
        <v/>
      </c>
      <c r="V1178" s="9" t="str">
        <f aca="false">IF(ISBLANK(A1178),"",IF($A1178=V$2,$C1178,V1177))</f>
        <v/>
      </c>
      <c r="W1178" s="9" t="str">
        <f aca="false">IF(ISBLANK(A1178),"",IF($A1178=W$2,$C1178,W1177))</f>
        <v/>
      </c>
    </row>
    <row r="1179" customFormat="false" ht="14.1" hidden="false" customHeight="false" outlineLevel="0" collapsed="false">
      <c r="H1179" s="8" t="n">
        <f aca="false">IF(ISBLANK(D1179),,LEFT(D1179,LEN(D1179)-6)*1)</f>
        <v>0</v>
      </c>
      <c r="I1179" s="9" t="str">
        <f aca="false">IF(ISBLANK(A1179),"",-B1179*C1179)</f>
        <v/>
      </c>
      <c r="J1179" s="9" t="str">
        <f aca="false">IF(ISBLANK(A1179),"",-SUM(I$3:I1179))</f>
        <v/>
      </c>
      <c r="K1179" s="9" t="str">
        <f aca="false">IF(ISBLANK(A1179),"",SUMPRODUCT(O1179:R1179,T1179:W1179)-J1179)</f>
        <v/>
      </c>
      <c r="L1179" s="5" t="str">
        <f aca="false">IF(ISBLANK(A1179),"",K1179/$M$1)</f>
        <v/>
      </c>
      <c r="M1179" s="5" t="str">
        <f aca="false">IF(ISBLANK(A1179),"",K1179/($M$1+SUM(K$3:K1178)))</f>
        <v/>
      </c>
      <c r="N1179" s="0" t="str">
        <f aca="false">IF(ISBLANK(A1179),"",IF(H1180=0,NETWORKDAYS($H$3,H1179,holiday!$B$2:$B$10),IF(DAY(H1179)&lt;DAY(H1180),NETWORKDAYS($H$3,H1179,holiday!$B$2:$B$10),0)))</f>
        <v/>
      </c>
      <c r="O1179" s="0" t="str">
        <f aca="false">IF(ISBLANK(A1179),"",SUMIF($A$3:$A1179,O$2,$B$3:$B1179))</f>
        <v/>
      </c>
      <c r="P1179" s="0" t="str">
        <f aca="false">IF(ISBLANK(A1179),"",SUMIF($A$3:$A1179,P$2,$B$3:$B1179))</f>
        <v/>
      </c>
      <c r="Q1179" s="0" t="str">
        <f aca="false">IF(ISBLANK(A1179),"",SUMIF($A$3:$A1179,Q$2,$B$3:$B1179))</f>
        <v/>
      </c>
      <c r="R1179" s="0" t="str">
        <f aca="false">IF(ISBLANK(A1179),"",SUMIF($A$3:$A1179,R$2,$B$3:$B1179))</f>
        <v/>
      </c>
      <c r="T1179" s="9" t="str">
        <f aca="false">IF(ISBLANK(A1179),"",IF($A1179=T$2,$C1179,T1178))</f>
        <v/>
      </c>
      <c r="U1179" s="9" t="str">
        <f aca="false">IF(ISBLANK(A1179),"",IF($A1179=U$2,$C1179,U1178))</f>
        <v/>
      </c>
      <c r="V1179" s="9" t="str">
        <f aca="false">IF(ISBLANK(A1179),"",IF($A1179=V$2,$C1179,V1178))</f>
        <v/>
      </c>
      <c r="W1179" s="9" t="str">
        <f aca="false">IF(ISBLANK(A1179),"",IF($A1179=W$2,$C1179,W1178))</f>
        <v/>
      </c>
    </row>
    <row r="1180" customFormat="false" ht="14.1" hidden="false" customHeight="false" outlineLevel="0" collapsed="false">
      <c r="H1180" s="8" t="n">
        <f aca="false">IF(ISBLANK(D1180),,LEFT(D1180,LEN(D1180)-6)*1)</f>
        <v>0</v>
      </c>
      <c r="I1180" s="9" t="str">
        <f aca="false">IF(ISBLANK(A1180),"",-B1180*C1180)</f>
        <v/>
      </c>
      <c r="J1180" s="9" t="str">
        <f aca="false">IF(ISBLANK(A1180),"",-SUM(I$3:I1180))</f>
        <v/>
      </c>
      <c r="K1180" s="9" t="str">
        <f aca="false">IF(ISBLANK(A1180),"",SUMPRODUCT(O1180:R1180,T1180:W1180)-J1180)</f>
        <v/>
      </c>
      <c r="L1180" s="5" t="str">
        <f aca="false">IF(ISBLANK(A1180),"",K1180/$M$1)</f>
        <v/>
      </c>
      <c r="M1180" s="5" t="str">
        <f aca="false">IF(ISBLANK(A1180),"",K1180/($M$1+SUM(K$3:K1179)))</f>
        <v/>
      </c>
      <c r="N1180" s="0" t="str">
        <f aca="false">IF(ISBLANK(A1180),"",IF(H1181=0,NETWORKDAYS($H$3,H1180,holiday!$B$2:$B$10),IF(DAY(H1180)&lt;DAY(H1181),NETWORKDAYS($H$3,H1180,holiday!$B$2:$B$10),0)))</f>
        <v/>
      </c>
      <c r="O1180" s="0" t="str">
        <f aca="false">IF(ISBLANK(A1180),"",SUMIF($A$3:$A1180,O$2,$B$3:$B1180))</f>
        <v/>
      </c>
      <c r="P1180" s="0" t="str">
        <f aca="false">IF(ISBLANK(A1180),"",SUMIF($A$3:$A1180,P$2,$B$3:$B1180))</f>
        <v/>
      </c>
      <c r="Q1180" s="0" t="str">
        <f aca="false">IF(ISBLANK(A1180),"",SUMIF($A$3:$A1180,Q$2,$B$3:$B1180))</f>
        <v/>
      </c>
      <c r="R1180" s="0" t="str">
        <f aca="false">IF(ISBLANK(A1180),"",SUMIF($A$3:$A1180,R$2,$B$3:$B1180))</f>
        <v/>
      </c>
      <c r="T1180" s="9" t="str">
        <f aca="false">IF(ISBLANK(A1180),"",IF($A1180=T$2,$C1180,T1179))</f>
        <v/>
      </c>
      <c r="U1180" s="9" t="str">
        <f aca="false">IF(ISBLANK(A1180),"",IF($A1180=U$2,$C1180,U1179))</f>
        <v/>
      </c>
      <c r="V1180" s="9" t="str">
        <f aca="false">IF(ISBLANK(A1180),"",IF($A1180=V$2,$C1180,V1179))</f>
        <v/>
      </c>
      <c r="W1180" s="9" t="str">
        <f aca="false">IF(ISBLANK(A1180),"",IF($A1180=W$2,$C1180,W1179))</f>
        <v/>
      </c>
    </row>
    <row r="1181" customFormat="false" ht="14.1" hidden="false" customHeight="false" outlineLevel="0" collapsed="false">
      <c r="H1181" s="8" t="n">
        <f aca="false">IF(ISBLANK(D1181),,LEFT(D1181,LEN(D1181)-6)*1)</f>
        <v>0</v>
      </c>
      <c r="I1181" s="9" t="str">
        <f aca="false">IF(ISBLANK(A1181),"",-B1181*C1181)</f>
        <v/>
      </c>
      <c r="J1181" s="9" t="str">
        <f aca="false">IF(ISBLANK(A1181),"",-SUM(I$3:I1181))</f>
        <v/>
      </c>
      <c r="K1181" s="9" t="str">
        <f aca="false">IF(ISBLANK(A1181),"",SUMPRODUCT(O1181:R1181,T1181:W1181)-J1181)</f>
        <v/>
      </c>
      <c r="L1181" s="5" t="str">
        <f aca="false">IF(ISBLANK(A1181),"",K1181/$M$1)</f>
        <v/>
      </c>
      <c r="M1181" s="5" t="str">
        <f aca="false">IF(ISBLANK(A1181),"",K1181/($M$1+SUM(K$3:K1180)))</f>
        <v/>
      </c>
      <c r="N1181" s="0" t="str">
        <f aca="false">IF(ISBLANK(A1181),"",IF(H1182=0,NETWORKDAYS($H$3,H1181,holiday!$B$2:$B$10),IF(DAY(H1181)&lt;DAY(H1182),NETWORKDAYS($H$3,H1181,holiday!$B$2:$B$10),0)))</f>
        <v/>
      </c>
      <c r="O1181" s="0" t="str">
        <f aca="false">IF(ISBLANK(A1181),"",SUMIF($A$3:$A1181,O$2,$B$3:$B1181))</f>
        <v/>
      </c>
      <c r="P1181" s="0" t="str">
        <f aca="false">IF(ISBLANK(A1181),"",SUMIF($A$3:$A1181,P$2,$B$3:$B1181))</f>
        <v/>
      </c>
      <c r="Q1181" s="0" t="str">
        <f aca="false">IF(ISBLANK(A1181),"",SUMIF($A$3:$A1181,Q$2,$B$3:$B1181))</f>
        <v/>
      </c>
      <c r="R1181" s="0" t="str">
        <f aca="false">IF(ISBLANK(A1181),"",SUMIF($A$3:$A1181,R$2,$B$3:$B1181))</f>
        <v/>
      </c>
      <c r="T1181" s="9" t="str">
        <f aca="false">IF(ISBLANK(A1181),"",IF($A1181=T$2,$C1181,T1180))</f>
        <v/>
      </c>
      <c r="U1181" s="9" t="str">
        <f aca="false">IF(ISBLANK(A1181),"",IF($A1181=U$2,$C1181,U1180))</f>
        <v/>
      </c>
      <c r="V1181" s="9" t="str">
        <f aca="false">IF(ISBLANK(A1181),"",IF($A1181=V$2,$C1181,V1180))</f>
        <v/>
      </c>
      <c r="W1181" s="9" t="str">
        <f aca="false">IF(ISBLANK(A1181),"",IF($A1181=W$2,$C1181,W1180))</f>
        <v/>
      </c>
    </row>
    <row r="1182" customFormat="false" ht="14.1" hidden="false" customHeight="false" outlineLevel="0" collapsed="false">
      <c r="H1182" s="8" t="n">
        <f aca="false">IF(ISBLANK(D1182),,LEFT(D1182,LEN(D1182)-6)*1)</f>
        <v>0</v>
      </c>
      <c r="I1182" s="9" t="str">
        <f aca="false">IF(ISBLANK(A1182),"",-B1182*C1182)</f>
        <v/>
      </c>
      <c r="J1182" s="9" t="str">
        <f aca="false">IF(ISBLANK(A1182),"",-SUM(I$3:I1182))</f>
        <v/>
      </c>
      <c r="K1182" s="9" t="str">
        <f aca="false">IF(ISBLANK(A1182),"",SUMPRODUCT(O1182:R1182,T1182:W1182)-J1182)</f>
        <v/>
      </c>
      <c r="L1182" s="5" t="str">
        <f aca="false">IF(ISBLANK(A1182),"",K1182/$M$1)</f>
        <v/>
      </c>
      <c r="M1182" s="5" t="str">
        <f aca="false">IF(ISBLANK(A1182),"",K1182/($M$1+SUM(K$3:K1181)))</f>
        <v/>
      </c>
      <c r="N1182" s="0" t="str">
        <f aca="false">IF(ISBLANK(A1182),"",IF(H1183=0,NETWORKDAYS($H$3,H1182,holiday!$B$2:$B$10),IF(DAY(H1182)&lt;DAY(H1183),NETWORKDAYS($H$3,H1182,holiday!$B$2:$B$10),0)))</f>
        <v/>
      </c>
      <c r="O1182" s="0" t="str">
        <f aca="false">IF(ISBLANK(A1182),"",SUMIF($A$3:$A1182,O$2,$B$3:$B1182))</f>
        <v/>
      </c>
      <c r="P1182" s="0" t="str">
        <f aca="false">IF(ISBLANK(A1182),"",SUMIF($A$3:$A1182,P$2,$B$3:$B1182))</f>
        <v/>
      </c>
      <c r="Q1182" s="0" t="str">
        <f aca="false">IF(ISBLANK(A1182),"",SUMIF($A$3:$A1182,Q$2,$B$3:$B1182))</f>
        <v/>
      </c>
      <c r="R1182" s="0" t="str">
        <f aca="false">IF(ISBLANK(A1182),"",SUMIF($A$3:$A1182,R$2,$B$3:$B1182))</f>
        <v/>
      </c>
      <c r="T1182" s="9" t="str">
        <f aca="false">IF(ISBLANK(A1182),"",IF($A1182=T$2,$C1182,T1181))</f>
        <v/>
      </c>
      <c r="U1182" s="9" t="str">
        <f aca="false">IF(ISBLANK(A1182),"",IF($A1182=U$2,$C1182,U1181))</f>
        <v/>
      </c>
      <c r="V1182" s="9" t="str">
        <f aca="false">IF(ISBLANK(A1182),"",IF($A1182=V$2,$C1182,V1181))</f>
        <v/>
      </c>
      <c r="W1182" s="9" t="str">
        <f aca="false">IF(ISBLANK(A1182),"",IF($A1182=W$2,$C1182,W1181))</f>
        <v/>
      </c>
    </row>
    <row r="1183" customFormat="false" ht="14.1" hidden="false" customHeight="false" outlineLevel="0" collapsed="false">
      <c r="H1183" s="8" t="n">
        <f aca="false">IF(ISBLANK(D1183),,LEFT(D1183,LEN(D1183)-6)*1)</f>
        <v>0</v>
      </c>
      <c r="I1183" s="9" t="str">
        <f aca="false">IF(ISBLANK(A1183),"",-B1183*C1183)</f>
        <v/>
      </c>
      <c r="J1183" s="9" t="str">
        <f aca="false">IF(ISBLANK(A1183),"",-SUM(I$3:I1183))</f>
        <v/>
      </c>
      <c r="K1183" s="9" t="str">
        <f aca="false">IF(ISBLANK(A1183),"",SUMPRODUCT(O1183:R1183,T1183:W1183)-J1183)</f>
        <v/>
      </c>
      <c r="L1183" s="5" t="str">
        <f aca="false">IF(ISBLANK(A1183),"",K1183/$M$1)</f>
        <v/>
      </c>
      <c r="M1183" s="5" t="str">
        <f aca="false">IF(ISBLANK(A1183),"",K1183/($M$1+SUM(K$3:K1182)))</f>
        <v/>
      </c>
      <c r="N1183" s="0" t="str">
        <f aca="false">IF(ISBLANK(A1183),"",IF(H1184=0,NETWORKDAYS($H$3,H1183,holiday!$B$2:$B$10),IF(DAY(H1183)&lt;DAY(H1184),NETWORKDAYS($H$3,H1183,holiday!$B$2:$B$10),0)))</f>
        <v/>
      </c>
      <c r="O1183" s="0" t="str">
        <f aca="false">IF(ISBLANK(A1183),"",SUMIF($A$3:$A1183,O$2,$B$3:$B1183))</f>
        <v/>
      </c>
      <c r="P1183" s="0" t="str">
        <f aca="false">IF(ISBLANK(A1183),"",SUMIF($A$3:$A1183,P$2,$B$3:$B1183))</f>
        <v/>
      </c>
      <c r="Q1183" s="0" t="str">
        <f aca="false">IF(ISBLANK(A1183),"",SUMIF($A$3:$A1183,Q$2,$B$3:$B1183))</f>
        <v/>
      </c>
      <c r="R1183" s="0" t="str">
        <f aca="false">IF(ISBLANK(A1183),"",SUMIF($A$3:$A1183,R$2,$B$3:$B1183))</f>
        <v/>
      </c>
      <c r="T1183" s="9" t="str">
        <f aca="false">IF(ISBLANK(A1183),"",IF($A1183=T$2,$C1183,T1182))</f>
        <v/>
      </c>
      <c r="U1183" s="9" t="str">
        <f aca="false">IF(ISBLANK(A1183),"",IF($A1183=U$2,$C1183,U1182))</f>
        <v/>
      </c>
      <c r="V1183" s="9" t="str">
        <f aca="false">IF(ISBLANK(A1183),"",IF($A1183=V$2,$C1183,V1182))</f>
        <v/>
      </c>
      <c r="W1183" s="9" t="str">
        <f aca="false">IF(ISBLANK(A1183),"",IF($A1183=W$2,$C1183,W1182))</f>
        <v/>
      </c>
    </row>
    <row r="1184" customFormat="false" ht="14.1" hidden="false" customHeight="false" outlineLevel="0" collapsed="false">
      <c r="H1184" s="8" t="n">
        <f aca="false">IF(ISBLANK(D1184),,LEFT(D1184,LEN(D1184)-6)*1)</f>
        <v>0</v>
      </c>
      <c r="I1184" s="9" t="str">
        <f aca="false">IF(ISBLANK(A1184),"",-B1184*C1184)</f>
        <v/>
      </c>
      <c r="J1184" s="9" t="str">
        <f aca="false">IF(ISBLANK(A1184),"",-SUM(I$3:I1184))</f>
        <v/>
      </c>
      <c r="K1184" s="9" t="str">
        <f aca="false">IF(ISBLANK(A1184),"",SUMPRODUCT(O1184:R1184,T1184:W1184)-J1184)</f>
        <v/>
      </c>
      <c r="L1184" s="5" t="str">
        <f aca="false">IF(ISBLANK(A1184),"",K1184/$M$1)</f>
        <v/>
      </c>
      <c r="M1184" s="5" t="str">
        <f aca="false">IF(ISBLANK(A1184),"",K1184/($M$1+SUM(K$3:K1183)))</f>
        <v/>
      </c>
      <c r="N1184" s="0" t="str">
        <f aca="false">IF(ISBLANK(A1184),"",IF(H1185=0,NETWORKDAYS($H$3,H1184,holiday!$B$2:$B$10),IF(DAY(H1184)&lt;DAY(H1185),NETWORKDAYS($H$3,H1184,holiday!$B$2:$B$10),0)))</f>
        <v/>
      </c>
      <c r="O1184" s="0" t="str">
        <f aca="false">IF(ISBLANK(A1184),"",SUMIF($A$3:$A1184,O$2,$B$3:$B1184))</f>
        <v/>
      </c>
      <c r="P1184" s="0" t="str">
        <f aca="false">IF(ISBLANK(A1184),"",SUMIF($A$3:$A1184,P$2,$B$3:$B1184))</f>
        <v/>
      </c>
      <c r="Q1184" s="0" t="str">
        <f aca="false">IF(ISBLANK(A1184),"",SUMIF($A$3:$A1184,Q$2,$B$3:$B1184))</f>
        <v/>
      </c>
      <c r="R1184" s="0" t="str">
        <f aca="false">IF(ISBLANK(A1184),"",SUMIF($A$3:$A1184,R$2,$B$3:$B1184))</f>
        <v/>
      </c>
      <c r="T1184" s="9" t="str">
        <f aca="false">IF(ISBLANK(A1184),"",IF($A1184=T$2,$C1184,T1183))</f>
        <v/>
      </c>
      <c r="U1184" s="9" t="str">
        <f aca="false">IF(ISBLANK(A1184),"",IF($A1184=U$2,$C1184,U1183))</f>
        <v/>
      </c>
      <c r="V1184" s="9" t="str">
        <f aca="false">IF(ISBLANK(A1184),"",IF($A1184=V$2,$C1184,V1183))</f>
        <v/>
      </c>
      <c r="W1184" s="9" t="str">
        <f aca="false">IF(ISBLANK(A1184),"",IF($A1184=W$2,$C1184,W1183))</f>
        <v/>
      </c>
    </row>
    <row r="1185" customFormat="false" ht="14.1" hidden="false" customHeight="false" outlineLevel="0" collapsed="false">
      <c r="H1185" s="8" t="n">
        <f aca="false">IF(ISBLANK(D1185),,LEFT(D1185,LEN(D1185)-6)*1)</f>
        <v>0</v>
      </c>
      <c r="I1185" s="9" t="str">
        <f aca="false">IF(ISBLANK(A1185),"",-B1185*C1185)</f>
        <v/>
      </c>
      <c r="J1185" s="9" t="str">
        <f aca="false">IF(ISBLANK(A1185),"",-SUM(I$3:I1185))</f>
        <v/>
      </c>
      <c r="K1185" s="9" t="str">
        <f aca="false">IF(ISBLANK(A1185),"",SUMPRODUCT(O1185:R1185,T1185:W1185)-J1185)</f>
        <v/>
      </c>
      <c r="L1185" s="5" t="str">
        <f aca="false">IF(ISBLANK(A1185),"",K1185/$M$1)</f>
        <v/>
      </c>
      <c r="M1185" s="5" t="str">
        <f aca="false">IF(ISBLANK(A1185),"",K1185/($M$1+SUM(K$3:K1184)))</f>
        <v/>
      </c>
      <c r="N1185" s="0" t="str">
        <f aca="false">IF(ISBLANK(A1185),"",IF(H1186=0,NETWORKDAYS($H$3,H1185,holiday!$B$2:$B$10),IF(DAY(H1185)&lt;DAY(H1186),NETWORKDAYS($H$3,H1185,holiday!$B$2:$B$10),0)))</f>
        <v/>
      </c>
      <c r="O1185" s="0" t="str">
        <f aca="false">IF(ISBLANK(A1185),"",SUMIF($A$3:$A1185,O$2,$B$3:$B1185))</f>
        <v/>
      </c>
      <c r="P1185" s="0" t="str">
        <f aca="false">IF(ISBLANK(A1185),"",SUMIF($A$3:$A1185,P$2,$B$3:$B1185))</f>
        <v/>
      </c>
      <c r="Q1185" s="0" t="str">
        <f aca="false">IF(ISBLANK(A1185),"",SUMIF($A$3:$A1185,Q$2,$B$3:$B1185))</f>
        <v/>
      </c>
      <c r="R1185" s="0" t="str">
        <f aca="false">IF(ISBLANK(A1185),"",SUMIF($A$3:$A1185,R$2,$B$3:$B1185))</f>
        <v/>
      </c>
      <c r="T1185" s="9" t="str">
        <f aca="false">IF(ISBLANK(A1185),"",IF($A1185=T$2,$C1185,T1184))</f>
        <v/>
      </c>
      <c r="U1185" s="9" t="str">
        <f aca="false">IF(ISBLANK(A1185),"",IF($A1185=U$2,$C1185,U1184))</f>
        <v/>
      </c>
      <c r="V1185" s="9" t="str">
        <f aca="false">IF(ISBLANK(A1185),"",IF($A1185=V$2,$C1185,V1184))</f>
        <v/>
      </c>
      <c r="W1185" s="9" t="str">
        <f aca="false">IF(ISBLANK(A1185),"",IF($A1185=W$2,$C1185,W1184))</f>
        <v/>
      </c>
    </row>
    <row r="1186" customFormat="false" ht="14.1" hidden="false" customHeight="false" outlineLevel="0" collapsed="false">
      <c r="H1186" s="8" t="n">
        <f aca="false">IF(ISBLANK(D1186),,LEFT(D1186,LEN(D1186)-6)*1)</f>
        <v>0</v>
      </c>
      <c r="I1186" s="9" t="str">
        <f aca="false">IF(ISBLANK(A1186),"",-B1186*C1186)</f>
        <v/>
      </c>
      <c r="J1186" s="9" t="str">
        <f aca="false">IF(ISBLANK(A1186),"",-SUM(I$3:I1186))</f>
        <v/>
      </c>
      <c r="K1186" s="9" t="str">
        <f aca="false">IF(ISBLANK(A1186),"",SUMPRODUCT(O1186:R1186,T1186:W1186)-J1186)</f>
        <v/>
      </c>
      <c r="L1186" s="5" t="str">
        <f aca="false">IF(ISBLANK(A1186),"",K1186/$M$1)</f>
        <v/>
      </c>
      <c r="M1186" s="5" t="str">
        <f aca="false">IF(ISBLANK(A1186),"",K1186/($M$1+SUM(K$3:K1185)))</f>
        <v/>
      </c>
      <c r="N1186" s="0" t="str">
        <f aca="false">IF(ISBLANK(A1186),"",IF(H1187=0,NETWORKDAYS($H$3,H1186,holiday!$B$2:$B$10),IF(DAY(H1186)&lt;DAY(H1187),NETWORKDAYS($H$3,H1186,holiday!$B$2:$B$10),0)))</f>
        <v/>
      </c>
      <c r="O1186" s="0" t="str">
        <f aca="false">IF(ISBLANK(A1186),"",SUMIF($A$3:$A1186,O$2,$B$3:$B1186))</f>
        <v/>
      </c>
      <c r="P1186" s="0" t="str">
        <f aca="false">IF(ISBLANK(A1186),"",SUMIF($A$3:$A1186,P$2,$B$3:$B1186))</f>
        <v/>
      </c>
      <c r="Q1186" s="0" t="str">
        <f aca="false">IF(ISBLANK(A1186),"",SUMIF($A$3:$A1186,Q$2,$B$3:$B1186))</f>
        <v/>
      </c>
      <c r="R1186" s="0" t="str">
        <f aca="false">IF(ISBLANK(A1186),"",SUMIF($A$3:$A1186,R$2,$B$3:$B1186))</f>
        <v/>
      </c>
      <c r="T1186" s="9" t="str">
        <f aca="false">IF(ISBLANK(A1186),"",IF($A1186=T$2,$C1186,T1185))</f>
        <v/>
      </c>
      <c r="U1186" s="9" t="str">
        <f aca="false">IF(ISBLANK(A1186),"",IF($A1186=U$2,$C1186,U1185))</f>
        <v/>
      </c>
      <c r="V1186" s="9" t="str">
        <f aca="false">IF(ISBLANK(A1186),"",IF($A1186=V$2,$C1186,V1185))</f>
        <v/>
      </c>
      <c r="W1186" s="9" t="str">
        <f aca="false">IF(ISBLANK(A1186),"",IF($A1186=W$2,$C1186,W1185))</f>
        <v/>
      </c>
    </row>
    <row r="1187" customFormat="false" ht="14.1" hidden="false" customHeight="false" outlineLevel="0" collapsed="false">
      <c r="H1187" s="8" t="n">
        <f aca="false">IF(ISBLANK(D1187),,LEFT(D1187,LEN(D1187)-6)*1)</f>
        <v>0</v>
      </c>
      <c r="I1187" s="9" t="str">
        <f aca="false">IF(ISBLANK(A1187),"",-B1187*C1187)</f>
        <v/>
      </c>
      <c r="J1187" s="9" t="str">
        <f aca="false">IF(ISBLANK(A1187),"",-SUM(I$3:I1187))</f>
        <v/>
      </c>
      <c r="K1187" s="9" t="str">
        <f aca="false">IF(ISBLANK(A1187),"",SUMPRODUCT(O1187:R1187,T1187:W1187)-J1187)</f>
        <v/>
      </c>
      <c r="L1187" s="5" t="str">
        <f aca="false">IF(ISBLANK(A1187),"",K1187/$M$1)</f>
        <v/>
      </c>
      <c r="M1187" s="5" t="str">
        <f aca="false">IF(ISBLANK(A1187),"",K1187/($M$1+SUM(K$3:K1186)))</f>
        <v/>
      </c>
      <c r="N1187" s="0" t="str">
        <f aca="false">IF(ISBLANK(A1187),"",IF(H1188=0,NETWORKDAYS($H$3,H1187,holiday!$B$2:$B$10),IF(DAY(H1187)&lt;DAY(H1188),NETWORKDAYS($H$3,H1187,holiday!$B$2:$B$10),0)))</f>
        <v/>
      </c>
      <c r="O1187" s="0" t="str">
        <f aca="false">IF(ISBLANK(A1187),"",SUMIF($A$3:$A1187,O$2,$B$3:$B1187))</f>
        <v/>
      </c>
      <c r="P1187" s="0" t="str">
        <f aca="false">IF(ISBLANK(A1187),"",SUMIF($A$3:$A1187,P$2,$B$3:$B1187))</f>
        <v/>
      </c>
      <c r="Q1187" s="0" t="str">
        <f aca="false">IF(ISBLANK(A1187),"",SUMIF($A$3:$A1187,Q$2,$B$3:$B1187))</f>
        <v/>
      </c>
      <c r="R1187" s="0" t="str">
        <f aca="false">IF(ISBLANK(A1187),"",SUMIF($A$3:$A1187,R$2,$B$3:$B1187))</f>
        <v/>
      </c>
      <c r="T1187" s="9" t="str">
        <f aca="false">IF(ISBLANK(A1187),"",IF($A1187=T$2,$C1187,T1186))</f>
        <v/>
      </c>
      <c r="U1187" s="9" t="str">
        <f aca="false">IF(ISBLANK(A1187),"",IF($A1187=U$2,$C1187,U1186))</f>
        <v/>
      </c>
      <c r="V1187" s="9" t="str">
        <f aca="false">IF(ISBLANK(A1187),"",IF($A1187=V$2,$C1187,V1186))</f>
        <v/>
      </c>
      <c r="W1187" s="9" t="str">
        <f aca="false">IF(ISBLANK(A1187),"",IF($A1187=W$2,$C1187,W1186))</f>
        <v/>
      </c>
    </row>
    <row r="1188" customFormat="false" ht="14.1" hidden="false" customHeight="false" outlineLevel="0" collapsed="false">
      <c r="H1188" s="8" t="n">
        <f aca="false">IF(ISBLANK(D1188),,LEFT(D1188,LEN(D1188)-6)*1)</f>
        <v>0</v>
      </c>
      <c r="I1188" s="9" t="str">
        <f aca="false">IF(ISBLANK(A1188),"",-B1188*C1188)</f>
        <v/>
      </c>
      <c r="J1188" s="9" t="str">
        <f aca="false">IF(ISBLANK(A1188),"",-SUM(I$3:I1188))</f>
        <v/>
      </c>
      <c r="K1188" s="9" t="str">
        <f aca="false">IF(ISBLANK(A1188),"",SUMPRODUCT(O1188:R1188,T1188:W1188)-J1188)</f>
        <v/>
      </c>
      <c r="L1188" s="5" t="str">
        <f aca="false">IF(ISBLANK(A1188),"",K1188/$M$1)</f>
        <v/>
      </c>
      <c r="M1188" s="5" t="str">
        <f aca="false">IF(ISBLANK(A1188),"",K1188/($M$1+SUM(K$3:K1187)))</f>
        <v/>
      </c>
      <c r="N1188" s="0" t="str">
        <f aca="false">IF(ISBLANK(A1188),"",IF(H1189=0,NETWORKDAYS($H$3,H1188,holiday!$B$2:$B$10),IF(DAY(H1188)&lt;DAY(H1189),NETWORKDAYS($H$3,H1188,holiday!$B$2:$B$10),0)))</f>
        <v/>
      </c>
      <c r="O1188" s="0" t="str">
        <f aca="false">IF(ISBLANK(A1188),"",SUMIF($A$3:$A1188,O$2,$B$3:$B1188))</f>
        <v/>
      </c>
      <c r="P1188" s="0" t="str">
        <f aca="false">IF(ISBLANK(A1188),"",SUMIF($A$3:$A1188,P$2,$B$3:$B1188))</f>
        <v/>
      </c>
      <c r="Q1188" s="0" t="str">
        <f aca="false">IF(ISBLANK(A1188),"",SUMIF($A$3:$A1188,Q$2,$B$3:$B1188))</f>
        <v/>
      </c>
      <c r="R1188" s="0" t="str">
        <f aca="false">IF(ISBLANK(A1188),"",SUMIF($A$3:$A1188,R$2,$B$3:$B1188))</f>
        <v/>
      </c>
      <c r="T1188" s="9" t="str">
        <f aca="false">IF(ISBLANK(A1188),"",IF($A1188=T$2,$C1188,T1187))</f>
        <v/>
      </c>
      <c r="U1188" s="9" t="str">
        <f aca="false">IF(ISBLANK(A1188),"",IF($A1188=U$2,$C1188,U1187))</f>
        <v/>
      </c>
      <c r="V1188" s="9" t="str">
        <f aca="false">IF(ISBLANK(A1188),"",IF($A1188=V$2,$C1188,V1187))</f>
        <v/>
      </c>
      <c r="W1188" s="9" t="str">
        <f aca="false">IF(ISBLANK(A1188),"",IF($A1188=W$2,$C1188,W1187))</f>
        <v/>
      </c>
    </row>
    <row r="1189" customFormat="false" ht="14.1" hidden="false" customHeight="false" outlineLevel="0" collapsed="false">
      <c r="H1189" s="8" t="n">
        <f aca="false">IF(ISBLANK(D1189),,LEFT(D1189,LEN(D1189)-6)*1)</f>
        <v>0</v>
      </c>
      <c r="I1189" s="9" t="str">
        <f aca="false">IF(ISBLANK(A1189),"",-B1189*C1189)</f>
        <v/>
      </c>
      <c r="J1189" s="9" t="str">
        <f aca="false">IF(ISBLANK(A1189),"",-SUM(I$3:I1189))</f>
        <v/>
      </c>
      <c r="K1189" s="9" t="str">
        <f aca="false">IF(ISBLANK(A1189),"",SUMPRODUCT(O1189:R1189,T1189:W1189)-J1189)</f>
        <v/>
      </c>
      <c r="L1189" s="5" t="str">
        <f aca="false">IF(ISBLANK(A1189),"",K1189/$M$1)</f>
        <v/>
      </c>
      <c r="M1189" s="5" t="str">
        <f aca="false">IF(ISBLANK(A1189),"",K1189/($M$1+SUM(K$3:K1188)))</f>
        <v/>
      </c>
      <c r="N1189" s="0" t="str">
        <f aca="false">IF(ISBLANK(A1189),"",IF(H1190=0,NETWORKDAYS($H$3,H1189,holiday!$B$2:$B$10),IF(DAY(H1189)&lt;DAY(H1190),NETWORKDAYS($H$3,H1189,holiday!$B$2:$B$10),0)))</f>
        <v/>
      </c>
      <c r="O1189" s="0" t="str">
        <f aca="false">IF(ISBLANK(A1189),"",SUMIF($A$3:$A1189,O$2,$B$3:$B1189))</f>
        <v/>
      </c>
      <c r="P1189" s="0" t="str">
        <f aca="false">IF(ISBLANK(A1189),"",SUMIF($A$3:$A1189,P$2,$B$3:$B1189))</f>
        <v/>
      </c>
      <c r="Q1189" s="0" t="str">
        <f aca="false">IF(ISBLANK(A1189),"",SUMIF($A$3:$A1189,Q$2,$B$3:$B1189))</f>
        <v/>
      </c>
      <c r="R1189" s="0" t="str">
        <f aca="false">IF(ISBLANK(A1189),"",SUMIF($A$3:$A1189,R$2,$B$3:$B1189))</f>
        <v/>
      </c>
      <c r="T1189" s="9" t="str">
        <f aca="false">IF(ISBLANK(A1189),"",IF($A1189=T$2,$C1189,T1188))</f>
        <v/>
      </c>
      <c r="U1189" s="9" t="str">
        <f aca="false">IF(ISBLANK(A1189),"",IF($A1189=U$2,$C1189,U1188))</f>
        <v/>
      </c>
      <c r="V1189" s="9" t="str">
        <f aca="false">IF(ISBLANK(A1189),"",IF($A1189=V$2,$C1189,V1188))</f>
        <v/>
      </c>
      <c r="W1189" s="9" t="str">
        <f aca="false">IF(ISBLANK(A1189),"",IF($A1189=W$2,$C1189,W1188))</f>
        <v/>
      </c>
    </row>
    <row r="1190" customFormat="false" ht="14.1" hidden="false" customHeight="false" outlineLevel="0" collapsed="false">
      <c r="H1190" s="8" t="n">
        <f aca="false">IF(ISBLANK(D1190),,LEFT(D1190,LEN(D1190)-6)*1)</f>
        <v>0</v>
      </c>
      <c r="I1190" s="9" t="str">
        <f aca="false">IF(ISBLANK(A1190),"",-B1190*C1190)</f>
        <v/>
      </c>
      <c r="J1190" s="9" t="str">
        <f aca="false">IF(ISBLANK(A1190),"",-SUM(I$3:I1190))</f>
        <v/>
      </c>
      <c r="K1190" s="9" t="str">
        <f aca="false">IF(ISBLANK(A1190),"",SUMPRODUCT(O1190:R1190,T1190:W1190)-J1190)</f>
        <v/>
      </c>
      <c r="L1190" s="5" t="str">
        <f aca="false">IF(ISBLANK(A1190),"",K1190/$M$1)</f>
        <v/>
      </c>
      <c r="M1190" s="5" t="str">
        <f aca="false">IF(ISBLANK(A1190),"",K1190/($M$1+SUM(K$3:K1189)))</f>
        <v/>
      </c>
      <c r="N1190" s="0" t="str">
        <f aca="false">IF(ISBLANK(A1190),"",IF(H1191=0,NETWORKDAYS($H$3,H1190,holiday!$B$2:$B$10),IF(DAY(H1190)&lt;DAY(H1191),NETWORKDAYS($H$3,H1190,holiday!$B$2:$B$10),0)))</f>
        <v/>
      </c>
      <c r="O1190" s="0" t="str">
        <f aca="false">IF(ISBLANK(A1190),"",SUMIF($A$3:$A1190,O$2,$B$3:$B1190))</f>
        <v/>
      </c>
      <c r="P1190" s="0" t="str">
        <f aca="false">IF(ISBLANK(A1190),"",SUMIF($A$3:$A1190,P$2,$B$3:$B1190))</f>
        <v/>
      </c>
      <c r="Q1190" s="0" t="str">
        <f aca="false">IF(ISBLANK(A1190),"",SUMIF($A$3:$A1190,Q$2,$B$3:$B1190))</f>
        <v/>
      </c>
      <c r="R1190" s="0" t="str">
        <f aca="false">IF(ISBLANK(A1190),"",SUMIF($A$3:$A1190,R$2,$B$3:$B1190))</f>
        <v/>
      </c>
      <c r="T1190" s="9" t="str">
        <f aca="false">IF(ISBLANK(A1190),"",IF($A1190=T$2,$C1190,T1189))</f>
        <v/>
      </c>
      <c r="U1190" s="9" t="str">
        <f aca="false">IF(ISBLANK(A1190),"",IF($A1190=U$2,$C1190,U1189))</f>
        <v/>
      </c>
      <c r="V1190" s="9" t="str">
        <f aca="false">IF(ISBLANK(A1190),"",IF($A1190=V$2,$C1190,V1189))</f>
        <v/>
      </c>
      <c r="W1190" s="9" t="str">
        <f aca="false">IF(ISBLANK(A1190),"",IF($A1190=W$2,$C1190,W1189))</f>
        <v/>
      </c>
    </row>
    <row r="1191" customFormat="false" ht="14.1" hidden="false" customHeight="false" outlineLevel="0" collapsed="false">
      <c r="H1191" s="8" t="n">
        <f aca="false">IF(ISBLANK(D1191),,LEFT(D1191,LEN(D1191)-6)*1)</f>
        <v>0</v>
      </c>
      <c r="I1191" s="9" t="str">
        <f aca="false">IF(ISBLANK(A1191),"",-B1191*C1191)</f>
        <v/>
      </c>
      <c r="J1191" s="9" t="str">
        <f aca="false">IF(ISBLANK(A1191),"",-SUM(I$3:I1191))</f>
        <v/>
      </c>
      <c r="K1191" s="9" t="str">
        <f aca="false">IF(ISBLANK(A1191),"",SUMPRODUCT(O1191:R1191,T1191:W1191)-J1191)</f>
        <v/>
      </c>
      <c r="L1191" s="5" t="str">
        <f aca="false">IF(ISBLANK(A1191),"",K1191/$M$1)</f>
        <v/>
      </c>
      <c r="M1191" s="5" t="str">
        <f aca="false">IF(ISBLANK(A1191),"",K1191/($M$1+SUM(K$3:K1190)))</f>
        <v/>
      </c>
      <c r="N1191" s="0" t="str">
        <f aca="false">IF(ISBLANK(A1191),"",IF(H1192=0,NETWORKDAYS($H$3,H1191,holiday!$B$2:$B$10),IF(DAY(H1191)&lt;DAY(H1192),NETWORKDAYS($H$3,H1191,holiday!$B$2:$B$10),0)))</f>
        <v/>
      </c>
      <c r="O1191" s="0" t="str">
        <f aca="false">IF(ISBLANK(A1191),"",SUMIF($A$3:$A1191,O$2,$B$3:$B1191))</f>
        <v/>
      </c>
      <c r="P1191" s="0" t="str">
        <f aca="false">IF(ISBLANK(A1191),"",SUMIF($A$3:$A1191,P$2,$B$3:$B1191))</f>
        <v/>
      </c>
      <c r="Q1191" s="0" t="str">
        <f aca="false">IF(ISBLANK(A1191),"",SUMIF($A$3:$A1191,Q$2,$B$3:$B1191))</f>
        <v/>
      </c>
      <c r="R1191" s="0" t="str">
        <f aca="false">IF(ISBLANK(A1191),"",SUMIF($A$3:$A1191,R$2,$B$3:$B1191))</f>
        <v/>
      </c>
      <c r="T1191" s="9" t="str">
        <f aca="false">IF(ISBLANK(A1191),"",IF($A1191=T$2,$C1191,T1190))</f>
        <v/>
      </c>
      <c r="U1191" s="9" t="str">
        <f aca="false">IF(ISBLANK(A1191),"",IF($A1191=U$2,$C1191,U1190))</f>
        <v/>
      </c>
      <c r="V1191" s="9" t="str">
        <f aca="false">IF(ISBLANK(A1191),"",IF($A1191=V$2,$C1191,V1190))</f>
        <v/>
      </c>
      <c r="W1191" s="9" t="str">
        <f aca="false">IF(ISBLANK(A1191),"",IF($A1191=W$2,$C1191,W1190))</f>
        <v/>
      </c>
    </row>
    <row r="1192" customFormat="false" ht="14.1" hidden="false" customHeight="false" outlineLevel="0" collapsed="false">
      <c r="H1192" s="8" t="n">
        <f aca="false">IF(ISBLANK(D1192),,LEFT(D1192,LEN(D1192)-6)*1)</f>
        <v>0</v>
      </c>
      <c r="I1192" s="9" t="str">
        <f aca="false">IF(ISBLANK(A1192),"",-B1192*C1192)</f>
        <v/>
      </c>
      <c r="J1192" s="9" t="str">
        <f aca="false">IF(ISBLANK(A1192),"",-SUM(I$3:I1192))</f>
        <v/>
      </c>
      <c r="K1192" s="9" t="str">
        <f aca="false">IF(ISBLANK(A1192),"",SUMPRODUCT(O1192:R1192,T1192:W1192)-J1192)</f>
        <v/>
      </c>
      <c r="L1192" s="5" t="str">
        <f aca="false">IF(ISBLANK(A1192),"",K1192/$M$1)</f>
        <v/>
      </c>
      <c r="M1192" s="5" t="str">
        <f aca="false">IF(ISBLANK(A1192),"",K1192/($M$1+SUM(K$3:K1191)))</f>
        <v/>
      </c>
      <c r="N1192" s="0" t="str">
        <f aca="false">IF(ISBLANK(A1192),"",IF(H1193=0,NETWORKDAYS($H$3,H1192,holiday!$B$2:$B$10),IF(DAY(H1192)&lt;DAY(H1193),NETWORKDAYS($H$3,H1192,holiday!$B$2:$B$10),0)))</f>
        <v/>
      </c>
      <c r="O1192" s="0" t="str">
        <f aca="false">IF(ISBLANK(A1192),"",SUMIF($A$3:$A1192,O$2,$B$3:$B1192))</f>
        <v/>
      </c>
      <c r="P1192" s="0" t="str">
        <f aca="false">IF(ISBLANK(A1192),"",SUMIF($A$3:$A1192,P$2,$B$3:$B1192))</f>
        <v/>
      </c>
      <c r="Q1192" s="0" t="str">
        <f aca="false">IF(ISBLANK(A1192),"",SUMIF($A$3:$A1192,Q$2,$B$3:$B1192))</f>
        <v/>
      </c>
      <c r="R1192" s="0" t="str">
        <f aca="false">IF(ISBLANK(A1192),"",SUMIF($A$3:$A1192,R$2,$B$3:$B1192))</f>
        <v/>
      </c>
      <c r="T1192" s="9" t="str">
        <f aca="false">IF(ISBLANK(A1192),"",IF($A1192=T$2,$C1192,T1191))</f>
        <v/>
      </c>
      <c r="U1192" s="9" t="str">
        <f aca="false">IF(ISBLANK(A1192),"",IF($A1192=U$2,$C1192,U1191))</f>
        <v/>
      </c>
      <c r="V1192" s="9" t="str">
        <f aca="false">IF(ISBLANK(A1192),"",IF($A1192=V$2,$C1192,V1191))</f>
        <v/>
      </c>
      <c r="W1192" s="9" t="str">
        <f aca="false">IF(ISBLANK(A1192),"",IF($A1192=W$2,$C1192,W1191))</f>
        <v/>
      </c>
    </row>
    <row r="1193" customFormat="false" ht="14.1" hidden="false" customHeight="false" outlineLevel="0" collapsed="false">
      <c r="H1193" s="8" t="n">
        <f aca="false">IF(ISBLANK(D1193),,LEFT(D1193,LEN(D1193)-6)*1)</f>
        <v>0</v>
      </c>
      <c r="I1193" s="9" t="str">
        <f aca="false">IF(ISBLANK(A1193),"",-B1193*C1193)</f>
        <v/>
      </c>
      <c r="J1193" s="9" t="str">
        <f aca="false">IF(ISBLANK(A1193),"",-SUM(I$3:I1193))</f>
        <v/>
      </c>
      <c r="K1193" s="9" t="str">
        <f aca="false">IF(ISBLANK(A1193),"",SUMPRODUCT(O1193:R1193,T1193:W1193)-J1193)</f>
        <v/>
      </c>
      <c r="L1193" s="5" t="str">
        <f aca="false">IF(ISBLANK(A1193),"",K1193/$M$1)</f>
        <v/>
      </c>
      <c r="M1193" s="5" t="str">
        <f aca="false">IF(ISBLANK(A1193),"",K1193/($M$1+SUM(K$3:K1192)))</f>
        <v/>
      </c>
      <c r="N1193" s="0" t="str">
        <f aca="false">IF(ISBLANK(A1193),"",IF(H1194=0,NETWORKDAYS($H$3,H1193,holiday!$B$2:$B$10),IF(DAY(H1193)&lt;DAY(H1194),NETWORKDAYS($H$3,H1193,holiday!$B$2:$B$10),0)))</f>
        <v/>
      </c>
      <c r="O1193" s="0" t="str">
        <f aca="false">IF(ISBLANK(A1193),"",SUMIF($A$3:$A1193,O$2,$B$3:$B1193))</f>
        <v/>
      </c>
      <c r="P1193" s="0" t="str">
        <f aca="false">IF(ISBLANK(A1193),"",SUMIF($A$3:$A1193,P$2,$B$3:$B1193))</f>
        <v/>
      </c>
      <c r="Q1193" s="0" t="str">
        <f aca="false">IF(ISBLANK(A1193),"",SUMIF($A$3:$A1193,Q$2,$B$3:$B1193))</f>
        <v/>
      </c>
      <c r="R1193" s="0" t="str">
        <f aca="false">IF(ISBLANK(A1193),"",SUMIF($A$3:$A1193,R$2,$B$3:$B1193))</f>
        <v/>
      </c>
      <c r="T1193" s="9" t="str">
        <f aca="false">IF(ISBLANK(A1193),"",IF($A1193=T$2,$C1193,T1192))</f>
        <v/>
      </c>
      <c r="U1193" s="9" t="str">
        <f aca="false">IF(ISBLANK(A1193),"",IF($A1193=U$2,$C1193,U1192))</f>
        <v/>
      </c>
      <c r="V1193" s="9" t="str">
        <f aca="false">IF(ISBLANK(A1193),"",IF($A1193=V$2,$C1193,V1192))</f>
        <v/>
      </c>
      <c r="W1193" s="9" t="str">
        <f aca="false">IF(ISBLANK(A1193),"",IF($A1193=W$2,$C1193,W1192))</f>
        <v/>
      </c>
    </row>
    <row r="1194" customFormat="false" ht="14.1" hidden="false" customHeight="false" outlineLevel="0" collapsed="false">
      <c r="H1194" s="8" t="n">
        <f aca="false">IF(ISBLANK(D1194),,LEFT(D1194,LEN(D1194)-6)*1)</f>
        <v>0</v>
      </c>
      <c r="I1194" s="9" t="str">
        <f aca="false">IF(ISBLANK(A1194),"",-B1194*C1194)</f>
        <v/>
      </c>
      <c r="J1194" s="9" t="str">
        <f aca="false">IF(ISBLANK(A1194),"",-SUM(I$3:I1194))</f>
        <v/>
      </c>
      <c r="K1194" s="9" t="str">
        <f aca="false">IF(ISBLANK(A1194),"",SUMPRODUCT(O1194:R1194,T1194:W1194)-J1194)</f>
        <v/>
      </c>
      <c r="L1194" s="5" t="str">
        <f aca="false">IF(ISBLANK(A1194),"",K1194/$M$1)</f>
        <v/>
      </c>
      <c r="M1194" s="5" t="str">
        <f aca="false">IF(ISBLANK(A1194),"",K1194/($M$1+SUM(K$3:K1193)))</f>
        <v/>
      </c>
      <c r="N1194" s="0" t="str">
        <f aca="false">IF(ISBLANK(A1194),"",IF(H1195=0,NETWORKDAYS($H$3,H1194,holiday!$B$2:$B$10),IF(DAY(H1194)&lt;DAY(H1195),NETWORKDAYS($H$3,H1194,holiday!$B$2:$B$10),0)))</f>
        <v/>
      </c>
      <c r="O1194" s="0" t="str">
        <f aca="false">IF(ISBLANK(A1194),"",SUMIF($A$3:$A1194,O$2,$B$3:$B1194))</f>
        <v/>
      </c>
      <c r="P1194" s="0" t="str">
        <f aca="false">IF(ISBLANK(A1194),"",SUMIF($A$3:$A1194,P$2,$B$3:$B1194))</f>
        <v/>
      </c>
      <c r="Q1194" s="0" t="str">
        <f aca="false">IF(ISBLANK(A1194),"",SUMIF($A$3:$A1194,Q$2,$B$3:$B1194))</f>
        <v/>
      </c>
      <c r="R1194" s="0" t="str">
        <f aca="false">IF(ISBLANK(A1194),"",SUMIF($A$3:$A1194,R$2,$B$3:$B1194))</f>
        <v/>
      </c>
      <c r="T1194" s="9" t="str">
        <f aca="false">IF(ISBLANK(A1194),"",IF($A1194=T$2,$C1194,T1193))</f>
        <v/>
      </c>
      <c r="U1194" s="9" t="str">
        <f aca="false">IF(ISBLANK(A1194),"",IF($A1194=U$2,$C1194,U1193))</f>
        <v/>
      </c>
      <c r="V1194" s="9" t="str">
        <f aca="false">IF(ISBLANK(A1194),"",IF($A1194=V$2,$C1194,V1193))</f>
        <v/>
      </c>
      <c r="W1194" s="9" t="str">
        <f aca="false">IF(ISBLANK(A1194),"",IF($A1194=W$2,$C1194,W1193))</f>
        <v/>
      </c>
    </row>
    <row r="1195" customFormat="false" ht="14.1" hidden="false" customHeight="false" outlineLevel="0" collapsed="false">
      <c r="H1195" s="8" t="n">
        <f aca="false">IF(ISBLANK(D1195),,LEFT(D1195,LEN(D1195)-6)*1)</f>
        <v>0</v>
      </c>
      <c r="I1195" s="9" t="str">
        <f aca="false">IF(ISBLANK(A1195),"",-B1195*C1195)</f>
        <v/>
      </c>
      <c r="J1195" s="9" t="str">
        <f aca="false">IF(ISBLANK(A1195),"",-SUM(I$3:I1195))</f>
        <v/>
      </c>
      <c r="K1195" s="9" t="str">
        <f aca="false">IF(ISBLANK(A1195),"",SUMPRODUCT(O1195:R1195,T1195:W1195)-J1195)</f>
        <v/>
      </c>
      <c r="L1195" s="5" t="str">
        <f aca="false">IF(ISBLANK(A1195),"",K1195/$M$1)</f>
        <v/>
      </c>
      <c r="M1195" s="5" t="str">
        <f aca="false">IF(ISBLANK(A1195),"",K1195/($M$1+SUM(K$3:K1194)))</f>
        <v/>
      </c>
      <c r="N1195" s="0" t="str">
        <f aca="false">IF(ISBLANK(A1195),"",IF(H1196=0,NETWORKDAYS($H$3,H1195,holiday!$B$2:$B$10),IF(DAY(H1195)&lt;DAY(H1196),NETWORKDAYS($H$3,H1195,holiday!$B$2:$B$10),0)))</f>
        <v/>
      </c>
      <c r="O1195" s="0" t="str">
        <f aca="false">IF(ISBLANK(A1195),"",SUMIF($A$3:$A1195,O$2,$B$3:$B1195))</f>
        <v/>
      </c>
      <c r="P1195" s="0" t="str">
        <f aca="false">IF(ISBLANK(A1195),"",SUMIF($A$3:$A1195,P$2,$B$3:$B1195))</f>
        <v/>
      </c>
      <c r="Q1195" s="0" t="str">
        <f aca="false">IF(ISBLANK(A1195),"",SUMIF($A$3:$A1195,Q$2,$B$3:$B1195))</f>
        <v/>
      </c>
      <c r="R1195" s="0" t="str">
        <f aca="false">IF(ISBLANK(A1195),"",SUMIF($A$3:$A1195,R$2,$B$3:$B1195))</f>
        <v/>
      </c>
      <c r="T1195" s="9" t="str">
        <f aca="false">IF(ISBLANK(A1195),"",IF($A1195=T$2,$C1195,T1194))</f>
        <v/>
      </c>
      <c r="U1195" s="9" t="str">
        <f aca="false">IF(ISBLANK(A1195),"",IF($A1195=U$2,$C1195,U1194))</f>
        <v/>
      </c>
      <c r="V1195" s="9" t="str">
        <f aca="false">IF(ISBLANK(A1195),"",IF($A1195=V$2,$C1195,V1194))</f>
        <v/>
      </c>
      <c r="W1195" s="9" t="str">
        <f aca="false">IF(ISBLANK(A1195),"",IF($A1195=W$2,$C1195,W1194))</f>
        <v/>
      </c>
    </row>
    <row r="1196" customFormat="false" ht="14.1" hidden="false" customHeight="false" outlineLevel="0" collapsed="false">
      <c r="H1196" s="8" t="n">
        <f aca="false">IF(ISBLANK(D1196),,LEFT(D1196,LEN(D1196)-6)*1)</f>
        <v>0</v>
      </c>
      <c r="I1196" s="9" t="str">
        <f aca="false">IF(ISBLANK(A1196),"",-B1196*C1196)</f>
        <v/>
      </c>
      <c r="J1196" s="9" t="str">
        <f aca="false">IF(ISBLANK(A1196),"",-SUM(I$3:I1196))</f>
        <v/>
      </c>
      <c r="K1196" s="9" t="str">
        <f aca="false">IF(ISBLANK(A1196),"",SUMPRODUCT(O1196:R1196,T1196:W1196)-J1196)</f>
        <v/>
      </c>
      <c r="L1196" s="5" t="str">
        <f aca="false">IF(ISBLANK(A1196),"",K1196/$M$1)</f>
        <v/>
      </c>
      <c r="M1196" s="5" t="str">
        <f aca="false">IF(ISBLANK(A1196),"",K1196/($M$1+SUM(K$3:K1195)))</f>
        <v/>
      </c>
      <c r="N1196" s="0" t="str">
        <f aca="false">IF(ISBLANK(A1196),"",IF(H1197=0,NETWORKDAYS($H$3,H1196,holiday!$B$2:$B$10),IF(DAY(H1196)&lt;DAY(H1197),NETWORKDAYS($H$3,H1196,holiday!$B$2:$B$10),0)))</f>
        <v/>
      </c>
      <c r="O1196" s="0" t="str">
        <f aca="false">IF(ISBLANK(A1196),"",SUMIF($A$3:$A1196,O$2,$B$3:$B1196))</f>
        <v/>
      </c>
      <c r="P1196" s="0" t="str">
        <f aca="false">IF(ISBLANK(A1196),"",SUMIF($A$3:$A1196,P$2,$B$3:$B1196))</f>
        <v/>
      </c>
      <c r="Q1196" s="0" t="str">
        <f aca="false">IF(ISBLANK(A1196),"",SUMIF($A$3:$A1196,Q$2,$B$3:$B1196))</f>
        <v/>
      </c>
      <c r="R1196" s="0" t="str">
        <f aca="false">IF(ISBLANK(A1196),"",SUMIF($A$3:$A1196,R$2,$B$3:$B1196))</f>
        <v/>
      </c>
      <c r="T1196" s="9" t="str">
        <f aca="false">IF(ISBLANK(A1196),"",IF($A1196=T$2,$C1196,T1195))</f>
        <v/>
      </c>
      <c r="U1196" s="9" t="str">
        <f aca="false">IF(ISBLANK(A1196),"",IF($A1196=U$2,$C1196,U1195))</f>
        <v/>
      </c>
      <c r="V1196" s="9" t="str">
        <f aca="false">IF(ISBLANK(A1196),"",IF($A1196=V$2,$C1196,V1195))</f>
        <v/>
      </c>
      <c r="W1196" s="9" t="str">
        <f aca="false">IF(ISBLANK(A1196),"",IF($A1196=W$2,$C1196,W1195))</f>
        <v/>
      </c>
    </row>
    <row r="1197" customFormat="false" ht="14.1" hidden="false" customHeight="false" outlineLevel="0" collapsed="false">
      <c r="H1197" s="8" t="n">
        <f aca="false">IF(ISBLANK(D1197),,LEFT(D1197,LEN(D1197)-6)*1)</f>
        <v>0</v>
      </c>
      <c r="I1197" s="9" t="str">
        <f aca="false">IF(ISBLANK(A1197),"",-B1197*C1197)</f>
        <v/>
      </c>
      <c r="J1197" s="9" t="str">
        <f aca="false">IF(ISBLANK(A1197),"",-SUM(I$3:I1197))</f>
        <v/>
      </c>
      <c r="K1197" s="9" t="str">
        <f aca="false">IF(ISBLANK(A1197),"",SUMPRODUCT(O1197:R1197,T1197:W1197)-J1197)</f>
        <v/>
      </c>
      <c r="L1197" s="5" t="str">
        <f aca="false">IF(ISBLANK(A1197),"",K1197/$M$1)</f>
        <v/>
      </c>
      <c r="M1197" s="5" t="str">
        <f aca="false">IF(ISBLANK(A1197),"",K1197/($M$1+SUM(K$3:K1196)))</f>
        <v/>
      </c>
      <c r="N1197" s="0" t="str">
        <f aca="false">IF(ISBLANK(A1197),"",IF(H1198=0,NETWORKDAYS($H$3,H1197,holiday!$B$2:$B$10),IF(DAY(H1197)&lt;DAY(H1198),NETWORKDAYS($H$3,H1197,holiday!$B$2:$B$10),0)))</f>
        <v/>
      </c>
      <c r="O1197" s="0" t="str">
        <f aca="false">IF(ISBLANK(A1197),"",SUMIF($A$3:$A1197,O$2,$B$3:$B1197))</f>
        <v/>
      </c>
      <c r="P1197" s="0" t="str">
        <f aca="false">IF(ISBLANK(A1197),"",SUMIF($A$3:$A1197,P$2,$B$3:$B1197))</f>
        <v/>
      </c>
      <c r="Q1197" s="0" t="str">
        <f aca="false">IF(ISBLANK(A1197),"",SUMIF($A$3:$A1197,Q$2,$B$3:$B1197))</f>
        <v/>
      </c>
      <c r="R1197" s="0" t="str">
        <f aca="false">IF(ISBLANK(A1197),"",SUMIF($A$3:$A1197,R$2,$B$3:$B1197))</f>
        <v/>
      </c>
      <c r="T1197" s="9" t="str">
        <f aca="false">IF(ISBLANK(A1197),"",IF($A1197=T$2,$C1197,T1196))</f>
        <v/>
      </c>
      <c r="U1197" s="9" t="str">
        <f aca="false">IF(ISBLANK(A1197),"",IF($A1197=U$2,$C1197,U1196))</f>
        <v/>
      </c>
      <c r="V1197" s="9" t="str">
        <f aca="false">IF(ISBLANK(A1197),"",IF($A1197=V$2,$C1197,V1196))</f>
        <v/>
      </c>
      <c r="W1197" s="9" t="str">
        <f aca="false">IF(ISBLANK(A1197),"",IF($A1197=W$2,$C1197,W1196))</f>
        <v/>
      </c>
    </row>
    <row r="1198" customFormat="false" ht="14.1" hidden="false" customHeight="false" outlineLevel="0" collapsed="false">
      <c r="H1198" s="8" t="n">
        <f aca="false">IF(ISBLANK(D1198),,LEFT(D1198,LEN(D1198)-6)*1)</f>
        <v>0</v>
      </c>
      <c r="I1198" s="9" t="str">
        <f aca="false">IF(ISBLANK(A1198),"",-B1198*C1198)</f>
        <v/>
      </c>
      <c r="J1198" s="9" t="str">
        <f aca="false">IF(ISBLANK(A1198),"",-SUM(I$3:I1198))</f>
        <v/>
      </c>
      <c r="K1198" s="9" t="str">
        <f aca="false">IF(ISBLANK(A1198),"",SUMPRODUCT(O1198:R1198,T1198:W1198)-J1198)</f>
        <v/>
      </c>
      <c r="L1198" s="5" t="str">
        <f aca="false">IF(ISBLANK(A1198),"",K1198/$M$1)</f>
        <v/>
      </c>
      <c r="M1198" s="5" t="str">
        <f aca="false">IF(ISBLANK(A1198),"",K1198/($M$1+SUM(K$3:K1197)))</f>
        <v/>
      </c>
      <c r="N1198" s="0" t="str">
        <f aca="false">IF(ISBLANK(A1198),"",IF(H1199=0,NETWORKDAYS($H$3,H1198,holiday!$B$2:$B$10),IF(DAY(H1198)&lt;DAY(H1199),NETWORKDAYS($H$3,H1198,holiday!$B$2:$B$10),0)))</f>
        <v/>
      </c>
      <c r="O1198" s="0" t="str">
        <f aca="false">IF(ISBLANK(A1198),"",SUMIF($A$3:$A1198,O$2,$B$3:$B1198))</f>
        <v/>
      </c>
      <c r="P1198" s="0" t="str">
        <f aca="false">IF(ISBLANK(A1198),"",SUMIF($A$3:$A1198,P$2,$B$3:$B1198))</f>
        <v/>
      </c>
      <c r="Q1198" s="0" t="str">
        <f aca="false">IF(ISBLANK(A1198),"",SUMIF($A$3:$A1198,Q$2,$B$3:$B1198))</f>
        <v/>
      </c>
      <c r="R1198" s="0" t="str">
        <f aca="false">IF(ISBLANK(A1198),"",SUMIF($A$3:$A1198,R$2,$B$3:$B1198))</f>
        <v/>
      </c>
      <c r="T1198" s="9" t="str">
        <f aca="false">IF(ISBLANK(A1198),"",IF($A1198=T$2,$C1198,T1197))</f>
        <v/>
      </c>
      <c r="U1198" s="9" t="str">
        <f aca="false">IF(ISBLANK(A1198),"",IF($A1198=U$2,$C1198,U1197))</f>
        <v/>
      </c>
      <c r="V1198" s="9" t="str">
        <f aca="false">IF(ISBLANK(A1198),"",IF($A1198=V$2,$C1198,V1197))</f>
        <v/>
      </c>
      <c r="W1198" s="9" t="str">
        <f aca="false">IF(ISBLANK(A1198),"",IF($A1198=W$2,$C1198,W1197))</f>
        <v/>
      </c>
    </row>
    <row r="1199" customFormat="false" ht="14.1" hidden="false" customHeight="false" outlineLevel="0" collapsed="false">
      <c r="H1199" s="8" t="n">
        <f aca="false">IF(ISBLANK(D1199),,LEFT(D1199,LEN(D1199)-6)*1)</f>
        <v>0</v>
      </c>
      <c r="I1199" s="9" t="str">
        <f aca="false">IF(ISBLANK(A1199),"",-B1199*C1199)</f>
        <v/>
      </c>
      <c r="J1199" s="9" t="str">
        <f aca="false">IF(ISBLANK(A1199),"",-SUM(I$3:I1199))</f>
        <v/>
      </c>
      <c r="K1199" s="9" t="str">
        <f aca="false">IF(ISBLANK(A1199),"",SUMPRODUCT(O1199:R1199,T1199:W1199)-J1199)</f>
        <v/>
      </c>
      <c r="L1199" s="5" t="str">
        <f aca="false">IF(ISBLANK(A1199),"",K1199/$M$1)</f>
        <v/>
      </c>
      <c r="M1199" s="5" t="str">
        <f aca="false">IF(ISBLANK(A1199),"",K1199/($M$1+SUM(K$3:K1198)))</f>
        <v/>
      </c>
      <c r="N1199" s="0" t="str">
        <f aca="false">IF(ISBLANK(A1199),"",IF(H1200=0,NETWORKDAYS($H$3,H1199,holiday!$B$2:$B$10),IF(DAY(H1199)&lt;DAY(H1200),NETWORKDAYS($H$3,H1199,holiday!$B$2:$B$10),0)))</f>
        <v/>
      </c>
      <c r="O1199" s="0" t="str">
        <f aca="false">IF(ISBLANK(A1199),"",SUMIF($A$3:$A1199,O$2,$B$3:$B1199))</f>
        <v/>
      </c>
      <c r="P1199" s="0" t="str">
        <f aca="false">IF(ISBLANK(A1199),"",SUMIF($A$3:$A1199,P$2,$B$3:$B1199))</f>
        <v/>
      </c>
      <c r="Q1199" s="0" t="str">
        <f aca="false">IF(ISBLANK(A1199),"",SUMIF($A$3:$A1199,Q$2,$B$3:$B1199))</f>
        <v/>
      </c>
      <c r="R1199" s="0" t="str">
        <f aca="false">IF(ISBLANK(A1199),"",SUMIF($A$3:$A1199,R$2,$B$3:$B1199))</f>
        <v/>
      </c>
      <c r="T1199" s="9" t="str">
        <f aca="false">IF(ISBLANK(A1199),"",IF($A1199=T$2,$C1199,T1198))</f>
        <v/>
      </c>
      <c r="U1199" s="9" t="str">
        <f aca="false">IF(ISBLANK(A1199),"",IF($A1199=U$2,$C1199,U1198))</f>
        <v/>
      </c>
      <c r="V1199" s="9" t="str">
        <f aca="false">IF(ISBLANK(A1199),"",IF($A1199=V$2,$C1199,V1198))</f>
        <v/>
      </c>
      <c r="W1199" s="9" t="str">
        <f aca="false">IF(ISBLANK(A1199),"",IF($A1199=W$2,$C1199,W1198))</f>
        <v/>
      </c>
    </row>
    <row r="1200" customFormat="false" ht="14.1" hidden="false" customHeight="false" outlineLevel="0" collapsed="false">
      <c r="H1200" s="8" t="n">
        <f aca="false">IF(ISBLANK(D1200),,LEFT(D1200,LEN(D1200)-6)*1)</f>
        <v>0</v>
      </c>
      <c r="I1200" s="9" t="str">
        <f aca="false">IF(ISBLANK(A1200),"",-B1200*C1200)</f>
        <v/>
      </c>
      <c r="J1200" s="9" t="str">
        <f aca="false">IF(ISBLANK(A1200),"",-SUM(I$3:I1200))</f>
        <v/>
      </c>
      <c r="K1200" s="9" t="str">
        <f aca="false">IF(ISBLANK(A1200),"",SUMPRODUCT(O1200:R1200,T1200:W1200)-J1200)</f>
        <v/>
      </c>
      <c r="L1200" s="5" t="str">
        <f aca="false">IF(ISBLANK(A1200),"",K1200/$M$1)</f>
        <v/>
      </c>
      <c r="M1200" s="5" t="str">
        <f aca="false">IF(ISBLANK(A1200),"",K1200/($M$1+SUM(K$3:K1199)))</f>
        <v/>
      </c>
      <c r="N1200" s="0" t="str">
        <f aca="false">IF(ISBLANK(A1200),"",IF(H1201=0,NETWORKDAYS($H$3,H1200,holiday!$B$2:$B$10),IF(DAY(H1200)&lt;DAY(H1201),NETWORKDAYS($H$3,H1200,holiday!$B$2:$B$10),0)))</f>
        <v/>
      </c>
      <c r="O1200" s="0" t="str">
        <f aca="false">IF(ISBLANK(A1200),"",SUMIF($A$3:$A1200,O$2,$B$3:$B1200))</f>
        <v/>
      </c>
      <c r="P1200" s="0" t="str">
        <f aca="false">IF(ISBLANK(A1200),"",SUMIF($A$3:$A1200,P$2,$B$3:$B1200))</f>
        <v/>
      </c>
      <c r="Q1200" s="0" t="str">
        <f aca="false">IF(ISBLANK(A1200),"",SUMIF($A$3:$A1200,Q$2,$B$3:$B1200))</f>
        <v/>
      </c>
      <c r="R1200" s="0" t="str">
        <f aca="false">IF(ISBLANK(A1200),"",SUMIF($A$3:$A1200,R$2,$B$3:$B1200))</f>
        <v/>
      </c>
      <c r="T1200" s="9" t="str">
        <f aca="false">IF(ISBLANK(A1200),"",IF($A1200=T$2,$C1200,T1199))</f>
        <v/>
      </c>
      <c r="U1200" s="9" t="str">
        <f aca="false">IF(ISBLANK(A1200),"",IF($A1200=U$2,$C1200,U1199))</f>
        <v/>
      </c>
      <c r="V1200" s="9" t="str">
        <f aca="false">IF(ISBLANK(A1200),"",IF($A1200=V$2,$C1200,V1199))</f>
        <v/>
      </c>
      <c r="W1200" s="9" t="str">
        <f aca="false">IF(ISBLANK(A1200),"",IF($A1200=W$2,$C1200,W1199))</f>
        <v/>
      </c>
    </row>
    <row r="1201" customFormat="false" ht="14.1" hidden="false" customHeight="false" outlineLevel="0" collapsed="false">
      <c r="H1201" s="8" t="n">
        <f aca="false">IF(ISBLANK(D1201),,LEFT(D1201,LEN(D1201)-6)*1)</f>
        <v>0</v>
      </c>
      <c r="I1201" s="9" t="str">
        <f aca="false">IF(ISBLANK(A1201),"",-B1201*C1201)</f>
        <v/>
      </c>
      <c r="J1201" s="9" t="str">
        <f aca="false">IF(ISBLANK(A1201),"",-SUM(I$3:I1201))</f>
        <v/>
      </c>
      <c r="K1201" s="9" t="str">
        <f aca="false">IF(ISBLANK(A1201),"",SUMPRODUCT(O1201:R1201,T1201:W1201)-J1201)</f>
        <v/>
      </c>
      <c r="L1201" s="5" t="str">
        <f aca="false">IF(ISBLANK(A1201),"",K1201/$M$1)</f>
        <v/>
      </c>
      <c r="M1201" s="5" t="str">
        <f aca="false">IF(ISBLANK(A1201),"",K1201/($M$1+SUM(K$3:K1200)))</f>
        <v/>
      </c>
      <c r="N1201" s="0" t="str">
        <f aca="false">IF(ISBLANK(A1201),"",IF(H1202=0,NETWORKDAYS($H$3,H1201,holiday!$B$2:$B$10),IF(DAY(H1201)&lt;DAY(H1202),NETWORKDAYS($H$3,H1201,holiday!$B$2:$B$10),0)))</f>
        <v/>
      </c>
      <c r="O1201" s="0" t="str">
        <f aca="false">IF(ISBLANK(A1201),"",SUMIF($A$3:$A1201,O$2,$B$3:$B1201))</f>
        <v/>
      </c>
      <c r="P1201" s="0" t="str">
        <f aca="false">IF(ISBLANK(A1201),"",SUMIF($A$3:$A1201,P$2,$B$3:$B1201))</f>
        <v/>
      </c>
      <c r="Q1201" s="0" t="str">
        <f aca="false">IF(ISBLANK(A1201),"",SUMIF($A$3:$A1201,Q$2,$B$3:$B1201))</f>
        <v/>
      </c>
      <c r="R1201" s="0" t="str">
        <f aca="false">IF(ISBLANK(A1201),"",SUMIF($A$3:$A1201,R$2,$B$3:$B1201))</f>
        <v/>
      </c>
      <c r="T1201" s="9" t="str">
        <f aca="false">IF(ISBLANK(A1201),"",IF($A1201=T$2,$C1201,T1200))</f>
        <v/>
      </c>
      <c r="U1201" s="9" t="str">
        <f aca="false">IF(ISBLANK(A1201),"",IF($A1201=U$2,$C1201,U1200))</f>
        <v/>
      </c>
      <c r="V1201" s="9" t="str">
        <f aca="false">IF(ISBLANK(A1201),"",IF($A1201=V$2,$C1201,V1200))</f>
        <v/>
      </c>
      <c r="W1201" s="9" t="str">
        <f aca="false">IF(ISBLANK(A1201),"",IF($A1201=W$2,$C1201,W1200))</f>
        <v/>
      </c>
    </row>
    <row r="1202" customFormat="false" ht="14.1" hidden="false" customHeight="false" outlineLevel="0" collapsed="false">
      <c r="H1202" s="8" t="n">
        <f aca="false">IF(ISBLANK(D1202),,LEFT(D1202,LEN(D1202)-6)*1)</f>
        <v>0</v>
      </c>
      <c r="I1202" s="9" t="str">
        <f aca="false">IF(ISBLANK(A1202),"",-B1202*C1202)</f>
        <v/>
      </c>
      <c r="J1202" s="9" t="str">
        <f aca="false">IF(ISBLANK(A1202),"",-SUM(I$3:I1202))</f>
        <v/>
      </c>
      <c r="K1202" s="9" t="str">
        <f aca="false">IF(ISBLANK(A1202),"",SUMPRODUCT(O1202:R1202,T1202:W1202)-J1202)</f>
        <v/>
      </c>
      <c r="L1202" s="5" t="str">
        <f aca="false">IF(ISBLANK(A1202),"",K1202/$M$1)</f>
        <v/>
      </c>
      <c r="M1202" s="5" t="str">
        <f aca="false">IF(ISBLANK(A1202),"",K1202/($M$1+SUM(K$3:K1201)))</f>
        <v/>
      </c>
      <c r="N1202" s="0" t="str">
        <f aca="false">IF(ISBLANK(A1202),"",IF(H1203=0,NETWORKDAYS($H$3,H1202,holiday!$B$2:$B$10),IF(DAY(H1202)&lt;DAY(H1203),NETWORKDAYS($H$3,H1202,holiday!$B$2:$B$10),0)))</f>
        <v/>
      </c>
      <c r="O1202" s="0" t="str">
        <f aca="false">IF(ISBLANK(A1202),"",SUMIF($A$3:$A1202,O$2,$B$3:$B1202))</f>
        <v/>
      </c>
      <c r="P1202" s="0" t="str">
        <f aca="false">IF(ISBLANK(A1202),"",SUMIF($A$3:$A1202,P$2,$B$3:$B1202))</f>
        <v/>
      </c>
      <c r="Q1202" s="0" t="str">
        <f aca="false">IF(ISBLANK(A1202),"",SUMIF($A$3:$A1202,Q$2,$B$3:$B1202))</f>
        <v/>
      </c>
      <c r="R1202" s="0" t="str">
        <f aca="false">IF(ISBLANK(A1202),"",SUMIF($A$3:$A1202,R$2,$B$3:$B1202))</f>
        <v/>
      </c>
      <c r="T1202" s="9" t="str">
        <f aca="false">IF(ISBLANK(A1202),"",IF($A1202=T$2,$C1202,T1201))</f>
        <v/>
      </c>
      <c r="U1202" s="9" t="str">
        <f aca="false">IF(ISBLANK(A1202),"",IF($A1202=U$2,$C1202,U1201))</f>
        <v/>
      </c>
      <c r="V1202" s="9" t="str">
        <f aca="false">IF(ISBLANK(A1202),"",IF($A1202=V$2,$C1202,V1201))</f>
        <v/>
      </c>
      <c r="W1202" s="9" t="str">
        <f aca="false">IF(ISBLANK(A1202),"",IF($A1202=W$2,$C1202,W1201))</f>
        <v/>
      </c>
    </row>
    <row r="1203" customFormat="false" ht="14.1" hidden="false" customHeight="false" outlineLevel="0" collapsed="false">
      <c r="H1203" s="8" t="n">
        <f aca="false">IF(ISBLANK(D1203),,LEFT(D1203,LEN(D1203)-6)*1)</f>
        <v>0</v>
      </c>
      <c r="I1203" s="9" t="str">
        <f aca="false">IF(ISBLANK(A1203),"",-B1203*C1203)</f>
        <v/>
      </c>
      <c r="J1203" s="9" t="str">
        <f aca="false">IF(ISBLANK(A1203),"",-SUM(I$3:I1203))</f>
        <v/>
      </c>
      <c r="K1203" s="9" t="str">
        <f aca="false">IF(ISBLANK(A1203),"",SUMPRODUCT(O1203:R1203,T1203:W1203)-J1203)</f>
        <v/>
      </c>
      <c r="L1203" s="5" t="str">
        <f aca="false">IF(ISBLANK(A1203),"",K1203/$M$1)</f>
        <v/>
      </c>
      <c r="M1203" s="5" t="str">
        <f aca="false">IF(ISBLANK(A1203),"",K1203/($M$1+SUM(K$3:K1202)))</f>
        <v/>
      </c>
      <c r="N1203" s="0" t="str">
        <f aca="false">IF(ISBLANK(A1203),"",IF(H1204=0,NETWORKDAYS($H$3,H1203,holiday!$B$2:$B$10),IF(DAY(H1203)&lt;DAY(H1204),NETWORKDAYS($H$3,H1203,holiday!$B$2:$B$10),0)))</f>
        <v/>
      </c>
      <c r="O1203" s="0" t="str">
        <f aca="false">IF(ISBLANK(A1203),"",SUMIF($A$3:$A1203,O$2,$B$3:$B1203))</f>
        <v/>
      </c>
      <c r="P1203" s="0" t="str">
        <f aca="false">IF(ISBLANK(A1203),"",SUMIF($A$3:$A1203,P$2,$B$3:$B1203))</f>
        <v/>
      </c>
      <c r="Q1203" s="0" t="str">
        <f aca="false">IF(ISBLANK(A1203),"",SUMIF($A$3:$A1203,Q$2,$B$3:$B1203))</f>
        <v/>
      </c>
      <c r="R1203" s="0" t="str">
        <f aca="false">IF(ISBLANK(A1203),"",SUMIF($A$3:$A1203,R$2,$B$3:$B1203))</f>
        <v/>
      </c>
      <c r="T1203" s="9" t="str">
        <f aca="false">IF(ISBLANK(A1203),"",IF($A1203=T$2,$C1203,T1202))</f>
        <v/>
      </c>
      <c r="U1203" s="9" t="str">
        <f aca="false">IF(ISBLANK(A1203),"",IF($A1203=U$2,$C1203,U1202))</f>
        <v/>
      </c>
      <c r="V1203" s="9" t="str">
        <f aca="false">IF(ISBLANK(A1203),"",IF($A1203=V$2,$C1203,V1202))</f>
        <v/>
      </c>
      <c r="W1203" s="9" t="str">
        <f aca="false">IF(ISBLANK(A1203),"",IF($A1203=W$2,$C1203,W1202))</f>
        <v/>
      </c>
    </row>
    <row r="1204" customFormat="false" ht="14.1" hidden="false" customHeight="false" outlineLevel="0" collapsed="false">
      <c r="H1204" s="8" t="n">
        <f aca="false">IF(ISBLANK(D1204),,LEFT(D1204,LEN(D1204)-6)*1)</f>
        <v>0</v>
      </c>
      <c r="I1204" s="9" t="str">
        <f aca="false">IF(ISBLANK(A1204),"",-B1204*C1204)</f>
        <v/>
      </c>
      <c r="J1204" s="9" t="str">
        <f aca="false">IF(ISBLANK(A1204),"",-SUM(I$3:I1204))</f>
        <v/>
      </c>
      <c r="K1204" s="9" t="str">
        <f aca="false">IF(ISBLANK(A1204),"",SUMPRODUCT(O1204:R1204,T1204:W1204)-J1204)</f>
        <v/>
      </c>
      <c r="L1204" s="5" t="str">
        <f aca="false">IF(ISBLANK(A1204),"",K1204/$M$1)</f>
        <v/>
      </c>
      <c r="M1204" s="5" t="str">
        <f aca="false">IF(ISBLANK(A1204),"",K1204/($M$1+SUM(K$3:K1203)))</f>
        <v/>
      </c>
      <c r="N1204" s="0" t="str">
        <f aca="false">IF(ISBLANK(A1204),"",IF(H1205=0,NETWORKDAYS($H$3,H1204,holiday!$B$2:$B$10),IF(DAY(H1204)&lt;DAY(H1205),NETWORKDAYS($H$3,H1204,holiday!$B$2:$B$10),0)))</f>
        <v/>
      </c>
      <c r="O1204" s="0" t="str">
        <f aca="false">IF(ISBLANK(A1204),"",SUMIF($A$3:$A1204,O$2,$B$3:$B1204))</f>
        <v/>
      </c>
      <c r="P1204" s="0" t="str">
        <f aca="false">IF(ISBLANK(A1204),"",SUMIF($A$3:$A1204,P$2,$B$3:$B1204))</f>
        <v/>
      </c>
      <c r="Q1204" s="0" t="str">
        <f aca="false">IF(ISBLANK(A1204),"",SUMIF($A$3:$A1204,Q$2,$B$3:$B1204))</f>
        <v/>
      </c>
      <c r="R1204" s="0" t="str">
        <f aca="false">IF(ISBLANK(A1204),"",SUMIF($A$3:$A1204,R$2,$B$3:$B1204))</f>
        <v/>
      </c>
      <c r="T1204" s="9" t="str">
        <f aca="false">IF(ISBLANK(A1204),"",IF($A1204=T$2,$C1204,T1203))</f>
        <v/>
      </c>
      <c r="U1204" s="9" t="str">
        <f aca="false">IF(ISBLANK(A1204),"",IF($A1204=U$2,$C1204,U1203))</f>
        <v/>
      </c>
      <c r="V1204" s="9" t="str">
        <f aca="false">IF(ISBLANK(A1204),"",IF($A1204=V$2,$C1204,V1203))</f>
        <v/>
      </c>
      <c r="W1204" s="9" t="str">
        <f aca="false">IF(ISBLANK(A1204),"",IF($A1204=W$2,$C1204,W1203))</f>
        <v/>
      </c>
    </row>
    <row r="1205" customFormat="false" ht="14.1" hidden="false" customHeight="false" outlineLevel="0" collapsed="false">
      <c r="H1205" s="8" t="n">
        <f aca="false">IF(ISBLANK(D1205),,LEFT(D1205,LEN(D1205)-6)*1)</f>
        <v>0</v>
      </c>
      <c r="I1205" s="9" t="str">
        <f aca="false">IF(ISBLANK(A1205),"",-B1205*C1205)</f>
        <v/>
      </c>
      <c r="J1205" s="9" t="str">
        <f aca="false">IF(ISBLANK(A1205),"",-SUM(I$3:I1205))</f>
        <v/>
      </c>
      <c r="K1205" s="9" t="str">
        <f aca="false">IF(ISBLANK(A1205),"",SUMPRODUCT(O1205:R1205,T1205:W1205)-J1205)</f>
        <v/>
      </c>
      <c r="L1205" s="5" t="str">
        <f aca="false">IF(ISBLANK(A1205),"",K1205/$M$1)</f>
        <v/>
      </c>
      <c r="M1205" s="5" t="str">
        <f aca="false">IF(ISBLANK(A1205),"",K1205/($M$1+SUM(K$3:K1204)))</f>
        <v/>
      </c>
      <c r="N1205" s="0" t="str">
        <f aca="false">IF(ISBLANK(A1205),"",IF(H1206=0,NETWORKDAYS($H$3,H1205,holiday!$B$2:$B$10),IF(DAY(H1205)&lt;DAY(H1206),NETWORKDAYS($H$3,H1205,holiday!$B$2:$B$10),0)))</f>
        <v/>
      </c>
      <c r="O1205" s="0" t="str">
        <f aca="false">IF(ISBLANK(A1205),"",SUMIF($A$3:$A1205,O$2,$B$3:$B1205))</f>
        <v/>
      </c>
      <c r="P1205" s="0" t="str">
        <f aca="false">IF(ISBLANK(A1205),"",SUMIF($A$3:$A1205,P$2,$B$3:$B1205))</f>
        <v/>
      </c>
      <c r="Q1205" s="0" t="str">
        <f aca="false">IF(ISBLANK(A1205),"",SUMIF($A$3:$A1205,Q$2,$B$3:$B1205))</f>
        <v/>
      </c>
      <c r="R1205" s="0" t="str">
        <f aca="false">IF(ISBLANK(A1205),"",SUMIF($A$3:$A1205,R$2,$B$3:$B1205))</f>
        <v/>
      </c>
      <c r="T1205" s="9" t="str">
        <f aca="false">IF(ISBLANK(A1205),"",IF($A1205=T$2,$C1205,T1204))</f>
        <v/>
      </c>
      <c r="U1205" s="9" t="str">
        <f aca="false">IF(ISBLANK(A1205),"",IF($A1205=U$2,$C1205,U1204))</f>
        <v/>
      </c>
      <c r="V1205" s="9" t="str">
        <f aca="false">IF(ISBLANK(A1205),"",IF($A1205=V$2,$C1205,V1204))</f>
        <v/>
      </c>
      <c r="W1205" s="9" t="str">
        <f aca="false">IF(ISBLANK(A1205),"",IF($A1205=W$2,$C1205,W1204))</f>
        <v/>
      </c>
    </row>
    <row r="1206" customFormat="false" ht="14.1" hidden="false" customHeight="false" outlineLevel="0" collapsed="false">
      <c r="H1206" s="8" t="n">
        <f aca="false">IF(ISBLANK(D1206),,LEFT(D1206,LEN(D1206)-6)*1)</f>
        <v>0</v>
      </c>
      <c r="I1206" s="9" t="str">
        <f aca="false">IF(ISBLANK(A1206),"",-B1206*C1206)</f>
        <v/>
      </c>
      <c r="J1206" s="9" t="str">
        <f aca="false">IF(ISBLANK(A1206),"",-SUM(I$3:I1206))</f>
        <v/>
      </c>
      <c r="K1206" s="9" t="str">
        <f aca="false">IF(ISBLANK(A1206),"",SUMPRODUCT(O1206:R1206,T1206:W1206)-J1206)</f>
        <v/>
      </c>
      <c r="L1206" s="5" t="str">
        <f aca="false">IF(ISBLANK(A1206),"",K1206/$M$1)</f>
        <v/>
      </c>
      <c r="M1206" s="5" t="str">
        <f aca="false">IF(ISBLANK(A1206),"",K1206/($M$1+SUM(K$3:K1205)))</f>
        <v/>
      </c>
      <c r="N1206" s="0" t="str">
        <f aca="false">IF(ISBLANK(A1206),"",IF(H1207=0,NETWORKDAYS($H$3,H1206,holiday!$B$2:$B$10),IF(DAY(H1206)&lt;DAY(H1207),NETWORKDAYS($H$3,H1206,holiday!$B$2:$B$10),0)))</f>
        <v/>
      </c>
      <c r="O1206" s="0" t="str">
        <f aca="false">IF(ISBLANK(A1206),"",SUMIF($A$3:$A1206,O$2,$B$3:$B1206))</f>
        <v/>
      </c>
      <c r="P1206" s="0" t="str">
        <f aca="false">IF(ISBLANK(A1206),"",SUMIF($A$3:$A1206,P$2,$B$3:$B1206))</f>
        <v/>
      </c>
      <c r="Q1206" s="0" t="str">
        <f aca="false">IF(ISBLANK(A1206),"",SUMIF($A$3:$A1206,Q$2,$B$3:$B1206))</f>
        <v/>
      </c>
      <c r="R1206" s="0" t="str">
        <f aca="false">IF(ISBLANK(A1206),"",SUMIF($A$3:$A1206,R$2,$B$3:$B1206))</f>
        <v/>
      </c>
      <c r="T1206" s="9" t="str">
        <f aca="false">IF(ISBLANK(A1206),"",IF($A1206=T$2,$C1206,T1205))</f>
        <v/>
      </c>
      <c r="U1206" s="9" t="str">
        <f aca="false">IF(ISBLANK(A1206),"",IF($A1206=U$2,$C1206,U1205))</f>
        <v/>
      </c>
      <c r="V1206" s="9" t="str">
        <f aca="false">IF(ISBLANK(A1206),"",IF($A1206=V$2,$C1206,V1205))</f>
        <v/>
      </c>
      <c r="W1206" s="9" t="str">
        <f aca="false">IF(ISBLANK(A1206),"",IF($A1206=W$2,$C1206,W1205))</f>
        <v/>
      </c>
    </row>
    <row r="1207" customFormat="false" ht="14.1" hidden="false" customHeight="false" outlineLevel="0" collapsed="false">
      <c r="H1207" s="8" t="n">
        <f aca="false">IF(ISBLANK(D1207),,LEFT(D1207,LEN(D1207)-6)*1)</f>
        <v>0</v>
      </c>
      <c r="I1207" s="9" t="str">
        <f aca="false">IF(ISBLANK(A1207),"",-B1207*C1207)</f>
        <v/>
      </c>
      <c r="J1207" s="9" t="str">
        <f aca="false">IF(ISBLANK(A1207),"",-SUM(I$3:I1207))</f>
        <v/>
      </c>
      <c r="K1207" s="9" t="str">
        <f aca="false">IF(ISBLANK(A1207),"",SUMPRODUCT(O1207:R1207,T1207:W1207)-J1207)</f>
        <v/>
      </c>
      <c r="L1207" s="5" t="str">
        <f aca="false">IF(ISBLANK(A1207),"",K1207/$M$1)</f>
        <v/>
      </c>
      <c r="M1207" s="5" t="str">
        <f aca="false">IF(ISBLANK(A1207),"",K1207/($M$1+SUM(K$3:K1206)))</f>
        <v/>
      </c>
      <c r="N1207" s="0" t="str">
        <f aca="false">IF(ISBLANK(A1207),"",IF(H1208=0,NETWORKDAYS($H$3,H1207,holiday!$B$2:$B$10),IF(DAY(H1207)&lt;DAY(H1208),NETWORKDAYS($H$3,H1207,holiday!$B$2:$B$10),0)))</f>
        <v/>
      </c>
      <c r="O1207" s="0" t="str">
        <f aca="false">IF(ISBLANK(A1207),"",SUMIF($A$3:$A1207,O$2,$B$3:$B1207))</f>
        <v/>
      </c>
      <c r="P1207" s="0" t="str">
        <f aca="false">IF(ISBLANK(A1207),"",SUMIF($A$3:$A1207,P$2,$B$3:$B1207))</f>
        <v/>
      </c>
      <c r="Q1207" s="0" t="str">
        <f aca="false">IF(ISBLANK(A1207),"",SUMIF($A$3:$A1207,Q$2,$B$3:$B1207))</f>
        <v/>
      </c>
      <c r="R1207" s="0" t="str">
        <f aca="false">IF(ISBLANK(A1207),"",SUMIF($A$3:$A1207,R$2,$B$3:$B1207))</f>
        <v/>
      </c>
      <c r="T1207" s="9" t="str">
        <f aca="false">IF(ISBLANK(A1207),"",IF($A1207=T$2,$C1207,T1206))</f>
        <v/>
      </c>
      <c r="U1207" s="9" t="str">
        <f aca="false">IF(ISBLANK(A1207),"",IF($A1207=U$2,$C1207,U1206))</f>
        <v/>
      </c>
      <c r="V1207" s="9" t="str">
        <f aca="false">IF(ISBLANK(A1207),"",IF($A1207=V$2,$C1207,V1206))</f>
        <v/>
      </c>
      <c r="W1207" s="9" t="str">
        <f aca="false">IF(ISBLANK(A1207),"",IF($A1207=W$2,$C1207,W1206))</f>
        <v/>
      </c>
    </row>
    <row r="1208" customFormat="false" ht="14.1" hidden="false" customHeight="false" outlineLevel="0" collapsed="false">
      <c r="H1208" s="8" t="n">
        <f aca="false">IF(ISBLANK(D1208),,LEFT(D1208,LEN(D1208)-6)*1)</f>
        <v>0</v>
      </c>
      <c r="I1208" s="9" t="str">
        <f aca="false">IF(ISBLANK(A1208),"",-B1208*C1208)</f>
        <v/>
      </c>
      <c r="J1208" s="9" t="str">
        <f aca="false">IF(ISBLANK(A1208),"",-SUM(I$3:I1208))</f>
        <v/>
      </c>
      <c r="K1208" s="9" t="str">
        <f aca="false">IF(ISBLANK(A1208),"",SUMPRODUCT(O1208:R1208,T1208:W1208)-J1208)</f>
        <v/>
      </c>
      <c r="L1208" s="5" t="str">
        <f aca="false">IF(ISBLANK(A1208),"",K1208/$M$1)</f>
        <v/>
      </c>
      <c r="M1208" s="5" t="str">
        <f aca="false">IF(ISBLANK(A1208),"",K1208/($M$1+SUM(K$3:K1207)))</f>
        <v/>
      </c>
      <c r="N1208" s="0" t="str">
        <f aca="false">IF(ISBLANK(A1208),"",IF(H1209=0,NETWORKDAYS($H$3,H1208,holiday!$B$2:$B$10),IF(DAY(H1208)&lt;DAY(H1209),NETWORKDAYS($H$3,H1208,holiday!$B$2:$B$10),0)))</f>
        <v/>
      </c>
      <c r="O1208" s="0" t="str">
        <f aca="false">IF(ISBLANK(A1208),"",SUMIF($A$3:$A1208,O$2,$B$3:$B1208))</f>
        <v/>
      </c>
      <c r="P1208" s="0" t="str">
        <f aca="false">IF(ISBLANK(A1208),"",SUMIF($A$3:$A1208,P$2,$B$3:$B1208))</f>
        <v/>
      </c>
      <c r="Q1208" s="0" t="str">
        <f aca="false">IF(ISBLANK(A1208),"",SUMIF($A$3:$A1208,Q$2,$B$3:$B1208))</f>
        <v/>
      </c>
      <c r="R1208" s="0" t="str">
        <f aca="false">IF(ISBLANK(A1208),"",SUMIF($A$3:$A1208,R$2,$B$3:$B1208))</f>
        <v/>
      </c>
      <c r="T1208" s="9" t="str">
        <f aca="false">IF(ISBLANK(A1208),"",IF($A1208=T$2,$C1208,T1207))</f>
        <v/>
      </c>
      <c r="U1208" s="9" t="str">
        <f aca="false">IF(ISBLANK(A1208),"",IF($A1208=U$2,$C1208,U1207))</f>
        <v/>
      </c>
      <c r="V1208" s="9" t="str">
        <f aca="false">IF(ISBLANK(A1208),"",IF($A1208=V$2,$C1208,V1207))</f>
        <v/>
      </c>
      <c r="W1208" s="9" t="str">
        <f aca="false">IF(ISBLANK(A1208),"",IF($A1208=W$2,$C1208,W1207))</f>
        <v/>
      </c>
    </row>
    <row r="1209" customFormat="false" ht="14.1" hidden="false" customHeight="false" outlineLevel="0" collapsed="false">
      <c r="H1209" s="8" t="n">
        <f aca="false">IF(ISBLANK(D1209),,LEFT(D1209,LEN(D1209)-6)*1)</f>
        <v>0</v>
      </c>
      <c r="I1209" s="9" t="str">
        <f aca="false">IF(ISBLANK(A1209),"",-B1209*C1209)</f>
        <v/>
      </c>
      <c r="J1209" s="9" t="str">
        <f aca="false">IF(ISBLANK(A1209),"",-SUM(I$3:I1209))</f>
        <v/>
      </c>
      <c r="K1209" s="9" t="str">
        <f aca="false">IF(ISBLANK(A1209),"",SUMPRODUCT(O1209:R1209,T1209:W1209)-J1209)</f>
        <v/>
      </c>
      <c r="L1209" s="5" t="str">
        <f aca="false">IF(ISBLANK(A1209),"",K1209/$M$1)</f>
        <v/>
      </c>
      <c r="M1209" s="5" t="str">
        <f aca="false">IF(ISBLANK(A1209),"",K1209/($M$1+SUM(K$3:K1208)))</f>
        <v/>
      </c>
      <c r="N1209" s="0" t="str">
        <f aca="false">IF(ISBLANK(A1209),"",IF(H1210=0,NETWORKDAYS($H$3,H1209,holiday!$B$2:$B$10),IF(DAY(H1209)&lt;DAY(H1210),NETWORKDAYS($H$3,H1209,holiday!$B$2:$B$10),0)))</f>
        <v/>
      </c>
      <c r="O1209" s="0" t="str">
        <f aca="false">IF(ISBLANK(A1209),"",SUMIF($A$3:$A1209,O$2,$B$3:$B1209))</f>
        <v/>
      </c>
      <c r="P1209" s="0" t="str">
        <f aca="false">IF(ISBLANK(A1209),"",SUMIF($A$3:$A1209,P$2,$B$3:$B1209))</f>
        <v/>
      </c>
      <c r="Q1209" s="0" t="str">
        <f aca="false">IF(ISBLANK(A1209),"",SUMIF($A$3:$A1209,Q$2,$B$3:$B1209))</f>
        <v/>
      </c>
      <c r="R1209" s="0" t="str">
        <f aca="false">IF(ISBLANK(A1209),"",SUMIF($A$3:$A1209,R$2,$B$3:$B1209))</f>
        <v/>
      </c>
      <c r="T1209" s="9" t="str">
        <f aca="false">IF(ISBLANK(A1209),"",IF($A1209=T$2,$C1209,T1208))</f>
        <v/>
      </c>
      <c r="U1209" s="9" t="str">
        <f aca="false">IF(ISBLANK(A1209),"",IF($A1209=U$2,$C1209,U1208))</f>
        <v/>
      </c>
      <c r="V1209" s="9" t="str">
        <f aca="false">IF(ISBLANK(A1209),"",IF($A1209=V$2,$C1209,V1208))</f>
        <v/>
      </c>
      <c r="W1209" s="9" t="str">
        <f aca="false">IF(ISBLANK(A1209),"",IF($A1209=W$2,$C1209,W1208))</f>
        <v/>
      </c>
    </row>
    <row r="1210" customFormat="false" ht="14.1" hidden="false" customHeight="false" outlineLevel="0" collapsed="false">
      <c r="H1210" s="8" t="n">
        <f aca="false">IF(ISBLANK(D1210),,LEFT(D1210,LEN(D1210)-6)*1)</f>
        <v>0</v>
      </c>
      <c r="I1210" s="9" t="str">
        <f aca="false">IF(ISBLANK(A1210),"",-B1210*C1210)</f>
        <v/>
      </c>
      <c r="J1210" s="9" t="str">
        <f aca="false">IF(ISBLANK(A1210),"",-SUM(I$3:I1210))</f>
        <v/>
      </c>
      <c r="K1210" s="9" t="str">
        <f aca="false">IF(ISBLANK(A1210),"",SUMPRODUCT(O1210:R1210,T1210:W1210)-J1210)</f>
        <v/>
      </c>
      <c r="L1210" s="5" t="str">
        <f aca="false">IF(ISBLANK(A1210),"",K1210/$M$1)</f>
        <v/>
      </c>
      <c r="M1210" s="5" t="str">
        <f aca="false">IF(ISBLANK(A1210),"",K1210/($M$1+SUM(K$3:K1209)))</f>
        <v/>
      </c>
      <c r="N1210" s="0" t="str">
        <f aca="false">IF(ISBLANK(A1210),"",IF(H1211=0,NETWORKDAYS($H$3,H1210,holiday!$B$2:$B$10),IF(DAY(H1210)&lt;DAY(H1211),NETWORKDAYS($H$3,H1210,holiday!$B$2:$B$10),0)))</f>
        <v/>
      </c>
      <c r="O1210" s="0" t="str">
        <f aca="false">IF(ISBLANK(A1210),"",SUMIF($A$3:$A1210,O$2,$B$3:$B1210))</f>
        <v/>
      </c>
      <c r="P1210" s="0" t="str">
        <f aca="false">IF(ISBLANK(A1210),"",SUMIF($A$3:$A1210,P$2,$B$3:$B1210))</f>
        <v/>
      </c>
      <c r="Q1210" s="0" t="str">
        <f aca="false">IF(ISBLANK(A1210),"",SUMIF($A$3:$A1210,Q$2,$B$3:$B1210))</f>
        <v/>
      </c>
      <c r="R1210" s="0" t="str">
        <f aca="false">IF(ISBLANK(A1210),"",SUMIF($A$3:$A1210,R$2,$B$3:$B1210))</f>
        <v/>
      </c>
      <c r="T1210" s="9" t="str">
        <f aca="false">IF(ISBLANK(A1210),"",IF($A1210=T$2,$C1210,T1209))</f>
        <v/>
      </c>
      <c r="U1210" s="9" t="str">
        <f aca="false">IF(ISBLANK(A1210),"",IF($A1210=U$2,$C1210,U1209))</f>
        <v/>
      </c>
      <c r="V1210" s="9" t="str">
        <f aca="false">IF(ISBLANK(A1210),"",IF($A1210=V$2,$C1210,V1209))</f>
        <v/>
      </c>
      <c r="W1210" s="9" t="str">
        <f aca="false">IF(ISBLANK(A1210),"",IF($A1210=W$2,$C1210,W1209))</f>
        <v/>
      </c>
    </row>
    <row r="1211" customFormat="false" ht="14.1" hidden="false" customHeight="false" outlineLevel="0" collapsed="false">
      <c r="H1211" s="8" t="n">
        <f aca="false">IF(ISBLANK(D1211),,LEFT(D1211,LEN(D1211)-6)*1)</f>
        <v>0</v>
      </c>
      <c r="I1211" s="9" t="str">
        <f aca="false">IF(ISBLANK(A1211),"",-B1211*C1211)</f>
        <v/>
      </c>
      <c r="J1211" s="9" t="str">
        <f aca="false">IF(ISBLANK(A1211),"",-SUM(I$3:I1211))</f>
        <v/>
      </c>
      <c r="K1211" s="9" t="str">
        <f aca="false">IF(ISBLANK(A1211),"",SUMPRODUCT(O1211:R1211,T1211:W1211)-J1211)</f>
        <v/>
      </c>
      <c r="L1211" s="5" t="str">
        <f aca="false">IF(ISBLANK(A1211),"",K1211/$M$1)</f>
        <v/>
      </c>
      <c r="M1211" s="5" t="str">
        <f aca="false">IF(ISBLANK(A1211),"",K1211/($M$1+SUM(K$3:K1210)))</f>
        <v/>
      </c>
      <c r="N1211" s="0" t="str">
        <f aca="false">IF(ISBLANK(A1211),"",IF(H1212=0,NETWORKDAYS($H$3,H1211,holiday!$B$2:$B$10),IF(DAY(H1211)&lt;DAY(H1212),NETWORKDAYS($H$3,H1211,holiday!$B$2:$B$10),0)))</f>
        <v/>
      </c>
      <c r="O1211" s="0" t="str">
        <f aca="false">IF(ISBLANK(A1211),"",SUMIF($A$3:$A1211,O$2,$B$3:$B1211))</f>
        <v/>
      </c>
      <c r="P1211" s="0" t="str">
        <f aca="false">IF(ISBLANK(A1211),"",SUMIF($A$3:$A1211,P$2,$B$3:$B1211))</f>
        <v/>
      </c>
      <c r="Q1211" s="0" t="str">
        <f aca="false">IF(ISBLANK(A1211),"",SUMIF($A$3:$A1211,Q$2,$B$3:$B1211))</f>
        <v/>
      </c>
      <c r="R1211" s="0" t="str">
        <f aca="false">IF(ISBLANK(A1211),"",SUMIF($A$3:$A1211,R$2,$B$3:$B1211))</f>
        <v/>
      </c>
      <c r="T1211" s="9" t="str">
        <f aca="false">IF(ISBLANK(A1211),"",IF($A1211=T$2,$C1211,T1210))</f>
        <v/>
      </c>
      <c r="U1211" s="9" t="str">
        <f aca="false">IF(ISBLANK(A1211),"",IF($A1211=U$2,$C1211,U1210))</f>
        <v/>
      </c>
      <c r="V1211" s="9" t="str">
        <f aca="false">IF(ISBLANK(A1211),"",IF($A1211=V$2,$C1211,V1210))</f>
        <v/>
      </c>
      <c r="W1211" s="9" t="str">
        <f aca="false">IF(ISBLANK(A1211),"",IF($A1211=W$2,$C1211,W1210))</f>
        <v/>
      </c>
    </row>
    <row r="1212" customFormat="false" ht="14.1" hidden="false" customHeight="false" outlineLevel="0" collapsed="false">
      <c r="H1212" s="8" t="n">
        <f aca="false">IF(ISBLANK(D1212),,LEFT(D1212,LEN(D1212)-6)*1)</f>
        <v>0</v>
      </c>
      <c r="I1212" s="9" t="str">
        <f aca="false">IF(ISBLANK(A1212),"",-B1212*C1212)</f>
        <v/>
      </c>
      <c r="J1212" s="9" t="str">
        <f aca="false">IF(ISBLANK(A1212),"",-SUM(I$3:I1212))</f>
        <v/>
      </c>
      <c r="K1212" s="9" t="str">
        <f aca="false">IF(ISBLANK(A1212),"",SUMPRODUCT(O1212:R1212,T1212:W1212)-J1212)</f>
        <v/>
      </c>
      <c r="L1212" s="5" t="str">
        <f aca="false">IF(ISBLANK(A1212),"",K1212/$M$1)</f>
        <v/>
      </c>
      <c r="M1212" s="5" t="str">
        <f aca="false">IF(ISBLANK(A1212),"",K1212/($M$1+SUM(K$3:K1211)))</f>
        <v/>
      </c>
      <c r="N1212" s="0" t="str">
        <f aca="false">IF(ISBLANK(A1212),"",IF(H1213=0,NETWORKDAYS($H$3,H1212,holiday!$B$2:$B$10),IF(DAY(H1212)&lt;DAY(H1213),NETWORKDAYS($H$3,H1212,holiday!$B$2:$B$10),0)))</f>
        <v/>
      </c>
      <c r="O1212" s="0" t="str">
        <f aca="false">IF(ISBLANK(A1212),"",SUMIF($A$3:$A1212,O$2,$B$3:$B1212))</f>
        <v/>
      </c>
      <c r="P1212" s="0" t="str">
        <f aca="false">IF(ISBLANK(A1212),"",SUMIF($A$3:$A1212,P$2,$B$3:$B1212))</f>
        <v/>
      </c>
      <c r="Q1212" s="0" t="str">
        <f aca="false">IF(ISBLANK(A1212),"",SUMIF($A$3:$A1212,Q$2,$B$3:$B1212))</f>
        <v/>
      </c>
      <c r="R1212" s="0" t="str">
        <f aca="false">IF(ISBLANK(A1212),"",SUMIF($A$3:$A1212,R$2,$B$3:$B1212))</f>
        <v/>
      </c>
      <c r="T1212" s="9" t="str">
        <f aca="false">IF(ISBLANK(A1212),"",IF($A1212=T$2,$C1212,T1211))</f>
        <v/>
      </c>
      <c r="U1212" s="9" t="str">
        <f aca="false">IF(ISBLANK(A1212),"",IF($A1212=U$2,$C1212,U1211))</f>
        <v/>
      </c>
      <c r="V1212" s="9" t="str">
        <f aca="false">IF(ISBLANK(A1212),"",IF($A1212=V$2,$C1212,V1211))</f>
        <v/>
      </c>
      <c r="W1212" s="9" t="str">
        <f aca="false">IF(ISBLANK(A1212),"",IF($A1212=W$2,$C1212,W1211))</f>
        <v/>
      </c>
    </row>
    <row r="1213" customFormat="false" ht="14.1" hidden="false" customHeight="false" outlineLevel="0" collapsed="false">
      <c r="H1213" s="8" t="n">
        <f aca="false">IF(ISBLANK(D1213),,LEFT(D1213,LEN(D1213)-6)*1)</f>
        <v>0</v>
      </c>
      <c r="I1213" s="9" t="str">
        <f aca="false">IF(ISBLANK(A1213),"",-B1213*C1213)</f>
        <v/>
      </c>
      <c r="J1213" s="9" t="str">
        <f aca="false">IF(ISBLANK(A1213),"",-SUM(I$3:I1213))</f>
        <v/>
      </c>
      <c r="K1213" s="9" t="str">
        <f aca="false">IF(ISBLANK(A1213),"",SUMPRODUCT(O1213:R1213,T1213:W1213)-J1213)</f>
        <v/>
      </c>
      <c r="L1213" s="5" t="str">
        <f aca="false">IF(ISBLANK(A1213),"",K1213/$M$1)</f>
        <v/>
      </c>
      <c r="M1213" s="5" t="str">
        <f aca="false">IF(ISBLANK(A1213),"",K1213/($M$1+SUM(K$3:K1212)))</f>
        <v/>
      </c>
      <c r="N1213" s="0" t="str">
        <f aca="false">IF(ISBLANK(A1213),"",IF(H1214=0,NETWORKDAYS($H$3,H1213,holiday!$B$2:$B$10),IF(DAY(H1213)&lt;DAY(H1214),NETWORKDAYS($H$3,H1213,holiday!$B$2:$B$10),0)))</f>
        <v/>
      </c>
      <c r="O1213" s="0" t="str">
        <f aca="false">IF(ISBLANK(A1213),"",SUMIF($A$3:$A1213,O$2,$B$3:$B1213))</f>
        <v/>
      </c>
      <c r="P1213" s="0" t="str">
        <f aca="false">IF(ISBLANK(A1213),"",SUMIF($A$3:$A1213,P$2,$B$3:$B1213))</f>
        <v/>
      </c>
      <c r="Q1213" s="0" t="str">
        <f aca="false">IF(ISBLANK(A1213),"",SUMIF($A$3:$A1213,Q$2,$B$3:$B1213))</f>
        <v/>
      </c>
      <c r="R1213" s="0" t="str">
        <f aca="false">IF(ISBLANK(A1213),"",SUMIF($A$3:$A1213,R$2,$B$3:$B1213))</f>
        <v/>
      </c>
      <c r="T1213" s="9" t="str">
        <f aca="false">IF(ISBLANK(A1213),"",IF($A1213=T$2,$C1213,T1212))</f>
        <v/>
      </c>
      <c r="U1213" s="9" t="str">
        <f aca="false">IF(ISBLANK(A1213),"",IF($A1213=U$2,$C1213,U1212))</f>
        <v/>
      </c>
      <c r="V1213" s="9" t="str">
        <f aca="false">IF(ISBLANK(A1213),"",IF($A1213=V$2,$C1213,V1212))</f>
        <v/>
      </c>
      <c r="W1213" s="9" t="str">
        <f aca="false">IF(ISBLANK(A1213),"",IF($A1213=W$2,$C1213,W1212))</f>
        <v/>
      </c>
    </row>
    <row r="1214" customFormat="false" ht="14.1" hidden="false" customHeight="false" outlineLevel="0" collapsed="false">
      <c r="H1214" s="8" t="n">
        <f aca="false">IF(ISBLANK(D1214),,LEFT(D1214,LEN(D1214)-6)*1)</f>
        <v>0</v>
      </c>
      <c r="I1214" s="9" t="str">
        <f aca="false">IF(ISBLANK(A1214),"",-B1214*C1214)</f>
        <v/>
      </c>
      <c r="J1214" s="9" t="str">
        <f aca="false">IF(ISBLANK(A1214),"",-SUM(I$3:I1214))</f>
        <v/>
      </c>
      <c r="K1214" s="9" t="str">
        <f aca="false">IF(ISBLANK(A1214),"",SUMPRODUCT(O1214:R1214,T1214:W1214)-J1214)</f>
        <v/>
      </c>
      <c r="L1214" s="5" t="str">
        <f aca="false">IF(ISBLANK(A1214),"",K1214/$M$1)</f>
        <v/>
      </c>
      <c r="M1214" s="5" t="str">
        <f aca="false">IF(ISBLANK(A1214),"",K1214/($M$1+SUM(K$3:K1213)))</f>
        <v/>
      </c>
      <c r="N1214" s="0" t="str">
        <f aca="false">IF(ISBLANK(A1214),"",IF(H1215=0,NETWORKDAYS($H$3,H1214,holiday!$B$2:$B$10),IF(DAY(H1214)&lt;DAY(H1215),NETWORKDAYS($H$3,H1214,holiday!$B$2:$B$10),0)))</f>
        <v/>
      </c>
      <c r="O1214" s="0" t="str">
        <f aca="false">IF(ISBLANK(A1214),"",SUMIF($A$3:$A1214,O$2,$B$3:$B1214))</f>
        <v/>
      </c>
      <c r="P1214" s="0" t="str">
        <f aca="false">IF(ISBLANK(A1214),"",SUMIF($A$3:$A1214,P$2,$B$3:$B1214))</f>
        <v/>
      </c>
      <c r="Q1214" s="0" t="str">
        <f aca="false">IF(ISBLANK(A1214),"",SUMIF($A$3:$A1214,Q$2,$B$3:$B1214))</f>
        <v/>
      </c>
      <c r="R1214" s="0" t="str">
        <f aca="false">IF(ISBLANK(A1214),"",SUMIF($A$3:$A1214,R$2,$B$3:$B1214))</f>
        <v/>
      </c>
      <c r="T1214" s="9" t="str">
        <f aca="false">IF(ISBLANK(A1214),"",IF($A1214=T$2,$C1214,T1213))</f>
        <v/>
      </c>
      <c r="U1214" s="9" t="str">
        <f aca="false">IF(ISBLANK(A1214),"",IF($A1214=U$2,$C1214,U1213))</f>
        <v/>
      </c>
      <c r="V1214" s="9" t="str">
        <f aca="false">IF(ISBLANK(A1214),"",IF($A1214=V$2,$C1214,V1213))</f>
        <v/>
      </c>
      <c r="W1214" s="9" t="str">
        <f aca="false">IF(ISBLANK(A1214),"",IF($A1214=W$2,$C1214,W1213))</f>
        <v/>
      </c>
    </row>
    <row r="1215" customFormat="false" ht="14.1" hidden="false" customHeight="false" outlineLevel="0" collapsed="false">
      <c r="H1215" s="8" t="n">
        <f aca="false">IF(ISBLANK(D1215),,LEFT(D1215,LEN(D1215)-6)*1)</f>
        <v>0</v>
      </c>
      <c r="I1215" s="9" t="str">
        <f aca="false">IF(ISBLANK(A1215),"",-B1215*C1215)</f>
        <v/>
      </c>
      <c r="J1215" s="9" t="str">
        <f aca="false">IF(ISBLANK(A1215),"",-SUM(I$3:I1215))</f>
        <v/>
      </c>
      <c r="K1215" s="9" t="str">
        <f aca="false">IF(ISBLANK(A1215),"",SUMPRODUCT(O1215:R1215,T1215:W1215)-J1215)</f>
        <v/>
      </c>
      <c r="L1215" s="5" t="str">
        <f aca="false">IF(ISBLANK(A1215),"",K1215/$M$1)</f>
        <v/>
      </c>
      <c r="M1215" s="5" t="str">
        <f aca="false">IF(ISBLANK(A1215),"",K1215/($M$1+SUM(K$3:K1214)))</f>
        <v/>
      </c>
      <c r="N1215" s="0" t="str">
        <f aca="false">IF(ISBLANK(A1215),"",IF(H1216=0,NETWORKDAYS($H$3,H1215,holiday!$B$2:$B$10),IF(DAY(H1215)&lt;DAY(H1216),NETWORKDAYS($H$3,H1215,holiday!$B$2:$B$10),0)))</f>
        <v/>
      </c>
      <c r="O1215" s="0" t="str">
        <f aca="false">IF(ISBLANK(A1215),"",SUMIF($A$3:$A1215,O$2,$B$3:$B1215))</f>
        <v/>
      </c>
      <c r="P1215" s="0" t="str">
        <f aca="false">IF(ISBLANK(A1215),"",SUMIF($A$3:$A1215,P$2,$B$3:$B1215))</f>
        <v/>
      </c>
      <c r="Q1215" s="0" t="str">
        <f aca="false">IF(ISBLANK(A1215),"",SUMIF($A$3:$A1215,Q$2,$B$3:$B1215))</f>
        <v/>
      </c>
      <c r="R1215" s="0" t="str">
        <f aca="false">IF(ISBLANK(A1215),"",SUMIF($A$3:$A1215,R$2,$B$3:$B1215))</f>
        <v/>
      </c>
      <c r="T1215" s="9" t="str">
        <f aca="false">IF(ISBLANK(A1215),"",IF($A1215=T$2,$C1215,T1214))</f>
        <v/>
      </c>
      <c r="U1215" s="9" t="str">
        <f aca="false">IF(ISBLANK(A1215),"",IF($A1215=U$2,$C1215,U1214))</f>
        <v/>
      </c>
      <c r="V1215" s="9" t="str">
        <f aca="false">IF(ISBLANK(A1215),"",IF($A1215=V$2,$C1215,V1214))</f>
        <v/>
      </c>
      <c r="W1215" s="9" t="str">
        <f aca="false">IF(ISBLANK(A1215),"",IF($A1215=W$2,$C1215,W1214))</f>
        <v/>
      </c>
    </row>
    <row r="1216" customFormat="false" ht="14.1" hidden="false" customHeight="false" outlineLevel="0" collapsed="false">
      <c r="H1216" s="8" t="n">
        <f aca="false">IF(ISBLANK(D1216),,LEFT(D1216,LEN(D1216)-6)*1)</f>
        <v>0</v>
      </c>
      <c r="I1216" s="9" t="str">
        <f aca="false">IF(ISBLANK(A1216),"",-B1216*C1216)</f>
        <v/>
      </c>
      <c r="J1216" s="9" t="str">
        <f aca="false">IF(ISBLANK(A1216),"",-SUM(I$3:I1216))</f>
        <v/>
      </c>
      <c r="K1216" s="9" t="str">
        <f aca="false">IF(ISBLANK(A1216),"",SUMPRODUCT(O1216:R1216,T1216:W1216)-J1216)</f>
        <v/>
      </c>
      <c r="L1216" s="5" t="str">
        <f aca="false">IF(ISBLANK(A1216),"",K1216/$M$1)</f>
        <v/>
      </c>
      <c r="M1216" s="5" t="str">
        <f aca="false">IF(ISBLANK(A1216),"",K1216/($M$1+SUM(K$3:K1215)))</f>
        <v/>
      </c>
      <c r="N1216" s="0" t="str">
        <f aca="false">IF(ISBLANK(A1216),"",IF(H1217=0,NETWORKDAYS($H$3,H1216,holiday!$B$2:$B$10),IF(DAY(H1216)&lt;DAY(H1217),NETWORKDAYS($H$3,H1216,holiday!$B$2:$B$10),0)))</f>
        <v/>
      </c>
      <c r="O1216" s="0" t="str">
        <f aca="false">IF(ISBLANK(A1216),"",SUMIF($A$3:$A1216,O$2,$B$3:$B1216))</f>
        <v/>
      </c>
      <c r="P1216" s="0" t="str">
        <f aca="false">IF(ISBLANK(A1216),"",SUMIF($A$3:$A1216,P$2,$B$3:$B1216))</f>
        <v/>
      </c>
      <c r="Q1216" s="0" t="str">
        <f aca="false">IF(ISBLANK(A1216),"",SUMIF($A$3:$A1216,Q$2,$B$3:$B1216))</f>
        <v/>
      </c>
      <c r="R1216" s="0" t="str">
        <f aca="false">IF(ISBLANK(A1216),"",SUMIF($A$3:$A1216,R$2,$B$3:$B1216))</f>
        <v/>
      </c>
      <c r="T1216" s="9" t="str">
        <f aca="false">IF(ISBLANK(A1216),"",IF($A1216=T$2,$C1216,T1215))</f>
        <v/>
      </c>
      <c r="U1216" s="9" t="str">
        <f aca="false">IF(ISBLANK(A1216),"",IF($A1216=U$2,$C1216,U1215))</f>
        <v/>
      </c>
      <c r="V1216" s="9" t="str">
        <f aca="false">IF(ISBLANK(A1216),"",IF($A1216=V$2,$C1216,V1215))</f>
        <v/>
      </c>
      <c r="W1216" s="9" t="str">
        <f aca="false">IF(ISBLANK(A1216),"",IF($A1216=W$2,$C1216,W1215))</f>
        <v/>
      </c>
    </row>
    <row r="1217" customFormat="false" ht="14.1" hidden="false" customHeight="false" outlineLevel="0" collapsed="false">
      <c r="H1217" s="8" t="n">
        <f aca="false">IF(ISBLANK(D1217),,LEFT(D1217,LEN(D1217)-6)*1)</f>
        <v>0</v>
      </c>
      <c r="I1217" s="9" t="str">
        <f aca="false">IF(ISBLANK(A1217),"",-B1217*C1217)</f>
        <v/>
      </c>
      <c r="J1217" s="9" t="str">
        <f aca="false">IF(ISBLANK(A1217),"",-SUM(I$3:I1217))</f>
        <v/>
      </c>
      <c r="K1217" s="9" t="str">
        <f aca="false">IF(ISBLANK(A1217),"",SUMPRODUCT(O1217:R1217,T1217:W1217)-J1217)</f>
        <v/>
      </c>
      <c r="L1217" s="5" t="str">
        <f aca="false">IF(ISBLANK(A1217),"",K1217/$M$1)</f>
        <v/>
      </c>
      <c r="M1217" s="5" t="str">
        <f aca="false">IF(ISBLANK(A1217),"",K1217/($M$1+SUM(K$3:K1216)))</f>
        <v/>
      </c>
      <c r="N1217" s="0" t="str">
        <f aca="false">IF(ISBLANK(A1217),"",IF(H1218=0,NETWORKDAYS($H$3,H1217,holiday!$B$2:$B$10),IF(DAY(H1217)&lt;DAY(H1218),NETWORKDAYS($H$3,H1217,holiday!$B$2:$B$10),0)))</f>
        <v/>
      </c>
      <c r="O1217" s="0" t="str">
        <f aca="false">IF(ISBLANK(A1217),"",SUMIF($A$3:$A1217,O$2,$B$3:$B1217))</f>
        <v/>
      </c>
      <c r="P1217" s="0" t="str">
        <f aca="false">IF(ISBLANK(A1217),"",SUMIF($A$3:$A1217,P$2,$B$3:$B1217))</f>
        <v/>
      </c>
      <c r="Q1217" s="0" t="str">
        <f aca="false">IF(ISBLANK(A1217),"",SUMIF($A$3:$A1217,Q$2,$B$3:$B1217))</f>
        <v/>
      </c>
      <c r="R1217" s="0" t="str">
        <f aca="false">IF(ISBLANK(A1217),"",SUMIF($A$3:$A1217,R$2,$B$3:$B1217))</f>
        <v/>
      </c>
      <c r="T1217" s="9" t="str">
        <f aca="false">IF(ISBLANK(A1217),"",IF($A1217=T$2,$C1217,T1216))</f>
        <v/>
      </c>
      <c r="U1217" s="9" t="str">
        <f aca="false">IF(ISBLANK(A1217),"",IF($A1217=U$2,$C1217,U1216))</f>
        <v/>
      </c>
      <c r="V1217" s="9" t="str">
        <f aca="false">IF(ISBLANK(A1217),"",IF($A1217=V$2,$C1217,V1216))</f>
        <v/>
      </c>
      <c r="W1217" s="9" t="str">
        <f aca="false">IF(ISBLANK(A1217),"",IF($A1217=W$2,$C1217,W1216))</f>
        <v/>
      </c>
    </row>
    <row r="1218" customFormat="false" ht="14.1" hidden="false" customHeight="false" outlineLevel="0" collapsed="false">
      <c r="H1218" s="8" t="n">
        <f aca="false">IF(ISBLANK(D1218),,LEFT(D1218,LEN(D1218)-6)*1)</f>
        <v>0</v>
      </c>
      <c r="I1218" s="9" t="str">
        <f aca="false">IF(ISBLANK(A1218),"",-B1218*C1218)</f>
        <v/>
      </c>
      <c r="J1218" s="9" t="str">
        <f aca="false">IF(ISBLANK(A1218),"",-SUM(I$3:I1218))</f>
        <v/>
      </c>
      <c r="K1218" s="9" t="str">
        <f aca="false">IF(ISBLANK(A1218),"",SUMPRODUCT(O1218:R1218,T1218:W1218)-J1218)</f>
        <v/>
      </c>
      <c r="L1218" s="5" t="str">
        <f aca="false">IF(ISBLANK(A1218),"",K1218/$M$1)</f>
        <v/>
      </c>
      <c r="M1218" s="5" t="str">
        <f aca="false">IF(ISBLANK(A1218),"",K1218/($M$1+SUM(K$3:K1217)))</f>
        <v/>
      </c>
      <c r="N1218" s="0" t="str">
        <f aca="false">IF(ISBLANK(A1218),"",IF(H1219=0,NETWORKDAYS($H$3,H1218,holiday!$B$2:$B$10),IF(DAY(H1218)&lt;DAY(H1219),NETWORKDAYS($H$3,H1218,holiday!$B$2:$B$10),0)))</f>
        <v/>
      </c>
      <c r="O1218" s="0" t="str">
        <f aca="false">IF(ISBLANK(A1218),"",SUMIF($A$3:$A1218,O$2,$B$3:$B1218))</f>
        <v/>
      </c>
      <c r="P1218" s="0" t="str">
        <f aca="false">IF(ISBLANK(A1218),"",SUMIF($A$3:$A1218,P$2,$B$3:$B1218))</f>
        <v/>
      </c>
      <c r="Q1218" s="0" t="str">
        <f aca="false">IF(ISBLANK(A1218),"",SUMIF($A$3:$A1218,Q$2,$B$3:$B1218))</f>
        <v/>
      </c>
      <c r="R1218" s="0" t="str">
        <f aca="false">IF(ISBLANK(A1218),"",SUMIF($A$3:$A1218,R$2,$B$3:$B1218))</f>
        <v/>
      </c>
      <c r="T1218" s="9" t="str">
        <f aca="false">IF(ISBLANK(A1218),"",IF($A1218=T$2,$C1218,T1217))</f>
        <v/>
      </c>
      <c r="U1218" s="9" t="str">
        <f aca="false">IF(ISBLANK(A1218),"",IF($A1218=U$2,$C1218,U1217))</f>
        <v/>
      </c>
      <c r="V1218" s="9" t="str">
        <f aca="false">IF(ISBLANK(A1218),"",IF($A1218=V$2,$C1218,V1217))</f>
        <v/>
      </c>
      <c r="W1218" s="9" t="str">
        <f aca="false">IF(ISBLANK(A1218),"",IF($A1218=W$2,$C1218,W1217))</f>
        <v/>
      </c>
    </row>
    <row r="1219" customFormat="false" ht="14.1" hidden="false" customHeight="false" outlineLevel="0" collapsed="false">
      <c r="H1219" s="8" t="n">
        <f aca="false">IF(ISBLANK(D1219),,LEFT(D1219,LEN(D1219)-6)*1)</f>
        <v>0</v>
      </c>
      <c r="I1219" s="9" t="str">
        <f aca="false">IF(ISBLANK(A1219),"",-B1219*C1219)</f>
        <v/>
      </c>
      <c r="J1219" s="9" t="str">
        <f aca="false">IF(ISBLANK(A1219),"",-SUM(I$3:I1219))</f>
        <v/>
      </c>
      <c r="K1219" s="9" t="str">
        <f aca="false">IF(ISBLANK(A1219),"",SUMPRODUCT(O1219:R1219,T1219:W1219)-J1219)</f>
        <v/>
      </c>
      <c r="L1219" s="5" t="str">
        <f aca="false">IF(ISBLANK(A1219),"",K1219/$M$1)</f>
        <v/>
      </c>
      <c r="M1219" s="5" t="str">
        <f aca="false">IF(ISBLANK(A1219),"",K1219/($M$1+SUM(K$3:K1218)))</f>
        <v/>
      </c>
      <c r="N1219" s="0" t="str">
        <f aca="false">IF(ISBLANK(A1219),"",IF(H1220=0,NETWORKDAYS($H$3,H1219,holiday!$B$2:$B$10),IF(DAY(H1219)&lt;DAY(H1220),NETWORKDAYS($H$3,H1219,holiday!$B$2:$B$10),0)))</f>
        <v/>
      </c>
      <c r="O1219" s="0" t="str">
        <f aca="false">IF(ISBLANK(A1219),"",SUMIF($A$3:$A1219,O$2,$B$3:$B1219))</f>
        <v/>
      </c>
      <c r="P1219" s="0" t="str">
        <f aca="false">IF(ISBLANK(A1219),"",SUMIF($A$3:$A1219,P$2,$B$3:$B1219))</f>
        <v/>
      </c>
      <c r="Q1219" s="0" t="str">
        <f aca="false">IF(ISBLANK(A1219),"",SUMIF($A$3:$A1219,Q$2,$B$3:$B1219))</f>
        <v/>
      </c>
      <c r="R1219" s="0" t="str">
        <f aca="false">IF(ISBLANK(A1219),"",SUMIF($A$3:$A1219,R$2,$B$3:$B1219))</f>
        <v/>
      </c>
      <c r="T1219" s="9" t="str">
        <f aca="false">IF(ISBLANK(A1219),"",IF($A1219=T$2,$C1219,T1218))</f>
        <v/>
      </c>
      <c r="U1219" s="9" t="str">
        <f aca="false">IF(ISBLANK(A1219),"",IF($A1219=U$2,$C1219,U1218))</f>
        <v/>
      </c>
      <c r="V1219" s="9" t="str">
        <f aca="false">IF(ISBLANK(A1219),"",IF($A1219=V$2,$C1219,V1218))</f>
        <v/>
      </c>
      <c r="W1219" s="9" t="str">
        <f aca="false">IF(ISBLANK(A1219),"",IF($A1219=W$2,$C1219,W1218))</f>
        <v/>
      </c>
    </row>
    <row r="1220" customFormat="false" ht="14.1" hidden="false" customHeight="false" outlineLevel="0" collapsed="false">
      <c r="H1220" s="8" t="n">
        <f aca="false">IF(ISBLANK(D1220),,LEFT(D1220,LEN(D1220)-6)*1)</f>
        <v>0</v>
      </c>
      <c r="I1220" s="9" t="str">
        <f aca="false">IF(ISBLANK(A1220),"",-B1220*C1220)</f>
        <v/>
      </c>
      <c r="J1220" s="9" t="str">
        <f aca="false">IF(ISBLANK(A1220),"",-SUM(I$3:I1220))</f>
        <v/>
      </c>
      <c r="K1220" s="9" t="str">
        <f aca="false">IF(ISBLANK(A1220),"",SUMPRODUCT(O1220:R1220,T1220:W1220)-J1220)</f>
        <v/>
      </c>
      <c r="L1220" s="5" t="str">
        <f aca="false">IF(ISBLANK(A1220),"",K1220/$M$1)</f>
        <v/>
      </c>
      <c r="M1220" s="5" t="str">
        <f aca="false">IF(ISBLANK(A1220),"",K1220/($M$1+SUM(K$3:K1219)))</f>
        <v/>
      </c>
      <c r="N1220" s="0" t="str">
        <f aca="false">IF(ISBLANK(A1220),"",IF(H1221=0,NETWORKDAYS($H$3,H1220,holiday!$B$2:$B$10),IF(DAY(H1220)&lt;DAY(H1221),NETWORKDAYS($H$3,H1220,holiday!$B$2:$B$10),0)))</f>
        <v/>
      </c>
      <c r="O1220" s="0" t="str">
        <f aca="false">IF(ISBLANK(A1220),"",SUMIF($A$3:$A1220,O$2,$B$3:$B1220))</f>
        <v/>
      </c>
      <c r="P1220" s="0" t="str">
        <f aca="false">IF(ISBLANK(A1220),"",SUMIF($A$3:$A1220,P$2,$B$3:$B1220))</f>
        <v/>
      </c>
      <c r="Q1220" s="0" t="str">
        <f aca="false">IF(ISBLANK(A1220),"",SUMIF($A$3:$A1220,Q$2,$B$3:$B1220))</f>
        <v/>
      </c>
      <c r="R1220" s="0" t="str">
        <f aca="false">IF(ISBLANK(A1220),"",SUMIF($A$3:$A1220,R$2,$B$3:$B1220))</f>
        <v/>
      </c>
      <c r="T1220" s="9" t="str">
        <f aca="false">IF(ISBLANK(A1220),"",IF($A1220=T$2,$C1220,T1219))</f>
        <v/>
      </c>
      <c r="U1220" s="9" t="str">
        <f aca="false">IF(ISBLANK(A1220),"",IF($A1220=U$2,$C1220,U1219))</f>
        <v/>
      </c>
      <c r="V1220" s="9" t="str">
        <f aca="false">IF(ISBLANK(A1220),"",IF($A1220=V$2,$C1220,V1219))</f>
        <v/>
      </c>
      <c r="W1220" s="9" t="str">
        <f aca="false">IF(ISBLANK(A1220),"",IF($A1220=W$2,$C1220,W1219))</f>
        <v/>
      </c>
    </row>
    <row r="1221" customFormat="false" ht="14.1" hidden="false" customHeight="false" outlineLevel="0" collapsed="false">
      <c r="H1221" s="8" t="n">
        <f aca="false">IF(ISBLANK(D1221),,LEFT(D1221,LEN(D1221)-6)*1)</f>
        <v>0</v>
      </c>
      <c r="I1221" s="9" t="str">
        <f aca="false">IF(ISBLANK(A1221),"",-B1221*C1221)</f>
        <v/>
      </c>
      <c r="J1221" s="9" t="str">
        <f aca="false">IF(ISBLANK(A1221),"",-SUM(I$3:I1221))</f>
        <v/>
      </c>
      <c r="K1221" s="9" t="str">
        <f aca="false">IF(ISBLANK(A1221),"",SUMPRODUCT(O1221:R1221,T1221:W1221)-J1221)</f>
        <v/>
      </c>
      <c r="L1221" s="5" t="str">
        <f aca="false">IF(ISBLANK(A1221),"",K1221/$M$1)</f>
        <v/>
      </c>
      <c r="M1221" s="5" t="str">
        <f aca="false">IF(ISBLANK(A1221),"",K1221/($M$1+SUM(K$3:K1220)))</f>
        <v/>
      </c>
      <c r="N1221" s="0" t="str">
        <f aca="false">IF(ISBLANK(A1221),"",IF(H1222=0,NETWORKDAYS($H$3,H1221,holiday!$B$2:$B$10),IF(DAY(H1221)&lt;DAY(H1222),NETWORKDAYS($H$3,H1221,holiday!$B$2:$B$10),0)))</f>
        <v/>
      </c>
      <c r="O1221" s="0" t="str">
        <f aca="false">IF(ISBLANK(A1221),"",SUMIF($A$3:$A1221,O$2,$B$3:$B1221))</f>
        <v/>
      </c>
      <c r="P1221" s="0" t="str">
        <f aca="false">IF(ISBLANK(A1221),"",SUMIF($A$3:$A1221,P$2,$B$3:$B1221))</f>
        <v/>
      </c>
      <c r="Q1221" s="0" t="str">
        <f aca="false">IF(ISBLANK(A1221),"",SUMIF($A$3:$A1221,Q$2,$B$3:$B1221))</f>
        <v/>
      </c>
      <c r="R1221" s="0" t="str">
        <f aca="false">IF(ISBLANK(A1221),"",SUMIF($A$3:$A1221,R$2,$B$3:$B1221))</f>
        <v/>
      </c>
      <c r="T1221" s="9" t="str">
        <f aca="false">IF(ISBLANK(A1221),"",IF($A1221=T$2,$C1221,T1220))</f>
        <v/>
      </c>
      <c r="U1221" s="9" t="str">
        <f aca="false">IF(ISBLANK(A1221),"",IF($A1221=U$2,$C1221,U1220))</f>
        <v/>
      </c>
      <c r="V1221" s="9" t="str">
        <f aca="false">IF(ISBLANK(A1221),"",IF($A1221=V$2,$C1221,V1220))</f>
        <v/>
      </c>
      <c r="W1221" s="9" t="str">
        <f aca="false">IF(ISBLANK(A1221),"",IF($A1221=W$2,$C1221,W1220))</f>
        <v/>
      </c>
    </row>
    <row r="1222" customFormat="false" ht="14.1" hidden="false" customHeight="false" outlineLevel="0" collapsed="false">
      <c r="H1222" s="8" t="n">
        <f aca="false">IF(ISBLANK(D1222),,LEFT(D1222,LEN(D1222)-6)*1)</f>
        <v>0</v>
      </c>
      <c r="I1222" s="9" t="str">
        <f aca="false">IF(ISBLANK(A1222),"",-B1222*C1222)</f>
        <v/>
      </c>
      <c r="J1222" s="9" t="str">
        <f aca="false">IF(ISBLANK(A1222),"",-SUM(I$3:I1222))</f>
        <v/>
      </c>
      <c r="K1222" s="9" t="str">
        <f aca="false">IF(ISBLANK(A1222),"",SUMPRODUCT(O1222:R1222,T1222:W1222)-J1222)</f>
        <v/>
      </c>
      <c r="L1222" s="5" t="str">
        <f aca="false">IF(ISBLANK(A1222),"",K1222/$M$1)</f>
        <v/>
      </c>
      <c r="M1222" s="5" t="str">
        <f aca="false">IF(ISBLANK(A1222),"",K1222/($M$1+SUM(K$3:K1221)))</f>
        <v/>
      </c>
      <c r="N1222" s="0" t="str">
        <f aca="false">IF(ISBLANK(A1222),"",IF(H1223=0,NETWORKDAYS($H$3,H1222,holiday!$B$2:$B$10),IF(DAY(H1222)&lt;DAY(H1223),NETWORKDAYS($H$3,H1222,holiday!$B$2:$B$10),0)))</f>
        <v/>
      </c>
      <c r="O1222" s="0" t="str">
        <f aca="false">IF(ISBLANK(A1222),"",SUMIF($A$3:$A1222,O$2,$B$3:$B1222))</f>
        <v/>
      </c>
      <c r="P1222" s="0" t="str">
        <f aca="false">IF(ISBLANK(A1222),"",SUMIF($A$3:$A1222,P$2,$B$3:$B1222))</f>
        <v/>
      </c>
      <c r="Q1222" s="0" t="str">
        <f aca="false">IF(ISBLANK(A1222),"",SUMIF($A$3:$A1222,Q$2,$B$3:$B1222))</f>
        <v/>
      </c>
      <c r="R1222" s="0" t="str">
        <f aca="false">IF(ISBLANK(A1222),"",SUMIF($A$3:$A1222,R$2,$B$3:$B1222))</f>
        <v/>
      </c>
      <c r="T1222" s="9" t="str">
        <f aca="false">IF(ISBLANK(A1222),"",IF($A1222=T$2,$C1222,T1221))</f>
        <v/>
      </c>
      <c r="U1222" s="9" t="str">
        <f aca="false">IF(ISBLANK(A1222),"",IF($A1222=U$2,$C1222,U1221))</f>
        <v/>
      </c>
      <c r="V1222" s="9" t="str">
        <f aca="false">IF(ISBLANK(A1222),"",IF($A1222=V$2,$C1222,V1221))</f>
        <v/>
      </c>
      <c r="W1222" s="9" t="str">
        <f aca="false">IF(ISBLANK(A1222),"",IF($A1222=W$2,$C1222,W1221))</f>
        <v/>
      </c>
    </row>
    <row r="1223" customFormat="false" ht="14.1" hidden="false" customHeight="false" outlineLevel="0" collapsed="false">
      <c r="H1223" s="8" t="n">
        <f aca="false">IF(ISBLANK(D1223),,LEFT(D1223,LEN(D1223)-6)*1)</f>
        <v>0</v>
      </c>
      <c r="I1223" s="9" t="str">
        <f aca="false">IF(ISBLANK(A1223),"",-B1223*C1223)</f>
        <v/>
      </c>
      <c r="J1223" s="9" t="str">
        <f aca="false">IF(ISBLANK(A1223),"",-SUM(I$3:I1223))</f>
        <v/>
      </c>
      <c r="K1223" s="9" t="str">
        <f aca="false">IF(ISBLANK(A1223),"",SUMPRODUCT(O1223:R1223,T1223:W1223)-J1223)</f>
        <v/>
      </c>
      <c r="L1223" s="5" t="str">
        <f aca="false">IF(ISBLANK(A1223),"",K1223/$M$1)</f>
        <v/>
      </c>
      <c r="M1223" s="5" t="str">
        <f aca="false">IF(ISBLANK(A1223),"",K1223/($M$1+SUM(K$3:K1222)))</f>
        <v/>
      </c>
      <c r="N1223" s="0" t="str">
        <f aca="false">IF(ISBLANK(A1223),"",IF(H1224=0,NETWORKDAYS($H$3,H1223,holiday!$B$2:$B$10),IF(DAY(H1223)&lt;DAY(H1224),NETWORKDAYS($H$3,H1223,holiday!$B$2:$B$10),0)))</f>
        <v/>
      </c>
      <c r="O1223" s="0" t="str">
        <f aca="false">IF(ISBLANK(A1223),"",SUMIF($A$3:$A1223,O$2,$B$3:$B1223))</f>
        <v/>
      </c>
      <c r="P1223" s="0" t="str">
        <f aca="false">IF(ISBLANK(A1223),"",SUMIF($A$3:$A1223,P$2,$B$3:$B1223))</f>
        <v/>
      </c>
      <c r="Q1223" s="0" t="str">
        <f aca="false">IF(ISBLANK(A1223),"",SUMIF($A$3:$A1223,Q$2,$B$3:$B1223))</f>
        <v/>
      </c>
      <c r="R1223" s="0" t="str">
        <f aca="false">IF(ISBLANK(A1223),"",SUMIF($A$3:$A1223,R$2,$B$3:$B1223))</f>
        <v/>
      </c>
      <c r="T1223" s="9" t="str">
        <f aca="false">IF(ISBLANK(A1223),"",IF($A1223=T$2,$C1223,T1222))</f>
        <v/>
      </c>
      <c r="U1223" s="9" t="str">
        <f aca="false">IF(ISBLANK(A1223),"",IF($A1223=U$2,$C1223,U1222))</f>
        <v/>
      </c>
      <c r="V1223" s="9" t="str">
        <f aca="false">IF(ISBLANK(A1223),"",IF($A1223=V$2,$C1223,V1222))</f>
        <v/>
      </c>
      <c r="W1223" s="9" t="str">
        <f aca="false">IF(ISBLANK(A1223),"",IF($A1223=W$2,$C1223,W1222))</f>
        <v/>
      </c>
    </row>
    <row r="1224" customFormat="false" ht="14.1" hidden="false" customHeight="false" outlineLevel="0" collapsed="false">
      <c r="H1224" s="8" t="n">
        <f aca="false">IF(ISBLANK(D1224),,LEFT(D1224,LEN(D1224)-6)*1)</f>
        <v>0</v>
      </c>
      <c r="I1224" s="9" t="str">
        <f aca="false">IF(ISBLANK(A1224),"",-B1224*C1224)</f>
        <v/>
      </c>
      <c r="J1224" s="9" t="str">
        <f aca="false">IF(ISBLANK(A1224),"",-SUM(I$3:I1224))</f>
        <v/>
      </c>
      <c r="K1224" s="9" t="str">
        <f aca="false">IF(ISBLANK(A1224),"",SUMPRODUCT(O1224:R1224,T1224:W1224)-J1224)</f>
        <v/>
      </c>
      <c r="L1224" s="5" t="str">
        <f aca="false">IF(ISBLANK(A1224),"",K1224/$M$1)</f>
        <v/>
      </c>
      <c r="M1224" s="5" t="str">
        <f aca="false">IF(ISBLANK(A1224),"",K1224/($M$1+SUM(K$3:K1223)))</f>
        <v/>
      </c>
      <c r="N1224" s="0" t="str">
        <f aca="false">IF(ISBLANK(A1224),"",IF(H1225=0,NETWORKDAYS($H$3,H1224,holiday!$B$2:$B$10),IF(DAY(H1224)&lt;DAY(H1225),NETWORKDAYS($H$3,H1224,holiday!$B$2:$B$10),0)))</f>
        <v/>
      </c>
      <c r="O1224" s="0" t="str">
        <f aca="false">IF(ISBLANK(A1224),"",SUMIF($A$3:$A1224,O$2,$B$3:$B1224))</f>
        <v/>
      </c>
      <c r="P1224" s="0" t="str">
        <f aca="false">IF(ISBLANK(A1224),"",SUMIF($A$3:$A1224,P$2,$B$3:$B1224))</f>
        <v/>
      </c>
      <c r="Q1224" s="0" t="str">
        <f aca="false">IF(ISBLANK(A1224),"",SUMIF($A$3:$A1224,Q$2,$B$3:$B1224))</f>
        <v/>
      </c>
      <c r="R1224" s="0" t="str">
        <f aca="false">IF(ISBLANK(A1224),"",SUMIF($A$3:$A1224,R$2,$B$3:$B1224))</f>
        <v/>
      </c>
      <c r="T1224" s="9" t="str">
        <f aca="false">IF(ISBLANK(A1224),"",IF($A1224=T$2,$C1224,T1223))</f>
        <v/>
      </c>
      <c r="U1224" s="9" t="str">
        <f aca="false">IF(ISBLANK(A1224),"",IF($A1224=U$2,$C1224,U1223))</f>
        <v/>
      </c>
      <c r="V1224" s="9" t="str">
        <f aca="false">IF(ISBLANK(A1224),"",IF($A1224=V$2,$C1224,V1223))</f>
        <v/>
      </c>
      <c r="W1224" s="9" t="str">
        <f aca="false">IF(ISBLANK(A1224),"",IF($A1224=W$2,$C1224,W1223))</f>
        <v/>
      </c>
    </row>
    <row r="1225" customFormat="false" ht="14.1" hidden="false" customHeight="false" outlineLevel="0" collapsed="false">
      <c r="H1225" s="8" t="n">
        <f aca="false">IF(ISBLANK(D1225),,LEFT(D1225,LEN(D1225)-6)*1)</f>
        <v>0</v>
      </c>
      <c r="I1225" s="9" t="str">
        <f aca="false">IF(ISBLANK(A1225),"",-B1225*C1225)</f>
        <v/>
      </c>
      <c r="J1225" s="9" t="str">
        <f aca="false">IF(ISBLANK(A1225),"",-SUM(I$3:I1225))</f>
        <v/>
      </c>
      <c r="K1225" s="9" t="str">
        <f aca="false">IF(ISBLANK(A1225),"",SUMPRODUCT(O1225:R1225,T1225:W1225)-J1225)</f>
        <v/>
      </c>
      <c r="L1225" s="5" t="str">
        <f aca="false">IF(ISBLANK(A1225),"",K1225/$M$1)</f>
        <v/>
      </c>
      <c r="M1225" s="5" t="str">
        <f aca="false">IF(ISBLANK(A1225),"",K1225/($M$1+SUM(K$3:K1224)))</f>
        <v/>
      </c>
      <c r="N1225" s="0" t="str">
        <f aca="false">IF(ISBLANK(A1225),"",IF(H1226=0,NETWORKDAYS($H$3,H1225,holiday!$B$2:$B$10),IF(DAY(H1225)&lt;DAY(H1226),NETWORKDAYS($H$3,H1225,holiday!$B$2:$B$10),0)))</f>
        <v/>
      </c>
      <c r="O1225" s="0" t="str">
        <f aca="false">IF(ISBLANK(A1225),"",SUMIF($A$3:$A1225,O$2,$B$3:$B1225))</f>
        <v/>
      </c>
      <c r="P1225" s="0" t="str">
        <f aca="false">IF(ISBLANK(A1225),"",SUMIF($A$3:$A1225,P$2,$B$3:$B1225))</f>
        <v/>
      </c>
      <c r="Q1225" s="0" t="str">
        <f aca="false">IF(ISBLANK(A1225),"",SUMIF($A$3:$A1225,Q$2,$B$3:$B1225))</f>
        <v/>
      </c>
      <c r="R1225" s="0" t="str">
        <f aca="false">IF(ISBLANK(A1225),"",SUMIF($A$3:$A1225,R$2,$B$3:$B1225))</f>
        <v/>
      </c>
      <c r="T1225" s="9" t="str">
        <f aca="false">IF(ISBLANK(A1225),"",IF($A1225=T$2,$C1225,T1224))</f>
        <v/>
      </c>
      <c r="U1225" s="9" t="str">
        <f aca="false">IF(ISBLANK(A1225),"",IF($A1225=U$2,$C1225,U1224))</f>
        <v/>
      </c>
      <c r="V1225" s="9" t="str">
        <f aca="false">IF(ISBLANK(A1225),"",IF($A1225=V$2,$C1225,V1224))</f>
        <v/>
      </c>
      <c r="W1225" s="9" t="str">
        <f aca="false">IF(ISBLANK(A1225),"",IF($A1225=W$2,$C1225,W1224))</f>
        <v/>
      </c>
    </row>
    <row r="1226" customFormat="false" ht="14.1" hidden="false" customHeight="false" outlineLevel="0" collapsed="false">
      <c r="H1226" s="8" t="n">
        <f aca="false">IF(ISBLANK(D1226),,LEFT(D1226,LEN(D1226)-6)*1)</f>
        <v>0</v>
      </c>
      <c r="I1226" s="9" t="str">
        <f aca="false">IF(ISBLANK(A1226),"",-B1226*C1226)</f>
        <v/>
      </c>
      <c r="J1226" s="9" t="str">
        <f aca="false">IF(ISBLANK(A1226),"",-SUM(I$3:I1226))</f>
        <v/>
      </c>
      <c r="K1226" s="9" t="str">
        <f aca="false">IF(ISBLANK(A1226),"",SUMPRODUCT(O1226:R1226,T1226:W1226)-J1226)</f>
        <v/>
      </c>
      <c r="L1226" s="5" t="str">
        <f aca="false">IF(ISBLANK(A1226),"",K1226/$M$1)</f>
        <v/>
      </c>
      <c r="M1226" s="5" t="str">
        <f aca="false">IF(ISBLANK(A1226),"",K1226/($M$1+SUM(K$3:K1225)))</f>
        <v/>
      </c>
      <c r="N1226" s="0" t="str">
        <f aca="false">IF(ISBLANK(A1226),"",IF(H1227=0,NETWORKDAYS($H$3,H1226,holiday!$B$2:$B$10),IF(DAY(H1226)&lt;DAY(H1227),NETWORKDAYS($H$3,H1226,holiday!$B$2:$B$10),0)))</f>
        <v/>
      </c>
      <c r="O1226" s="0" t="str">
        <f aca="false">IF(ISBLANK(A1226),"",SUMIF($A$3:$A1226,O$2,$B$3:$B1226))</f>
        <v/>
      </c>
      <c r="P1226" s="0" t="str">
        <f aca="false">IF(ISBLANK(A1226),"",SUMIF($A$3:$A1226,P$2,$B$3:$B1226))</f>
        <v/>
      </c>
      <c r="Q1226" s="0" t="str">
        <f aca="false">IF(ISBLANK(A1226),"",SUMIF($A$3:$A1226,Q$2,$B$3:$B1226))</f>
        <v/>
      </c>
      <c r="R1226" s="0" t="str">
        <f aca="false">IF(ISBLANK(A1226),"",SUMIF($A$3:$A1226,R$2,$B$3:$B1226))</f>
        <v/>
      </c>
      <c r="T1226" s="9" t="str">
        <f aca="false">IF(ISBLANK(A1226),"",IF($A1226=T$2,$C1226,T1225))</f>
        <v/>
      </c>
      <c r="U1226" s="9" t="str">
        <f aca="false">IF(ISBLANK(A1226),"",IF($A1226=U$2,$C1226,U1225))</f>
        <v/>
      </c>
      <c r="V1226" s="9" t="str">
        <f aca="false">IF(ISBLANK(A1226),"",IF($A1226=V$2,$C1226,V1225))</f>
        <v/>
      </c>
      <c r="W1226" s="9" t="str">
        <f aca="false">IF(ISBLANK(A1226),"",IF($A1226=W$2,$C1226,W1225))</f>
        <v/>
      </c>
    </row>
    <row r="1227" customFormat="false" ht="14.1" hidden="false" customHeight="false" outlineLevel="0" collapsed="false">
      <c r="H1227" s="8" t="n">
        <f aca="false">IF(ISBLANK(D1227),,LEFT(D1227,LEN(D1227)-6)*1)</f>
        <v>0</v>
      </c>
      <c r="I1227" s="9" t="str">
        <f aca="false">IF(ISBLANK(A1227),"",-B1227*C1227)</f>
        <v/>
      </c>
      <c r="J1227" s="9" t="str">
        <f aca="false">IF(ISBLANK(A1227),"",-SUM(I$3:I1227))</f>
        <v/>
      </c>
      <c r="K1227" s="9" t="str">
        <f aca="false">IF(ISBLANK(A1227),"",SUMPRODUCT(O1227:R1227,T1227:W1227)-J1227)</f>
        <v/>
      </c>
      <c r="L1227" s="5" t="str">
        <f aca="false">IF(ISBLANK(A1227),"",K1227/$M$1)</f>
        <v/>
      </c>
      <c r="M1227" s="5" t="str">
        <f aca="false">IF(ISBLANK(A1227),"",K1227/($M$1+SUM(K$3:K1226)))</f>
        <v/>
      </c>
      <c r="N1227" s="0" t="str">
        <f aca="false">IF(ISBLANK(A1227),"",IF(H1228=0,NETWORKDAYS($H$3,H1227,holiday!$B$2:$B$10),IF(DAY(H1227)&lt;DAY(H1228),NETWORKDAYS($H$3,H1227,holiday!$B$2:$B$10),0)))</f>
        <v/>
      </c>
      <c r="O1227" s="0" t="str">
        <f aca="false">IF(ISBLANK(A1227),"",SUMIF($A$3:$A1227,O$2,$B$3:$B1227))</f>
        <v/>
      </c>
      <c r="P1227" s="0" t="str">
        <f aca="false">IF(ISBLANK(A1227),"",SUMIF($A$3:$A1227,P$2,$B$3:$B1227))</f>
        <v/>
      </c>
      <c r="Q1227" s="0" t="str">
        <f aca="false">IF(ISBLANK(A1227),"",SUMIF($A$3:$A1227,Q$2,$B$3:$B1227))</f>
        <v/>
      </c>
      <c r="R1227" s="0" t="str">
        <f aca="false">IF(ISBLANK(A1227),"",SUMIF($A$3:$A1227,R$2,$B$3:$B1227))</f>
        <v/>
      </c>
      <c r="T1227" s="9" t="str">
        <f aca="false">IF(ISBLANK(A1227),"",IF($A1227=T$2,$C1227,T1226))</f>
        <v/>
      </c>
      <c r="U1227" s="9" t="str">
        <f aca="false">IF(ISBLANK(A1227),"",IF($A1227=U$2,$C1227,U1226))</f>
        <v/>
      </c>
      <c r="V1227" s="9" t="str">
        <f aca="false">IF(ISBLANK(A1227),"",IF($A1227=V$2,$C1227,V1226))</f>
        <v/>
      </c>
      <c r="W1227" s="9" t="str">
        <f aca="false">IF(ISBLANK(A1227),"",IF($A1227=W$2,$C1227,W1226))</f>
        <v/>
      </c>
    </row>
    <row r="1228" customFormat="false" ht="14.1" hidden="false" customHeight="false" outlineLevel="0" collapsed="false">
      <c r="H1228" s="8" t="n">
        <f aca="false">IF(ISBLANK(D1228),,LEFT(D1228,LEN(D1228)-6)*1)</f>
        <v>0</v>
      </c>
      <c r="I1228" s="9" t="str">
        <f aca="false">IF(ISBLANK(A1228),"",-B1228*C1228)</f>
        <v/>
      </c>
      <c r="J1228" s="9" t="str">
        <f aca="false">IF(ISBLANK(A1228),"",-SUM(I$3:I1228))</f>
        <v/>
      </c>
      <c r="K1228" s="9" t="str">
        <f aca="false">IF(ISBLANK(A1228),"",SUMPRODUCT(O1228:R1228,T1228:W1228)-J1228)</f>
        <v/>
      </c>
      <c r="L1228" s="5" t="str">
        <f aca="false">IF(ISBLANK(A1228),"",K1228/$M$1)</f>
        <v/>
      </c>
      <c r="M1228" s="5" t="str">
        <f aca="false">IF(ISBLANK(A1228),"",K1228/($M$1+SUM(K$3:K1227)))</f>
        <v/>
      </c>
      <c r="N1228" s="0" t="str">
        <f aca="false">IF(ISBLANK(A1228),"",IF(H1229=0,NETWORKDAYS($H$3,H1228,holiday!$B$2:$B$10),IF(DAY(H1228)&lt;DAY(H1229),NETWORKDAYS($H$3,H1228,holiday!$B$2:$B$10),0)))</f>
        <v/>
      </c>
      <c r="O1228" s="0" t="str">
        <f aca="false">IF(ISBLANK(A1228),"",SUMIF($A$3:$A1228,O$2,$B$3:$B1228))</f>
        <v/>
      </c>
      <c r="P1228" s="0" t="str">
        <f aca="false">IF(ISBLANK(A1228),"",SUMIF($A$3:$A1228,P$2,$B$3:$B1228))</f>
        <v/>
      </c>
      <c r="Q1228" s="0" t="str">
        <f aca="false">IF(ISBLANK(A1228),"",SUMIF($A$3:$A1228,Q$2,$B$3:$B1228))</f>
        <v/>
      </c>
      <c r="R1228" s="0" t="str">
        <f aca="false">IF(ISBLANK(A1228),"",SUMIF($A$3:$A1228,R$2,$B$3:$B1228))</f>
        <v/>
      </c>
      <c r="T1228" s="9" t="str">
        <f aca="false">IF(ISBLANK(A1228),"",IF($A1228=T$2,$C1228,T1227))</f>
        <v/>
      </c>
      <c r="U1228" s="9" t="str">
        <f aca="false">IF(ISBLANK(A1228),"",IF($A1228=U$2,$C1228,U1227))</f>
        <v/>
      </c>
      <c r="V1228" s="9" t="str">
        <f aca="false">IF(ISBLANK(A1228),"",IF($A1228=V$2,$C1228,V1227))</f>
        <v/>
      </c>
      <c r="W1228" s="9" t="str">
        <f aca="false">IF(ISBLANK(A1228),"",IF($A1228=W$2,$C1228,W1227))</f>
        <v/>
      </c>
    </row>
    <row r="1229" customFormat="false" ht="14.1" hidden="false" customHeight="false" outlineLevel="0" collapsed="false">
      <c r="H1229" s="8" t="n">
        <f aca="false">IF(ISBLANK(D1229),,LEFT(D1229,LEN(D1229)-6)*1)</f>
        <v>0</v>
      </c>
      <c r="I1229" s="9" t="str">
        <f aca="false">IF(ISBLANK(A1229),"",-B1229*C1229)</f>
        <v/>
      </c>
      <c r="J1229" s="9" t="str">
        <f aca="false">IF(ISBLANK(A1229),"",-SUM(I$3:I1229))</f>
        <v/>
      </c>
      <c r="K1229" s="9" t="str">
        <f aca="false">IF(ISBLANK(A1229),"",SUMPRODUCT(O1229:R1229,T1229:W1229)-J1229)</f>
        <v/>
      </c>
      <c r="L1229" s="5" t="str">
        <f aca="false">IF(ISBLANK(A1229),"",K1229/$M$1)</f>
        <v/>
      </c>
      <c r="M1229" s="5" t="str">
        <f aca="false">IF(ISBLANK(A1229),"",K1229/($M$1+SUM(K$3:K1228)))</f>
        <v/>
      </c>
      <c r="N1229" s="0" t="str">
        <f aca="false">IF(ISBLANK(A1229),"",IF(H1230=0,NETWORKDAYS($H$3,H1229,holiday!$B$2:$B$10),IF(DAY(H1229)&lt;DAY(H1230),NETWORKDAYS($H$3,H1229,holiday!$B$2:$B$10),0)))</f>
        <v/>
      </c>
      <c r="O1229" s="0" t="str">
        <f aca="false">IF(ISBLANK(A1229),"",SUMIF($A$3:$A1229,O$2,$B$3:$B1229))</f>
        <v/>
      </c>
      <c r="P1229" s="0" t="str">
        <f aca="false">IF(ISBLANK(A1229),"",SUMIF($A$3:$A1229,P$2,$B$3:$B1229))</f>
        <v/>
      </c>
      <c r="Q1229" s="0" t="str">
        <f aca="false">IF(ISBLANK(A1229),"",SUMIF($A$3:$A1229,Q$2,$B$3:$B1229))</f>
        <v/>
      </c>
      <c r="R1229" s="0" t="str">
        <f aca="false">IF(ISBLANK(A1229),"",SUMIF($A$3:$A1229,R$2,$B$3:$B1229))</f>
        <v/>
      </c>
      <c r="T1229" s="9" t="str">
        <f aca="false">IF(ISBLANK(A1229),"",IF($A1229=T$2,$C1229,T1228))</f>
        <v/>
      </c>
      <c r="U1229" s="9" t="str">
        <f aca="false">IF(ISBLANK(A1229),"",IF($A1229=U$2,$C1229,U1228))</f>
        <v/>
      </c>
      <c r="V1229" s="9" t="str">
        <f aca="false">IF(ISBLANK(A1229),"",IF($A1229=V$2,$C1229,V1228))</f>
        <v/>
      </c>
      <c r="W1229" s="9" t="str">
        <f aca="false">IF(ISBLANK(A1229),"",IF($A1229=W$2,$C1229,W1228))</f>
        <v/>
      </c>
    </row>
    <row r="1230" customFormat="false" ht="14.1" hidden="false" customHeight="false" outlineLevel="0" collapsed="false">
      <c r="H1230" s="8" t="n">
        <f aca="false">IF(ISBLANK(D1230),,LEFT(D1230,LEN(D1230)-6)*1)</f>
        <v>0</v>
      </c>
      <c r="I1230" s="9" t="str">
        <f aca="false">IF(ISBLANK(A1230),"",-B1230*C1230)</f>
        <v/>
      </c>
      <c r="J1230" s="9" t="str">
        <f aca="false">IF(ISBLANK(A1230),"",-SUM(I$3:I1230))</f>
        <v/>
      </c>
      <c r="K1230" s="9" t="str">
        <f aca="false">IF(ISBLANK(A1230),"",SUMPRODUCT(O1230:R1230,T1230:W1230)-J1230)</f>
        <v/>
      </c>
      <c r="L1230" s="5" t="str">
        <f aca="false">IF(ISBLANK(A1230),"",K1230/$M$1)</f>
        <v/>
      </c>
      <c r="M1230" s="5" t="str">
        <f aca="false">IF(ISBLANK(A1230),"",K1230/($M$1+SUM(K$3:K1229)))</f>
        <v/>
      </c>
      <c r="N1230" s="0" t="str">
        <f aca="false">IF(ISBLANK(A1230),"",IF(H1231=0,NETWORKDAYS($H$3,H1230,holiday!$B$2:$B$10),IF(DAY(H1230)&lt;DAY(H1231),NETWORKDAYS($H$3,H1230,holiday!$B$2:$B$10),0)))</f>
        <v/>
      </c>
      <c r="O1230" s="0" t="str">
        <f aca="false">IF(ISBLANK(A1230),"",SUMIF($A$3:$A1230,O$2,$B$3:$B1230))</f>
        <v/>
      </c>
      <c r="P1230" s="0" t="str">
        <f aca="false">IF(ISBLANK(A1230),"",SUMIF($A$3:$A1230,P$2,$B$3:$B1230))</f>
        <v/>
      </c>
      <c r="Q1230" s="0" t="str">
        <f aca="false">IF(ISBLANK(A1230),"",SUMIF($A$3:$A1230,Q$2,$B$3:$B1230))</f>
        <v/>
      </c>
      <c r="R1230" s="0" t="str">
        <f aca="false">IF(ISBLANK(A1230),"",SUMIF($A$3:$A1230,R$2,$B$3:$B1230))</f>
        <v/>
      </c>
      <c r="T1230" s="9" t="str">
        <f aca="false">IF(ISBLANK(A1230),"",IF($A1230=T$2,$C1230,T1229))</f>
        <v/>
      </c>
      <c r="U1230" s="9" t="str">
        <f aca="false">IF(ISBLANK(A1230),"",IF($A1230=U$2,$C1230,U1229))</f>
        <v/>
      </c>
      <c r="V1230" s="9" t="str">
        <f aca="false">IF(ISBLANK(A1230),"",IF($A1230=V$2,$C1230,V1229))</f>
        <v/>
      </c>
      <c r="W1230" s="9" t="str">
        <f aca="false">IF(ISBLANK(A1230),"",IF($A1230=W$2,$C1230,W1229))</f>
        <v/>
      </c>
    </row>
    <row r="1231" customFormat="false" ht="14.1" hidden="false" customHeight="false" outlineLevel="0" collapsed="false">
      <c r="H1231" s="8" t="n">
        <f aca="false">IF(ISBLANK(D1231),,LEFT(D1231,LEN(D1231)-6)*1)</f>
        <v>0</v>
      </c>
      <c r="I1231" s="9" t="str">
        <f aca="false">IF(ISBLANK(A1231),"",-B1231*C1231)</f>
        <v/>
      </c>
      <c r="J1231" s="9" t="str">
        <f aca="false">IF(ISBLANK(A1231),"",-SUM(I$3:I1231))</f>
        <v/>
      </c>
      <c r="K1231" s="9" t="str">
        <f aca="false">IF(ISBLANK(A1231),"",SUMPRODUCT(O1231:R1231,T1231:W1231)-J1231)</f>
        <v/>
      </c>
      <c r="L1231" s="5" t="str">
        <f aca="false">IF(ISBLANK(A1231),"",K1231/$M$1)</f>
        <v/>
      </c>
      <c r="M1231" s="5" t="str">
        <f aca="false">IF(ISBLANK(A1231),"",K1231/($M$1+SUM(K$3:K1230)))</f>
        <v/>
      </c>
      <c r="N1231" s="0" t="str">
        <f aca="false">IF(ISBLANK(A1231),"",IF(H1232=0,NETWORKDAYS($H$3,H1231,holiday!$B$2:$B$10),IF(DAY(H1231)&lt;DAY(H1232),NETWORKDAYS($H$3,H1231,holiday!$B$2:$B$10),0)))</f>
        <v/>
      </c>
      <c r="O1231" s="0" t="str">
        <f aca="false">IF(ISBLANK(A1231),"",SUMIF($A$3:$A1231,O$2,$B$3:$B1231))</f>
        <v/>
      </c>
      <c r="P1231" s="0" t="str">
        <f aca="false">IF(ISBLANK(A1231),"",SUMIF($A$3:$A1231,P$2,$B$3:$B1231))</f>
        <v/>
      </c>
      <c r="Q1231" s="0" t="str">
        <f aca="false">IF(ISBLANK(A1231),"",SUMIF($A$3:$A1231,Q$2,$B$3:$B1231))</f>
        <v/>
      </c>
      <c r="R1231" s="0" t="str">
        <f aca="false">IF(ISBLANK(A1231),"",SUMIF($A$3:$A1231,R$2,$B$3:$B1231))</f>
        <v/>
      </c>
      <c r="T1231" s="9" t="str">
        <f aca="false">IF(ISBLANK(A1231),"",IF($A1231=T$2,$C1231,T1230))</f>
        <v/>
      </c>
      <c r="U1231" s="9" t="str">
        <f aca="false">IF(ISBLANK(A1231),"",IF($A1231=U$2,$C1231,U1230))</f>
        <v/>
      </c>
      <c r="V1231" s="9" t="str">
        <f aca="false">IF(ISBLANK(A1231),"",IF($A1231=V$2,$C1231,V1230))</f>
        <v/>
      </c>
      <c r="W1231" s="9" t="str">
        <f aca="false">IF(ISBLANK(A1231),"",IF($A1231=W$2,$C1231,W1230))</f>
        <v/>
      </c>
    </row>
    <row r="1232" customFormat="false" ht="14.1" hidden="false" customHeight="false" outlineLevel="0" collapsed="false">
      <c r="H1232" s="8" t="n">
        <f aca="false">IF(ISBLANK(D1232),,LEFT(D1232,LEN(D1232)-6)*1)</f>
        <v>0</v>
      </c>
      <c r="I1232" s="9" t="str">
        <f aca="false">IF(ISBLANK(A1232),"",-B1232*C1232)</f>
        <v/>
      </c>
      <c r="J1232" s="9" t="str">
        <f aca="false">IF(ISBLANK(A1232),"",-SUM(I$3:I1232))</f>
        <v/>
      </c>
      <c r="K1232" s="9" t="str">
        <f aca="false">IF(ISBLANK(A1232),"",SUMPRODUCT(O1232:R1232,T1232:W1232)-J1232)</f>
        <v/>
      </c>
      <c r="L1232" s="5" t="str">
        <f aca="false">IF(ISBLANK(A1232),"",K1232/$M$1)</f>
        <v/>
      </c>
      <c r="M1232" s="5" t="str">
        <f aca="false">IF(ISBLANK(A1232),"",K1232/($M$1+SUM(K$3:K1231)))</f>
        <v/>
      </c>
      <c r="N1232" s="0" t="str">
        <f aca="false">IF(ISBLANK(A1232),"",IF(H1233=0,NETWORKDAYS($H$3,H1232,holiday!$B$2:$B$10),IF(DAY(H1232)&lt;DAY(H1233),NETWORKDAYS($H$3,H1232,holiday!$B$2:$B$10),0)))</f>
        <v/>
      </c>
      <c r="O1232" s="0" t="str">
        <f aca="false">IF(ISBLANK(A1232),"",SUMIF($A$3:$A1232,O$2,$B$3:$B1232))</f>
        <v/>
      </c>
      <c r="P1232" s="0" t="str">
        <f aca="false">IF(ISBLANK(A1232),"",SUMIF($A$3:$A1232,P$2,$B$3:$B1232))</f>
        <v/>
      </c>
      <c r="Q1232" s="0" t="str">
        <f aca="false">IF(ISBLANK(A1232),"",SUMIF($A$3:$A1232,Q$2,$B$3:$B1232))</f>
        <v/>
      </c>
      <c r="R1232" s="0" t="str">
        <f aca="false">IF(ISBLANK(A1232),"",SUMIF($A$3:$A1232,R$2,$B$3:$B1232))</f>
        <v/>
      </c>
      <c r="T1232" s="9" t="str">
        <f aca="false">IF(ISBLANK(A1232),"",IF($A1232=T$2,$C1232,T1231))</f>
        <v/>
      </c>
      <c r="U1232" s="9" t="str">
        <f aca="false">IF(ISBLANK(A1232),"",IF($A1232=U$2,$C1232,U1231))</f>
        <v/>
      </c>
      <c r="V1232" s="9" t="str">
        <f aca="false">IF(ISBLANK(A1232),"",IF($A1232=V$2,$C1232,V1231))</f>
        <v/>
      </c>
      <c r="W1232" s="9" t="str">
        <f aca="false">IF(ISBLANK(A1232),"",IF($A1232=W$2,$C1232,W1231))</f>
        <v/>
      </c>
    </row>
    <row r="1233" customFormat="false" ht="14.1" hidden="false" customHeight="false" outlineLevel="0" collapsed="false">
      <c r="H1233" s="8" t="n">
        <f aca="false">IF(ISBLANK(D1233),,LEFT(D1233,LEN(D1233)-6)*1)</f>
        <v>0</v>
      </c>
      <c r="I1233" s="9" t="str">
        <f aca="false">IF(ISBLANK(A1233),"",-B1233*C1233)</f>
        <v/>
      </c>
      <c r="J1233" s="9" t="str">
        <f aca="false">IF(ISBLANK(A1233),"",-SUM(I$3:I1233))</f>
        <v/>
      </c>
      <c r="K1233" s="9" t="str">
        <f aca="false">IF(ISBLANK(A1233),"",SUMPRODUCT(O1233:R1233,T1233:W1233)-J1233)</f>
        <v/>
      </c>
      <c r="L1233" s="5" t="str">
        <f aca="false">IF(ISBLANK(A1233),"",K1233/$M$1)</f>
        <v/>
      </c>
      <c r="M1233" s="5" t="str">
        <f aca="false">IF(ISBLANK(A1233),"",K1233/($M$1+SUM(K$3:K1232)))</f>
        <v/>
      </c>
      <c r="N1233" s="0" t="str">
        <f aca="false">IF(ISBLANK(A1233),"",IF(H1234=0,NETWORKDAYS($H$3,H1233,holiday!$B$2:$B$10),IF(DAY(H1233)&lt;DAY(H1234),NETWORKDAYS($H$3,H1233,holiday!$B$2:$B$10),0)))</f>
        <v/>
      </c>
      <c r="O1233" s="0" t="str">
        <f aca="false">IF(ISBLANK(A1233),"",SUMIF($A$3:$A1233,O$2,$B$3:$B1233))</f>
        <v/>
      </c>
      <c r="P1233" s="0" t="str">
        <f aca="false">IF(ISBLANK(A1233),"",SUMIF($A$3:$A1233,P$2,$B$3:$B1233))</f>
        <v/>
      </c>
      <c r="Q1233" s="0" t="str">
        <f aca="false">IF(ISBLANK(A1233),"",SUMIF($A$3:$A1233,Q$2,$B$3:$B1233))</f>
        <v/>
      </c>
      <c r="R1233" s="0" t="str">
        <f aca="false">IF(ISBLANK(A1233),"",SUMIF($A$3:$A1233,R$2,$B$3:$B1233))</f>
        <v/>
      </c>
      <c r="T1233" s="9" t="str">
        <f aca="false">IF(ISBLANK(A1233),"",IF($A1233=T$2,$C1233,T1232))</f>
        <v/>
      </c>
      <c r="U1233" s="9" t="str">
        <f aca="false">IF(ISBLANK(A1233),"",IF($A1233=U$2,$C1233,U1232))</f>
        <v/>
      </c>
      <c r="V1233" s="9" t="str">
        <f aca="false">IF(ISBLANK(A1233),"",IF($A1233=V$2,$C1233,V1232))</f>
        <v/>
      </c>
      <c r="W1233" s="9" t="str">
        <f aca="false">IF(ISBLANK(A1233),"",IF($A1233=W$2,$C1233,W1232))</f>
        <v/>
      </c>
    </row>
    <row r="1234" customFormat="false" ht="14.1" hidden="false" customHeight="false" outlineLevel="0" collapsed="false">
      <c r="H1234" s="8" t="n">
        <f aca="false">IF(ISBLANK(D1234),,LEFT(D1234,LEN(D1234)-6)*1)</f>
        <v>0</v>
      </c>
      <c r="I1234" s="9" t="str">
        <f aca="false">IF(ISBLANK(A1234),"",-B1234*C1234)</f>
        <v/>
      </c>
      <c r="J1234" s="9" t="str">
        <f aca="false">IF(ISBLANK(A1234),"",-SUM(I$3:I1234))</f>
        <v/>
      </c>
      <c r="K1234" s="9" t="str">
        <f aca="false">IF(ISBLANK(A1234),"",SUMPRODUCT(O1234:R1234,T1234:W1234)-J1234)</f>
        <v/>
      </c>
      <c r="L1234" s="5" t="str">
        <f aca="false">IF(ISBLANK(A1234),"",K1234/$M$1)</f>
        <v/>
      </c>
      <c r="M1234" s="5" t="str">
        <f aca="false">IF(ISBLANK(A1234),"",K1234/($M$1+SUM(K$3:K1233)))</f>
        <v/>
      </c>
      <c r="N1234" s="0" t="str">
        <f aca="false">IF(ISBLANK(A1234),"",IF(H1235=0,NETWORKDAYS($H$3,H1234,holiday!$B$2:$B$10),IF(DAY(H1234)&lt;DAY(H1235),NETWORKDAYS($H$3,H1234,holiday!$B$2:$B$10),0)))</f>
        <v/>
      </c>
      <c r="O1234" s="0" t="str">
        <f aca="false">IF(ISBLANK(A1234),"",SUMIF($A$3:$A1234,O$2,$B$3:$B1234))</f>
        <v/>
      </c>
      <c r="P1234" s="0" t="str">
        <f aca="false">IF(ISBLANK(A1234),"",SUMIF($A$3:$A1234,P$2,$B$3:$B1234))</f>
        <v/>
      </c>
      <c r="Q1234" s="0" t="str">
        <f aca="false">IF(ISBLANK(A1234),"",SUMIF($A$3:$A1234,Q$2,$B$3:$B1234))</f>
        <v/>
      </c>
      <c r="R1234" s="0" t="str">
        <f aca="false">IF(ISBLANK(A1234),"",SUMIF($A$3:$A1234,R$2,$B$3:$B1234))</f>
        <v/>
      </c>
      <c r="T1234" s="9" t="str">
        <f aca="false">IF(ISBLANK(A1234),"",IF($A1234=T$2,$C1234,T1233))</f>
        <v/>
      </c>
      <c r="U1234" s="9" t="str">
        <f aca="false">IF(ISBLANK(A1234),"",IF($A1234=U$2,$C1234,U1233))</f>
        <v/>
      </c>
      <c r="V1234" s="9" t="str">
        <f aca="false">IF(ISBLANK(A1234),"",IF($A1234=V$2,$C1234,V1233))</f>
        <v/>
      </c>
      <c r="W1234" s="9" t="str">
        <f aca="false">IF(ISBLANK(A1234),"",IF($A1234=W$2,$C1234,W1233))</f>
        <v/>
      </c>
    </row>
    <row r="1235" customFormat="false" ht="14.1" hidden="false" customHeight="false" outlineLevel="0" collapsed="false">
      <c r="H1235" s="8" t="n">
        <f aca="false">IF(ISBLANK(D1235),,LEFT(D1235,LEN(D1235)-6)*1)</f>
        <v>0</v>
      </c>
      <c r="I1235" s="9" t="str">
        <f aca="false">IF(ISBLANK(A1235),"",-B1235*C1235)</f>
        <v/>
      </c>
      <c r="J1235" s="9" t="str">
        <f aca="false">IF(ISBLANK(A1235),"",-SUM(I$3:I1235))</f>
        <v/>
      </c>
      <c r="K1235" s="9" t="str">
        <f aca="false">IF(ISBLANK(A1235),"",SUMPRODUCT(O1235:R1235,T1235:W1235)-J1235)</f>
        <v/>
      </c>
      <c r="L1235" s="5" t="str">
        <f aca="false">IF(ISBLANK(A1235),"",K1235/$M$1)</f>
        <v/>
      </c>
      <c r="M1235" s="5" t="str">
        <f aca="false">IF(ISBLANK(A1235),"",K1235/($M$1+SUM(K$3:K1234)))</f>
        <v/>
      </c>
      <c r="N1235" s="0" t="str">
        <f aca="false">IF(ISBLANK(A1235),"",IF(H1236=0,NETWORKDAYS($H$3,H1235,holiday!$B$2:$B$10),IF(DAY(H1235)&lt;DAY(H1236),NETWORKDAYS($H$3,H1235,holiday!$B$2:$B$10),0)))</f>
        <v/>
      </c>
      <c r="O1235" s="0" t="str">
        <f aca="false">IF(ISBLANK(A1235),"",SUMIF($A$3:$A1235,O$2,$B$3:$B1235))</f>
        <v/>
      </c>
      <c r="P1235" s="0" t="str">
        <f aca="false">IF(ISBLANK(A1235),"",SUMIF($A$3:$A1235,P$2,$B$3:$B1235))</f>
        <v/>
      </c>
      <c r="Q1235" s="0" t="str">
        <f aca="false">IF(ISBLANK(A1235),"",SUMIF($A$3:$A1235,Q$2,$B$3:$B1235))</f>
        <v/>
      </c>
      <c r="R1235" s="0" t="str">
        <f aca="false">IF(ISBLANK(A1235),"",SUMIF($A$3:$A1235,R$2,$B$3:$B1235))</f>
        <v/>
      </c>
      <c r="T1235" s="9" t="str">
        <f aca="false">IF(ISBLANK(A1235),"",IF($A1235=T$2,$C1235,T1234))</f>
        <v/>
      </c>
      <c r="U1235" s="9" t="str">
        <f aca="false">IF(ISBLANK(A1235),"",IF($A1235=U$2,$C1235,U1234))</f>
        <v/>
      </c>
      <c r="V1235" s="9" t="str">
        <f aca="false">IF(ISBLANK(A1235),"",IF($A1235=V$2,$C1235,V1234))</f>
        <v/>
      </c>
      <c r="W1235" s="9" t="str">
        <f aca="false">IF(ISBLANK(A1235),"",IF($A1235=W$2,$C1235,W1234))</f>
        <v/>
      </c>
    </row>
    <row r="1236" customFormat="false" ht="14.1" hidden="false" customHeight="false" outlineLevel="0" collapsed="false">
      <c r="H1236" s="8" t="n">
        <f aca="false">IF(ISBLANK(D1236),,LEFT(D1236,LEN(D1236)-6)*1)</f>
        <v>0</v>
      </c>
      <c r="I1236" s="9" t="str">
        <f aca="false">IF(ISBLANK(A1236),"",-B1236*C1236)</f>
        <v/>
      </c>
      <c r="J1236" s="9" t="str">
        <f aca="false">IF(ISBLANK(A1236),"",-SUM(I$3:I1236))</f>
        <v/>
      </c>
      <c r="K1236" s="9" t="str">
        <f aca="false">IF(ISBLANK(A1236),"",SUMPRODUCT(O1236:R1236,T1236:W1236)-J1236)</f>
        <v/>
      </c>
      <c r="L1236" s="5" t="str">
        <f aca="false">IF(ISBLANK(A1236),"",K1236/$M$1)</f>
        <v/>
      </c>
      <c r="M1236" s="5" t="str">
        <f aca="false">IF(ISBLANK(A1236),"",K1236/($M$1+SUM(K$3:K1235)))</f>
        <v/>
      </c>
      <c r="N1236" s="0" t="str">
        <f aca="false">IF(ISBLANK(A1236),"",IF(H1237=0,NETWORKDAYS($H$3,H1236,holiday!$B$2:$B$10),IF(DAY(H1236)&lt;DAY(H1237),NETWORKDAYS($H$3,H1236,holiday!$B$2:$B$10),0)))</f>
        <v/>
      </c>
      <c r="O1236" s="0" t="str">
        <f aca="false">IF(ISBLANK(A1236),"",SUMIF($A$3:$A1236,O$2,$B$3:$B1236))</f>
        <v/>
      </c>
      <c r="P1236" s="0" t="str">
        <f aca="false">IF(ISBLANK(A1236),"",SUMIF($A$3:$A1236,P$2,$B$3:$B1236))</f>
        <v/>
      </c>
      <c r="Q1236" s="0" t="str">
        <f aca="false">IF(ISBLANK(A1236),"",SUMIF($A$3:$A1236,Q$2,$B$3:$B1236))</f>
        <v/>
      </c>
      <c r="R1236" s="0" t="str">
        <f aca="false">IF(ISBLANK(A1236),"",SUMIF($A$3:$A1236,R$2,$B$3:$B1236))</f>
        <v/>
      </c>
      <c r="T1236" s="9" t="str">
        <f aca="false">IF(ISBLANK(A1236),"",IF($A1236=T$2,$C1236,T1235))</f>
        <v/>
      </c>
      <c r="U1236" s="9" t="str">
        <f aca="false">IF(ISBLANK(A1236),"",IF($A1236=U$2,$C1236,U1235))</f>
        <v/>
      </c>
      <c r="V1236" s="9" t="str">
        <f aca="false">IF(ISBLANK(A1236),"",IF($A1236=V$2,$C1236,V1235))</f>
        <v/>
      </c>
      <c r="W1236" s="9" t="str">
        <f aca="false">IF(ISBLANK(A1236),"",IF($A1236=W$2,$C1236,W1235))</f>
        <v/>
      </c>
    </row>
    <row r="1237" customFormat="false" ht="14.1" hidden="false" customHeight="false" outlineLevel="0" collapsed="false">
      <c r="H1237" s="8" t="n">
        <f aca="false">IF(ISBLANK(D1237),,LEFT(D1237,LEN(D1237)-6)*1)</f>
        <v>0</v>
      </c>
      <c r="I1237" s="9" t="str">
        <f aca="false">IF(ISBLANK(A1237),"",-B1237*C1237)</f>
        <v/>
      </c>
      <c r="J1237" s="9" t="str">
        <f aca="false">IF(ISBLANK(A1237),"",-SUM(I$3:I1237))</f>
        <v/>
      </c>
      <c r="K1237" s="9" t="str">
        <f aca="false">IF(ISBLANK(A1237),"",SUMPRODUCT(O1237:R1237,T1237:W1237)-J1237)</f>
        <v/>
      </c>
      <c r="L1237" s="5" t="str">
        <f aca="false">IF(ISBLANK(A1237),"",K1237/$M$1)</f>
        <v/>
      </c>
      <c r="M1237" s="5" t="str">
        <f aca="false">IF(ISBLANK(A1237),"",K1237/($M$1+SUM(K$3:K1236)))</f>
        <v/>
      </c>
      <c r="N1237" s="0" t="str">
        <f aca="false">IF(ISBLANK(A1237),"",IF(H1238=0,NETWORKDAYS($H$3,H1237,holiday!$B$2:$B$10),IF(DAY(H1237)&lt;DAY(H1238),NETWORKDAYS($H$3,H1237,holiday!$B$2:$B$10),0)))</f>
        <v/>
      </c>
      <c r="O1237" s="0" t="str">
        <f aca="false">IF(ISBLANK(A1237),"",SUMIF($A$3:$A1237,O$2,$B$3:$B1237))</f>
        <v/>
      </c>
      <c r="P1237" s="0" t="str">
        <f aca="false">IF(ISBLANK(A1237),"",SUMIF($A$3:$A1237,P$2,$B$3:$B1237))</f>
        <v/>
      </c>
      <c r="Q1237" s="0" t="str">
        <f aca="false">IF(ISBLANK(A1237),"",SUMIF($A$3:$A1237,Q$2,$B$3:$B1237))</f>
        <v/>
      </c>
      <c r="R1237" s="0" t="str">
        <f aca="false">IF(ISBLANK(A1237),"",SUMIF($A$3:$A1237,R$2,$B$3:$B1237))</f>
        <v/>
      </c>
      <c r="T1237" s="9" t="str">
        <f aca="false">IF(ISBLANK(A1237),"",IF($A1237=T$2,$C1237,T1236))</f>
        <v/>
      </c>
      <c r="U1237" s="9" t="str">
        <f aca="false">IF(ISBLANK(A1237),"",IF($A1237=U$2,$C1237,U1236))</f>
        <v/>
      </c>
      <c r="V1237" s="9" t="str">
        <f aca="false">IF(ISBLANK(A1237),"",IF($A1237=V$2,$C1237,V1236))</f>
        <v/>
      </c>
      <c r="W1237" s="9" t="str">
        <f aca="false">IF(ISBLANK(A1237),"",IF($A1237=W$2,$C1237,W1236))</f>
        <v/>
      </c>
    </row>
    <row r="1238" customFormat="false" ht="14.1" hidden="false" customHeight="false" outlineLevel="0" collapsed="false">
      <c r="H1238" s="8" t="n">
        <f aca="false">IF(ISBLANK(D1238),,LEFT(D1238,LEN(D1238)-6)*1)</f>
        <v>0</v>
      </c>
      <c r="I1238" s="9" t="str">
        <f aca="false">IF(ISBLANK(A1238),"",-B1238*C1238)</f>
        <v/>
      </c>
      <c r="J1238" s="9" t="str">
        <f aca="false">IF(ISBLANK(A1238),"",-SUM(I$3:I1238))</f>
        <v/>
      </c>
      <c r="K1238" s="9" t="str">
        <f aca="false">IF(ISBLANK(A1238),"",SUMPRODUCT(O1238:R1238,T1238:W1238)-J1238)</f>
        <v/>
      </c>
      <c r="L1238" s="5" t="str">
        <f aca="false">IF(ISBLANK(A1238),"",K1238/$M$1)</f>
        <v/>
      </c>
      <c r="M1238" s="5" t="str">
        <f aca="false">IF(ISBLANK(A1238),"",K1238/($M$1+SUM(K$3:K1237)))</f>
        <v/>
      </c>
      <c r="N1238" s="0" t="str">
        <f aca="false">IF(ISBLANK(A1238),"",IF(H1239=0,NETWORKDAYS($H$3,H1238,holiday!$B$2:$B$10),IF(DAY(H1238)&lt;DAY(H1239),NETWORKDAYS($H$3,H1238,holiday!$B$2:$B$10),0)))</f>
        <v/>
      </c>
      <c r="O1238" s="0" t="str">
        <f aca="false">IF(ISBLANK(A1238),"",SUMIF($A$3:$A1238,O$2,$B$3:$B1238))</f>
        <v/>
      </c>
      <c r="P1238" s="0" t="str">
        <f aca="false">IF(ISBLANK(A1238),"",SUMIF($A$3:$A1238,P$2,$B$3:$B1238))</f>
        <v/>
      </c>
      <c r="Q1238" s="0" t="str">
        <f aca="false">IF(ISBLANK(A1238),"",SUMIF($A$3:$A1238,Q$2,$B$3:$B1238))</f>
        <v/>
      </c>
      <c r="R1238" s="0" t="str">
        <f aca="false">IF(ISBLANK(A1238),"",SUMIF($A$3:$A1238,R$2,$B$3:$B1238))</f>
        <v/>
      </c>
      <c r="T1238" s="9" t="str">
        <f aca="false">IF(ISBLANK(A1238),"",IF($A1238=T$2,$C1238,T1237))</f>
        <v/>
      </c>
      <c r="U1238" s="9" t="str">
        <f aca="false">IF(ISBLANK(A1238),"",IF($A1238=U$2,$C1238,U1237))</f>
        <v/>
      </c>
      <c r="V1238" s="9" t="str">
        <f aca="false">IF(ISBLANK(A1238),"",IF($A1238=V$2,$C1238,V1237))</f>
        <v/>
      </c>
      <c r="W1238" s="9" t="str">
        <f aca="false">IF(ISBLANK(A1238),"",IF($A1238=W$2,$C1238,W1237))</f>
        <v/>
      </c>
    </row>
    <row r="1239" customFormat="false" ht="14.1" hidden="false" customHeight="false" outlineLevel="0" collapsed="false">
      <c r="H1239" s="8" t="n">
        <f aca="false">IF(ISBLANK(D1239),,LEFT(D1239,LEN(D1239)-6)*1)</f>
        <v>0</v>
      </c>
      <c r="I1239" s="9" t="str">
        <f aca="false">IF(ISBLANK(A1239),"",-B1239*C1239)</f>
        <v/>
      </c>
      <c r="J1239" s="9" t="str">
        <f aca="false">IF(ISBLANK(A1239),"",-SUM(I$3:I1239))</f>
        <v/>
      </c>
      <c r="K1239" s="9" t="str">
        <f aca="false">IF(ISBLANK(A1239),"",SUMPRODUCT(O1239:R1239,T1239:W1239)-J1239)</f>
        <v/>
      </c>
      <c r="L1239" s="5" t="str">
        <f aca="false">IF(ISBLANK(A1239),"",K1239/$M$1)</f>
        <v/>
      </c>
      <c r="M1239" s="5" t="str">
        <f aca="false">IF(ISBLANK(A1239),"",K1239/($M$1+SUM(K$3:K1238)))</f>
        <v/>
      </c>
      <c r="N1239" s="0" t="str">
        <f aca="false">IF(ISBLANK(A1239),"",IF(H1240=0,NETWORKDAYS($H$3,H1239,holiday!$B$2:$B$10),IF(DAY(H1239)&lt;DAY(H1240),NETWORKDAYS($H$3,H1239,holiday!$B$2:$B$10),0)))</f>
        <v/>
      </c>
      <c r="O1239" s="0" t="str">
        <f aca="false">IF(ISBLANK(A1239),"",SUMIF($A$3:$A1239,O$2,$B$3:$B1239))</f>
        <v/>
      </c>
      <c r="P1239" s="0" t="str">
        <f aca="false">IF(ISBLANK(A1239),"",SUMIF($A$3:$A1239,P$2,$B$3:$B1239))</f>
        <v/>
      </c>
      <c r="Q1239" s="0" t="str">
        <f aca="false">IF(ISBLANK(A1239),"",SUMIF($A$3:$A1239,Q$2,$B$3:$B1239))</f>
        <v/>
      </c>
      <c r="R1239" s="0" t="str">
        <f aca="false">IF(ISBLANK(A1239),"",SUMIF($A$3:$A1239,R$2,$B$3:$B1239))</f>
        <v/>
      </c>
      <c r="T1239" s="9" t="str">
        <f aca="false">IF(ISBLANK(A1239),"",IF($A1239=T$2,$C1239,T1238))</f>
        <v/>
      </c>
      <c r="U1239" s="9" t="str">
        <f aca="false">IF(ISBLANK(A1239),"",IF($A1239=U$2,$C1239,U1238))</f>
        <v/>
      </c>
      <c r="V1239" s="9" t="str">
        <f aca="false">IF(ISBLANK(A1239),"",IF($A1239=V$2,$C1239,V1238))</f>
        <v/>
      </c>
      <c r="W1239" s="9" t="str">
        <f aca="false">IF(ISBLANK(A1239),"",IF($A1239=W$2,$C1239,W1238))</f>
        <v/>
      </c>
    </row>
    <row r="1240" customFormat="false" ht="14.1" hidden="false" customHeight="false" outlineLevel="0" collapsed="false">
      <c r="H1240" s="8" t="n">
        <f aca="false">IF(ISBLANK(D1240),,LEFT(D1240,LEN(D1240)-6)*1)</f>
        <v>0</v>
      </c>
      <c r="I1240" s="9" t="str">
        <f aca="false">IF(ISBLANK(A1240),"",-B1240*C1240)</f>
        <v/>
      </c>
      <c r="J1240" s="9" t="str">
        <f aca="false">IF(ISBLANK(A1240),"",-SUM(I$3:I1240))</f>
        <v/>
      </c>
      <c r="K1240" s="9" t="str">
        <f aca="false">IF(ISBLANK(A1240),"",SUMPRODUCT(O1240:R1240,T1240:W1240)-J1240)</f>
        <v/>
      </c>
      <c r="L1240" s="5" t="str">
        <f aca="false">IF(ISBLANK(A1240),"",K1240/$M$1)</f>
        <v/>
      </c>
      <c r="M1240" s="5" t="str">
        <f aca="false">IF(ISBLANK(A1240),"",K1240/($M$1+SUM(K$3:K1239)))</f>
        <v/>
      </c>
      <c r="N1240" s="0" t="str">
        <f aca="false">IF(ISBLANK(A1240),"",IF(H1241=0,NETWORKDAYS($H$3,H1240,holiday!$B$2:$B$10),IF(DAY(H1240)&lt;DAY(H1241),NETWORKDAYS($H$3,H1240,holiday!$B$2:$B$10),0)))</f>
        <v/>
      </c>
      <c r="O1240" s="0" t="str">
        <f aca="false">IF(ISBLANK(A1240),"",SUMIF($A$3:$A1240,O$2,$B$3:$B1240))</f>
        <v/>
      </c>
      <c r="P1240" s="0" t="str">
        <f aca="false">IF(ISBLANK(A1240),"",SUMIF($A$3:$A1240,P$2,$B$3:$B1240))</f>
        <v/>
      </c>
      <c r="Q1240" s="0" t="str">
        <f aca="false">IF(ISBLANK(A1240),"",SUMIF($A$3:$A1240,Q$2,$B$3:$B1240))</f>
        <v/>
      </c>
      <c r="R1240" s="0" t="str">
        <f aca="false">IF(ISBLANK(A1240),"",SUMIF($A$3:$A1240,R$2,$B$3:$B1240))</f>
        <v/>
      </c>
      <c r="T1240" s="9" t="str">
        <f aca="false">IF(ISBLANK(A1240),"",IF($A1240=T$2,$C1240,T1239))</f>
        <v/>
      </c>
      <c r="U1240" s="9" t="str">
        <f aca="false">IF(ISBLANK(A1240),"",IF($A1240=U$2,$C1240,U1239))</f>
        <v/>
      </c>
      <c r="V1240" s="9" t="str">
        <f aca="false">IF(ISBLANK(A1240),"",IF($A1240=V$2,$C1240,V1239))</f>
        <v/>
      </c>
      <c r="W1240" s="9" t="str">
        <f aca="false">IF(ISBLANK(A1240),"",IF($A1240=W$2,$C1240,W1239))</f>
        <v/>
      </c>
    </row>
    <row r="1241" customFormat="false" ht="14.1" hidden="false" customHeight="false" outlineLevel="0" collapsed="false">
      <c r="H1241" s="8" t="n">
        <f aca="false">IF(ISBLANK(D1241),,LEFT(D1241,LEN(D1241)-6)*1)</f>
        <v>0</v>
      </c>
      <c r="I1241" s="9" t="str">
        <f aca="false">IF(ISBLANK(A1241),"",-B1241*C1241)</f>
        <v/>
      </c>
      <c r="J1241" s="9" t="str">
        <f aca="false">IF(ISBLANK(A1241),"",-SUM(I$3:I1241))</f>
        <v/>
      </c>
      <c r="K1241" s="9" t="str">
        <f aca="false">IF(ISBLANK(A1241),"",SUMPRODUCT(O1241:R1241,T1241:W1241)-J1241)</f>
        <v/>
      </c>
      <c r="L1241" s="5" t="str">
        <f aca="false">IF(ISBLANK(A1241),"",K1241/$M$1)</f>
        <v/>
      </c>
      <c r="M1241" s="5" t="str">
        <f aca="false">IF(ISBLANK(A1241),"",K1241/($M$1+SUM(K$3:K1240)))</f>
        <v/>
      </c>
      <c r="N1241" s="0" t="str">
        <f aca="false">IF(ISBLANK(A1241),"",IF(H1242=0,NETWORKDAYS($H$3,H1241,holiday!$B$2:$B$10),IF(DAY(H1241)&lt;DAY(H1242),NETWORKDAYS($H$3,H1241,holiday!$B$2:$B$10),0)))</f>
        <v/>
      </c>
      <c r="O1241" s="0" t="str">
        <f aca="false">IF(ISBLANK(A1241),"",SUMIF($A$3:$A1241,O$2,$B$3:$B1241))</f>
        <v/>
      </c>
      <c r="P1241" s="0" t="str">
        <f aca="false">IF(ISBLANK(A1241),"",SUMIF($A$3:$A1241,P$2,$B$3:$B1241))</f>
        <v/>
      </c>
      <c r="Q1241" s="0" t="str">
        <f aca="false">IF(ISBLANK(A1241),"",SUMIF($A$3:$A1241,Q$2,$B$3:$B1241))</f>
        <v/>
      </c>
      <c r="R1241" s="0" t="str">
        <f aca="false">IF(ISBLANK(A1241),"",SUMIF($A$3:$A1241,R$2,$B$3:$B1241))</f>
        <v/>
      </c>
      <c r="T1241" s="9" t="str">
        <f aca="false">IF(ISBLANK(A1241),"",IF($A1241=T$2,$C1241,T1240))</f>
        <v/>
      </c>
      <c r="U1241" s="9" t="str">
        <f aca="false">IF(ISBLANK(A1241),"",IF($A1241=U$2,$C1241,U1240))</f>
        <v/>
      </c>
      <c r="V1241" s="9" t="str">
        <f aca="false">IF(ISBLANK(A1241),"",IF($A1241=V$2,$C1241,V1240))</f>
        <v/>
      </c>
      <c r="W1241" s="9" t="str">
        <f aca="false">IF(ISBLANK(A1241),"",IF($A1241=W$2,$C1241,W1240))</f>
        <v/>
      </c>
    </row>
    <row r="1242" customFormat="false" ht="14.1" hidden="false" customHeight="false" outlineLevel="0" collapsed="false">
      <c r="H1242" s="8" t="n">
        <f aca="false">IF(ISBLANK(D1242),,LEFT(D1242,LEN(D1242)-6)*1)</f>
        <v>0</v>
      </c>
      <c r="I1242" s="9" t="str">
        <f aca="false">IF(ISBLANK(A1242),"",-B1242*C1242)</f>
        <v/>
      </c>
      <c r="J1242" s="9" t="str">
        <f aca="false">IF(ISBLANK(A1242),"",-SUM(I$3:I1242))</f>
        <v/>
      </c>
      <c r="K1242" s="9" t="str">
        <f aca="false">IF(ISBLANK(A1242),"",SUMPRODUCT(O1242:R1242,T1242:W1242)-J1242)</f>
        <v/>
      </c>
      <c r="L1242" s="5" t="str">
        <f aca="false">IF(ISBLANK(A1242),"",K1242/$M$1)</f>
        <v/>
      </c>
      <c r="M1242" s="5" t="str">
        <f aca="false">IF(ISBLANK(A1242),"",K1242/($M$1+SUM(K$3:K1241)))</f>
        <v/>
      </c>
      <c r="N1242" s="0" t="str">
        <f aca="false">IF(ISBLANK(A1242),"",IF(H1243=0,NETWORKDAYS($H$3,H1242,holiday!$B$2:$B$10),IF(DAY(H1242)&lt;DAY(H1243),NETWORKDAYS($H$3,H1242,holiday!$B$2:$B$10),0)))</f>
        <v/>
      </c>
      <c r="O1242" s="0" t="str">
        <f aca="false">IF(ISBLANK(A1242),"",SUMIF($A$3:$A1242,O$2,$B$3:$B1242))</f>
        <v/>
      </c>
      <c r="P1242" s="0" t="str">
        <f aca="false">IF(ISBLANK(A1242),"",SUMIF($A$3:$A1242,P$2,$B$3:$B1242))</f>
        <v/>
      </c>
      <c r="Q1242" s="0" t="str">
        <f aca="false">IF(ISBLANK(A1242),"",SUMIF($A$3:$A1242,Q$2,$B$3:$B1242))</f>
        <v/>
      </c>
      <c r="R1242" s="0" t="str">
        <f aca="false">IF(ISBLANK(A1242),"",SUMIF($A$3:$A1242,R$2,$B$3:$B1242))</f>
        <v/>
      </c>
      <c r="T1242" s="9" t="str">
        <f aca="false">IF(ISBLANK(A1242),"",IF($A1242=T$2,$C1242,T1241))</f>
        <v/>
      </c>
      <c r="U1242" s="9" t="str">
        <f aca="false">IF(ISBLANK(A1242),"",IF($A1242=U$2,$C1242,U1241))</f>
        <v/>
      </c>
      <c r="V1242" s="9" t="str">
        <f aca="false">IF(ISBLANK(A1242),"",IF($A1242=V$2,$C1242,V1241))</f>
        <v/>
      </c>
      <c r="W1242" s="9" t="str">
        <f aca="false">IF(ISBLANK(A1242),"",IF($A1242=W$2,$C1242,W1241))</f>
        <v/>
      </c>
    </row>
    <row r="1243" customFormat="false" ht="14.1" hidden="false" customHeight="false" outlineLevel="0" collapsed="false">
      <c r="H1243" s="8" t="n">
        <f aca="false">IF(ISBLANK(D1243),,LEFT(D1243,LEN(D1243)-6)*1)</f>
        <v>0</v>
      </c>
      <c r="I1243" s="9" t="str">
        <f aca="false">IF(ISBLANK(A1243),"",-B1243*C1243)</f>
        <v/>
      </c>
      <c r="J1243" s="9" t="str">
        <f aca="false">IF(ISBLANK(A1243),"",-SUM(I$3:I1243))</f>
        <v/>
      </c>
      <c r="K1243" s="9" t="str">
        <f aca="false">IF(ISBLANK(A1243),"",SUMPRODUCT(O1243:R1243,T1243:W1243)-J1243)</f>
        <v/>
      </c>
      <c r="L1243" s="5" t="str">
        <f aca="false">IF(ISBLANK(A1243),"",K1243/$M$1)</f>
        <v/>
      </c>
      <c r="M1243" s="5" t="str">
        <f aca="false">IF(ISBLANK(A1243),"",K1243/($M$1+SUM(K$3:K1242)))</f>
        <v/>
      </c>
      <c r="N1243" s="0" t="str">
        <f aca="false">IF(ISBLANK(A1243),"",IF(H1244=0,NETWORKDAYS($H$3,H1243,holiday!$B$2:$B$10),IF(DAY(H1243)&lt;DAY(H1244),NETWORKDAYS($H$3,H1243,holiday!$B$2:$B$10),0)))</f>
        <v/>
      </c>
      <c r="O1243" s="0" t="str">
        <f aca="false">IF(ISBLANK(A1243),"",SUMIF($A$3:$A1243,O$2,$B$3:$B1243))</f>
        <v/>
      </c>
      <c r="P1243" s="0" t="str">
        <f aca="false">IF(ISBLANK(A1243),"",SUMIF($A$3:$A1243,P$2,$B$3:$B1243))</f>
        <v/>
      </c>
      <c r="Q1243" s="0" t="str">
        <f aca="false">IF(ISBLANK(A1243),"",SUMIF($A$3:$A1243,Q$2,$B$3:$B1243))</f>
        <v/>
      </c>
      <c r="R1243" s="0" t="str">
        <f aca="false">IF(ISBLANK(A1243),"",SUMIF($A$3:$A1243,R$2,$B$3:$B1243))</f>
        <v/>
      </c>
      <c r="T1243" s="9" t="str">
        <f aca="false">IF(ISBLANK(A1243),"",IF($A1243=T$2,$C1243,T1242))</f>
        <v/>
      </c>
      <c r="U1243" s="9" t="str">
        <f aca="false">IF(ISBLANK(A1243),"",IF($A1243=U$2,$C1243,U1242))</f>
        <v/>
      </c>
      <c r="V1243" s="9" t="str">
        <f aca="false">IF(ISBLANK(A1243),"",IF($A1243=V$2,$C1243,V1242))</f>
        <v/>
      </c>
      <c r="W1243" s="9" t="str">
        <f aca="false">IF(ISBLANK(A1243),"",IF($A1243=W$2,$C1243,W1242))</f>
        <v/>
      </c>
    </row>
    <row r="1244" customFormat="false" ht="14.1" hidden="false" customHeight="false" outlineLevel="0" collapsed="false">
      <c r="H1244" s="8" t="n">
        <f aca="false">IF(ISBLANK(D1244),,LEFT(D1244,LEN(D1244)-6)*1)</f>
        <v>0</v>
      </c>
      <c r="I1244" s="9" t="str">
        <f aca="false">IF(ISBLANK(A1244),"",-B1244*C1244)</f>
        <v/>
      </c>
      <c r="J1244" s="9" t="str">
        <f aca="false">IF(ISBLANK(A1244),"",-SUM(I$3:I1244))</f>
        <v/>
      </c>
      <c r="K1244" s="9" t="str">
        <f aca="false">IF(ISBLANK(A1244),"",SUMPRODUCT(O1244:R1244,T1244:W1244)-J1244)</f>
        <v/>
      </c>
      <c r="L1244" s="5" t="str">
        <f aca="false">IF(ISBLANK(A1244),"",K1244/$M$1)</f>
        <v/>
      </c>
      <c r="M1244" s="5" t="str">
        <f aca="false">IF(ISBLANK(A1244),"",K1244/($M$1+SUM(K$3:K1243)))</f>
        <v/>
      </c>
      <c r="N1244" s="0" t="str">
        <f aca="false">IF(ISBLANK(A1244),"",IF(H1245=0,NETWORKDAYS($H$3,H1244,holiday!$B$2:$B$10),IF(DAY(H1244)&lt;DAY(H1245),NETWORKDAYS($H$3,H1244,holiday!$B$2:$B$10),0)))</f>
        <v/>
      </c>
      <c r="O1244" s="0" t="str">
        <f aca="false">IF(ISBLANK(A1244),"",SUMIF($A$3:$A1244,O$2,$B$3:$B1244))</f>
        <v/>
      </c>
      <c r="P1244" s="0" t="str">
        <f aca="false">IF(ISBLANK(A1244),"",SUMIF($A$3:$A1244,P$2,$B$3:$B1244))</f>
        <v/>
      </c>
      <c r="Q1244" s="0" t="str">
        <f aca="false">IF(ISBLANK(A1244),"",SUMIF($A$3:$A1244,Q$2,$B$3:$B1244))</f>
        <v/>
      </c>
      <c r="R1244" s="0" t="str">
        <f aca="false">IF(ISBLANK(A1244),"",SUMIF($A$3:$A1244,R$2,$B$3:$B1244))</f>
        <v/>
      </c>
      <c r="T1244" s="9" t="str">
        <f aca="false">IF(ISBLANK(A1244),"",IF($A1244=T$2,$C1244,T1243))</f>
        <v/>
      </c>
      <c r="U1244" s="9" t="str">
        <f aca="false">IF(ISBLANK(A1244),"",IF($A1244=U$2,$C1244,U1243))</f>
        <v/>
      </c>
      <c r="V1244" s="9" t="str">
        <f aca="false">IF(ISBLANK(A1244),"",IF($A1244=V$2,$C1244,V1243))</f>
        <v/>
      </c>
      <c r="W1244" s="9" t="str">
        <f aca="false">IF(ISBLANK(A1244),"",IF($A1244=W$2,$C1244,W1243))</f>
        <v/>
      </c>
    </row>
    <row r="1245" customFormat="false" ht="14.1" hidden="false" customHeight="false" outlineLevel="0" collapsed="false">
      <c r="H1245" s="8" t="n">
        <f aca="false">IF(ISBLANK(D1245),,LEFT(D1245,LEN(D1245)-6)*1)</f>
        <v>0</v>
      </c>
      <c r="I1245" s="9" t="str">
        <f aca="false">IF(ISBLANK(A1245),"",-B1245*C1245)</f>
        <v/>
      </c>
      <c r="J1245" s="9" t="str">
        <f aca="false">IF(ISBLANK(A1245),"",-SUM(I$3:I1245))</f>
        <v/>
      </c>
      <c r="K1245" s="9" t="str">
        <f aca="false">IF(ISBLANK(A1245),"",SUMPRODUCT(O1245:R1245,T1245:W1245)-J1245)</f>
        <v/>
      </c>
      <c r="L1245" s="5" t="str">
        <f aca="false">IF(ISBLANK(A1245),"",K1245/$M$1)</f>
        <v/>
      </c>
      <c r="M1245" s="5" t="str">
        <f aca="false">IF(ISBLANK(A1245),"",K1245/($M$1+SUM(K$3:K1244)))</f>
        <v/>
      </c>
      <c r="N1245" s="0" t="str">
        <f aca="false">IF(ISBLANK(A1245),"",IF(H1246=0,NETWORKDAYS($H$3,H1245,holiday!$B$2:$B$10),IF(DAY(H1245)&lt;DAY(H1246),NETWORKDAYS($H$3,H1245,holiday!$B$2:$B$10),0)))</f>
        <v/>
      </c>
      <c r="O1245" s="0" t="str">
        <f aca="false">IF(ISBLANK(A1245),"",SUMIF($A$3:$A1245,O$2,$B$3:$B1245))</f>
        <v/>
      </c>
      <c r="P1245" s="0" t="str">
        <f aca="false">IF(ISBLANK(A1245),"",SUMIF($A$3:$A1245,P$2,$B$3:$B1245))</f>
        <v/>
      </c>
      <c r="Q1245" s="0" t="str">
        <f aca="false">IF(ISBLANK(A1245),"",SUMIF($A$3:$A1245,Q$2,$B$3:$B1245))</f>
        <v/>
      </c>
      <c r="R1245" s="0" t="str">
        <f aca="false">IF(ISBLANK(A1245),"",SUMIF($A$3:$A1245,R$2,$B$3:$B1245))</f>
        <v/>
      </c>
      <c r="T1245" s="9" t="str">
        <f aca="false">IF(ISBLANK(A1245),"",IF($A1245=T$2,$C1245,T1244))</f>
        <v/>
      </c>
      <c r="U1245" s="9" t="str">
        <f aca="false">IF(ISBLANK(A1245),"",IF($A1245=U$2,$C1245,U1244))</f>
        <v/>
      </c>
      <c r="V1245" s="9" t="str">
        <f aca="false">IF(ISBLANK(A1245),"",IF($A1245=V$2,$C1245,V1244))</f>
        <v/>
      </c>
      <c r="W1245" s="9" t="str">
        <f aca="false">IF(ISBLANK(A1245),"",IF($A1245=W$2,$C1245,W1244))</f>
        <v/>
      </c>
    </row>
    <row r="1246" customFormat="false" ht="14.1" hidden="false" customHeight="false" outlineLevel="0" collapsed="false">
      <c r="H1246" s="8" t="n">
        <f aca="false">IF(ISBLANK(D1246),,LEFT(D1246,LEN(D1246)-6)*1)</f>
        <v>0</v>
      </c>
      <c r="I1246" s="9" t="str">
        <f aca="false">IF(ISBLANK(A1246),"",-B1246*C1246)</f>
        <v/>
      </c>
      <c r="J1246" s="9" t="str">
        <f aca="false">IF(ISBLANK(A1246),"",-SUM(I$3:I1246))</f>
        <v/>
      </c>
      <c r="K1246" s="9" t="str">
        <f aca="false">IF(ISBLANK(A1246),"",SUMPRODUCT(O1246:R1246,T1246:W1246)-J1246)</f>
        <v/>
      </c>
      <c r="L1246" s="5" t="str">
        <f aca="false">IF(ISBLANK(A1246),"",K1246/$M$1)</f>
        <v/>
      </c>
      <c r="M1246" s="5" t="str">
        <f aca="false">IF(ISBLANK(A1246),"",K1246/($M$1+SUM(K$3:K1245)))</f>
        <v/>
      </c>
      <c r="N1246" s="0" t="str">
        <f aca="false">IF(ISBLANK(A1246),"",IF(H1247=0,NETWORKDAYS($H$3,H1246,holiday!$B$2:$B$10),IF(DAY(H1246)&lt;DAY(H1247),NETWORKDAYS($H$3,H1246,holiday!$B$2:$B$10),0)))</f>
        <v/>
      </c>
      <c r="O1246" s="0" t="str">
        <f aca="false">IF(ISBLANK(A1246),"",SUMIF($A$3:$A1246,O$2,$B$3:$B1246))</f>
        <v/>
      </c>
      <c r="P1246" s="0" t="str">
        <f aca="false">IF(ISBLANK(A1246),"",SUMIF($A$3:$A1246,P$2,$B$3:$B1246))</f>
        <v/>
      </c>
      <c r="Q1246" s="0" t="str">
        <f aca="false">IF(ISBLANK(A1246),"",SUMIF($A$3:$A1246,Q$2,$B$3:$B1246))</f>
        <v/>
      </c>
      <c r="R1246" s="0" t="str">
        <f aca="false">IF(ISBLANK(A1246),"",SUMIF($A$3:$A1246,R$2,$B$3:$B1246))</f>
        <v/>
      </c>
      <c r="T1246" s="9" t="str">
        <f aca="false">IF(ISBLANK(A1246),"",IF($A1246=T$2,$C1246,T1245))</f>
        <v/>
      </c>
      <c r="U1246" s="9" t="str">
        <f aca="false">IF(ISBLANK(A1246),"",IF($A1246=U$2,$C1246,U1245))</f>
        <v/>
      </c>
      <c r="V1246" s="9" t="str">
        <f aca="false">IF(ISBLANK(A1246),"",IF($A1246=V$2,$C1246,V1245))</f>
        <v/>
      </c>
      <c r="W1246" s="9" t="str">
        <f aca="false">IF(ISBLANK(A1246),"",IF($A1246=W$2,$C1246,W1245))</f>
        <v/>
      </c>
    </row>
    <row r="1247" customFormat="false" ht="14.1" hidden="false" customHeight="false" outlineLevel="0" collapsed="false">
      <c r="H1247" s="8" t="n">
        <f aca="false">IF(ISBLANK(D1247),,LEFT(D1247,LEN(D1247)-6)*1)</f>
        <v>0</v>
      </c>
      <c r="I1247" s="9" t="str">
        <f aca="false">IF(ISBLANK(A1247),"",-B1247*C1247)</f>
        <v/>
      </c>
      <c r="J1247" s="9" t="str">
        <f aca="false">IF(ISBLANK(A1247),"",-SUM(I$3:I1247))</f>
        <v/>
      </c>
      <c r="K1247" s="9" t="str">
        <f aca="false">IF(ISBLANK(A1247),"",SUMPRODUCT(O1247:R1247,T1247:W1247)-J1247)</f>
        <v/>
      </c>
      <c r="L1247" s="5" t="str">
        <f aca="false">IF(ISBLANK(A1247),"",K1247/$M$1)</f>
        <v/>
      </c>
      <c r="M1247" s="5" t="str">
        <f aca="false">IF(ISBLANK(A1247),"",K1247/($M$1+SUM(K$3:K1246)))</f>
        <v/>
      </c>
      <c r="N1247" s="0" t="str">
        <f aca="false">IF(ISBLANK(A1247),"",IF(H1248=0,NETWORKDAYS($H$3,H1247,holiday!$B$2:$B$10),IF(DAY(H1247)&lt;DAY(H1248),NETWORKDAYS($H$3,H1247,holiday!$B$2:$B$10),0)))</f>
        <v/>
      </c>
      <c r="O1247" s="0" t="str">
        <f aca="false">IF(ISBLANK(A1247),"",SUMIF($A$3:$A1247,O$2,$B$3:$B1247))</f>
        <v/>
      </c>
      <c r="P1247" s="0" t="str">
        <f aca="false">IF(ISBLANK(A1247),"",SUMIF($A$3:$A1247,P$2,$B$3:$B1247))</f>
        <v/>
      </c>
      <c r="Q1247" s="0" t="str">
        <f aca="false">IF(ISBLANK(A1247),"",SUMIF($A$3:$A1247,Q$2,$B$3:$B1247))</f>
        <v/>
      </c>
      <c r="R1247" s="0" t="str">
        <f aca="false">IF(ISBLANK(A1247),"",SUMIF($A$3:$A1247,R$2,$B$3:$B1247))</f>
        <v/>
      </c>
      <c r="T1247" s="9" t="str">
        <f aca="false">IF(ISBLANK(A1247),"",IF($A1247=T$2,$C1247,T1246))</f>
        <v/>
      </c>
      <c r="U1247" s="9" t="str">
        <f aca="false">IF(ISBLANK(A1247),"",IF($A1247=U$2,$C1247,U1246))</f>
        <v/>
      </c>
      <c r="V1247" s="9" t="str">
        <f aca="false">IF(ISBLANK(A1247),"",IF($A1247=V$2,$C1247,V1246))</f>
        <v/>
      </c>
      <c r="W1247" s="9" t="str">
        <f aca="false">IF(ISBLANK(A1247),"",IF($A1247=W$2,$C1247,W1246))</f>
        <v/>
      </c>
    </row>
    <row r="1248" customFormat="false" ht="14.1" hidden="false" customHeight="false" outlineLevel="0" collapsed="false">
      <c r="H1248" s="8" t="n">
        <f aca="false">IF(ISBLANK(D1248),,LEFT(D1248,LEN(D1248)-6)*1)</f>
        <v>0</v>
      </c>
      <c r="I1248" s="9" t="str">
        <f aca="false">IF(ISBLANK(A1248),"",-B1248*C1248)</f>
        <v/>
      </c>
      <c r="J1248" s="9" t="str">
        <f aca="false">IF(ISBLANK(A1248),"",-SUM(I$3:I1248))</f>
        <v/>
      </c>
      <c r="K1248" s="9" t="str">
        <f aca="false">IF(ISBLANK(A1248),"",SUMPRODUCT(O1248:R1248,T1248:W1248)-J1248)</f>
        <v/>
      </c>
      <c r="L1248" s="5" t="str">
        <f aca="false">IF(ISBLANK(A1248),"",K1248/$M$1)</f>
        <v/>
      </c>
      <c r="M1248" s="5" t="str">
        <f aca="false">IF(ISBLANK(A1248),"",K1248/($M$1+SUM(K$3:K1247)))</f>
        <v/>
      </c>
      <c r="N1248" s="0" t="str">
        <f aca="false">IF(ISBLANK(A1248),"",IF(H1249=0,NETWORKDAYS($H$3,H1248,holiday!$B$2:$B$10),IF(DAY(H1248)&lt;DAY(H1249),NETWORKDAYS($H$3,H1248,holiday!$B$2:$B$10),0)))</f>
        <v/>
      </c>
      <c r="O1248" s="0" t="str">
        <f aca="false">IF(ISBLANK(A1248),"",SUMIF($A$3:$A1248,O$2,$B$3:$B1248))</f>
        <v/>
      </c>
      <c r="P1248" s="0" t="str">
        <f aca="false">IF(ISBLANK(A1248),"",SUMIF($A$3:$A1248,P$2,$B$3:$B1248))</f>
        <v/>
      </c>
      <c r="Q1248" s="0" t="str">
        <f aca="false">IF(ISBLANK(A1248),"",SUMIF($A$3:$A1248,Q$2,$B$3:$B1248))</f>
        <v/>
      </c>
      <c r="R1248" s="0" t="str">
        <f aca="false">IF(ISBLANK(A1248),"",SUMIF($A$3:$A1248,R$2,$B$3:$B1248))</f>
        <v/>
      </c>
      <c r="T1248" s="9" t="str">
        <f aca="false">IF(ISBLANK(A1248),"",IF($A1248=T$2,$C1248,T1247))</f>
        <v/>
      </c>
      <c r="U1248" s="9" t="str">
        <f aca="false">IF(ISBLANK(A1248),"",IF($A1248=U$2,$C1248,U1247))</f>
        <v/>
      </c>
      <c r="V1248" s="9" t="str">
        <f aca="false">IF(ISBLANK(A1248),"",IF($A1248=V$2,$C1248,V1247))</f>
        <v/>
      </c>
      <c r="W1248" s="9" t="str">
        <f aca="false">IF(ISBLANK(A1248),"",IF($A1248=W$2,$C1248,W1247))</f>
        <v/>
      </c>
    </row>
    <row r="1249" customFormat="false" ht="14.1" hidden="false" customHeight="false" outlineLevel="0" collapsed="false">
      <c r="H1249" s="8" t="n">
        <f aca="false">IF(ISBLANK(D1249),,LEFT(D1249,LEN(D1249)-6)*1)</f>
        <v>0</v>
      </c>
      <c r="I1249" s="9" t="str">
        <f aca="false">IF(ISBLANK(A1249),"",-B1249*C1249)</f>
        <v/>
      </c>
      <c r="J1249" s="9" t="str">
        <f aca="false">IF(ISBLANK(A1249),"",-SUM(I$3:I1249))</f>
        <v/>
      </c>
      <c r="K1249" s="9" t="str">
        <f aca="false">IF(ISBLANK(A1249),"",SUMPRODUCT(O1249:R1249,T1249:W1249)-J1249)</f>
        <v/>
      </c>
      <c r="L1249" s="5" t="str">
        <f aca="false">IF(ISBLANK(A1249),"",K1249/$M$1)</f>
        <v/>
      </c>
      <c r="M1249" s="5" t="str">
        <f aca="false">IF(ISBLANK(A1249),"",K1249/($M$1+SUM(K$3:K1248)))</f>
        <v/>
      </c>
      <c r="N1249" s="0" t="str">
        <f aca="false">IF(ISBLANK(A1249),"",IF(H1250=0,NETWORKDAYS($H$3,H1249,holiday!$B$2:$B$10),IF(DAY(H1249)&lt;DAY(H1250),NETWORKDAYS($H$3,H1249,holiday!$B$2:$B$10),0)))</f>
        <v/>
      </c>
      <c r="O1249" s="0" t="str">
        <f aca="false">IF(ISBLANK(A1249),"",SUMIF($A$3:$A1249,O$2,$B$3:$B1249))</f>
        <v/>
      </c>
      <c r="P1249" s="0" t="str">
        <f aca="false">IF(ISBLANK(A1249),"",SUMIF($A$3:$A1249,P$2,$B$3:$B1249))</f>
        <v/>
      </c>
      <c r="Q1249" s="0" t="str">
        <f aca="false">IF(ISBLANK(A1249),"",SUMIF($A$3:$A1249,Q$2,$B$3:$B1249))</f>
        <v/>
      </c>
      <c r="R1249" s="0" t="str">
        <f aca="false">IF(ISBLANK(A1249),"",SUMIF($A$3:$A1249,R$2,$B$3:$B1249))</f>
        <v/>
      </c>
      <c r="T1249" s="9" t="str">
        <f aca="false">IF(ISBLANK(A1249),"",IF($A1249=T$2,$C1249,T1248))</f>
        <v/>
      </c>
      <c r="U1249" s="9" t="str">
        <f aca="false">IF(ISBLANK(A1249),"",IF($A1249=U$2,$C1249,U1248))</f>
        <v/>
      </c>
      <c r="V1249" s="9" t="str">
        <f aca="false">IF(ISBLANK(A1249),"",IF($A1249=V$2,$C1249,V1248))</f>
        <v/>
      </c>
      <c r="W1249" s="9" t="str">
        <f aca="false">IF(ISBLANK(A1249),"",IF($A1249=W$2,$C1249,W1248))</f>
        <v/>
      </c>
    </row>
    <row r="1250" customFormat="false" ht="14.1" hidden="false" customHeight="false" outlineLevel="0" collapsed="false">
      <c r="H1250" s="8" t="n">
        <f aca="false">IF(ISBLANK(D1250),,LEFT(D1250,LEN(D1250)-6)*1)</f>
        <v>0</v>
      </c>
      <c r="I1250" s="9" t="str">
        <f aca="false">IF(ISBLANK(A1250),"",-B1250*C1250)</f>
        <v/>
      </c>
      <c r="J1250" s="9" t="str">
        <f aca="false">IF(ISBLANK(A1250),"",-SUM(I$3:I1250))</f>
        <v/>
      </c>
      <c r="K1250" s="9" t="str">
        <f aca="false">IF(ISBLANK(A1250),"",SUMPRODUCT(O1250:R1250,T1250:W1250)-J1250)</f>
        <v/>
      </c>
      <c r="L1250" s="5" t="str">
        <f aca="false">IF(ISBLANK(A1250),"",K1250/$M$1)</f>
        <v/>
      </c>
      <c r="M1250" s="5" t="str">
        <f aca="false">IF(ISBLANK(A1250),"",K1250/($M$1+SUM(K$3:K1249)))</f>
        <v/>
      </c>
      <c r="N1250" s="0" t="str">
        <f aca="false">IF(ISBLANK(A1250),"",IF(H1251=0,NETWORKDAYS($H$3,H1250,holiday!$B$2:$B$10),IF(DAY(H1250)&lt;DAY(H1251),NETWORKDAYS($H$3,H1250,holiday!$B$2:$B$10),0)))</f>
        <v/>
      </c>
      <c r="O1250" s="0" t="str">
        <f aca="false">IF(ISBLANK(A1250),"",SUMIF($A$3:$A1250,O$2,$B$3:$B1250))</f>
        <v/>
      </c>
      <c r="P1250" s="0" t="str">
        <f aca="false">IF(ISBLANK(A1250),"",SUMIF($A$3:$A1250,P$2,$B$3:$B1250))</f>
        <v/>
      </c>
      <c r="Q1250" s="0" t="str">
        <f aca="false">IF(ISBLANK(A1250),"",SUMIF($A$3:$A1250,Q$2,$B$3:$B1250))</f>
        <v/>
      </c>
      <c r="R1250" s="0" t="str">
        <f aca="false">IF(ISBLANK(A1250),"",SUMIF($A$3:$A1250,R$2,$B$3:$B1250))</f>
        <v/>
      </c>
      <c r="T1250" s="9" t="str">
        <f aca="false">IF(ISBLANK(A1250),"",IF($A1250=T$2,$C1250,T1249))</f>
        <v/>
      </c>
      <c r="U1250" s="9" t="str">
        <f aca="false">IF(ISBLANK(A1250),"",IF($A1250=U$2,$C1250,U1249))</f>
        <v/>
      </c>
      <c r="V1250" s="9" t="str">
        <f aca="false">IF(ISBLANK(A1250),"",IF($A1250=V$2,$C1250,V1249))</f>
        <v/>
      </c>
      <c r="W1250" s="9" t="str">
        <f aca="false">IF(ISBLANK(A1250),"",IF($A1250=W$2,$C1250,W1249))</f>
        <v/>
      </c>
    </row>
    <row r="1251" customFormat="false" ht="14.1" hidden="false" customHeight="false" outlineLevel="0" collapsed="false">
      <c r="H1251" s="8" t="n">
        <f aca="false">IF(ISBLANK(D1251),,LEFT(D1251,LEN(D1251)-6)*1)</f>
        <v>0</v>
      </c>
      <c r="I1251" s="9" t="str">
        <f aca="false">IF(ISBLANK(A1251),"",-B1251*C1251)</f>
        <v/>
      </c>
      <c r="J1251" s="9" t="str">
        <f aca="false">IF(ISBLANK(A1251),"",-SUM(I$3:I1251))</f>
        <v/>
      </c>
      <c r="K1251" s="9" t="str">
        <f aca="false">IF(ISBLANK(A1251),"",SUMPRODUCT(O1251:R1251,T1251:W1251)-J1251)</f>
        <v/>
      </c>
      <c r="L1251" s="5" t="str">
        <f aca="false">IF(ISBLANK(A1251),"",K1251/$M$1)</f>
        <v/>
      </c>
      <c r="M1251" s="5" t="str">
        <f aca="false">IF(ISBLANK(A1251),"",K1251/($M$1+SUM(K$3:K1250)))</f>
        <v/>
      </c>
      <c r="N1251" s="0" t="str">
        <f aca="false">IF(ISBLANK(A1251),"",IF(H1252=0,NETWORKDAYS($H$3,H1251,holiday!$B$2:$B$10),IF(DAY(H1251)&lt;DAY(H1252),NETWORKDAYS($H$3,H1251,holiday!$B$2:$B$10),0)))</f>
        <v/>
      </c>
      <c r="O1251" s="0" t="str">
        <f aca="false">IF(ISBLANK(A1251),"",SUMIF($A$3:$A1251,O$2,$B$3:$B1251))</f>
        <v/>
      </c>
      <c r="P1251" s="0" t="str">
        <f aca="false">IF(ISBLANK(A1251),"",SUMIF($A$3:$A1251,P$2,$B$3:$B1251))</f>
        <v/>
      </c>
      <c r="Q1251" s="0" t="str">
        <f aca="false">IF(ISBLANK(A1251),"",SUMIF($A$3:$A1251,Q$2,$B$3:$B1251))</f>
        <v/>
      </c>
      <c r="R1251" s="0" t="str">
        <f aca="false">IF(ISBLANK(A1251),"",SUMIF($A$3:$A1251,R$2,$B$3:$B1251))</f>
        <v/>
      </c>
      <c r="T1251" s="9" t="str">
        <f aca="false">IF(ISBLANK(A1251),"",IF($A1251=T$2,$C1251,T1250))</f>
        <v/>
      </c>
      <c r="U1251" s="9" t="str">
        <f aca="false">IF(ISBLANK(A1251),"",IF($A1251=U$2,$C1251,U1250))</f>
        <v/>
      </c>
      <c r="V1251" s="9" t="str">
        <f aca="false">IF(ISBLANK(A1251),"",IF($A1251=V$2,$C1251,V1250))</f>
        <v/>
      </c>
      <c r="W1251" s="9" t="str">
        <f aca="false">IF(ISBLANK(A1251),"",IF($A1251=W$2,$C1251,W1250))</f>
        <v/>
      </c>
    </row>
    <row r="1252" customFormat="false" ht="14.1" hidden="false" customHeight="false" outlineLevel="0" collapsed="false">
      <c r="H1252" s="8" t="n">
        <f aca="false">IF(ISBLANK(D1252),,LEFT(D1252,LEN(D1252)-6)*1)</f>
        <v>0</v>
      </c>
      <c r="I1252" s="9" t="str">
        <f aca="false">IF(ISBLANK(A1252),"",-B1252*C1252)</f>
        <v/>
      </c>
      <c r="J1252" s="9" t="str">
        <f aca="false">IF(ISBLANK(A1252),"",-SUM(I$3:I1252))</f>
        <v/>
      </c>
      <c r="K1252" s="9" t="str">
        <f aca="false">IF(ISBLANK(A1252),"",SUMPRODUCT(O1252:R1252,T1252:W1252)-J1252)</f>
        <v/>
      </c>
      <c r="L1252" s="5" t="str">
        <f aca="false">IF(ISBLANK(A1252),"",K1252/$M$1)</f>
        <v/>
      </c>
      <c r="M1252" s="5" t="str">
        <f aca="false">IF(ISBLANK(A1252),"",K1252/($M$1+SUM(K$3:K1251)))</f>
        <v/>
      </c>
      <c r="N1252" s="0" t="str">
        <f aca="false">IF(ISBLANK(A1252),"",IF(H1253=0,NETWORKDAYS($H$3,H1252,holiday!$B$2:$B$10),IF(DAY(H1252)&lt;DAY(H1253),NETWORKDAYS($H$3,H1252,holiday!$B$2:$B$10),0)))</f>
        <v/>
      </c>
      <c r="O1252" s="0" t="str">
        <f aca="false">IF(ISBLANK(A1252),"",SUMIF($A$3:$A1252,O$2,$B$3:$B1252))</f>
        <v/>
      </c>
      <c r="P1252" s="0" t="str">
        <f aca="false">IF(ISBLANK(A1252),"",SUMIF($A$3:$A1252,P$2,$B$3:$B1252))</f>
        <v/>
      </c>
      <c r="Q1252" s="0" t="str">
        <f aca="false">IF(ISBLANK(A1252),"",SUMIF($A$3:$A1252,Q$2,$B$3:$B1252))</f>
        <v/>
      </c>
      <c r="R1252" s="0" t="str">
        <f aca="false">IF(ISBLANK(A1252),"",SUMIF($A$3:$A1252,R$2,$B$3:$B1252))</f>
        <v/>
      </c>
      <c r="T1252" s="9" t="str">
        <f aca="false">IF(ISBLANK(A1252),"",IF($A1252=T$2,$C1252,T1251))</f>
        <v/>
      </c>
      <c r="U1252" s="9" t="str">
        <f aca="false">IF(ISBLANK(A1252),"",IF($A1252=U$2,$C1252,U1251))</f>
        <v/>
      </c>
      <c r="V1252" s="9" t="str">
        <f aca="false">IF(ISBLANK(A1252),"",IF($A1252=V$2,$C1252,V1251))</f>
        <v/>
      </c>
      <c r="W1252" s="9" t="str">
        <f aca="false">IF(ISBLANK(A1252),"",IF($A1252=W$2,$C1252,W1251))</f>
        <v/>
      </c>
    </row>
    <row r="1253" customFormat="false" ht="14.1" hidden="false" customHeight="false" outlineLevel="0" collapsed="false">
      <c r="H1253" s="8" t="n">
        <f aca="false">IF(ISBLANK(D1253),,LEFT(D1253,LEN(D1253)-6)*1)</f>
        <v>0</v>
      </c>
      <c r="I1253" s="9" t="str">
        <f aca="false">IF(ISBLANK(A1253),"",-B1253*C1253)</f>
        <v/>
      </c>
      <c r="J1253" s="9" t="str">
        <f aca="false">IF(ISBLANK(A1253),"",-SUM(I$3:I1253))</f>
        <v/>
      </c>
      <c r="K1253" s="9" t="str">
        <f aca="false">IF(ISBLANK(A1253),"",SUMPRODUCT(O1253:R1253,T1253:W1253)-J1253)</f>
        <v/>
      </c>
      <c r="L1253" s="5" t="str">
        <f aca="false">IF(ISBLANK(A1253),"",K1253/$M$1)</f>
        <v/>
      </c>
      <c r="M1253" s="5" t="str">
        <f aca="false">IF(ISBLANK(A1253),"",K1253/($M$1+SUM(K$3:K1252)))</f>
        <v/>
      </c>
      <c r="N1253" s="0" t="str">
        <f aca="false">IF(ISBLANK(A1253),"",IF(H1254=0,NETWORKDAYS($H$3,H1253,holiday!$B$2:$B$10),IF(DAY(H1253)&lt;DAY(H1254),NETWORKDAYS($H$3,H1253,holiday!$B$2:$B$10),0)))</f>
        <v/>
      </c>
      <c r="O1253" s="0" t="str">
        <f aca="false">IF(ISBLANK(A1253),"",SUMIF($A$3:$A1253,O$2,$B$3:$B1253))</f>
        <v/>
      </c>
      <c r="P1253" s="0" t="str">
        <f aca="false">IF(ISBLANK(A1253),"",SUMIF($A$3:$A1253,P$2,$B$3:$B1253))</f>
        <v/>
      </c>
      <c r="Q1253" s="0" t="str">
        <f aca="false">IF(ISBLANK(A1253),"",SUMIF($A$3:$A1253,Q$2,$B$3:$B1253))</f>
        <v/>
      </c>
      <c r="R1253" s="0" t="str">
        <f aca="false">IF(ISBLANK(A1253),"",SUMIF($A$3:$A1253,R$2,$B$3:$B1253))</f>
        <v/>
      </c>
      <c r="T1253" s="9" t="str">
        <f aca="false">IF(ISBLANK(A1253),"",IF($A1253=T$2,$C1253,T1252))</f>
        <v/>
      </c>
      <c r="U1253" s="9" t="str">
        <f aca="false">IF(ISBLANK(A1253),"",IF($A1253=U$2,$C1253,U1252))</f>
        <v/>
      </c>
      <c r="V1253" s="9" t="str">
        <f aca="false">IF(ISBLANK(A1253),"",IF($A1253=V$2,$C1253,V1252))</f>
        <v/>
      </c>
      <c r="W1253" s="9" t="str">
        <f aca="false">IF(ISBLANK(A1253),"",IF($A1253=W$2,$C1253,W1252))</f>
        <v/>
      </c>
    </row>
    <row r="1254" customFormat="false" ht="14.1" hidden="false" customHeight="false" outlineLevel="0" collapsed="false">
      <c r="H1254" s="8" t="n">
        <f aca="false">IF(ISBLANK(D1254),,LEFT(D1254,LEN(D1254)-6)*1)</f>
        <v>0</v>
      </c>
      <c r="I1254" s="9" t="str">
        <f aca="false">IF(ISBLANK(A1254),"",-B1254*C1254)</f>
        <v/>
      </c>
      <c r="J1254" s="9" t="str">
        <f aca="false">IF(ISBLANK(A1254),"",-SUM(I$3:I1254))</f>
        <v/>
      </c>
      <c r="K1254" s="9" t="str">
        <f aca="false">IF(ISBLANK(A1254),"",SUMPRODUCT(O1254:R1254,T1254:W1254)-J1254)</f>
        <v/>
      </c>
      <c r="L1254" s="5" t="str">
        <f aca="false">IF(ISBLANK(A1254),"",K1254/$M$1)</f>
        <v/>
      </c>
      <c r="M1254" s="5" t="str">
        <f aca="false">IF(ISBLANK(A1254),"",K1254/($M$1+SUM(K$3:K1253)))</f>
        <v/>
      </c>
      <c r="N1254" s="0" t="str">
        <f aca="false">IF(ISBLANK(A1254),"",IF(H1255=0,NETWORKDAYS($H$3,H1254,holiday!$B$2:$B$10),IF(DAY(H1254)&lt;DAY(H1255),NETWORKDAYS($H$3,H1254,holiday!$B$2:$B$10),0)))</f>
        <v/>
      </c>
      <c r="O1254" s="0" t="str">
        <f aca="false">IF(ISBLANK(A1254),"",SUMIF($A$3:$A1254,O$2,$B$3:$B1254))</f>
        <v/>
      </c>
      <c r="P1254" s="0" t="str">
        <f aca="false">IF(ISBLANK(A1254),"",SUMIF($A$3:$A1254,P$2,$B$3:$B1254))</f>
        <v/>
      </c>
      <c r="Q1254" s="0" t="str">
        <f aca="false">IF(ISBLANK(A1254),"",SUMIF($A$3:$A1254,Q$2,$B$3:$B1254))</f>
        <v/>
      </c>
      <c r="R1254" s="0" t="str">
        <f aca="false">IF(ISBLANK(A1254),"",SUMIF($A$3:$A1254,R$2,$B$3:$B1254))</f>
        <v/>
      </c>
      <c r="T1254" s="9" t="str">
        <f aca="false">IF(ISBLANK(A1254),"",IF($A1254=T$2,$C1254,T1253))</f>
        <v/>
      </c>
      <c r="U1254" s="9" t="str">
        <f aca="false">IF(ISBLANK(A1254),"",IF($A1254=U$2,$C1254,U1253))</f>
        <v/>
      </c>
      <c r="V1254" s="9" t="str">
        <f aca="false">IF(ISBLANK(A1254),"",IF($A1254=V$2,$C1254,V1253))</f>
        <v/>
      </c>
      <c r="W1254" s="9" t="str">
        <f aca="false">IF(ISBLANK(A1254),"",IF($A1254=W$2,$C1254,W1253))</f>
        <v/>
      </c>
    </row>
    <row r="1255" customFormat="false" ht="14.1" hidden="false" customHeight="false" outlineLevel="0" collapsed="false">
      <c r="H1255" s="8" t="n">
        <f aca="false">IF(ISBLANK(D1255),,LEFT(D1255,LEN(D1255)-6)*1)</f>
        <v>0</v>
      </c>
      <c r="I1255" s="9" t="str">
        <f aca="false">IF(ISBLANK(A1255),"",-B1255*C1255)</f>
        <v/>
      </c>
      <c r="J1255" s="9" t="str">
        <f aca="false">IF(ISBLANK(A1255),"",-SUM(I$3:I1255))</f>
        <v/>
      </c>
      <c r="K1255" s="9" t="str">
        <f aca="false">IF(ISBLANK(A1255),"",SUMPRODUCT(O1255:R1255,T1255:W1255)-J1255)</f>
        <v/>
      </c>
      <c r="L1255" s="5" t="str">
        <f aca="false">IF(ISBLANK(A1255),"",K1255/$M$1)</f>
        <v/>
      </c>
      <c r="M1255" s="5" t="str">
        <f aca="false">IF(ISBLANK(A1255),"",K1255/($M$1+SUM(K$3:K1254)))</f>
        <v/>
      </c>
      <c r="N1255" s="0" t="str">
        <f aca="false">IF(ISBLANK(A1255),"",IF(H1256=0,NETWORKDAYS($H$3,H1255,holiday!$B$2:$B$10),IF(DAY(H1255)&lt;DAY(H1256),NETWORKDAYS($H$3,H1255,holiday!$B$2:$B$10),0)))</f>
        <v/>
      </c>
      <c r="O1255" s="0" t="str">
        <f aca="false">IF(ISBLANK(A1255),"",SUMIF($A$3:$A1255,O$2,$B$3:$B1255))</f>
        <v/>
      </c>
      <c r="P1255" s="0" t="str">
        <f aca="false">IF(ISBLANK(A1255),"",SUMIF($A$3:$A1255,P$2,$B$3:$B1255))</f>
        <v/>
      </c>
      <c r="Q1255" s="0" t="str">
        <f aca="false">IF(ISBLANK(A1255),"",SUMIF($A$3:$A1255,Q$2,$B$3:$B1255))</f>
        <v/>
      </c>
      <c r="R1255" s="0" t="str">
        <f aca="false">IF(ISBLANK(A1255),"",SUMIF($A$3:$A1255,R$2,$B$3:$B1255))</f>
        <v/>
      </c>
      <c r="T1255" s="9" t="str">
        <f aca="false">IF(ISBLANK(A1255),"",IF($A1255=T$2,$C1255,T1254))</f>
        <v/>
      </c>
      <c r="U1255" s="9" t="str">
        <f aca="false">IF(ISBLANK(A1255),"",IF($A1255=U$2,$C1255,U1254))</f>
        <v/>
      </c>
      <c r="V1255" s="9" t="str">
        <f aca="false">IF(ISBLANK(A1255),"",IF($A1255=V$2,$C1255,V1254))</f>
        <v/>
      </c>
      <c r="W1255" s="9" t="str">
        <f aca="false">IF(ISBLANK(A1255),"",IF($A1255=W$2,$C1255,W1254))</f>
        <v/>
      </c>
    </row>
    <row r="1256" customFormat="false" ht="14.1" hidden="false" customHeight="false" outlineLevel="0" collapsed="false">
      <c r="H1256" s="8" t="n">
        <f aca="false">IF(ISBLANK(D1256),,LEFT(D1256,LEN(D1256)-6)*1)</f>
        <v>0</v>
      </c>
      <c r="I1256" s="9" t="str">
        <f aca="false">IF(ISBLANK(A1256),"",-B1256*C1256)</f>
        <v/>
      </c>
      <c r="J1256" s="9" t="str">
        <f aca="false">IF(ISBLANK(A1256),"",-SUM(I$3:I1256))</f>
        <v/>
      </c>
      <c r="K1256" s="9" t="str">
        <f aca="false">IF(ISBLANK(A1256),"",SUMPRODUCT(O1256:R1256,T1256:W1256)-J1256)</f>
        <v/>
      </c>
      <c r="L1256" s="5" t="str">
        <f aca="false">IF(ISBLANK(A1256),"",K1256/$M$1)</f>
        <v/>
      </c>
      <c r="M1256" s="5" t="str">
        <f aca="false">IF(ISBLANK(A1256),"",K1256/($M$1+SUM(K$3:K1255)))</f>
        <v/>
      </c>
      <c r="N1256" s="0" t="str">
        <f aca="false">IF(ISBLANK(A1256),"",IF(H1257=0,NETWORKDAYS($H$3,H1256,holiday!$B$2:$B$10),IF(DAY(H1256)&lt;DAY(H1257),NETWORKDAYS($H$3,H1256,holiday!$B$2:$B$10),0)))</f>
        <v/>
      </c>
      <c r="O1256" s="0" t="str">
        <f aca="false">IF(ISBLANK(A1256),"",SUMIF($A$3:$A1256,O$2,$B$3:$B1256))</f>
        <v/>
      </c>
      <c r="P1256" s="0" t="str">
        <f aca="false">IF(ISBLANK(A1256),"",SUMIF($A$3:$A1256,P$2,$B$3:$B1256))</f>
        <v/>
      </c>
      <c r="Q1256" s="0" t="str">
        <f aca="false">IF(ISBLANK(A1256),"",SUMIF($A$3:$A1256,Q$2,$B$3:$B1256))</f>
        <v/>
      </c>
      <c r="R1256" s="0" t="str">
        <f aca="false">IF(ISBLANK(A1256),"",SUMIF($A$3:$A1256,R$2,$B$3:$B1256))</f>
        <v/>
      </c>
      <c r="T1256" s="9" t="str">
        <f aca="false">IF(ISBLANK(A1256),"",IF($A1256=T$2,$C1256,T1255))</f>
        <v/>
      </c>
      <c r="U1256" s="9" t="str">
        <f aca="false">IF(ISBLANK(A1256),"",IF($A1256=U$2,$C1256,U1255))</f>
        <v/>
      </c>
      <c r="V1256" s="9" t="str">
        <f aca="false">IF(ISBLANK(A1256),"",IF($A1256=V$2,$C1256,V1255))</f>
        <v/>
      </c>
      <c r="W1256" s="9" t="str">
        <f aca="false">IF(ISBLANK(A1256),"",IF($A1256=W$2,$C1256,W1255))</f>
        <v/>
      </c>
    </row>
    <row r="1257" customFormat="false" ht="14.1" hidden="false" customHeight="false" outlineLevel="0" collapsed="false">
      <c r="H1257" s="8" t="n">
        <f aca="false">IF(ISBLANK(D1257),,LEFT(D1257,LEN(D1257)-6)*1)</f>
        <v>0</v>
      </c>
      <c r="I1257" s="9" t="str">
        <f aca="false">IF(ISBLANK(A1257),"",-B1257*C1257)</f>
        <v/>
      </c>
      <c r="J1257" s="9" t="str">
        <f aca="false">IF(ISBLANK(A1257),"",-SUM(I$3:I1257))</f>
        <v/>
      </c>
      <c r="K1257" s="9" t="str">
        <f aca="false">IF(ISBLANK(A1257),"",SUMPRODUCT(O1257:R1257,T1257:W1257)-J1257)</f>
        <v/>
      </c>
      <c r="L1257" s="5" t="str">
        <f aca="false">IF(ISBLANK(A1257),"",K1257/$M$1)</f>
        <v/>
      </c>
      <c r="M1257" s="5" t="str">
        <f aca="false">IF(ISBLANK(A1257),"",K1257/($M$1+SUM(K$3:K1256)))</f>
        <v/>
      </c>
      <c r="N1257" s="0" t="str">
        <f aca="false">IF(ISBLANK(A1257),"",IF(H1258=0,NETWORKDAYS($H$3,H1257,holiday!$B$2:$B$10),IF(DAY(H1257)&lt;DAY(H1258),NETWORKDAYS($H$3,H1257,holiday!$B$2:$B$10),0)))</f>
        <v/>
      </c>
      <c r="O1257" s="0" t="str">
        <f aca="false">IF(ISBLANK(A1257),"",SUMIF($A$3:$A1257,O$2,$B$3:$B1257))</f>
        <v/>
      </c>
      <c r="P1257" s="0" t="str">
        <f aca="false">IF(ISBLANK(A1257),"",SUMIF($A$3:$A1257,P$2,$B$3:$B1257))</f>
        <v/>
      </c>
      <c r="Q1257" s="0" t="str">
        <f aca="false">IF(ISBLANK(A1257),"",SUMIF($A$3:$A1257,Q$2,$B$3:$B1257))</f>
        <v/>
      </c>
      <c r="R1257" s="0" t="str">
        <f aca="false">IF(ISBLANK(A1257),"",SUMIF($A$3:$A1257,R$2,$B$3:$B1257))</f>
        <v/>
      </c>
      <c r="T1257" s="9" t="str">
        <f aca="false">IF(ISBLANK(A1257),"",IF($A1257=T$2,$C1257,T1256))</f>
        <v/>
      </c>
      <c r="U1257" s="9" t="str">
        <f aca="false">IF(ISBLANK(A1257),"",IF($A1257=U$2,$C1257,U1256))</f>
        <v/>
      </c>
      <c r="V1257" s="9" t="str">
        <f aca="false">IF(ISBLANK(A1257),"",IF($A1257=V$2,$C1257,V1256))</f>
        <v/>
      </c>
      <c r="W1257" s="9" t="str">
        <f aca="false">IF(ISBLANK(A1257),"",IF($A1257=W$2,$C1257,W1256))</f>
        <v/>
      </c>
    </row>
    <row r="1258" customFormat="false" ht="14.1" hidden="false" customHeight="false" outlineLevel="0" collapsed="false">
      <c r="H1258" s="8" t="n">
        <f aca="false">IF(ISBLANK(D1258),,LEFT(D1258,LEN(D1258)-6)*1)</f>
        <v>0</v>
      </c>
      <c r="I1258" s="9" t="str">
        <f aca="false">IF(ISBLANK(A1258),"",-B1258*C1258)</f>
        <v/>
      </c>
      <c r="J1258" s="9" t="str">
        <f aca="false">IF(ISBLANK(A1258),"",-SUM(I$3:I1258))</f>
        <v/>
      </c>
      <c r="K1258" s="9" t="str">
        <f aca="false">IF(ISBLANK(A1258),"",SUMPRODUCT(O1258:R1258,T1258:W1258)-J1258)</f>
        <v/>
      </c>
      <c r="L1258" s="5" t="str">
        <f aca="false">IF(ISBLANK(A1258),"",K1258/$M$1)</f>
        <v/>
      </c>
      <c r="M1258" s="5" t="str">
        <f aca="false">IF(ISBLANK(A1258),"",K1258/($M$1+SUM(K$3:K1257)))</f>
        <v/>
      </c>
      <c r="N1258" s="0" t="str">
        <f aca="false">IF(ISBLANK(A1258),"",IF(H1259=0,NETWORKDAYS($H$3,H1258,holiday!$B$2:$B$10),IF(DAY(H1258)&lt;DAY(H1259),NETWORKDAYS($H$3,H1258,holiday!$B$2:$B$10),0)))</f>
        <v/>
      </c>
      <c r="O1258" s="0" t="str">
        <f aca="false">IF(ISBLANK(A1258),"",SUMIF($A$3:$A1258,O$2,$B$3:$B1258))</f>
        <v/>
      </c>
      <c r="P1258" s="0" t="str">
        <f aca="false">IF(ISBLANK(A1258),"",SUMIF($A$3:$A1258,P$2,$B$3:$B1258))</f>
        <v/>
      </c>
      <c r="Q1258" s="0" t="str">
        <f aca="false">IF(ISBLANK(A1258),"",SUMIF($A$3:$A1258,Q$2,$B$3:$B1258))</f>
        <v/>
      </c>
      <c r="R1258" s="0" t="str">
        <f aca="false">IF(ISBLANK(A1258),"",SUMIF($A$3:$A1258,R$2,$B$3:$B1258))</f>
        <v/>
      </c>
      <c r="T1258" s="9" t="str">
        <f aca="false">IF(ISBLANK(A1258),"",IF($A1258=T$2,$C1258,T1257))</f>
        <v/>
      </c>
      <c r="U1258" s="9" t="str">
        <f aca="false">IF(ISBLANK(A1258),"",IF($A1258=U$2,$C1258,U1257))</f>
        <v/>
      </c>
      <c r="V1258" s="9" t="str">
        <f aca="false">IF(ISBLANK(A1258),"",IF($A1258=V$2,$C1258,V1257))</f>
        <v/>
      </c>
      <c r="W1258" s="9" t="str">
        <f aca="false">IF(ISBLANK(A1258),"",IF($A1258=W$2,$C1258,W1257))</f>
        <v/>
      </c>
    </row>
    <row r="1259" customFormat="false" ht="14.1" hidden="false" customHeight="false" outlineLevel="0" collapsed="false">
      <c r="H1259" s="8" t="n">
        <f aca="false">IF(ISBLANK(D1259),,LEFT(D1259,LEN(D1259)-6)*1)</f>
        <v>0</v>
      </c>
      <c r="I1259" s="9" t="str">
        <f aca="false">IF(ISBLANK(A1259),"",-B1259*C1259)</f>
        <v/>
      </c>
      <c r="J1259" s="9" t="str">
        <f aca="false">IF(ISBLANK(A1259),"",-SUM(I$3:I1259))</f>
        <v/>
      </c>
      <c r="K1259" s="9" t="str">
        <f aca="false">IF(ISBLANK(A1259),"",SUMPRODUCT(O1259:R1259,T1259:W1259)-J1259)</f>
        <v/>
      </c>
      <c r="L1259" s="5" t="str">
        <f aca="false">IF(ISBLANK(A1259),"",K1259/$M$1)</f>
        <v/>
      </c>
      <c r="M1259" s="5" t="str">
        <f aca="false">IF(ISBLANK(A1259),"",K1259/($M$1+SUM(K$3:K1258)))</f>
        <v/>
      </c>
      <c r="N1259" s="0" t="str">
        <f aca="false">IF(ISBLANK(A1259),"",IF(H1260=0,NETWORKDAYS($H$3,H1259,holiday!$B$2:$B$10),IF(DAY(H1259)&lt;DAY(H1260),NETWORKDAYS($H$3,H1259,holiday!$B$2:$B$10),0)))</f>
        <v/>
      </c>
      <c r="O1259" s="0" t="str">
        <f aca="false">IF(ISBLANK(A1259),"",SUMIF($A$3:$A1259,O$2,$B$3:$B1259))</f>
        <v/>
      </c>
      <c r="P1259" s="0" t="str">
        <f aca="false">IF(ISBLANK(A1259),"",SUMIF($A$3:$A1259,P$2,$B$3:$B1259))</f>
        <v/>
      </c>
      <c r="Q1259" s="0" t="str">
        <f aca="false">IF(ISBLANK(A1259),"",SUMIF($A$3:$A1259,Q$2,$B$3:$B1259))</f>
        <v/>
      </c>
      <c r="R1259" s="0" t="str">
        <f aca="false">IF(ISBLANK(A1259),"",SUMIF($A$3:$A1259,R$2,$B$3:$B1259))</f>
        <v/>
      </c>
      <c r="T1259" s="9" t="str">
        <f aca="false">IF(ISBLANK(A1259),"",IF($A1259=T$2,$C1259,T1258))</f>
        <v/>
      </c>
      <c r="U1259" s="9" t="str">
        <f aca="false">IF(ISBLANK(A1259),"",IF($A1259=U$2,$C1259,U1258))</f>
        <v/>
      </c>
      <c r="V1259" s="9" t="str">
        <f aca="false">IF(ISBLANK(A1259),"",IF($A1259=V$2,$C1259,V1258))</f>
        <v/>
      </c>
      <c r="W1259" s="9" t="str">
        <f aca="false">IF(ISBLANK(A1259),"",IF($A1259=W$2,$C1259,W1258))</f>
        <v/>
      </c>
    </row>
    <row r="1260" customFormat="false" ht="14.1" hidden="false" customHeight="false" outlineLevel="0" collapsed="false">
      <c r="H1260" s="8" t="n">
        <f aca="false">IF(ISBLANK(D1260),,LEFT(D1260,LEN(D1260)-6)*1)</f>
        <v>0</v>
      </c>
      <c r="I1260" s="9" t="str">
        <f aca="false">IF(ISBLANK(A1260),"",-B1260*C1260)</f>
        <v/>
      </c>
      <c r="J1260" s="9" t="str">
        <f aca="false">IF(ISBLANK(A1260),"",-SUM(I$3:I1260))</f>
        <v/>
      </c>
      <c r="K1260" s="9" t="str">
        <f aca="false">IF(ISBLANK(A1260),"",SUMPRODUCT(O1260:R1260,T1260:W1260)-J1260)</f>
        <v/>
      </c>
      <c r="L1260" s="5" t="str">
        <f aca="false">IF(ISBLANK(A1260),"",K1260/$M$1)</f>
        <v/>
      </c>
      <c r="M1260" s="5" t="str">
        <f aca="false">IF(ISBLANK(A1260),"",K1260/($M$1+SUM(K$3:K1259)))</f>
        <v/>
      </c>
      <c r="N1260" s="0" t="str">
        <f aca="false">IF(ISBLANK(A1260),"",IF(H1261=0,NETWORKDAYS($H$3,H1260,holiday!$B$2:$B$10),IF(DAY(H1260)&lt;DAY(H1261),NETWORKDAYS($H$3,H1260,holiday!$B$2:$B$10),0)))</f>
        <v/>
      </c>
      <c r="O1260" s="0" t="str">
        <f aca="false">IF(ISBLANK(A1260),"",SUMIF($A$3:$A1260,O$2,$B$3:$B1260))</f>
        <v/>
      </c>
      <c r="P1260" s="0" t="str">
        <f aca="false">IF(ISBLANK(A1260),"",SUMIF($A$3:$A1260,P$2,$B$3:$B1260))</f>
        <v/>
      </c>
      <c r="Q1260" s="0" t="str">
        <f aca="false">IF(ISBLANK(A1260),"",SUMIF($A$3:$A1260,Q$2,$B$3:$B1260))</f>
        <v/>
      </c>
      <c r="R1260" s="0" t="str">
        <f aca="false">IF(ISBLANK(A1260),"",SUMIF($A$3:$A1260,R$2,$B$3:$B1260))</f>
        <v/>
      </c>
      <c r="T1260" s="9" t="str">
        <f aca="false">IF(ISBLANK(A1260),"",IF($A1260=T$2,$C1260,T1259))</f>
        <v/>
      </c>
      <c r="U1260" s="9" t="str">
        <f aca="false">IF(ISBLANK(A1260),"",IF($A1260=U$2,$C1260,U1259))</f>
        <v/>
      </c>
      <c r="V1260" s="9" t="str">
        <f aca="false">IF(ISBLANK(A1260),"",IF($A1260=V$2,$C1260,V1259))</f>
        <v/>
      </c>
      <c r="W1260" s="9" t="str">
        <f aca="false">IF(ISBLANK(A1260),"",IF($A1260=W$2,$C1260,W1259))</f>
        <v/>
      </c>
    </row>
    <row r="1261" customFormat="false" ht="14.1" hidden="false" customHeight="false" outlineLevel="0" collapsed="false">
      <c r="H1261" s="8" t="n">
        <f aca="false">IF(ISBLANK(D1261),,LEFT(D1261,LEN(D1261)-6)*1)</f>
        <v>0</v>
      </c>
      <c r="I1261" s="9" t="str">
        <f aca="false">IF(ISBLANK(A1261),"",-B1261*C1261)</f>
        <v/>
      </c>
      <c r="J1261" s="9" t="str">
        <f aca="false">IF(ISBLANK(A1261),"",-SUM(I$3:I1261))</f>
        <v/>
      </c>
      <c r="K1261" s="9" t="str">
        <f aca="false">IF(ISBLANK(A1261),"",SUMPRODUCT(O1261:R1261,T1261:W1261)-J1261)</f>
        <v/>
      </c>
      <c r="L1261" s="5" t="str">
        <f aca="false">IF(ISBLANK(A1261),"",K1261/$M$1)</f>
        <v/>
      </c>
      <c r="M1261" s="5" t="str">
        <f aca="false">IF(ISBLANK(A1261),"",K1261/($M$1+SUM(K$3:K1260)))</f>
        <v/>
      </c>
      <c r="N1261" s="0" t="str">
        <f aca="false">IF(ISBLANK(A1261),"",IF(H1262=0,NETWORKDAYS($H$3,H1261,holiday!$B$2:$B$10),IF(DAY(H1261)&lt;DAY(H1262),NETWORKDAYS($H$3,H1261,holiday!$B$2:$B$10),0)))</f>
        <v/>
      </c>
      <c r="O1261" s="0" t="str">
        <f aca="false">IF(ISBLANK(A1261),"",SUMIF($A$3:$A1261,O$2,$B$3:$B1261))</f>
        <v/>
      </c>
      <c r="P1261" s="0" t="str">
        <f aca="false">IF(ISBLANK(A1261),"",SUMIF($A$3:$A1261,P$2,$B$3:$B1261))</f>
        <v/>
      </c>
      <c r="Q1261" s="0" t="str">
        <f aca="false">IF(ISBLANK(A1261),"",SUMIF($A$3:$A1261,Q$2,$B$3:$B1261))</f>
        <v/>
      </c>
      <c r="R1261" s="0" t="str">
        <f aca="false">IF(ISBLANK(A1261),"",SUMIF($A$3:$A1261,R$2,$B$3:$B1261))</f>
        <v/>
      </c>
      <c r="T1261" s="9" t="str">
        <f aca="false">IF(ISBLANK(A1261),"",IF($A1261=T$2,$C1261,T1260))</f>
        <v/>
      </c>
      <c r="U1261" s="9" t="str">
        <f aca="false">IF(ISBLANK(A1261),"",IF($A1261=U$2,$C1261,U1260))</f>
        <v/>
      </c>
      <c r="V1261" s="9" t="str">
        <f aca="false">IF(ISBLANK(A1261),"",IF($A1261=V$2,$C1261,V1260))</f>
        <v/>
      </c>
      <c r="W1261" s="9" t="str">
        <f aca="false">IF(ISBLANK(A1261),"",IF($A1261=W$2,$C1261,W1260))</f>
        <v/>
      </c>
    </row>
    <row r="1262" customFormat="false" ht="14.1" hidden="false" customHeight="false" outlineLevel="0" collapsed="false">
      <c r="H1262" s="8" t="n">
        <f aca="false">IF(ISBLANK(D1262),,LEFT(D1262,LEN(D1262)-6)*1)</f>
        <v>0</v>
      </c>
      <c r="I1262" s="9" t="str">
        <f aca="false">IF(ISBLANK(A1262),"",-B1262*C1262)</f>
        <v/>
      </c>
      <c r="J1262" s="9" t="str">
        <f aca="false">IF(ISBLANK(A1262),"",-SUM(I$3:I1262))</f>
        <v/>
      </c>
      <c r="K1262" s="9" t="str">
        <f aca="false">IF(ISBLANK(A1262),"",SUMPRODUCT(O1262:R1262,T1262:W1262)-J1262)</f>
        <v/>
      </c>
      <c r="L1262" s="5" t="str">
        <f aca="false">IF(ISBLANK(A1262),"",K1262/$M$1)</f>
        <v/>
      </c>
      <c r="M1262" s="5" t="str">
        <f aca="false">IF(ISBLANK(A1262),"",K1262/($M$1+SUM(K$3:K1261)))</f>
        <v/>
      </c>
      <c r="N1262" s="0" t="str">
        <f aca="false">IF(ISBLANK(A1262),"",IF(H1263=0,NETWORKDAYS($H$3,H1262,holiday!$B$2:$B$10),IF(DAY(H1262)&lt;DAY(H1263),NETWORKDAYS($H$3,H1262,holiday!$B$2:$B$10),0)))</f>
        <v/>
      </c>
      <c r="O1262" s="0" t="str">
        <f aca="false">IF(ISBLANK(A1262),"",SUMIF($A$3:$A1262,O$2,$B$3:$B1262))</f>
        <v/>
      </c>
      <c r="P1262" s="0" t="str">
        <f aca="false">IF(ISBLANK(A1262),"",SUMIF($A$3:$A1262,P$2,$B$3:$B1262))</f>
        <v/>
      </c>
      <c r="Q1262" s="0" t="str">
        <f aca="false">IF(ISBLANK(A1262),"",SUMIF($A$3:$A1262,Q$2,$B$3:$B1262))</f>
        <v/>
      </c>
      <c r="R1262" s="0" t="str">
        <f aca="false">IF(ISBLANK(A1262),"",SUMIF($A$3:$A1262,R$2,$B$3:$B1262))</f>
        <v/>
      </c>
      <c r="T1262" s="9" t="str">
        <f aca="false">IF(ISBLANK(A1262),"",IF($A1262=T$2,$C1262,T1261))</f>
        <v/>
      </c>
      <c r="U1262" s="9" t="str">
        <f aca="false">IF(ISBLANK(A1262),"",IF($A1262=U$2,$C1262,U1261))</f>
        <v/>
      </c>
      <c r="V1262" s="9" t="str">
        <f aca="false">IF(ISBLANK(A1262),"",IF($A1262=V$2,$C1262,V1261))</f>
        <v/>
      </c>
      <c r="W1262" s="9" t="str">
        <f aca="false">IF(ISBLANK(A1262),"",IF($A1262=W$2,$C1262,W1261))</f>
        <v/>
      </c>
    </row>
    <row r="1263" customFormat="false" ht="14.1" hidden="false" customHeight="false" outlineLevel="0" collapsed="false">
      <c r="H1263" s="8" t="n">
        <f aca="false">IF(ISBLANK(D1263),,LEFT(D1263,LEN(D1263)-6)*1)</f>
        <v>0</v>
      </c>
      <c r="I1263" s="9" t="str">
        <f aca="false">IF(ISBLANK(A1263),"",-B1263*C1263)</f>
        <v/>
      </c>
      <c r="J1263" s="9" t="str">
        <f aca="false">IF(ISBLANK(A1263),"",-SUM(I$3:I1263))</f>
        <v/>
      </c>
      <c r="K1263" s="9" t="str">
        <f aca="false">IF(ISBLANK(A1263),"",SUMPRODUCT(O1263:R1263,T1263:W1263)-J1263)</f>
        <v/>
      </c>
      <c r="L1263" s="5" t="str">
        <f aca="false">IF(ISBLANK(A1263),"",K1263/$M$1)</f>
        <v/>
      </c>
      <c r="M1263" s="5" t="str">
        <f aca="false">IF(ISBLANK(A1263),"",K1263/($M$1+SUM(K$3:K1262)))</f>
        <v/>
      </c>
      <c r="N1263" s="0" t="str">
        <f aca="false">IF(ISBLANK(A1263),"",IF(H1264=0,NETWORKDAYS($H$3,H1263,holiday!$B$2:$B$10),IF(DAY(H1263)&lt;DAY(H1264),NETWORKDAYS($H$3,H1263,holiday!$B$2:$B$10),0)))</f>
        <v/>
      </c>
      <c r="O1263" s="0" t="str">
        <f aca="false">IF(ISBLANK(A1263),"",SUMIF($A$3:$A1263,O$2,$B$3:$B1263))</f>
        <v/>
      </c>
      <c r="P1263" s="0" t="str">
        <f aca="false">IF(ISBLANK(A1263),"",SUMIF($A$3:$A1263,P$2,$B$3:$B1263))</f>
        <v/>
      </c>
      <c r="Q1263" s="0" t="str">
        <f aca="false">IF(ISBLANK(A1263),"",SUMIF($A$3:$A1263,Q$2,$B$3:$B1263))</f>
        <v/>
      </c>
      <c r="R1263" s="0" t="str">
        <f aca="false">IF(ISBLANK(A1263),"",SUMIF($A$3:$A1263,R$2,$B$3:$B1263))</f>
        <v/>
      </c>
      <c r="T1263" s="9" t="str">
        <f aca="false">IF(ISBLANK(A1263),"",IF($A1263=T$2,$C1263,T1262))</f>
        <v/>
      </c>
      <c r="U1263" s="9" t="str">
        <f aca="false">IF(ISBLANK(A1263),"",IF($A1263=U$2,$C1263,U1262))</f>
        <v/>
      </c>
      <c r="V1263" s="9" t="str">
        <f aca="false">IF(ISBLANK(A1263),"",IF($A1263=V$2,$C1263,V1262))</f>
        <v/>
      </c>
      <c r="W1263" s="9" t="str">
        <f aca="false">IF(ISBLANK(A1263),"",IF($A1263=W$2,$C1263,W1262))</f>
        <v/>
      </c>
    </row>
    <row r="1264" customFormat="false" ht="14.1" hidden="false" customHeight="false" outlineLevel="0" collapsed="false">
      <c r="H1264" s="8" t="n">
        <f aca="false">IF(ISBLANK(D1264),,LEFT(D1264,LEN(D1264)-6)*1)</f>
        <v>0</v>
      </c>
      <c r="I1264" s="9" t="str">
        <f aca="false">IF(ISBLANK(A1264),"",-B1264*C1264)</f>
        <v/>
      </c>
      <c r="J1264" s="9" t="str">
        <f aca="false">IF(ISBLANK(A1264),"",-SUM(I$3:I1264))</f>
        <v/>
      </c>
      <c r="K1264" s="9" t="str">
        <f aca="false">IF(ISBLANK(A1264),"",SUMPRODUCT(O1264:R1264,T1264:W1264)-J1264)</f>
        <v/>
      </c>
      <c r="L1264" s="5" t="str">
        <f aca="false">IF(ISBLANK(A1264),"",K1264/$M$1)</f>
        <v/>
      </c>
      <c r="M1264" s="5" t="str">
        <f aca="false">IF(ISBLANK(A1264),"",K1264/($M$1+SUM(K$3:K1263)))</f>
        <v/>
      </c>
      <c r="N1264" s="0" t="str">
        <f aca="false">IF(ISBLANK(A1264),"",IF(H1265=0,NETWORKDAYS($H$3,H1264,holiday!$B$2:$B$10),IF(DAY(H1264)&lt;DAY(H1265),NETWORKDAYS($H$3,H1264,holiday!$B$2:$B$10),0)))</f>
        <v/>
      </c>
      <c r="O1264" s="0" t="str">
        <f aca="false">IF(ISBLANK(A1264),"",SUMIF($A$3:$A1264,O$2,$B$3:$B1264))</f>
        <v/>
      </c>
      <c r="P1264" s="0" t="str">
        <f aca="false">IF(ISBLANK(A1264),"",SUMIF($A$3:$A1264,P$2,$B$3:$B1264))</f>
        <v/>
      </c>
      <c r="Q1264" s="0" t="str">
        <f aca="false">IF(ISBLANK(A1264),"",SUMIF($A$3:$A1264,Q$2,$B$3:$B1264))</f>
        <v/>
      </c>
      <c r="R1264" s="0" t="str">
        <f aca="false">IF(ISBLANK(A1264),"",SUMIF($A$3:$A1264,R$2,$B$3:$B1264))</f>
        <v/>
      </c>
      <c r="T1264" s="9" t="str">
        <f aca="false">IF(ISBLANK(A1264),"",IF($A1264=T$2,$C1264,T1263))</f>
        <v/>
      </c>
      <c r="U1264" s="9" t="str">
        <f aca="false">IF(ISBLANK(A1264),"",IF($A1264=U$2,$C1264,U1263))</f>
        <v/>
      </c>
      <c r="V1264" s="9" t="str">
        <f aca="false">IF(ISBLANK(A1264),"",IF($A1264=V$2,$C1264,V1263))</f>
        <v/>
      </c>
      <c r="W1264" s="9" t="str">
        <f aca="false">IF(ISBLANK(A1264),"",IF($A1264=W$2,$C1264,W1263))</f>
        <v/>
      </c>
    </row>
    <row r="1265" customFormat="false" ht="14.1" hidden="false" customHeight="false" outlineLevel="0" collapsed="false">
      <c r="H1265" s="8" t="n">
        <f aca="false">IF(ISBLANK(D1265),,LEFT(D1265,LEN(D1265)-6)*1)</f>
        <v>0</v>
      </c>
      <c r="I1265" s="9" t="str">
        <f aca="false">IF(ISBLANK(A1265),"",-B1265*C1265)</f>
        <v/>
      </c>
      <c r="J1265" s="9" t="str">
        <f aca="false">IF(ISBLANK(A1265),"",-SUM(I$3:I1265))</f>
        <v/>
      </c>
      <c r="K1265" s="9" t="str">
        <f aca="false">IF(ISBLANK(A1265),"",SUMPRODUCT(O1265:R1265,T1265:W1265)-J1265)</f>
        <v/>
      </c>
      <c r="L1265" s="5" t="str">
        <f aca="false">IF(ISBLANK(A1265),"",K1265/$M$1)</f>
        <v/>
      </c>
      <c r="M1265" s="5" t="str">
        <f aca="false">IF(ISBLANK(A1265),"",K1265/($M$1+SUM(K$3:K1264)))</f>
        <v/>
      </c>
      <c r="N1265" s="0" t="str">
        <f aca="false">IF(ISBLANK(A1265),"",IF(H1266=0,NETWORKDAYS($H$3,H1265,holiday!$B$2:$B$10),IF(DAY(H1265)&lt;DAY(H1266),NETWORKDAYS($H$3,H1265,holiday!$B$2:$B$10),0)))</f>
        <v/>
      </c>
      <c r="O1265" s="0" t="str">
        <f aca="false">IF(ISBLANK(A1265),"",SUMIF($A$3:$A1265,O$2,$B$3:$B1265))</f>
        <v/>
      </c>
      <c r="P1265" s="0" t="str">
        <f aca="false">IF(ISBLANK(A1265),"",SUMIF($A$3:$A1265,P$2,$B$3:$B1265))</f>
        <v/>
      </c>
      <c r="Q1265" s="0" t="str">
        <f aca="false">IF(ISBLANK(A1265),"",SUMIF($A$3:$A1265,Q$2,$B$3:$B1265))</f>
        <v/>
      </c>
      <c r="R1265" s="0" t="str">
        <f aca="false">IF(ISBLANK(A1265),"",SUMIF($A$3:$A1265,R$2,$B$3:$B1265))</f>
        <v/>
      </c>
      <c r="T1265" s="9" t="str">
        <f aca="false">IF(ISBLANK(A1265),"",IF($A1265=T$2,$C1265,T1264))</f>
        <v/>
      </c>
      <c r="U1265" s="9" t="str">
        <f aca="false">IF(ISBLANK(A1265),"",IF($A1265=U$2,$C1265,U1264))</f>
        <v/>
      </c>
      <c r="V1265" s="9" t="str">
        <f aca="false">IF(ISBLANK(A1265),"",IF($A1265=V$2,$C1265,V1264))</f>
        <v/>
      </c>
      <c r="W1265" s="9" t="str">
        <f aca="false">IF(ISBLANK(A1265),"",IF($A1265=W$2,$C1265,W1264))</f>
        <v/>
      </c>
    </row>
    <row r="1266" customFormat="false" ht="14.1" hidden="false" customHeight="false" outlineLevel="0" collapsed="false">
      <c r="H1266" s="8" t="n">
        <f aca="false">IF(ISBLANK(D1266),,LEFT(D1266,LEN(D1266)-6)*1)</f>
        <v>0</v>
      </c>
      <c r="I1266" s="9" t="str">
        <f aca="false">IF(ISBLANK(A1266),"",-B1266*C1266)</f>
        <v/>
      </c>
      <c r="J1266" s="9" t="str">
        <f aca="false">IF(ISBLANK(A1266),"",-SUM(I$3:I1266))</f>
        <v/>
      </c>
      <c r="K1266" s="9" t="str">
        <f aca="false">IF(ISBLANK(A1266),"",SUMPRODUCT(O1266:R1266,T1266:W1266)-J1266)</f>
        <v/>
      </c>
      <c r="L1266" s="5" t="str">
        <f aca="false">IF(ISBLANK(A1266),"",K1266/$M$1)</f>
        <v/>
      </c>
      <c r="M1266" s="5" t="str">
        <f aca="false">IF(ISBLANK(A1266),"",K1266/($M$1+SUM(K$3:K1265)))</f>
        <v/>
      </c>
      <c r="N1266" s="0" t="str">
        <f aca="false">IF(ISBLANK(A1266),"",IF(H1267=0,NETWORKDAYS($H$3,H1266,holiday!$B$2:$B$10),IF(DAY(H1266)&lt;DAY(H1267),NETWORKDAYS($H$3,H1266,holiday!$B$2:$B$10),0)))</f>
        <v/>
      </c>
      <c r="O1266" s="0" t="str">
        <f aca="false">IF(ISBLANK(A1266),"",SUMIF($A$3:$A1266,O$2,$B$3:$B1266))</f>
        <v/>
      </c>
      <c r="P1266" s="0" t="str">
        <f aca="false">IF(ISBLANK(A1266),"",SUMIF($A$3:$A1266,P$2,$B$3:$B1266))</f>
        <v/>
      </c>
      <c r="Q1266" s="0" t="str">
        <f aca="false">IF(ISBLANK(A1266),"",SUMIF($A$3:$A1266,Q$2,$B$3:$B1266))</f>
        <v/>
      </c>
      <c r="R1266" s="0" t="str">
        <f aca="false">IF(ISBLANK(A1266),"",SUMIF($A$3:$A1266,R$2,$B$3:$B1266))</f>
        <v/>
      </c>
      <c r="T1266" s="9" t="str">
        <f aca="false">IF(ISBLANK(A1266),"",IF($A1266=T$2,$C1266,T1265))</f>
        <v/>
      </c>
      <c r="U1266" s="9" t="str">
        <f aca="false">IF(ISBLANK(A1266),"",IF($A1266=U$2,$C1266,U1265))</f>
        <v/>
      </c>
      <c r="V1266" s="9" t="str">
        <f aca="false">IF(ISBLANK(A1266),"",IF($A1266=V$2,$C1266,V1265))</f>
        <v/>
      </c>
      <c r="W1266" s="9" t="str">
        <f aca="false">IF(ISBLANK(A1266),"",IF($A1266=W$2,$C1266,W1265))</f>
        <v/>
      </c>
    </row>
    <row r="1267" customFormat="false" ht="14.1" hidden="false" customHeight="false" outlineLevel="0" collapsed="false">
      <c r="H1267" s="8" t="n">
        <f aca="false">IF(ISBLANK(D1267),,LEFT(D1267,LEN(D1267)-6)*1)</f>
        <v>0</v>
      </c>
      <c r="I1267" s="9" t="str">
        <f aca="false">IF(ISBLANK(A1267),"",-B1267*C1267)</f>
        <v/>
      </c>
      <c r="J1267" s="9" t="str">
        <f aca="false">IF(ISBLANK(A1267),"",-SUM(I$3:I1267))</f>
        <v/>
      </c>
      <c r="K1267" s="9" t="str">
        <f aca="false">IF(ISBLANK(A1267),"",SUMPRODUCT(O1267:R1267,T1267:W1267)-J1267)</f>
        <v/>
      </c>
      <c r="L1267" s="5" t="str">
        <f aca="false">IF(ISBLANK(A1267),"",K1267/$M$1)</f>
        <v/>
      </c>
      <c r="M1267" s="5" t="str">
        <f aca="false">IF(ISBLANK(A1267),"",K1267/($M$1+SUM(K$3:K1266)))</f>
        <v/>
      </c>
      <c r="N1267" s="0" t="str">
        <f aca="false">IF(ISBLANK(A1267),"",IF(H1268=0,NETWORKDAYS($H$3,H1267,holiday!$B$2:$B$10),IF(DAY(H1267)&lt;DAY(H1268),NETWORKDAYS($H$3,H1267,holiday!$B$2:$B$10),0)))</f>
        <v/>
      </c>
      <c r="O1267" s="0" t="str">
        <f aca="false">IF(ISBLANK(A1267),"",SUMIF($A$3:$A1267,O$2,$B$3:$B1267))</f>
        <v/>
      </c>
      <c r="P1267" s="0" t="str">
        <f aca="false">IF(ISBLANK(A1267),"",SUMIF($A$3:$A1267,P$2,$B$3:$B1267))</f>
        <v/>
      </c>
      <c r="Q1267" s="0" t="str">
        <f aca="false">IF(ISBLANK(A1267),"",SUMIF($A$3:$A1267,Q$2,$B$3:$B1267))</f>
        <v/>
      </c>
      <c r="R1267" s="0" t="str">
        <f aca="false">IF(ISBLANK(A1267),"",SUMIF($A$3:$A1267,R$2,$B$3:$B1267))</f>
        <v/>
      </c>
      <c r="T1267" s="9" t="str">
        <f aca="false">IF(ISBLANK(A1267),"",IF($A1267=T$2,$C1267,T1266))</f>
        <v/>
      </c>
      <c r="U1267" s="9" t="str">
        <f aca="false">IF(ISBLANK(A1267),"",IF($A1267=U$2,$C1267,U1266))</f>
        <v/>
      </c>
      <c r="V1267" s="9" t="str">
        <f aca="false">IF(ISBLANK(A1267),"",IF($A1267=V$2,$C1267,V1266))</f>
        <v/>
      </c>
      <c r="W1267" s="9" t="str">
        <f aca="false">IF(ISBLANK(A1267),"",IF($A1267=W$2,$C1267,W1266))</f>
        <v/>
      </c>
    </row>
    <row r="1268" customFormat="false" ht="14.1" hidden="false" customHeight="false" outlineLevel="0" collapsed="false">
      <c r="H1268" s="8" t="n">
        <f aca="false">IF(ISBLANK(D1268),,LEFT(D1268,LEN(D1268)-6)*1)</f>
        <v>0</v>
      </c>
      <c r="I1268" s="9" t="str">
        <f aca="false">IF(ISBLANK(A1268),"",-B1268*C1268)</f>
        <v/>
      </c>
      <c r="J1268" s="9" t="str">
        <f aca="false">IF(ISBLANK(A1268),"",-SUM(I$3:I1268))</f>
        <v/>
      </c>
      <c r="K1268" s="9" t="str">
        <f aca="false">IF(ISBLANK(A1268),"",SUMPRODUCT(O1268:R1268,T1268:W1268)-J1268)</f>
        <v/>
      </c>
      <c r="L1268" s="5" t="str">
        <f aca="false">IF(ISBLANK(A1268),"",K1268/$M$1)</f>
        <v/>
      </c>
      <c r="M1268" s="5" t="str">
        <f aca="false">IF(ISBLANK(A1268),"",K1268/($M$1+SUM(K$3:K1267)))</f>
        <v/>
      </c>
      <c r="N1268" s="0" t="str">
        <f aca="false">IF(ISBLANK(A1268),"",IF(H1269=0,NETWORKDAYS($H$3,H1268,holiday!$B$2:$B$10),IF(DAY(H1268)&lt;DAY(H1269),NETWORKDAYS($H$3,H1268,holiday!$B$2:$B$10),0)))</f>
        <v/>
      </c>
      <c r="O1268" s="0" t="str">
        <f aca="false">IF(ISBLANK(A1268),"",SUMIF($A$3:$A1268,O$2,$B$3:$B1268))</f>
        <v/>
      </c>
      <c r="P1268" s="0" t="str">
        <f aca="false">IF(ISBLANK(A1268),"",SUMIF($A$3:$A1268,P$2,$B$3:$B1268))</f>
        <v/>
      </c>
      <c r="Q1268" s="0" t="str">
        <f aca="false">IF(ISBLANK(A1268),"",SUMIF($A$3:$A1268,Q$2,$B$3:$B1268))</f>
        <v/>
      </c>
      <c r="R1268" s="0" t="str">
        <f aca="false">IF(ISBLANK(A1268),"",SUMIF($A$3:$A1268,R$2,$B$3:$B1268))</f>
        <v/>
      </c>
      <c r="T1268" s="9" t="str">
        <f aca="false">IF(ISBLANK(A1268),"",IF($A1268=T$2,$C1268,T1267))</f>
        <v/>
      </c>
      <c r="U1268" s="9" t="str">
        <f aca="false">IF(ISBLANK(A1268),"",IF($A1268=U$2,$C1268,U1267))</f>
        <v/>
      </c>
      <c r="V1268" s="9" t="str">
        <f aca="false">IF(ISBLANK(A1268),"",IF($A1268=V$2,$C1268,V1267))</f>
        <v/>
      </c>
      <c r="W1268" s="9" t="str">
        <f aca="false">IF(ISBLANK(A1268),"",IF($A1268=W$2,$C1268,W1267))</f>
        <v/>
      </c>
    </row>
    <row r="1269" customFormat="false" ht="14.1" hidden="false" customHeight="false" outlineLevel="0" collapsed="false">
      <c r="H1269" s="8" t="n">
        <f aca="false">IF(ISBLANK(D1269),,LEFT(D1269,LEN(D1269)-6)*1)</f>
        <v>0</v>
      </c>
      <c r="I1269" s="9" t="str">
        <f aca="false">IF(ISBLANK(A1269),"",-B1269*C1269)</f>
        <v/>
      </c>
      <c r="J1269" s="9" t="str">
        <f aca="false">IF(ISBLANK(A1269),"",-SUM(I$3:I1269))</f>
        <v/>
      </c>
      <c r="K1269" s="9" t="str">
        <f aca="false">IF(ISBLANK(A1269),"",SUMPRODUCT(O1269:R1269,T1269:W1269)-J1269)</f>
        <v/>
      </c>
      <c r="L1269" s="5" t="str">
        <f aca="false">IF(ISBLANK(A1269),"",K1269/$M$1)</f>
        <v/>
      </c>
      <c r="M1269" s="5" t="str">
        <f aca="false">IF(ISBLANK(A1269),"",K1269/($M$1+SUM(K$3:K1268)))</f>
        <v/>
      </c>
      <c r="N1269" s="0" t="str">
        <f aca="false">IF(ISBLANK(A1269),"",IF(H1270=0,NETWORKDAYS($H$3,H1269,holiday!$B$2:$B$10),IF(DAY(H1269)&lt;DAY(H1270),NETWORKDAYS($H$3,H1269,holiday!$B$2:$B$10),0)))</f>
        <v/>
      </c>
      <c r="O1269" s="0" t="str">
        <f aca="false">IF(ISBLANK(A1269),"",SUMIF($A$3:$A1269,O$2,$B$3:$B1269))</f>
        <v/>
      </c>
      <c r="P1269" s="0" t="str">
        <f aca="false">IF(ISBLANK(A1269),"",SUMIF($A$3:$A1269,P$2,$B$3:$B1269))</f>
        <v/>
      </c>
      <c r="Q1269" s="0" t="str">
        <f aca="false">IF(ISBLANK(A1269),"",SUMIF($A$3:$A1269,Q$2,$B$3:$B1269))</f>
        <v/>
      </c>
      <c r="R1269" s="0" t="str">
        <f aca="false">IF(ISBLANK(A1269),"",SUMIF($A$3:$A1269,R$2,$B$3:$B1269))</f>
        <v/>
      </c>
      <c r="T1269" s="9" t="str">
        <f aca="false">IF(ISBLANK(A1269),"",IF($A1269=T$2,$C1269,T1268))</f>
        <v/>
      </c>
      <c r="U1269" s="9" t="str">
        <f aca="false">IF(ISBLANK(A1269),"",IF($A1269=U$2,$C1269,U1268))</f>
        <v/>
      </c>
      <c r="V1269" s="9" t="str">
        <f aca="false">IF(ISBLANK(A1269),"",IF($A1269=V$2,$C1269,V1268))</f>
        <v/>
      </c>
      <c r="W1269" s="9" t="str">
        <f aca="false">IF(ISBLANK(A1269),"",IF($A1269=W$2,$C1269,W1268))</f>
        <v/>
      </c>
    </row>
    <row r="1270" customFormat="false" ht="14.1" hidden="false" customHeight="false" outlineLevel="0" collapsed="false">
      <c r="H1270" s="8" t="n">
        <f aca="false">IF(ISBLANK(D1270),,LEFT(D1270,LEN(D1270)-6)*1)</f>
        <v>0</v>
      </c>
      <c r="I1270" s="9" t="str">
        <f aca="false">IF(ISBLANK(A1270),"",-B1270*C1270)</f>
        <v/>
      </c>
      <c r="J1270" s="9" t="str">
        <f aca="false">IF(ISBLANK(A1270),"",-SUM(I$3:I1270))</f>
        <v/>
      </c>
      <c r="K1270" s="9" t="str">
        <f aca="false">IF(ISBLANK(A1270),"",SUMPRODUCT(O1270:R1270,T1270:W1270)-J1270)</f>
        <v/>
      </c>
      <c r="L1270" s="5" t="str">
        <f aca="false">IF(ISBLANK(A1270),"",K1270/$M$1)</f>
        <v/>
      </c>
      <c r="M1270" s="5" t="str">
        <f aca="false">IF(ISBLANK(A1270),"",K1270/($M$1+SUM(K$3:K1269)))</f>
        <v/>
      </c>
      <c r="N1270" s="0" t="str">
        <f aca="false">IF(ISBLANK(A1270),"",IF(H1271=0,NETWORKDAYS($H$3,H1270,holiday!$B$2:$B$10),IF(DAY(H1270)&lt;DAY(H1271),NETWORKDAYS($H$3,H1270,holiday!$B$2:$B$10),0)))</f>
        <v/>
      </c>
      <c r="O1270" s="0" t="str">
        <f aca="false">IF(ISBLANK(A1270),"",SUMIF($A$3:$A1270,O$2,$B$3:$B1270))</f>
        <v/>
      </c>
      <c r="P1270" s="0" t="str">
        <f aca="false">IF(ISBLANK(A1270),"",SUMIF($A$3:$A1270,P$2,$B$3:$B1270))</f>
        <v/>
      </c>
      <c r="Q1270" s="0" t="str">
        <f aca="false">IF(ISBLANK(A1270),"",SUMIF($A$3:$A1270,Q$2,$B$3:$B1270))</f>
        <v/>
      </c>
      <c r="R1270" s="0" t="str">
        <f aca="false">IF(ISBLANK(A1270),"",SUMIF($A$3:$A1270,R$2,$B$3:$B1270))</f>
        <v/>
      </c>
      <c r="T1270" s="9" t="str">
        <f aca="false">IF(ISBLANK(A1270),"",IF($A1270=T$2,$C1270,T1269))</f>
        <v/>
      </c>
      <c r="U1270" s="9" t="str">
        <f aca="false">IF(ISBLANK(A1270),"",IF($A1270=U$2,$C1270,U1269))</f>
        <v/>
      </c>
      <c r="V1270" s="9" t="str">
        <f aca="false">IF(ISBLANK(A1270),"",IF($A1270=V$2,$C1270,V1269))</f>
        <v/>
      </c>
      <c r="W1270" s="9" t="str">
        <f aca="false">IF(ISBLANK(A1270),"",IF($A1270=W$2,$C1270,W1269))</f>
        <v/>
      </c>
    </row>
    <row r="1271" customFormat="false" ht="14.1" hidden="false" customHeight="false" outlineLevel="0" collapsed="false">
      <c r="H1271" s="8" t="n">
        <f aca="false">IF(ISBLANK(D1271),,LEFT(D1271,LEN(D1271)-6)*1)</f>
        <v>0</v>
      </c>
      <c r="I1271" s="9" t="str">
        <f aca="false">IF(ISBLANK(A1271),"",-B1271*C1271)</f>
        <v/>
      </c>
      <c r="J1271" s="9" t="str">
        <f aca="false">IF(ISBLANK(A1271),"",-SUM(I$3:I1271))</f>
        <v/>
      </c>
      <c r="K1271" s="9" t="str">
        <f aca="false">IF(ISBLANK(A1271),"",SUMPRODUCT(O1271:R1271,T1271:W1271)-J1271)</f>
        <v/>
      </c>
      <c r="L1271" s="5" t="str">
        <f aca="false">IF(ISBLANK(A1271),"",K1271/$M$1)</f>
        <v/>
      </c>
      <c r="M1271" s="5" t="str">
        <f aca="false">IF(ISBLANK(A1271),"",K1271/($M$1+SUM(K$3:K1270)))</f>
        <v/>
      </c>
      <c r="N1271" s="0" t="str">
        <f aca="false">IF(ISBLANK(A1271),"",IF(H1272=0,NETWORKDAYS($H$3,H1271,holiday!$B$2:$B$10),IF(DAY(H1271)&lt;DAY(H1272),NETWORKDAYS($H$3,H1271,holiday!$B$2:$B$10),0)))</f>
        <v/>
      </c>
      <c r="O1271" s="0" t="str">
        <f aca="false">IF(ISBLANK(A1271),"",SUMIF($A$3:$A1271,O$2,$B$3:$B1271))</f>
        <v/>
      </c>
      <c r="P1271" s="0" t="str">
        <f aca="false">IF(ISBLANK(A1271),"",SUMIF($A$3:$A1271,P$2,$B$3:$B1271))</f>
        <v/>
      </c>
      <c r="Q1271" s="0" t="str">
        <f aca="false">IF(ISBLANK(A1271),"",SUMIF($A$3:$A1271,Q$2,$B$3:$B1271))</f>
        <v/>
      </c>
      <c r="R1271" s="0" t="str">
        <f aca="false">IF(ISBLANK(A1271),"",SUMIF($A$3:$A1271,R$2,$B$3:$B1271))</f>
        <v/>
      </c>
      <c r="T1271" s="9" t="str">
        <f aca="false">IF(ISBLANK(A1271),"",IF($A1271=T$2,$C1271,T1270))</f>
        <v/>
      </c>
      <c r="U1271" s="9" t="str">
        <f aca="false">IF(ISBLANK(A1271),"",IF($A1271=U$2,$C1271,U1270))</f>
        <v/>
      </c>
      <c r="V1271" s="9" t="str">
        <f aca="false">IF(ISBLANK(A1271),"",IF($A1271=V$2,$C1271,V1270))</f>
        <v/>
      </c>
      <c r="W1271" s="9" t="str">
        <f aca="false">IF(ISBLANK(A1271),"",IF($A1271=W$2,$C1271,W1270))</f>
        <v/>
      </c>
    </row>
    <row r="1272" customFormat="false" ht="14.1" hidden="false" customHeight="false" outlineLevel="0" collapsed="false">
      <c r="H1272" s="8" t="n">
        <f aca="false">IF(ISBLANK(D1272),,LEFT(D1272,LEN(D1272)-6)*1)</f>
        <v>0</v>
      </c>
      <c r="I1272" s="9" t="str">
        <f aca="false">IF(ISBLANK(A1272),"",-B1272*C1272)</f>
        <v/>
      </c>
      <c r="J1272" s="9" t="str">
        <f aca="false">IF(ISBLANK(A1272),"",-SUM(I$3:I1272))</f>
        <v/>
      </c>
      <c r="K1272" s="9" t="str">
        <f aca="false">IF(ISBLANK(A1272),"",SUMPRODUCT(O1272:R1272,T1272:W1272)-J1272)</f>
        <v/>
      </c>
      <c r="L1272" s="5" t="str">
        <f aca="false">IF(ISBLANK(A1272),"",K1272/$M$1)</f>
        <v/>
      </c>
      <c r="M1272" s="5" t="str">
        <f aca="false">IF(ISBLANK(A1272),"",K1272/($M$1+SUM(K$3:K1271)))</f>
        <v/>
      </c>
      <c r="N1272" s="0" t="str">
        <f aca="false">IF(ISBLANK(A1272),"",IF(H1273=0,NETWORKDAYS($H$3,H1272,holiday!$B$2:$B$10),IF(DAY(H1272)&lt;DAY(H1273),NETWORKDAYS($H$3,H1272,holiday!$B$2:$B$10),0)))</f>
        <v/>
      </c>
      <c r="O1272" s="0" t="str">
        <f aca="false">IF(ISBLANK(A1272),"",SUMIF($A$3:$A1272,O$2,$B$3:$B1272))</f>
        <v/>
      </c>
      <c r="P1272" s="0" t="str">
        <f aca="false">IF(ISBLANK(A1272),"",SUMIF($A$3:$A1272,P$2,$B$3:$B1272))</f>
        <v/>
      </c>
      <c r="Q1272" s="0" t="str">
        <f aca="false">IF(ISBLANK(A1272),"",SUMIF($A$3:$A1272,Q$2,$B$3:$B1272))</f>
        <v/>
      </c>
      <c r="R1272" s="0" t="str">
        <f aca="false">IF(ISBLANK(A1272),"",SUMIF($A$3:$A1272,R$2,$B$3:$B1272))</f>
        <v/>
      </c>
      <c r="T1272" s="9" t="str">
        <f aca="false">IF(ISBLANK(A1272),"",IF($A1272=T$2,$C1272,T1271))</f>
        <v/>
      </c>
      <c r="U1272" s="9" t="str">
        <f aca="false">IF(ISBLANK(A1272),"",IF($A1272=U$2,$C1272,U1271))</f>
        <v/>
      </c>
      <c r="V1272" s="9" t="str">
        <f aca="false">IF(ISBLANK(A1272),"",IF($A1272=V$2,$C1272,V1271))</f>
        <v/>
      </c>
      <c r="W1272" s="9" t="str">
        <f aca="false">IF(ISBLANK(A1272),"",IF($A1272=W$2,$C1272,W1271))</f>
        <v/>
      </c>
    </row>
    <row r="1273" customFormat="false" ht="14.1" hidden="false" customHeight="false" outlineLevel="0" collapsed="false">
      <c r="H1273" s="8" t="n">
        <f aca="false">IF(ISBLANK(D1273),,LEFT(D1273,LEN(D1273)-6)*1)</f>
        <v>0</v>
      </c>
      <c r="I1273" s="9" t="str">
        <f aca="false">IF(ISBLANK(A1273),"",-B1273*C1273)</f>
        <v/>
      </c>
      <c r="J1273" s="9" t="str">
        <f aca="false">IF(ISBLANK(A1273),"",-SUM(I$3:I1273))</f>
        <v/>
      </c>
      <c r="K1273" s="9" t="str">
        <f aca="false">IF(ISBLANK(A1273),"",SUMPRODUCT(O1273:R1273,T1273:W1273)-J1273)</f>
        <v/>
      </c>
      <c r="L1273" s="5" t="str">
        <f aca="false">IF(ISBLANK(A1273),"",K1273/$M$1)</f>
        <v/>
      </c>
      <c r="M1273" s="5" t="str">
        <f aca="false">IF(ISBLANK(A1273),"",K1273/($M$1+SUM(K$3:K1272)))</f>
        <v/>
      </c>
      <c r="N1273" s="0" t="str">
        <f aca="false">IF(ISBLANK(A1273),"",IF(H1274=0,NETWORKDAYS($H$3,H1273,holiday!$B$2:$B$10),IF(DAY(H1273)&lt;DAY(H1274),NETWORKDAYS($H$3,H1273,holiday!$B$2:$B$10),0)))</f>
        <v/>
      </c>
      <c r="O1273" s="0" t="str">
        <f aca="false">IF(ISBLANK(A1273),"",SUMIF($A$3:$A1273,O$2,$B$3:$B1273))</f>
        <v/>
      </c>
      <c r="P1273" s="0" t="str">
        <f aca="false">IF(ISBLANK(A1273),"",SUMIF($A$3:$A1273,P$2,$B$3:$B1273))</f>
        <v/>
      </c>
      <c r="Q1273" s="0" t="str">
        <f aca="false">IF(ISBLANK(A1273),"",SUMIF($A$3:$A1273,Q$2,$B$3:$B1273))</f>
        <v/>
      </c>
      <c r="R1273" s="0" t="str">
        <f aca="false">IF(ISBLANK(A1273),"",SUMIF($A$3:$A1273,R$2,$B$3:$B1273))</f>
        <v/>
      </c>
      <c r="T1273" s="9" t="str">
        <f aca="false">IF(ISBLANK(A1273),"",IF($A1273=T$2,$C1273,T1272))</f>
        <v/>
      </c>
      <c r="U1273" s="9" t="str">
        <f aca="false">IF(ISBLANK(A1273),"",IF($A1273=U$2,$C1273,U1272))</f>
        <v/>
      </c>
      <c r="V1273" s="9" t="str">
        <f aca="false">IF(ISBLANK(A1273),"",IF($A1273=V$2,$C1273,V1272))</f>
        <v/>
      </c>
      <c r="W1273" s="9" t="str">
        <f aca="false">IF(ISBLANK(A1273),"",IF($A1273=W$2,$C1273,W1272))</f>
        <v/>
      </c>
    </row>
    <row r="1274" customFormat="false" ht="14.1" hidden="false" customHeight="false" outlineLevel="0" collapsed="false">
      <c r="H1274" s="8" t="n">
        <f aca="false">IF(ISBLANK(D1274),,LEFT(D1274,LEN(D1274)-6)*1)</f>
        <v>0</v>
      </c>
      <c r="I1274" s="9" t="str">
        <f aca="false">IF(ISBLANK(A1274),"",-B1274*C1274)</f>
        <v/>
      </c>
      <c r="J1274" s="9" t="str">
        <f aca="false">IF(ISBLANK(A1274),"",-SUM(I$3:I1274))</f>
        <v/>
      </c>
      <c r="K1274" s="9" t="str">
        <f aca="false">IF(ISBLANK(A1274),"",SUMPRODUCT(O1274:R1274,T1274:W1274)-J1274)</f>
        <v/>
      </c>
      <c r="L1274" s="5" t="str">
        <f aca="false">IF(ISBLANK(A1274),"",K1274/$M$1)</f>
        <v/>
      </c>
      <c r="M1274" s="5" t="str">
        <f aca="false">IF(ISBLANK(A1274),"",K1274/($M$1+SUM(K$3:K1273)))</f>
        <v/>
      </c>
      <c r="N1274" s="0" t="str">
        <f aca="false">IF(ISBLANK(A1274),"",IF(H1275=0,NETWORKDAYS($H$3,H1274,holiday!$B$2:$B$10),IF(DAY(H1274)&lt;DAY(H1275),NETWORKDAYS($H$3,H1274,holiday!$B$2:$B$10),0)))</f>
        <v/>
      </c>
      <c r="O1274" s="0" t="str">
        <f aca="false">IF(ISBLANK(A1274),"",SUMIF($A$3:$A1274,O$2,$B$3:$B1274))</f>
        <v/>
      </c>
      <c r="P1274" s="0" t="str">
        <f aca="false">IF(ISBLANK(A1274),"",SUMIF($A$3:$A1274,P$2,$B$3:$B1274))</f>
        <v/>
      </c>
      <c r="Q1274" s="0" t="str">
        <f aca="false">IF(ISBLANK(A1274),"",SUMIF($A$3:$A1274,Q$2,$B$3:$B1274))</f>
        <v/>
      </c>
      <c r="R1274" s="0" t="str">
        <f aca="false">IF(ISBLANK(A1274),"",SUMIF($A$3:$A1274,R$2,$B$3:$B1274))</f>
        <v/>
      </c>
      <c r="T1274" s="9" t="str">
        <f aca="false">IF(ISBLANK(A1274),"",IF($A1274=T$2,$C1274,T1273))</f>
        <v/>
      </c>
      <c r="U1274" s="9" t="str">
        <f aca="false">IF(ISBLANK(A1274),"",IF($A1274=U$2,$C1274,U1273))</f>
        <v/>
      </c>
      <c r="V1274" s="9" t="str">
        <f aca="false">IF(ISBLANK(A1274),"",IF($A1274=V$2,$C1274,V1273))</f>
        <v/>
      </c>
      <c r="W1274" s="9" t="str">
        <f aca="false">IF(ISBLANK(A1274),"",IF($A1274=W$2,$C1274,W1273))</f>
        <v/>
      </c>
    </row>
    <row r="1275" customFormat="false" ht="14.1" hidden="false" customHeight="false" outlineLevel="0" collapsed="false">
      <c r="H1275" s="8" t="n">
        <f aca="false">IF(ISBLANK(D1275),,LEFT(D1275,LEN(D1275)-6)*1)</f>
        <v>0</v>
      </c>
      <c r="I1275" s="9" t="str">
        <f aca="false">IF(ISBLANK(A1275),"",-B1275*C1275)</f>
        <v/>
      </c>
      <c r="J1275" s="9" t="str">
        <f aca="false">IF(ISBLANK(A1275),"",-SUM(I$3:I1275))</f>
        <v/>
      </c>
      <c r="K1275" s="9" t="str">
        <f aca="false">IF(ISBLANK(A1275),"",SUMPRODUCT(O1275:R1275,T1275:W1275)-J1275)</f>
        <v/>
      </c>
      <c r="L1275" s="5" t="str">
        <f aca="false">IF(ISBLANK(A1275),"",K1275/$M$1)</f>
        <v/>
      </c>
      <c r="M1275" s="5" t="str">
        <f aca="false">IF(ISBLANK(A1275),"",K1275/($M$1+SUM(K$3:K1274)))</f>
        <v/>
      </c>
      <c r="N1275" s="0" t="str">
        <f aca="false">IF(ISBLANK(A1275),"",IF(H1276=0,NETWORKDAYS($H$3,H1275,holiday!$B$2:$B$10),IF(DAY(H1275)&lt;DAY(H1276),NETWORKDAYS($H$3,H1275,holiday!$B$2:$B$10),0)))</f>
        <v/>
      </c>
      <c r="O1275" s="0" t="str">
        <f aca="false">IF(ISBLANK(A1275),"",SUMIF($A$3:$A1275,O$2,$B$3:$B1275))</f>
        <v/>
      </c>
      <c r="P1275" s="0" t="str">
        <f aca="false">IF(ISBLANK(A1275),"",SUMIF($A$3:$A1275,P$2,$B$3:$B1275))</f>
        <v/>
      </c>
      <c r="Q1275" s="0" t="str">
        <f aca="false">IF(ISBLANK(A1275),"",SUMIF($A$3:$A1275,Q$2,$B$3:$B1275))</f>
        <v/>
      </c>
      <c r="R1275" s="0" t="str">
        <f aca="false">IF(ISBLANK(A1275),"",SUMIF($A$3:$A1275,R$2,$B$3:$B1275))</f>
        <v/>
      </c>
      <c r="T1275" s="9" t="str">
        <f aca="false">IF(ISBLANK(A1275),"",IF($A1275=T$2,$C1275,T1274))</f>
        <v/>
      </c>
      <c r="U1275" s="9" t="str">
        <f aca="false">IF(ISBLANK(A1275),"",IF($A1275=U$2,$C1275,U1274))</f>
        <v/>
      </c>
      <c r="V1275" s="9" t="str">
        <f aca="false">IF(ISBLANK(A1275),"",IF($A1275=V$2,$C1275,V1274))</f>
        <v/>
      </c>
      <c r="W1275" s="9" t="str">
        <f aca="false">IF(ISBLANK(A1275),"",IF($A1275=W$2,$C1275,W1274))</f>
        <v/>
      </c>
    </row>
    <row r="1276" customFormat="false" ht="14.1" hidden="false" customHeight="false" outlineLevel="0" collapsed="false">
      <c r="H1276" s="8" t="n">
        <f aca="false">IF(ISBLANK(D1276),,LEFT(D1276,LEN(D1276)-6)*1)</f>
        <v>0</v>
      </c>
      <c r="I1276" s="9" t="str">
        <f aca="false">IF(ISBLANK(A1276),"",-B1276*C1276)</f>
        <v/>
      </c>
      <c r="J1276" s="9" t="str">
        <f aca="false">IF(ISBLANK(A1276),"",-SUM(I$3:I1276))</f>
        <v/>
      </c>
      <c r="K1276" s="9" t="str">
        <f aca="false">IF(ISBLANK(A1276),"",SUMPRODUCT(O1276:R1276,T1276:W1276)-J1276)</f>
        <v/>
      </c>
      <c r="L1276" s="5" t="str">
        <f aca="false">IF(ISBLANK(A1276),"",K1276/$M$1)</f>
        <v/>
      </c>
      <c r="M1276" s="5" t="str">
        <f aca="false">IF(ISBLANK(A1276),"",K1276/($M$1+SUM(K$3:K1275)))</f>
        <v/>
      </c>
      <c r="N1276" s="0" t="str">
        <f aca="false">IF(ISBLANK(A1276),"",IF(H1277=0,NETWORKDAYS($H$3,H1276,holiday!$B$2:$B$10),IF(DAY(H1276)&lt;DAY(H1277),NETWORKDAYS($H$3,H1276,holiday!$B$2:$B$10),0)))</f>
        <v/>
      </c>
      <c r="O1276" s="0" t="str">
        <f aca="false">IF(ISBLANK(A1276),"",SUMIF($A$3:$A1276,O$2,$B$3:$B1276))</f>
        <v/>
      </c>
      <c r="P1276" s="0" t="str">
        <f aca="false">IF(ISBLANK(A1276),"",SUMIF($A$3:$A1276,P$2,$B$3:$B1276))</f>
        <v/>
      </c>
      <c r="Q1276" s="0" t="str">
        <f aca="false">IF(ISBLANK(A1276),"",SUMIF($A$3:$A1276,Q$2,$B$3:$B1276))</f>
        <v/>
      </c>
      <c r="R1276" s="0" t="str">
        <f aca="false">IF(ISBLANK(A1276),"",SUMIF($A$3:$A1276,R$2,$B$3:$B1276))</f>
        <v/>
      </c>
      <c r="T1276" s="9" t="str">
        <f aca="false">IF(ISBLANK(A1276),"",IF($A1276=T$2,$C1276,T1275))</f>
        <v/>
      </c>
      <c r="U1276" s="9" t="str">
        <f aca="false">IF(ISBLANK(A1276),"",IF($A1276=U$2,$C1276,U1275))</f>
        <v/>
      </c>
      <c r="V1276" s="9" t="str">
        <f aca="false">IF(ISBLANK(A1276),"",IF($A1276=V$2,$C1276,V1275))</f>
        <v/>
      </c>
      <c r="W1276" s="9" t="str">
        <f aca="false">IF(ISBLANK(A1276),"",IF($A1276=W$2,$C1276,W1275))</f>
        <v/>
      </c>
    </row>
    <row r="1277" customFormat="false" ht="14.1" hidden="false" customHeight="false" outlineLevel="0" collapsed="false">
      <c r="H1277" s="8" t="n">
        <f aca="false">IF(ISBLANK(D1277),,LEFT(D1277,LEN(D1277)-6)*1)</f>
        <v>0</v>
      </c>
      <c r="I1277" s="9" t="str">
        <f aca="false">IF(ISBLANK(A1277),"",-B1277*C1277)</f>
        <v/>
      </c>
      <c r="J1277" s="9" t="str">
        <f aca="false">IF(ISBLANK(A1277),"",-SUM(I$3:I1277))</f>
        <v/>
      </c>
      <c r="K1277" s="9" t="str">
        <f aca="false">IF(ISBLANK(A1277),"",SUMPRODUCT(O1277:R1277,T1277:W1277)-J1277)</f>
        <v/>
      </c>
      <c r="L1277" s="5" t="str">
        <f aca="false">IF(ISBLANK(A1277),"",K1277/$M$1)</f>
        <v/>
      </c>
      <c r="M1277" s="5" t="str">
        <f aca="false">IF(ISBLANK(A1277),"",K1277/($M$1+SUM(K$3:K1276)))</f>
        <v/>
      </c>
      <c r="N1277" s="0" t="str">
        <f aca="false">IF(ISBLANK(A1277),"",IF(H1278=0,NETWORKDAYS($H$3,H1277,holiday!$B$2:$B$10),IF(DAY(H1277)&lt;DAY(H1278),NETWORKDAYS($H$3,H1277,holiday!$B$2:$B$10),0)))</f>
        <v/>
      </c>
      <c r="O1277" s="0" t="str">
        <f aca="false">IF(ISBLANK(A1277),"",SUMIF($A$3:$A1277,O$2,$B$3:$B1277))</f>
        <v/>
      </c>
      <c r="P1277" s="0" t="str">
        <f aca="false">IF(ISBLANK(A1277),"",SUMIF($A$3:$A1277,P$2,$B$3:$B1277))</f>
        <v/>
      </c>
      <c r="Q1277" s="0" t="str">
        <f aca="false">IF(ISBLANK(A1277),"",SUMIF($A$3:$A1277,Q$2,$B$3:$B1277))</f>
        <v/>
      </c>
      <c r="R1277" s="0" t="str">
        <f aca="false">IF(ISBLANK(A1277),"",SUMIF($A$3:$A1277,R$2,$B$3:$B1277))</f>
        <v/>
      </c>
      <c r="T1277" s="9" t="str">
        <f aca="false">IF(ISBLANK(A1277),"",IF($A1277=T$2,$C1277,T1276))</f>
        <v/>
      </c>
      <c r="U1277" s="9" t="str">
        <f aca="false">IF(ISBLANK(A1277),"",IF($A1277=U$2,$C1277,U1276))</f>
        <v/>
      </c>
      <c r="V1277" s="9" t="str">
        <f aca="false">IF(ISBLANK(A1277),"",IF($A1277=V$2,$C1277,V1276))</f>
        <v/>
      </c>
      <c r="W1277" s="9" t="str">
        <f aca="false">IF(ISBLANK(A1277),"",IF($A1277=W$2,$C1277,W1276))</f>
        <v/>
      </c>
    </row>
    <row r="1278" customFormat="false" ht="14.1" hidden="false" customHeight="false" outlineLevel="0" collapsed="false">
      <c r="H1278" s="8" t="n">
        <f aca="false">IF(ISBLANK(D1278),,LEFT(D1278,LEN(D1278)-6)*1)</f>
        <v>0</v>
      </c>
      <c r="I1278" s="9" t="str">
        <f aca="false">IF(ISBLANK(A1278),"",-B1278*C1278)</f>
        <v/>
      </c>
      <c r="J1278" s="9" t="str">
        <f aca="false">IF(ISBLANK(A1278),"",-SUM(I$3:I1278))</f>
        <v/>
      </c>
      <c r="K1278" s="9" t="str">
        <f aca="false">IF(ISBLANK(A1278),"",SUMPRODUCT(O1278:R1278,T1278:W1278)-J1278)</f>
        <v/>
      </c>
      <c r="L1278" s="5" t="str">
        <f aca="false">IF(ISBLANK(A1278),"",K1278/$M$1)</f>
        <v/>
      </c>
      <c r="M1278" s="5" t="str">
        <f aca="false">IF(ISBLANK(A1278),"",K1278/($M$1+SUM(K$3:K1277)))</f>
        <v/>
      </c>
      <c r="N1278" s="0" t="str">
        <f aca="false">IF(ISBLANK(A1278),"",IF(H1279=0,NETWORKDAYS($H$3,H1278,holiday!$B$2:$B$10),IF(DAY(H1278)&lt;DAY(H1279),NETWORKDAYS($H$3,H1278,holiday!$B$2:$B$10),0)))</f>
        <v/>
      </c>
      <c r="O1278" s="0" t="str">
        <f aca="false">IF(ISBLANK(A1278),"",SUMIF($A$3:$A1278,O$2,$B$3:$B1278))</f>
        <v/>
      </c>
      <c r="P1278" s="0" t="str">
        <f aca="false">IF(ISBLANK(A1278),"",SUMIF($A$3:$A1278,P$2,$B$3:$B1278))</f>
        <v/>
      </c>
      <c r="Q1278" s="0" t="str">
        <f aca="false">IF(ISBLANK(A1278),"",SUMIF($A$3:$A1278,Q$2,$B$3:$B1278))</f>
        <v/>
      </c>
      <c r="R1278" s="0" t="str">
        <f aca="false">IF(ISBLANK(A1278),"",SUMIF($A$3:$A1278,R$2,$B$3:$B1278))</f>
        <v/>
      </c>
      <c r="T1278" s="9" t="str">
        <f aca="false">IF(ISBLANK(A1278),"",IF($A1278=T$2,$C1278,T1277))</f>
        <v/>
      </c>
      <c r="U1278" s="9" t="str">
        <f aca="false">IF(ISBLANK(A1278),"",IF($A1278=U$2,$C1278,U1277))</f>
        <v/>
      </c>
      <c r="V1278" s="9" t="str">
        <f aca="false">IF(ISBLANK(A1278),"",IF($A1278=V$2,$C1278,V1277))</f>
        <v/>
      </c>
      <c r="W1278" s="9" t="str">
        <f aca="false">IF(ISBLANK(A1278),"",IF($A1278=W$2,$C1278,W1277))</f>
        <v/>
      </c>
    </row>
    <row r="1279" customFormat="false" ht="14.1" hidden="false" customHeight="false" outlineLevel="0" collapsed="false">
      <c r="H1279" s="8" t="n">
        <f aca="false">IF(ISBLANK(D1279),,LEFT(D1279,LEN(D1279)-6)*1)</f>
        <v>0</v>
      </c>
      <c r="I1279" s="9" t="str">
        <f aca="false">IF(ISBLANK(A1279),"",-B1279*C1279)</f>
        <v/>
      </c>
      <c r="J1279" s="9" t="str">
        <f aca="false">IF(ISBLANK(A1279),"",-SUM(I$3:I1279))</f>
        <v/>
      </c>
      <c r="K1279" s="9" t="str">
        <f aca="false">IF(ISBLANK(A1279),"",SUMPRODUCT(O1279:R1279,T1279:W1279)-J1279)</f>
        <v/>
      </c>
      <c r="L1279" s="5" t="str">
        <f aca="false">IF(ISBLANK(A1279),"",K1279/$M$1)</f>
        <v/>
      </c>
      <c r="M1279" s="5" t="str">
        <f aca="false">IF(ISBLANK(A1279),"",K1279/($M$1+SUM(K$3:K1278)))</f>
        <v/>
      </c>
      <c r="N1279" s="0" t="str">
        <f aca="false">IF(ISBLANK(A1279),"",IF(H1280=0,NETWORKDAYS($H$3,H1279,holiday!$B$2:$B$10),IF(DAY(H1279)&lt;DAY(H1280),NETWORKDAYS($H$3,H1279,holiday!$B$2:$B$10),0)))</f>
        <v/>
      </c>
      <c r="O1279" s="0" t="str">
        <f aca="false">IF(ISBLANK(A1279),"",SUMIF($A$3:$A1279,O$2,$B$3:$B1279))</f>
        <v/>
      </c>
      <c r="P1279" s="0" t="str">
        <f aca="false">IF(ISBLANK(A1279),"",SUMIF($A$3:$A1279,P$2,$B$3:$B1279))</f>
        <v/>
      </c>
      <c r="Q1279" s="0" t="str">
        <f aca="false">IF(ISBLANK(A1279),"",SUMIF($A$3:$A1279,Q$2,$B$3:$B1279))</f>
        <v/>
      </c>
      <c r="R1279" s="0" t="str">
        <f aca="false">IF(ISBLANK(A1279),"",SUMIF($A$3:$A1279,R$2,$B$3:$B1279))</f>
        <v/>
      </c>
      <c r="T1279" s="9" t="str">
        <f aca="false">IF(ISBLANK(A1279),"",IF($A1279=T$2,$C1279,T1278))</f>
        <v/>
      </c>
      <c r="U1279" s="9" t="str">
        <f aca="false">IF(ISBLANK(A1279),"",IF($A1279=U$2,$C1279,U1278))</f>
        <v/>
      </c>
      <c r="V1279" s="9" t="str">
        <f aca="false">IF(ISBLANK(A1279),"",IF($A1279=V$2,$C1279,V1278))</f>
        <v/>
      </c>
      <c r="W1279" s="9" t="str">
        <f aca="false">IF(ISBLANK(A1279),"",IF($A1279=W$2,$C1279,W1278))</f>
        <v/>
      </c>
    </row>
    <row r="1280" customFormat="false" ht="14.1" hidden="false" customHeight="false" outlineLevel="0" collapsed="false">
      <c r="H1280" s="8" t="n">
        <f aca="false">IF(ISBLANK(D1280),,LEFT(D1280,LEN(D1280)-6)*1)</f>
        <v>0</v>
      </c>
      <c r="I1280" s="9" t="str">
        <f aca="false">IF(ISBLANK(A1280),"",-B1280*C1280)</f>
        <v/>
      </c>
      <c r="J1280" s="9" t="str">
        <f aca="false">IF(ISBLANK(A1280),"",-SUM(I$3:I1280))</f>
        <v/>
      </c>
      <c r="K1280" s="9" t="str">
        <f aca="false">IF(ISBLANK(A1280),"",SUMPRODUCT(O1280:R1280,T1280:W1280)-J1280)</f>
        <v/>
      </c>
      <c r="L1280" s="5" t="str">
        <f aca="false">IF(ISBLANK(A1280),"",K1280/$M$1)</f>
        <v/>
      </c>
      <c r="M1280" s="5" t="str">
        <f aca="false">IF(ISBLANK(A1280),"",K1280/($M$1+SUM(K$3:K1279)))</f>
        <v/>
      </c>
      <c r="N1280" s="0" t="str">
        <f aca="false">IF(ISBLANK(A1280),"",IF(H1281=0,NETWORKDAYS($H$3,H1280,holiday!$B$2:$B$10),IF(DAY(H1280)&lt;DAY(H1281),NETWORKDAYS($H$3,H1280,holiday!$B$2:$B$10),0)))</f>
        <v/>
      </c>
      <c r="O1280" s="0" t="str">
        <f aca="false">IF(ISBLANK(A1280),"",SUMIF($A$3:$A1280,O$2,$B$3:$B1280))</f>
        <v/>
      </c>
      <c r="P1280" s="0" t="str">
        <f aca="false">IF(ISBLANK(A1280),"",SUMIF($A$3:$A1280,P$2,$B$3:$B1280))</f>
        <v/>
      </c>
      <c r="Q1280" s="0" t="str">
        <f aca="false">IF(ISBLANK(A1280),"",SUMIF($A$3:$A1280,Q$2,$B$3:$B1280))</f>
        <v/>
      </c>
      <c r="R1280" s="0" t="str">
        <f aca="false">IF(ISBLANK(A1280),"",SUMIF($A$3:$A1280,R$2,$B$3:$B1280))</f>
        <v/>
      </c>
      <c r="T1280" s="9" t="str">
        <f aca="false">IF(ISBLANK(A1280),"",IF($A1280=T$2,$C1280,T1279))</f>
        <v/>
      </c>
      <c r="U1280" s="9" t="str">
        <f aca="false">IF(ISBLANK(A1280),"",IF($A1280=U$2,$C1280,U1279))</f>
        <v/>
      </c>
      <c r="V1280" s="9" t="str">
        <f aca="false">IF(ISBLANK(A1280),"",IF($A1280=V$2,$C1280,V1279))</f>
        <v/>
      </c>
      <c r="W1280" s="9" t="str">
        <f aca="false">IF(ISBLANK(A1280),"",IF($A1280=W$2,$C1280,W1279))</f>
        <v/>
      </c>
    </row>
    <row r="1281" customFormat="false" ht="14.1" hidden="false" customHeight="false" outlineLevel="0" collapsed="false">
      <c r="H1281" s="8" t="n">
        <f aca="false">IF(ISBLANK(D1281),,LEFT(D1281,LEN(D1281)-6)*1)</f>
        <v>0</v>
      </c>
      <c r="I1281" s="9" t="str">
        <f aca="false">IF(ISBLANK(A1281),"",-B1281*C1281)</f>
        <v/>
      </c>
      <c r="J1281" s="9" t="str">
        <f aca="false">IF(ISBLANK(A1281),"",-SUM(I$3:I1281))</f>
        <v/>
      </c>
      <c r="K1281" s="9" t="str">
        <f aca="false">IF(ISBLANK(A1281),"",SUMPRODUCT(O1281:R1281,T1281:W1281)-J1281)</f>
        <v/>
      </c>
      <c r="L1281" s="5" t="str">
        <f aca="false">IF(ISBLANK(A1281),"",K1281/$M$1)</f>
        <v/>
      </c>
      <c r="M1281" s="5" t="str">
        <f aca="false">IF(ISBLANK(A1281),"",K1281/($M$1+SUM(K$3:K1280)))</f>
        <v/>
      </c>
      <c r="N1281" s="0" t="str">
        <f aca="false">IF(ISBLANK(A1281),"",IF(H1282=0,NETWORKDAYS($H$3,H1281,holiday!$B$2:$B$10),IF(DAY(H1281)&lt;DAY(H1282),NETWORKDAYS($H$3,H1281,holiday!$B$2:$B$10),0)))</f>
        <v/>
      </c>
      <c r="O1281" s="0" t="str">
        <f aca="false">IF(ISBLANK(A1281),"",SUMIF($A$3:$A1281,O$2,$B$3:$B1281))</f>
        <v/>
      </c>
      <c r="P1281" s="0" t="str">
        <f aca="false">IF(ISBLANK(A1281),"",SUMIF($A$3:$A1281,P$2,$B$3:$B1281))</f>
        <v/>
      </c>
      <c r="Q1281" s="0" t="str">
        <f aca="false">IF(ISBLANK(A1281),"",SUMIF($A$3:$A1281,Q$2,$B$3:$B1281))</f>
        <v/>
      </c>
      <c r="R1281" s="0" t="str">
        <f aca="false">IF(ISBLANK(A1281),"",SUMIF($A$3:$A1281,R$2,$B$3:$B1281))</f>
        <v/>
      </c>
      <c r="T1281" s="9" t="str">
        <f aca="false">IF(ISBLANK(A1281),"",IF($A1281=T$2,$C1281,T1280))</f>
        <v/>
      </c>
      <c r="U1281" s="9" t="str">
        <f aca="false">IF(ISBLANK(A1281),"",IF($A1281=U$2,$C1281,U1280))</f>
        <v/>
      </c>
      <c r="V1281" s="9" t="str">
        <f aca="false">IF(ISBLANK(A1281),"",IF($A1281=V$2,$C1281,V1280))</f>
        <v/>
      </c>
      <c r="W1281" s="9" t="str">
        <f aca="false">IF(ISBLANK(A1281),"",IF($A1281=W$2,$C1281,W1280))</f>
        <v/>
      </c>
    </row>
    <row r="1282" customFormat="false" ht="14.1" hidden="false" customHeight="false" outlineLevel="0" collapsed="false">
      <c r="H1282" s="8" t="n">
        <f aca="false">IF(ISBLANK(D1282),,LEFT(D1282,LEN(D1282)-6)*1)</f>
        <v>0</v>
      </c>
      <c r="I1282" s="9" t="str">
        <f aca="false">IF(ISBLANK(A1282),"",-B1282*C1282)</f>
        <v/>
      </c>
      <c r="J1282" s="9" t="str">
        <f aca="false">IF(ISBLANK(A1282),"",-SUM(I$3:I1282))</f>
        <v/>
      </c>
      <c r="K1282" s="9" t="str">
        <f aca="false">IF(ISBLANK(A1282),"",SUMPRODUCT(O1282:R1282,T1282:W1282)-J1282)</f>
        <v/>
      </c>
      <c r="L1282" s="5" t="str">
        <f aca="false">IF(ISBLANK(A1282),"",K1282/$M$1)</f>
        <v/>
      </c>
      <c r="M1282" s="5" t="str">
        <f aca="false">IF(ISBLANK(A1282),"",K1282/($M$1+SUM(K$3:K1281)))</f>
        <v/>
      </c>
      <c r="N1282" s="0" t="str">
        <f aca="false">IF(ISBLANK(A1282),"",IF(H1283=0,NETWORKDAYS($H$3,H1282,holiday!$B$2:$B$10),IF(DAY(H1282)&lt;DAY(H1283),NETWORKDAYS($H$3,H1282,holiday!$B$2:$B$10),0)))</f>
        <v/>
      </c>
      <c r="O1282" s="0" t="str">
        <f aca="false">IF(ISBLANK(A1282),"",SUMIF($A$3:$A1282,O$2,$B$3:$B1282))</f>
        <v/>
      </c>
      <c r="P1282" s="0" t="str">
        <f aca="false">IF(ISBLANK(A1282),"",SUMIF($A$3:$A1282,P$2,$B$3:$B1282))</f>
        <v/>
      </c>
      <c r="Q1282" s="0" t="str">
        <f aca="false">IF(ISBLANK(A1282),"",SUMIF($A$3:$A1282,Q$2,$B$3:$B1282))</f>
        <v/>
      </c>
      <c r="R1282" s="0" t="str">
        <f aca="false">IF(ISBLANK(A1282),"",SUMIF($A$3:$A1282,R$2,$B$3:$B1282))</f>
        <v/>
      </c>
      <c r="T1282" s="9" t="str">
        <f aca="false">IF(ISBLANK(A1282),"",IF($A1282=T$2,$C1282,T1281))</f>
        <v/>
      </c>
      <c r="U1282" s="9" t="str">
        <f aca="false">IF(ISBLANK(A1282),"",IF($A1282=U$2,$C1282,U1281))</f>
        <v/>
      </c>
      <c r="V1282" s="9" t="str">
        <f aca="false">IF(ISBLANK(A1282),"",IF($A1282=V$2,$C1282,V1281))</f>
        <v/>
      </c>
      <c r="W1282" s="9" t="str">
        <f aca="false">IF(ISBLANK(A1282),"",IF($A1282=W$2,$C1282,W1281))</f>
        <v/>
      </c>
    </row>
    <row r="1283" customFormat="false" ht="14.1" hidden="false" customHeight="false" outlineLevel="0" collapsed="false">
      <c r="H1283" s="8" t="n">
        <f aca="false">IF(ISBLANK(D1283),,LEFT(D1283,LEN(D1283)-6)*1)</f>
        <v>0</v>
      </c>
      <c r="I1283" s="9" t="str">
        <f aca="false">IF(ISBLANK(A1283),"",-B1283*C1283)</f>
        <v/>
      </c>
      <c r="J1283" s="9" t="str">
        <f aca="false">IF(ISBLANK(A1283),"",-SUM(I$3:I1283))</f>
        <v/>
      </c>
      <c r="K1283" s="9" t="str">
        <f aca="false">IF(ISBLANK(A1283),"",SUMPRODUCT(O1283:R1283,T1283:W1283)-J1283)</f>
        <v/>
      </c>
      <c r="L1283" s="5" t="str">
        <f aca="false">IF(ISBLANK(A1283),"",K1283/$M$1)</f>
        <v/>
      </c>
      <c r="M1283" s="5" t="str">
        <f aca="false">IF(ISBLANK(A1283),"",K1283/($M$1+SUM(K$3:K1282)))</f>
        <v/>
      </c>
      <c r="N1283" s="0" t="str">
        <f aca="false">IF(ISBLANK(A1283),"",IF(H1284=0,NETWORKDAYS($H$3,H1283,holiday!$B$2:$B$10),IF(DAY(H1283)&lt;DAY(H1284),NETWORKDAYS($H$3,H1283,holiday!$B$2:$B$10),0)))</f>
        <v/>
      </c>
      <c r="O1283" s="0" t="str">
        <f aca="false">IF(ISBLANK(A1283),"",SUMIF($A$3:$A1283,O$2,$B$3:$B1283))</f>
        <v/>
      </c>
      <c r="P1283" s="0" t="str">
        <f aca="false">IF(ISBLANK(A1283),"",SUMIF($A$3:$A1283,P$2,$B$3:$B1283))</f>
        <v/>
      </c>
      <c r="Q1283" s="0" t="str">
        <f aca="false">IF(ISBLANK(A1283),"",SUMIF($A$3:$A1283,Q$2,$B$3:$B1283))</f>
        <v/>
      </c>
      <c r="R1283" s="0" t="str">
        <f aca="false">IF(ISBLANK(A1283),"",SUMIF($A$3:$A1283,R$2,$B$3:$B1283))</f>
        <v/>
      </c>
      <c r="T1283" s="9" t="str">
        <f aca="false">IF(ISBLANK(A1283),"",IF($A1283=T$2,$C1283,T1282))</f>
        <v/>
      </c>
      <c r="U1283" s="9" t="str">
        <f aca="false">IF(ISBLANK(A1283),"",IF($A1283=U$2,$C1283,U1282))</f>
        <v/>
      </c>
      <c r="V1283" s="9" t="str">
        <f aca="false">IF(ISBLANK(A1283),"",IF($A1283=V$2,$C1283,V1282))</f>
        <v/>
      </c>
      <c r="W1283" s="9" t="str">
        <f aca="false">IF(ISBLANK(A1283),"",IF($A1283=W$2,$C1283,W1282))</f>
        <v/>
      </c>
    </row>
    <row r="1284" customFormat="false" ht="14.1" hidden="false" customHeight="false" outlineLevel="0" collapsed="false">
      <c r="H1284" s="8" t="n">
        <f aca="false">IF(ISBLANK(D1284),,LEFT(D1284,LEN(D1284)-6)*1)</f>
        <v>0</v>
      </c>
      <c r="I1284" s="9" t="str">
        <f aca="false">IF(ISBLANK(A1284),"",-B1284*C1284)</f>
        <v/>
      </c>
      <c r="J1284" s="9" t="str">
        <f aca="false">IF(ISBLANK(A1284),"",-SUM(I$3:I1284))</f>
        <v/>
      </c>
      <c r="K1284" s="9" t="str">
        <f aca="false">IF(ISBLANK(A1284),"",SUMPRODUCT(O1284:R1284,T1284:W1284)-J1284)</f>
        <v/>
      </c>
      <c r="L1284" s="5" t="str">
        <f aca="false">IF(ISBLANK(A1284),"",K1284/$M$1)</f>
        <v/>
      </c>
      <c r="M1284" s="5" t="str">
        <f aca="false">IF(ISBLANK(A1284),"",K1284/($M$1+SUM(K$3:K1283)))</f>
        <v/>
      </c>
      <c r="N1284" s="0" t="str">
        <f aca="false">IF(ISBLANK(A1284),"",IF(H1285=0,NETWORKDAYS($H$3,H1284,holiday!$B$2:$B$10),IF(DAY(H1284)&lt;DAY(H1285),NETWORKDAYS($H$3,H1284,holiday!$B$2:$B$10),0)))</f>
        <v/>
      </c>
      <c r="O1284" s="0" t="str">
        <f aca="false">IF(ISBLANK(A1284),"",SUMIF($A$3:$A1284,O$2,$B$3:$B1284))</f>
        <v/>
      </c>
      <c r="P1284" s="0" t="str">
        <f aca="false">IF(ISBLANK(A1284),"",SUMIF($A$3:$A1284,P$2,$B$3:$B1284))</f>
        <v/>
      </c>
      <c r="Q1284" s="0" t="str">
        <f aca="false">IF(ISBLANK(A1284),"",SUMIF($A$3:$A1284,Q$2,$B$3:$B1284))</f>
        <v/>
      </c>
      <c r="R1284" s="0" t="str">
        <f aca="false">IF(ISBLANK(A1284),"",SUMIF($A$3:$A1284,R$2,$B$3:$B1284))</f>
        <v/>
      </c>
      <c r="T1284" s="9" t="str">
        <f aca="false">IF(ISBLANK(A1284),"",IF($A1284=T$2,$C1284,T1283))</f>
        <v/>
      </c>
      <c r="U1284" s="9" t="str">
        <f aca="false">IF(ISBLANK(A1284),"",IF($A1284=U$2,$C1284,U1283))</f>
        <v/>
      </c>
      <c r="V1284" s="9" t="str">
        <f aca="false">IF(ISBLANK(A1284),"",IF($A1284=V$2,$C1284,V1283))</f>
        <v/>
      </c>
      <c r="W1284" s="9" t="str">
        <f aca="false">IF(ISBLANK(A1284),"",IF($A1284=W$2,$C1284,W1283))</f>
        <v/>
      </c>
    </row>
    <row r="1285" customFormat="false" ht="14.1" hidden="false" customHeight="false" outlineLevel="0" collapsed="false">
      <c r="H1285" s="8" t="n">
        <f aca="false">IF(ISBLANK(D1285),,LEFT(D1285,LEN(D1285)-6)*1)</f>
        <v>0</v>
      </c>
      <c r="I1285" s="9" t="str">
        <f aca="false">IF(ISBLANK(A1285),"",-B1285*C1285)</f>
        <v/>
      </c>
      <c r="J1285" s="9" t="str">
        <f aca="false">IF(ISBLANK(A1285),"",-SUM(I$3:I1285))</f>
        <v/>
      </c>
      <c r="K1285" s="9" t="str">
        <f aca="false">IF(ISBLANK(A1285),"",SUMPRODUCT(O1285:R1285,T1285:W1285)-J1285)</f>
        <v/>
      </c>
      <c r="L1285" s="5" t="str">
        <f aca="false">IF(ISBLANK(A1285),"",K1285/$M$1)</f>
        <v/>
      </c>
      <c r="M1285" s="5" t="str">
        <f aca="false">IF(ISBLANK(A1285),"",K1285/($M$1+SUM(K$3:K1284)))</f>
        <v/>
      </c>
      <c r="N1285" s="0" t="str">
        <f aca="false">IF(ISBLANK(A1285),"",IF(H1286=0,NETWORKDAYS($H$3,H1285,holiday!$B$2:$B$10),IF(DAY(H1285)&lt;DAY(H1286),NETWORKDAYS($H$3,H1285,holiday!$B$2:$B$10),0)))</f>
        <v/>
      </c>
      <c r="O1285" s="0" t="str">
        <f aca="false">IF(ISBLANK(A1285),"",SUMIF($A$3:$A1285,O$2,$B$3:$B1285))</f>
        <v/>
      </c>
      <c r="P1285" s="0" t="str">
        <f aca="false">IF(ISBLANK(A1285),"",SUMIF($A$3:$A1285,P$2,$B$3:$B1285))</f>
        <v/>
      </c>
      <c r="Q1285" s="0" t="str">
        <f aca="false">IF(ISBLANK(A1285),"",SUMIF($A$3:$A1285,Q$2,$B$3:$B1285))</f>
        <v/>
      </c>
      <c r="R1285" s="0" t="str">
        <f aca="false">IF(ISBLANK(A1285),"",SUMIF($A$3:$A1285,R$2,$B$3:$B1285))</f>
        <v/>
      </c>
      <c r="T1285" s="9" t="str">
        <f aca="false">IF(ISBLANK(A1285),"",IF($A1285=T$2,$C1285,T1284))</f>
        <v/>
      </c>
      <c r="U1285" s="9" t="str">
        <f aca="false">IF(ISBLANK(A1285),"",IF($A1285=U$2,$C1285,U1284))</f>
        <v/>
      </c>
      <c r="V1285" s="9" t="str">
        <f aca="false">IF(ISBLANK(A1285),"",IF($A1285=V$2,$C1285,V1284))</f>
        <v/>
      </c>
      <c r="W1285" s="9" t="str">
        <f aca="false">IF(ISBLANK(A1285),"",IF($A1285=W$2,$C1285,W1284))</f>
        <v/>
      </c>
    </row>
    <row r="1286" customFormat="false" ht="14.1" hidden="false" customHeight="false" outlineLevel="0" collapsed="false">
      <c r="H1286" s="8" t="n">
        <f aca="false">IF(ISBLANK(D1286),,LEFT(D1286,LEN(D1286)-6)*1)</f>
        <v>0</v>
      </c>
      <c r="I1286" s="9" t="str">
        <f aca="false">IF(ISBLANK(A1286),"",-B1286*C1286)</f>
        <v/>
      </c>
      <c r="J1286" s="9" t="str">
        <f aca="false">IF(ISBLANK(A1286),"",-SUM(I$3:I1286))</f>
        <v/>
      </c>
      <c r="K1286" s="9" t="str">
        <f aca="false">IF(ISBLANK(A1286),"",SUMPRODUCT(O1286:R1286,T1286:W1286)-J1286)</f>
        <v/>
      </c>
      <c r="L1286" s="5" t="str">
        <f aca="false">IF(ISBLANK(A1286),"",K1286/$M$1)</f>
        <v/>
      </c>
      <c r="M1286" s="5" t="str">
        <f aca="false">IF(ISBLANK(A1286),"",K1286/($M$1+SUM(K$3:K1285)))</f>
        <v/>
      </c>
      <c r="N1286" s="0" t="str">
        <f aca="false">IF(ISBLANK(A1286),"",IF(H1287=0,NETWORKDAYS($H$3,H1286,holiday!$B$2:$B$10),IF(DAY(H1286)&lt;DAY(H1287),NETWORKDAYS($H$3,H1286,holiday!$B$2:$B$10),0)))</f>
        <v/>
      </c>
      <c r="O1286" s="0" t="str">
        <f aca="false">IF(ISBLANK(A1286),"",SUMIF($A$3:$A1286,O$2,$B$3:$B1286))</f>
        <v/>
      </c>
      <c r="P1286" s="0" t="str">
        <f aca="false">IF(ISBLANK(A1286),"",SUMIF($A$3:$A1286,P$2,$B$3:$B1286))</f>
        <v/>
      </c>
      <c r="Q1286" s="0" t="str">
        <f aca="false">IF(ISBLANK(A1286),"",SUMIF($A$3:$A1286,Q$2,$B$3:$B1286))</f>
        <v/>
      </c>
      <c r="R1286" s="0" t="str">
        <f aca="false">IF(ISBLANK(A1286),"",SUMIF($A$3:$A1286,R$2,$B$3:$B1286))</f>
        <v/>
      </c>
      <c r="T1286" s="9" t="str">
        <f aca="false">IF(ISBLANK(A1286),"",IF($A1286=T$2,$C1286,T1285))</f>
        <v/>
      </c>
      <c r="U1286" s="9" t="str">
        <f aca="false">IF(ISBLANK(A1286),"",IF($A1286=U$2,$C1286,U1285))</f>
        <v/>
      </c>
      <c r="V1286" s="9" t="str">
        <f aca="false">IF(ISBLANK(A1286),"",IF($A1286=V$2,$C1286,V1285))</f>
        <v/>
      </c>
      <c r="W1286" s="9" t="str">
        <f aca="false">IF(ISBLANK(A1286),"",IF($A1286=W$2,$C1286,W1285))</f>
        <v/>
      </c>
    </row>
    <row r="1287" customFormat="false" ht="14.1" hidden="false" customHeight="false" outlineLevel="0" collapsed="false">
      <c r="H1287" s="8" t="n">
        <f aca="false">IF(ISBLANK(D1287),,LEFT(D1287,LEN(D1287)-6)*1)</f>
        <v>0</v>
      </c>
      <c r="I1287" s="9" t="str">
        <f aca="false">IF(ISBLANK(A1287),"",-B1287*C1287)</f>
        <v/>
      </c>
      <c r="J1287" s="9" t="str">
        <f aca="false">IF(ISBLANK(A1287),"",-SUM(I$3:I1287))</f>
        <v/>
      </c>
      <c r="K1287" s="9" t="str">
        <f aca="false">IF(ISBLANK(A1287),"",SUMPRODUCT(O1287:R1287,T1287:W1287)-J1287)</f>
        <v/>
      </c>
      <c r="L1287" s="5" t="str">
        <f aca="false">IF(ISBLANK(A1287),"",K1287/$M$1)</f>
        <v/>
      </c>
      <c r="M1287" s="5" t="str">
        <f aca="false">IF(ISBLANK(A1287),"",K1287/($M$1+SUM(K$3:K1286)))</f>
        <v/>
      </c>
      <c r="N1287" s="0" t="str">
        <f aca="false">IF(ISBLANK(A1287),"",IF(H1288=0,NETWORKDAYS($H$3,H1287,holiday!$B$2:$B$10),IF(DAY(H1287)&lt;DAY(H1288),NETWORKDAYS($H$3,H1287,holiday!$B$2:$B$10),0)))</f>
        <v/>
      </c>
      <c r="O1287" s="0" t="str">
        <f aca="false">IF(ISBLANK(A1287),"",SUMIF($A$3:$A1287,O$2,$B$3:$B1287))</f>
        <v/>
      </c>
      <c r="P1287" s="0" t="str">
        <f aca="false">IF(ISBLANK(A1287),"",SUMIF($A$3:$A1287,P$2,$B$3:$B1287))</f>
        <v/>
      </c>
      <c r="Q1287" s="0" t="str">
        <f aca="false">IF(ISBLANK(A1287),"",SUMIF($A$3:$A1287,Q$2,$B$3:$B1287))</f>
        <v/>
      </c>
      <c r="R1287" s="0" t="str">
        <f aca="false">IF(ISBLANK(A1287),"",SUMIF($A$3:$A1287,R$2,$B$3:$B1287))</f>
        <v/>
      </c>
      <c r="T1287" s="9" t="str">
        <f aca="false">IF(ISBLANK(A1287),"",IF($A1287=T$2,$C1287,T1286))</f>
        <v/>
      </c>
      <c r="U1287" s="9" t="str">
        <f aca="false">IF(ISBLANK(A1287),"",IF($A1287=U$2,$C1287,U1286))</f>
        <v/>
      </c>
      <c r="V1287" s="9" t="str">
        <f aca="false">IF(ISBLANK(A1287),"",IF($A1287=V$2,$C1287,V1286))</f>
        <v/>
      </c>
      <c r="W1287" s="9" t="str">
        <f aca="false">IF(ISBLANK(A1287),"",IF($A1287=W$2,$C1287,W1286))</f>
        <v/>
      </c>
    </row>
    <row r="1288" customFormat="false" ht="14.1" hidden="false" customHeight="false" outlineLevel="0" collapsed="false">
      <c r="H1288" s="8" t="n">
        <f aca="false">IF(ISBLANK(D1288),,LEFT(D1288,LEN(D1288)-6)*1)</f>
        <v>0</v>
      </c>
      <c r="I1288" s="9" t="str">
        <f aca="false">IF(ISBLANK(A1288),"",-B1288*C1288)</f>
        <v/>
      </c>
      <c r="J1288" s="9" t="str">
        <f aca="false">IF(ISBLANK(A1288),"",-SUM(I$3:I1288))</f>
        <v/>
      </c>
      <c r="K1288" s="9" t="str">
        <f aca="false">IF(ISBLANK(A1288),"",SUMPRODUCT(O1288:R1288,T1288:W1288)-J1288)</f>
        <v/>
      </c>
      <c r="L1288" s="5" t="str">
        <f aca="false">IF(ISBLANK(A1288),"",K1288/$M$1)</f>
        <v/>
      </c>
      <c r="M1288" s="5" t="str">
        <f aca="false">IF(ISBLANK(A1288),"",K1288/($M$1+SUM(K$3:K1287)))</f>
        <v/>
      </c>
      <c r="N1288" s="0" t="str">
        <f aca="false">IF(ISBLANK(A1288),"",IF(H1289=0,NETWORKDAYS($H$3,H1288,holiday!$B$2:$B$10),IF(DAY(H1288)&lt;DAY(H1289),NETWORKDAYS($H$3,H1288,holiday!$B$2:$B$10),0)))</f>
        <v/>
      </c>
      <c r="O1288" s="0" t="str">
        <f aca="false">IF(ISBLANK(A1288),"",SUMIF($A$3:$A1288,O$2,$B$3:$B1288))</f>
        <v/>
      </c>
      <c r="P1288" s="0" t="str">
        <f aca="false">IF(ISBLANK(A1288),"",SUMIF($A$3:$A1288,P$2,$B$3:$B1288))</f>
        <v/>
      </c>
      <c r="Q1288" s="0" t="str">
        <f aca="false">IF(ISBLANK(A1288),"",SUMIF($A$3:$A1288,Q$2,$B$3:$B1288))</f>
        <v/>
      </c>
      <c r="R1288" s="0" t="str">
        <f aca="false">IF(ISBLANK(A1288),"",SUMIF($A$3:$A1288,R$2,$B$3:$B1288))</f>
        <v/>
      </c>
      <c r="T1288" s="9" t="str">
        <f aca="false">IF(ISBLANK(A1288),"",IF($A1288=T$2,$C1288,T1287))</f>
        <v/>
      </c>
      <c r="U1288" s="9" t="str">
        <f aca="false">IF(ISBLANK(A1288),"",IF($A1288=U$2,$C1288,U1287))</f>
        <v/>
      </c>
      <c r="V1288" s="9" t="str">
        <f aca="false">IF(ISBLANK(A1288),"",IF($A1288=V$2,$C1288,V1287))</f>
        <v/>
      </c>
      <c r="W1288" s="9" t="str">
        <f aca="false">IF(ISBLANK(A1288),"",IF($A1288=W$2,$C1288,W1287))</f>
        <v/>
      </c>
    </row>
    <row r="1289" customFormat="false" ht="14.1" hidden="false" customHeight="false" outlineLevel="0" collapsed="false">
      <c r="H1289" s="8" t="n">
        <f aca="false">IF(ISBLANK(D1289),,LEFT(D1289,LEN(D1289)-6)*1)</f>
        <v>0</v>
      </c>
      <c r="I1289" s="9" t="str">
        <f aca="false">IF(ISBLANK(A1289),"",-B1289*C1289)</f>
        <v/>
      </c>
      <c r="J1289" s="9" t="str">
        <f aca="false">IF(ISBLANK(A1289),"",-SUM(I$3:I1289))</f>
        <v/>
      </c>
      <c r="K1289" s="9" t="str">
        <f aca="false">IF(ISBLANK(A1289),"",SUMPRODUCT(O1289:R1289,T1289:W1289)-J1289)</f>
        <v/>
      </c>
      <c r="L1289" s="5" t="str">
        <f aca="false">IF(ISBLANK(A1289),"",K1289/$M$1)</f>
        <v/>
      </c>
      <c r="M1289" s="5" t="str">
        <f aca="false">IF(ISBLANK(A1289),"",K1289/($M$1+SUM(K$3:K1288)))</f>
        <v/>
      </c>
      <c r="N1289" s="0" t="str">
        <f aca="false">IF(ISBLANK(A1289),"",IF(H1290=0,NETWORKDAYS($H$3,H1289,holiday!$B$2:$B$10),IF(DAY(H1289)&lt;DAY(H1290),NETWORKDAYS($H$3,H1289,holiday!$B$2:$B$10),0)))</f>
        <v/>
      </c>
      <c r="O1289" s="0" t="str">
        <f aca="false">IF(ISBLANK(A1289),"",SUMIF($A$3:$A1289,O$2,$B$3:$B1289))</f>
        <v/>
      </c>
      <c r="P1289" s="0" t="str">
        <f aca="false">IF(ISBLANK(A1289),"",SUMIF($A$3:$A1289,P$2,$B$3:$B1289))</f>
        <v/>
      </c>
      <c r="Q1289" s="0" t="str">
        <f aca="false">IF(ISBLANK(A1289),"",SUMIF($A$3:$A1289,Q$2,$B$3:$B1289))</f>
        <v/>
      </c>
      <c r="R1289" s="0" t="str">
        <f aca="false">IF(ISBLANK(A1289),"",SUMIF($A$3:$A1289,R$2,$B$3:$B1289))</f>
        <v/>
      </c>
      <c r="T1289" s="9" t="str">
        <f aca="false">IF(ISBLANK(A1289),"",IF($A1289=T$2,$C1289,T1288))</f>
        <v/>
      </c>
      <c r="U1289" s="9" t="str">
        <f aca="false">IF(ISBLANK(A1289),"",IF($A1289=U$2,$C1289,U1288))</f>
        <v/>
      </c>
      <c r="V1289" s="9" t="str">
        <f aca="false">IF(ISBLANK(A1289),"",IF($A1289=V$2,$C1289,V1288))</f>
        <v/>
      </c>
      <c r="W1289" s="9" t="str">
        <f aca="false">IF(ISBLANK(A1289),"",IF($A1289=W$2,$C1289,W1288))</f>
        <v/>
      </c>
    </row>
    <row r="1290" customFormat="false" ht="14.1" hidden="false" customHeight="false" outlineLevel="0" collapsed="false">
      <c r="H1290" s="8" t="n">
        <f aca="false">IF(ISBLANK(D1290),,LEFT(D1290,LEN(D1290)-6)*1)</f>
        <v>0</v>
      </c>
      <c r="I1290" s="9" t="str">
        <f aca="false">IF(ISBLANK(A1290),"",-B1290*C1290)</f>
        <v/>
      </c>
      <c r="J1290" s="9" t="str">
        <f aca="false">IF(ISBLANK(A1290),"",-SUM(I$3:I1290))</f>
        <v/>
      </c>
      <c r="K1290" s="9" t="str">
        <f aca="false">IF(ISBLANK(A1290),"",SUMPRODUCT(O1290:R1290,T1290:W1290)-J1290)</f>
        <v/>
      </c>
      <c r="L1290" s="5" t="str">
        <f aca="false">IF(ISBLANK(A1290),"",K1290/$M$1)</f>
        <v/>
      </c>
      <c r="M1290" s="5" t="str">
        <f aca="false">IF(ISBLANK(A1290),"",K1290/($M$1+SUM(K$3:K1289)))</f>
        <v/>
      </c>
      <c r="N1290" s="0" t="str">
        <f aca="false">IF(ISBLANK(A1290),"",IF(H1291=0,NETWORKDAYS($H$3,H1290,holiday!$B$2:$B$10),IF(DAY(H1290)&lt;DAY(H1291),NETWORKDAYS($H$3,H1290,holiday!$B$2:$B$10),0)))</f>
        <v/>
      </c>
      <c r="O1290" s="0" t="str">
        <f aca="false">IF(ISBLANK(A1290),"",SUMIF($A$3:$A1290,O$2,$B$3:$B1290))</f>
        <v/>
      </c>
      <c r="P1290" s="0" t="str">
        <f aca="false">IF(ISBLANK(A1290),"",SUMIF($A$3:$A1290,P$2,$B$3:$B1290))</f>
        <v/>
      </c>
      <c r="Q1290" s="0" t="str">
        <f aca="false">IF(ISBLANK(A1290),"",SUMIF($A$3:$A1290,Q$2,$B$3:$B1290))</f>
        <v/>
      </c>
      <c r="R1290" s="0" t="str">
        <f aca="false">IF(ISBLANK(A1290),"",SUMIF($A$3:$A1290,R$2,$B$3:$B1290))</f>
        <v/>
      </c>
      <c r="T1290" s="9" t="str">
        <f aca="false">IF(ISBLANK(A1290),"",IF($A1290=T$2,$C1290,T1289))</f>
        <v/>
      </c>
      <c r="U1290" s="9" t="str">
        <f aca="false">IF(ISBLANK(A1290),"",IF($A1290=U$2,$C1290,U1289))</f>
        <v/>
      </c>
      <c r="V1290" s="9" t="str">
        <f aca="false">IF(ISBLANK(A1290),"",IF($A1290=V$2,$C1290,V1289))</f>
        <v/>
      </c>
      <c r="W1290" s="9" t="str">
        <f aca="false">IF(ISBLANK(A1290),"",IF($A1290=W$2,$C1290,W1289))</f>
        <v/>
      </c>
    </row>
    <row r="1291" customFormat="false" ht="14.1" hidden="false" customHeight="false" outlineLevel="0" collapsed="false">
      <c r="H1291" s="8" t="n">
        <f aca="false">IF(ISBLANK(D1291),,LEFT(D1291,LEN(D1291)-6)*1)</f>
        <v>0</v>
      </c>
      <c r="I1291" s="9" t="str">
        <f aca="false">IF(ISBLANK(A1291),"",-B1291*C1291)</f>
        <v/>
      </c>
      <c r="J1291" s="9" t="str">
        <f aca="false">IF(ISBLANK(A1291),"",-SUM(I$3:I1291))</f>
        <v/>
      </c>
      <c r="K1291" s="9" t="str">
        <f aca="false">IF(ISBLANK(A1291),"",SUMPRODUCT(O1291:R1291,T1291:W1291)-J1291)</f>
        <v/>
      </c>
      <c r="L1291" s="5" t="str">
        <f aca="false">IF(ISBLANK(A1291),"",K1291/$M$1)</f>
        <v/>
      </c>
      <c r="M1291" s="5" t="str">
        <f aca="false">IF(ISBLANK(A1291),"",K1291/($M$1+SUM(K$3:K1290)))</f>
        <v/>
      </c>
      <c r="N1291" s="0" t="str">
        <f aca="false">IF(ISBLANK(A1291),"",IF(H1292=0,NETWORKDAYS($H$3,H1291,holiday!$B$2:$B$10),IF(DAY(H1291)&lt;DAY(H1292),NETWORKDAYS($H$3,H1291,holiday!$B$2:$B$10),0)))</f>
        <v/>
      </c>
      <c r="O1291" s="0" t="str">
        <f aca="false">IF(ISBLANK(A1291),"",SUMIF($A$3:$A1291,O$2,$B$3:$B1291))</f>
        <v/>
      </c>
      <c r="P1291" s="0" t="str">
        <f aca="false">IF(ISBLANK(A1291),"",SUMIF($A$3:$A1291,P$2,$B$3:$B1291))</f>
        <v/>
      </c>
      <c r="Q1291" s="0" t="str">
        <f aca="false">IF(ISBLANK(A1291),"",SUMIF($A$3:$A1291,Q$2,$B$3:$B1291))</f>
        <v/>
      </c>
      <c r="R1291" s="0" t="str">
        <f aca="false">IF(ISBLANK(A1291),"",SUMIF($A$3:$A1291,R$2,$B$3:$B1291))</f>
        <v/>
      </c>
      <c r="T1291" s="9" t="str">
        <f aca="false">IF(ISBLANK(A1291),"",IF($A1291=T$2,$C1291,T1290))</f>
        <v/>
      </c>
      <c r="U1291" s="9" t="str">
        <f aca="false">IF(ISBLANK(A1291),"",IF($A1291=U$2,$C1291,U1290))</f>
        <v/>
      </c>
      <c r="V1291" s="9" t="str">
        <f aca="false">IF(ISBLANK(A1291),"",IF($A1291=V$2,$C1291,V1290))</f>
        <v/>
      </c>
      <c r="W1291" s="9" t="str">
        <f aca="false">IF(ISBLANK(A1291),"",IF($A1291=W$2,$C1291,W1290))</f>
        <v/>
      </c>
    </row>
    <row r="1292" customFormat="false" ht="14.1" hidden="false" customHeight="false" outlineLevel="0" collapsed="false">
      <c r="H1292" s="8" t="n">
        <f aca="false">IF(ISBLANK(D1292),,LEFT(D1292,LEN(D1292)-6)*1)</f>
        <v>0</v>
      </c>
      <c r="I1292" s="9" t="str">
        <f aca="false">IF(ISBLANK(A1292),"",-B1292*C1292)</f>
        <v/>
      </c>
      <c r="J1292" s="9" t="str">
        <f aca="false">IF(ISBLANK(A1292),"",-SUM(I$3:I1292))</f>
        <v/>
      </c>
      <c r="K1292" s="9" t="str">
        <f aca="false">IF(ISBLANK(A1292),"",SUMPRODUCT(O1292:R1292,T1292:W1292)-J1292)</f>
        <v/>
      </c>
      <c r="L1292" s="5" t="str">
        <f aca="false">IF(ISBLANK(A1292),"",K1292/$M$1)</f>
        <v/>
      </c>
      <c r="M1292" s="5" t="str">
        <f aca="false">IF(ISBLANK(A1292),"",K1292/($M$1+SUM(K$3:K1291)))</f>
        <v/>
      </c>
      <c r="N1292" s="0" t="str">
        <f aca="false">IF(ISBLANK(A1292),"",IF(H1293=0,NETWORKDAYS($H$3,H1292,holiday!$B$2:$B$10),IF(DAY(H1292)&lt;DAY(H1293),NETWORKDAYS($H$3,H1292,holiday!$B$2:$B$10),0)))</f>
        <v/>
      </c>
      <c r="O1292" s="0" t="str">
        <f aca="false">IF(ISBLANK(A1292),"",SUMIF($A$3:$A1292,O$2,$B$3:$B1292))</f>
        <v/>
      </c>
      <c r="P1292" s="0" t="str">
        <f aca="false">IF(ISBLANK(A1292),"",SUMIF($A$3:$A1292,P$2,$B$3:$B1292))</f>
        <v/>
      </c>
      <c r="Q1292" s="0" t="str">
        <f aca="false">IF(ISBLANK(A1292),"",SUMIF($A$3:$A1292,Q$2,$B$3:$B1292))</f>
        <v/>
      </c>
      <c r="R1292" s="0" t="str">
        <f aca="false">IF(ISBLANK(A1292),"",SUMIF($A$3:$A1292,R$2,$B$3:$B1292))</f>
        <v/>
      </c>
      <c r="T1292" s="9" t="str">
        <f aca="false">IF(ISBLANK(A1292),"",IF($A1292=T$2,$C1292,T1291))</f>
        <v/>
      </c>
      <c r="U1292" s="9" t="str">
        <f aca="false">IF(ISBLANK(A1292),"",IF($A1292=U$2,$C1292,U1291))</f>
        <v/>
      </c>
      <c r="V1292" s="9" t="str">
        <f aca="false">IF(ISBLANK(A1292),"",IF($A1292=V$2,$C1292,V1291))</f>
        <v/>
      </c>
      <c r="W1292" s="9" t="str">
        <f aca="false">IF(ISBLANK(A1292),"",IF($A1292=W$2,$C1292,W1291))</f>
        <v/>
      </c>
    </row>
    <row r="1293" customFormat="false" ht="14.1" hidden="false" customHeight="false" outlineLevel="0" collapsed="false">
      <c r="H1293" s="8" t="n">
        <f aca="false">IF(ISBLANK(D1293),,LEFT(D1293,LEN(D1293)-6)*1)</f>
        <v>0</v>
      </c>
      <c r="I1293" s="9" t="str">
        <f aca="false">IF(ISBLANK(A1293),"",-B1293*C1293)</f>
        <v/>
      </c>
      <c r="J1293" s="9" t="str">
        <f aca="false">IF(ISBLANK(A1293),"",-SUM(I$3:I1293))</f>
        <v/>
      </c>
      <c r="K1293" s="9" t="str">
        <f aca="false">IF(ISBLANK(A1293),"",SUMPRODUCT(O1293:R1293,T1293:W1293)-J1293)</f>
        <v/>
      </c>
      <c r="L1293" s="5" t="str">
        <f aca="false">IF(ISBLANK(A1293),"",K1293/$M$1)</f>
        <v/>
      </c>
      <c r="M1293" s="5" t="str">
        <f aca="false">IF(ISBLANK(A1293),"",K1293/($M$1+SUM(K$3:K1292)))</f>
        <v/>
      </c>
      <c r="N1293" s="0" t="str">
        <f aca="false">IF(ISBLANK(A1293),"",IF(H1294=0,NETWORKDAYS($H$3,H1293,holiday!$B$2:$B$10),IF(DAY(H1293)&lt;DAY(H1294),NETWORKDAYS($H$3,H1293,holiday!$B$2:$B$10),0)))</f>
        <v/>
      </c>
      <c r="O1293" s="0" t="str">
        <f aca="false">IF(ISBLANK(A1293),"",SUMIF($A$3:$A1293,O$2,$B$3:$B1293))</f>
        <v/>
      </c>
      <c r="P1293" s="0" t="str">
        <f aca="false">IF(ISBLANK(A1293),"",SUMIF($A$3:$A1293,P$2,$B$3:$B1293))</f>
        <v/>
      </c>
      <c r="Q1293" s="0" t="str">
        <f aca="false">IF(ISBLANK(A1293),"",SUMIF($A$3:$A1293,Q$2,$B$3:$B1293))</f>
        <v/>
      </c>
      <c r="R1293" s="0" t="str">
        <f aca="false">IF(ISBLANK(A1293),"",SUMIF($A$3:$A1293,R$2,$B$3:$B1293))</f>
        <v/>
      </c>
      <c r="T1293" s="9" t="str">
        <f aca="false">IF(ISBLANK(A1293),"",IF($A1293=T$2,$C1293,T1292))</f>
        <v/>
      </c>
      <c r="U1293" s="9" t="str">
        <f aca="false">IF(ISBLANK(A1293),"",IF($A1293=U$2,$C1293,U1292))</f>
        <v/>
      </c>
      <c r="V1293" s="9" t="str">
        <f aca="false">IF(ISBLANK(A1293),"",IF($A1293=V$2,$C1293,V1292))</f>
        <v/>
      </c>
      <c r="W1293" s="9" t="str">
        <f aca="false">IF(ISBLANK(A1293),"",IF($A1293=W$2,$C1293,W1292))</f>
        <v/>
      </c>
    </row>
    <row r="1294" customFormat="false" ht="14.1" hidden="false" customHeight="false" outlineLevel="0" collapsed="false">
      <c r="H1294" s="8" t="n">
        <f aca="false">IF(ISBLANK(D1294),,LEFT(D1294,LEN(D1294)-6)*1)</f>
        <v>0</v>
      </c>
      <c r="I1294" s="9" t="str">
        <f aca="false">IF(ISBLANK(A1294),"",-B1294*C1294)</f>
        <v/>
      </c>
      <c r="J1294" s="9" t="str">
        <f aca="false">IF(ISBLANK(A1294),"",-SUM(I$3:I1294))</f>
        <v/>
      </c>
      <c r="K1294" s="9" t="str">
        <f aca="false">IF(ISBLANK(A1294),"",SUMPRODUCT(O1294:R1294,T1294:W1294)-J1294)</f>
        <v/>
      </c>
      <c r="L1294" s="5" t="str">
        <f aca="false">IF(ISBLANK(A1294),"",K1294/$M$1)</f>
        <v/>
      </c>
      <c r="M1294" s="5" t="str">
        <f aca="false">IF(ISBLANK(A1294),"",K1294/($M$1+SUM(K$3:K1293)))</f>
        <v/>
      </c>
      <c r="N1294" s="0" t="str">
        <f aca="false">IF(ISBLANK(A1294),"",IF(H1295=0,NETWORKDAYS($H$3,H1294,holiday!$B$2:$B$10),IF(DAY(H1294)&lt;DAY(H1295),NETWORKDAYS($H$3,H1294,holiday!$B$2:$B$10),0)))</f>
        <v/>
      </c>
      <c r="O1294" s="0" t="str">
        <f aca="false">IF(ISBLANK(A1294),"",SUMIF($A$3:$A1294,O$2,$B$3:$B1294))</f>
        <v/>
      </c>
      <c r="P1294" s="0" t="str">
        <f aca="false">IF(ISBLANK(A1294),"",SUMIF($A$3:$A1294,P$2,$B$3:$B1294))</f>
        <v/>
      </c>
      <c r="Q1294" s="0" t="str">
        <f aca="false">IF(ISBLANK(A1294),"",SUMIF($A$3:$A1294,Q$2,$B$3:$B1294))</f>
        <v/>
      </c>
      <c r="R1294" s="0" t="str">
        <f aca="false">IF(ISBLANK(A1294),"",SUMIF($A$3:$A1294,R$2,$B$3:$B1294))</f>
        <v/>
      </c>
      <c r="T1294" s="9" t="str">
        <f aca="false">IF(ISBLANK(A1294),"",IF($A1294=T$2,$C1294,T1293))</f>
        <v/>
      </c>
      <c r="U1294" s="9" t="str">
        <f aca="false">IF(ISBLANK(A1294),"",IF($A1294=U$2,$C1294,U1293))</f>
        <v/>
      </c>
      <c r="V1294" s="9" t="str">
        <f aca="false">IF(ISBLANK(A1294),"",IF($A1294=V$2,$C1294,V1293))</f>
        <v/>
      </c>
      <c r="W1294" s="9" t="str">
        <f aca="false">IF(ISBLANK(A1294),"",IF($A1294=W$2,$C1294,W1293))</f>
        <v/>
      </c>
    </row>
    <row r="1295" customFormat="false" ht="14.1" hidden="false" customHeight="false" outlineLevel="0" collapsed="false">
      <c r="H1295" s="8" t="n">
        <f aca="false">IF(ISBLANK(D1295),,LEFT(D1295,LEN(D1295)-6)*1)</f>
        <v>0</v>
      </c>
      <c r="I1295" s="9" t="str">
        <f aca="false">IF(ISBLANK(A1295),"",-B1295*C1295)</f>
        <v/>
      </c>
      <c r="J1295" s="9" t="str">
        <f aca="false">IF(ISBLANK(A1295),"",-SUM(I$3:I1295))</f>
        <v/>
      </c>
      <c r="K1295" s="9" t="str">
        <f aca="false">IF(ISBLANK(A1295),"",SUMPRODUCT(O1295:R1295,T1295:W1295)-J1295)</f>
        <v/>
      </c>
      <c r="L1295" s="5" t="str">
        <f aca="false">IF(ISBLANK(A1295),"",K1295/$M$1)</f>
        <v/>
      </c>
      <c r="M1295" s="5" t="str">
        <f aca="false">IF(ISBLANK(A1295),"",K1295/($M$1+SUM(K$3:K1294)))</f>
        <v/>
      </c>
      <c r="N1295" s="0" t="str">
        <f aca="false">IF(ISBLANK(A1295),"",IF(H1296=0,NETWORKDAYS($H$3,H1295,holiday!$B$2:$B$10),IF(DAY(H1295)&lt;DAY(H1296),NETWORKDAYS($H$3,H1295,holiday!$B$2:$B$10),0)))</f>
        <v/>
      </c>
      <c r="O1295" s="0" t="str">
        <f aca="false">IF(ISBLANK(A1295),"",SUMIF($A$3:$A1295,O$2,$B$3:$B1295))</f>
        <v/>
      </c>
      <c r="P1295" s="0" t="str">
        <f aca="false">IF(ISBLANK(A1295),"",SUMIF($A$3:$A1295,P$2,$B$3:$B1295))</f>
        <v/>
      </c>
      <c r="Q1295" s="0" t="str">
        <f aca="false">IF(ISBLANK(A1295),"",SUMIF($A$3:$A1295,Q$2,$B$3:$B1295))</f>
        <v/>
      </c>
      <c r="R1295" s="0" t="str">
        <f aca="false">IF(ISBLANK(A1295),"",SUMIF($A$3:$A1295,R$2,$B$3:$B1295))</f>
        <v/>
      </c>
      <c r="T1295" s="9" t="str">
        <f aca="false">IF(ISBLANK(A1295),"",IF($A1295=T$2,$C1295,T1294))</f>
        <v/>
      </c>
      <c r="U1295" s="9" t="str">
        <f aca="false">IF(ISBLANK(A1295),"",IF($A1295=U$2,$C1295,U1294))</f>
        <v/>
      </c>
      <c r="V1295" s="9" t="str">
        <f aca="false">IF(ISBLANK(A1295),"",IF($A1295=V$2,$C1295,V1294))</f>
        <v/>
      </c>
      <c r="W1295" s="9" t="str">
        <f aca="false">IF(ISBLANK(A1295),"",IF($A1295=W$2,$C1295,W1294))</f>
        <v/>
      </c>
    </row>
    <row r="1296" customFormat="false" ht="14.1" hidden="false" customHeight="false" outlineLevel="0" collapsed="false">
      <c r="H1296" s="8" t="n">
        <f aca="false">IF(ISBLANK(D1296),,LEFT(D1296,LEN(D1296)-6)*1)</f>
        <v>0</v>
      </c>
      <c r="I1296" s="9" t="str">
        <f aca="false">IF(ISBLANK(A1296),"",-B1296*C1296)</f>
        <v/>
      </c>
      <c r="J1296" s="9" t="str">
        <f aca="false">IF(ISBLANK(A1296),"",-SUM(I$3:I1296))</f>
        <v/>
      </c>
      <c r="K1296" s="9" t="str">
        <f aca="false">IF(ISBLANK(A1296),"",SUMPRODUCT(O1296:R1296,T1296:W1296)-J1296)</f>
        <v/>
      </c>
      <c r="L1296" s="5" t="str">
        <f aca="false">IF(ISBLANK(A1296),"",K1296/$M$1)</f>
        <v/>
      </c>
      <c r="M1296" s="5" t="str">
        <f aca="false">IF(ISBLANK(A1296),"",K1296/($M$1+SUM(K$3:K1295)))</f>
        <v/>
      </c>
      <c r="N1296" s="0" t="str">
        <f aca="false">IF(ISBLANK(A1296),"",IF(H1297=0,NETWORKDAYS($H$3,H1296,holiday!$B$2:$B$10),IF(DAY(H1296)&lt;DAY(H1297),NETWORKDAYS($H$3,H1296,holiday!$B$2:$B$10),0)))</f>
        <v/>
      </c>
      <c r="O1296" s="0" t="str">
        <f aca="false">IF(ISBLANK(A1296),"",SUMIF($A$3:$A1296,O$2,$B$3:$B1296))</f>
        <v/>
      </c>
      <c r="P1296" s="0" t="str">
        <f aca="false">IF(ISBLANK(A1296),"",SUMIF($A$3:$A1296,P$2,$B$3:$B1296))</f>
        <v/>
      </c>
      <c r="Q1296" s="0" t="str">
        <f aca="false">IF(ISBLANK(A1296),"",SUMIF($A$3:$A1296,Q$2,$B$3:$B1296))</f>
        <v/>
      </c>
      <c r="R1296" s="0" t="str">
        <f aca="false">IF(ISBLANK(A1296),"",SUMIF($A$3:$A1296,R$2,$B$3:$B1296))</f>
        <v/>
      </c>
      <c r="T1296" s="9" t="str">
        <f aca="false">IF(ISBLANK(A1296),"",IF($A1296=T$2,$C1296,T1295))</f>
        <v/>
      </c>
      <c r="U1296" s="9" t="str">
        <f aca="false">IF(ISBLANK(A1296),"",IF($A1296=U$2,$C1296,U1295))</f>
        <v/>
      </c>
      <c r="V1296" s="9" t="str">
        <f aca="false">IF(ISBLANK(A1296),"",IF($A1296=V$2,$C1296,V1295))</f>
        <v/>
      </c>
      <c r="W1296" s="9" t="str">
        <f aca="false">IF(ISBLANK(A1296),"",IF($A1296=W$2,$C1296,W1295))</f>
        <v/>
      </c>
    </row>
    <row r="1297" customFormat="false" ht="14.1" hidden="false" customHeight="false" outlineLevel="0" collapsed="false">
      <c r="H1297" s="8" t="n">
        <f aca="false">IF(ISBLANK(D1297),,LEFT(D1297,LEN(D1297)-6)*1)</f>
        <v>0</v>
      </c>
      <c r="I1297" s="9" t="str">
        <f aca="false">IF(ISBLANK(A1297),"",-B1297*C1297)</f>
        <v/>
      </c>
      <c r="J1297" s="9" t="str">
        <f aca="false">IF(ISBLANK(A1297),"",-SUM(I$3:I1297))</f>
        <v/>
      </c>
      <c r="K1297" s="9" t="str">
        <f aca="false">IF(ISBLANK(A1297),"",SUMPRODUCT(O1297:R1297,T1297:W1297)-J1297)</f>
        <v/>
      </c>
      <c r="L1297" s="5" t="str">
        <f aca="false">IF(ISBLANK(A1297),"",K1297/$M$1)</f>
        <v/>
      </c>
      <c r="M1297" s="5" t="str">
        <f aca="false">IF(ISBLANK(A1297),"",K1297/($M$1+SUM(K$3:K1296)))</f>
        <v/>
      </c>
      <c r="N1297" s="0" t="str">
        <f aca="false">IF(ISBLANK(A1297),"",IF(H1298=0,NETWORKDAYS($H$3,H1297,holiday!$B$2:$B$10),IF(DAY(H1297)&lt;DAY(H1298),NETWORKDAYS($H$3,H1297,holiday!$B$2:$B$10),0)))</f>
        <v/>
      </c>
      <c r="O1297" s="0" t="str">
        <f aca="false">IF(ISBLANK(A1297),"",SUMIF($A$3:$A1297,O$2,$B$3:$B1297))</f>
        <v/>
      </c>
      <c r="P1297" s="0" t="str">
        <f aca="false">IF(ISBLANK(A1297),"",SUMIF($A$3:$A1297,P$2,$B$3:$B1297))</f>
        <v/>
      </c>
      <c r="Q1297" s="0" t="str">
        <f aca="false">IF(ISBLANK(A1297),"",SUMIF($A$3:$A1297,Q$2,$B$3:$B1297))</f>
        <v/>
      </c>
      <c r="R1297" s="0" t="str">
        <f aca="false">IF(ISBLANK(A1297),"",SUMIF($A$3:$A1297,R$2,$B$3:$B1297))</f>
        <v/>
      </c>
      <c r="T1297" s="9" t="str">
        <f aca="false">IF(ISBLANK(A1297),"",IF($A1297=T$2,$C1297,T1296))</f>
        <v/>
      </c>
      <c r="U1297" s="9" t="str">
        <f aca="false">IF(ISBLANK(A1297),"",IF($A1297=U$2,$C1297,U1296))</f>
        <v/>
      </c>
      <c r="V1297" s="9" t="str">
        <f aca="false">IF(ISBLANK(A1297),"",IF($A1297=V$2,$C1297,V1296))</f>
        <v/>
      </c>
      <c r="W1297" s="9" t="str">
        <f aca="false">IF(ISBLANK(A1297),"",IF($A1297=W$2,$C1297,W1296))</f>
        <v/>
      </c>
    </row>
    <row r="1298" customFormat="false" ht="14.1" hidden="false" customHeight="false" outlineLevel="0" collapsed="false">
      <c r="H1298" s="8" t="n">
        <f aca="false">IF(ISBLANK(D1298),,LEFT(D1298,LEN(D1298)-6)*1)</f>
        <v>0</v>
      </c>
      <c r="I1298" s="9" t="str">
        <f aca="false">IF(ISBLANK(A1298),"",-B1298*C1298)</f>
        <v/>
      </c>
      <c r="J1298" s="9" t="str">
        <f aca="false">IF(ISBLANK(A1298),"",-SUM(I$3:I1298))</f>
        <v/>
      </c>
      <c r="K1298" s="9" t="str">
        <f aca="false">IF(ISBLANK(A1298),"",SUMPRODUCT(O1298:R1298,T1298:W1298)-J1298)</f>
        <v/>
      </c>
      <c r="L1298" s="5" t="str">
        <f aca="false">IF(ISBLANK(A1298),"",K1298/$M$1)</f>
        <v/>
      </c>
      <c r="M1298" s="5" t="str">
        <f aca="false">IF(ISBLANK(A1298),"",K1298/($M$1+SUM(K$3:K1297)))</f>
        <v/>
      </c>
      <c r="N1298" s="0" t="str">
        <f aca="false">IF(ISBLANK(A1298),"",IF(H1299=0,NETWORKDAYS($H$3,H1298,holiday!$B$2:$B$10),IF(DAY(H1298)&lt;DAY(H1299),NETWORKDAYS($H$3,H1298,holiday!$B$2:$B$10),0)))</f>
        <v/>
      </c>
      <c r="O1298" s="0" t="str">
        <f aca="false">IF(ISBLANK(A1298),"",SUMIF($A$3:$A1298,O$2,$B$3:$B1298))</f>
        <v/>
      </c>
      <c r="P1298" s="0" t="str">
        <f aca="false">IF(ISBLANK(A1298),"",SUMIF($A$3:$A1298,P$2,$B$3:$B1298))</f>
        <v/>
      </c>
      <c r="Q1298" s="0" t="str">
        <f aca="false">IF(ISBLANK(A1298),"",SUMIF($A$3:$A1298,Q$2,$B$3:$B1298))</f>
        <v/>
      </c>
      <c r="R1298" s="0" t="str">
        <f aca="false">IF(ISBLANK(A1298),"",SUMIF($A$3:$A1298,R$2,$B$3:$B1298))</f>
        <v/>
      </c>
      <c r="T1298" s="9" t="str">
        <f aca="false">IF(ISBLANK(A1298),"",IF($A1298=T$2,$C1298,T1297))</f>
        <v/>
      </c>
      <c r="U1298" s="9" t="str">
        <f aca="false">IF(ISBLANK(A1298),"",IF($A1298=U$2,$C1298,U1297))</f>
        <v/>
      </c>
      <c r="V1298" s="9" t="str">
        <f aca="false">IF(ISBLANK(A1298),"",IF($A1298=V$2,$C1298,V1297))</f>
        <v/>
      </c>
      <c r="W1298" s="9" t="str">
        <f aca="false">IF(ISBLANK(A1298),"",IF($A1298=W$2,$C1298,W1297))</f>
        <v/>
      </c>
    </row>
    <row r="1299" customFormat="false" ht="14.1" hidden="false" customHeight="false" outlineLevel="0" collapsed="false">
      <c r="H1299" s="8" t="n">
        <f aca="false">IF(ISBLANK(D1299),,LEFT(D1299,LEN(D1299)-6)*1)</f>
        <v>0</v>
      </c>
      <c r="I1299" s="9" t="str">
        <f aca="false">IF(ISBLANK(A1299),"",-B1299*C1299)</f>
        <v/>
      </c>
      <c r="J1299" s="9" t="str">
        <f aca="false">IF(ISBLANK(A1299),"",-SUM(I$3:I1299))</f>
        <v/>
      </c>
      <c r="K1299" s="9" t="str">
        <f aca="false">IF(ISBLANK(A1299),"",SUMPRODUCT(O1299:R1299,T1299:W1299)-J1299)</f>
        <v/>
      </c>
      <c r="L1299" s="5" t="str">
        <f aca="false">IF(ISBLANK(A1299),"",K1299/$M$1)</f>
        <v/>
      </c>
      <c r="M1299" s="5" t="str">
        <f aca="false">IF(ISBLANK(A1299),"",K1299/($M$1+SUM(K$3:K1298)))</f>
        <v/>
      </c>
      <c r="N1299" s="0" t="str">
        <f aca="false">IF(ISBLANK(A1299),"",IF(H1300=0,NETWORKDAYS($H$3,H1299,holiday!$B$2:$B$10),IF(DAY(H1299)&lt;DAY(H1300),NETWORKDAYS($H$3,H1299,holiday!$B$2:$B$10),0)))</f>
        <v/>
      </c>
      <c r="O1299" s="0" t="str">
        <f aca="false">IF(ISBLANK(A1299),"",SUMIF($A$3:$A1299,O$2,$B$3:$B1299))</f>
        <v/>
      </c>
      <c r="P1299" s="0" t="str">
        <f aca="false">IF(ISBLANK(A1299),"",SUMIF($A$3:$A1299,P$2,$B$3:$B1299))</f>
        <v/>
      </c>
      <c r="Q1299" s="0" t="str">
        <f aca="false">IF(ISBLANK(A1299),"",SUMIF($A$3:$A1299,Q$2,$B$3:$B1299))</f>
        <v/>
      </c>
      <c r="R1299" s="0" t="str">
        <f aca="false">IF(ISBLANK(A1299),"",SUMIF($A$3:$A1299,R$2,$B$3:$B1299))</f>
        <v/>
      </c>
      <c r="T1299" s="9" t="str">
        <f aca="false">IF(ISBLANK(A1299),"",IF($A1299=T$2,$C1299,T1298))</f>
        <v/>
      </c>
      <c r="U1299" s="9" t="str">
        <f aca="false">IF(ISBLANK(A1299),"",IF($A1299=U$2,$C1299,U1298))</f>
        <v/>
      </c>
      <c r="V1299" s="9" t="str">
        <f aca="false">IF(ISBLANK(A1299),"",IF($A1299=V$2,$C1299,V1298))</f>
        <v/>
      </c>
      <c r="W1299" s="9" t="str">
        <f aca="false">IF(ISBLANK(A1299),"",IF($A1299=W$2,$C1299,W1298))</f>
        <v/>
      </c>
    </row>
    <row r="1300" customFormat="false" ht="14.1" hidden="false" customHeight="false" outlineLevel="0" collapsed="false">
      <c r="H1300" s="8" t="n">
        <f aca="false">IF(ISBLANK(D1300),,LEFT(D1300,LEN(D1300)-6)*1)</f>
        <v>0</v>
      </c>
      <c r="I1300" s="9" t="str">
        <f aca="false">IF(ISBLANK(A1300),"",-B1300*C1300)</f>
        <v/>
      </c>
      <c r="J1300" s="9" t="str">
        <f aca="false">IF(ISBLANK(A1300),"",-SUM(I$3:I1300))</f>
        <v/>
      </c>
      <c r="K1300" s="9" t="str">
        <f aca="false">IF(ISBLANK(A1300),"",SUMPRODUCT(O1300:R1300,T1300:W1300)-J1300)</f>
        <v/>
      </c>
      <c r="L1300" s="5" t="str">
        <f aca="false">IF(ISBLANK(A1300),"",K1300/$M$1)</f>
        <v/>
      </c>
      <c r="M1300" s="5" t="str">
        <f aca="false">IF(ISBLANK(A1300),"",K1300/($M$1+SUM(K$3:K1299)))</f>
        <v/>
      </c>
      <c r="N1300" s="0" t="str">
        <f aca="false">IF(ISBLANK(A1300),"",IF(H1301=0,NETWORKDAYS($H$3,H1300,holiday!$B$2:$B$10),IF(DAY(H1300)&lt;DAY(H1301),NETWORKDAYS($H$3,H1300,holiday!$B$2:$B$10),0)))</f>
        <v/>
      </c>
      <c r="O1300" s="0" t="str">
        <f aca="false">IF(ISBLANK(A1300),"",SUMIF($A$3:$A1300,O$2,$B$3:$B1300))</f>
        <v/>
      </c>
      <c r="P1300" s="0" t="str">
        <f aca="false">IF(ISBLANK(A1300),"",SUMIF($A$3:$A1300,P$2,$B$3:$B1300))</f>
        <v/>
      </c>
      <c r="Q1300" s="0" t="str">
        <f aca="false">IF(ISBLANK(A1300),"",SUMIF($A$3:$A1300,Q$2,$B$3:$B1300))</f>
        <v/>
      </c>
      <c r="R1300" s="0" t="str">
        <f aca="false">IF(ISBLANK(A1300),"",SUMIF($A$3:$A1300,R$2,$B$3:$B1300))</f>
        <v/>
      </c>
      <c r="T1300" s="9" t="str">
        <f aca="false">IF(ISBLANK(A1300),"",IF($A1300=T$2,$C1300,T1299))</f>
        <v/>
      </c>
      <c r="U1300" s="9" t="str">
        <f aca="false">IF(ISBLANK(A1300),"",IF($A1300=U$2,$C1300,U1299))</f>
        <v/>
      </c>
      <c r="V1300" s="9" t="str">
        <f aca="false">IF(ISBLANK(A1300),"",IF($A1300=V$2,$C1300,V1299))</f>
        <v/>
      </c>
      <c r="W1300" s="9" t="str">
        <f aca="false">IF(ISBLANK(A1300),"",IF($A1300=W$2,$C1300,W1299))</f>
        <v/>
      </c>
    </row>
    <row r="1301" customFormat="false" ht="14.1" hidden="false" customHeight="false" outlineLevel="0" collapsed="false">
      <c r="H1301" s="8" t="n">
        <f aca="false">IF(ISBLANK(D1301),,LEFT(D1301,LEN(D1301)-6)*1)</f>
        <v>0</v>
      </c>
      <c r="I1301" s="9" t="str">
        <f aca="false">IF(ISBLANK(A1301),"",-B1301*C1301)</f>
        <v/>
      </c>
      <c r="J1301" s="9" t="str">
        <f aca="false">IF(ISBLANK(A1301),"",-SUM(I$3:I1301))</f>
        <v/>
      </c>
      <c r="K1301" s="9" t="str">
        <f aca="false">IF(ISBLANK(A1301),"",SUMPRODUCT(O1301:R1301,T1301:W1301)-J1301)</f>
        <v/>
      </c>
      <c r="L1301" s="5" t="str">
        <f aca="false">IF(ISBLANK(A1301),"",K1301/$M$1)</f>
        <v/>
      </c>
      <c r="M1301" s="5" t="str">
        <f aca="false">IF(ISBLANK(A1301),"",K1301/($M$1+SUM(K$3:K1300)))</f>
        <v/>
      </c>
      <c r="N1301" s="0" t="str">
        <f aca="false">IF(ISBLANK(A1301),"",IF(H1302=0,NETWORKDAYS($H$3,H1301,holiday!$B$2:$B$10),IF(DAY(H1301)&lt;DAY(H1302),NETWORKDAYS($H$3,H1301,holiday!$B$2:$B$10),0)))</f>
        <v/>
      </c>
      <c r="O1301" s="0" t="str">
        <f aca="false">IF(ISBLANK(A1301),"",SUMIF($A$3:$A1301,O$2,$B$3:$B1301))</f>
        <v/>
      </c>
      <c r="P1301" s="0" t="str">
        <f aca="false">IF(ISBLANK(A1301),"",SUMIF($A$3:$A1301,P$2,$B$3:$B1301))</f>
        <v/>
      </c>
      <c r="Q1301" s="0" t="str">
        <f aca="false">IF(ISBLANK(A1301),"",SUMIF($A$3:$A1301,Q$2,$B$3:$B1301))</f>
        <v/>
      </c>
      <c r="R1301" s="0" t="str">
        <f aca="false">IF(ISBLANK(A1301),"",SUMIF($A$3:$A1301,R$2,$B$3:$B1301))</f>
        <v/>
      </c>
      <c r="T1301" s="9" t="str">
        <f aca="false">IF(ISBLANK(A1301),"",IF($A1301=T$2,$C1301,T1300))</f>
        <v/>
      </c>
      <c r="U1301" s="9" t="str">
        <f aca="false">IF(ISBLANK(A1301),"",IF($A1301=U$2,$C1301,U1300))</f>
        <v/>
      </c>
      <c r="V1301" s="9" t="str">
        <f aca="false">IF(ISBLANK(A1301),"",IF($A1301=V$2,$C1301,V1300))</f>
        <v/>
      </c>
      <c r="W1301" s="9" t="str">
        <f aca="false">IF(ISBLANK(A1301),"",IF($A1301=W$2,$C1301,W1300))</f>
        <v/>
      </c>
    </row>
    <row r="1302" customFormat="false" ht="14.1" hidden="false" customHeight="false" outlineLevel="0" collapsed="false">
      <c r="H1302" s="8" t="n">
        <f aca="false">IF(ISBLANK(D1302),,LEFT(D1302,LEN(D1302)-6)*1)</f>
        <v>0</v>
      </c>
      <c r="I1302" s="9" t="str">
        <f aca="false">IF(ISBLANK(A1302),"",-B1302*C1302)</f>
        <v/>
      </c>
      <c r="J1302" s="9" t="str">
        <f aca="false">IF(ISBLANK(A1302),"",-SUM(I$3:I1302))</f>
        <v/>
      </c>
      <c r="K1302" s="9" t="str">
        <f aca="false">IF(ISBLANK(A1302),"",SUMPRODUCT(O1302:R1302,T1302:W1302)-J1302)</f>
        <v/>
      </c>
      <c r="L1302" s="5" t="str">
        <f aca="false">IF(ISBLANK(A1302),"",K1302/$M$1)</f>
        <v/>
      </c>
      <c r="M1302" s="5" t="str">
        <f aca="false">IF(ISBLANK(A1302),"",K1302/($M$1+SUM(K$3:K1301)))</f>
        <v/>
      </c>
      <c r="N1302" s="0" t="str">
        <f aca="false">IF(ISBLANK(A1302),"",IF(H1303=0,NETWORKDAYS($H$3,H1302,holiday!$B$2:$B$10),IF(DAY(H1302)&lt;DAY(H1303),NETWORKDAYS($H$3,H1302,holiday!$B$2:$B$10),0)))</f>
        <v/>
      </c>
      <c r="O1302" s="0" t="str">
        <f aca="false">IF(ISBLANK(A1302),"",SUMIF($A$3:$A1302,O$2,$B$3:$B1302))</f>
        <v/>
      </c>
      <c r="P1302" s="0" t="str">
        <f aca="false">IF(ISBLANK(A1302),"",SUMIF($A$3:$A1302,P$2,$B$3:$B1302))</f>
        <v/>
      </c>
      <c r="Q1302" s="0" t="str">
        <f aca="false">IF(ISBLANK(A1302),"",SUMIF($A$3:$A1302,Q$2,$B$3:$B1302))</f>
        <v/>
      </c>
      <c r="R1302" s="0" t="str">
        <f aca="false">IF(ISBLANK(A1302),"",SUMIF($A$3:$A1302,R$2,$B$3:$B1302))</f>
        <v/>
      </c>
      <c r="T1302" s="9" t="str">
        <f aca="false">IF(ISBLANK(A1302),"",IF($A1302=T$2,$C1302,T1301))</f>
        <v/>
      </c>
      <c r="U1302" s="9" t="str">
        <f aca="false">IF(ISBLANK(A1302),"",IF($A1302=U$2,$C1302,U1301))</f>
        <v/>
      </c>
      <c r="V1302" s="9" t="str">
        <f aca="false">IF(ISBLANK(A1302),"",IF($A1302=V$2,$C1302,V1301))</f>
        <v/>
      </c>
      <c r="W1302" s="9" t="str">
        <f aca="false">IF(ISBLANK(A1302),"",IF($A1302=W$2,$C1302,W1301))</f>
        <v/>
      </c>
    </row>
    <row r="1303" customFormat="false" ht="14.1" hidden="false" customHeight="false" outlineLevel="0" collapsed="false">
      <c r="H1303" s="8" t="n">
        <f aca="false">IF(ISBLANK(D1303),,LEFT(D1303,LEN(D1303)-6)*1)</f>
        <v>0</v>
      </c>
      <c r="I1303" s="9" t="str">
        <f aca="false">IF(ISBLANK(A1303),"",-B1303*C1303)</f>
        <v/>
      </c>
      <c r="J1303" s="9" t="str">
        <f aca="false">IF(ISBLANK(A1303),"",-SUM(I$3:I1303))</f>
        <v/>
      </c>
      <c r="K1303" s="9" t="str">
        <f aca="false">IF(ISBLANK(A1303),"",SUMPRODUCT(O1303:R1303,T1303:W1303)-J1303)</f>
        <v/>
      </c>
      <c r="L1303" s="5" t="str">
        <f aca="false">IF(ISBLANK(A1303),"",K1303/$M$1)</f>
        <v/>
      </c>
      <c r="M1303" s="5" t="str">
        <f aca="false">IF(ISBLANK(A1303),"",K1303/($M$1+SUM(K$3:K1302)))</f>
        <v/>
      </c>
      <c r="N1303" s="0" t="str">
        <f aca="false">IF(ISBLANK(A1303),"",IF(H1304=0,NETWORKDAYS($H$3,H1303,holiday!$B$2:$B$10),IF(DAY(H1303)&lt;DAY(H1304),NETWORKDAYS($H$3,H1303,holiday!$B$2:$B$10),0)))</f>
        <v/>
      </c>
      <c r="O1303" s="0" t="str">
        <f aca="false">IF(ISBLANK(A1303),"",SUMIF($A$3:$A1303,O$2,$B$3:$B1303))</f>
        <v/>
      </c>
      <c r="P1303" s="0" t="str">
        <f aca="false">IF(ISBLANK(A1303),"",SUMIF($A$3:$A1303,P$2,$B$3:$B1303))</f>
        <v/>
      </c>
      <c r="Q1303" s="0" t="str">
        <f aca="false">IF(ISBLANK(A1303),"",SUMIF($A$3:$A1303,Q$2,$B$3:$B1303))</f>
        <v/>
      </c>
      <c r="R1303" s="0" t="str">
        <f aca="false">IF(ISBLANK(A1303),"",SUMIF($A$3:$A1303,R$2,$B$3:$B1303))</f>
        <v/>
      </c>
      <c r="T1303" s="9" t="str">
        <f aca="false">IF(ISBLANK(A1303),"",IF($A1303=T$2,$C1303,T1302))</f>
        <v/>
      </c>
      <c r="U1303" s="9" t="str">
        <f aca="false">IF(ISBLANK(A1303),"",IF($A1303=U$2,$C1303,U1302))</f>
        <v/>
      </c>
      <c r="V1303" s="9" t="str">
        <f aca="false">IF(ISBLANK(A1303),"",IF($A1303=V$2,$C1303,V1302))</f>
        <v/>
      </c>
      <c r="W1303" s="9" t="str">
        <f aca="false">IF(ISBLANK(A1303),"",IF($A1303=W$2,$C1303,W1302))</f>
        <v/>
      </c>
    </row>
    <row r="1304" customFormat="false" ht="14.1" hidden="false" customHeight="false" outlineLevel="0" collapsed="false">
      <c r="H1304" s="8" t="n">
        <f aca="false">IF(ISBLANK(D1304),,LEFT(D1304,LEN(D1304)-6)*1)</f>
        <v>0</v>
      </c>
      <c r="I1304" s="9" t="str">
        <f aca="false">IF(ISBLANK(A1304),"",-B1304*C1304)</f>
        <v/>
      </c>
      <c r="J1304" s="9" t="str">
        <f aca="false">IF(ISBLANK(A1304),"",-SUM(I$3:I1304))</f>
        <v/>
      </c>
      <c r="K1304" s="9" t="str">
        <f aca="false">IF(ISBLANK(A1304),"",SUMPRODUCT(O1304:R1304,T1304:W1304)-J1304)</f>
        <v/>
      </c>
      <c r="L1304" s="5" t="str">
        <f aca="false">IF(ISBLANK(A1304),"",K1304/$M$1)</f>
        <v/>
      </c>
      <c r="M1304" s="5" t="str">
        <f aca="false">IF(ISBLANK(A1304),"",K1304/($M$1+SUM(K$3:K1303)))</f>
        <v/>
      </c>
      <c r="N1304" s="0" t="str">
        <f aca="false">IF(ISBLANK(A1304),"",IF(H1305=0,NETWORKDAYS($H$3,H1304,holiday!$B$2:$B$10),IF(DAY(H1304)&lt;DAY(H1305),NETWORKDAYS($H$3,H1304,holiday!$B$2:$B$10),0)))</f>
        <v/>
      </c>
      <c r="O1304" s="0" t="str">
        <f aca="false">IF(ISBLANK(A1304),"",SUMIF($A$3:$A1304,O$2,$B$3:$B1304))</f>
        <v/>
      </c>
      <c r="P1304" s="0" t="str">
        <f aca="false">IF(ISBLANK(A1304),"",SUMIF($A$3:$A1304,P$2,$B$3:$B1304))</f>
        <v/>
      </c>
      <c r="Q1304" s="0" t="str">
        <f aca="false">IF(ISBLANK(A1304),"",SUMIF($A$3:$A1304,Q$2,$B$3:$B1304))</f>
        <v/>
      </c>
      <c r="R1304" s="0" t="str">
        <f aca="false">IF(ISBLANK(A1304),"",SUMIF($A$3:$A1304,R$2,$B$3:$B1304))</f>
        <v/>
      </c>
      <c r="T1304" s="9" t="str">
        <f aca="false">IF(ISBLANK(A1304),"",IF($A1304=T$2,$C1304,T1303))</f>
        <v/>
      </c>
      <c r="U1304" s="9" t="str">
        <f aca="false">IF(ISBLANK(A1304),"",IF($A1304=U$2,$C1304,U1303))</f>
        <v/>
      </c>
      <c r="V1304" s="9" t="str">
        <f aca="false">IF(ISBLANK(A1304),"",IF($A1304=V$2,$C1304,V1303))</f>
        <v/>
      </c>
      <c r="W1304" s="9" t="str">
        <f aca="false">IF(ISBLANK(A1304),"",IF($A1304=W$2,$C1304,W1303))</f>
        <v/>
      </c>
    </row>
    <row r="1305" customFormat="false" ht="14.1" hidden="false" customHeight="false" outlineLevel="0" collapsed="false">
      <c r="H1305" s="8" t="n">
        <f aca="false">IF(ISBLANK(D1305),,LEFT(D1305,LEN(D1305)-6)*1)</f>
        <v>0</v>
      </c>
      <c r="I1305" s="9" t="str">
        <f aca="false">IF(ISBLANK(A1305),"",-B1305*C1305)</f>
        <v/>
      </c>
      <c r="J1305" s="9" t="str">
        <f aca="false">IF(ISBLANK(A1305),"",-SUM(I$3:I1305))</f>
        <v/>
      </c>
      <c r="K1305" s="9" t="str">
        <f aca="false">IF(ISBLANK(A1305),"",SUMPRODUCT(O1305:R1305,T1305:W1305)-J1305)</f>
        <v/>
      </c>
      <c r="L1305" s="5" t="str">
        <f aca="false">IF(ISBLANK(A1305),"",K1305/$M$1)</f>
        <v/>
      </c>
      <c r="M1305" s="5" t="str">
        <f aca="false">IF(ISBLANK(A1305),"",K1305/($M$1+SUM(K$3:K1304)))</f>
        <v/>
      </c>
      <c r="N1305" s="0" t="str">
        <f aca="false">IF(ISBLANK(A1305),"",IF(H1306=0,NETWORKDAYS($H$3,H1305,holiday!$B$2:$B$10),IF(DAY(H1305)&lt;DAY(H1306),NETWORKDAYS($H$3,H1305,holiday!$B$2:$B$10),0)))</f>
        <v/>
      </c>
      <c r="O1305" s="0" t="str">
        <f aca="false">IF(ISBLANK(A1305),"",SUMIF($A$3:$A1305,O$2,$B$3:$B1305))</f>
        <v/>
      </c>
      <c r="P1305" s="0" t="str">
        <f aca="false">IF(ISBLANK(A1305),"",SUMIF($A$3:$A1305,P$2,$B$3:$B1305))</f>
        <v/>
      </c>
      <c r="Q1305" s="0" t="str">
        <f aca="false">IF(ISBLANK(A1305),"",SUMIF($A$3:$A1305,Q$2,$B$3:$B1305))</f>
        <v/>
      </c>
      <c r="R1305" s="0" t="str">
        <f aca="false">IF(ISBLANK(A1305),"",SUMIF($A$3:$A1305,R$2,$B$3:$B1305))</f>
        <v/>
      </c>
      <c r="T1305" s="9" t="str">
        <f aca="false">IF(ISBLANK(A1305),"",IF($A1305=T$2,$C1305,T1304))</f>
        <v/>
      </c>
      <c r="U1305" s="9" t="str">
        <f aca="false">IF(ISBLANK(A1305),"",IF($A1305=U$2,$C1305,U1304))</f>
        <v/>
      </c>
      <c r="V1305" s="9" t="str">
        <f aca="false">IF(ISBLANK(A1305),"",IF($A1305=V$2,$C1305,V1304))</f>
        <v/>
      </c>
      <c r="W1305" s="9" t="str">
        <f aca="false">IF(ISBLANK(A1305),"",IF($A1305=W$2,$C1305,W1304))</f>
        <v/>
      </c>
    </row>
    <row r="1306" customFormat="false" ht="14.1" hidden="false" customHeight="false" outlineLevel="0" collapsed="false">
      <c r="H1306" s="8" t="n">
        <f aca="false">IF(ISBLANK(D1306),,LEFT(D1306,LEN(D1306)-6)*1)</f>
        <v>0</v>
      </c>
      <c r="I1306" s="9" t="str">
        <f aca="false">IF(ISBLANK(A1306),"",-B1306*C1306)</f>
        <v/>
      </c>
      <c r="J1306" s="9" t="str">
        <f aca="false">IF(ISBLANK(A1306),"",-SUM(I$3:I1306))</f>
        <v/>
      </c>
      <c r="K1306" s="9" t="str">
        <f aca="false">IF(ISBLANK(A1306),"",SUMPRODUCT(O1306:R1306,T1306:W1306)-J1306)</f>
        <v/>
      </c>
      <c r="L1306" s="5" t="str">
        <f aca="false">IF(ISBLANK(A1306),"",K1306/$M$1)</f>
        <v/>
      </c>
      <c r="M1306" s="5" t="str">
        <f aca="false">IF(ISBLANK(A1306),"",K1306/($M$1+SUM(K$3:K1305)))</f>
        <v/>
      </c>
      <c r="N1306" s="0" t="str">
        <f aca="false">IF(ISBLANK(A1306),"",IF(H1307=0,NETWORKDAYS($H$3,H1306,holiday!$B$2:$B$10),IF(DAY(H1306)&lt;DAY(H1307),NETWORKDAYS($H$3,H1306,holiday!$B$2:$B$10),0)))</f>
        <v/>
      </c>
      <c r="O1306" s="0" t="str">
        <f aca="false">IF(ISBLANK(A1306),"",SUMIF($A$3:$A1306,O$2,$B$3:$B1306))</f>
        <v/>
      </c>
      <c r="P1306" s="0" t="str">
        <f aca="false">IF(ISBLANK(A1306),"",SUMIF($A$3:$A1306,P$2,$B$3:$B1306))</f>
        <v/>
      </c>
      <c r="Q1306" s="0" t="str">
        <f aca="false">IF(ISBLANK(A1306),"",SUMIF($A$3:$A1306,Q$2,$B$3:$B1306))</f>
        <v/>
      </c>
      <c r="R1306" s="0" t="str">
        <f aca="false">IF(ISBLANK(A1306),"",SUMIF($A$3:$A1306,R$2,$B$3:$B1306))</f>
        <v/>
      </c>
      <c r="T1306" s="9" t="str">
        <f aca="false">IF(ISBLANK(A1306),"",IF($A1306=T$2,$C1306,T1305))</f>
        <v/>
      </c>
      <c r="U1306" s="9" t="str">
        <f aca="false">IF(ISBLANK(A1306),"",IF($A1306=U$2,$C1306,U1305))</f>
        <v/>
      </c>
      <c r="V1306" s="9" t="str">
        <f aca="false">IF(ISBLANK(A1306),"",IF($A1306=V$2,$C1306,V1305))</f>
        <v/>
      </c>
      <c r="W1306" s="9" t="str">
        <f aca="false">IF(ISBLANK(A1306),"",IF($A1306=W$2,$C1306,W1305))</f>
        <v/>
      </c>
    </row>
    <row r="1307" customFormat="false" ht="14.1" hidden="false" customHeight="false" outlineLevel="0" collapsed="false">
      <c r="H1307" s="8" t="n">
        <f aca="false">IF(ISBLANK(D1307),,LEFT(D1307,LEN(D1307)-6)*1)</f>
        <v>0</v>
      </c>
      <c r="I1307" s="9" t="str">
        <f aca="false">IF(ISBLANK(A1307),"",-B1307*C1307)</f>
        <v/>
      </c>
      <c r="J1307" s="9" t="str">
        <f aca="false">IF(ISBLANK(A1307),"",-SUM(I$3:I1307))</f>
        <v/>
      </c>
      <c r="K1307" s="9" t="str">
        <f aca="false">IF(ISBLANK(A1307),"",SUMPRODUCT(O1307:R1307,T1307:W1307)-J1307)</f>
        <v/>
      </c>
      <c r="L1307" s="5" t="str">
        <f aca="false">IF(ISBLANK(A1307),"",K1307/$M$1)</f>
        <v/>
      </c>
      <c r="M1307" s="5" t="str">
        <f aca="false">IF(ISBLANK(A1307),"",K1307/($M$1+SUM(K$3:K1306)))</f>
        <v/>
      </c>
      <c r="N1307" s="0" t="str">
        <f aca="false">IF(ISBLANK(A1307),"",IF(H1308=0,NETWORKDAYS($H$3,H1307,holiday!$B$2:$B$10),IF(DAY(H1307)&lt;DAY(H1308),NETWORKDAYS($H$3,H1307,holiday!$B$2:$B$10),0)))</f>
        <v/>
      </c>
      <c r="O1307" s="0" t="str">
        <f aca="false">IF(ISBLANK(A1307),"",SUMIF($A$3:$A1307,O$2,$B$3:$B1307))</f>
        <v/>
      </c>
      <c r="P1307" s="0" t="str">
        <f aca="false">IF(ISBLANK(A1307),"",SUMIF($A$3:$A1307,P$2,$B$3:$B1307))</f>
        <v/>
      </c>
      <c r="Q1307" s="0" t="str">
        <f aca="false">IF(ISBLANK(A1307),"",SUMIF($A$3:$A1307,Q$2,$B$3:$B1307))</f>
        <v/>
      </c>
      <c r="R1307" s="0" t="str">
        <f aca="false">IF(ISBLANK(A1307),"",SUMIF($A$3:$A1307,R$2,$B$3:$B1307))</f>
        <v/>
      </c>
      <c r="T1307" s="9" t="str">
        <f aca="false">IF(ISBLANK(A1307),"",IF($A1307=T$2,$C1307,T1306))</f>
        <v/>
      </c>
      <c r="U1307" s="9" t="str">
        <f aca="false">IF(ISBLANK(A1307),"",IF($A1307=U$2,$C1307,U1306))</f>
        <v/>
      </c>
      <c r="V1307" s="9" t="str">
        <f aca="false">IF(ISBLANK(A1307),"",IF($A1307=V$2,$C1307,V1306))</f>
        <v/>
      </c>
      <c r="W1307" s="9" t="str">
        <f aca="false">IF(ISBLANK(A1307),"",IF($A1307=W$2,$C1307,W1306))</f>
        <v/>
      </c>
    </row>
    <row r="1308" customFormat="false" ht="14.1" hidden="false" customHeight="false" outlineLevel="0" collapsed="false">
      <c r="H1308" s="8" t="n">
        <f aca="false">IF(ISBLANK(D1308),,LEFT(D1308,LEN(D1308)-6)*1)</f>
        <v>0</v>
      </c>
      <c r="I1308" s="9" t="str">
        <f aca="false">IF(ISBLANK(A1308),"",-B1308*C1308)</f>
        <v/>
      </c>
      <c r="J1308" s="9" t="str">
        <f aca="false">IF(ISBLANK(A1308),"",-SUM(I$3:I1308))</f>
        <v/>
      </c>
      <c r="K1308" s="9" t="str">
        <f aca="false">IF(ISBLANK(A1308),"",SUMPRODUCT(O1308:R1308,T1308:W1308)-J1308)</f>
        <v/>
      </c>
      <c r="L1308" s="5" t="str">
        <f aca="false">IF(ISBLANK(A1308),"",K1308/$M$1)</f>
        <v/>
      </c>
      <c r="M1308" s="5" t="str">
        <f aca="false">IF(ISBLANK(A1308),"",K1308/($M$1+SUM(K$3:K1307)))</f>
        <v/>
      </c>
      <c r="N1308" s="0" t="str">
        <f aca="false">IF(ISBLANK(A1308),"",IF(H1309=0,NETWORKDAYS($H$3,H1308,holiday!$B$2:$B$10),IF(DAY(H1308)&lt;DAY(H1309),NETWORKDAYS($H$3,H1308,holiday!$B$2:$B$10),0)))</f>
        <v/>
      </c>
      <c r="O1308" s="0" t="str">
        <f aca="false">IF(ISBLANK(A1308),"",SUMIF($A$3:$A1308,O$2,$B$3:$B1308))</f>
        <v/>
      </c>
      <c r="P1308" s="0" t="str">
        <f aca="false">IF(ISBLANK(A1308),"",SUMIF($A$3:$A1308,P$2,$B$3:$B1308))</f>
        <v/>
      </c>
      <c r="Q1308" s="0" t="str">
        <f aca="false">IF(ISBLANK(A1308),"",SUMIF($A$3:$A1308,Q$2,$B$3:$B1308))</f>
        <v/>
      </c>
      <c r="R1308" s="0" t="str">
        <f aca="false">IF(ISBLANK(A1308),"",SUMIF($A$3:$A1308,R$2,$B$3:$B1308))</f>
        <v/>
      </c>
      <c r="T1308" s="9" t="str">
        <f aca="false">IF(ISBLANK(A1308),"",IF($A1308=T$2,$C1308,T1307))</f>
        <v/>
      </c>
      <c r="U1308" s="9" t="str">
        <f aca="false">IF(ISBLANK(A1308),"",IF($A1308=U$2,$C1308,U1307))</f>
        <v/>
      </c>
      <c r="V1308" s="9" t="str">
        <f aca="false">IF(ISBLANK(A1308),"",IF($A1308=V$2,$C1308,V1307))</f>
        <v/>
      </c>
      <c r="W1308" s="9" t="str">
        <f aca="false">IF(ISBLANK(A1308),"",IF($A1308=W$2,$C1308,W1307))</f>
        <v/>
      </c>
    </row>
    <row r="1309" customFormat="false" ht="14.1" hidden="false" customHeight="false" outlineLevel="0" collapsed="false">
      <c r="H1309" s="8" t="n">
        <f aca="false">IF(ISBLANK(D1309),,LEFT(D1309,LEN(D1309)-6)*1)</f>
        <v>0</v>
      </c>
      <c r="I1309" s="9" t="str">
        <f aca="false">IF(ISBLANK(A1309),"",-B1309*C1309)</f>
        <v/>
      </c>
      <c r="J1309" s="9" t="str">
        <f aca="false">IF(ISBLANK(A1309),"",-SUM(I$3:I1309))</f>
        <v/>
      </c>
      <c r="K1309" s="9" t="str">
        <f aca="false">IF(ISBLANK(A1309),"",SUMPRODUCT(O1309:R1309,T1309:W1309)-J1309)</f>
        <v/>
      </c>
      <c r="L1309" s="5" t="str">
        <f aca="false">IF(ISBLANK(A1309),"",K1309/$M$1)</f>
        <v/>
      </c>
      <c r="M1309" s="5" t="str">
        <f aca="false">IF(ISBLANK(A1309),"",K1309/($M$1+SUM(K$3:K1308)))</f>
        <v/>
      </c>
      <c r="N1309" s="0" t="str">
        <f aca="false">IF(ISBLANK(A1309),"",IF(H1310=0,NETWORKDAYS($H$3,H1309,holiday!$B$2:$B$10),IF(DAY(H1309)&lt;DAY(H1310),NETWORKDAYS($H$3,H1309,holiday!$B$2:$B$10),0)))</f>
        <v/>
      </c>
      <c r="O1309" s="0" t="str">
        <f aca="false">IF(ISBLANK(A1309),"",SUMIF($A$3:$A1309,O$2,$B$3:$B1309))</f>
        <v/>
      </c>
      <c r="P1309" s="0" t="str">
        <f aca="false">IF(ISBLANK(A1309),"",SUMIF($A$3:$A1309,P$2,$B$3:$B1309))</f>
        <v/>
      </c>
      <c r="Q1309" s="0" t="str">
        <f aca="false">IF(ISBLANK(A1309),"",SUMIF($A$3:$A1309,Q$2,$B$3:$B1309))</f>
        <v/>
      </c>
      <c r="R1309" s="0" t="str">
        <f aca="false">IF(ISBLANK(A1309),"",SUMIF($A$3:$A1309,R$2,$B$3:$B1309))</f>
        <v/>
      </c>
      <c r="T1309" s="9" t="str">
        <f aca="false">IF(ISBLANK(A1309),"",IF($A1309=T$2,$C1309,T1308))</f>
        <v/>
      </c>
      <c r="U1309" s="9" t="str">
        <f aca="false">IF(ISBLANK(A1309),"",IF($A1309=U$2,$C1309,U1308))</f>
        <v/>
      </c>
      <c r="V1309" s="9" t="str">
        <f aca="false">IF(ISBLANK(A1309),"",IF($A1309=V$2,$C1309,V1308))</f>
        <v/>
      </c>
      <c r="W1309" s="9" t="str">
        <f aca="false">IF(ISBLANK(A1309),"",IF($A1309=W$2,$C1309,W1308))</f>
        <v/>
      </c>
    </row>
    <row r="1310" customFormat="false" ht="14.1" hidden="false" customHeight="false" outlineLevel="0" collapsed="false">
      <c r="H1310" s="8" t="n">
        <f aca="false">IF(ISBLANK(D1310),,LEFT(D1310,LEN(D1310)-6)*1)</f>
        <v>0</v>
      </c>
      <c r="I1310" s="9" t="str">
        <f aca="false">IF(ISBLANK(A1310),"",-B1310*C1310)</f>
        <v/>
      </c>
      <c r="J1310" s="9" t="str">
        <f aca="false">IF(ISBLANK(A1310),"",-SUM(I$3:I1310))</f>
        <v/>
      </c>
      <c r="K1310" s="9" t="str">
        <f aca="false">IF(ISBLANK(A1310),"",SUMPRODUCT(O1310:R1310,T1310:W1310)-J1310)</f>
        <v/>
      </c>
      <c r="L1310" s="5" t="str">
        <f aca="false">IF(ISBLANK(A1310),"",K1310/$M$1)</f>
        <v/>
      </c>
      <c r="M1310" s="5" t="str">
        <f aca="false">IF(ISBLANK(A1310),"",K1310/($M$1+SUM(K$3:K1309)))</f>
        <v/>
      </c>
      <c r="N1310" s="0" t="str">
        <f aca="false">IF(ISBLANK(A1310),"",IF(H1311=0,NETWORKDAYS($H$3,H1310,holiday!$B$2:$B$10),IF(DAY(H1310)&lt;DAY(H1311),NETWORKDAYS($H$3,H1310,holiday!$B$2:$B$10),0)))</f>
        <v/>
      </c>
      <c r="O1310" s="0" t="str">
        <f aca="false">IF(ISBLANK(A1310),"",SUMIF($A$3:$A1310,O$2,$B$3:$B1310))</f>
        <v/>
      </c>
      <c r="P1310" s="0" t="str">
        <f aca="false">IF(ISBLANK(A1310),"",SUMIF($A$3:$A1310,P$2,$B$3:$B1310))</f>
        <v/>
      </c>
      <c r="Q1310" s="0" t="str">
        <f aca="false">IF(ISBLANK(A1310),"",SUMIF($A$3:$A1310,Q$2,$B$3:$B1310))</f>
        <v/>
      </c>
      <c r="R1310" s="0" t="str">
        <f aca="false">IF(ISBLANK(A1310),"",SUMIF($A$3:$A1310,R$2,$B$3:$B1310))</f>
        <v/>
      </c>
      <c r="T1310" s="9" t="str">
        <f aca="false">IF(ISBLANK(A1310),"",IF($A1310=T$2,$C1310,T1309))</f>
        <v/>
      </c>
      <c r="U1310" s="9" t="str">
        <f aca="false">IF(ISBLANK(A1310),"",IF($A1310=U$2,$C1310,U1309))</f>
        <v/>
      </c>
      <c r="V1310" s="9" t="str">
        <f aca="false">IF(ISBLANK(A1310),"",IF($A1310=V$2,$C1310,V1309))</f>
        <v/>
      </c>
      <c r="W1310" s="9" t="str">
        <f aca="false">IF(ISBLANK(A1310),"",IF($A1310=W$2,$C1310,W1309))</f>
        <v/>
      </c>
    </row>
    <row r="1311" customFormat="false" ht="14.1" hidden="false" customHeight="false" outlineLevel="0" collapsed="false">
      <c r="H1311" s="8" t="n">
        <f aca="false">IF(ISBLANK(D1311),,LEFT(D1311,LEN(D1311)-6)*1)</f>
        <v>0</v>
      </c>
      <c r="I1311" s="9" t="str">
        <f aca="false">IF(ISBLANK(A1311),"",-B1311*C1311)</f>
        <v/>
      </c>
      <c r="J1311" s="9" t="str">
        <f aca="false">IF(ISBLANK(A1311),"",-SUM(I$3:I1311))</f>
        <v/>
      </c>
      <c r="K1311" s="9" t="str">
        <f aca="false">IF(ISBLANK(A1311),"",SUMPRODUCT(O1311:R1311,T1311:W1311)-J1311)</f>
        <v/>
      </c>
      <c r="L1311" s="5" t="str">
        <f aca="false">IF(ISBLANK(A1311),"",K1311/$M$1)</f>
        <v/>
      </c>
      <c r="M1311" s="5" t="str">
        <f aca="false">IF(ISBLANK(A1311),"",K1311/($M$1+SUM(K$3:K1310)))</f>
        <v/>
      </c>
      <c r="N1311" s="0" t="str">
        <f aca="false">IF(ISBLANK(A1311),"",IF(H1312=0,NETWORKDAYS($H$3,H1311,holiday!$B$2:$B$10),IF(DAY(H1311)&lt;DAY(H1312),NETWORKDAYS($H$3,H1311,holiday!$B$2:$B$10),0)))</f>
        <v/>
      </c>
      <c r="O1311" s="0" t="str">
        <f aca="false">IF(ISBLANK(A1311),"",SUMIF($A$3:$A1311,O$2,$B$3:$B1311))</f>
        <v/>
      </c>
      <c r="P1311" s="0" t="str">
        <f aca="false">IF(ISBLANK(A1311),"",SUMIF($A$3:$A1311,P$2,$B$3:$B1311))</f>
        <v/>
      </c>
      <c r="Q1311" s="0" t="str">
        <f aca="false">IF(ISBLANK(A1311),"",SUMIF($A$3:$A1311,Q$2,$B$3:$B1311))</f>
        <v/>
      </c>
      <c r="R1311" s="0" t="str">
        <f aca="false">IF(ISBLANK(A1311),"",SUMIF($A$3:$A1311,R$2,$B$3:$B1311))</f>
        <v/>
      </c>
      <c r="T1311" s="9" t="str">
        <f aca="false">IF(ISBLANK(A1311),"",IF($A1311=T$2,$C1311,T1310))</f>
        <v/>
      </c>
      <c r="U1311" s="9" t="str">
        <f aca="false">IF(ISBLANK(A1311),"",IF($A1311=U$2,$C1311,U1310))</f>
        <v/>
      </c>
      <c r="V1311" s="9" t="str">
        <f aca="false">IF(ISBLANK(A1311),"",IF($A1311=V$2,$C1311,V1310))</f>
        <v/>
      </c>
      <c r="W1311" s="9" t="str">
        <f aca="false">IF(ISBLANK(A1311),"",IF($A1311=W$2,$C1311,W1310))</f>
        <v/>
      </c>
    </row>
    <row r="1312" customFormat="false" ht="14.1" hidden="false" customHeight="false" outlineLevel="0" collapsed="false">
      <c r="H1312" s="8" t="n">
        <f aca="false">IF(ISBLANK(D1312),,LEFT(D1312,LEN(D1312)-6)*1)</f>
        <v>0</v>
      </c>
      <c r="I1312" s="9" t="str">
        <f aca="false">IF(ISBLANK(A1312),"",-B1312*C1312)</f>
        <v/>
      </c>
      <c r="J1312" s="9" t="str">
        <f aca="false">IF(ISBLANK(A1312),"",-SUM(I$3:I1312))</f>
        <v/>
      </c>
      <c r="K1312" s="9" t="str">
        <f aca="false">IF(ISBLANK(A1312),"",SUMPRODUCT(O1312:R1312,T1312:W1312)-J1312)</f>
        <v/>
      </c>
      <c r="L1312" s="5" t="str">
        <f aca="false">IF(ISBLANK(A1312),"",K1312/$M$1)</f>
        <v/>
      </c>
      <c r="M1312" s="5" t="str">
        <f aca="false">IF(ISBLANK(A1312),"",K1312/($M$1+SUM(K$3:K1311)))</f>
        <v/>
      </c>
      <c r="N1312" s="0" t="str">
        <f aca="false">IF(ISBLANK(A1312),"",IF(H1313=0,NETWORKDAYS($H$3,H1312,holiday!$B$2:$B$10),IF(DAY(H1312)&lt;DAY(H1313),NETWORKDAYS($H$3,H1312,holiday!$B$2:$B$10),0)))</f>
        <v/>
      </c>
      <c r="O1312" s="0" t="str">
        <f aca="false">IF(ISBLANK(A1312),"",SUMIF($A$3:$A1312,O$2,$B$3:$B1312))</f>
        <v/>
      </c>
      <c r="P1312" s="0" t="str">
        <f aca="false">IF(ISBLANK(A1312),"",SUMIF($A$3:$A1312,P$2,$B$3:$B1312))</f>
        <v/>
      </c>
      <c r="Q1312" s="0" t="str">
        <f aca="false">IF(ISBLANK(A1312),"",SUMIF($A$3:$A1312,Q$2,$B$3:$B1312))</f>
        <v/>
      </c>
      <c r="R1312" s="0" t="str">
        <f aca="false">IF(ISBLANK(A1312),"",SUMIF($A$3:$A1312,R$2,$B$3:$B1312))</f>
        <v/>
      </c>
      <c r="T1312" s="9" t="str">
        <f aca="false">IF(ISBLANK(A1312),"",IF($A1312=T$2,$C1312,T1311))</f>
        <v/>
      </c>
      <c r="U1312" s="9" t="str">
        <f aca="false">IF(ISBLANK(A1312),"",IF($A1312=U$2,$C1312,U1311))</f>
        <v/>
      </c>
      <c r="V1312" s="9" t="str">
        <f aca="false">IF(ISBLANK(A1312),"",IF($A1312=V$2,$C1312,V1311))</f>
        <v/>
      </c>
      <c r="W1312" s="9" t="str">
        <f aca="false">IF(ISBLANK(A1312),"",IF($A1312=W$2,$C1312,W1311))</f>
        <v/>
      </c>
    </row>
    <row r="1313" customFormat="false" ht="14.1" hidden="false" customHeight="false" outlineLevel="0" collapsed="false">
      <c r="H1313" s="8" t="n">
        <f aca="false">IF(ISBLANK(D1313),,LEFT(D1313,LEN(D1313)-6)*1)</f>
        <v>0</v>
      </c>
      <c r="I1313" s="9" t="str">
        <f aca="false">IF(ISBLANK(A1313),"",-B1313*C1313)</f>
        <v/>
      </c>
      <c r="J1313" s="9" t="str">
        <f aca="false">IF(ISBLANK(A1313),"",-SUM(I$3:I1313))</f>
        <v/>
      </c>
      <c r="K1313" s="9" t="str">
        <f aca="false">IF(ISBLANK(A1313),"",SUMPRODUCT(O1313:R1313,T1313:W1313)-J1313)</f>
        <v/>
      </c>
      <c r="L1313" s="5" t="str">
        <f aca="false">IF(ISBLANK(A1313),"",K1313/$M$1)</f>
        <v/>
      </c>
      <c r="M1313" s="5" t="str">
        <f aca="false">IF(ISBLANK(A1313),"",K1313/($M$1+SUM(K$3:K1312)))</f>
        <v/>
      </c>
      <c r="N1313" s="0" t="str">
        <f aca="false">IF(ISBLANK(A1313),"",IF(H1314=0,NETWORKDAYS($H$3,H1313,holiday!$B$2:$B$10),IF(DAY(H1313)&lt;DAY(H1314),NETWORKDAYS($H$3,H1313,holiday!$B$2:$B$10),0)))</f>
        <v/>
      </c>
      <c r="O1313" s="0" t="str">
        <f aca="false">IF(ISBLANK(A1313),"",SUMIF($A$3:$A1313,O$2,$B$3:$B1313))</f>
        <v/>
      </c>
      <c r="P1313" s="0" t="str">
        <f aca="false">IF(ISBLANK(A1313),"",SUMIF($A$3:$A1313,P$2,$B$3:$B1313))</f>
        <v/>
      </c>
      <c r="Q1313" s="0" t="str">
        <f aca="false">IF(ISBLANK(A1313),"",SUMIF($A$3:$A1313,Q$2,$B$3:$B1313))</f>
        <v/>
      </c>
      <c r="R1313" s="0" t="str">
        <f aca="false">IF(ISBLANK(A1313),"",SUMIF($A$3:$A1313,R$2,$B$3:$B1313))</f>
        <v/>
      </c>
      <c r="T1313" s="9" t="str">
        <f aca="false">IF(ISBLANK(A1313),"",IF($A1313=T$2,$C1313,T1312))</f>
        <v/>
      </c>
      <c r="U1313" s="9" t="str">
        <f aca="false">IF(ISBLANK(A1313),"",IF($A1313=U$2,$C1313,U1312))</f>
        <v/>
      </c>
      <c r="V1313" s="9" t="str">
        <f aca="false">IF(ISBLANK(A1313),"",IF($A1313=V$2,$C1313,V1312))</f>
        <v/>
      </c>
      <c r="W1313" s="9" t="str">
        <f aca="false">IF(ISBLANK(A1313),"",IF($A1313=W$2,$C1313,W1312))</f>
        <v/>
      </c>
    </row>
    <row r="1314" customFormat="false" ht="14.1" hidden="false" customHeight="false" outlineLevel="0" collapsed="false">
      <c r="H1314" s="8" t="n">
        <f aca="false">IF(ISBLANK(D1314),,LEFT(D1314,LEN(D1314)-6)*1)</f>
        <v>0</v>
      </c>
      <c r="I1314" s="9" t="str">
        <f aca="false">IF(ISBLANK(A1314),"",-B1314*C1314)</f>
        <v/>
      </c>
      <c r="J1314" s="9" t="str">
        <f aca="false">IF(ISBLANK(A1314),"",-SUM(I$3:I1314))</f>
        <v/>
      </c>
      <c r="K1314" s="9" t="str">
        <f aca="false">IF(ISBLANK(A1314),"",SUMPRODUCT(O1314:R1314,T1314:W1314)-J1314)</f>
        <v/>
      </c>
      <c r="L1314" s="5" t="str">
        <f aca="false">IF(ISBLANK(A1314),"",K1314/$M$1)</f>
        <v/>
      </c>
      <c r="M1314" s="5" t="str">
        <f aca="false">IF(ISBLANK(A1314),"",K1314/($M$1+SUM(K$3:K1313)))</f>
        <v/>
      </c>
      <c r="N1314" s="0" t="str">
        <f aca="false">IF(ISBLANK(A1314),"",IF(H1315=0,NETWORKDAYS($H$3,H1314,holiday!$B$2:$B$10),IF(DAY(H1314)&lt;DAY(H1315),NETWORKDAYS($H$3,H1314,holiday!$B$2:$B$10),0)))</f>
        <v/>
      </c>
      <c r="O1314" s="0" t="str">
        <f aca="false">IF(ISBLANK(A1314),"",SUMIF($A$3:$A1314,O$2,$B$3:$B1314))</f>
        <v/>
      </c>
      <c r="P1314" s="0" t="str">
        <f aca="false">IF(ISBLANK(A1314),"",SUMIF($A$3:$A1314,P$2,$B$3:$B1314))</f>
        <v/>
      </c>
      <c r="Q1314" s="0" t="str">
        <f aca="false">IF(ISBLANK(A1314),"",SUMIF($A$3:$A1314,Q$2,$B$3:$B1314))</f>
        <v/>
      </c>
      <c r="R1314" s="0" t="str">
        <f aca="false">IF(ISBLANK(A1314),"",SUMIF($A$3:$A1314,R$2,$B$3:$B1314))</f>
        <v/>
      </c>
      <c r="T1314" s="9" t="str">
        <f aca="false">IF(ISBLANK(A1314),"",IF($A1314=T$2,$C1314,T1313))</f>
        <v/>
      </c>
      <c r="U1314" s="9" t="str">
        <f aca="false">IF(ISBLANK(A1314),"",IF($A1314=U$2,$C1314,U1313))</f>
        <v/>
      </c>
      <c r="V1314" s="9" t="str">
        <f aca="false">IF(ISBLANK(A1314),"",IF($A1314=V$2,$C1314,V1313))</f>
        <v/>
      </c>
      <c r="W1314" s="9" t="str">
        <f aca="false">IF(ISBLANK(A1314),"",IF($A1314=W$2,$C1314,W1313))</f>
        <v/>
      </c>
    </row>
    <row r="1315" customFormat="false" ht="14.1" hidden="false" customHeight="false" outlineLevel="0" collapsed="false">
      <c r="H1315" s="8" t="n">
        <f aca="false">IF(ISBLANK(D1315),,LEFT(D1315,LEN(D1315)-6)*1)</f>
        <v>0</v>
      </c>
      <c r="I1315" s="9" t="str">
        <f aca="false">IF(ISBLANK(A1315),"",-B1315*C1315)</f>
        <v/>
      </c>
      <c r="J1315" s="9" t="str">
        <f aca="false">IF(ISBLANK(A1315),"",-SUM(I$3:I1315))</f>
        <v/>
      </c>
      <c r="K1315" s="9" t="str">
        <f aca="false">IF(ISBLANK(A1315),"",SUMPRODUCT(O1315:R1315,T1315:W1315)-J1315)</f>
        <v/>
      </c>
      <c r="L1315" s="5" t="str">
        <f aca="false">IF(ISBLANK(A1315),"",K1315/$M$1)</f>
        <v/>
      </c>
      <c r="M1315" s="5" t="str">
        <f aca="false">IF(ISBLANK(A1315),"",K1315/($M$1+SUM(K$3:K1314)))</f>
        <v/>
      </c>
      <c r="N1315" s="0" t="str">
        <f aca="false">IF(ISBLANK(A1315),"",IF(H1316=0,NETWORKDAYS($H$3,H1315,holiday!$B$2:$B$10),IF(DAY(H1315)&lt;DAY(H1316),NETWORKDAYS($H$3,H1315,holiday!$B$2:$B$10),0)))</f>
        <v/>
      </c>
      <c r="O1315" s="0" t="str">
        <f aca="false">IF(ISBLANK(A1315),"",SUMIF($A$3:$A1315,O$2,$B$3:$B1315))</f>
        <v/>
      </c>
      <c r="P1315" s="0" t="str">
        <f aca="false">IF(ISBLANK(A1315),"",SUMIF($A$3:$A1315,P$2,$B$3:$B1315))</f>
        <v/>
      </c>
      <c r="Q1315" s="0" t="str">
        <f aca="false">IF(ISBLANK(A1315),"",SUMIF($A$3:$A1315,Q$2,$B$3:$B1315))</f>
        <v/>
      </c>
      <c r="R1315" s="0" t="str">
        <f aca="false">IF(ISBLANK(A1315),"",SUMIF($A$3:$A1315,R$2,$B$3:$B1315))</f>
        <v/>
      </c>
      <c r="T1315" s="9" t="str">
        <f aca="false">IF(ISBLANK(A1315),"",IF($A1315=T$2,$C1315,T1314))</f>
        <v/>
      </c>
      <c r="U1315" s="9" t="str">
        <f aca="false">IF(ISBLANK(A1315),"",IF($A1315=U$2,$C1315,U1314))</f>
        <v/>
      </c>
      <c r="V1315" s="9" t="str">
        <f aca="false">IF(ISBLANK(A1315),"",IF($A1315=V$2,$C1315,V1314))</f>
        <v/>
      </c>
      <c r="W1315" s="9" t="str">
        <f aca="false">IF(ISBLANK(A1315),"",IF($A1315=W$2,$C1315,W1314))</f>
        <v/>
      </c>
    </row>
    <row r="1316" customFormat="false" ht="14.1" hidden="false" customHeight="false" outlineLevel="0" collapsed="false">
      <c r="H1316" s="8" t="n">
        <f aca="false">IF(ISBLANK(D1316),,LEFT(D1316,LEN(D1316)-6)*1)</f>
        <v>0</v>
      </c>
      <c r="I1316" s="9" t="str">
        <f aca="false">IF(ISBLANK(A1316),"",-B1316*C1316)</f>
        <v/>
      </c>
      <c r="J1316" s="9" t="str">
        <f aca="false">IF(ISBLANK(A1316),"",-SUM(I$3:I1316))</f>
        <v/>
      </c>
      <c r="K1316" s="9" t="str">
        <f aca="false">IF(ISBLANK(A1316),"",SUMPRODUCT(O1316:R1316,T1316:W1316)-J1316)</f>
        <v/>
      </c>
      <c r="L1316" s="5" t="str">
        <f aca="false">IF(ISBLANK(A1316),"",K1316/$M$1)</f>
        <v/>
      </c>
      <c r="M1316" s="5" t="str">
        <f aca="false">IF(ISBLANK(A1316),"",K1316/($M$1+SUM(K$3:K1315)))</f>
        <v/>
      </c>
      <c r="N1316" s="0" t="str">
        <f aca="false">IF(ISBLANK(A1316),"",IF(H1317=0,NETWORKDAYS($H$3,H1316,holiday!$B$2:$B$10),IF(DAY(H1316)&lt;DAY(H1317),NETWORKDAYS($H$3,H1316,holiday!$B$2:$B$10),0)))</f>
        <v/>
      </c>
      <c r="O1316" s="0" t="str">
        <f aca="false">IF(ISBLANK(A1316),"",SUMIF($A$3:$A1316,O$2,$B$3:$B1316))</f>
        <v/>
      </c>
      <c r="P1316" s="0" t="str">
        <f aca="false">IF(ISBLANK(A1316),"",SUMIF($A$3:$A1316,P$2,$B$3:$B1316))</f>
        <v/>
      </c>
      <c r="Q1316" s="0" t="str">
        <f aca="false">IF(ISBLANK(A1316),"",SUMIF($A$3:$A1316,Q$2,$B$3:$B1316))</f>
        <v/>
      </c>
      <c r="R1316" s="0" t="str">
        <f aca="false">IF(ISBLANK(A1316),"",SUMIF($A$3:$A1316,R$2,$B$3:$B1316))</f>
        <v/>
      </c>
      <c r="T1316" s="9" t="str">
        <f aca="false">IF(ISBLANK(A1316),"",IF($A1316=T$2,$C1316,T1315))</f>
        <v/>
      </c>
      <c r="U1316" s="9" t="str">
        <f aca="false">IF(ISBLANK(A1316),"",IF($A1316=U$2,$C1316,U1315))</f>
        <v/>
      </c>
      <c r="V1316" s="9" t="str">
        <f aca="false">IF(ISBLANK(A1316),"",IF($A1316=V$2,$C1316,V1315))</f>
        <v/>
      </c>
      <c r="W1316" s="9" t="str">
        <f aca="false">IF(ISBLANK(A1316),"",IF($A1316=W$2,$C1316,W1315))</f>
        <v/>
      </c>
    </row>
    <row r="1317" customFormat="false" ht="14.1" hidden="false" customHeight="false" outlineLevel="0" collapsed="false">
      <c r="H1317" s="8" t="n">
        <f aca="false">IF(ISBLANK(D1317),,LEFT(D1317,LEN(D1317)-6)*1)</f>
        <v>0</v>
      </c>
      <c r="I1317" s="9" t="str">
        <f aca="false">IF(ISBLANK(A1317),"",-B1317*C1317)</f>
        <v/>
      </c>
      <c r="J1317" s="9" t="str">
        <f aca="false">IF(ISBLANK(A1317),"",-SUM(I$3:I1317))</f>
        <v/>
      </c>
      <c r="K1317" s="9" t="str">
        <f aca="false">IF(ISBLANK(A1317),"",SUMPRODUCT(O1317:R1317,T1317:W1317)-J1317)</f>
        <v/>
      </c>
      <c r="L1317" s="5" t="str">
        <f aca="false">IF(ISBLANK(A1317),"",K1317/$M$1)</f>
        <v/>
      </c>
      <c r="M1317" s="5" t="str">
        <f aca="false">IF(ISBLANK(A1317),"",K1317/($M$1+SUM(K$3:K1316)))</f>
        <v/>
      </c>
      <c r="N1317" s="0" t="str">
        <f aca="false">IF(ISBLANK(A1317),"",IF(H1318=0,NETWORKDAYS($H$3,H1317,holiday!$B$2:$B$10),IF(DAY(H1317)&lt;DAY(H1318),NETWORKDAYS($H$3,H1317,holiday!$B$2:$B$10),0)))</f>
        <v/>
      </c>
      <c r="O1317" s="0" t="str">
        <f aca="false">IF(ISBLANK(A1317),"",SUMIF($A$3:$A1317,O$2,$B$3:$B1317))</f>
        <v/>
      </c>
      <c r="P1317" s="0" t="str">
        <f aca="false">IF(ISBLANK(A1317),"",SUMIF($A$3:$A1317,P$2,$B$3:$B1317))</f>
        <v/>
      </c>
      <c r="Q1317" s="0" t="str">
        <f aca="false">IF(ISBLANK(A1317),"",SUMIF($A$3:$A1317,Q$2,$B$3:$B1317))</f>
        <v/>
      </c>
      <c r="R1317" s="0" t="str">
        <f aca="false">IF(ISBLANK(A1317),"",SUMIF($A$3:$A1317,R$2,$B$3:$B1317))</f>
        <v/>
      </c>
      <c r="T1317" s="9" t="str">
        <f aca="false">IF(ISBLANK(A1317),"",IF($A1317=T$2,$C1317,T1316))</f>
        <v/>
      </c>
      <c r="U1317" s="9" t="str">
        <f aca="false">IF(ISBLANK(A1317),"",IF($A1317=U$2,$C1317,U1316))</f>
        <v/>
      </c>
      <c r="V1317" s="9" t="str">
        <f aca="false">IF(ISBLANK(A1317),"",IF($A1317=V$2,$C1317,V1316))</f>
        <v/>
      </c>
      <c r="W1317" s="9" t="str">
        <f aca="false">IF(ISBLANK(A1317),"",IF($A1317=W$2,$C1317,W1316))</f>
        <v/>
      </c>
    </row>
    <row r="1318" customFormat="false" ht="14.1" hidden="false" customHeight="false" outlineLevel="0" collapsed="false">
      <c r="H1318" s="8" t="n">
        <f aca="false">IF(ISBLANK(D1318),,LEFT(D1318,LEN(D1318)-6)*1)</f>
        <v>0</v>
      </c>
      <c r="I1318" s="9" t="str">
        <f aca="false">IF(ISBLANK(A1318),"",-B1318*C1318)</f>
        <v/>
      </c>
      <c r="J1318" s="9" t="str">
        <f aca="false">IF(ISBLANK(A1318),"",-SUM(I$3:I1318))</f>
        <v/>
      </c>
      <c r="K1318" s="9" t="str">
        <f aca="false">IF(ISBLANK(A1318),"",SUMPRODUCT(O1318:R1318,T1318:W1318)-J1318)</f>
        <v/>
      </c>
      <c r="L1318" s="5" t="str">
        <f aca="false">IF(ISBLANK(A1318),"",K1318/$M$1)</f>
        <v/>
      </c>
      <c r="M1318" s="5" t="str">
        <f aca="false">IF(ISBLANK(A1318),"",K1318/($M$1+SUM(K$3:K1317)))</f>
        <v/>
      </c>
      <c r="N1318" s="0" t="str">
        <f aca="false">IF(ISBLANK(A1318),"",IF(H1319=0,NETWORKDAYS($H$3,H1318,holiday!$B$2:$B$10),IF(DAY(H1318)&lt;DAY(H1319),NETWORKDAYS($H$3,H1318,holiday!$B$2:$B$10),0)))</f>
        <v/>
      </c>
      <c r="O1318" s="0" t="str">
        <f aca="false">IF(ISBLANK(A1318),"",SUMIF($A$3:$A1318,O$2,$B$3:$B1318))</f>
        <v/>
      </c>
      <c r="P1318" s="0" t="str">
        <f aca="false">IF(ISBLANK(A1318),"",SUMIF($A$3:$A1318,P$2,$B$3:$B1318))</f>
        <v/>
      </c>
      <c r="Q1318" s="0" t="str">
        <f aca="false">IF(ISBLANK(A1318),"",SUMIF($A$3:$A1318,Q$2,$B$3:$B1318))</f>
        <v/>
      </c>
      <c r="R1318" s="0" t="str">
        <f aca="false">IF(ISBLANK(A1318),"",SUMIF($A$3:$A1318,R$2,$B$3:$B1318))</f>
        <v/>
      </c>
      <c r="T1318" s="9" t="str">
        <f aca="false">IF(ISBLANK(A1318),"",IF($A1318=T$2,$C1318,T1317))</f>
        <v/>
      </c>
      <c r="U1318" s="9" t="str">
        <f aca="false">IF(ISBLANK(A1318),"",IF($A1318=U$2,$C1318,U1317))</f>
        <v/>
      </c>
      <c r="V1318" s="9" t="str">
        <f aca="false">IF(ISBLANK(A1318),"",IF($A1318=V$2,$C1318,V1317))</f>
        <v/>
      </c>
      <c r="W1318" s="9" t="str">
        <f aca="false">IF(ISBLANK(A1318),"",IF($A1318=W$2,$C1318,W1317))</f>
        <v/>
      </c>
    </row>
    <row r="1319" customFormat="false" ht="14.1" hidden="false" customHeight="false" outlineLevel="0" collapsed="false">
      <c r="H1319" s="8" t="n">
        <f aca="false">IF(ISBLANK(D1319),,LEFT(D1319,LEN(D1319)-6)*1)</f>
        <v>0</v>
      </c>
      <c r="I1319" s="9" t="str">
        <f aca="false">IF(ISBLANK(A1319),"",-B1319*C1319)</f>
        <v/>
      </c>
      <c r="J1319" s="9" t="str">
        <f aca="false">IF(ISBLANK(A1319),"",-SUM(I$3:I1319))</f>
        <v/>
      </c>
      <c r="K1319" s="9" t="str">
        <f aca="false">IF(ISBLANK(A1319),"",SUMPRODUCT(O1319:R1319,T1319:W1319)-J1319)</f>
        <v/>
      </c>
      <c r="L1319" s="5" t="str">
        <f aca="false">IF(ISBLANK(A1319),"",K1319/$M$1)</f>
        <v/>
      </c>
      <c r="M1319" s="5" t="str">
        <f aca="false">IF(ISBLANK(A1319),"",K1319/($M$1+SUM(K$3:K1318)))</f>
        <v/>
      </c>
      <c r="N1319" s="0" t="str">
        <f aca="false">IF(ISBLANK(A1319),"",IF(H1320=0,NETWORKDAYS($H$3,H1319,holiday!$B$2:$B$10),IF(DAY(H1319)&lt;DAY(H1320),NETWORKDAYS($H$3,H1319,holiday!$B$2:$B$10),0)))</f>
        <v/>
      </c>
      <c r="O1319" s="0" t="str">
        <f aca="false">IF(ISBLANK(A1319),"",SUMIF($A$3:$A1319,O$2,$B$3:$B1319))</f>
        <v/>
      </c>
      <c r="P1319" s="0" t="str">
        <f aca="false">IF(ISBLANK(A1319),"",SUMIF($A$3:$A1319,P$2,$B$3:$B1319))</f>
        <v/>
      </c>
      <c r="Q1319" s="0" t="str">
        <f aca="false">IF(ISBLANK(A1319),"",SUMIF($A$3:$A1319,Q$2,$B$3:$B1319))</f>
        <v/>
      </c>
      <c r="R1319" s="0" t="str">
        <f aca="false">IF(ISBLANK(A1319),"",SUMIF($A$3:$A1319,R$2,$B$3:$B1319))</f>
        <v/>
      </c>
      <c r="T1319" s="9" t="str">
        <f aca="false">IF(ISBLANK(A1319),"",IF($A1319=T$2,$C1319,T1318))</f>
        <v/>
      </c>
      <c r="U1319" s="9" t="str">
        <f aca="false">IF(ISBLANK(A1319),"",IF($A1319=U$2,$C1319,U1318))</f>
        <v/>
      </c>
      <c r="V1319" s="9" t="str">
        <f aca="false">IF(ISBLANK(A1319),"",IF($A1319=V$2,$C1319,V1318))</f>
        <v/>
      </c>
      <c r="W1319" s="9" t="str">
        <f aca="false">IF(ISBLANK(A1319),"",IF($A1319=W$2,$C1319,W1318))</f>
        <v/>
      </c>
    </row>
    <row r="1320" customFormat="false" ht="14.1" hidden="false" customHeight="false" outlineLevel="0" collapsed="false">
      <c r="H1320" s="8" t="n">
        <f aca="false">IF(ISBLANK(D1320),,LEFT(D1320,LEN(D1320)-6)*1)</f>
        <v>0</v>
      </c>
      <c r="I1320" s="9" t="str">
        <f aca="false">IF(ISBLANK(A1320),"",-B1320*C1320)</f>
        <v/>
      </c>
      <c r="J1320" s="9" t="str">
        <f aca="false">IF(ISBLANK(A1320),"",-SUM(I$3:I1320))</f>
        <v/>
      </c>
      <c r="K1320" s="9" t="str">
        <f aca="false">IF(ISBLANK(A1320),"",SUMPRODUCT(O1320:R1320,T1320:W1320)-J1320)</f>
        <v/>
      </c>
      <c r="L1320" s="5" t="str">
        <f aca="false">IF(ISBLANK(A1320),"",K1320/$M$1)</f>
        <v/>
      </c>
      <c r="M1320" s="5" t="str">
        <f aca="false">IF(ISBLANK(A1320),"",K1320/($M$1+SUM(K$3:K1319)))</f>
        <v/>
      </c>
      <c r="N1320" s="0" t="str">
        <f aca="false">IF(ISBLANK(A1320),"",IF(H1321=0,NETWORKDAYS($H$3,H1320,holiday!$B$2:$B$10),IF(DAY(H1320)&lt;DAY(H1321),NETWORKDAYS($H$3,H1320,holiday!$B$2:$B$10),0)))</f>
        <v/>
      </c>
      <c r="O1320" s="0" t="str">
        <f aca="false">IF(ISBLANK(A1320),"",SUMIF($A$3:$A1320,O$2,$B$3:$B1320))</f>
        <v/>
      </c>
      <c r="P1320" s="0" t="str">
        <f aca="false">IF(ISBLANK(A1320),"",SUMIF($A$3:$A1320,P$2,$B$3:$B1320))</f>
        <v/>
      </c>
      <c r="Q1320" s="0" t="str">
        <f aca="false">IF(ISBLANK(A1320),"",SUMIF($A$3:$A1320,Q$2,$B$3:$B1320))</f>
        <v/>
      </c>
      <c r="R1320" s="0" t="str">
        <f aca="false">IF(ISBLANK(A1320),"",SUMIF($A$3:$A1320,R$2,$B$3:$B1320))</f>
        <v/>
      </c>
      <c r="T1320" s="9" t="str">
        <f aca="false">IF(ISBLANK(A1320),"",IF($A1320=T$2,$C1320,T1319))</f>
        <v/>
      </c>
      <c r="U1320" s="9" t="str">
        <f aca="false">IF(ISBLANK(A1320),"",IF($A1320=U$2,$C1320,U1319))</f>
        <v/>
      </c>
      <c r="V1320" s="9" t="str">
        <f aca="false">IF(ISBLANK(A1320),"",IF($A1320=V$2,$C1320,V1319))</f>
        <v/>
      </c>
      <c r="W1320" s="9" t="str">
        <f aca="false">IF(ISBLANK(A1320),"",IF($A1320=W$2,$C1320,W1319))</f>
        <v/>
      </c>
    </row>
    <row r="1321" customFormat="false" ht="14.1" hidden="false" customHeight="false" outlineLevel="0" collapsed="false">
      <c r="H1321" s="8" t="n">
        <f aca="false">IF(ISBLANK(D1321),,LEFT(D1321,LEN(D1321)-6)*1)</f>
        <v>0</v>
      </c>
      <c r="I1321" s="9" t="str">
        <f aca="false">IF(ISBLANK(A1321),"",-B1321*C1321)</f>
        <v/>
      </c>
      <c r="J1321" s="9" t="str">
        <f aca="false">IF(ISBLANK(A1321),"",-SUM(I$3:I1321))</f>
        <v/>
      </c>
      <c r="K1321" s="9" t="str">
        <f aca="false">IF(ISBLANK(A1321),"",SUMPRODUCT(O1321:R1321,T1321:W1321)-J1321)</f>
        <v/>
      </c>
      <c r="L1321" s="5" t="str">
        <f aca="false">IF(ISBLANK(A1321),"",K1321/$M$1)</f>
        <v/>
      </c>
      <c r="M1321" s="5" t="str">
        <f aca="false">IF(ISBLANK(A1321),"",K1321/($M$1+SUM(K$3:K1320)))</f>
        <v/>
      </c>
      <c r="N1321" s="0" t="str">
        <f aca="false">IF(ISBLANK(A1321),"",IF(H1322=0,NETWORKDAYS($H$3,H1321,holiday!$B$2:$B$10),IF(DAY(H1321)&lt;DAY(H1322),NETWORKDAYS($H$3,H1321,holiday!$B$2:$B$10),0)))</f>
        <v/>
      </c>
      <c r="O1321" s="0" t="str">
        <f aca="false">IF(ISBLANK(A1321),"",SUMIF($A$3:$A1321,O$2,$B$3:$B1321))</f>
        <v/>
      </c>
      <c r="P1321" s="0" t="str">
        <f aca="false">IF(ISBLANK(A1321),"",SUMIF($A$3:$A1321,P$2,$B$3:$B1321))</f>
        <v/>
      </c>
      <c r="Q1321" s="0" t="str">
        <f aca="false">IF(ISBLANK(A1321),"",SUMIF($A$3:$A1321,Q$2,$B$3:$B1321))</f>
        <v/>
      </c>
      <c r="R1321" s="0" t="str">
        <f aca="false">IF(ISBLANK(A1321),"",SUMIF($A$3:$A1321,R$2,$B$3:$B1321))</f>
        <v/>
      </c>
      <c r="T1321" s="9" t="str">
        <f aca="false">IF(ISBLANK(A1321),"",IF($A1321=T$2,$C1321,T1320))</f>
        <v/>
      </c>
      <c r="U1321" s="9" t="str">
        <f aca="false">IF(ISBLANK(A1321),"",IF($A1321=U$2,$C1321,U1320))</f>
        <v/>
      </c>
      <c r="V1321" s="9" t="str">
        <f aca="false">IF(ISBLANK(A1321),"",IF($A1321=V$2,$C1321,V1320))</f>
        <v/>
      </c>
      <c r="W1321" s="9" t="str">
        <f aca="false">IF(ISBLANK(A1321),"",IF($A1321=W$2,$C1321,W1320))</f>
        <v/>
      </c>
    </row>
    <row r="1322" customFormat="false" ht="14.1" hidden="false" customHeight="false" outlineLevel="0" collapsed="false">
      <c r="H1322" s="8" t="n">
        <f aca="false">IF(ISBLANK(D1322),,LEFT(D1322,LEN(D1322)-6)*1)</f>
        <v>0</v>
      </c>
      <c r="I1322" s="9" t="str">
        <f aca="false">IF(ISBLANK(A1322),"",-B1322*C1322)</f>
        <v/>
      </c>
      <c r="J1322" s="9" t="str">
        <f aca="false">IF(ISBLANK(A1322),"",-SUM(I$3:I1322))</f>
        <v/>
      </c>
      <c r="K1322" s="9" t="str">
        <f aca="false">IF(ISBLANK(A1322),"",SUMPRODUCT(O1322:R1322,T1322:W1322)-J1322)</f>
        <v/>
      </c>
      <c r="L1322" s="5" t="str">
        <f aca="false">IF(ISBLANK(A1322),"",K1322/$M$1)</f>
        <v/>
      </c>
      <c r="M1322" s="5" t="str">
        <f aca="false">IF(ISBLANK(A1322),"",K1322/($M$1+SUM(K$3:K1321)))</f>
        <v/>
      </c>
      <c r="N1322" s="0" t="str">
        <f aca="false">IF(ISBLANK(A1322),"",IF(H1323=0,NETWORKDAYS($H$3,H1322,holiday!$B$2:$B$10),IF(DAY(H1322)&lt;DAY(H1323),NETWORKDAYS($H$3,H1322,holiday!$B$2:$B$10),0)))</f>
        <v/>
      </c>
      <c r="O1322" s="0" t="str">
        <f aca="false">IF(ISBLANK(A1322),"",SUMIF($A$3:$A1322,O$2,$B$3:$B1322))</f>
        <v/>
      </c>
      <c r="P1322" s="0" t="str">
        <f aca="false">IF(ISBLANK(A1322),"",SUMIF($A$3:$A1322,P$2,$B$3:$B1322))</f>
        <v/>
      </c>
      <c r="Q1322" s="0" t="str">
        <f aca="false">IF(ISBLANK(A1322),"",SUMIF($A$3:$A1322,Q$2,$B$3:$B1322))</f>
        <v/>
      </c>
      <c r="R1322" s="0" t="str">
        <f aca="false">IF(ISBLANK(A1322),"",SUMIF($A$3:$A1322,R$2,$B$3:$B1322))</f>
        <v/>
      </c>
      <c r="T1322" s="9" t="str">
        <f aca="false">IF(ISBLANK(A1322),"",IF($A1322=T$2,$C1322,T1321))</f>
        <v/>
      </c>
      <c r="U1322" s="9" t="str">
        <f aca="false">IF(ISBLANK(A1322),"",IF($A1322=U$2,$C1322,U1321))</f>
        <v/>
      </c>
      <c r="V1322" s="9" t="str">
        <f aca="false">IF(ISBLANK(A1322),"",IF($A1322=V$2,$C1322,V1321))</f>
        <v/>
      </c>
      <c r="W1322" s="9" t="str">
        <f aca="false">IF(ISBLANK(A1322),"",IF($A1322=W$2,$C1322,W1321))</f>
        <v/>
      </c>
    </row>
    <row r="1323" customFormat="false" ht="14.1" hidden="false" customHeight="false" outlineLevel="0" collapsed="false">
      <c r="H1323" s="8" t="n">
        <f aca="false">IF(ISBLANK(D1323),,LEFT(D1323,LEN(D1323)-6)*1)</f>
        <v>0</v>
      </c>
      <c r="I1323" s="9" t="str">
        <f aca="false">IF(ISBLANK(A1323),"",-B1323*C1323)</f>
        <v/>
      </c>
      <c r="J1323" s="9" t="str">
        <f aca="false">IF(ISBLANK(A1323),"",-SUM(I$3:I1323))</f>
        <v/>
      </c>
      <c r="K1323" s="9" t="str">
        <f aca="false">IF(ISBLANK(A1323),"",SUMPRODUCT(O1323:R1323,T1323:W1323)-J1323)</f>
        <v/>
      </c>
      <c r="L1323" s="5" t="str">
        <f aca="false">IF(ISBLANK(A1323),"",K1323/$M$1)</f>
        <v/>
      </c>
      <c r="M1323" s="5" t="str">
        <f aca="false">IF(ISBLANK(A1323),"",K1323/($M$1+SUM(K$3:K1322)))</f>
        <v/>
      </c>
      <c r="N1323" s="0" t="str">
        <f aca="false">IF(ISBLANK(A1323),"",IF(H1324=0,NETWORKDAYS($H$3,H1323,holiday!$B$2:$B$10),IF(DAY(H1323)&lt;DAY(H1324),NETWORKDAYS($H$3,H1323,holiday!$B$2:$B$10),0)))</f>
        <v/>
      </c>
      <c r="O1323" s="0" t="str">
        <f aca="false">IF(ISBLANK(A1323),"",SUMIF($A$3:$A1323,O$2,$B$3:$B1323))</f>
        <v/>
      </c>
      <c r="P1323" s="0" t="str">
        <f aca="false">IF(ISBLANK(A1323),"",SUMIF($A$3:$A1323,P$2,$B$3:$B1323))</f>
        <v/>
      </c>
      <c r="Q1323" s="0" t="str">
        <f aca="false">IF(ISBLANK(A1323),"",SUMIF($A$3:$A1323,Q$2,$B$3:$B1323))</f>
        <v/>
      </c>
      <c r="R1323" s="0" t="str">
        <f aca="false">IF(ISBLANK(A1323),"",SUMIF($A$3:$A1323,R$2,$B$3:$B1323))</f>
        <v/>
      </c>
      <c r="T1323" s="9" t="str">
        <f aca="false">IF(ISBLANK(A1323),"",IF($A1323=T$2,$C1323,T1322))</f>
        <v/>
      </c>
      <c r="U1323" s="9" t="str">
        <f aca="false">IF(ISBLANK(A1323),"",IF($A1323=U$2,$C1323,U1322))</f>
        <v/>
      </c>
      <c r="V1323" s="9" t="str">
        <f aca="false">IF(ISBLANK(A1323),"",IF($A1323=V$2,$C1323,V1322))</f>
        <v/>
      </c>
      <c r="W1323" s="9" t="str">
        <f aca="false">IF(ISBLANK(A1323),"",IF($A1323=W$2,$C1323,W1322))</f>
        <v/>
      </c>
    </row>
    <row r="1324" customFormat="false" ht="14.1" hidden="false" customHeight="false" outlineLevel="0" collapsed="false">
      <c r="H1324" s="8" t="n">
        <f aca="false">IF(ISBLANK(D1324),,LEFT(D1324,LEN(D1324)-6)*1)</f>
        <v>0</v>
      </c>
      <c r="I1324" s="9" t="str">
        <f aca="false">IF(ISBLANK(A1324),"",-B1324*C1324)</f>
        <v/>
      </c>
      <c r="J1324" s="9" t="str">
        <f aca="false">IF(ISBLANK(A1324),"",-SUM(I$3:I1324))</f>
        <v/>
      </c>
      <c r="K1324" s="9" t="str">
        <f aca="false">IF(ISBLANK(A1324),"",SUMPRODUCT(O1324:R1324,T1324:W1324)-J1324)</f>
        <v/>
      </c>
      <c r="L1324" s="5" t="str">
        <f aca="false">IF(ISBLANK(A1324),"",K1324/$M$1)</f>
        <v/>
      </c>
      <c r="M1324" s="5" t="str">
        <f aca="false">IF(ISBLANK(A1324),"",K1324/($M$1+SUM(K$3:K1323)))</f>
        <v/>
      </c>
      <c r="N1324" s="0" t="str">
        <f aca="false">IF(ISBLANK(A1324),"",IF(H1325=0,NETWORKDAYS($H$3,H1324,holiday!$B$2:$B$10),IF(DAY(H1324)&lt;DAY(H1325),NETWORKDAYS($H$3,H1324,holiday!$B$2:$B$10),0)))</f>
        <v/>
      </c>
      <c r="O1324" s="0" t="str">
        <f aca="false">IF(ISBLANK(A1324),"",SUMIF($A$3:$A1324,O$2,$B$3:$B1324))</f>
        <v/>
      </c>
      <c r="P1324" s="0" t="str">
        <f aca="false">IF(ISBLANK(A1324),"",SUMIF($A$3:$A1324,P$2,$B$3:$B1324))</f>
        <v/>
      </c>
      <c r="Q1324" s="0" t="str">
        <f aca="false">IF(ISBLANK(A1324),"",SUMIF($A$3:$A1324,Q$2,$B$3:$B1324))</f>
        <v/>
      </c>
      <c r="R1324" s="0" t="str">
        <f aca="false">IF(ISBLANK(A1324),"",SUMIF($A$3:$A1324,R$2,$B$3:$B1324))</f>
        <v/>
      </c>
      <c r="T1324" s="9" t="str">
        <f aca="false">IF(ISBLANK(A1324),"",IF($A1324=T$2,$C1324,T1323))</f>
        <v/>
      </c>
      <c r="U1324" s="9" t="str">
        <f aca="false">IF(ISBLANK(A1324),"",IF($A1324=U$2,$C1324,U1323))</f>
        <v/>
      </c>
      <c r="V1324" s="9" t="str">
        <f aca="false">IF(ISBLANK(A1324),"",IF($A1324=V$2,$C1324,V1323))</f>
        <v/>
      </c>
      <c r="W1324" s="9" t="str">
        <f aca="false">IF(ISBLANK(A1324),"",IF($A1324=W$2,$C1324,W1323))</f>
        <v/>
      </c>
    </row>
    <row r="1325" customFormat="false" ht="14.1" hidden="false" customHeight="false" outlineLevel="0" collapsed="false">
      <c r="H1325" s="8" t="n">
        <f aca="false">IF(ISBLANK(D1325),,LEFT(D1325,LEN(D1325)-6)*1)</f>
        <v>0</v>
      </c>
      <c r="I1325" s="9" t="str">
        <f aca="false">IF(ISBLANK(A1325),"",-B1325*C1325)</f>
        <v/>
      </c>
      <c r="J1325" s="9" t="str">
        <f aca="false">IF(ISBLANK(A1325),"",-SUM(I$3:I1325))</f>
        <v/>
      </c>
      <c r="K1325" s="9" t="str">
        <f aca="false">IF(ISBLANK(A1325),"",SUMPRODUCT(O1325:R1325,T1325:W1325)-J1325)</f>
        <v/>
      </c>
      <c r="L1325" s="5" t="str">
        <f aca="false">IF(ISBLANK(A1325),"",K1325/$M$1)</f>
        <v/>
      </c>
      <c r="M1325" s="5" t="str">
        <f aca="false">IF(ISBLANK(A1325),"",K1325/($M$1+SUM(K$3:K1324)))</f>
        <v/>
      </c>
      <c r="N1325" s="0" t="str">
        <f aca="false">IF(ISBLANK(A1325),"",IF(H1326=0,NETWORKDAYS($H$3,H1325,holiday!$B$2:$B$10),IF(DAY(H1325)&lt;DAY(H1326),NETWORKDAYS($H$3,H1325,holiday!$B$2:$B$10),0)))</f>
        <v/>
      </c>
      <c r="O1325" s="0" t="str">
        <f aca="false">IF(ISBLANK(A1325),"",SUMIF($A$3:$A1325,O$2,$B$3:$B1325))</f>
        <v/>
      </c>
      <c r="P1325" s="0" t="str">
        <f aca="false">IF(ISBLANK(A1325),"",SUMIF($A$3:$A1325,P$2,$B$3:$B1325))</f>
        <v/>
      </c>
      <c r="Q1325" s="0" t="str">
        <f aca="false">IF(ISBLANK(A1325),"",SUMIF($A$3:$A1325,Q$2,$B$3:$B1325))</f>
        <v/>
      </c>
      <c r="R1325" s="0" t="str">
        <f aca="false">IF(ISBLANK(A1325),"",SUMIF($A$3:$A1325,R$2,$B$3:$B1325))</f>
        <v/>
      </c>
      <c r="T1325" s="9" t="str">
        <f aca="false">IF(ISBLANK(A1325),"",IF($A1325=T$2,$C1325,T1324))</f>
        <v/>
      </c>
      <c r="U1325" s="9" t="str">
        <f aca="false">IF(ISBLANK(A1325),"",IF($A1325=U$2,$C1325,U1324))</f>
        <v/>
      </c>
      <c r="V1325" s="9" t="str">
        <f aca="false">IF(ISBLANK(A1325),"",IF($A1325=V$2,$C1325,V1324))</f>
        <v/>
      </c>
      <c r="W1325" s="9" t="str">
        <f aca="false">IF(ISBLANK(A1325),"",IF($A1325=W$2,$C1325,W1324))</f>
        <v/>
      </c>
    </row>
    <row r="1326" customFormat="false" ht="14.1" hidden="false" customHeight="false" outlineLevel="0" collapsed="false">
      <c r="H1326" s="8" t="n">
        <f aca="false">IF(ISBLANK(D1326),,LEFT(D1326,LEN(D1326)-6)*1)</f>
        <v>0</v>
      </c>
      <c r="I1326" s="9" t="str">
        <f aca="false">IF(ISBLANK(A1326),"",-B1326*C1326)</f>
        <v/>
      </c>
      <c r="J1326" s="9" t="str">
        <f aca="false">IF(ISBLANK(A1326),"",-SUM(I$3:I1326))</f>
        <v/>
      </c>
      <c r="K1326" s="9" t="str">
        <f aca="false">IF(ISBLANK(A1326),"",SUMPRODUCT(O1326:R1326,T1326:W1326)-J1326)</f>
        <v/>
      </c>
      <c r="L1326" s="5" t="str">
        <f aca="false">IF(ISBLANK(A1326),"",K1326/$M$1)</f>
        <v/>
      </c>
      <c r="M1326" s="5" t="str">
        <f aca="false">IF(ISBLANK(A1326),"",K1326/($M$1+SUM(K$3:K1325)))</f>
        <v/>
      </c>
      <c r="N1326" s="0" t="str">
        <f aca="false">IF(ISBLANK(A1326),"",IF(H1327=0,NETWORKDAYS($H$3,H1326,holiday!$B$2:$B$10),IF(DAY(H1326)&lt;DAY(H1327),NETWORKDAYS($H$3,H1326,holiday!$B$2:$B$10),0)))</f>
        <v/>
      </c>
      <c r="O1326" s="0" t="str">
        <f aca="false">IF(ISBLANK(A1326),"",SUMIF($A$3:$A1326,O$2,$B$3:$B1326))</f>
        <v/>
      </c>
      <c r="P1326" s="0" t="str">
        <f aca="false">IF(ISBLANK(A1326),"",SUMIF($A$3:$A1326,P$2,$B$3:$B1326))</f>
        <v/>
      </c>
      <c r="Q1326" s="0" t="str">
        <f aca="false">IF(ISBLANK(A1326),"",SUMIF($A$3:$A1326,Q$2,$B$3:$B1326))</f>
        <v/>
      </c>
      <c r="R1326" s="0" t="str">
        <f aca="false">IF(ISBLANK(A1326),"",SUMIF($A$3:$A1326,R$2,$B$3:$B1326))</f>
        <v/>
      </c>
      <c r="T1326" s="9" t="str">
        <f aca="false">IF(ISBLANK(A1326),"",IF($A1326=T$2,$C1326,T1325))</f>
        <v/>
      </c>
      <c r="U1326" s="9" t="str">
        <f aca="false">IF(ISBLANK(A1326),"",IF($A1326=U$2,$C1326,U1325))</f>
        <v/>
      </c>
      <c r="V1326" s="9" t="str">
        <f aca="false">IF(ISBLANK(A1326),"",IF($A1326=V$2,$C1326,V1325))</f>
        <v/>
      </c>
      <c r="W1326" s="9" t="str">
        <f aca="false">IF(ISBLANK(A1326),"",IF($A1326=W$2,$C1326,W1325))</f>
        <v/>
      </c>
    </row>
    <row r="1327" customFormat="false" ht="14.1" hidden="false" customHeight="false" outlineLevel="0" collapsed="false">
      <c r="H1327" s="8" t="n">
        <f aca="false">IF(ISBLANK(D1327),,LEFT(D1327,LEN(D1327)-6)*1)</f>
        <v>0</v>
      </c>
      <c r="I1327" s="9" t="str">
        <f aca="false">IF(ISBLANK(A1327),"",-B1327*C1327)</f>
        <v/>
      </c>
      <c r="J1327" s="9" t="str">
        <f aca="false">IF(ISBLANK(A1327),"",-SUM(I$3:I1327))</f>
        <v/>
      </c>
      <c r="K1327" s="9" t="str">
        <f aca="false">IF(ISBLANK(A1327),"",SUMPRODUCT(O1327:R1327,T1327:W1327)-J1327)</f>
        <v/>
      </c>
      <c r="L1327" s="5" t="str">
        <f aca="false">IF(ISBLANK(A1327),"",K1327/$M$1)</f>
        <v/>
      </c>
      <c r="M1327" s="5" t="str">
        <f aca="false">IF(ISBLANK(A1327),"",K1327/($M$1+SUM(K$3:K1326)))</f>
        <v/>
      </c>
      <c r="N1327" s="0" t="str">
        <f aca="false">IF(ISBLANK(A1327),"",IF(H1328=0,NETWORKDAYS($H$3,H1327,holiday!$B$2:$B$10),IF(DAY(H1327)&lt;DAY(H1328),NETWORKDAYS($H$3,H1327,holiday!$B$2:$B$10),0)))</f>
        <v/>
      </c>
      <c r="O1327" s="0" t="str">
        <f aca="false">IF(ISBLANK(A1327),"",SUMIF($A$3:$A1327,O$2,$B$3:$B1327))</f>
        <v/>
      </c>
      <c r="P1327" s="0" t="str">
        <f aca="false">IF(ISBLANK(A1327),"",SUMIF($A$3:$A1327,P$2,$B$3:$B1327))</f>
        <v/>
      </c>
      <c r="Q1327" s="0" t="str">
        <f aca="false">IF(ISBLANK(A1327),"",SUMIF($A$3:$A1327,Q$2,$B$3:$B1327))</f>
        <v/>
      </c>
      <c r="R1327" s="0" t="str">
        <f aca="false">IF(ISBLANK(A1327),"",SUMIF($A$3:$A1327,R$2,$B$3:$B1327))</f>
        <v/>
      </c>
      <c r="T1327" s="9" t="str">
        <f aca="false">IF(ISBLANK(A1327),"",IF($A1327=T$2,$C1327,T1326))</f>
        <v/>
      </c>
      <c r="U1327" s="9" t="str">
        <f aca="false">IF(ISBLANK(A1327),"",IF($A1327=U$2,$C1327,U1326))</f>
        <v/>
      </c>
      <c r="V1327" s="9" t="str">
        <f aca="false">IF(ISBLANK(A1327),"",IF($A1327=V$2,$C1327,V1326))</f>
        <v/>
      </c>
      <c r="W1327" s="9" t="str">
        <f aca="false">IF(ISBLANK(A1327),"",IF($A1327=W$2,$C1327,W1326))</f>
        <v/>
      </c>
    </row>
    <row r="1328" customFormat="false" ht="14.1" hidden="false" customHeight="false" outlineLevel="0" collapsed="false">
      <c r="H1328" s="8" t="n">
        <f aca="false">IF(ISBLANK(D1328),,LEFT(D1328,LEN(D1328)-6)*1)</f>
        <v>0</v>
      </c>
      <c r="I1328" s="9" t="str">
        <f aca="false">IF(ISBLANK(A1328),"",-B1328*C1328)</f>
        <v/>
      </c>
      <c r="J1328" s="9" t="str">
        <f aca="false">IF(ISBLANK(A1328),"",-SUM(I$3:I1328))</f>
        <v/>
      </c>
      <c r="K1328" s="9" t="str">
        <f aca="false">IF(ISBLANK(A1328),"",SUMPRODUCT(O1328:R1328,T1328:W1328)-J1328)</f>
        <v/>
      </c>
      <c r="L1328" s="5" t="str">
        <f aca="false">IF(ISBLANK(A1328),"",K1328/$M$1)</f>
        <v/>
      </c>
      <c r="M1328" s="5" t="str">
        <f aca="false">IF(ISBLANK(A1328),"",K1328/($M$1+SUM(K$3:K1327)))</f>
        <v/>
      </c>
      <c r="N1328" s="0" t="str">
        <f aca="false">IF(ISBLANK(A1328),"",IF(H1329=0,NETWORKDAYS($H$3,H1328,holiday!$B$2:$B$10),IF(DAY(H1328)&lt;DAY(H1329),NETWORKDAYS($H$3,H1328,holiday!$B$2:$B$10),0)))</f>
        <v/>
      </c>
      <c r="O1328" s="0" t="str">
        <f aca="false">IF(ISBLANK(A1328),"",SUMIF($A$3:$A1328,O$2,$B$3:$B1328))</f>
        <v/>
      </c>
      <c r="P1328" s="0" t="str">
        <f aca="false">IF(ISBLANK(A1328),"",SUMIF($A$3:$A1328,P$2,$B$3:$B1328))</f>
        <v/>
      </c>
      <c r="Q1328" s="0" t="str">
        <f aca="false">IF(ISBLANK(A1328),"",SUMIF($A$3:$A1328,Q$2,$B$3:$B1328))</f>
        <v/>
      </c>
      <c r="R1328" s="0" t="str">
        <f aca="false">IF(ISBLANK(A1328),"",SUMIF($A$3:$A1328,R$2,$B$3:$B1328))</f>
        <v/>
      </c>
      <c r="T1328" s="9" t="str">
        <f aca="false">IF(ISBLANK(A1328),"",IF($A1328=T$2,$C1328,T1327))</f>
        <v/>
      </c>
      <c r="U1328" s="9" t="str">
        <f aca="false">IF(ISBLANK(A1328),"",IF($A1328=U$2,$C1328,U1327))</f>
        <v/>
      </c>
      <c r="V1328" s="9" t="str">
        <f aca="false">IF(ISBLANK(A1328),"",IF($A1328=V$2,$C1328,V1327))</f>
        <v/>
      </c>
      <c r="W1328" s="9" t="str">
        <f aca="false">IF(ISBLANK(A1328),"",IF($A1328=W$2,$C1328,W1327))</f>
        <v/>
      </c>
    </row>
    <row r="1329" customFormat="false" ht="14.1" hidden="false" customHeight="false" outlineLevel="0" collapsed="false">
      <c r="H1329" s="8" t="n">
        <f aca="false">IF(ISBLANK(D1329),,LEFT(D1329,LEN(D1329)-6)*1)</f>
        <v>0</v>
      </c>
      <c r="I1329" s="9" t="str">
        <f aca="false">IF(ISBLANK(A1329),"",-B1329*C1329)</f>
        <v/>
      </c>
      <c r="J1329" s="9" t="str">
        <f aca="false">IF(ISBLANK(A1329),"",-SUM(I$3:I1329))</f>
        <v/>
      </c>
      <c r="K1329" s="9" t="str">
        <f aca="false">IF(ISBLANK(A1329),"",SUMPRODUCT(O1329:R1329,T1329:W1329)-J1329)</f>
        <v/>
      </c>
      <c r="L1329" s="5" t="str">
        <f aca="false">IF(ISBLANK(A1329),"",K1329/$M$1)</f>
        <v/>
      </c>
      <c r="M1329" s="5" t="str">
        <f aca="false">IF(ISBLANK(A1329),"",K1329/($M$1+SUM(K$3:K1328)))</f>
        <v/>
      </c>
      <c r="N1329" s="0" t="str">
        <f aca="false">IF(ISBLANK(A1329),"",IF(H1330=0,NETWORKDAYS($H$3,H1329,holiday!$B$2:$B$10),IF(DAY(H1329)&lt;DAY(H1330),NETWORKDAYS($H$3,H1329,holiday!$B$2:$B$10),0)))</f>
        <v/>
      </c>
      <c r="O1329" s="0" t="str">
        <f aca="false">IF(ISBLANK(A1329),"",SUMIF($A$3:$A1329,O$2,$B$3:$B1329))</f>
        <v/>
      </c>
      <c r="P1329" s="0" t="str">
        <f aca="false">IF(ISBLANK(A1329),"",SUMIF($A$3:$A1329,P$2,$B$3:$B1329))</f>
        <v/>
      </c>
      <c r="Q1329" s="0" t="str">
        <f aca="false">IF(ISBLANK(A1329),"",SUMIF($A$3:$A1329,Q$2,$B$3:$B1329))</f>
        <v/>
      </c>
      <c r="R1329" s="0" t="str">
        <f aca="false">IF(ISBLANK(A1329),"",SUMIF($A$3:$A1329,R$2,$B$3:$B1329))</f>
        <v/>
      </c>
      <c r="T1329" s="9" t="str">
        <f aca="false">IF(ISBLANK(A1329),"",IF($A1329=T$2,$C1329,T1328))</f>
        <v/>
      </c>
      <c r="U1329" s="9" t="str">
        <f aca="false">IF(ISBLANK(A1329),"",IF($A1329=U$2,$C1329,U1328))</f>
        <v/>
      </c>
      <c r="V1329" s="9" t="str">
        <f aca="false">IF(ISBLANK(A1329),"",IF($A1329=V$2,$C1329,V1328))</f>
        <v/>
      </c>
      <c r="W1329" s="9" t="str">
        <f aca="false">IF(ISBLANK(A1329),"",IF($A1329=W$2,$C1329,W1328))</f>
        <v/>
      </c>
    </row>
    <row r="1330" customFormat="false" ht="14.1" hidden="false" customHeight="false" outlineLevel="0" collapsed="false">
      <c r="H1330" s="8" t="n">
        <f aca="false">IF(ISBLANK(D1330),,LEFT(D1330,LEN(D1330)-6)*1)</f>
        <v>0</v>
      </c>
      <c r="I1330" s="9" t="str">
        <f aca="false">IF(ISBLANK(A1330),"",-B1330*C1330)</f>
        <v/>
      </c>
      <c r="J1330" s="9" t="str">
        <f aca="false">IF(ISBLANK(A1330),"",-SUM(I$3:I1330))</f>
        <v/>
      </c>
      <c r="K1330" s="9" t="str">
        <f aca="false">IF(ISBLANK(A1330),"",SUMPRODUCT(O1330:R1330,T1330:W1330)-J1330)</f>
        <v/>
      </c>
      <c r="L1330" s="5" t="str">
        <f aca="false">IF(ISBLANK(A1330),"",K1330/$M$1)</f>
        <v/>
      </c>
      <c r="M1330" s="5" t="str">
        <f aca="false">IF(ISBLANK(A1330),"",K1330/($M$1+SUM(K$3:K1329)))</f>
        <v/>
      </c>
      <c r="N1330" s="0" t="str">
        <f aca="false">IF(ISBLANK(A1330),"",IF(H1331=0,NETWORKDAYS($H$3,H1330,holiday!$B$2:$B$10),IF(DAY(H1330)&lt;DAY(H1331),NETWORKDAYS($H$3,H1330,holiday!$B$2:$B$10),0)))</f>
        <v/>
      </c>
      <c r="O1330" s="0" t="str">
        <f aca="false">IF(ISBLANK(A1330),"",SUMIF($A$3:$A1330,O$2,$B$3:$B1330))</f>
        <v/>
      </c>
      <c r="P1330" s="0" t="str">
        <f aca="false">IF(ISBLANK(A1330),"",SUMIF($A$3:$A1330,P$2,$B$3:$B1330))</f>
        <v/>
      </c>
      <c r="Q1330" s="0" t="str">
        <f aca="false">IF(ISBLANK(A1330),"",SUMIF($A$3:$A1330,Q$2,$B$3:$B1330))</f>
        <v/>
      </c>
      <c r="R1330" s="0" t="str">
        <f aca="false">IF(ISBLANK(A1330),"",SUMIF($A$3:$A1330,R$2,$B$3:$B1330))</f>
        <v/>
      </c>
      <c r="T1330" s="9" t="str">
        <f aca="false">IF(ISBLANK(A1330),"",IF($A1330=T$2,$C1330,T1329))</f>
        <v/>
      </c>
      <c r="U1330" s="9" t="str">
        <f aca="false">IF(ISBLANK(A1330),"",IF($A1330=U$2,$C1330,U1329))</f>
        <v/>
      </c>
      <c r="V1330" s="9" t="str">
        <f aca="false">IF(ISBLANK(A1330),"",IF($A1330=V$2,$C1330,V1329))</f>
        <v/>
      </c>
      <c r="W1330" s="9" t="str">
        <f aca="false">IF(ISBLANK(A1330),"",IF($A1330=W$2,$C1330,W1329))</f>
        <v/>
      </c>
    </row>
    <row r="1331" customFormat="false" ht="14.1" hidden="false" customHeight="false" outlineLevel="0" collapsed="false">
      <c r="H1331" s="8" t="n">
        <f aca="false">IF(ISBLANK(D1331),,LEFT(D1331,LEN(D1331)-6)*1)</f>
        <v>0</v>
      </c>
      <c r="I1331" s="9" t="str">
        <f aca="false">IF(ISBLANK(A1331),"",-B1331*C1331)</f>
        <v/>
      </c>
      <c r="J1331" s="9" t="str">
        <f aca="false">IF(ISBLANK(A1331),"",-SUM(I$3:I1331))</f>
        <v/>
      </c>
      <c r="K1331" s="9" t="str">
        <f aca="false">IF(ISBLANK(A1331),"",SUMPRODUCT(O1331:R1331,T1331:W1331)-J1331)</f>
        <v/>
      </c>
      <c r="L1331" s="5" t="str">
        <f aca="false">IF(ISBLANK(A1331),"",K1331/$M$1)</f>
        <v/>
      </c>
      <c r="M1331" s="5" t="str">
        <f aca="false">IF(ISBLANK(A1331),"",K1331/($M$1+SUM(K$3:K1330)))</f>
        <v/>
      </c>
      <c r="N1331" s="0" t="str">
        <f aca="false">IF(ISBLANK(A1331),"",IF(H1332=0,NETWORKDAYS($H$3,H1331,holiday!$B$2:$B$10),IF(DAY(H1331)&lt;DAY(H1332),NETWORKDAYS($H$3,H1331,holiday!$B$2:$B$10),0)))</f>
        <v/>
      </c>
      <c r="O1331" s="0" t="str">
        <f aca="false">IF(ISBLANK(A1331),"",SUMIF($A$3:$A1331,O$2,$B$3:$B1331))</f>
        <v/>
      </c>
      <c r="P1331" s="0" t="str">
        <f aca="false">IF(ISBLANK(A1331),"",SUMIF($A$3:$A1331,P$2,$B$3:$B1331))</f>
        <v/>
      </c>
      <c r="Q1331" s="0" t="str">
        <f aca="false">IF(ISBLANK(A1331),"",SUMIF($A$3:$A1331,Q$2,$B$3:$B1331))</f>
        <v/>
      </c>
      <c r="R1331" s="0" t="str">
        <f aca="false">IF(ISBLANK(A1331),"",SUMIF($A$3:$A1331,R$2,$B$3:$B1331))</f>
        <v/>
      </c>
      <c r="T1331" s="9" t="str">
        <f aca="false">IF(ISBLANK(A1331),"",IF($A1331=T$2,$C1331,T1330))</f>
        <v/>
      </c>
      <c r="U1331" s="9" t="str">
        <f aca="false">IF(ISBLANK(A1331),"",IF($A1331=U$2,$C1331,U1330))</f>
        <v/>
      </c>
      <c r="V1331" s="9" t="str">
        <f aca="false">IF(ISBLANK(A1331),"",IF($A1331=V$2,$C1331,V1330))</f>
        <v/>
      </c>
      <c r="W1331" s="9" t="str">
        <f aca="false">IF(ISBLANK(A1331),"",IF($A1331=W$2,$C1331,W1330))</f>
        <v/>
      </c>
    </row>
    <row r="1332" customFormat="false" ht="14.1" hidden="false" customHeight="false" outlineLevel="0" collapsed="false">
      <c r="H1332" s="8" t="n">
        <f aca="false">IF(ISBLANK(D1332),,LEFT(D1332,LEN(D1332)-6)*1)</f>
        <v>0</v>
      </c>
      <c r="I1332" s="9" t="str">
        <f aca="false">IF(ISBLANK(A1332),"",-B1332*C1332)</f>
        <v/>
      </c>
      <c r="J1332" s="9" t="str">
        <f aca="false">IF(ISBLANK(A1332),"",-SUM(I$3:I1332))</f>
        <v/>
      </c>
      <c r="K1332" s="9" t="str">
        <f aca="false">IF(ISBLANK(A1332),"",SUMPRODUCT(O1332:R1332,T1332:W1332)-J1332)</f>
        <v/>
      </c>
      <c r="L1332" s="5" t="str">
        <f aca="false">IF(ISBLANK(A1332),"",K1332/$M$1)</f>
        <v/>
      </c>
      <c r="M1332" s="5" t="str">
        <f aca="false">IF(ISBLANK(A1332),"",K1332/($M$1+SUM(K$3:K1331)))</f>
        <v/>
      </c>
      <c r="N1332" s="0" t="str">
        <f aca="false">IF(ISBLANK(A1332),"",IF(H1333=0,NETWORKDAYS($H$3,H1332,holiday!$B$2:$B$10),IF(DAY(H1332)&lt;DAY(H1333),NETWORKDAYS($H$3,H1332,holiday!$B$2:$B$10),0)))</f>
        <v/>
      </c>
      <c r="O1332" s="0" t="str">
        <f aca="false">IF(ISBLANK(A1332),"",SUMIF($A$3:$A1332,O$2,$B$3:$B1332))</f>
        <v/>
      </c>
      <c r="P1332" s="0" t="str">
        <f aca="false">IF(ISBLANK(A1332),"",SUMIF($A$3:$A1332,P$2,$B$3:$B1332))</f>
        <v/>
      </c>
      <c r="Q1332" s="0" t="str">
        <f aca="false">IF(ISBLANK(A1332),"",SUMIF($A$3:$A1332,Q$2,$B$3:$B1332))</f>
        <v/>
      </c>
      <c r="R1332" s="0" t="str">
        <f aca="false">IF(ISBLANK(A1332),"",SUMIF($A$3:$A1332,R$2,$B$3:$B1332))</f>
        <v/>
      </c>
      <c r="T1332" s="9" t="str">
        <f aca="false">IF(ISBLANK(A1332),"",IF($A1332=T$2,$C1332,T1331))</f>
        <v/>
      </c>
      <c r="U1332" s="9" t="str">
        <f aca="false">IF(ISBLANK(A1332),"",IF($A1332=U$2,$C1332,U1331))</f>
        <v/>
      </c>
      <c r="V1332" s="9" t="str">
        <f aca="false">IF(ISBLANK(A1332),"",IF($A1332=V$2,$C1332,V1331))</f>
        <v/>
      </c>
      <c r="W1332" s="9" t="str">
        <f aca="false">IF(ISBLANK(A1332),"",IF($A1332=W$2,$C1332,W1331))</f>
        <v/>
      </c>
    </row>
    <row r="1333" customFormat="false" ht="14.1" hidden="false" customHeight="false" outlineLevel="0" collapsed="false">
      <c r="H1333" s="8" t="n">
        <f aca="false">IF(ISBLANK(D1333),,LEFT(D1333,LEN(D1333)-6)*1)</f>
        <v>0</v>
      </c>
      <c r="I1333" s="9" t="str">
        <f aca="false">IF(ISBLANK(A1333),"",-B1333*C1333)</f>
        <v/>
      </c>
      <c r="J1333" s="9" t="str">
        <f aca="false">IF(ISBLANK(A1333),"",-SUM(I$3:I1333))</f>
        <v/>
      </c>
      <c r="K1333" s="9" t="str">
        <f aca="false">IF(ISBLANK(A1333),"",SUMPRODUCT(O1333:R1333,T1333:W1333)-J1333)</f>
        <v/>
      </c>
      <c r="L1333" s="5" t="str">
        <f aca="false">IF(ISBLANK(A1333),"",K1333/$M$1)</f>
        <v/>
      </c>
      <c r="M1333" s="5" t="str">
        <f aca="false">IF(ISBLANK(A1333),"",K1333/($M$1+SUM(K$3:K1332)))</f>
        <v/>
      </c>
      <c r="N1333" s="0" t="str">
        <f aca="false">IF(ISBLANK(A1333),"",IF(H1334=0,NETWORKDAYS($H$3,H1333,holiday!$B$2:$B$10),IF(DAY(H1333)&lt;DAY(H1334),NETWORKDAYS($H$3,H1333,holiday!$B$2:$B$10),0)))</f>
        <v/>
      </c>
      <c r="O1333" s="0" t="str">
        <f aca="false">IF(ISBLANK(A1333),"",SUMIF($A$3:$A1333,O$2,$B$3:$B1333))</f>
        <v/>
      </c>
      <c r="P1333" s="0" t="str">
        <f aca="false">IF(ISBLANK(A1333),"",SUMIF($A$3:$A1333,P$2,$B$3:$B1333))</f>
        <v/>
      </c>
      <c r="Q1333" s="0" t="str">
        <f aca="false">IF(ISBLANK(A1333),"",SUMIF($A$3:$A1333,Q$2,$B$3:$B1333))</f>
        <v/>
      </c>
      <c r="R1333" s="0" t="str">
        <f aca="false">IF(ISBLANK(A1333),"",SUMIF($A$3:$A1333,R$2,$B$3:$B1333))</f>
        <v/>
      </c>
      <c r="T1333" s="9" t="str">
        <f aca="false">IF(ISBLANK(A1333),"",IF($A1333=T$2,$C1333,T1332))</f>
        <v/>
      </c>
      <c r="U1333" s="9" t="str">
        <f aca="false">IF(ISBLANK(A1333),"",IF($A1333=U$2,$C1333,U1332))</f>
        <v/>
      </c>
      <c r="V1333" s="9" t="str">
        <f aca="false">IF(ISBLANK(A1333),"",IF($A1333=V$2,$C1333,V1332))</f>
        <v/>
      </c>
      <c r="W1333" s="9" t="str">
        <f aca="false">IF(ISBLANK(A1333),"",IF($A1333=W$2,$C1333,W1332))</f>
        <v/>
      </c>
    </row>
    <row r="1334" customFormat="false" ht="14.1" hidden="false" customHeight="false" outlineLevel="0" collapsed="false">
      <c r="H1334" s="8" t="n">
        <f aca="false">IF(ISBLANK(D1334),,LEFT(D1334,LEN(D1334)-6)*1)</f>
        <v>0</v>
      </c>
      <c r="I1334" s="9" t="str">
        <f aca="false">IF(ISBLANK(A1334),"",-B1334*C1334)</f>
        <v/>
      </c>
      <c r="J1334" s="9" t="str">
        <f aca="false">IF(ISBLANK(A1334),"",-SUM(I$3:I1334))</f>
        <v/>
      </c>
      <c r="K1334" s="9" t="str">
        <f aca="false">IF(ISBLANK(A1334),"",SUMPRODUCT(O1334:R1334,T1334:W1334)-J1334)</f>
        <v/>
      </c>
      <c r="L1334" s="5" t="str">
        <f aca="false">IF(ISBLANK(A1334),"",K1334/$M$1)</f>
        <v/>
      </c>
      <c r="M1334" s="5" t="str">
        <f aca="false">IF(ISBLANK(A1334),"",K1334/($M$1+SUM(K$3:K1333)))</f>
        <v/>
      </c>
      <c r="N1334" s="0" t="str">
        <f aca="false">IF(ISBLANK(A1334),"",IF(H1335=0,NETWORKDAYS($H$3,H1334,holiday!$B$2:$B$10),IF(DAY(H1334)&lt;DAY(H1335),NETWORKDAYS($H$3,H1334,holiday!$B$2:$B$10),0)))</f>
        <v/>
      </c>
      <c r="O1334" s="0" t="str">
        <f aca="false">IF(ISBLANK(A1334),"",SUMIF($A$3:$A1334,O$2,$B$3:$B1334))</f>
        <v/>
      </c>
      <c r="P1334" s="0" t="str">
        <f aca="false">IF(ISBLANK(A1334),"",SUMIF($A$3:$A1334,P$2,$B$3:$B1334))</f>
        <v/>
      </c>
      <c r="Q1334" s="0" t="str">
        <f aca="false">IF(ISBLANK(A1334),"",SUMIF($A$3:$A1334,Q$2,$B$3:$B1334))</f>
        <v/>
      </c>
      <c r="R1334" s="0" t="str">
        <f aca="false">IF(ISBLANK(A1334),"",SUMIF($A$3:$A1334,R$2,$B$3:$B1334))</f>
        <v/>
      </c>
      <c r="T1334" s="9" t="str">
        <f aca="false">IF(ISBLANK(A1334),"",IF($A1334=T$2,$C1334,T1333))</f>
        <v/>
      </c>
      <c r="U1334" s="9" t="str">
        <f aca="false">IF(ISBLANK(A1334),"",IF($A1334=U$2,$C1334,U1333))</f>
        <v/>
      </c>
      <c r="V1334" s="9" t="str">
        <f aca="false">IF(ISBLANK(A1334),"",IF($A1334=V$2,$C1334,V1333))</f>
        <v/>
      </c>
      <c r="W1334" s="9" t="str">
        <f aca="false">IF(ISBLANK(A1334),"",IF($A1334=W$2,$C1334,W1333))</f>
        <v/>
      </c>
    </row>
    <row r="1335" customFormat="false" ht="14.1" hidden="false" customHeight="false" outlineLevel="0" collapsed="false">
      <c r="H1335" s="8" t="n">
        <f aca="false">IF(ISBLANK(D1335),,LEFT(D1335,LEN(D1335)-6)*1)</f>
        <v>0</v>
      </c>
      <c r="I1335" s="9" t="str">
        <f aca="false">IF(ISBLANK(A1335),"",-B1335*C1335)</f>
        <v/>
      </c>
      <c r="J1335" s="9" t="str">
        <f aca="false">IF(ISBLANK(A1335),"",-SUM(I$3:I1335))</f>
        <v/>
      </c>
      <c r="K1335" s="9" t="str">
        <f aca="false">IF(ISBLANK(A1335),"",SUMPRODUCT(O1335:R1335,T1335:W1335)-J1335)</f>
        <v/>
      </c>
      <c r="L1335" s="5" t="str">
        <f aca="false">IF(ISBLANK(A1335),"",K1335/$M$1)</f>
        <v/>
      </c>
      <c r="M1335" s="5" t="str">
        <f aca="false">IF(ISBLANK(A1335),"",K1335/($M$1+SUM(K$3:K1334)))</f>
        <v/>
      </c>
      <c r="N1335" s="0" t="str">
        <f aca="false">IF(ISBLANK(A1335),"",IF(H1336=0,NETWORKDAYS($H$3,H1335,holiday!$B$2:$B$10),IF(DAY(H1335)&lt;DAY(H1336),NETWORKDAYS($H$3,H1335,holiday!$B$2:$B$10),0)))</f>
        <v/>
      </c>
      <c r="O1335" s="0" t="str">
        <f aca="false">IF(ISBLANK(A1335),"",SUMIF($A$3:$A1335,O$2,$B$3:$B1335))</f>
        <v/>
      </c>
      <c r="P1335" s="0" t="str">
        <f aca="false">IF(ISBLANK(A1335),"",SUMIF($A$3:$A1335,P$2,$B$3:$B1335))</f>
        <v/>
      </c>
      <c r="Q1335" s="0" t="str">
        <f aca="false">IF(ISBLANK(A1335),"",SUMIF($A$3:$A1335,Q$2,$B$3:$B1335))</f>
        <v/>
      </c>
      <c r="R1335" s="0" t="str">
        <f aca="false">IF(ISBLANK(A1335),"",SUMIF($A$3:$A1335,R$2,$B$3:$B1335))</f>
        <v/>
      </c>
      <c r="T1335" s="9" t="str">
        <f aca="false">IF(ISBLANK(A1335),"",IF($A1335=T$2,$C1335,T1334))</f>
        <v/>
      </c>
      <c r="U1335" s="9" t="str">
        <f aca="false">IF(ISBLANK(A1335),"",IF($A1335=U$2,$C1335,U1334))</f>
        <v/>
      </c>
      <c r="V1335" s="9" t="str">
        <f aca="false">IF(ISBLANK(A1335),"",IF($A1335=V$2,$C1335,V1334))</f>
        <v/>
      </c>
      <c r="W1335" s="9" t="str">
        <f aca="false">IF(ISBLANK(A1335),"",IF($A1335=W$2,$C1335,W1334))</f>
        <v/>
      </c>
    </row>
    <row r="1336" customFormat="false" ht="14.1" hidden="false" customHeight="false" outlineLevel="0" collapsed="false">
      <c r="H1336" s="8" t="n">
        <f aca="false">IF(ISBLANK(D1336),,LEFT(D1336,LEN(D1336)-6)*1)</f>
        <v>0</v>
      </c>
      <c r="I1336" s="9" t="str">
        <f aca="false">IF(ISBLANK(A1336),"",-B1336*C1336)</f>
        <v/>
      </c>
      <c r="J1336" s="9" t="str">
        <f aca="false">IF(ISBLANK(A1336),"",-SUM(I$3:I1336))</f>
        <v/>
      </c>
      <c r="K1336" s="9" t="str">
        <f aca="false">IF(ISBLANK(A1336),"",SUMPRODUCT(O1336:R1336,T1336:W1336)-J1336)</f>
        <v/>
      </c>
      <c r="L1336" s="5" t="str">
        <f aca="false">IF(ISBLANK(A1336),"",K1336/$M$1)</f>
        <v/>
      </c>
      <c r="M1336" s="5" t="str">
        <f aca="false">IF(ISBLANK(A1336),"",K1336/($M$1+SUM(K$3:K1335)))</f>
        <v/>
      </c>
      <c r="N1336" s="0" t="str">
        <f aca="false">IF(ISBLANK(A1336),"",IF(H1337=0,NETWORKDAYS($H$3,H1336,holiday!$B$2:$B$10),IF(DAY(H1336)&lt;DAY(H1337),NETWORKDAYS($H$3,H1336,holiday!$B$2:$B$10),0)))</f>
        <v/>
      </c>
      <c r="O1336" s="0" t="str">
        <f aca="false">IF(ISBLANK(A1336),"",SUMIF($A$3:$A1336,O$2,$B$3:$B1336))</f>
        <v/>
      </c>
      <c r="P1336" s="0" t="str">
        <f aca="false">IF(ISBLANK(A1336),"",SUMIF($A$3:$A1336,P$2,$B$3:$B1336))</f>
        <v/>
      </c>
      <c r="Q1336" s="0" t="str">
        <f aca="false">IF(ISBLANK(A1336),"",SUMIF($A$3:$A1336,Q$2,$B$3:$B1336))</f>
        <v/>
      </c>
      <c r="R1336" s="0" t="str">
        <f aca="false">IF(ISBLANK(A1336),"",SUMIF($A$3:$A1336,R$2,$B$3:$B1336))</f>
        <v/>
      </c>
      <c r="T1336" s="9" t="str">
        <f aca="false">IF(ISBLANK(A1336),"",IF($A1336=T$2,$C1336,T1335))</f>
        <v/>
      </c>
      <c r="U1336" s="9" t="str">
        <f aca="false">IF(ISBLANK(A1336),"",IF($A1336=U$2,$C1336,U1335))</f>
        <v/>
      </c>
      <c r="V1336" s="9" t="str">
        <f aca="false">IF(ISBLANK(A1336),"",IF($A1336=V$2,$C1336,V1335))</f>
        <v/>
      </c>
      <c r="W1336" s="9" t="str">
        <f aca="false">IF(ISBLANK(A1336),"",IF($A1336=W$2,$C1336,W1335))</f>
        <v/>
      </c>
    </row>
    <row r="1337" customFormat="false" ht="14.1" hidden="false" customHeight="false" outlineLevel="0" collapsed="false">
      <c r="H1337" s="8" t="n">
        <f aca="false">IF(ISBLANK(D1337),,LEFT(D1337,LEN(D1337)-6)*1)</f>
        <v>0</v>
      </c>
      <c r="I1337" s="9" t="str">
        <f aca="false">IF(ISBLANK(A1337),"",-B1337*C1337)</f>
        <v/>
      </c>
      <c r="J1337" s="9" t="str">
        <f aca="false">IF(ISBLANK(A1337),"",-SUM(I$3:I1337))</f>
        <v/>
      </c>
      <c r="K1337" s="9" t="str">
        <f aca="false">IF(ISBLANK(A1337),"",SUMPRODUCT(O1337:R1337,T1337:W1337)-J1337)</f>
        <v/>
      </c>
      <c r="L1337" s="5" t="str">
        <f aca="false">IF(ISBLANK(A1337),"",K1337/$M$1)</f>
        <v/>
      </c>
      <c r="M1337" s="5" t="str">
        <f aca="false">IF(ISBLANK(A1337),"",K1337/($M$1+SUM(K$3:K1336)))</f>
        <v/>
      </c>
      <c r="N1337" s="0" t="str">
        <f aca="false">IF(ISBLANK(A1337),"",IF(H1338=0,NETWORKDAYS($H$3,H1337,holiday!$B$2:$B$10),IF(DAY(H1337)&lt;DAY(H1338),NETWORKDAYS($H$3,H1337,holiday!$B$2:$B$10),0)))</f>
        <v/>
      </c>
      <c r="O1337" s="0" t="str">
        <f aca="false">IF(ISBLANK(A1337),"",SUMIF($A$3:$A1337,O$2,$B$3:$B1337))</f>
        <v/>
      </c>
      <c r="P1337" s="0" t="str">
        <f aca="false">IF(ISBLANK(A1337),"",SUMIF($A$3:$A1337,P$2,$B$3:$B1337))</f>
        <v/>
      </c>
      <c r="Q1337" s="0" t="str">
        <f aca="false">IF(ISBLANK(A1337),"",SUMIF($A$3:$A1337,Q$2,$B$3:$B1337))</f>
        <v/>
      </c>
      <c r="R1337" s="0" t="str">
        <f aca="false">IF(ISBLANK(A1337),"",SUMIF($A$3:$A1337,R$2,$B$3:$B1337))</f>
        <v/>
      </c>
      <c r="T1337" s="9" t="str">
        <f aca="false">IF(ISBLANK(A1337),"",IF($A1337=T$2,$C1337,T1336))</f>
        <v/>
      </c>
      <c r="U1337" s="9" t="str">
        <f aca="false">IF(ISBLANK(A1337),"",IF($A1337=U$2,$C1337,U1336))</f>
        <v/>
      </c>
      <c r="V1337" s="9" t="str">
        <f aca="false">IF(ISBLANK(A1337),"",IF($A1337=V$2,$C1337,V1336))</f>
        <v/>
      </c>
      <c r="W1337" s="9" t="str">
        <f aca="false">IF(ISBLANK(A1337),"",IF($A1337=W$2,$C1337,W1336))</f>
        <v/>
      </c>
    </row>
    <row r="1338" customFormat="false" ht="14.1" hidden="false" customHeight="false" outlineLevel="0" collapsed="false">
      <c r="H1338" s="8" t="n">
        <f aca="false">IF(ISBLANK(D1338),,LEFT(D1338,LEN(D1338)-6)*1)</f>
        <v>0</v>
      </c>
      <c r="I1338" s="9" t="str">
        <f aca="false">IF(ISBLANK(A1338),"",-B1338*C1338)</f>
        <v/>
      </c>
      <c r="J1338" s="9" t="str">
        <f aca="false">IF(ISBLANK(A1338),"",-SUM(I$3:I1338))</f>
        <v/>
      </c>
      <c r="K1338" s="9" t="str">
        <f aca="false">IF(ISBLANK(A1338),"",SUMPRODUCT(O1338:R1338,T1338:W1338)-J1338)</f>
        <v/>
      </c>
      <c r="L1338" s="5" t="str">
        <f aca="false">IF(ISBLANK(A1338),"",K1338/$M$1)</f>
        <v/>
      </c>
      <c r="M1338" s="5" t="str">
        <f aca="false">IF(ISBLANK(A1338),"",K1338/($M$1+SUM(K$3:K1337)))</f>
        <v/>
      </c>
      <c r="N1338" s="0" t="str">
        <f aca="false">IF(ISBLANK(A1338),"",IF(H1339=0,NETWORKDAYS($H$3,H1338,holiday!$B$2:$B$10),IF(DAY(H1338)&lt;DAY(H1339),NETWORKDAYS($H$3,H1338,holiday!$B$2:$B$10),0)))</f>
        <v/>
      </c>
      <c r="O1338" s="0" t="str">
        <f aca="false">IF(ISBLANK(A1338),"",SUMIF($A$3:$A1338,O$2,$B$3:$B1338))</f>
        <v/>
      </c>
      <c r="P1338" s="0" t="str">
        <f aca="false">IF(ISBLANK(A1338),"",SUMIF($A$3:$A1338,P$2,$B$3:$B1338))</f>
        <v/>
      </c>
      <c r="Q1338" s="0" t="str">
        <f aca="false">IF(ISBLANK(A1338),"",SUMIF($A$3:$A1338,Q$2,$B$3:$B1338))</f>
        <v/>
      </c>
      <c r="R1338" s="0" t="str">
        <f aca="false">IF(ISBLANK(A1338),"",SUMIF($A$3:$A1338,R$2,$B$3:$B1338))</f>
        <v/>
      </c>
      <c r="T1338" s="9" t="str">
        <f aca="false">IF(ISBLANK(A1338),"",IF($A1338=T$2,$C1338,T1337))</f>
        <v/>
      </c>
      <c r="U1338" s="9" t="str">
        <f aca="false">IF(ISBLANK(A1338),"",IF($A1338=U$2,$C1338,U1337))</f>
        <v/>
      </c>
      <c r="V1338" s="9" t="str">
        <f aca="false">IF(ISBLANK(A1338),"",IF($A1338=V$2,$C1338,V1337))</f>
        <v/>
      </c>
      <c r="W1338" s="9" t="str">
        <f aca="false">IF(ISBLANK(A1338),"",IF($A1338=W$2,$C1338,W1337))</f>
        <v/>
      </c>
    </row>
    <row r="1339" customFormat="false" ht="14.1" hidden="false" customHeight="false" outlineLevel="0" collapsed="false">
      <c r="H1339" s="8" t="n">
        <f aca="false">IF(ISBLANK(D1339),,LEFT(D1339,LEN(D1339)-6)*1)</f>
        <v>0</v>
      </c>
      <c r="I1339" s="9" t="str">
        <f aca="false">IF(ISBLANK(A1339),"",-B1339*C1339)</f>
        <v/>
      </c>
      <c r="J1339" s="9" t="str">
        <f aca="false">IF(ISBLANK(A1339),"",-SUM(I$3:I1339))</f>
        <v/>
      </c>
      <c r="K1339" s="9" t="str">
        <f aca="false">IF(ISBLANK(A1339),"",SUMPRODUCT(O1339:R1339,T1339:W1339)-J1339)</f>
        <v/>
      </c>
      <c r="L1339" s="5" t="str">
        <f aca="false">IF(ISBLANK(A1339),"",K1339/$M$1)</f>
        <v/>
      </c>
      <c r="M1339" s="5" t="str">
        <f aca="false">IF(ISBLANK(A1339),"",K1339/($M$1+SUM(K$3:K1338)))</f>
        <v/>
      </c>
      <c r="N1339" s="0" t="str">
        <f aca="false">IF(ISBLANK(A1339),"",IF(H1340=0,NETWORKDAYS($H$3,H1339,holiday!$B$2:$B$10),IF(DAY(H1339)&lt;DAY(H1340),NETWORKDAYS($H$3,H1339,holiday!$B$2:$B$10),0)))</f>
        <v/>
      </c>
      <c r="O1339" s="0" t="str">
        <f aca="false">IF(ISBLANK(A1339),"",SUMIF($A$3:$A1339,O$2,$B$3:$B1339))</f>
        <v/>
      </c>
      <c r="P1339" s="0" t="str">
        <f aca="false">IF(ISBLANK(A1339),"",SUMIF($A$3:$A1339,P$2,$B$3:$B1339))</f>
        <v/>
      </c>
      <c r="Q1339" s="0" t="str">
        <f aca="false">IF(ISBLANK(A1339),"",SUMIF($A$3:$A1339,Q$2,$B$3:$B1339))</f>
        <v/>
      </c>
      <c r="R1339" s="0" t="str">
        <f aca="false">IF(ISBLANK(A1339),"",SUMIF($A$3:$A1339,R$2,$B$3:$B1339))</f>
        <v/>
      </c>
      <c r="T1339" s="9" t="str">
        <f aca="false">IF(ISBLANK(A1339),"",IF($A1339=T$2,$C1339,T1338))</f>
        <v/>
      </c>
      <c r="U1339" s="9" t="str">
        <f aca="false">IF(ISBLANK(A1339),"",IF($A1339=U$2,$C1339,U1338))</f>
        <v/>
      </c>
      <c r="V1339" s="9" t="str">
        <f aca="false">IF(ISBLANK(A1339),"",IF($A1339=V$2,$C1339,V1338))</f>
        <v/>
      </c>
      <c r="W1339" s="9" t="str">
        <f aca="false">IF(ISBLANK(A1339),"",IF($A1339=W$2,$C1339,W1338))</f>
        <v/>
      </c>
    </row>
    <row r="1340" customFormat="false" ht="14.1" hidden="false" customHeight="false" outlineLevel="0" collapsed="false">
      <c r="H1340" s="8" t="n">
        <f aca="false">IF(ISBLANK(D1340),,LEFT(D1340,LEN(D1340)-6)*1)</f>
        <v>0</v>
      </c>
      <c r="I1340" s="9" t="str">
        <f aca="false">IF(ISBLANK(A1340),"",-B1340*C1340)</f>
        <v/>
      </c>
      <c r="J1340" s="9" t="str">
        <f aca="false">IF(ISBLANK(A1340),"",-SUM(I$3:I1340))</f>
        <v/>
      </c>
      <c r="K1340" s="9" t="str">
        <f aca="false">IF(ISBLANK(A1340),"",SUMPRODUCT(O1340:R1340,T1340:W1340)-J1340)</f>
        <v/>
      </c>
      <c r="L1340" s="5" t="str">
        <f aca="false">IF(ISBLANK(A1340),"",K1340/$M$1)</f>
        <v/>
      </c>
      <c r="M1340" s="5" t="str">
        <f aca="false">IF(ISBLANK(A1340),"",K1340/($M$1+SUM(K$3:K1339)))</f>
        <v/>
      </c>
      <c r="N1340" s="0" t="str">
        <f aca="false">IF(ISBLANK(A1340),"",IF(H1341=0,NETWORKDAYS($H$3,H1340,holiday!$B$2:$B$10),IF(DAY(H1340)&lt;DAY(H1341),NETWORKDAYS($H$3,H1340,holiday!$B$2:$B$10),0)))</f>
        <v/>
      </c>
      <c r="O1340" s="0" t="str">
        <f aca="false">IF(ISBLANK(A1340),"",SUMIF($A$3:$A1340,O$2,$B$3:$B1340))</f>
        <v/>
      </c>
      <c r="P1340" s="0" t="str">
        <f aca="false">IF(ISBLANK(A1340),"",SUMIF($A$3:$A1340,P$2,$B$3:$B1340))</f>
        <v/>
      </c>
      <c r="Q1340" s="0" t="str">
        <f aca="false">IF(ISBLANK(A1340),"",SUMIF($A$3:$A1340,Q$2,$B$3:$B1340))</f>
        <v/>
      </c>
      <c r="R1340" s="0" t="str">
        <f aca="false">IF(ISBLANK(A1340),"",SUMIF($A$3:$A1340,R$2,$B$3:$B1340))</f>
        <v/>
      </c>
      <c r="T1340" s="9" t="str">
        <f aca="false">IF(ISBLANK(A1340),"",IF($A1340=T$2,$C1340,T1339))</f>
        <v/>
      </c>
      <c r="U1340" s="9" t="str">
        <f aca="false">IF(ISBLANK(A1340),"",IF($A1340=U$2,$C1340,U1339))</f>
        <v/>
      </c>
      <c r="V1340" s="9" t="str">
        <f aca="false">IF(ISBLANK(A1340),"",IF($A1340=V$2,$C1340,V1339))</f>
        <v/>
      </c>
      <c r="W1340" s="9" t="str">
        <f aca="false">IF(ISBLANK(A1340),"",IF($A1340=W$2,$C1340,W1339))</f>
        <v/>
      </c>
    </row>
    <row r="1341" customFormat="false" ht="14.1" hidden="false" customHeight="false" outlineLevel="0" collapsed="false">
      <c r="H1341" s="8" t="n">
        <f aca="false">IF(ISBLANK(D1341),,LEFT(D1341,LEN(D1341)-6)*1)</f>
        <v>0</v>
      </c>
      <c r="I1341" s="9" t="str">
        <f aca="false">IF(ISBLANK(A1341),"",-B1341*C1341)</f>
        <v/>
      </c>
      <c r="J1341" s="9" t="str">
        <f aca="false">IF(ISBLANK(A1341),"",-SUM(I$3:I1341))</f>
        <v/>
      </c>
      <c r="K1341" s="9" t="str">
        <f aca="false">IF(ISBLANK(A1341),"",SUMPRODUCT(O1341:R1341,T1341:W1341)-J1341)</f>
        <v/>
      </c>
      <c r="L1341" s="5" t="str">
        <f aca="false">IF(ISBLANK(A1341),"",K1341/$M$1)</f>
        <v/>
      </c>
      <c r="M1341" s="5" t="str">
        <f aca="false">IF(ISBLANK(A1341),"",K1341/($M$1+SUM(K$3:K1340)))</f>
        <v/>
      </c>
      <c r="N1341" s="0" t="str">
        <f aca="false">IF(ISBLANK(A1341),"",IF(H1342=0,NETWORKDAYS($H$3,H1341,holiday!$B$2:$B$10),IF(DAY(H1341)&lt;DAY(H1342),NETWORKDAYS($H$3,H1341,holiday!$B$2:$B$10),0)))</f>
        <v/>
      </c>
      <c r="O1341" s="0" t="str">
        <f aca="false">IF(ISBLANK(A1341),"",SUMIF($A$3:$A1341,O$2,$B$3:$B1341))</f>
        <v/>
      </c>
      <c r="P1341" s="0" t="str">
        <f aca="false">IF(ISBLANK(A1341),"",SUMIF($A$3:$A1341,P$2,$B$3:$B1341))</f>
        <v/>
      </c>
      <c r="Q1341" s="0" t="str">
        <f aca="false">IF(ISBLANK(A1341),"",SUMIF($A$3:$A1341,Q$2,$B$3:$B1341))</f>
        <v/>
      </c>
      <c r="R1341" s="0" t="str">
        <f aca="false">IF(ISBLANK(A1341),"",SUMIF($A$3:$A1341,R$2,$B$3:$B1341))</f>
        <v/>
      </c>
      <c r="T1341" s="9" t="str">
        <f aca="false">IF(ISBLANK(A1341),"",IF($A1341=T$2,$C1341,T1340))</f>
        <v/>
      </c>
      <c r="U1341" s="9" t="str">
        <f aca="false">IF(ISBLANK(A1341),"",IF($A1341=U$2,$C1341,U1340))</f>
        <v/>
      </c>
      <c r="V1341" s="9" t="str">
        <f aca="false">IF(ISBLANK(A1341),"",IF($A1341=V$2,$C1341,V1340))</f>
        <v/>
      </c>
      <c r="W1341" s="9" t="str">
        <f aca="false">IF(ISBLANK(A1341),"",IF($A1341=W$2,$C1341,W1340))</f>
        <v/>
      </c>
    </row>
    <row r="1342" customFormat="false" ht="14.1" hidden="false" customHeight="false" outlineLevel="0" collapsed="false">
      <c r="H1342" s="8" t="n">
        <f aca="false">IF(ISBLANK(D1342),,LEFT(D1342,LEN(D1342)-6)*1)</f>
        <v>0</v>
      </c>
      <c r="I1342" s="9" t="str">
        <f aca="false">IF(ISBLANK(A1342),"",-B1342*C1342)</f>
        <v/>
      </c>
      <c r="J1342" s="9" t="str">
        <f aca="false">IF(ISBLANK(A1342),"",-SUM(I$3:I1342))</f>
        <v/>
      </c>
      <c r="K1342" s="9" t="str">
        <f aca="false">IF(ISBLANK(A1342),"",SUMPRODUCT(O1342:R1342,T1342:W1342)-J1342)</f>
        <v/>
      </c>
      <c r="L1342" s="5" t="str">
        <f aca="false">IF(ISBLANK(A1342),"",K1342/$M$1)</f>
        <v/>
      </c>
      <c r="M1342" s="5" t="str">
        <f aca="false">IF(ISBLANK(A1342),"",K1342/($M$1+SUM(K$3:K1341)))</f>
        <v/>
      </c>
      <c r="N1342" s="0" t="str">
        <f aca="false">IF(ISBLANK(A1342),"",IF(H1343=0,NETWORKDAYS($H$3,H1342,holiday!$B$2:$B$10),IF(DAY(H1342)&lt;DAY(H1343),NETWORKDAYS($H$3,H1342,holiday!$B$2:$B$10),0)))</f>
        <v/>
      </c>
      <c r="O1342" s="0" t="str">
        <f aca="false">IF(ISBLANK(A1342),"",SUMIF($A$3:$A1342,O$2,$B$3:$B1342))</f>
        <v/>
      </c>
      <c r="P1342" s="0" t="str">
        <f aca="false">IF(ISBLANK(A1342),"",SUMIF($A$3:$A1342,P$2,$B$3:$B1342))</f>
        <v/>
      </c>
      <c r="Q1342" s="0" t="str">
        <f aca="false">IF(ISBLANK(A1342),"",SUMIF($A$3:$A1342,Q$2,$B$3:$B1342))</f>
        <v/>
      </c>
      <c r="R1342" s="0" t="str">
        <f aca="false">IF(ISBLANK(A1342),"",SUMIF($A$3:$A1342,R$2,$B$3:$B1342))</f>
        <v/>
      </c>
      <c r="T1342" s="9" t="str">
        <f aca="false">IF(ISBLANK(A1342),"",IF($A1342=T$2,$C1342,T1341))</f>
        <v/>
      </c>
      <c r="U1342" s="9" t="str">
        <f aca="false">IF(ISBLANK(A1342),"",IF($A1342=U$2,$C1342,U1341))</f>
        <v/>
      </c>
      <c r="V1342" s="9" t="str">
        <f aca="false">IF(ISBLANK(A1342),"",IF($A1342=V$2,$C1342,V1341))</f>
        <v/>
      </c>
      <c r="W1342" s="9" t="str">
        <f aca="false">IF(ISBLANK(A1342),"",IF($A1342=W$2,$C1342,W1341))</f>
        <v/>
      </c>
    </row>
    <row r="1343" customFormat="false" ht="14.1" hidden="false" customHeight="false" outlineLevel="0" collapsed="false">
      <c r="H1343" s="8" t="n">
        <f aca="false">IF(ISBLANK(D1343),,LEFT(D1343,LEN(D1343)-6)*1)</f>
        <v>0</v>
      </c>
      <c r="I1343" s="9" t="str">
        <f aca="false">IF(ISBLANK(A1343),"",-B1343*C1343)</f>
        <v/>
      </c>
      <c r="J1343" s="9" t="str">
        <f aca="false">IF(ISBLANK(A1343),"",-SUM(I$3:I1343))</f>
        <v/>
      </c>
      <c r="K1343" s="9" t="str">
        <f aca="false">IF(ISBLANK(A1343),"",SUMPRODUCT(O1343:R1343,T1343:W1343)-J1343)</f>
        <v/>
      </c>
      <c r="L1343" s="5" t="str">
        <f aca="false">IF(ISBLANK(A1343),"",K1343/$M$1)</f>
        <v/>
      </c>
      <c r="M1343" s="5" t="str">
        <f aca="false">IF(ISBLANK(A1343),"",K1343/($M$1+SUM(K$3:K1342)))</f>
        <v/>
      </c>
      <c r="N1343" s="0" t="str">
        <f aca="false">IF(ISBLANK(A1343),"",IF(H1344=0,NETWORKDAYS($H$3,H1343,holiday!$B$2:$B$10),IF(DAY(H1343)&lt;DAY(H1344),NETWORKDAYS($H$3,H1343,holiday!$B$2:$B$10),0)))</f>
        <v/>
      </c>
      <c r="O1343" s="0" t="str">
        <f aca="false">IF(ISBLANK(A1343),"",SUMIF($A$3:$A1343,O$2,$B$3:$B1343))</f>
        <v/>
      </c>
      <c r="P1343" s="0" t="str">
        <f aca="false">IF(ISBLANK(A1343),"",SUMIF($A$3:$A1343,P$2,$B$3:$B1343))</f>
        <v/>
      </c>
      <c r="Q1343" s="0" t="str">
        <f aca="false">IF(ISBLANK(A1343),"",SUMIF($A$3:$A1343,Q$2,$B$3:$B1343))</f>
        <v/>
      </c>
      <c r="R1343" s="0" t="str">
        <f aca="false">IF(ISBLANK(A1343),"",SUMIF($A$3:$A1343,R$2,$B$3:$B1343))</f>
        <v/>
      </c>
      <c r="T1343" s="9" t="str">
        <f aca="false">IF(ISBLANK(A1343),"",IF($A1343=T$2,$C1343,T1342))</f>
        <v/>
      </c>
      <c r="U1343" s="9" t="str">
        <f aca="false">IF(ISBLANK(A1343),"",IF($A1343=U$2,$C1343,U1342))</f>
        <v/>
      </c>
      <c r="V1343" s="9" t="str">
        <f aca="false">IF(ISBLANK(A1343),"",IF($A1343=V$2,$C1343,V1342))</f>
        <v/>
      </c>
      <c r="W1343" s="9" t="str">
        <f aca="false">IF(ISBLANK(A1343),"",IF($A1343=W$2,$C1343,W1342))</f>
        <v/>
      </c>
    </row>
    <row r="1344" customFormat="false" ht="14.1" hidden="false" customHeight="false" outlineLevel="0" collapsed="false">
      <c r="H1344" s="8" t="n">
        <f aca="false">IF(ISBLANK(D1344),,LEFT(D1344,LEN(D1344)-6)*1)</f>
        <v>0</v>
      </c>
      <c r="I1344" s="9" t="str">
        <f aca="false">IF(ISBLANK(A1344),"",-B1344*C1344)</f>
        <v/>
      </c>
      <c r="J1344" s="9" t="str">
        <f aca="false">IF(ISBLANK(A1344),"",-SUM(I$3:I1344))</f>
        <v/>
      </c>
      <c r="K1344" s="9" t="str">
        <f aca="false">IF(ISBLANK(A1344),"",SUMPRODUCT(O1344:R1344,T1344:W1344)-J1344)</f>
        <v/>
      </c>
      <c r="L1344" s="5" t="str">
        <f aca="false">IF(ISBLANK(A1344),"",K1344/$M$1)</f>
        <v/>
      </c>
      <c r="M1344" s="5" t="str">
        <f aca="false">IF(ISBLANK(A1344),"",K1344/($M$1+SUM(K$3:K1343)))</f>
        <v/>
      </c>
      <c r="N1344" s="0" t="str">
        <f aca="false">IF(ISBLANK(A1344),"",IF(H1345=0,NETWORKDAYS($H$3,H1344,holiday!$B$2:$B$10),IF(DAY(H1344)&lt;DAY(H1345),NETWORKDAYS($H$3,H1344,holiday!$B$2:$B$10),0)))</f>
        <v/>
      </c>
      <c r="O1344" s="0" t="str">
        <f aca="false">IF(ISBLANK(A1344),"",SUMIF($A$3:$A1344,O$2,$B$3:$B1344))</f>
        <v/>
      </c>
      <c r="P1344" s="0" t="str">
        <f aca="false">IF(ISBLANK(A1344),"",SUMIF($A$3:$A1344,P$2,$B$3:$B1344))</f>
        <v/>
      </c>
      <c r="Q1344" s="0" t="str">
        <f aca="false">IF(ISBLANK(A1344),"",SUMIF($A$3:$A1344,Q$2,$B$3:$B1344))</f>
        <v/>
      </c>
      <c r="R1344" s="0" t="str">
        <f aca="false">IF(ISBLANK(A1344),"",SUMIF($A$3:$A1344,R$2,$B$3:$B1344))</f>
        <v/>
      </c>
      <c r="T1344" s="9" t="str">
        <f aca="false">IF(ISBLANK(A1344),"",IF($A1344=T$2,$C1344,T1343))</f>
        <v/>
      </c>
      <c r="U1344" s="9" t="str">
        <f aca="false">IF(ISBLANK(A1344),"",IF($A1344=U$2,$C1344,U1343))</f>
        <v/>
      </c>
      <c r="V1344" s="9" t="str">
        <f aca="false">IF(ISBLANK(A1344),"",IF($A1344=V$2,$C1344,V1343))</f>
        <v/>
      </c>
      <c r="W1344" s="9" t="str">
        <f aca="false">IF(ISBLANK(A1344),"",IF($A1344=W$2,$C1344,W1343))</f>
        <v/>
      </c>
    </row>
    <row r="1345" customFormat="false" ht="14.1" hidden="false" customHeight="false" outlineLevel="0" collapsed="false">
      <c r="H1345" s="8" t="n">
        <f aca="false">IF(ISBLANK(D1345),,LEFT(D1345,LEN(D1345)-6)*1)</f>
        <v>0</v>
      </c>
      <c r="I1345" s="9" t="str">
        <f aca="false">IF(ISBLANK(A1345),"",-B1345*C1345)</f>
        <v/>
      </c>
      <c r="J1345" s="9" t="str">
        <f aca="false">IF(ISBLANK(A1345),"",-SUM(I$3:I1345))</f>
        <v/>
      </c>
      <c r="K1345" s="9" t="str">
        <f aca="false">IF(ISBLANK(A1345),"",SUMPRODUCT(O1345:R1345,T1345:W1345)-J1345)</f>
        <v/>
      </c>
      <c r="L1345" s="5" t="str">
        <f aca="false">IF(ISBLANK(A1345),"",K1345/$M$1)</f>
        <v/>
      </c>
      <c r="M1345" s="5" t="str">
        <f aca="false">IF(ISBLANK(A1345),"",K1345/($M$1+SUM(K$3:K1344)))</f>
        <v/>
      </c>
      <c r="N1345" s="0" t="str">
        <f aca="false">IF(ISBLANK(A1345),"",IF(H1346=0,NETWORKDAYS($H$3,H1345,holiday!$B$2:$B$10),IF(DAY(H1345)&lt;DAY(H1346),NETWORKDAYS($H$3,H1345,holiday!$B$2:$B$10),0)))</f>
        <v/>
      </c>
      <c r="O1345" s="0" t="str">
        <f aca="false">IF(ISBLANK(A1345),"",SUMIF($A$3:$A1345,O$2,$B$3:$B1345))</f>
        <v/>
      </c>
      <c r="P1345" s="0" t="str">
        <f aca="false">IF(ISBLANK(A1345),"",SUMIF($A$3:$A1345,P$2,$B$3:$B1345))</f>
        <v/>
      </c>
      <c r="Q1345" s="0" t="str">
        <f aca="false">IF(ISBLANK(A1345),"",SUMIF($A$3:$A1345,Q$2,$B$3:$B1345))</f>
        <v/>
      </c>
      <c r="R1345" s="0" t="str">
        <f aca="false">IF(ISBLANK(A1345),"",SUMIF($A$3:$A1345,R$2,$B$3:$B1345))</f>
        <v/>
      </c>
      <c r="T1345" s="9" t="str">
        <f aca="false">IF(ISBLANK(A1345),"",IF($A1345=T$2,$C1345,T1344))</f>
        <v/>
      </c>
      <c r="U1345" s="9" t="str">
        <f aca="false">IF(ISBLANK(A1345),"",IF($A1345=U$2,$C1345,U1344))</f>
        <v/>
      </c>
      <c r="V1345" s="9" t="str">
        <f aca="false">IF(ISBLANK(A1345),"",IF($A1345=V$2,$C1345,V1344))</f>
        <v/>
      </c>
      <c r="W1345" s="9" t="str">
        <f aca="false">IF(ISBLANK(A1345),"",IF($A1345=W$2,$C1345,W1344))</f>
        <v/>
      </c>
    </row>
    <row r="1346" customFormat="false" ht="14.1" hidden="false" customHeight="false" outlineLevel="0" collapsed="false">
      <c r="H1346" s="8" t="n">
        <f aca="false">IF(ISBLANK(D1346),,LEFT(D1346,LEN(D1346)-6)*1)</f>
        <v>0</v>
      </c>
      <c r="I1346" s="9" t="str">
        <f aca="false">IF(ISBLANK(A1346),"",-B1346*C1346)</f>
        <v/>
      </c>
      <c r="J1346" s="9" t="str">
        <f aca="false">IF(ISBLANK(A1346),"",-SUM(I$3:I1346))</f>
        <v/>
      </c>
      <c r="K1346" s="9" t="str">
        <f aca="false">IF(ISBLANK(A1346),"",SUMPRODUCT(O1346:R1346,T1346:W1346)-J1346)</f>
        <v/>
      </c>
      <c r="L1346" s="5" t="str">
        <f aca="false">IF(ISBLANK(A1346),"",K1346/$M$1)</f>
        <v/>
      </c>
      <c r="M1346" s="5" t="str">
        <f aca="false">IF(ISBLANK(A1346),"",K1346/($M$1+SUM(K$3:K1345)))</f>
        <v/>
      </c>
      <c r="N1346" s="0" t="str">
        <f aca="false">IF(ISBLANK(A1346),"",IF(H1347=0,NETWORKDAYS($H$3,H1346,holiday!$B$2:$B$10),IF(DAY(H1346)&lt;DAY(H1347),NETWORKDAYS($H$3,H1346,holiday!$B$2:$B$10),0)))</f>
        <v/>
      </c>
      <c r="O1346" s="0" t="str">
        <f aca="false">IF(ISBLANK(A1346),"",SUMIF($A$3:$A1346,O$2,$B$3:$B1346))</f>
        <v/>
      </c>
      <c r="P1346" s="0" t="str">
        <f aca="false">IF(ISBLANK(A1346),"",SUMIF($A$3:$A1346,P$2,$B$3:$B1346))</f>
        <v/>
      </c>
      <c r="Q1346" s="0" t="str">
        <f aca="false">IF(ISBLANK(A1346),"",SUMIF($A$3:$A1346,Q$2,$B$3:$B1346))</f>
        <v/>
      </c>
      <c r="R1346" s="0" t="str">
        <f aca="false">IF(ISBLANK(A1346),"",SUMIF($A$3:$A1346,R$2,$B$3:$B1346))</f>
        <v/>
      </c>
      <c r="T1346" s="9" t="str">
        <f aca="false">IF(ISBLANK(A1346),"",IF($A1346=T$2,$C1346,T1345))</f>
        <v/>
      </c>
      <c r="U1346" s="9" t="str">
        <f aca="false">IF(ISBLANK(A1346),"",IF($A1346=U$2,$C1346,U1345))</f>
        <v/>
      </c>
      <c r="V1346" s="9" t="str">
        <f aca="false">IF(ISBLANK(A1346),"",IF($A1346=V$2,$C1346,V1345))</f>
        <v/>
      </c>
      <c r="W1346" s="9" t="str">
        <f aca="false">IF(ISBLANK(A1346),"",IF($A1346=W$2,$C1346,W1345))</f>
        <v/>
      </c>
    </row>
    <row r="1347" customFormat="false" ht="14.1" hidden="false" customHeight="false" outlineLevel="0" collapsed="false">
      <c r="H1347" s="8" t="n">
        <f aca="false">IF(ISBLANK(D1347),,LEFT(D1347,LEN(D1347)-6)*1)</f>
        <v>0</v>
      </c>
      <c r="I1347" s="9" t="str">
        <f aca="false">IF(ISBLANK(A1347),"",-B1347*C1347)</f>
        <v/>
      </c>
      <c r="J1347" s="9" t="str">
        <f aca="false">IF(ISBLANK(A1347),"",-SUM(I$3:I1347))</f>
        <v/>
      </c>
      <c r="K1347" s="9" t="str">
        <f aca="false">IF(ISBLANK(A1347),"",SUMPRODUCT(O1347:R1347,T1347:W1347)-J1347)</f>
        <v/>
      </c>
      <c r="L1347" s="5" t="str">
        <f aca="false">IF(ISBLANK(A1347),"",K1347/$M$1)</f>
        <v/>
      </c>
      <c r="M1347" s="5" t="str">
        <f aca="false">IF(ISBLANK(A1347),"",K1347/($M$1+SUM(K$3:K1346)))</f>
        <v/>
      </c>
      <c r="N1347" s="0" t="str">
        <f aca="false">IF(ISBLANK(A1347),"",IF(H1348=0,NETWORKDAYS($H$3,H1347,holiday!$B$2:$B$10),IF(DAY(H1347)&lt;DAY(H1348),NETWORKDAYS($H$3,H1347,holiday!$B$2:$B$10),0)))</f>
        <v/>
      </c>
      <c r="O1347" s="0" t="str">
        <f aca="false">IF(ISBLANK(A1347),"",SUMIF($A$3:$A1347,O$2,$B$3:$B1347))</f>
        <v/>
      </c>
      <c r="P1347" s="0" t="str">
        <f aca="false">IF(ISBLANK(A1347),"",SUMIF($A$3:$A1347,P$2,$B$3:$B1347))</f>
        <v/>
      </c>
      <c r="Q1347" s="0" t="str">
        <f aca="false">IF(ISBLANK(A1347),"",SUMIF($A$3:$A1347,Q$2,$B$3:$B1347))</f>
        <v/>
      </c>
      <c r="R1347" s="0" t="str">
        <f aca="false">IF(ISBLANK(A1347),"",SUMIF($A$3:$A1347,R$2,$B$3:$B1347))</f>
        <v/>
      </c>
      <c r="T1347" s="9" t="str">
        <f aca="false">IF(ISBLANK(A1347),"",IF($A1347=T$2,$C1347,T1346))</f>
        <v/>
      </c>
      <c r="U1347" s="9" t="str">
        <f aca="false">IF(ISBLANK(A1347),"",IF($A1347=U$2,$C1347,U1346))</f>
        <v/>
      </c>
      <c r="V1347" s="9" t="str">
        <f aca="false">IF(ISBLANK(A1347),"",IF($A1347=V$2,$C1347,V1346))</f>
        <v/>
      </c>
      <c r="W1347" s="9" t="str">
        <f aca="false">IF(ISBLANK(A1347),"",IF($A1347=W$2,$C1347,W1346))</f>
        <v/>
      </c>
    </row>
    <row r="1348" customFormat="false" ht="14.1" hidden="false" customHeight="false" outlineLevel="0" collapsed="false">
      <c r="H1348" s="8" t="n">
        <f aca="false">IF(ISBLANK(D1348),,LEFT(D1348,LEN(D1348)-6)*1)</f>
        <v>0</v>
      </c>
      <c r="I1348" s="9" t="str">
        <f aca="false">IF(ISBLANK(A1348),"",-B1348*C1348)</f>
        <v/>
      </c>
      <c r="J1348" s="9" t="str">
        <f aca="false">IF(ISBLANK(A1348),"",-SUM(I$3:I1348))</f>
        <v/>
      </c>
      <c r="K1348" s="9" t="str">
        <f aca="false">IF(ISBLANK(A1348),"",SUMPRODUCT(O1348:R1348,T1348:W1348)-J1348)</f>
        <v/>
      </c>
      <c r="L1348" s="5" t="str">
        <f aca="false">IF(ISBLANK(A1348),"",K1348/$M$1)</f>
        <v/>
      </c>
      <c r="M1348" s="5" t="str">
        <f aca="false">IF(ISBLANK(A1348),"",K1348/($M$1+SUM(K$3:K1347)))</f>
        <v/>
      </c>
      <c r="N1348" s="0" t="str">
        <f aca="false">IF(ISBLANK(A1348),"",IF(H1349=0,NETWORKDAYS($H$3,H1348,holiday!$B$2:$B$10),IF(DAY(H1348)&lt;DAY(H1349),NETWORKDAYS($H$3,H1348,holiday!$B$2:$B$10),0)))</f>
        <v/>
      </c>
      <c r="O1348" s="0" t="str">
        <f aca="false">IF(ISBLANK(A1348),"",SUMIF($A$3:$A1348,O$2,$B$3:$B1348))</f>
        <v/>
      </c>
      <c r="P1348" s="0" t="str">
        <f aca="false">IF(ISBLANK(A1348),"",SUMIF($A$3:$A1348,P$2,$B$3:$B1348))</f>
        <v/>
      </c>
      <c r="Q1348" s="0" t="str">
        <f aca="false">IF(ISBLANK(A1348),"",SUMIF($A$3:$A1348,Q$2,$B$3:$B1348))</f>
        <v/>
      </c>
      <c r="R1348" s="0" t="str">
        <f aca="false">IF(ISBLANK(A1348),"",SUMIF($A$3:$A1348,R$2,$B$3:$B1348))</f>
        <v/>
      </c>
      <c r="T1348" s="9" t="str">
        <f aca="false">IF(ISBLANK(A1348),"",IF($A1348=T$2,$C1348,T1347))</f>
        <v/>
      </c>
      <c r="U1348" s="9" t="str">
        <f aca="false">IF(ISBLANK(A1348),"",IF($A1348=U$2,$C1348,U1347))</f>
        <v/>
      </c>
      <c r="V1348" s="9" t="str">
        <f aca="false">IF(ISBLANK(A1348),"",IF($A1348=V$2,$C1348,V1347))</f>
        <v/>
      </c>
      <c r="W1348" s="9" t="str">
        <f aca="false">IF(ISBLANK(A1348),"",IF($A1348=W$2,$C1348,W1347))</f>
        <v/>
      </c>
    </row>
    <row r="1349" customFormat="false" ht="14.1" hidden="false" customHeight="false" outlineLevel="0" collapsed="false">
      <c r="H1349" s="8" t="n">
        <f aca="false">IF(ISBLANK(D1349),,LEFT(D1349,LEN(D1349)-6)*1)</f>
        <v>0</v>
      </c>
      <c r="I1349" s="9" t="str">
        <f aca="false">IF(ISBLANK(A1349),"",-B1349*C1349)</f>
        <v/>
      </c>
      <c r="J1349" s="9" t="str">
        <f aca="false">IF(ISBLANK(A1349),"",-SUM(I$3:I1349))</f>
        <v/>
      </c>
      <c r="K1349" s="9" t="str">
        <f aca="false">IF(ISBLANK(A1349),"",SUMPRODUCT(O1349:R1349,T1349:W1349)-J1349)</f>
        <v/>
      </c>
      <c r="L1349" s="5" t="str">
        <f aca="false">IF(ISBLANK(A1349),"",K1349/$M$1)</f>
        <v/>
      </c>
      <c r="M1349" s="5" t="str">
        <f aca="false">IF(ISBLANK(A1349),"",K1349/($M$1+SUM(K$3:K1348)))</f>
        <v/>
      </c>
      <c r="N1349" s="0" t="str">
        <f aca="false">IF(ISBLANK(A1349),"",IF(H1350=0,NETWORKDAYS($H$3,H1349,holiday!$B$2:$B$10),IF(DAY(H1349)&lt;DAY(H1350),NETWORKDAYS($H$3,H1349,holiday!$B$2:$B$10),0)))</f>
        <v/>
      </c>
      <c r="O1349" s="0" t="str">
        <f aca="false">IF(ISBLANK(A1349),"",SUMIF($A$3:$A1349,O$2,$B$3:$B1349))</f>
        <v/>
      </c>
      <c r="P1349" s="0" t="str">
        <f aca="false">IF(ISBLANK(A1349),"",SUMIF($A$3:$A1349,P$2,$B$3:$B1349))</f>
        <v/>
      </c>
      <c r="Q1349" s="0" t="str">
        <f aca="false">IF(ISBLANK(A1349),"",SUMIF($A$3:$A1349,Q$2,$B$3:$B1349))</f>
        <v/>
      </c>
      <c r="R1349" s="0" t="str">
        <f aca="false">IF(ISBLANK(A1349),"",SUMIF($A$3:$A1349,R$2,$B$3:$B1349))</f>
        <v/>
      </c>
      <c r="T1349" s="9" t="str">
        <f aca="false">IF(ISBLANK(A1349),"",IF($A1349=T$2,$C1349,T1348))</f>
        <v/>
      </c>
      <c r="U1349" s="9" t="str">
        <f aca="false">IF(ISBLANK(A1349),"",IF($A1349=U$2,$C1349,U1348))</f>
        <v/>
      </c>
      <c r="V1349" s="9" t="str">
        <f aca="false">IF(ISBLANK(A1349),"",IF($A1349=V$2,$C1349,V1348))</f>
        <v/>
      </c>
      <c r="W1349" s="9" t="str">
        <f aca="false">IF(ISBLANK(A1349),"",IF($A1349=W$2,$C1349,W1348))</f>
        <v/>
      </c>
    </row>
    <row r="1350" customFormat="false" ht="14.1" hidden="false" customHeight="false" outlineLevel="0" collapsed="false">
      <c r="H1350" s="8" t="n">
        <f aca="false">IF(ISBLANK(D1350),,LEFT(D1350,LEN(D1350)-6)*1)</f>
        <v>0</v>
      </c>
      <c r="I1350" s="9" t="str">
        <f aca="false">IF(ISBLANK(A1350),"",-B1350*C1350)</f>
        <v/>
      </c>
      <c r="J1350" s="9" t="str">
        <f aca="false">IF(ISBLANK(A1350),"",-SUM(I$3:I1350))</f>
        <v/>
      </c>
      <c r="K1350" s="9" t="str">
        <f aca="false">IF(ISBLANK(A1350),"",SUMPRODUCT(O1350:R1350,T1350:W1350)-J1350)</f>
        <v/>
      </c>
      <c r="L1350" s="5" t="str">
        <f aca="false">IF(ISBLANK(A1350),"",K1350/$M$1)</f>
        <v/>
      </c>
      <c r="M1350" s="5" t="str">
        <f aca="false">IF(ISBLANK(A1350),"",K1350/($M$1+SUM(K$3:K1349)))</f>
        <v/>
      </c>
      <c r="N1350" s="0" t="str">
        <f aca="false">IF(ISBLANK(A1350),"",IF(H1351=0,NETWORKDAYS($H$3,H1350,holiday!$B$2:$B$10),IF(DAY(H1350)&lt;DAY(H1351),NETWORKDAYS($H$3,H1350,holiday!$B$2:$B$10),0)))</f>
        <v/>
      </c>
      <c r="O1350" s="0" t="str">
        <f aca="false">IF(ISBLANK(A1350),"",SUMIF($A$3:$A1350,O$2,$B$3:$B1350))</f>
        <v/>
      </c>
      <c r="P1350" s="0" t="str">
        <f aca="false">IF(ISBLANK(A1350),"",SUMIF($A$3:$A1350,P$2,$B$3:$B1350))</f>
        <v/>
      </c>
      <c r="Q1350" s="0" t="str">
        <f aca="false">IF(ISBLANK(A1350),"",SUMIF($A$3:$A1350,Q$2,$B$3:$B1350))</f>
        <v/>
      </c>
      <c r="R1350" s="0" t="str">
        <f aca="false">IF(ISBLANK(A1350),"",SUMIF($A$3:$A1350,R$2,$B$3:$B1350))</f>
        <v/>
      </c>
      <c r="T1350" s="9" t="str">
        <f aca="false">IF(ISBLANK(A1350),"",IF($A1350=T$2,$C1350,T1349))</f>
        <v/>
      </c>
      <c r="U1350" s="9" t="str">
        <f aca="false">IF(ISBLANK(A1350),"",IF($A1350=U$2,$C1350,U1349))</f>
        <v/>
      </c>
      <c r="V1350" s="9" t="str">
        <f aca="false">IF(ISBLANK(A1350),"",IF($A1350=V$2,$C1350,V1349))</f>
        <v/>
      </c>
      <c r="W1350" s="9" t="str">
        <f aca="false">IF(ISBLANK(A1350),"",IF($A1350=W$2,$C1350,W1349))</f>
        <v/>
      </c>
    </row>
    <row r="1351" customFormat="false" ht="14.1" hidden="false" customHeight="false" outlineLevel="0" collapsed="false">
      <c r="H1351" s="8" t="n">
        <f aca="false">IF(ISBLANK(D1351),,LEFT(D1351,LEN(D1351)-6)*1)</f>
        <v>0</v>
      </c>
      <c r="I1351" s="9" t="str">
        <f aca="false">IF(ISBLANK(A1351),"",-B1351*C1351)</f>
        <v/>
      </c>
      <c r="J1351" s="9" t="str">
        <f aca="false">IF(ISBLANK(A1351),"",-SUM(I$3:I1351))</f>
        <v/>
      </c>
      <c r="K1351" s="9" t="str">
        <f aca="false">IF(ISBLANK(A1351),"",SUMPRODUCT(O1351:R1351,T1351:W1351)-J1351)</f>
        <v/>
      </c>
      <c r="L1351" s="5" t="str">
        <f aca="false">IF(ISBLANK(A1351),"",K1351/$M$1)</f>
        <v/>
      </c>
      <c r="M1351" s="5" t="str">
        <f aca="false">IF(ISBLANK(A1351),"",K1351/($M$1+SUM(K$3:K1350)))</f>
        <v/>
      </c>
      <c r="N1351" s="0" t="str">
        <f aca="false">IF(ISBLANK(A1351),"",IF(H1352=0,NETWORKDAYS($H$3,H1351,holiday!$B$2:$B$10),IF(DAY(H1351)&lt;DAY(H1352),NETWORKDAYS($H$3,H1351,holiday!$B$2:$B$10),0)))</f>
        <v/>
      </c>
      <c r="O1351" s="0" t="str">
        <f aca="false">IF(ISBLANK(A1351),"",SUMIF($A$3:$A1351,O$2,$B$3:$B1351))</f>
        <v/>
      </c>
      <c r="P1351" s="0" t="str">
        <f aca="false">IF(ISBLANK(A1351),"",SUMIF($A$3:$A1351,P$2,$B$3:$B1351))</f>
        <v/>
      </c>
      <c r="Q1351" s="0" t="str">
        <f aca="false">IF(ISBLANK(A1351),"",SUMIF($A$3:$A1351,Q$2,$B$3:$B1351))</f>
        <v/>
      </c>
      <c r="R1351" s="0" t="str">
        <f aca="false">IF(ISBLANK(A1351),"",SUMIF($A$3:$A1351,R$2,$B$3:$B1351))</f>
        <v/>
      </c>
      <c r="T1351" s="9" t="str">
        <f aca="false">IF(ISBLANK(A1351),"",IF($A1351=T$2,$C1351,T1350))</f>
        <v/>
      </c>
      <c r="U1351" s="9" t="str">
        <f aca="false">IF(ISBLANK(A1351),"",IF($A1351=U$2,$C1351,U1350))</f>
        <v/>
      </c>
      <c r="V1351" s="9" t="str">
        <f aca="false">IF(ISBLANK(A1351),"",IF($A1351=V$2,$C1351,V1350))</f>
        <v/>
      </c>
      <c r="W1351" s="9" t="str">
        <f aca="false">IF(ISBLANK(A1351),"",IF($A1351=W$2,$C1351,W1350))</f>
        <v/>
      </c>
    </row>
    <row r="1352" customFormat="false" ht="14.1" hidden="false" customHeight="false" outlineLevel="0" collapsed="false">
      <c r="H1352" s="8" t="n">
        <f aca="false">IF(ISBLANK(D1352),,LEFT(D1352,LEN(D1352)-6)*1)</f>
        <v>0</v>
      </c>
      <c r="I1352" s="9" t="str">
        <f aca="false">IF(ISBLANK(A1352),"",-B1352*C1352)</f>
        <v/>
      </c>
      <c r="J1352" s="9" t="str">
        <f aca="false">IF(ISBLANK(A1352),"",-SUM(I$3:I1352))</f>
        <v/>
      </c>
      <c r="K1352" s="9" t="str">
        <f aca="false">IF(ISBLANK(A1352),"",SUMPRODUCT(O1352:R1352,T1352:W1352)-J1352)</f>
        <v/>
      </c>
      <c r="L1352" s="5" t="str">
        <f aca="false">IF(ISBLANK(A1352),"",K1352/$M$1)</f>
        <v/>
      </c>
      <c r="M1352" s="5" t="str">
        <f aca="false">IF(ISBLANK(A1352),"",K1352/($M$1+SUM(K$3:K1351)))</f>
        <v/>
      </c>
      <c r="N1352" s="0" t="str">
        <f aca="false">IF(ISBLANK(A1352),"",IF(H1353=0,NETWORKDAYS($H$3,H1352,holiday!$B$2:$B$10),IF(DAY(H1352)&lt;DAY(H1353),NETWORKDAYS($H$3,H1352,holiday!$B$2:$B$10),0)))</f>
        <v/>
      </c>
      <c r="O1352" s="0" t="str">
        <f aca="false">IF(ISBLANK(A1352),"",SUMIF($A$3:$A1352,O$2,$B$3:$B1352))</f>
        <v/>
      </c>
      <c r="P1352" s="0" t="str">
        <f aca="false">IF(ISBLANK(A1352),"",SUMIF($A$3:$A1352,P$2,$B$3:$B1352))</f>
        <v/>
      </c>
      <c r="Q1352" s="0" t="str">
        <f aca="false">IF(ISBLANK(A1352),"",SUMIF($A$3:$A1352,Q$2,$B$3:$B1352))</f>
        <v/>
      </c>
      <c r="R1352" s="0" t="str">
        <f aca="false">IF(ISBLANK(A1352),"",SUMIF($A$3:$A1352,R$2,$B$3:$B1352))</f>
        <v/>
      </c>
      <c r="T1352" s="9" t="str">
        <f aca="false">IF(ISBLANK(A1352),"",IF($A1352=T$2,$C1352,T1351))</f>
        <v/>
      </c>
      <c r="U1352" s="9" t="str">
        <f aca="false">IF(ISBLANK(A1352),"",IF($A1352=U$2,$C1352,U1351))</f>
        <v/>
      </c>
      <c r="V1352" s="9" t="str">
        <f aca="false">IF(ISBLANK(A1352),"",IF($A1352=V$2,$C1352,V1351))</f>
        <v/>
      </c>
      <c r="W1352" s="9" t="str">
        <f aca="false">IF(ISBLANK(A1352),"",IF($A1352=W$2,$C1352,W1351))</f>
        <v/>
      </c>
    </row>
    <row r="1353" customFormat="false" ht="14.1" hidden="false" customHeight="false" outlineLevel="0" collapsed="false">
      <c r="H1353" s="8" t="n">
        <f aca="false">IF(ISBLANK(D1353),,LEFT(D1353,LEN(D1353)-6)*1)</f>
        <v>0</v>
      </c>
      <c r="I1353" s="9" t="str">
        <f aca="false">IF(ISBLANK(A1353),"",-B1353*C1353)</f>
        <v/>
      </c>
      <c r="J1353" s="9" t="str">
        <f aca="false">IF(ISBLANK(A1353),"",-SUM(I$3:I1353))</f>
        <v/>
      </c>
      <c r="K1353" s="9" t="str">
        <f aca="false">IF(ISBLANK(A1353),"",SUMPRODUCT(O1353:R1353,T1353:W1353)-J1353)</f>
        <v/>
      </c>
      <c r="L1353" s="5" t="str">
        <f aca="false">IF(ISBLANK(A1353),"",K1353/$M$1)</f>
        <v/>
      </c>
      <c r="M1353" s="5" t="str">
        <f aca="false">IF(ISBLANK(A1353),"",K1353/($M$1+SUM(K$3:K1352)))</f>
        <v/>
      </c>
      <c r="N1353" s="0" t="str">
        <f aca="false">IF(ISBLANK(A1353),"",IF(H1354=0,NETWORKDAYS($H$3,H1353,holiday!$B$2:$B$10),IF(DAY(H1353)&lt;DAY(H1354),NETWORKDAYS($H$3,H1353,holiday!$B$2:$B$10),0)))</f>
        <v/>
      </c>
      <c r="O1353" s="0" t="str">
        <f aca="false">IF(ISBLANK(A1353),"",SUMIF($A$3:$A1353,O$2,$B$3:$B1353))</f>
        <v/>
      </c>
      <c r="P1353" s="0" t="str">
        <f aca="false">IF(ISBLANK(A1353),"",SUMIF($A$3:$A1353,P$2,$B$3:$B1353))</f>
        <v/>
      </c>
      <c r="Q1353" s="0" t="str">
        <f aca="false">IF(ISBLANK(A1353),"",SUMIF($A$3:$A1353,Q$2,$B$3:$B1353))</f>
        <v/>
      </c>
      <c r="R1353" s="0" t="str">
        <f aca="false">IF(ISBLANK(A1353),"",SUMIF($A$3:$A1353,R$2,$B$3:$B1353))</f>
        <v/>
      </c>
      <c r="T1353" s="9" t="str">
        <f aca="false">IF(ISBLANK(A1353),"",IF($A1353=T$2,$C1353,T1352))</f>
        <v/>
      </c>
      <c r="U1353" s="9" t="str">
        <f aca="false">IF(ISBLANK(A1353),"",IF($A1353=U$2,$C1353,U1352))</f>
        <v/>
      </c>
      <c r="V1353" s="9" t="str">
        <f aca="false">IF(ISBLANK(A1353),"",IF($A1353=V$2,$C1353,V1352))</f>
        <v/>
      </c>
      <c r="W1353" s="9" t="str">
        <f aca="false">IF(ISBLANK(A1353),"",IF($A1353=W$2,$C1353,W1352))</f>
        <v/>
      </c>
    </row>
    <row r="1354" customFormat="false" ht="14.1" hidden="false" customHeight="false" outlineLevel="0" collapsed="false">
      <c r="H1354" s="8" t="n">
        <f aca="false">IF(ISBLANK(D1354),,LEFT(D1354,LEN(D1354)-6)*1)</f>
        <v>0</v>
      </c>
      <c r="I1354" s="9" t="str">
        <f aca="false">IF(ISBLANK(A1354),"",-B1354*C1354)</f>
        <v/>
      </c>
      <c r="J1354" s="9" t="str">
        <f aca="false">IF(ISBLANK(A1354),"",-SUM(I$3:I1354))</f>
        <v/>
      </c>
      <c r="K1354" s="9" t="str">
        <f aca="false">IF(ISBLANK(A1354),"",SUMPRODUCT(O1354:R1354,T1354:W1354)-J1354)</f>
        <v/>
      </c>
      <c r="L1354" s="5" t="str">
        <f aca="false">IF(ISBLANK(A1354),"",K1354/$M$1)</f>
        <v/>
      </c>
      <c r="M1354" s="5" t="str">
        <f aca="false">IF(ISBLANK(A1354),"",K1354/($M$1+SUM(K$3:K1353)))</f>
        <v/>
      </c>
      <c r="N1354" s="0" t="str">
        <f aca="false">IF(ISBLANK(A1354),"",IF(H1355=0,NETWORKDAYS($H$3,H1354,holiday!$B$2:$B$10),IF(DAY(H1354)&lt;DAY(H1355),NETWORKDAYS($H$3,H1354,holiday!$B$2:$B$10),0)))</f>
        <v/>
      </c>
      <c r="O1354" s="0" t="str">
        <f aca="false">IF(ISBLANK(A1354),"",SUMIF($A$3:$A1354,O$2,$B$3:$B1354))</f>
        <v/>
      </c>
      <c r="P1354" s="0" t="str">
        <f aca="false">IF(ISBLANK(A1354),"",SUMIF($A$3:$A1354,P$2,$B$3:$B1354))</f>
        <v/>
      </c>
      <c r="Q1354" s="0" t="str">
        <f aca="false">IF(ISBLANK(A1354),"",SUMIF($A$3:$A1354,Q$2,$B$3:$B1354))</f>
        <v/>
      </c>
      <c r="R1354" s="0" t="str">
        <f aca="false">IF(ISBLANK(A1354),"",SUMIF($A$3:$A1354,R$2,$B$3:$B1354))</f>
        <v/>
      </c>
      <c r="T1354" s="9" t="str">
        <f aca="false">IF(ISBLANK(A1354),"",IF($A1354=T$2,$C1354,T1353))</f>
        <v/>
      </c>
      <c r="U1354" s="9" t="str">
        <f aca="false">IF(ISBLANK(A1354),"",IF($A1354=U$2,$C1354,U1353))</f>
        <v/>
      </c>
      <c r="V1354" s="9" t="str">
        <f aca="false">IF(ISBLANK(A1354),"",IF($A1354=V$2,$C1354,V1353))</f>
        <v/>
      </c>
      <c r="W1354" s="9" t="str">
        <f aca="false">IF(ISBLANK(A1354),"",IF($A1354=W$2,$C1354,W1353))</f>
        <v/>
      </c>
    </row>
    <row r="1355" customFormat="false" ht="14.1" hidden="false" customHeight="false" outlineLevel="0" collapsed="false">
      <c r="H1355" s="8" t="n">
        <f aca="false">IF(ISBLANK(D1355),,LEFT(D1355,LEN(D1355)-6)*1)</f>
        <v>0</v>
      </c>
      <c r="I1355" s="9" t="str">
        <f aca="false">IF(ISBLANK(A1355),"",-B1355*C1355)</f>
        <v/>
      </c>
      <c r="J1355" s="9" t="str">
        <f aca="false">IF(ISBLANK(A1355),"",-SUM(I$3:I1355))</f>
        <v/>
      </c>
      <c r="K1355" s="9" t="str">
        <f aca="false">IF(ISBLANK(A1355),"",SUMPRODUCT(O1355:R1355,T1355:W1355)-J1355)</f>
        <v/>
      </c>
      <c r="L1355" s="5" t="str">
        <f aca="false">IF(ISBLANK(A1355),"",K1355/$M$1)</f>
        <v/>
      </c>
      <c r="M1355" s="5" t="str">
        <f aca="false">IF(ISBLANK(A1355),"",K1355/($M$1+SUM(K$3:K1354)))</f>
        <v/>
      </c>
      <c r="N1355" s="0" t="str">
        <f aca="false">IF(ISBLANK(A1355),"",IF(H1356=0,NETWORKDAYS($H$3,H1355,holiday!$B$2:$B$10),IF(DAY(H1355)&lt;DAY(H1356),NETWORKDAYS($H$3,H1355,holiday!$B$2:$B$10),0)))</f>
        <v/>
      </c>
      <c r="O1355" s="0" t="str">
        <f aca="false">IF(ISBLANK(A1355),"",SUMIF($A$3:$A1355,O$2,$B$3:$B1355))</f>
        <v/>
      </c>
      <c r="P1355" s="0" t="str">
        <f aca="false">IF(ISBLANK(A1355),"",SUMIF($A$3:$A1355,P$2,$B$3:$B1355))</f>
        <v/>
      </c>
      <c r="Q1355" s="0" t="str">
        <f aca="false">IF(ISBLANK(A1355),"",SUMIF($A$3:$A1355,Q$2,$B$3:$B1355))</f>
        <v/>
      </c>
      <c r="R1355" s="0" t="str">
        <f aca="false">IF(ISBLANK(A1355),"",SUMIF($A$3:$A1355,R$2,$B$3:$B1355))</f>
        <v/>
      </c>
      <c r="T1355" s="9" t="str">
        <f aca="false">IF(ISBLANK(A1355),"",IF($A1355=T$2,$C1355,T1354))</f>
        <v/>
      </c>
      <c r="U1355" s="9" t="str">
        <f aca="false">IF(ISBLANK(A1355),"",IF($A1355=U$2,$C1355,U1354))</f>
        <v/>
      </c>
      <c r="V1355" s="9" t="str">
        <f aca="false">IF(ISBLANK(A1355),"",IF($A1355=V$2,$C1355,V1354))</f>
        <v/>
      </c>
      <c r="W1355" s="9" t="str">
        <f aca="false">IF(ISBLANK(A1355),"",IF($A1355=W$2,$C1355,W1354))</f>
        <v/>
      </c>
    </row>
    <row r="1356" customFormat="false" ht="14.1" hidden="false" customHeight="false" outlineLevel="0" collapsed="false">
      <c r="H1356" s="8" t="n">
        <f aca="false">IF(ISBLANK(D1356),,LEFT(D1356,LEN(D1356)-6)*1)</f>
        <v>0</v>
      </c>
      <c r="I1356" s="9" t="str">
        <f aca="false">IF(ISBLANK(A1356),"",-B1356*C1356)</f>
        <v/>
      </c>
      <c r="J1356" s="9" t="str">
        <f aca="false">IF(ISBLANK(A1356),"",-SUM(I$3:I1356))</f>
        <v/>
      </c>
      <c r="K1356" s="9" t="str">
        <f aca="false">IF(ISBLANK(A1356),"",SUMPRODUCT(O1356:R1356,T1356:W1356)-J1356)</f>
        <v/>
      </c>
      <c r="L1356" s="5" t="str">
        <f aca="false">IF(ISBLANK(A1356),"",K1356/$M$1)</f>
        <v/>
      </c>
      <c r="M1356" s="5" t="str">
        <f aca="false">IF(ISBLANK(A1356),"",K1356/($M$1+SUM(K$3:K1355)))</f>
        <v/>
      </c>
      <c r="N1356" s="0" t="str">
        <f aca="false">IF(ISBLANK(A1356),"",IF(H1357=0,NETWORKDAYS($H$3,H1356,holiday!$B$2:$B$10),IF(DAY(H1356)&lt;DAY(H1357),NETWORKDAYS($H$3,H1356,holiday!$B$2:$B$10),0)))</f>
        <v/>
      </c>
      <c r="O1356" s="0" t="str">
        <f aca="false">IF(ISBLANK(A1356),"",SUMIF($A$3:$A1356,O$2,$B$3:$B1356))</f>
        <v/>
      </c>
      <c r="P1356" s="0" t="str">
        <f aca="false">IF(ISBLANK(A1356),"",SUMIF($A$3:$A1356,P$2,$B$3:$B1356))</f>
        <v/>
      </c>
      <c r="Q1356" s="0" t="str">
        <f aca="false">IF(ISBLANK(A1356),"",SUMIF($A$3:$A1356,Q$2,$B$3:$B1356))</f>
        <v/>
      </c>
      <c r="R1356" s="0" t="str">
        <f aca="false">IF(ISBLANK(A1356),"",SUMIF($A$3:$A1356,R$2,$B$3:$B1356))</f>
        <v/>
      </c>
      <c r="T1356" s="9" t="str">
        <f aca="false">IF(ISBLANK(A1356),"",IF($A1356=T$2,$C1356,T1355))</f>
        <v/>
      </c>
      <c r="U1356" s="9" t="str">
        <f aca="false">IF(ISBLANK(A1356),"",IF($A1356=U$2,$C1356,U1355))</f>
        <v/>
      </c>
      <c r="V1356" s="9" t="str">
        <f aca="false">IF(ISBLANK(A1356),"",IF($A1356=V$2,$C1356,V1355))</f>
        <v/>
      </c>
      <c r="W1356" s="9" t="str">
        <f aca="false">IF(ISBLANK(A1356),"",IF($A1356=W$2,$C1356,W1355))</f>
        <v/>
      </c>
    </row>
    <row r="1357" customFormat="false" ht="14.1" hidden="false" customHeight="false" outlineLevel="0" collapsed="false">
      <c r="H1357" s="8" t="n">
        <f aca="false">IF(ISBLANK(D1357),,LEFT(D1357,LEN(D1357)-6)*1)</f>
        <v>0</v>
      </c>
      <c r="I1357" s="9" t="str">
        <f aca="false">IF(ISBLANK(A1357),"",-B1357*C1357)</f>
        <v/>
      </c>
      <c r="J1357" s="9" t="str">
        <f aca="false">IF(ISBLANK(A1357),"",-SUM(I$3:I1357))</f>
        <v/>
      </c>
      <c r="K1357" s="9" t="str">
        <f aca="false">IF(ISBLANK(A1357),"",SUMPRODUCT(O1357:R1357,T1357:W1357)-J1357)</f>
        <v/>
      </c>
      <c r="L1357" s="5" t="str">
        <f aca="false">IF(ISBLANK(A1357),"",K1357/$M$1)</f>
        <v/>
      </c>
      <c r="M1357" s="5" t="str">
        <f aca="false">IF(ISBLANK(A1357),"",K1357/($M$1+SUM(K$3:K1356)))</f>
        <v/>
      </c>
      <c r="N1357" s="0" t="str">
        <f aca="false">IF(ISBLANK(A1357),"",IF(H1358=0,NETWORKDAYS($H$3,H1357,holiday!$B$2:$B$10),IF(DAY(H1357)&lt;DAY(H1358),NETWORKDAYS($H$3,H1357,holiday!$B$2:$B$10),0)))</f>
        <v/>
      </c>
      <c r="O1357" s="0" t="str">
        <f aca="false">IF(ISBLANK(A1357),"",SUMIF($A$3:$A1357,O$2,$B$3:$B1357))</f>
        <v/>
      </c>
      <c r="P1357" s="0" t="str">
        <f aca="false">IF(ISBLANK(A1357),"",SUMIF($A$3:$A1357,P$2,$B$3:$B1357))</f>
        <v/>
      </c>
      <c r="Q1357" s="0" t="str">
        <f aca="false">IF(ISBLANK(A1357),"",SUMIF($A$3:$A1357,Q$2,$B$3:$B1357))</f>
        <v/>
      </c>
      <c r="R1357" s="0" t="str">
        <f aca="false">IF(ISBLANK(A1357),"",SUMIF($A$3:$A1357,R$2,$B$3:$B1357))</f>
        <v/>
      </c>
      <c r="T1357" s="9" t="str">
        <f aca="false">IF(ISBLANK(A1357),"",IF($A1357=T$2,$C1357,T1356))</f>
        <v/>
      </c>
      <c r="U1357" s="9" t="str">
        <f aca="false">IF(ISBLANK(A1357),"",IF($A1357=U$2,$C1357,U1356))</f>
        <v/>
      </c>
      <c r="V1357" s="9" t="str">
        <f aca="false">IF(ISBLANK(A1357),"",IF($A1357=V$2,$C1357,V1356))</f>
        <v/>
      </c>
      <c r="W1357" s="9" t="str">
        <f aca="false">IF(ISBLANK(A1357),"",IF($A1357=W$2,$C1357,W1356))</f>
        <v/>
      </c>
    </row>
    <row r="1358" customFormat="false" ht="14.1" hidden="false" customHeight="false" outlineLevel="0" collapsed="false">
      <c r="H1358" s="8" t="n">
        <f aca="false">IF(ISBLANK(D1358),,LEFT(D1358,LEN(D1358)-6)*1)</f>
        <v>0</v>
      </c>
      <c r="I1358" s="9" t="str">
        <f aca="false">IF(ISBLANK(A1358),"",-B1358*C1358)</f>
        <v/>
      </c>
      <c r="J1358" s="9" t="str">
        <f aca="false">IF(ISBLANK(A1358),"",-SUM(I$3:I1358))</f>
        <v/>
      </c>
      <c r="K1358" s="9" t="str">
        <f aca="false">IF(ISBLANK(A1358),"",SUMPRODUCT(O1358:R1358,T1358:W1358)-J1358)</f>
        <v/>
      </c>
      <c r="L1358" s="5" t="str">
        <f aca="false">IF(ISBLANK(A1358),"",K1358/$M$1)</f>
        <v/>
      </c>
      <c r="M1358" s="5" t="str">
        <f aca="false">IF(ISBLANK(A1358),"",K1358/($M$1+SUM(K$3:K1357)))</f>
        <v/>
      </c>
      <c r="N1358" s="0" t="str">
        <f aca="false">IF(ISBLANK(A1358),"",IF(H1359=0,NETWORKDAYS($H$3,H1358,holiday!$B$2:$B$10),IF(DAY(H1358)&lt;DAY(H1359),NETWORKDAYS($H$3,H1358,holiday!$B$2:$B$10),0)))</f>
        <v/>
      </c>
      <c r="O1358" s="0" t="str">
        <f aca="false">IF(ISBLANK(A1358),"",SUMIF($A$3:$A1358,O$2,$B$3:$B1358))</f>
        <v/>
      </c>
      <c r="P1358" s="0" t="str">
        <f aca="false">IF(ISBLANK(A1358),"",SUMIF($A$3:$A1358,P$2,$B$3:$B1358))</f>
        <v/>
      </c>
      <c r="Q1358" s="0" t="str">
        <f aca="false">IF(ISBLANK(A1358),"",SUMIF($A$3:$A1358,Q$2,$B$3:$B1358))</f>
        <v/>
      </c>
      <c r="R1358" s="0" t="str">
        <f aca="false">IF(ISBLANK(A1358),"",SUMIF($A$3:$A1358,R$2,$B$3:$B1358))</f>
        <v/>
      </c>
      <c r="T1358" s="9" t="str">
        <f aca="false">IF(ISBLANK(A1358),"",IF($A1358=T$2,$C1358,T1357))</f>
        <v/>
      </c>
      <c r="U1358" s="9" t="str">
        <f aca="false">IF(ISBLANK(A1358),"",IF($A1358=U$2,$C1358,U1357))</f>
        <v/>
      </c>
      <c r="V1358" s="9" t="str">
        <f aca="false">IF(ISBLANK(A1358),"",IF($A1358=V$2,$C1358,V1357))</f>
        <v/>
      </c>
      <c r="W1358" s="9" t="str">
        <f aca="false">IF(ISBLANK(A1358),"",IF($A1358=W$2,$C1358,W1357))</f>
        <v/>
      </c>
    </row>
    <row r="1359" customFormat="false" ht="14.1" hidden="false" customHeight="false" outlineLevel="0" collapsed="false">
      <c r="H1359" s="8" t="n">
        <f aca="false">IF(ISBLANK(D1359),,LEFT(D1359,LEN(D1359)-6)*1)</f>
        <v>0</v>
      </c>
      <c r="I1359" s="9" t="str">
        <f aca="false">IF(ISBLANK(A1359),"",-B1359*C1359)</f>
        <v/>
      </c>
      <c r="J1359" s="9" t="str">
        <f aca="false">IF(ISBLANK(A1359),"",-SUM(I$3:I1359))</f>
        <v/>
      </c>
      <c r="K1359" s="9" t="str">
        <f aca="false">IF(ISBLANK(A1359),"",SUMPRODUCT(O1359:R1359,T1359:W1359)-J1359)</f>
        <v/>
      </c>
      <c r="L1359" s="5" t="str">
        <f aca="false">IF(ISBLANK(A1359),"",K1359/$M$1)</f>
        <v/>
      </c>
      <c r="M1359" s="5" t="str">
        <f aca="false">IF(ISBLANK(A1359),"",K1359/($M$1+SUM(K$3:K1358)))</f>
        <v/>
      </c>
      <c r="N1359" s="0" t="str">
        <f aca="false">IF(ISBLANK(A1359),"",IF(H1360=0,NETWORKDAYS($H$3,H1359,holiday!$B$2:$B$10),IF(DAY(H1359)&lt;DAY(H1360),NETWORKDAYS($H$3,H1359,holiday!$B$2:$B$10),0)))</f>
        <v/>
      </c>
      <c r="O1359" s="0" t="str">
        <f aca="false">IF(ISBLANK(A1359),"",SUMIF($A$3:$A1359,O$2,$B$3:$B1359))</f>
        <v/>
      </c>
      <c r="P1359" s="0" t="str">
        <f aca="false">IF(ISBLANK(A1359),"",SUMIF($A$3:$A1359,P$2,$B$3:$B1359))</f>
        <v/>
      </c>
      <c r="Q1359" s="0" t="str">
        <f aca="false">IF(ISBLANK(A1359),"",SUMIF($A$3:$A1359,Q$2,$B$3:$B1359))</f>
        <v/>
      </c>
      <c r="R1359" s="0" t="str">
        <f aca="false">IF(ISBLANK(A1359),"",SUMIF($A$3:$A1359,R$2,$B$3:$B1359))</f>
        <v/>
      </c>
      <c r="T1359" s="9" t="str">
        <f aca="false">IF(ISBLANK(A1359),"",IF($A1359=T$2,$C1359,T1358))</f>
        <v/>
      </c>
      <c r="U1359" s="9" t="str">
        <f aca="false">IF(ISBLANK(A1359),"",IF($A1359=U$2,$C1359,U1358))</f>
        <v/>
      </c>
      <c r="V1359" s="9" t="str">
        <f aca="false">IF(ISBLANK(A1359),"",IF($A1359=V$2,$C1359,V1358))</f>
        <v/>
      </c>
      <c r="W1359" s="9" t="str">
        <f aca="false">IF(ISBLANK(A1359),"",IF($A1359=W$2,$C1359,W1358))</f>
        <v/>
      </c>
    </row>
    <row r="1360" customFormat="false" ht="14.1" hidden="false" customHeight="false" outlineLevel="0" collapsed="false">
      <c r="H1360" s="8" t="n">
        <f aca="false">IF(ISBLANK(D1360),,LEFT(D1360,LEN(D1360)-6)*1)</f>
        <v>0</v>
      </c>
      <c r="I1360" s="9" t="str">
        <f aca="false">IF(ISBLANK(A1360),"",-B1360*C1360)</f>
        <v/>
      </c>
      <c r="J1360" s="9" t="str">
        <f aca="false">IF(ISBLANK(A1360),"",-SUM(I$3:I1360))</f>
        <v/>
      </c>
      <c r="K1360" s="9" t="str">
        <f aca="false">IF(ISBLANK(A1360),"",SUMPRODUCT(O1360:R1360,T1360:W1360)-J1360)</f>
        <v/>
      </c>
      <c r="L1360" s="5" t="str">
        <f aca="false">IF(ISBLANK(A1360),"",K1360/$M$1)</f>
        <v/>
      </c>
      <c r="M1360" s="5" t="str">
        <f aca="false">IF(ISBLANK(A1360),"",K1360/($M$1+SUM(K$3:K1359)))</f>
        <v/>
      </c>
      <c r="N1360" s="0" t="str">
        <f aca="false">IF(ISBLANK(A1360),"",IF(H1361=0,NETWORKDAYS($H$3,H1360,holiday!$B$2:$B$10),IF(DAY(H1360)&lt;DAY(H1361),NETWORKDAYS($H$3,H1360,holiday!$B$2:$B$10),0)))</f>
        <v/>
      </c>
      <c r="O1360" s="0" t="str">
        <f aca="false">IF(ISBLANK(A1360),"",SUMIF($A$3:$A1360,O$2,$B$3:$B1360))</f>
        <v/>
      </c>
      <c r="P1360" s="0" t="str">
        <f aca="false">IF(ISBLANK(A1360),"",SUMIF($A$3:$A1360,P$2,$B$3:$B1360))</f>
        <v/>
      </c>
      <c r="Q1360" s="0" t="str">
        <f aca="false">IF(ISBLANK(A1360),"",SUMIF($A$3:$A1360,Q$2,$B$3:$B1360))</f>
        <v/>
      </c>
      <c r="R1360" s="0" t="str">
        <f aca="false">IF(ISBLANK(A1360),"",SUMIF($A$3:$A1360,R$2,$B$3:$B1360))</f>
        <v/>
      </c>
      <c r="T1360" s="9" t="str">
        <f aca="false">IF(ISBLANK(A1360),"",IF($A1360=T$2,$C1360,T1359))</f>
        <v/>
      </c>
      <c r="U1360" s="9" t="str">
        <f aca="false">IF(ISBLANK(A1360),"",IF($A1360=U$2,$C1360,U1359))</f>
        <v/>
      </c>
      <c r="V1360" s="9" t="str">
        <f aca="false">IF(ISBLANK(A1360),"",IF($A1360=V$2,$C1360,V1359))</f>
        <v/>
      </c>
      <c r="W1360" s="9" t="str">
        <f aca="false">IF(ISBLANK(A1360),"",IF($A1360=W$2,$C1360,W1359))</f>
        <v/>
      </c>
    </row>
    <row r="1361" customFormat="false" ht="14.1" hidden="false" customHeight="false" outlineLevel="0" collapsed="false">
      <c r="H1361" s="8" t="n">
        <f aca="false">IF(ISBLANK(D1361),,LEFT(D1361,LEN(D1361)-6)*1)</f>
        <v>0</v>
      </c>
      <c r="I1361" s="9" t="str">
        <f aca="false">IF(ISBLANK(A1361),"",-B1361*C1361)</f>
        <v/>
      </c>
      <c r="J1361" s="9" t="str">
        <f aca="false">IF(ISBLANK(A1361),"",-SUM(I$3:I1361))</f>
        <v/>
      </c>
      <c r="K1361" s="9" t="str">
        <f aca="false">IF(ISBLANK(A1361),"",SUMPRODUCT(O1361:R1361,T1361:W1361)-J1361)</f>
        <v/>
      </c>
      <c r="L1361" s="5" t="str">
        <f aca="false">IF(ISBLANK(A1361),"",K1361/$M$1)</f>
        <v/>
      </c>
      <c r="M1361" s="5" t="str">
        <f aca="false">IF(ISBLANK(A1361),"",K1361/($M$1+SUM(K$3:K1360)))</f>
        <v/>
      </c>
      <c r="N1361" s="0" t="str">
        <f aca="false">IF(ISBLANK(A1361),"",IF(H1362=0,NETWORKDAYS($H$3,H1361,holiday!$B$2:$B$10),IF(DAY(H1361)&lt;DAY(H1362),NETWORKDAYS($H$3,H1361,holiday!$B$2:$B$10),0)))</f>
        <v/>
      </c>
      <c r="O1361" s="0" t="str">
        <f aca="false">IF(ISBLANK(A1361),"",SUMIF($A$3:$A1361,O$2,$B$3:$B1361))</f>
        <v/>
      </c>
      <c r="P1361" s="0" t="str">
        <f aca="false">IF(ISBLANK(A1361),"",SUMIF($A$3:$A1361,P$2,$B$3:$B1361))</f>
        <v/>
      </c>
      <c r="Q1361" s="0" t="str">
        <f aca="false">IF(ISBLANK(A1361),"",SUMIF($A$3:$A1361,Q$2,$B$3:$B1361))</f>
        <v/>
      </c>
      <c r="R1361" s="0" t="str">
        <f aca="false">IF(ISBLANK(A1361),"",SUMIF($A$3:$A1361,R$2,$B$3:$B1361))</f>
        <v/>
      </c>
      <c r="T1361" s="9" t="str">
        <f aca="false">IF(ISBLANK(A1361),"",IF($A1361=T$2,$C1361,T1360))</f>
        <v/>
      </c>
      <c r="U1361" s="9" t="str">
        <f aca="false">IF(ISBLANK(A1361),"",IF($A1361=U$2,$C1361,U1360))</f>
        <v/>
      </c>
      <c r="V1361" s="9" t="str">
        <f aca="false">IF(ISBLANK(A1361),"",IF($A1361=V$2,$C1361,V1360))</f>
        <v/>
      </c>
      <c r="W1361" s="9" t="str">
        <f aca="false">IF(ISBLANK(A1361),"",IF($A1361=W$2,$C1361,W1360))</f>
        <v/>
      </c>
    </row>
    <row r="1362" customFormat="false" ht="14.1" hidden="false" customHeight="false" outlineLevel="0" collapsed="false">
      <c r="H1362" s="8" t="n">
        <f aca="false">IF(ISBLANK(D1362),,LEFT(D1362,LEN(D1362)-6)*1)</f>
        <v>0</v>
      </c>
      <c r="I1362" s="9" t="str">
        <f aca="false">IF(ISBLANK(A1362),"",-B1362*C1362)</f>
        <v/>
      </c>
      <c r="J1362" s="9" t="str">
        <f aca="false">IF(ISBLANK(A1362),"",-SUM(I$3:I1362))</f>
        <v/>
      </c>
      <c r="K1362" s="9" t="str">
        <f aca="false">IF(ISBLANK(A1362),"",SUMPRODUCT(O1362:R1362,T1362:W1362)-J1362)</f>
        <v/>
      </c>
      <c r="L1362" s="5" t="str">
        <f aca="false">IF(ISBLANK(A1362),"",K1362/$M$1)</f>
        <v/>
      </c>
      <c r="M1362" s="5" t="str">
        <f aca="false">IF(ISBLANK(A1362),"",K1362/($M$1+SUM(K$3:K1361)))</f>
        <v/>
      </c>
      <c r="N1362" s="0" t="str">
        <f aca="false">IF(ISBLANK(A1362),"",IF(H1363=0,NETWORKDAYS($H$3,H1362,holiday!$B$2:$B$10),IF(DAY(H1362)&lt;DAY(H1363),NETWORKDAYS($H$3,H1362,holiday!$B$2:$B$10),0)))</f>
        <v/>
      </c>
      <c r="O1362" s="0" t="str">
        <f aca="false">IF(ISBLANK(A1362),"",SUMIF($A$3:$A1362,O$2,$B$3:$B1362))</f>
        <v/>
      </c>
      <c r="P1362" s="0" t="str">
        <f aca="false">IF(ISBLANK(A1362),"",SUMIF($A$3:$A1362,P$2,$B$3:$B1362))</f>
        <v/>
      </c>
      <c r="Q1362" s="0" t="str">
        <f aca="false">IF(ISBLANK(A1362),"",SUMIF($A$3:$A1362,Q$2,$B$3:$B1362))</f>
        <v/>
      </c>
      <c r="R1362" s="0" t="str">
        <f aca="false">IF(ISBLANK(A1362),"",SUMIF($A$3:$A1362,R$2,$B$3:$B1362))</f>
        <v/>
      </c>
      <c r="T1362" s="9" t="str">
        <f aca="false">IF(ISBLANK(A1362),"",IF($A1362=T$2,$C1362,T1361))</f>
        <v/>
      </c>
      <c r="U1362" s="9" t="str">
        <f aca="false">IF(ISBLANK(A1362),"",IF($A1362=U$2,$C1362,U1361))</f>
        <v/>
      </c>
      <c r="V1362" s="9" t="str">
        <f aca="false">IF(ISBLANK(A1362),"",IF($A1362=V$2,$C1362,V1361))</f>
        <v/>
      </c>
      <c r="W1362" s="9" t="str">
        <f aca="false">IF(ISBLANK(A1362),"",IF($A1362=W$2,$C1362,W1361))</f>
        <v/>
      </c>
    </row>
    <row r="1363" customFormat="false" ht="14.1" hidden="false" customHeight="false" outlineLevel="0" collapsed="false">
      <c r="H1363" s="8" t="n">
        <f aca="false">IF(ISBLANK(D1363),,LEFT(D1363,LEN(D1363)-6)*1)</f>
        <v>0</v>
      </c>
      <c r="I1363" s="9" t="str">
        <f aca="false">IF(ISBLANK(A1363),"",-B1363*C1363)</f>
        <v/>
      </c>
      <c r="J1363" s="9" t="str">
        <f aca="false">IF(ISBLANK(A1363),"",-SUM(I$3:I1363))</f>
        <v/>
      </c>
      <c r="K1363" s="9" t="str">
        <f aca="false">IF(ISBLANK(A1363),"",SUMPRODUCT(O1363:R1363,T1363:W1363)-J1363)</f>
        <v/>
      </c>
      <c r="L1363" s="5" t="str">
        <f aca="false">IF(ISBLANK(A1363),"",K1363/$M$1)</f>
        <v/>
      </c>
      <c r="M1363" s="5" t="str">
        <f aca="false">IF(ISBLANK(A1363),"",K1363/($M$1+SUM(K$3:K1362)))</f>
        <v/>
      </c>
      <c r="N1363" s="0" t="str">
        <f aca="false">IF(ISBLANK(A1363),"",IF(H1364=0,NETWORKDAYS($H$3,H1363,holiday!$B$2:$B$10),IF(DAY(H1363)&lt;DAY(H1364),NETWORKDAYS($H$3,H1363,holiday!$B$2:$B$10),0)))</f>
        <v/>
      </c>
      <c r="O1363" s="0" t="str">
        <f aca="false">IF(ISBLANK(A1363),"",SUMIF($A$3:$A1363,O$2,$B$3:$B1363))</f>
        <v/>
      </c>
      <c r="P1363" s="0" t="str">
        <f aca="false">IF(ISBLANK(A1363),"",SUMIF($A$3:$A1363,P$2,$B$3:$B1363))</f>
        <v/>
      </c>
      <c r="Q1363" s="0" t="str">
        <f aca="false">IF(ISBLANK(A1363),"",SUMIF($A$3:$A1363,Q$2,$B$3:$B1363))</f>
        <v/>
      </c>
      <c r="R1363" s="0" t="str">
        <f aca="false">IF(ISBLANK(A1363),"",SUMIF($A$3:$A1363,R$2,$B$3:$B1363))</f>
        <v/>
      </c>
      <c r="T1363" s="9" t="str">
        <f aca="false">IF(ISBLANK(A1363),"",IF($A1363=T$2,$C1363,T1362))</f>
        <v/>
      </c>
      <c r="U1363" s="9" t="str">
        <f aca="false">IF(ISBLANK(A1363),"",IF($A1363=U$2,$C1363,U1362))</f>
        <v/>
      </c>
      <c r="V1363" s="9" t="str">
        <f aca="false">IF(ISBLANK(A1363),"",IF($A1363=V$2,$C1363,V1362))</f>
        <v/>
      </c>
      <c r="W1363" s="9" t="str">
        <f aca="false">IF(ISBLANK(A1363),"",IF($A1363=W$2,$C1363,W1362))</f>
        <v/>
      </c>
    </row>
    <row r="1364" customFormat="false" ht="14.1" hidden="false" customHeight="false" outlineLevel="0" collapsed="false">
      <c r="H1364" s="8" t="n">
        <f aca="false">IF(ISBLANK(D1364),,LEFT(D1364,LEN(D1364)-6)*1)</f>
        <v>0</v>
      </c>
      <c r="I1364" s="9" t="str">
        <f aca="false">IF(ISBLANK(A1364),"",-B1364*C1364)</f>
        <v/>
      </c>
      <c r="J1364" s="9" t="str">
        <f aca="false">IF(ISBLANK(A1364),"",-SUM(I$3:I1364))</f>
        <v/>
      </c>
      <c r="K1364" s="9" t="str">
        <f aca="false">IF(ISBLANK(A1364),"",SUMPRODUCT(O1364:R1364,T1364:W1364)-J1364)</f>
        <v/>
      </c>
      <c r="L1364" s="5" t="str">
        <f aca="false">IF(ISBLANK(A1364),"",K1364/$M$1)</f>
        <v/>
      </c>
      <c r="M1364" s="5" t="str">
        <f aca="false">IF(ISBLANK(A1364),"",K1364/($M$1+SUM(K$3:K1363)))</f>
        <v/>
      </c>
      <c r="N1364" s="0" t="str">
        <f aca="false">IF(ISBLANK(A1364),"",IF(H1365=0,NETWORKDAYS($H$3,H1364,holiday!$B$2:$B$10),IF(DAY(H1364)&lt;DAY(H1365),NETWORKDAYS($H$3,H1364,holiday!$B$2:$B$10),0)))</f>
        <v/>
      </c>
      <c r="O1364" s="0" t="str">
        <f aca="false">IF(ISBLANK(A1364),"",SUMIF($A$3:$A1364,O$2,$B$3:$B1364))</f>
        <v/>
      </c>
      <c r="P1364" s="0" t="str">
        <f aca="false">IF(ISBLANK(A1364),"",SUMIF($A$3:$A1364,P$2,$B$3:$B1364))</f>
        <v/>
      </c>
      <c r="Q1364" s="0" t="str">
        <f aca="false">IF(ISBLANK(A1364),"",SUMIF($A$3:$A1364,Q$2,$B$3:$B1364))</f>
        <v/>
      </c>
      <c r="R1364" s="0" t="str">
        <f aca="false">IF(ISBLANK(A1364),"",SUMIF($A$3:$A1364,R$2,$B$3:$B1364))</f>
        <v/>
      </c>
      <c r="T1364" s="9" t="str">
        <f aca="false">IF(ISBLANK(A1364),"",IF($A1364=T$2,$C1364,T1363))</f>
        <v/>
      </c>
      <c r="U1364" s="9" t="str">
        <f aca="false">IF(ISBLANK(A1364),"",IF($A1364=U$2,$C1364,U1363))</f>
        <v/>
      </c>
      <c r="V1364" s="9" t="str">
        <f aca="false">IF(ISBLANK(A1364),"",IF($A1364=V$2,$C1364,V1363))</f>
        <v/>
      </c>
      <c r="W1364" s="9" t="str">
        <f aca="false">IF(ISBLANK(A1364),"",IF($A1364=W$2,$C1364,W1363))</f>
        <v/>
      </c>
    </row>
    <row r="1365" customFormat="false" ht="14.1" hidden="false" customHeight="false" outlineLevel="0" collapsed="false">
      <c r="H1365" s="8" t="n">
        <f aca="false">IF(ISBLANK(D1365),,LEFT(D1365,LEN(D1365)-6)*1)</f>
        <v>0</v>
      </c>
      <c r="I1365" s="9" t="str">
        <f aca="false">IF(ISBLANK(A1365),"",-B1365*C1365)</f>
        <v/>
      </c>
      <c r="J1365" s="9" t="str">
        <f aca="false">IF(ISBLANK(A1365),"",-SUM(I$3:I1365))</f>
        <v/>
      </c>
      <c r="K1365" s="9" t="str">
        <f aca="false">IF(ISBLANK(A1365),"",SUMPRODUCT(O1365:R1365,T1365:W1365)-J1365)</f>
        <v/>
      </c>
      <c r="L1365" s="5" t="str">
        <f aca="false">IF(ISBLANK(A1365),"",K1365/$M$1)</f>
        <v/>
      </c>
      <c r="M1365" s="5" t="str">
        <f aca="false">IF(ISBLANK(A1365),"",K1365/($M$1+SUM(K$3:K1364)))</f>
        <v/>
      </c>
      <c r="N1365" s="0" t="str">
        <f aca="false">IF(ISBLANK(A1365),"",IF(H1366=0,NETWORKDAYS($H$3,H1365,holiday!$B$2:$B$10),IF(DAY(H1365)&lt;DAY(H1366),NETWORKDAYS($H$3,H1365,holiday!$B$2:$B$10),0)))</f>
        <v/>
      </c>
      <c r="O1365" s="0" t="str">
        <f aca="false">IF(ISBLANK(A1365),"",SUMIF($A$3:$A1365,O$2,$B$3:$B1365))</f>
        <v/>
      </c>
      <c r="P1365" s="0" t="str">
        <f aca="false">IF(ISBLANK(A1365),"",SUMIF($A$3:$A1365,P$2,$B$3:$B1365))</f>
        <v/>
      </c>
      <c r="Q1365" s="0" t="str">
        <f aca="false">IF(ISBLANK(A1365),"",SUMIF($A$3:$A1365,Q$2,$B$3:$B1365))</f>
        <v/>
      </c>
      <c r="R1365" s="0" t="str">
        <f aca="false">IF(ISBLANK(A1365),"",SUMIF($A$3:$A1365,R$2,$B$3:$B1365))</f>
        <v/>
      </c>
      <c r="T1365" s="9" t="str">
        <f aca="false">IF(ISBLANK(A1365),"",IF($A1365=T$2,$C1365,T1364))</f>
        <v/>
      </c>
      <c r="U1365" s="9" t="str">
        <f aca="false">IF(ISBLANK(A1365),"",IF($A1365=U$2,$C1365,U1364))</f>
        <v/>
      </c>
      <c r="V1365" s="9" t="str">
        <f aca="false">IF(ISBLANK(A1365),"",IF($A1365=V$2,$C1365,V1364))</f>
        <v/>
      </c>
      <c r="W1365" s="9" t="str">
        <f aca="false">IF(ISBLANK(A1365),"",IF($A1365=W$2,$C1365,W1364))</f>
        <v/>
      </c>
    </row>
    <row r="1366" customFormat="false" ht="14.1" hidden="false" customHeight="false" outlineLevel="0" collapsed="false">
      <c r="H1366" s="8" t="n">
        <f aca="false">IF(ISBLANK(D1366),,LEFT(D1366,LEN(D1366)-6)*1)</f>
        <v>0</v>
      </c>
      <c r="I1366" s="9" t="str">
        <f aca="false">IF(ISBLANK(A1366),"",-B1366*C1366)</f>
        <v/>
      </c>
      <c r="J1366" s="9" t="str">
        <f aca="false">IF(ISBLANK(A1366),"",-SUM(I$3:I1366))</f>
        <v/>
      </c>
      <c r="K1366" s="9" t="str">
        <f aca="false">IF(ISBLANK(A1366),"",SUMPRODUCT(O1366:R1366,T1366:W1366)-J1366)</f>
        <v/>
      </c>
      <c r="L1366" s="5" t="str">
        <f aca="false">IF(ISBLANK(A1366),"",K1366/$M$1)</f>
        <v/>
      </c>
      <c r="M1366" s="5" t="str">
        <f aca="false">IF(ISBLANK(A1366),"",K1366/($M$1+SUM(K$3:K1365)))</f>
        <v/>
      </c>
      <c r="N1366" s="0" t="str">
        <f aca="false">IF(ISBLANK(A1366),"",IF(H1367=0,NETWORKDAYS($H$3,H1366,holiday!$B$2:$B$10),IF(DAY(H1366)&lt;DAY(H1367),NETWORKDAYS($H$3,H1366,holiday!$B$2:$B$10),0)))</f>
        <v/>
      </c>
      <c r="O1366" s="0" t="str">
        <f aca="false">IF(ISBLANK(A1366),"",SUMIF($A$3:$A1366,O$2,$B$3:$B1366))</f>
        <v/>
      </c>
      <c r="P1366" s="0" t="str">
        <f aca="false">IF(ISBLANK(A1366),"",SUMIF($A$3:$A1366,P$2,$B$3:$B1366))</f>
        <v/>
      </c>
      <c r="Q1366" s="0" t="str">
        <f aca="false">IF(ISBLANK(A1366),"",SUMIF($A$3:$A1366,Q$2,$B$3:$B1366))</f>
        <v/>
      </c>
      <c r="R1366" s="0" t="str">
        <f aca="false">IF(ISBLANK(A1366),"",SUMIF($A$3:$A1366,R$2,$B$3:$B1366))</f>
        <v/>
      </c>
      <c r="T1366" s="9" t="str">
        <f aca="false">IF(ISBLANK(A1366),"",IF($A1366=T$2,$C1366,T1365))</f>
        <v/>
      </c>
      <c r="U1366" s="9" t="str">
        <f aca="false">IF(ISBLANK(A1366),"",IF($A1366=U$2,$C1366,U1365))</f>
        <v/>
      </c>
      <c r="V1366" s="9" t="str">
        <f aca="false">IF(ISBLANK(A1366),"",IF($A1366=V$2,$C1366,V1365))</f>
        <v/>
      </c>
      <c r="W1366" s="9" t="str">
        <f aca="false">IF(ISBLANK(A1366),"",IF($A1366=W$2,$C1366,W1365))</f>
        <v/>
      </c>
    </row>
    <row r="1367" customFormat="false" ht="14.1" hidden="false" customHeight="false" outlineLevel="0" collapsed="false">
      <c r="H1367" s="8" t="n">
        <f aca="false">IF(ISBLANK(D1367),,LEFT(D1367,LEN(D1367)-6)*1)</f>
        <v>0</v>
      </c>
      <c r="I1367" s="9" t="str">
        <f aca="false">IF(ISBLANK(A1367),"",-B1367*C1367)</f>
        <v/>
      </c>
      <c r="J1367" s="9" t="str">
        <f aca="false">IF(ISBLANK(A1367),"",-SUM(I$3:I1367))</f>
        <v/>
      </c>
      <c r="K1367" s="9" t="str">
        <f aca="false">IF(ISBLANK(A1367),"",SUMPRODUCT(O1367:R1367,T1367:W1367)-J1367)</f>
        <v/>
      </c>
      <c r="L1367" s="5" t="str">
        <f aca="false">IF(ISBLANK(A1367),"",K1367/$M$1)</f>
        <v/>
      </c>
      <c r="M1367" s="5" t="str">
        <f aca="false">IF(ISBLANK(A1367),"",K1367/($M$1+SUM(K$3:K1366)))</f>
        <v/>
      </c>
      <c r="N1367" s="0" t="str">
        <f aca="false">IF(ISBLANK(A1367),"",IF(H1368=0,NETWORKDAYS($H$3,H1367,holiday!$B$2:$B$10),IF(DAY(H1367)&lt;DAY(H1368),NETWORKDAYS($H$3,H1367,holiday!$B$2:$B$10),0)))</f>
        <v/>
      </c>
      <c r="O1367" s="0" t="str">
        <f aca="false">IF(ISBLANK(A1367),"",SUMIF($A$3:$A1367,O$2,$B$3:$B1367))</f>
        <v/>
      </c>
      <c r="P1367" s="0" t="str">
        <f aca="false">IF(ISBLANK(A1367),"",SUMIF($A$3:$A1367,P$2,$B$3:$B1367))</f>
        <v/>
      </c>
      <c r="Q1367" s="0" t="str">
        <f aca="false">IF(ISBLANK(A1367),"",SUMIF($A$3:$A1367,Q$2,$B$3:$B1367))</f>
        <v/>
      </c>
      <c r="R1367" s="0" t="str">
        <f aca="false">IF(ISBLANK(A1367),"",SUMIF($A$3:$A1367,R$2,$B$3:$B1367))</f>
        <v/>
      </c>
      <c r="T1367" s="9" t="str">
        <f aca="false">IF(ISBLANK(A1367),"",IF($A1367=T$2,$C1367,T1366))</f>
        <v/>
      </c>
      <c r="U1367" s="9" t="str">
        <f aca="false">IF(ISBLANK(A1367),"",IF($A1367=U$2,$C1367,U1366))</f>
        <v/>
      </c>
      <c r="V1367" s="9" t="str">
        <f aca="false">IF(ISBLANK(A1367),"",IF($A1367=V$2,$C1367,V1366))</f>
        <v/>
      </c>
      <c r="W1367" s="9" t="str">
        <f aca="false">IF(ISBLANK(A1367),"",IF($A1367=W$2,$C1367,W1366))</f>
        <v/>
      </c>
    </row>
    <row r="1368" customFormat="false" ht="14.1" hidden="false" customHeight="false" outlineLevel="0" collapsed="false">
      <c r="H1368" s="8" t="n">
        <f aca="false">IF(ISBLANK(D1368),,LEFT(D1368,LEN(D1368)-6)*1)</f>
        <v>0</v>
      </c>
      <c r="I1368" s="9" t="str">
        <f aca="false">IF(ISBLANK(A1368),"",-B1368*C1368)</f>
        <v/>
      </c>
      <c r="J1368" s="9" t="str">
        <f aca="false">IF(ISBLANK(A1368),"",-SUM(I$3:I1368))</f>
        <v/>
      </c>
      <c r="K1368" s="9" t="str">
        <f aca="false">IF(ISBLANK(A1368),"",SUMPRODUCT(O1368:R1368,T1368:W1368)-J1368)</f>
        <v/>
      </c>
      <c r="L1368" s="5" t="str">
        <f aca="false">IF(ISBLANK(A1368),"",K1368/$M$1)</f>
        <v/>
      </c>
      <c r="M1368" s="5" t="str">
        <f aca="false">IF(ISBLANK(A1368),"",K1368/($M$1+SUM(K$3:K1367)))</f>
        <v/>
      </c>
      <c r="N1368" s="0" t="str">
        <f aca="false">IF(ISBLANK(A1368),"",IF(H1369=0,NETWORKDAYS($H$3,H1368,holiday!$B$2:$B$10),IF(DAY(H1368)&lt;DAY(H1369),NETWORKDAYS($H$3,H1368,holiday!$B$2:$B$10),0)))</f>
        <v/>
      </c>
      <c r="O1368" s="0" t="str">
        <f aca="false">IF(ISBLANK(A1368),"",SUMIF($A$3:$A1368,O$2,$B$3:$B1368))</f>
        <v/>
      </c>
      <c r="P1368" s="0" t="str">
        <f aca="false">IF(ISBLANK(A1368),"",SUMIF($A$3:$A1368,P$2,$B$3:$B1368))</f>
        <v/>
      </c>
      <c r="Q1368" s="0" t="str">
        <f aca="false">IF(ISBLANK(A1368),"",SUMIF($A$3:$A1368,Q$2,$B$3:$B1368))</f>
        <v/>
      </c>
      <c r="R1368" s="0" t="str">
        <f aca="false">IF(ISBLANK(A1368),"",SUMIF($A$3:$A1368,R$2,$B$3:$B1368))</f>
        <v/>
      </c>
      <c r="T1368" s="9" t="str">
        <f aca="false">IF(ISBLANK(A1368),"",IF($A1368=T$2,$C1368,T1367))</f>
        <v/>
      </c>
      <c r="U1368" s="9" t="str">
        <f aca="false">IF(ISBLANK(A1368),"",IF($A1368=U$2,$C1368,U1367))</f>
        <v/>
      </c>
      <c r="V1368" s="9" t="str">
        <f aca="false">IF(ISBLANK(A1368),"",IF($A1368=V$2,$C1368,V1367))</f>
        <v/>
      </c>
      <c r="W1368" s="9" t="str">
        <f aca="false">IF(ISBLANK(A1368),"",IF($A1368=W$2,$C1368,W1367))</f>
        <v/>
      </c>
    </row>
    <row r="1369" customFormat="false" ht="14.1" hidden="false" customHeight="false" outlineLevel="0" collapsed="false">
      <c r="H1369" s="8" t="n">
        <f aca="false">IF(ISBLANK(D1369),,LEFT(D1369,LEN(D1369)-6)*1)</f>
        <v>0</v>
      </c>
      <c r="I1369" s="9" t="str">
        <f aca="false">IF(ISBLANK(A1369),"",-B1369*C1369)</f>
        <v/>
      </c>
      <c r="J1369" s="9" t="str">
        <f aca="false">IF(ISBLANK(A1369),"",-SUM(I$3:I1369))</f>
        <v/>
      </c>
      <c r="K1369" s="9" t="str">
        <f aca="false">IF(ISBLANK(A1369),"",SUMPRODUCT(O1369:R1369,T1369:W1369)-J1369)</f>
        <v/>
      </c>
      <c r="L1369" s="5" t="str">
        <f aca="false">IF(ISBLANK(A1369),"",K1369/$M$1)</f>
        <v/>
      </c>
      <c r="M1369" s="5" t="str">
        <f aca="false">IF(ISBLANK(A1369),"",K1369/($M$1+SUM(K$3:K1368)))</f>
        <v/>
      </c>
      <c r="N1369" s="0" t="str">
        <f aca="false">IF(ISBLANK(A1369),"",IF(H1370=0,NETWORKDAYS($H$3,H1369,holiday!$B$2:$B$10),IF(DAY(H1369)&lt;DAY(H1370),NETWORKDAYS($H$3,H1369,holiday!$B$2:$B$10),0)))</f>
        <v/>
      </c>
      <c r="O1369" s="0" t="str">
        <f aca="false">IF(ISBLANK(A1369),"",SUMIF($A$3:$A1369,O$2,$B$3:$B1369))</f>
        <v/>
      </c>
      <c r="P1369" s="0" t="str">
        <f aca="false">IF(ISBLANK(A1369),"",SUMIF($A$3:$A1369,P$2,$B$3:$B1369))</f>
        <v/>
      </c>
      <c r="Q1369" s="0" t="str">
        <f aca="false">IF(ISBLANK(A1369),"",SUMIF($A$3:$A1369,Q$2,$B$3:$B1369))</f>
        <v/>
      </c>
      <c r="R1369" s="0" t="str">
        <f aca="false">IF(ISBLANK(A1369),"",SUMIF($A$3:$A1369,R$2,$B$3:$B1369))</f>
        <v/>
      </c>
      <c r="T1369" s="9" t="str">
        <f aca="false">IF(ISBLANK(A1369),"",IF($A1369=T$2,$C1369,T1368))</f>
        <v/>
      </c>
      <c r="U1369" s="9" t="str">
        <f aca="false">IF(ISBLANK(A1369),"",IF($A1369=U$2,$C1369,U1368))</f>
        <v/>
      </c>
      <c r="V1369" s="9" t="str">
        <f aca="false">IF(ISBLANK(A1369),"",IF($A1369=V$2,$C1369,V1368))</f>
        <v/>
      </c>
      <c r="W1369" s="9" t="str">
        <f aca="false">IF(ISBLANK(A1369),"",IF($A1369=W$2,$C1369,W1368))</f>
        <v/>
      </c>
    </row>
    <row r="1370" customFormat="false" ht="14.1" hidden="false" customHeight="false" outlineLevel="0" collapsed="false">
      <c r="H1370" s="8" t="n">
        <f aca="false">IF(ISBLANK(D1370),,LEFT(D1370,LEN(D1370)-6)*1)</f>
        <v>0</v>
      </c>
      <c r="I1370" s="9" t="str">
        <f aca="false">IF(ISBLANK(A1370),"",-B1370*C1370)</f>
        <v/>
      </c>
      <c r="J1370" s="9" t="str">
        <f aca="false">IF(ISBLANK(A1370),"",-SUM(I$3:I1370))</f>
        <v/>
      </c>
      <c r="K1370" s="9" t="str">
        <f aca="false">IF(ISBLANK(A1370),"",SUMPRODUCT(O1370:R1370,T1370:W1370)-J1370)</f>
        <v/>
      </c>
      <c r="L1370" s="5" t="str">
        <f aca="false">IF(ISBLANK(A1370),"",K1370/$M$1)</f>
        <v/>
      </c>
      <c r="M1370" s="5" t="str">
        <f aca="false">IF(ISBLANK(A1370),"",K1370/($M$1+SUM(K$3:K1369)))</f>
        <v/>
      </c>
      <c r="N1370" s="0" t="str">
        <f aca="false">IF(ISBLANK(A1370),"",IF(H1371=0,NETWORKDAYS($H$3,H1370,holiday!$B$2:$B$10),IF(DAY(H1370)&lt;DAY(H1371),NETWORKDAYS($H$3,H1370,holiday!$B$2:$B$10),0)))</f>
        <v/>
      </c>
      <c r="O1370" s="0" t="str">
        <f aca="false">IF(ISBLANK(A1370),"",SUMIF($A$3:$A1370,O$2,$B$3:$B1370))</f>
        <v/>
      </c>
      <c r="P1370" s="0" t="str">
        <f aca="false">IF(ISBLANK(A1370),"",SUMIF($A$3:$A1370,P$2,$B$3:$B1370))</f>
        <v/>
      </c>
      <c r="Q1370" s="0" t="str">
        <f aca="false">IF(ISBLANK(A1370),"",SUMIF($A$3:$A1370,Q$2,$B$3:$B1370))</f>
        <v/>
      </c>
      <c r="R1370" s="0" t="str">
        <f aca="false">IF(ISBLANK(A1370),"",SUMIF($A$3:$A1370,R$2,$B$3:$B1370))</f>
        <v/>
      </c>
      <c r="T1370" s="9" t="str">
        <f aca="false">IF(ISBLANK(A1370),"",IF($A1370=T$2,$C1370,T1369))</f>
        <v/>
      </c>
      <c r="U1370" s="9" t="str">
        <f aca="false">IF(ISBLANK(A1370),"",IF($A1370=U$2,$C1370,U1369))</f>
        <v/>
      </c>
      <c r="V1370" s="9" t="str">
        <f aca="false">IF(ISBLANK(A1370),"",IF($A1370=V$2,$C1370,V1369))</f>
        <v/>
      </c>
      <c r="W1370" s="9" t="str">
        <f aca="false">IF(ISBLANK(A1370),"",IF($A1370=W$2,$C1370,W1369))</f>
        <v/>
      </c>
    </row>
    <row r="1371" customFormat="false" ht="14.1" hidden="false" customHeight="false" outlineLevel="0" collapsed="false">
      <c r="H1371" s="8" t="n">
        <f aca="false">IF(ISBLANK(D1371),,LEFT(D1371,LEN(D1371)-6)*1)</f>
        <v>0</v>
      </c>
      <c r="I1371" s="9" t="str">
        <f aca="false">IF(ISBLANK(A1371),"",-B1371*C1371)</f>
        <v/>
      </c>
      <c r="J1371" s="9" t="str">
        <f aca="false">IF(ISBLANK(A1371),"",-SUM(I$3:I1371))</f>
        <v/>
      </c>
      <c r="K1371" s="9" t="str">
        <f aca="false">IF(ISBLANK(A1371),"",SUMPRODUCT(O1371:R1371,T1371:W1371)-J1371)</f>
        <v/>
      </c>
      <c r="L1371" s="5" t="str">
        <f aca="false">IF(ISBLANK(A1371),"",K1371/$M$1)</f>
        <v/>
      </c>
      <c r="M1371" s="5" t="str">
        <f aca="false">IF(ISBLANK(A1371),"",K1371/($M$1+SUM(K$3:K1370)))</f>
        <v/>
      </c>
      <c r="N1371" s="0" t="str">
        <f aca="false">IF(ISBLANK(A1371),"",IF(H1372=0,NETWORKDAYS($H$3,H1371,holiday!$B$2:$B$10),IF(DAY(H1371)&lt;DAY(H1372),NETWORKDAYS($H$3,H1371,holiday!$B$2:$B$10),0)))</f>
        <v/>
      </c>
      <c r="O1371" s="0" t="str">
        <f aca="false">IF(ISBLANK(A1371),"",SUMIF($A$3:$A1371,O$2,$B$3:$B1371))</f>
        <v/>
      </c>
      <c r="P1371" s="0" t="str">
        <f aca="false">IF(ISBLANK(A1371),"",SUMIF($A$3:$A1371,P$2,$B$3:$B1371))</f>
        <v/>
      </c>
      <c r="Q1371" s="0" t="str">
        <f aca="false">IF(ISBLANK(A1371),"",SUMIF($A$3:$A1371,Q$2,$B$3:$B1371))</f>
        <v/>
      </c>
      <c r="R1371" s="0" t="str">
        <f aca="false">IF(ISBLANK(A1371),"",SUMIF($A$3:$A1371,R$2,$B$3:$B1371))</f>
        <v/>
      </c>
      <c r="T1371" s="9" t="str">
        <f aca="false">IF(ISBLANK(A1371),"",IF($A1371=T$2,$C1371,T1370))</f>
        <v/>
      </c>
      <c r="U1371" s="9" t="str">
        <f aca="false">IF(ISBLANK(A1371),"",IF($A1371=U$2,$C1371,U1370))</f>
        <v/>
      </c>
      <c r="V1371" s="9" t="str">
        <f aca="false">IF(ISBLANK(A1371),"",IF($A1371=V$2,$C1371,V1370))</f>
        <v/>
      </c>
      <c r="W1371" s="9" t="str">
        <f aca="false">IF(ISBLANK(A1371),"",IF($A1371=W$2,$C1371,W1370))</f>
        <v/>
      </c>
    </row>
    <row r="1372" customFormat="false" ht="14.1" hidden="false" customHeight="false" outlineLevel="0" collapsed="false">
      <c r="H1372" s="8" t="n">
        <f aca="false">IF(ISBLANK(D1372),,LEFT(D1372,LEN(D1372)-6)*1)</f>
        <v>0</v>
      </c>
      <c r="I1372" s="9" t="str">
        <f aca="false">IF(ISBLANK(A1372),"",-B1372*C1372)</f>
        <v/>
      </c>
      <c r="J1372" s="9" t="str">
        <f aca="false">IF(ISBLANK(A1372),"",-SUM(I$3:I1372))</f>
        <v/>
      </c>
      <c r="K1372" s="9" t="str">
        <f aca="false">IF(ISBLANK(A1372),"",SUMPRODUCT(O1372:R1372,T1372:W1372)-J1372)</f>
        <v/>
      </c>
      <c r="L1372" s="5" t="str">
        <f aca="false">IF(ISBLANK(A1372),"",K1372/$M$1)</f>
        <v/>
      </c>
      <c r="M1372" s="5" t="str">
        <f aca="false">IF(ISBLANK(A1372),"",K1372/($M$1+SUM(K$3:K1371)))</f>
        <v/>
      </c>
      <c r="N1372" s="0" t="str">
        <f aca="false">IF(ISBLANK(A1372),"",IF(H1373=0,NETWORKDAYS($H$3,H1372,holiday!$B$2:$B$10),IF(DAY(H1372)&lt;DAY(H1373),NETWORKDAYS($H$3,H1372,holiday!$B$2:$B$10),0)))</f>
        <v/>
      </c>
      <c r="O1372" s="0" t="str">
        <f aca="false">IF(ISBLANK(A1372),"",SUMIF($A$3:$A1372,O$2,$B$3:$B1372))</f>
        <v/>
      </c>
      <c r="P1372" s="0" t="str">
        <f aca="false">IF(ISBLANK(A1372),"",SUMIF($A$3:$A1372,P$2,$B$3:$B1372))</f>
        <v/>
      </c>
      <c r="Q1372" s="0" t="str">
        <f aca="false">IF(ISBLANK(A1372),"",SUMIF($A$3:$A1372,Q$2,$B$3:$B1372))</f>
        <v/>
      </c>
      <c r="R1372" s="0" t="str">
        <f aca="false">IF(ISBLANK(A1372),"",SUMIF($A$3:$A1372,R$2,$B$3:$B1372))</f>
        <v/>
      </c>
      <c r="T1372" s="9" t="str">
        <f aca="false">IF(ISBLANK(A1372),"",IF($A1372=T$2,$C1372,T1371))</f>
        <v/>
      </c>
      <c r="U1372" s="9" t="str">
        <f aca="false">IF(ISBLANK(A1372),"",IF($A1372=U$2,$C1372,U1371))</f>
        <v/>
      </c>
      <c r="V1372" s="9" t="str">
        <f aca="false">IF(ISBLANK(A1372),"",IF($A1372=V$2,$C1372,V1371))</f>
        <v/>
      </c>
      <c r="W1372" s="9" t="str">
        <f aca="false">IF(ISBLANK(A1372),"",IF($A1372=W$2,$C1372,W1371))</f>
        <v/>
      </c>
    </row>
    <row r="1373" customFormat="false" ht="14.1" hidden="false" customHeight="false" outlineLevel="0" collapsed="false">
      <c r="H1373" s="8" t="n">
        <f aca="false">IF(ISBLANK(D1373),,LEFT(D1373,LEN(D1373)-6)*1)</f>
        <v>0</v>
      </c>
      <c r="I1373" s="9" t="str">
        <f aca="false">IF(ISBLANK(A1373),"",-B1373*C1373)</f>
        <v/>
      </c>
      <c r="J1373" s="9" t="str">
        <f aca="false">IF(ISBLANK(A1373),"",-SUM(I$3:I1373))</f>
        <v/>
      </c>
      <c r="K1373" s="9" t="str">
        <f aca="false">IF(ISBLANK(A1373),"",SUMPRODUCT(O1373:R1373,T1373:W1373)-J1373)</f>
        <v/>
      </c>
      <c r="L1373" s="5" t="str">
        <f aca="false">IF(ISBLANK(A1373),"",K1373/$M$1)</f>
        <v/>
      </c>
      <c r="M1373" s="5" t="str">
        <f aca="false">IF(ISBLANK(A1373),"",K1373/($M$1+SUM(K$3:K1372)))</f>
        <v/>
      </c>
      <c r="N1373" s="0" t="str">
        <f aca="false">IF(ISBLANK(A1373),"",IF(H1374=0,NETWORKDAYS($H$3,H1373,holiday!$B$2:$B$10),IF(DAY(H1373)&lt;DAY(H1374),NETWORKDAYS($H$3,H1373,holiday!$B$2:$B$10),0)))</f>
        <v/>
      </c>
      <c r="O1373" s="0" t="str">
        <f aca="false">IF(ISBLANK(A1373),"",SUMIF($A$3:$A1373,O$2,$B$3:$B1373))</f>
        <v/>
      </c>
      <c r="P1373" s="0" t="str">
        <f aca="false">IF(ISBLANK(A1373),"",SUMIF($A$3:$A1373,P$2,$B$3:$B1373))</f>
        <v/>
      </c>
      <c r="Q1373" s="0" t="str">
        <f aca="false">IF(ISBLANK(A1373),"",SUMIF($A$3:$A1373,Q$2,$B$3:$B1373))</f>
        <v/>
      </c>
      <c r="R1373" s="0" t="str">
        <f aca="false">IF(ISBLANK(A1373),"",SUMIF($A$3:$A1373,R$2,$B$3:$B1373))</f>
        <v/>
      </c>
      <c r="T1373" s="9" t="str">
        <f aca="false">IF(ISBLANK(A1373),"",IF($A1373=T$2,$C1373,T1372))</f>
        <v/>
      </c>
      <c r="U1373" s="9" t="str">
        <f aca="false">IF(ISBLANK(A1373),"",IF($A1373=U$2,$C1373,U1372))</f>
        <v/>
      </c>
      <c r="V1373" s="9" t="str">
        <f aca="false">IF(ISBLANK(A1373),"",IF($A1373=V$2,$C1373,V1372))</f>
        <v/>
      </c>
      <c r="W1373" s="9" t="str">
        <f aca="false">IF(ISBLANK(A1373),"",IF($A1373=W$2,$C1373,W1372))</f>
        <v/>
      </c>
    </row>
    <row r="1374" customFormat="false" ht="14.1" hidden="false" customHeight="false" outlineLevel="0" collapsed="false">
      <c r="H1374" s="8" t="n">
        <f aca="false">IF(ISBLANK(D1374),,LEFT(D1374,LEN(D1374)-6)*1)</f>
        <v>0</v>
      </c>
      <c r="I1374" s="9" t="str">
        <f aca="false">IF(ISBLANK(A1374),"",-B1374*C1374)</f>
        <v/>
      </c>
      <c r="J1374" s="9" t="str">
        <f aca="false">IF(ISBLANK(A1374),"",-SUM(I$3:I1374))</f>
        <v/>
      </c>
      <c r="K1374" s="9" t="str">
        <f aca="false">IF(ISBLANK(A1374),"",SUMPRODUCT(O1374:R1374,T1374:W1374)-J1374)</f>
        <v/>
      </c>
      <c r="L1374" s="5" t="str">
        <f aca="false">IF(ISBLANK(A1374),"",K1374/$M$1)</f>
        <v/>
      </c>
      <c r="M1374" s="5" t="str">
        <f aca="false">IF(ISBLANK(A1374),"",K1374/($M$1+SUM(K$3:K1373)))</f>
        <v/>
      </c>
      <c r="N1374" s="0" t="str">
        <f aca="false">IF(ISBLANK(A1374),"",IF(H1375=0,NETWORKDAYS($H$3,H1374,holiday!$B$2:$B$10),IF(DAY(H1374)&lt;DAY(H1375),NETWORKDAYS($H$3,H1374,holiday!$B$2:$B$10),0)))</f>
        <v/>
      </c>
      <c r="O1374" s="0" t="str">
        <f aca="false">IF(ISBLANK(A1374),"",SUMIF($A$3:$A1374,O$2,$B$3:$B1374))</f>
        <v/>
      </c>
      <c r="P1374" s="0" t="str">
        <f aca="false">IF(ISBLANK(A1374),"",SUMIF($A$3:$A1374,P$2,$B$3:$B1374))</f>
        <v/>
      </c>
      <c r="Q1374" s="0" t="str">
        <f aca="false">IF(ISBLANK(A1374),"",SUMIF($A$3:$A1374,Q$2,$B$3:$B1374))</f>
        <v/>
      </c>
      <c r="R1374" s="0" t="str">
        <f aca="false">IF(ISBLANK(A1374),"",SUMIF($A$3:$A1374,R$2,$B$3:$B1374))</f>
        <v/>
      </c>
      <c r="T1374" s="9" t="str">
        <f aca="false">IF(ISBLANK(A1374),"",IF($A1374=T$2,$C1374,T1373))</f>
        <v/>
      </c>
      <c r="U1374" s="9" t="str">
        <f aca="false">IF(ISBLANK(A1374),"",IF($A1374=U$2,$C1374,U1373))</f>
        <v/>
      </c>
      <c r="V1374" s="9" t="str">
        <f aca="false">IF(ISBLANK(A1374),"",IF($A1374=V$2,$C1374,V1373))</f>
        <v/>
      </c>
      <c r="W1374" s="9" t="str">
        <f aca="false">IF(ISBLANK(A1374),"",IF($A1374=W$2,$C1374,W1373))</f>
        <v/>
      </c>
    </row>
    <row r="1375" customFormat="false" ht="14.1" hidden="false" customHeight="false" outlineLevel="0" collapsed="false">
      <c r="H1375" s="8" t="n">
        <f aca="false">IF(ISBLANK(D1375),,LEFT(D1375,LEN(D1375)-6)*1)</f>
        <v>0</v>
      </c>
      <c r="I1375" s="9" t="str">
        <f aca="false">IF(ISBLANK(A1375),"",-B1375*C1375)</f>
        <v/>
      </c>
      <c r="J1375" s="9" t="str">
        <f aca="false">IF(ISBLANK(A1375),"",-SUM(I$3:I1375))</f>
        <v/>
      </c>
      <c r="K1375" s="9" t="str">
        <f aca="false">IF(ISBLANK(A1375),"",SUMPRODUCT(O1375:R1375,T1375:W1375)-J1375)</f>
        <v/>
      </c>
      <c r="L1375" s="5" t="str">
        <f aca="false">IF(ISBLANK(A1375),"",K1375/$M$1)</f>
        <v/>
      </c>
      <c r="M1375" s="5" t="str">
        <f aca="false">IF(ISBLANK(A1375),"",K1375/($M$1+SUM(K$3:K1374)))</f>
        <v/>
      </c>
      <c r="N1375" s="0" t="str">
        <f aca="false">IF(ISBLANK(A1375),"",IF(H1376=0,NETWORKDAYS($H$3,H1375,holiday!$B$2:$B$10),IF(DAY(H1375)&lt;DAY(H1376),NETWORKDAYS($H$3,H1375,holiday!$B$2:$B$10),0)))</f>
        <v/>
      </c>
      <c r="O1375" s="0" t="str">
        <f aca="false">IF(ISBLANK(A1375),"",SUMIF($A$3:$A1375,O$2,$B$3:$B1375))</f>
        <v/>
      </c>
      <c r="P1375" s="0" t="str">
        <f aca="false">IF(ISBLANK(A1375),"",SUMIF($A$3:$A1375,P$2,$B$3:$B1375))</f>
        <v/>
      </c>
      <c r="Q1375" s="0" t="str">
        <f aca="false">IF(ISBLANK(A1375),"",SUMIF($A$3:$A1375,Q$2,$B$3:$B1375))</f>
        <v/>
      </c>
      <c r="R1375" s="0" t="str">
        <f aca="false">IF(ISBLANK(A1375),"",SUMIF($A$3:$A1375,R$2,$B$3:$B1375))</f>
        <v/>
      </c>
      <c r="T1375" s="9" t="str">
        <f aca="false">IF(ISBLANK(A1375),"",IF($A1375=T$2,$C1375,T1374))</f>
        <v/>
      </c>
      <c r="U1375" s="9" t="str">
        <f aca="false">IF(ISBLANK(A1375),"",IF($A1375=U$2,$C1375,U1374))</f>
        <v/>
      </c>
      <c r="V1375" s="9" t="str">
        <f aca="false">IF(ISBLANK(A1375),"",IF($A1375=V$2,$C1375,V1374))</f>
        <v/>
      </c>
      <c r="W1375" s="9" t="str">
        <f aca="false">IF(ISBLANK(A1375),"",IF($A1375=W$2,$C1375,W1374))</f>
        <v/>
      </c>
    </row>
    <row r="1376" customFormat="false" ht="14.1" hidden="false" customHeight="false" outlineLevel="0" collapsed="false">
      <c r="H1376" s="8" t="n">
        <f aca="false">IF(ISBLANK(D1376),,LEFT(D1376,LEN(D1376)-6)*1)</f>
        <v>0</v>
      </c>
      <c r="I1376" s="9" t="str">
        <f aca="false">IF(ISBLANK(A1376),"",-B1376*C1376)</f>
        <v/>
      </c>
      <c r="J1376" s="9" t="str">
        <f aca="false">IF(ISBLANK(A1376),"",-SUM(I$3:I1376))</f>
        <v/>
      </c>
      <c r="K1376" s="9" t="str">
        <f aca="false">IF(ISBLANK(A1376),"",SUMPRODUCT(O1376:R1376,T1376:W1376)-J1376)</f>
        <v/>
      </c>
      <c r="L1376" s="5" t="str">
        <f aca="false">IF(ISBLANK(A1376),"",K1376/$M$1)</f>
        <v/>
      </c>
      <c r="M1376" s="5" t="str">
        <f aca="false">IF(ISBLANK(A1376),"",K1376/($M$1+SUM(K$3:K1375)))</f>
        <v/>
      </c>
      <c r="N1376" s="0" t="str">
        <f aca="false">IF(ISBLANK(A1376),"",IF(H1377=0,NETWORKDAYS($H$3,H1376,holiday!$B$2:$B$10),IF(DAY(H1376)&lt;DAY(H1377),NETWORKDAYS($H$3,H1376,holiday!$B$2:$B$10),0)))</f>
        <v/>
      </c>
      <c r="O1376" s="0" t="str">
        <f aca="false">IF(ISBLANK(A1376),"",SUMIF($A$3:$A1376,O$2,$B$3:$B1376))</f>
        <v/>
      </c>
      <c r="P1376" s="0" t="str">
        <f aca="false">IF(ISBLANK(A1376),"",SUMIF($A$3:$A1376,P$2,$B$3:$B1376))</f>
        <v/>
      </c>
      <c r="Q1376" s="0" t="str">
        <f aca="false">IF(ISBLANK(A1376),"",SUMIF($A$3:$A1376,Q$2,$B$3:$B1376))</f>
        <v/>
      </c>
      <c r="R1376" s="0" t="str">
        <f aca="false">IF(ISBLANK(A1376),"",SUMIF($A$3:$A1376,R$2,$B$3:$B1376))</f>
        <v/>
      </c>
      <c r="T1376" s="9" t="str">
        <f aca="false">IF(ISBLANK(A1376),"",IF($A1376=T$2,$C1376,T1375))</f>
        <v/>
      </c>
      <c r="U1376" s="9" t="str">
        <f aca="false">IF(ISBLANK(A1376),"",IF($A1376=U$2,$C1376,U1375))</f>
        <v/>
      </c>
      <c r="V1376" s="9" t="str">
        <f aca="false">IF(ISBLANK(A1376),"",IF($A1376=V$2,$C1376,V1375))</f>
        <v/>
      </c>
      <c r="W1376" s="9" t="str">
        <f aca="false">IF(ISBLANK(A1376),"",IF($A1376=W$2,$C1376,W1375))</f>
        <v/>
      </c>
    </row>
    <row r="1377" customFormat="false" ht="14.1" hidden="false" customHeight="false" outlineLevel="0" collapsed="false">
      <c r="H1377" s="8" t="n">
        <f aca="false">IF(ISBLANK(D1377),,LEFT(D1377,LEN(D1377)-6)*1)</f>
        <v>0</v>
      </c>
      <c r="I1377" s="9" t="str">
        <f aca="false">IF(ISBLANK(A1377),"",-B1377*C1377)</f>
        <v/>
      </c>
      <c r="J1377" s="9" t="str">
        <f aca="false">IF(ISBLANK(A1377),"",-SUM(I$3:I1377))</f>
        <v/>
      </c>
      <c r="K1377" s="9" t="str">
        <f aca="false">IF(ISBLANK(A1377),"",SUMPRODUCT(O1377:R1377,T1377:W1377)-J1377)</f>
        <v/>
      </c>
      <c r="L1377" s="5" t="str">
        <f aca="false">IF(ISBLANK(A1377),"",K1377/$M$1)</f>
        <v/>
      </c>
      <c r="M1377" s="5" t="str">
        <f aca="false">IF(ISBLANK(A1377),"",K1377/($M$1+SUM(K$3:K1376)))</f>
        <v/>
      </c>
      <c r="N1377" s="0" t="str">
        <f aca="false">IF(ISBLANK(A1377),"",IF(H1378=0,NETWORKDAYS($H$3,H1377,holiday!$B$2:$B$10),IF(DAY(H1377)&lt;DAY(H1378),NETWORKDAYS($H$3,H1377,holiday!$B$2:$B$10),0)))</f>
        <v/>
      </c>
      <c r="O1377" s="0" t="str">
        <f aca="false">IF(ISBLANK(A1377),"",SUMIF($A$3:$A1377,O$2,$B$3:$B1377))</f>
        <v/>
      </c>
      <c r="P1377" s="0" t="str">
        <f aca="false">IF(ISBLANK(A1377),"",SUMIF($A$3:$A1377,P$2,$B$3:$B1377))</f>
        <v/>
      </c>
      <c r="Q1377" s="0" t="str">
        <f aca="false">IF(ISBLANK(A1377),"",SUMIF($A$3:$A1377,Q$2,$B$3:$B1377))</f>
        <v/>
      </c>
      <c r="R1377" s="0" t="str">
        <f aca="false">IF(ISBLANK(A1377),"",SUMIF($A$3:$A1377,R$2,$B$3:$B1377))</f>
        <v/>
      </c>
      <c r="T1377" s="9" t="str">
        <f aca="false">IF(ISBLANK(A1377),"",IF($A1377=T$2,$C1377,T1376))</f>
        <v/>
      </c>
      <c r="U1377" s="9" t="str">
        <f aca="false">IF(ISBLANK(A1377),"",IF($A1377=U$2,$C1377,U1376))</f>
        <v/>
      </c>
      <c r="V1377" s="9" t="str">
        <f aca="false">IF(ISBLANK(A1377),"",IF($A1377=V$2,$C1377,V1376))</f>
        <v/>
      </c>
      <c r="W1377" s="9" t="str">
        <f aca="false">IF(ISBLANK(A1377),"",IF($A1377=W$2,$C1377,W1376))</f>
        <v/>
      </c>
    </row>
    <row r="1378" customFormat="false" ht="14.1" hidden="false" customHeight="false" outlineLevel="0" collapsed="false">
      <c r="H1378" s="8" t="n">
        <f aca="false">IF(ISBLANK(D1378),,LEFT(D1378,LEN(D1378)-6)*1)</f>
        <v>0</v>
      </c>
      <c r="I1378" s="9" t="str">
        <f aca="false">IF(ISBLANK(A1378),"",-B1378*C1378)</f>
        <v/>
      </c>
      <c r="J1378" s="9" t="str">
        <f aca="false">IF(ISBLANK(A1378),"",-SUM(I$3:I1378))</f>
        <v/>
      </c>
      <c r="K1378" s="9" t="str">
        <f aca="false">IF(ISBLANK(A1378),"",SUMPRODUCT(O1378:R1378,T1378:W1378)-J1378)</f>
        <v/>
      </c>
      <c r="L1378" s="5" t="str">
        <f aca="false">IF(ISBLANK(A1378),"",K1378/$M$1)</f>
        <v/>
      </c>
      <c r="M1378" s="5" t="str">
        <f aca="false">IF(ISBLANK(A1378),"",K1378/($M$1+SUM(K$3:K1377)))</f>
        <v/>
      </c>
      <c r="N1378" s="0" t="str">
        <f aca="false">IF(ISBLANK(A1378),"",IF(H1379=0,NETWORKDAYS($H$3,H1378,holiday!$B$2:$B$10),IF(DAY(H1378)&lt;DAY(H1379),NETWORKDAYS($H$3,H1378,holiday!$B$2:$B$10),0)))</f>
        <v/>
      </c>
      <c r="O1378" s="0" t="str">
        <f aca="false">IF(ISBLANK(A1378),"",SUMIF($A$3:$A1378,O$2,$B$3:$B1378))</f>
        <v/>
      </c>
      <c r="P1378" s="0" t="str">
        <f aca="false">IF(ISBLANK(A1378),"",SUMIF($A$3:$A1378,P$2,$B$3:$B1378))</f>
        <v/>
      </c>
      <c r="Q1378" s="0" t="str">
        <f aca="false">IF(ISBLANK(A1378),"",SUMIF($A$3:$A1378,Q$2,$B$3:$B1378))</f>
        <v/>
      </c>
      <c r="R1378" s="0" t="str">
        <f aca="false">IF(ISBLANK(A1378),"",SUMIF($A$3:$A1378,R$2,$B$3:$B1378))</f>
        <v/>
      </c>
      <c r="T1378" s="9" t="str">
        <f aca="false">IF(ISBLANK(A1378),"",IF($A1378=T$2,$C1378,T1377))</f>
        <v/>
      </c>
      <c r="U1378" s="9" t="str">
        <f aca="false">IF(ISBLANK(A1378),"",IF($A1378=U$2,$C1378,U1377))</f>
        <v/>
      </c>
      <c r="V1378" s="9" t="str">
        <f aca="false">IF(ISBLANK(A1378),"",IF($A1378=V$2,$C1378,V1377))</f>
        <v/>
      </c>
      <c r="W1378" s="9" t="str">
        <f aca="false">IF(ISBLANK(A1378),"",IF($A1378=W$2,$C1378,W1377))</f>
        <v/>
      </c>
    </row>
    <row r="1379" customFormat="false" ht="14.1" hidden="false" customHeight="false" outlineLevel="0" collapsed="false">
      <c r="H1379" s="8" t="n">
        <f aca="false">IF(ISBLANK(D1379),,LEFT(D1379,LEN(D1379)-6)*1)</f>
        <v>0</v>
      </c>
      <c r="I1379" s="9" t="str">
        <f aca="false">IF(ISBLANK(A1379),"",-B1379*C1379)</f>
        <v/>
      </c>
      <c r="J1379" s="9" t="str">
        <f aca="false">IF(ISBLANK(A1379),"",-SUM(I$3:I1379))</f>
        <v/>
      </c>
      <c r="K1379" s="9" t="str">
        <f aca="false">IF(ISBLANK(A1379),"",SUMPRODUCT(O1379:R1379,T1379:W1379)-J1379)</f>
        <v/>
      </c>
      <c r="L1379" s="5" t="str">
        <f aca="false">IF(ISBLANK(A1379),"",K1379/$M$1)</f>
        <v/>
      </c>
      <c r="M1379" s="5" t="str">
        <f aca="false">IF(ISBLANK(A1379),"",K1379/($M$1+SUM(K$3:K1378)))</f>
        <v/>
      </c>
      <c r="N1379" s="0" t="str">
        <f aca="false">IF(ISBLANK(A1379),"",IF(H1380=0,NETWORKDAYS($H$3,H1379,holiday!$B$2:$B$10),IF(DAY(H1379)&lt;DAY(H1380),NETWORKDAYS($H$3,H1379,holiday!$B$2:$B$10),0)))</f>
        <v/>
      </c>
      <c r="O1379" s="0" t="str">
        <f aca="false">IF(ISBLANK(A1379),"",SUMIF($A$3:$A1379,O$2,$B$3:$B1379))</f>
        <v/>
      </c>
      <c r="P1379" s="0" t="str">
        <f aca="false">IF(ISBLANK(A1379),"",SUMIF($A$3:$A1379,P$2,$B$3:$B1379))</f>
        <v/>
      </c>
      <c r="Q1379" s="0" t="str">
        <f aca="false">IF(ISBLANK(A1379),"",SUMIF($A$3:$A1379,Q$2,$B$3:$B1379))</f>
        <v/>
      </c>
      <c r="R1379" s="0" t="str">
        <f aca="false">IF(ISBLANK(A1379),"",SUMIF($A$3:$A1379,R$2,$B$3:$B1379))</f>
        <v/>
      </c>
      <c r="T1379" s="9" t="str">
        <f aca="false">IF(ISBLANK(A1379),"",IF($A1379=T$2,$C1379,T1378))</f>
        <v/>
      </c>
      <c r="U1379" s="9" t="str">
        <f aca="false">IF(ISBLANK(A1379),"",IF($A1379=U$2,$C1379,U1378))</f>
        <v/>
      </c>
      <c r="V1379" s="9" t="str">
        <f aca="false">IF(ISBLANK(A1379),"",IF($A1379=V$2,$C1379,V1378))</f>
        <v/>
      </c>
      <c r="W1379" s="9" t="str">
        <f aca="false">IF(ISBLANK(A1379),"",IF($A1379=W$2,$C1379,W1378))</f>
        <v/>
      </c>
    </row>
    <row r="1380" customFormat="false" ht="14.1" hidden="false" customHeight="false" outlineLevel="0" collapsed="false">
      <c r="H1380" s="8" t="n">
        <f aca="false">IF(ISBLANK(D1380),,LEFT(D1380,LEN(D1380)-6)*1)</f>
        <v>0</v>
      </c>
      <c r="I1380" s="9" t="str">
        <f aca="false">IF(ISBLANK(A1380),"",-B1380*C1380)</f>
        <v/>
      </c>
      <c r="J1380" s="9" t="str">
        <f aca="false">IF(ISBLANK(A1380),"",-SUM(I$3:I1380))</f>
        <v/>
      </c>
      <c r="K1380" s="9" t="str">
        <f aca="false">IF(ISBLANK(A1380),"",SUMPRODUCT(O1380:R1380,T1380:W1380)-J1380)</f>
        <v/>
      </c>
      <c r="L1380" s="5" t="str">
        <f aca="false">IF(ISBLANK(A1380),"",K1380/$M$1)</f>
        <v/>
      </c>
      <c r="M1380" s="5" t="str">
        <f aca="false">IF(ISBLANK(A1380),"",K1380/($M$1+SUM(K$3:K1379)))</f>
        <v/>
      </c>
      <c r="N1380" s="0" t="str">
        <f aca="false">IF(ISBLANK(A1380),"",IF(H1381=0,NETWORKDAYS($H$3,H1380,holiday!$B$2:$B$10),IF(DAY(H1380)&lt;DAY(H1381),NETWORKDAYS($H$3,H1380,holiday!$B$2:$B$10),0)))</f>
        <v/>
      </c>
      <c r="O1380" s="0" t="str">
        <f aca="false">IF(ISBLANK(A1380),"",SUMIF($A$3:$A1380,O$2,$B$3:$B1380))</f>
        <v/>
      </c>
      <c r="P1380" s="0" t="str">
        <f aca="false">IF(ISBLANK(A1380),"",SUMIF($A$3:$A1380,P$2,$B$3:$B1380))</f>
        <v/>
      </c>
      <c r="Q1380" s="0" t="str">
        <f aca="false">IF(ISBLANK(A1380),"",SUMIF($A$3:$A1380,Q$2,$B$3:$B1380))</f>
        <v/>
      </c>
      <c r="R1380" s="0" t="str">
        <f aca="false">IF(ISBLANK(A1380),"",SUMIF($A$3:$A1380,R$2,$B$3:$B1380))</f>
        <v/>
      </c>
      <c r="T1380" s="9" t="str">
        <f aca="false">IF(ISBLANK(A1380),"",IF($A1380=T$2,$C1380,T1379))</f>
        <v/>
      </c>
      <c r="U1380" s="9" t="str">
        <f aca="false">IF(ISBLANK(A1380),"",IF($A1380=U$2,$C1380,U1379))</f>
        <v/>
      </c>
      <c r="V1380" s="9" t="str">
        <f aca="false">IF(ISBLANK(A1380),"",IF($A1380=V$2,$C1380,V1379))</f>
        <v/>
      </c>
      <c r="W1380" s="9" t="str">
        <f aca="false">IF(ISBLANK(A1380),"",IF($A1380=W$2,$C1380,W1379))</f>
        <v/>
      </c>
    </row>
    <row r="1381" customFormat="false" ht="14.1" hidden="false" customHeight="false" outlineLevel="0" collapsed="false">
      <c r="H1381" s="8" t="n">
        <f aca="false">IF(ISBLANK(D1381),,LEFT(D1381,LEN(D1381)-6)*1)</f>
        <v>0</v>
      </c>
      <c r="I1381" s="9" t="str">
        <f aca="false">IF(ISBLANK(A1381),"",-B1381*C1381)</f>
        <v/>
      </c>
      <c r="J1381" s="9" t="str">
        <f aca="false">IF(ISBLANK(A1381),"",-SUM(I$3:I1381))</f>
        <v/>
      </c>
      <c r="K1381" s="9" t="str">
        <f aca="false">IF(ISBLANK(A1381),"",SUMPRODUCT(O1381:R1381,T1381:W1381)-J1381)</f>
        <v/>
      </c>
      <c r="L1381" s="5" t="str">
        <f aca="false">IF(ISBLANK(A1381),"",K1381/$M$1)</f>
        <v/>
      </c>
      <c r="M1381" s="5" t="str">
        <f aca="false">IF(ISBLANK(A1381),"",K1381/($M$1+SUM(K$3:K1380)))</f>
        <v/>
      </c>
      <c r="N1381" s="0" t="str">
        <f aca="false">IF(ISBLANK(A1381),"",IF(H1382=0,NETWORKDAYS($H$3,H1381,holiday!$B$2:$B$10),IF(DAY(H1381)&lt;DAY(H1382),NETWORKDAYS($H$3,H1381,holiday!$B$2:$B$10),0)))</f>
        <v/>
      </c>
      <c r="O1381" s="0" t="str">
        <f aca="false">IF(ISBLANK(A1381),"",SUMIF($A$3:$A1381,O$2,$B$3:$B1381))</f>
        <v/>
      </c>
      <c r="P1381" s="0" t="str">
        <f aca="false">IF(ISBLANK(A1381),"",SUMIF($A$3:$A1381,P$2,$B$3:$B1381))</f>
        <v/>
      </c>
      <c r="Q1381" s="0" t="str">
        <f aca="false">IF(ISBLANK(A1381),"",SUMIF($A$3:$A1381,Q$2,$B$3:$B1381))</f>
        <v/>
      </c>
      <c r="R1381" s="0" t="str">
        <f aca="false">IF(ISBLANK(A1381),"",SUMIF($A$3:$A1381,R$2,$B$3:$B1381))</f>
        <v/>
      </c>
      <c r="T1381" s="9" t="str">
        <f aca="false">IF(ISBLANK(A1381),"",IF($A1381=T$2,$C1381,T1380))</f>
        <v/>
      </c>
      <c r="U1381" s="9" t="str">
        <f aca="false">IF(ISBLANK(A1381),"",IF($A1381=U$2,$C1381,U1380))</f>
        <v/>
      </c>
      <c r="V1381" s="9" t="str">
        <f aca="false">IF(ISBLANK(A1381),"",IF($A1381=V$2,$C1381,V1380))</f>
        <v/>
      </c>
      <c r="W1381" s="9" t="str">
        <f aca="false">IF(ISBLANK(A1381),"",IF($A1381=W$2,$C1381,W1380))</f>
        <v/>
      </c>
    </row>
    <row r="1382" customFormat="false" ht="14.1" hidden="false" customHeight="false" outlineLevel="0" collapsed="false">
      <c r="H1382" s="8" t="n">
        <f aca="false">IF(ISBLANK(D1382),,LEFT(D1382,LEN(D1382)-6)*1)</f>
        <v>0</v>
      </c>
      <c r="I1382" s="9" t="str">
        <f aca="false">IF(ISBLANK(A1382),"",-B1382*C1382)</f>
        <v/>
      </c>
      <c r="J1382" s="9" t="str">
        <f aca="false">IF(ISBLANK(A1382),"",-SUM(I$3:I1382))</f>
        <v/>
      </c>
      <c r="K1382" s="9" t="str">
        <f aca="false">IF(ISBLANK(A1382),"",SUMPRODUCT(O1382:R1382,T1382:W1382)-J1382)</f>
        <v/>
      </c>
      <c r="L1382" s="5" t="str">
        <f aca="false">IF(ISBLANK(A1382),"",K1382/$M$1)</f>
        <v/>
      </c>
      <c r="M1382" s="5" t="str">
        <f aca="false">IF(ISBLANK(A1382),"",K1382/($M$1+SUM(K$3:K1381)))</f>
        <v/>
      </c>
      <c r="N1382" s="0" t="str">
        <f aca="false">IF(ISBLANK(A1382),"",IF(H1383=0,NETWORKDAYS($H$3,H1382,holiday!$B$2:$B$10),IF(DAY(H1382)&lt;DAY(H1383),NETWORKDAYS($H$3,H1382,holiday!$B$2:$B$10),0)))</f>
        <v/>
      </c>
      <c r="O1382" s="0" t="str">
        <f aca="false">IF(ISBLANK(A1382),"",SUMIF($A$3:$A1382,O$2,$B$3:$B1382))</f>
        <v/>
      </c>
      <c r="P1382" s="0" t="str">
        <f aca="false">IF(ISBLANK(A1382),"",SUMIF($A$3:$A1382,P$2,$B$3:$B1382))</f>
        <v/>
      </c>
      <c r="Q1382" s="0" t="str">
        <f aca="false">IF(ISBLANK(A1382),"",SUMIF($A$3:$A1382,Q$2,$B$3:$B1382))</f>
        <v/>
      </c>
      <c r="R1382" s="0" t="str">
        <f aca="false">IF(ISBLANK(A1382),"",SUMIF($A$3:$A1382,R$2,$B$3:$B1382))</f>
        <v/>
      </c>
      <c r="T1382" s="9" t="str">
        <f aca="false">IF(ISBLANK(A1382),"",IF($A1382=T$2,$C1382,T1381))</f>
        <v/>
      </c>
      <c r="U1382" s="9" t="str">
        <f aca="false">IF(ISBLANK(A1382),"",IF($A1382=U$2,$C1382,U1381))</f>
        <v/>
      </c>
      <c r="V1382" s="9" t="str">
        <f aca="false">IF(ISBLANK(A1382),"",IF($A1382=V$2,$C1382,V1381))</f>
        <v/>
      </c>
      <c r="W1382" s="9" t="str">
        <f aca="false">IF(ISBLANK(A1382),"",IF($A1382=W$2,$C1382,W1381))</f>
        <v/>
      </c>
    </row>
    <row r="1383" customFormat="false" ht="14.1" hidden="false" customHeight="false" outlineLevel="0" collapsed="false">
      <c r="H1383" s="8" t="n">
        <f aca="false">IF(ISBLANK(D1383),,LEFT(D1383,LEN(D1383)-6)*1)</f>
        <v>0</v>
      </c>
      <c r="I1383" s="9" t="str">
        <f aca="false">IF(ISBLANK(A1383),"",-B1383*C1383)</f>
        <v/>
      </c>
      <c r="J1383" s="9" t="str">
        <f aca="false">IF(ISBLANK(A1383),"",-SUM(I$3:I1383))</f>
        <v/>
      </c>
      <c r="K1383" s="9" t="str">
        <f aca="false">IF(ISBLANK(A1383),"",SUMPRODUCT(O1383:R1383,T1383:W1383)-J1383)</f>
        <v/>
      </c>
      <c r="L1383" s="5" t="str">
        <f aca="false">IF(ISBLANK(A1383),"",K1383/$M$1)</f>
        <v/>
      </c>
      <c r="M1383" s="5" t="str">
        <f aca="false">IF(ISBLANK(A1383),"",K1383/($M$1+SUM(K$3:K1382)))</f>
        <v/>
      </c>
      <c r="N1383" s="0" t="str">
        <f aca="false">IF(ISBLANK(A1383),"",IF(H1384=0,NETWORKDAYS($H$3,H1383,holiday!$B$2:$B$10),IF(DAY(H1383)&lt;DAY(H1384),NETWORKDAYS($H$3,H1383,holiday!$B$2:$B$10),0)))</f>
        <v/>
      </c>
      <c r="O1383" s="0" t="str">
        <f aca="false">IF(ISBLANK(A1383),"",SUMIF($A$3:$A1383,O$2,$B$3:$B1383))</f>
        <v/>
      </c>
      <c r="P1383" s="0" t="str">
        <f aca="false">IF(ISBLANK(A1383),"",SUMIF($A$3:$A1383,P$2,$B$3:$B1383))</f>
        <v/>
      </c>
      <c r="Q1383" s="0" t="str">
        <f aca="false">IF(ISBLANK(A1383),"",SUMIF($A$3:$A1383,Q$2,$B$3:$B1383))</f>
        <v/>
      </c>
      <c r="R1383" s="0" t="str">
        <f aca="false">IF(ISBLANK(A1383),"",SUMIF($A$3:$A1383,R$2,$B$3:$B1383))</f>
        <v/>
      </c>
      <c r="T1383" s="9" t="str">
        <f aca="false">IF(ISBLANK(A1383),"",IF($A1383=T$2,$C1383,T1382))</f>
        <v/>
      </c>
      <c r="U1383" s="9" t="str">
        <f aca="false">IF(ISBLANK(A1383),"",IF($A1383=U$2,$C1383,U1382))</f>
        <v/>
      </c>
      <c r="V1383" s="9" t="str">
        <f aca="false">IF(ISBLANK(A1383),"",IF($A1383=V$2,$C1383,V1382))</f>
        <v/>
      </c>
      <c r="W1383" s="9" t="str">
        <f aca="false">IF(ISBLANK(A1383),"",IF($A1383=W$2,$C1383,W1382))</f>
        <v/>
      </c>
    </row>
    <row r="1384" customFormat="false" ht="14.1" hidden="false" customHeight="false" outlineLevel="0" collapsed="false">
      <c r="H1384" s="8" t="n">
        <f aca="false">IF(ISBLANK(D1384),,LEFT(D1384,LEN(D1384)-6)*1)</f>
        <v>0</v>
      </c>
      <c r="I1384" s="9" t="str">
        <f aca="false">IF(ISBLANK(A1384),"",-B1384*C1384)</f>
        <v/>
      </c>
      <c r="J1384" s="9" t="str">
        <f aca="false">IF(ISBLANK(A1384),"",-SUM(I$3:I1384))</f>
        <v/>
      </c>
      <c r="K1384" s="9" t="str">
        <f aca="false">IF(ISBLANK(A1384),"",SUMPRODUCT(O1384:R1384,T1384:W1384)-J1384)</f>
        <v/>
      </c>
      <c r="L1384" s="5" t="str">
        <f aca="false">IF(ISBLANK(A1384),"",K1384/$M$1)</f>
        <v/>
      </c>
      <c r="M1384" s="5" t="str">
        <f aca="false">IF(ISBLANK(A1384),"",K1384/($M$1+SUM(K$3:K1383)))</f>
        <v/>
      </c>
      <c r="N1384" s="0" t="str">
        <f aca="false">IF(ISBLANK(A1384),"",IF(H1385=0,NETWORKDAYS($H$3,H1384,holiday!$B$2:$B$10),IF(DAY(H1384)&lt;DAY(H1385),NETWORKDAYS($H$3,H1384,holiday!$B$2:$B$10),0)))</f>
        <v/>
      </c>
      <c r="O1384" s="0" t="str">
        <f aca="false">IF(ISBLANK(A1384),"",SUMIF($A$3:$A1384,O$2,$B$3:$B1384))</f>
        <v/>
      </c>
      <c r="P1384" s="0" t="str">
        <f aca="false">IF(ISBLANK(A1384),"",SUMIF($A$3:$A1384,P$2,$B$3:$B1384))</f>
        <v/>
      </c>
      <c r="Q1384" s="0" t="str">
        <f aca="false">IF(ISBLANK(A1384),"",SUMIF($A$3:$A1384,Q$2,$B$3:$B1384))</f>
        <v/>
      </c>
      <c r="R1384" s="0" t="str">
        <f aca="false">IF(ISBLANK(A1384),"",SUMIF($A$3:$A1384,R$2,$B$3:$B1384))</f>
        <v/>
      </c>
      <c r="T1384" s="9" t="str">
        <f aca="false">IF(ISBLANK(A1384),"",IF($A1384=T$2,$C1384,T1383))</f>
        <v/>
      </c>
      <c r="U1384" s="9" t="str">
        <f aca="false">IF(ISBLANK(A1384),"",IF($A1384=U$2,$C1384,U1383))</f>
        <v/>
      </c>
      <c r="V1384" s="9" t="str">
        <f aca="false">IF(ISBLANK(A1384),"",IF($A1384=V$2,$C1384,V1383))</f>
        <v/>
      </c>
      <c r="W1384" s="9" t="str">
        <f aca="false">IF(ISBLANK(A1384),"",IF($A1384=W$2,$C1384,W1383))</f>
        <v/>
      </c>
    </row>
    <row r="1385" customFormat="false" ht="14.1" hidden="false" customHeight="false" outlineLevel="0" collapsed="false">
      <c r="H1385" s="8" t="n">
        <f aca="false">IF(ISBLANK(D1385),,LEFT(D1385,LEN(D1385)-6)*1)</f>
        <v>0</v>
      </c>
      <c r="I1385" s="9" t="str">
        <f aca="false">IF(ISBLANK(A1385),"",-B1385*C1385)</f>
        <v/>
      </c>
      <c r="J1385" s="9" t="str">
        <f aca="false">IF(ISBLANK(A1385),"",-SUM(I$3:I1385))</f>
        <v/>
      </c>
      <c r="K1385" s="9" t="str">
        <f aca="false">IF(ISBLANK(A1385),"",SUMPRODUCT(O1385:R1385,T1385:W1385)-J1385)</f>
        <v/>
      </c>
      <c r="L1385" s="5" t="str">
        <f aca="false">IF(ISBLANK(A1385),"",K1385/$M$1)</f>
        <v/>
      </c>
      <c r="M1385" s="5" t="str">
        <f aca="false">IF(ISBLANK(A1385),"",K1385/($M$1+SUM(K$3:K1384)))</f>
        <v/>
      </c>
      <c r="N1385" s="0" t="str">
        <f aca="false">IF(ISBLANK(A1385),"",IF(H1386=0,NETWORKDAYS($H$3,H1385,holiday!$B$2:$B$10),IF(DAY(H1385)&lt;DAY(H1386),NETWORKDAYS($H$3,H1385,holiday!$B$2:$B$10),0)))</f>
        <v/>
      </c>
      <c r="O1385" s="0" t="str">
        <f aca="false">IF(ISBLANK(A1385),"",SUMIF($A$3:$A1385,O$2,$B$3:$B1385))</f>
        <v/>
      </c>
      <c r="P1385" s="0" t="str">
        <f aca="false">IF(ISBLANK(A1385),"",SUMIF($A$3:$A1385,P$2,$B$3:$B1385))</f>
        <v/>
      </c>
      <c r="Q1385" s="0" t="str">
        <f aca="false">IF(ISBLANK(A1385),"",SUMIF($A$3:$A1385,Q$2,$B$3:$B1385))</f>
        <v/>
      </c>
      <c r="R1385" s="0" t="str">
        <f aca="false">IF(ISBLANK(A1385),"",SUMIF($A$3:$A1385,R$2,$B$3:$B1385))</f>
        <v/>
      </c>
      <c r="T1385" s="9" t="str">
        <f aca="false">IF(ISBLANK(A1385),"",IF($A1385=T$2,$C1385,T1384))</f>
        <v/>
      </c>
      <c r="U1385" s="9" t="str">
        <f aca="false">IF(ISBLANK(A1385),"",IF($A1385=U$2,$C1385,U1384))</f>
        <v/>
      </c>
      <c r="V1385" s="9" t="str">
        <f aca="false">IF(ISBLANK(A1385),"",IF($A1385=V$2,$C1385,V1384))</f>
        <v/>
      </c>
      <c r="W1385" s="9" t="str">
        <f aca="false">IF(ISBLANK(A1385),"",IF($A1385=W$2,$C1385,W1384))</f>
        <v/>
      </c>
    </row>
    <row r="1386" customFormat="false" ht="14.1" hidden="false" customHeight="false" outlineLevel="0" collapsed="false">
      <c r="H1386" s="8" t="n">
        <f aca="false">IF(ISBLANK(D1386),,LEFT(D1386,LEN(D1386)-6)*1)</f>
        <v>0</v>
      </c>
      <c r="I1386" s="9" t="str">
        <f aca="false">IF(ISBLANK(A1386),"",-B1386*C1386)</f>
        <v/>
      </c>
      <c r="J1386" s="9" t="str">
        <f aca="false">IF(ISBLANK(A1386),"",-SUM(I$3:I1386))</f>
        <v/>
      </c>
      <c r="K1386" s="9" t="str">
        <f aca="false">IF(ISBLANK(A1386),"",SUMPRODUCT(O1386:R1386,T1386:W1386)-J1386)</f>
        <v/>
      </c>
      <c r="L1386" s="5" t="str">
        <f aca="false">IF(ISBLANK(A1386),"",K1386/$M$1)</f>
        <v/>
      </c>
      <c r="M1386" s="5" t="str">
        <f aca="false">IF(ISBLANK(A1386),"",K1386/($M$1+SUM(K$3:K1385)))</f>
        <v/>
      </c>
      <c r="N1386" s="0" t="str">
        <f aca="false">IF(ISBLANK(A1386),"",IF(H1387=0,NETWORKDAYS($H$3,H1386,holiday!$B$2:$B$10),IF(DAY(H1386)&lt;DAY(H1387),NETWORKDAYS($H$3,H1386,holiday!$B$2:$B$10),0)))</f>
        <v/>
      </c>
      <c r="O1386" s="0" t="str">
        <f aca="false">IF(ISBLANK(A1386),"",SUMIF($A$3:$A1386,O$2,$B$3:$B1386))</f>
        <v/>
      </c>
      <c r="P1386" s="0" t="str">
        <f aca="false">IF(ISBLANK(A1386),"",SUMIF($A$3:$A1386,P$2,$B$3:$B1386))</f>
        <v/>
      </c>
      <c r="Q1386" s="0" t="str">
        <f aca="false">IF(ISBLANK(A1386),"",SUMIF($A$3:$A1386,Q$2,$B$3:$B1386))</f>
        <v/>
      </c>
      <c r="R1386" s="0" t="str">
        <f aca="false">IF(ISBLANK(A1386),"",SUMIF($A$3:$A1386,R$2,$B$3:$B1386))</f>
        <v/>
      </c>
      <c r="T1386" s="9" t="str">
        <f aca="false">IF(ISBLANK(A1386),"",IF($A1386=T$2,$C1386,T1385))</f>
        <v/>
      </c>
      <c r="U1386" s="9" t="str">
        <f aca="false">IF(ISBLANK(A1386),"",IF($A1386=U$2,$C1386,U1385))</f>
        <v/>
      </c>
      <c r="V1386" s="9" t="str">
        <f aca="false">IF(ISBLANK(A1386),"",IF($A1386=V$2,$C1386,V1385))</f>
        <v/>
      </c>
      <c r="W1386" s="9" t="str">
        <f aca="false">IF(ISBLANK(A1386),"",IF($A1386=W$2,$C1386,W1385))</f>
        <v/>
      </c>
    </row>
    <row r="1387" customFormat="false" ht="14.1" hidden="false" customHeight="false" outlineLevel="0" collapsed="false">
      <c r="H1387" s="8" t="n">
        <f aca="false">IF(ISBLANK(D1387),,LEFT(D1387,LEN(D1387)-6)*1)</f>
        <v>0</v>
      </c>
      <c r="I1387" s="9" t="str">
        <f aca="false">IF(ISBLANK(A1387),"",-B1387*C1387)</f>
        <v/>
      </c>
      <c r="J1387" s="9" t="str">
        <f aca="false">IF(ISBLANK(A1387),"",-SUM(I$3:I1387))</f>
        <v/>
      </c>
      <c r="K1387" s="9" t="str">
        <f aca="false">IF(ISBLANK(A1387),"",SUMPRODUCT(O1387:R1387,T1387:W1387)-J1387)</f>
        <v/>
      </c>
      <c r="L1387" s="5" t="str">
        <f aca="false">IF(ISBLANK(A1387),"",K1387/$M$1)</f>
        <v/>
      </c>
      <c r="M1387" s="5" t="str">
        <f aca="false">IF(ISBLANK(A1387),"",K1387/($M$1+SUM(K$3:K1386)))</f>
        <v/>
      </c>
      <c r="N1387" s="0" t="str">
        <f aca="false">IF(ISBLANK(A1387),"",IF(H1388=0,NETWORKDAYS($H$3,H1387,holiday!$B$2:$B$10),IF(DAY(H1387)&lt;DAY(H1388),NETWORKDAYS($H$3,H1387,holiday!$B$2:$B$10),0)))</f>
        <v/>
      </c>
      <c r="O1387" s="0" t="str">
        <f aca="false">IF(ISBLANK(A1387),"",SUMIF($A$3:$A1387,O$2,$B$3:$B1387))</f>
        <v/>
      </c>
      <c r="P1387" s="0" t="str">
        <f aca="false">IF(ISBLANK(A1387),"",SUMIF($A$3:$A1387,P$2,$B$3:$B1387))</f>
        <v/>
      </c>
      <c r="Q1387" s="0" t="str">
        <f aca="false">IF(ISBLANK(A1387),"",SUMIF($A$3:$A1387,Q$2,$B$3:$B1387))</f>
        <v/>
      </c>
      <c r="R1387" s="0" t="str">
        <f aca="false">IF(ISBLANK(A1387),"",SUMIF($A$3:$A1387,R$2,$B$3:$B1387))</f>
        <v/>
      </c>
      <c r="T1387" s="9" t="str">
        <f aca="false">IF(ISBLANK(A1387),"",IF($A1387=T$2,$C1387,T1386))</f>
        <v/>
      </c>
      <c r="U1387" s="9" t="str">
        <f aca="false">IF(ISBLANK(A1387),"",IF($A1387=U$2,$C1387,U1386))</f>
        <v/>
      </c>
      <c r="V1387" s="9" t="str">
        <f aca="false">IF(ISBLANK(A1387),"",IF($A1387=V$2,$C1387,V1386))</f>
        <v/>
      </c>
      <c r="W1387" s="9" t="str">
        <f aca="false">IF(ISBLANK(A1387),"",IF($A1387=W$2,$C1387,W1386))</f>
        <v/>
      </c>
    </row>
    <row r="1388" customFormat="false" ht="14.1" hidden="false" customHeight="false" outlineLevel="0" collapsed="false">
      <c r="H1388" s="8" t="n">
        <f aca="false">IF(ISBLANK(D1388),,LEFT(D1388,LEN(D1388)-6)*1)</f>
        <v>0</v>
      </c>
      <c r="I1388" s="9" t="str">
        <f aca="false">IF(ISBLANK(A1388),"",-B1388*C1388)</f>
        <v/>
      </c>
      <c r="J1388" s="9" t="str">
        <f aca="false">IF(ISBLANK(A1388),"",-SUM(I$3:I1388))</f>
        <v/>
      </c>
      <c r="K1388" s="9" t="str">
        <f aca="false">IF(ISBLANK(A1388),"",SUMPRODUCT(O1388:R1388,T1388:W1388)-J1388)</f>
        <v/>
      </c>
      <c r="L1388" s="5" t="str">
        <f aca="false">IF(ISBLANK(A1388),"",K1388/$M$1)</f>
        <v/>
      </c>
      <c r="M1388" s="5" t="str">
        <f aca="false">IF(ISBLANK(A1388),"",K1388/($M$1+SUM(K$3:K1387)))</f>
        <v/>
      </c>
      <c r="N1388" s="0" t="str">
        <f aca="false">IF(ISBLANK(A1388),"",IF(H1389=0,NETWORKDAYS($H$3,H1388,holiday!$B$2:$B$10),IF(DAY(H1388)&lt;DAY(H1389),NETWORKDAYS($H$3,H1388,holiday!$B$2:$B$10),0)))</f>
        <v/>
      </c>
      <c r="O1388" s="0" t="str">
        <f aca="false">IF(ISBLANK(A1388),"",SUMIF($A$3:$A1388,O$2,$B$3:$B1388))</f>
        <v/>
      </c>
      <c r="P1388" s="0" t="str">
        <f aca="false">IF(ISBLANK(A1388),"",SUMIF($A$3:$A1388,P$2,$B$3:$B1388))</f>
        <v/>
      </c>
      <c r="Q1388" s="0" t="str">
        <f aca="false">IF(ISBLANK(A1388),"",SUMIF($A$3:$A1388,Q$2,$B$3:$B1388))</f>
        <v/>
      </c>
      <c r="R1388" s="0" t="str">
        <f aca="false">IF(ISBLANK(A1388),"",SUMIF($A$3:$A1388,R$2,$B$3:$B1388))</f>
        <v/>
      </c>
      <c r="T1388" s="9" t="str">
        <f aca="false">IF(ISBLANK(A1388),"",IF($A1388=T$2,$C1388,T1387))</f>
        <v/>
      </c>
      <c r="U1388" s="9" t="str">
        <f aca="false">IF(ISBLANK(A1388),"",IF($A1388=U$2,$C1388,U1387))</f>
        <v/>
      </c>
      <c r="V1388" s="9" t="str">
        <f aca="false">IF(ISBLANK(A1388),"",IF($A1388=V$2,$C1388,V1387))</f>
        <v/>
      </c>
      <c r="W1388" s="9" t="str">
        <f aca="false">IF(ISBLANK(A1388),"",IF($A1388=W$2,$C1388,W1387))</f>
        <v/>
      </c>
    </row>
    <row r="1389" customFormat="false" ht="14.1" hidden="false" customHeight="false" outlineLevel="0" collapsed="false">
      <c r="H1389" s="8" t="n">
        <f aca="false">IF(ISBLANK(D1389),,LEFT(D1389,LEN(D1389)-6)*1)</f>
        <v>0</v>
      </c>
      <c r="I1389" s="9" t="str">
        <f aca="false">IF(ISBLANK(A1389),"",-B1389*C1389)</f>
        <v/>
      </c>
      <c r="J1389" s="9" t="str">
        <f aca="false">IF(ISBLANK(A1389),"",-SUM(I$3:I1389))</f>
        <v/>
      </c>
      <c r="K1389" s="9" t="str">
        <f aca="false">IF(ISBLANK(A1389),"",SUMPRODUCT(O1389:R1389,T1389:W1389)-J1389)</f>
        <v/>
      </c>
      <c r="L1389" s="5" t="str">
        <f aca="false">IF(ISBLANK(A1389),"",K1389/$M$1)</f>
        <v/>
      </c>
      <c r="M1389" s="5" t="str">
        <f aca="false">IF(ISBLANK(A1389),"",K1389/($M$1+SUM(K$3:K1388)))</f>
        <v/>
      </c>
      <c r="N1389" s="0" t="str">
        <f aca="false">IF(ISBLANK(A1389),"",IF(H1390=0,NETWORKDAYS($H$3,H1389,holiday!$B$2:$B$10),IF(DAY(H1389)&lt;DAY(H1390),NETWORKDAYS($H$3,H1389,holiday!$B$2:$B$10),0)))</f>
        <v/>
      </c>
      <c r="O1389" s="0" t="str">
        <f aca="false">IF(ISBLANK(A1389),"",SUMIF($A$3:$A1389,O$2,$B$3:$B1389))</f>
        <v/>
      </c>
      <c r="P1389" s="0" t="str">
        <f aca="false">IF(ISBLANK(A1389),"",SUMIF($A$3:$A1389,P$2,$B$3:$B1389))</f>
        <v/>
      </c>
      <c r="Q1389" s="0" t="str">
        <f aca="false">IF(ISBLANK(A1389),"",SUMIF($A$3:$A1389,Q$2,$B$3:$B1389))</f>
        <v/>
      </c>
      <c r="R1389" s="0" t="str">
        <f aca="false">IF(ISBLANK(A1389),"",SUMIF($A$3:$A1389,R$2,$B$3:$B1389))</f>
        <v/>
      </c>
      <c r="T1389" s="9" t="str">
        <f aca="false">IF(ISBLANK(A1389),"",IF($A1389=T$2,$C1389,T1388))</f>
        <v/>
      </c>
      <c r="U1389" s="9" t="str">
        <f aca="false">IF(ISBLANK(A1389),"",IF($A1389=U$2,$C1389,U1388))</f>
        <v/>
      </c>
      <c r="V1389" s="9" t="str">
        <f aca="false">IF(ISBLANK(A1389),"",IF($A1389=V$2,$C1389,V1388))</f>
        <v/>
      </c>
      <c r="W1389" s="9" t="str">
        <f aca="false">IF(ISBLANK(A1389),"",IF($A1389=W$2,$C1389,W1388))</f>
        <v/>
      </c>
    </row>
    <row r="1390" customFormat="false" ht="14.1" hidden="false" customHeight="false" outlineLevel="0" collapsed="false">
      <c r="H1390" s="8" t="n">
        <f aca="false">IF(ISBLANK(D1390),,LEFT(D1390,LEN(D1390)-6)*1)</f>
        <v>0</v>
      </c>
      <c r="I1390" s="9" t="str">
        <f aca="false">IF(ISBLANK(A1390),"",-B1390*C1390)</f>
        <v/>
      </c>
      <c r="J1390" s="9" t="str">
        <f aca="false">IF(ISBLANK(A1390),"",-SUM(I$3:I1390))</f>
        <v/>
      </c>
      <c r="K1390" s="9" t="str">
        <f aca="false">IF(ISBLANK(A1390),"",SUMPRODUCT(O1390:R1390,T1390:W1390)-J1390)</f>
        <v/>
      </c>
      <c r="L1390" s="5" t="str">
        <f aca="false">IF(ISBLANK(A1390),"",K1390/$M$1)</f>
        <v/>
      </c>
      <c r="M1390" s="5" t="str">
        <f aca="false">IF(ISBLANK(A1390),"",K1390/($M$1+SUM(K$3:K1389)))</f>
        <v/>
      </c>
      <c r="N1390" s="0" t="str">
        <f aca="false">IF(ISBLANK(A1390),"",IF(H1391=0,NETWORKDAYS($H$3,H1390,holiday!$B$2:$B$10),IF(DAY(H1390)&lt;DAY(H1391),NETWORKDAYS($H$3,H1390,holiday!$B$2:$B$10),0)))</f>
        <v/>
      </c>
      <c r="O1390" s="0" t="str">
        <f aca="false">IF(ISBLANK(A1390),"",SUMIF($A$3:$A1390,O$2,$B$3:$B1390))</f>
        <v/>
      </c>
      <c r="P1390" s="0" t="str">
        <f aca="false">IF(ISBLANK(A1390),"",SUMIF($A$3:$A1390,P$2,$B$3:$B1390))</f>
        <v/>
      </c>
      <c r="Q1390" s="0" t="str">
        <f aca="false">IF(ISBLANK(A1390),"",SUMIF($A$3:$A1390,Q$2,$B$3:$B1390))</f>
        <v/>
      </c>
      <c r="R1390" s="0" t="str">
        <f aca="false">IF(ISBLANK(A1390),"",SUMIF($A$3:$A1390,R$2,$B$3:$B1390))</f>
        <v/>
      </c>
      <c r="T1390" s="9" t="str">
        <f aca="false">IF(ISBLANK(A1390),"",IF($A1390=T$2,$C1390,T1389))</f>
        <v/>
      </c>
      <c r="U1390" s="9" t="str">
        <f aca="false">IF(ISBLANK(A1390),"",IF($A1390=U$2,$C1390,U1389))</f>
        <v/>
      </c>
      <c r="V1390" s="9" t="str">
        <f aca="false">IF(ISBLANK(A1390),"",IF($A1390=V$2,$C1390,V1389))</f>
        <v/>
      </c>
      <c r="W1390" s="9" t="str">
        <f aca="false">IF(ISBLANK(A1390),"",IF($A1390=W$2,$C1390,W1389))</f>
        <v/>
      </c>
    </row>
    <row r="1391" customFormat="false" ht="14.1" hidden="false" customHeight="false" outlineLevel="0" collapsed="false">
      <c r="H1391" s="8" t="n">
        <f aca="false">IF(ISBLANK(D1391),,LEFT(D1391,LEN(D1391)-6)*1)</f>
        <v>0</v>
      </c>
      <c r="I1391" s="9" t="str">
        <f aca="false">IF(ISBLANK(A1391),"",-B1391*C1391)</f>
        <v/>
      </c>
      <c r="J1391" s="9" t="str">
        <f aca="false">IF(ISBLANK(A1391),"",-SUM(I$3:I1391))</f>
        <v/>
      </c>
      <c r="K1391" s="9" t="str">
        <f aca="false">IF(ISBLANK(A1391),"",SUMPRODUCT(O1391:R1391,T1391:W1391)-J1391)</f>
        <v/>
      </c>
      <c r="L1391" s="5" t="str">
        <f aca="false">IF(ISBLANK(A1391),"",K1391/$M$1)</f>
        <v/>
      </c>
      <c r="M1391" s="5" t="str">
        <f aca="false">IF(ISBLANK(A1391),"",K1391/($M$1+SUM(K$3:K1390)))</f>
        <v/>
      </c>
      <c r="N1391" s="0" t="str">
        <f aca="false">IF(ISBLANK(A1391),"",IF(H1392=0,NETWORKDAYS($H$3,H1391,holiday!$B$2:$B$10),IF(DAY(H1391)&lt;DAY(H1392),NETWORKDAYS($H$3,H1391,holiday!$B$2:$B$10),0)))</f>
        <v/>
      </c>
      <c r="O1391" s="0" t="str">
        <f aca="false">IF(ISBLANK(A1391),"",SUMIF($A$3:$A1391,O$2,$B$3:$B1391))</f>
        <v/>
      </c>
      <c r="P1391" s="0" t="str">
        <f aca="false">IF(ISBLANK(A1391),"",SUMIF($A$3:$A1391,P$2,$B$3:$B1391))</f>
        <v/>
      </c>
      <c r="Q1391" s="0" t="str">
        <f aca="false">IF(ISBLANK(A1391),"",SUMIF($A$3:$A1391,Q$2,$B$3:$B1391))</f>
        <v/>
      </c>
      <c r="R1391" s="0" t="str">
        <f aca="false">IF(ISBLANK(A1391),"",SUMIF($A$3:$A1391,R$2,$B$3:$B1391))</f>
        <v/>
      </c>
      <c r="T1391" s="9" t="str">
        <f aca="false">IF(ISBLANK(A1391),"",IF($A1391=T$2,$C1391,T1390))</f>
        <v/>
      </c>
      <c r="U1391" s="9" t="str">
        <f aca="false">IF(ISBLANK(A1391),"",IF($A1391=U$2,$C1391,U1390))</f>
        <v/>
      </c>
      <c r="V1391" s="9" t="str">
        <f aca="false">IF(ISBLANK(A1391),"",IF($A1391=V$2,$C1391,V1390))</f>
        <v/>
      </c>
      <c r="W1391" s="9" t="str">
        <f aca="false">IF(ISBLANK(A1391),"",IF($A1391=W$2,$C1391,W1390))</f>
        <v/>
      </c>
    </row>
    <row r="1392" customFormat="false" ht="14.1" hidden="false" customHeight="false" outlineLevel="0" collapsed="false">
      <c r="H1392" s="8" t="n">
        <f aca="false">IF(ISBLANK(D1392),,LEFT(D1392,LEN(D1392)-6)*1)</f>
        <v>0</v>
      </c>
      <c r="I1392" s="9" t="str">
        <f aca="false">IF(ISBLANK(A1392),"",-B1392*C1392)</f>
        <v/>
      </c>
      <c r="J1392" s="9" t="str">
        <f aca="false">IF(ISBLANK(A1392),"",-SUM(I$3:I1392))</f>
        <v/>
      </c>
      <c r="K1392" s="9" t="str">
        <f aca="false">IF(ISBLANK(A1392),"",SUMPRODUCT(O1392:R1392,T1392:W1392)-J1392)</f>
        <v/>
      </c>
      <c r="L1392" s="5" t="str">
        <f aca="false">IF(ISBLANK(A1392),"",K1392/$M$1)</f>
        <v/>
      </c>
      <c r="M1392" s="5" t="str">
        <f aca="false">IF(ISBLANK(A1392),"",K1392/($M$1+SUM(K$3:K1391)))</f>
        <v/>
      </c>
      <c r="N1392" s="0" t="str">
        <f aca="false">IF(ISBLANK(A1392),"",IF(H1393=0,NETWORKDAYS($H$3,H1392,holiday!$B$2:$B$10),IF(DAY(H1392)&lt;DAY(H1393),NETWORKDAYS($H$3,H1392,holiday!$B$2:$B$10),0)))</f>
        <v/>
      </c>
      <c r="O1392" s="0" t="str">
        <f aca="false">IF(ISBLANK(A1392),"",SUMIF($A$3:$A1392,O$2,$B$3:$B1392))</f>
        <v/>
      </c>
      <c r="P1392" s="0" t="str">
        <f aca="false">IF(ISBLANK(A1392),"",SUMIF($A$3:$A1392,P$2,$B$3:$B1392))</f>
        <v/>
      </c>
      <c r="Q1392" s="0" t="str">
        <f aca="false">IF(ISBLANK(A1392),"",SUMIF($A$3:$A1392,Q$2,$B$3:$B1392))</f>
        <v/>
      </c>
      <c r="R1392" s="0" t="str">
        <f aca="false">IF(ISBLANK(A1392),"",SUMIF($A$3:$A1392,R$2,$B$3:$B1392))</f>
        <v/>
      </c>
      <c r="T1392" s="9" t="str">
        <f aca="false">IF(ISBLANK(A1392),"",IF($A1392=T$2,$C1392,T1391))</f>
        <v/>
      </c>
      <c r="U1392" s="9" t="str">
        <f aca="false">IF(ISBLANK(A1392),"",IF($A1392=U$2,$C1392,U1391))</f>
        <v/>
      </c>
      <c r="V1392" s="9" t="str">
        <f aca="false">IF(ISBLANK(A1392),"",IF($A1392=V$2,$C1392,V1391))</f>
        <v/>
      </c>
      <c r="W1392" s="9" t="str">
        <f aca="false">IF(ISBLANK(A1392),"",IF($A1392=W$2,$C1392,W1391))</f>
        <v/>
      </c>
    </row>
    <row r="1393" customFormat="false" ht="14.1" hidden="false" customHeight="false" outlineLevel="0" collapsed="false">
      <c r="H1393" s="8" t="n">
        <f aca="false">IF(ISBLANK(D1393),,LEFT(D1393,LEN(D1393)-6)*1)</f>
        <v>0</v>
      </c>
      <c r="I1393" s="9" t="str">
        <f aca="false">IF(ISBLANK(A1393),"",-B1393*C1393)</f>
        <v/>
      </c>
      <c r="J1393" s="9" t="str">
        <f aca="false">IF(ISBLANK(A1393),"",-SUM(I$3:I1393))</f>
        <v/>
      </c>
      <c r="K1393" s="9" t="str">
        <f aca="false">IF(ISBLANK(A1393),"",SUMPRODUCT(O1393:R1393,T1393:W1393)-J1393)</f>
        <v/>
      </c>
      <c r="L1393" s="5" t="str">
        <f aca="false">IF(ISBLANK(A1393),"",K1393/$M$1)</f>
        <v/>
      </c>
      <c r="M1393" s="5" t="str">
        <f aca="false">IF(ISBLANK(A1393),"",K1393/($M$1+SUM(K$3:K1392)))</f>
        <v/>
      </c>
      <c r="N1393" s="0" t="str">
        <f aca="false">IF(ISBLANK(A1393),"",IF(H1394=0,NETWORKDAYS($H$3,H1393,holiday!$B$2:$B$10),IF(DAY(H1393)&lt;DAY(H1394),NETWORKDAYS($H$3,H1393,holiday!$B$2:$B$10),0)))</f>
        <v/>
      </c>
      <c r="O1393" s="0" t="str">
        <f aca="false">IF(ISBLANK(A1393),"",SUMIF($A$3:$A1393,O$2,$B$3:$B1393))</f>
        <v/>
      </c>
      <c r="P1393" s="0" t="str">
        <f aca="false">IF(ISBLANK(A1393),"",SUMIF($A$3:$A1393,P$2,$B$3:$B1393))</f>
        <v/>
      </c>
      <c r="Q1393" s="0" t="str">
        <f aca="false">IF(ISBLANK(A1393),"",SUMIF($A$3:$A1393,Q$2,$B$3:$B1393))</f>
        <v/>
      </c>
      <c r="R1393" s="0" t="str">
        <f aca="false">IF(ISBLANK(A1393),"",SUMIF($A$3:$A1393,R$2,$B$3:$B1393))</f>
        <v/>
      </c>
      <c r="T1393" s="9" t="str">
        <f aca="false">IF(ISBLANK(A1393),"",IF($A1393=T$2,$C1393,T1392))</f>
        <v/>
      </c>
      <c r="U1393" s="9" t="str">
        <f aca="false">IF(ISBLANK(A1393),"",IF($A1393=U$2,$C1393,U1392))</f>
        <v/>
      </c>
      <c r="V1393" s="9" t="str">
        <f aca="false">IF(ISBLANK(A1393),"",IF($A1393=V$2,$C1393,V1392))</f>
        <v/>
      </c>
      <c r="W1393" s="9" t="str">
        <f aca="false">IF(ISBLANK(A1393),"",IF($A1393=W$2,$C1393,W1392))</f>
        <v/>
      </c>
    </row>
    <row r="1394" customFormat="false" ht="14.1" hidden="false" customHeight="false" outlineLevel="0" collapsed="false">
      <c r="H1394" s="8" t="n">
        <f aca="false">IF(ISBLANK(D1394),,LEFT(D1394,LEN(D1394)-6)*1)</f>
        <v>0</v>
      </c>
      <c r="I1394" s="9" t="str">
        <f aca="false">IF(ISBLANK(A1394),"",-B1394*C1394)</f>
        <v/>
      </c>
      <c r="J1394" s="9" t="str">
        <f aca="false">IF(ISBLANK(A1394),"",-SUM(I$3:I1394))</f>
        <v/>
      </c>
      <c r="K1394" s="9" t="str">
        <f aca="false">IF(ISBLANK(A1394),"",SUMPRODUCT(O1394:R1394,T1394:W1394)-J1394)</f>
        <v/>
      </c>
      <c r="L1394" s="5" t="str">
        <f aca="false">IF(ISBLANK(A1394),"",K1394/$M$1)</f>
        <v/>
      </c>
      <c r="M1394" s="5" t="str">
        <f aca="false">IF(ISBLANK(A1394),"",K1394/($M$1+SUM(K$3:K1393)))</f>
        <v/>
      </c>
      <c r="N1394" s="0" t="str">
        <f aca="false">IF(ISBLANK(A1394),"",IF(H1395=0,NETWORKDAYS($H$3,H1394,holiday!$B$2:$B$10),IF(DAY(H1394)&lt;DAY(H1395),NETWORKDAYS($H$3,H1394,holiday!$B$2:$B$10),0)))</f>
        <v/>
      </c>
      <c r="O1394" s="0" t="str">
        <f aca="false">IF(ISBLANK(A1394),"",SUMIF($A$3:$A1394,O$2,$B$3:$B1394))</f>
        <v/>
      </c>
      <c r="P1394" s="0" t="str">
        <f aca="false">IF(ISBLANK(A1394),"",SUMIF($A$3:$A1394,P$2,$B$3:$B1394))</f>
        <v/>
      </c>
      <c r="Q1394" s="0" t="str">
        <f aca="false">IF(ISBLANK(A1394),"",SUMIF($A$3:$A1394,Q$2,$B$3:$B1394))</f>
        <v/>
      </c>
      <c r="R1394" s="0" t="str">
        <f aca="false">IF(ISBLANK(A1394),"",SUMIF($A$3:$A1394,R$2,$B$3:$B1394))</f>
        <v/>
      </c>
      <c r="T1394" s="9" t="str">
        <f aca="false">IF(ISBLANK(A1394),"",IF($A1394=T$2,$C1394,T1393))</f>
        <v/>
      </c>
      <c r="U1394" s="9" t="str">
        <f aca="false">IF(ISBLANK(A1394),"",IF($A1394=U$2,$C1394,U1393))</f>
        <v/>
      </c>
      <c r="V1394" s="9" t="str">
        <f aca="false">IF(ISBLANK(A1394),"",IF($A1394=V$2,$C1394,V1393))</f>
        <v/>
      </c>
      <c r="W1394" s="9" t="str">
        <f aca="false">IF(ISBLANK(A1394),"",IF($A1394=W$2,$C1394,W1393))</f>
        <v/>
      </c>
    </row>
    <row r="1395" customFormat="false" ht="14.1" hidden="false" customHeight="false" outlineLevel="0" collapsed="false">
      <c r="H1395" s="8" t="n">
        <f aca="false">IF(ISBLANK(D1395),,LEFT(D1395,LEN(D1395)-6)*1)</f>
        <v>0</v>
      </c>
      <c r="I1395" s="9" t="str">
        <f aca="false">IF(ISBLANK(A1395),"",-B1395*C1395)</f>
        <v/>
      </c>
      <c r="J1395" s="9" t="str">
        <f aca="false">IF(ISBLANK(A1395),"",-SUM(I$3:I1395))</f>
        <v/>
      </c>
      <c r="K1395" s="9" t="str">
        <f aca="false">IF(ISBLANK(A1395),"",SUMPRODUCT(O1395:R1395,T1395:W1395)-J1395)</f>
        <v/>
      </c>
      <c r="L1395" s="5" t="str">
        <f aca="false">IF(ISBLANK(A1395),"",K1395/$M$1)</f>
        <v/>
      </c>
      <c r="M1395" s="5" t="str">
        <f aca="false">IF(ISBLANK(A1395),"",K1395/($M$1+SUM(K$3:K1394)))</f>
        <v/>
      </c>
      <c r="N1395" s="0" t="str">
        <f aca="false">IF(ISBLANK(A1395),"",IF(H1396=0,NETWORKDAYS($H$3,H1395,holiday!$B$2:$B$10),IF(DAY(H1395)&lt;DAY(H1396),NETWORKDAYS($H$3,H1395,holiday!$B$2:$B$10),0)))</f>
        <v/>
      </c>
      <c r="O1395" s="0" t="str">
        <f aca="false">IF(ISBLANK(A1395),"",SUMIF($A$3:$A1395,O$2,$B$3:$B1395))</f>
        <v/>
      </c>
      <c r="P1395" s="0" t="str">
        <f aca="false">IF(ISBLANK(A1395),"",SUMIF($A$3:$A1395,P$2,$B$3:$B1395))</f>
        <v/>
      </c>
      <c r="Q1395" s="0" t="str">
        <f aca="false">IF(ISBLANK(A1395),"",SUMIF($A$3:$A1395,Q$2,$B$3:$B1395))</f>
        <v/>
      </c>
      <c r="R1395" s="0" t="str">
        <f aca="false">IF(ISBLANK(A1395),"",SUMIF($A$3:$A1395,R$2,$B$3:$B1395))</f>
        <v/>
      </c>
      <c r="T1395" s="9" t="str">
        <f aca="false">IF(ISBLANK(A1395),"",IF($A1395=T$2,$C1395,T1394))</f>
        <v/>
      </c>
      <c r="U1395" s="9" t="str">
        <f aca="false">IF(ISBLANK(A1395),"",IF($A1395=U$2,$C1395,U1394))</f>
        <v/>
      </c>
      <c r="V1395" s="9" t="str">
        <f aca="false">IF(ISBLANK(A1395),"",IF($A1395=V$2,$C1395,V1394))</f>
        <v/>
      </c>
      <c r="W1395" s="9" t="str">
        <f aca="false">IF(ISBLANK(A1395),"",IF($A1395=W$2,$C1395,W1394))</f>
        <v/>
      </c>
    </row>
    <row r="1396" customFormat="false" ht="14.1" hidden="false" customHeight="false" outlineLevel="0" collapsed="false">
      <c r="H1396" s="8" t="n">
        <f aca="false">IF(ISBLANK(D1396),,LEFT(D1396,LEN(D1396)-6)*1)</f>
        <v>0</v>
      </c>
      <c r="I1396" s="9" t="str">
        <f aca="false">IF(ISBLANK(A1396),"",-B1396*C1396)</f>
        <v/>
      </c>
      <c r="J1396" s="9" t="str">
        <f aca="false">IF(ISBLANK(A1396),"",-SUM(I$3:I1396))</f>
        <v/>
      </c>
      <c r="K1396" s="9" t="str">
        <f aca="false">IF(ISBLANK(A1396),"",SUMPRODUCT(O1396:R1396,T1396:W1396)-J1396)</f>
        <v/>
      </c>
      <c r="L1396" s="5" t="str">
        <f aca="false">IF(ISBLANK(A1396),"",K1396/$M$1)</f>
        <v/>
      </c>
      <c r="M1396" s="5" t="str">
        <f aca="false">IF(ISBLANK(A1396),"",K1396/($M$1+SUM(K$3:K1395)))</f>
        <v/>
      </c>
      <c r="N1396" s="0" t="str">
        <f aca="false">IF(ISBLANK(A1396),"",IF(H1397=0,NETWORKDAYS($H$3,H1396,holiday!$B$2:$B$10),IF(DAY(H1396)&lt;DAY(H1397),NETWORKDAYS($H$3,H1396,holiday!$B$2:$B$10),0)))</f>
        <v/>
      </c>
      <c r="O1396" s="0" t="str">
        <f aca="false">IF(ISBLANK(A1396),"",SUMIF($A$3:$A1396,O$2,$B$3:$B1396))</f>
        <v/>
      </c>
      <c r="P1396" s="0" t="str">
        <f aca="false">IF(ISBLANK(A1396),"",SUMIF($A$3:$A1396,P$2,$B$3:$B1396))</f>
        <v/>
      </c>
      <c r="Q1396" s="0" t="str">
        <f aca="false">IF(ISBLANK(A1396),"",SUMIF($A$3:$A1396,Q$2,$B$3:$B1396))</f>
        <v/>
      </c>
      <c r="R1396" s="0" t="str">
        <f aca="false">IF(ISBLANK(A1396),"",SUMIF($A$3:$A1396,R$2,$B$3:$B1396))</f>
        <v/>
      </c>
      <c r="T1396" s="9" t="str">
        <f aca="false">IF(ISBLANK(A1396),"",IF($A1396=T$2,$C1396,T1395))</f>
        <v/>
      </c>
      <c r="U1396" s="9" t="str">
        <f aca="false">IF(ISBLANK(A1396),"",IF($A1396=U$2,$C1396,U1395))</f>
        <v/>
      </c>
      <c r="V1396" s="9" t="str">
        <f aca="false">IF(ISBLANK(A1396),"",IF($A1396=V$2,$C1396,V1395))</f>
        <v/>
      </c>
      <c r="W1396" s="9" t="str">
        <f aca="false">IF(ISBLANK(A1396),"",IF($A1396=W$2,$C1396,W1395))</f>
        <v/>
      </c>
    </row>
    <row r="1397" customFormat="false" ht="14.1" hidden="false" customHeight="false" outlineLevel="0" collapsed="false">
      <c r="H1397" s="8" t="n">
        <f aca="false">IF(ISBLANK(D1397),,LEFT(D1397,LEN(D1397)-6)*1)</f>
        <v>0</v>
      </c>
      <c r="I1397" s="9" t="str">
        <f aca="false">IF(ISBLANK(A1397),"",-B1397*C1397)</f>
        <v/>
      </c>
      <c r="J1397" s="9" t="str">
        <f aca="false">IF(ISBLANK(A1397),"",-SUM(I$3:I1397))</f>
        <v/>
      </c>
      <c r="K1397" s="9" t="str">
        <f aca="false">IF(ISBLANK(A1397),"",SUMPRODUCT(O1397:R1397,T1397:W1397)-J1397)</f>
        <v/>
      </c>
      <c r="L1397" s="5" t="str">
        <f aca="false">IF(ISBLANK(A1397),"",K1397/$M$1)</f>
        <v/>
      </c>
      <c r="M1397" s="5" t="str">
        <f aca="false">IF(ISBLANK(A1397),"",K1397/($M$1+SUM(K$3:K1396)))</f>
        <v/>
      </c>
      <c r="N1397" s="0" t="str">
        <f aca="false">IF(ISBLANK(A1397),"",IF(H1398=0,NETWORKDAYS($H$3,H1397,holiday!$B$2:$B$10),IF(DAY(H1397)&lt;DAY(H1398),NETWORKDAYS($H$3,H1397,holiday!$B$2:$B$10),0)))</f>
        <v/>
      </c>
      <c r="O1397" s="0" t="str">
        <f aca="false">IF(ISBLANK(A1397),"",SUMIF($A$3:$A1397,O$2,$B$3:$B1397))</f>
        <v/>
      </c>
      <c r="P1397" s="0" t="str">
        <f aca="false">IF(ISBLANK(A1397),"",SUMIF($A$3:$A1397,P$2,$B$3:$B1397))</f>
        <v/>
      </c>
      <c r="Q1397" s="0" t="str">
        <f aca="false">IF(ISBLANK(A1397),"",SUMIF($A$3:$A1397,Q$2,$B$3:$B1397))</f>
        <v/>
      </c>
      <c r="R1397" s="0" t="str">
        <f aca="false">IF(ISBLANK(A1397),"",SUMIF($A$3:$A1397,R$2,$B$3:$B1397))</f>
        <v/>
      </c>
      <c r="T1397" s="9" t="str">
        <f aca="false">IF(ISBLANK(A1397),"",IF($A1397=T$2,$C1397,T1396))</f>
        <v/>
      </c>
      <c r="U1397" s="9" t="str">
        <f aca="false">IF(ISBLANK(A1397),"",IF($A1397=U$2,$C1397,U1396))</f>
        <v/>
      </c>
      <c r="V1397" s="9" t="str">
        <f aca="false">IF(ISBLANK(A1397),"",IF($A1397=V$2,$C1397,V1396))</f>
        <v/>
      </c>
      <c r="W1397" s="9" t="str">
        <f aca="false">IF(ISBLANK(A1397),"",IF($A1397=W$2,$C1397,W1396))</f>
        <v/>
      </c>
    </row>
    <row r="1398" customFormat="false" ht="14.1" hidden="false" customHeight="false" outlineLevel="0" collapsed="false">
      <c r="H1398" s="8" t="n">
        <f aca="false">IF(ISBLANK(D1398),,LEFT(D1398,LEN(D1398)-6)*1)</f>
        <v>0</v>
      </c>
      <c r="I1398" s="9" t="str">
        <f aca="false">IF(ISBLANK(A1398),"",-B1398*C1398)</f>
        <v/>
      </c>
      <c r="J1398" s="9" t="str">
        <f aca="false">IF(ISBLANK(A1398),"",-SUM(I$3:I1398))</f>
        <v/>
      </c>
      <c r="K1398" s="9" t="str">
        <f aca="false">IF(ISBLANK(A1398),"",SUMPRODUCT(O1398:R1398,T1398:W1398)-J1398)</f>
        <v/>
      </c>
      <c r="L1398" s="5" t="str">
        <f aca="false">IF(ISBLANK(A1398),"",K1398/$M$1)</f>
        <v/>
      </c>
      <c r="M1398" s="5" t="str">
        <f aca="false">IF(ISBLANK(A1398),"",K1398/($M$1+SUM(K$3:K1397)))</f>
        <v/>
      </c>
      <c r="N1398" s="0" t="str">
        <f aca="false">IF(ISBLANK(A1398),"",IF(H1399=0,NETWORKDAYS($H$3,H1398,holiday!$B$2:$B$10),IF(DAY(H1398)&lt;DAY(H1399),NETWORKDAYS($H$3,H1398,holiday!$B$2:$B$10),0)))</f>
        <v/>
      </c>
      <c r="O1398" s="0" t="str">
        <f aca="false">IF(ISBLANK(A1398),"",SUMIF($A$3:$A1398,O$2,$B$3:$B1398))</f>
        <v/>
      </c>
      <c r="P1398" s="0" t="str">
        <f aca="false">IF(ISBLANK(A1398),"",SUMIF($A$3:$A1398,P$2,$B$3:$B1398))</f>
        <v/>
      </c>
      <c r="Q1398" s="0" t="str">
        <f aca="false">IF(ISBLANK(A1398),"",SUMIF($A$3:$A1398,Q$2,$B$3:$B1398))</f>
        <v/>
      </c>
      <c r="R1398" s="0" t="str">
        <f aca="false">IF(ISBLANK(A1398),"",SUMIF($A$3:$A1398,R$2,$B$3:$B1398))</f>
        <v/>
      </c>
      <c r="T1398" s="9" t="str">
        <f aca="false">IF(ISBLANK(A1398),"",IF($A1398=T$2,$C1398,T1397))</f>
        <v/>
      </c>
      <c r="U1398" s="9" t="str">
        <f aca="false">IF(ISBLANK(A1398),"",IF($A1398=U$2,$C1398,U1397))</f>
        <v/>
      </c>
      <c r="V1398" s="9" t="str">
        <f aca="false">IF(ISBLANK(A1398),"",IF($A1398=V$2,$C1398,V1397))</f>
        <v/>
      </c>
      <c r="W1398" s="9" t="str">
        <f aca="false">IF(ISBLANK(A1398),"",IF($A1398=W$2,$C1398,W1397))</f>
        <v/>
      </c>
    </row>
    <row r="1399" customFormat="false" ht="14.1" hidden="false" customHeight="false" outlineLevel="0" collapsed="false">
      <c r="H1399" s="8" t="n">
        <f aca="false">IF(ISBLANK(D1399),,LEFT(D1399,LEN(D1399)-6)*1)</f>
        <v>0</v>
      </c>
      <c r="I1399" s="9" t="str">
        <f aca="false">IF(ISBLANK(A1399),"",-B1399*C1399)</f>
        <v/>
      </c>
      <c r="J1399" s="9" t="str">
        <f aca="false">IF(ISBLANK(A1399),"",-SUM(I$3:I1399))</f>
        <v/>
      </c>
      <c r="K1399" s="9" t="str">
        <f aca="false">IF(ISBLANK(A1399),"",SUMPRODUCT(O1399:R1399,T1399:W1399)-J1399)</f>
        <v/>
      </c>
      <c r="L1399" s="5" t="str">
        <f aca="false">IF(ISBLANK(A1399),"",K1399/$M$1)</f>
        <v/>
      </c>
      <c r="M1399" s="5" t="str">
        <f aca="false">IF(ISBLANK(A1399),"",K1399/($M$1+SUM(K$3:K1398)))</f>
        <v/>
      </c>
      <c r="N1399" s="0" t="str">
        <f aca="false">IF(ISBLANK(A1399),"",IF(H1400=0,NETWORKDAYS($H$3,H1399,holiday!$B$2:$B$10),IF(DAY(H1399)&lt;DAY(H1400),NETWORKDAYS($H$3,H1399,holiday!$B$2:$B$10),0)))</f>
        <v/>
      </c>
      <c r="O1399" s="0" t="str">
        <f aca="false">IF(ISBLANK(A1399),"",SUMIF($A$3:$A1399,O$2,$B$3:$B1399))</f>
        <v/>
      </c>
      <c r="P1399" s="0" t="str">
        <f aca="false">IF(ISBLANK(A1399),"",SUMIF($A$3:$A1399,P$2,$B$3:$B1399))</f>
        <v/>
      </c>
      <c r="Q1399" s="0" t="str">
        <f aca="false">IF(ISBLANK(A1399),"",SUMIF($A$3:$A1399,Q$2,$B$3:$B1399))</f>
        <v/>
      </c>
      <c r="R1399" s="0" t="str">
        <f aca="false">IF(ISBLANK(A1399),"",SUMIF($A$3:$A1399,R$2,$B$3:$B1399))</f>
        <v/>
      </c>
      <c r="T1399" s="9" t="str">
        <f aca="false">IF(ISBLANK(A1399),"",IF($A1399=T$2,$C1399,T1398))</f>
        <v/>
      </c>
      <c r="U1399" s="9" t="str">
        <f aca="false">IF(ISBLANK(A1399),"",IF($A1399=U$2,$C1399,U1398))</f>
        <v/>
      </c>
      <c r="V1399" s="9" t="str">
        <f aca="false">IF(ISBLANK(A1399),"",IF($A1399=V$2,$C1399,V1398))</f>
        <v/>
      </c>
      <c r="W1399" s="9" t="str">
        <f aca="false">IF(ISBLANK(A1399),"",IF($A1399=W$2,$C1399,W1398))</f>
        <v/>
      </c>
    </row>
    <row r="1400" customFormat="false" ht="14.1" hidden="false" customHeight="false" outlineLevel="0" collapsed="false">
      <c r="H1400" s="8" t="n">
        <f aca="false">IF(ISBLANK(D1400),,LEFT(D1400,LEN(D1400)-6)*1)</f>
        <v>0</v>
      </c>
      <c r="I1400" s="9" t="str">
        <f aca="false">IF(ISBLANK(A1400),"",-B1400*C1400)</f>
        <v/>
      </c>
      <c r="J1400" s="9" t="str">
        <f aca="false">IF(ISBLANK(A1400),"",-SUM(I$3:I1400))</f>
        <v/>
      </c>
      <c r="K1400" s="9" t="str">
        <f aca="false">IF(ISBLANK(A1400),"",SUMPRODUCT(O1400:R1400,T1400:W1400)-J1400)</f>
        <v/>
      </c>
      <c r="L1400" s="5" t="str">
        <f aca="false">IF(ISBLANK(A1400),"",K1400/$M$1)</f>
        <v/>
      </c>
      <c r="M1400" s="5" t="str">
        <f aca="false">IF(ISBLANK(A1400),"",K1400/($M$1+SUM(K$3:K1399)))</f>
        <v/>
      </c>
      <c r="N1400" s="0" t="str">
        <f aca="false">IF(ISBLANK(A1400),"",IF(H1401=0,NETWORKDAYS($H$3,H1400,holiday!$B$2:$B$10),IF(DAY(H1400)&lt;DAY(H1401),NETWORKDAYS($H$3,H1400,holiday!$B$2:$B$10),0)))</f>
        <v/>
      </c>
      <c r="O1400" s="0" t="str">
        <f aca="false">IF(ISBLANK(A1400),"",SUMIF($A$3:$A1400,O$2,$B$3:$B1400))</f>
        <v/>
      </c>
      <c r="P1400" s="0" t="str">
        <f aca="false">IF(ISBLANK(A1400),"",SUMIF($A$3:$A1400,P$2,$B$3:$B1400))</f>
        <v/>
      </c>
      <c r="Q1400" s="0" t="str">
        <f aca="false">IF(ISBLANK(A1400),"",SUMIF($A$3:$A1400,Q$2,$B$3:$B1400))</f>
        <v/>
      </c>
      <c r="R1400" s="0" t="str">
        <f aca="false">IF(ISBLANK(A1400),"",SUMIF($A$3:$A1400,R$2,$B$3:$B1400))</f>
        <v/>
      </c>
      <c r="T1400" s="9" t="str">
        <f aca="false">IF(ISBLANK(A1400),"",IF($A1400=T$2,$C1400,T1399))</f>
        <v/>
      </c>
      <c r="U1400" s="9" t="str">
        <f aca="false">IF(ISBLANK(A1400),"",IF($A1400=U$2,$C1400,U1399))</f>
        <v/>
      </c>
      <c r="V1400" s="9" t="str">
        <f aca="false">IF(ISBLANK(A1400),"",IF($A1400=V$2,$C1400,V1399))</f>
        <v/>
      </c>
      <c r="W1400" s="9" t="str">
        <f aca="false">IF(ISBLANK(A1400),"",IF($A1400=W$2,$C1400,W1399))</f>
        <v/>
      </c>
    </row>
    <row r="1401" customFormat="false" ht="14.1" hidden="false" customHeight="false" outlineLevel="0" collapsed="false">
      <c r="H1401" s="8" t="n">
        <f aca="false">IF(ISBLANK(D1401),,LEFT(D1401,LEN(D1401)-6)*1)</f>
        <v>0</v>
      </c>
      <c r="I1401" s="9" t="str">
        <f aca="false">IF(ISBLANK(A1401),"",-B1401*C1401)</f>
        <v/>
      </c>
      <c r="J1401" s="9" t="str">
        <f aca="false">IF(ISBLANK(A1401),"",-SUM(I$3:I1401))</f>
        <v/>
      </c>
      <c r="K1401" s="9" t="str">
        <f aca="false">IF(ISBLANK(A1401),"",SUMPRODUCT(O1401:R1401,T1401:W1401)-J1401)</f>
        <v/>
      </c>
      <c r="L1401" s="5" t="str">
        <f aca="false">IF(ISBLANK(A1401),"",K1401/$M$1)</f>
        <v/>
      </c>
      <c r="M1401" s="5" t="str">
        <f aca="false">IF(ISBLANK(A1401),"",K1401/($M$1+SUM(K$3:K1400)))</f>
        <v/>
      </c>
      <c r="N1401" s="0" t="str">
        <f aca="false">IF(ISBLANK(A1401),"",IF(H1402=0,NETWORKDAYS($H$3,H1401,holiday!$B$2:$B$10),IF(DAY(H1401)&lt;DAY(H1402),NETWORKDAYS($H$3,H1401,holiday!$B$2:$B$10),0)))</f>
        <v/>
      </c>
      <c r="O1401" s="0" t="str">
        <f aca="false">IF(ISBLANK(A1401),"",SUMIF($A$3:$A1401,O$2,$B$3:$B1401))</f>
        <v/>
      </c>
      <c r="P1401" s="0" t="str">
        <f aca="false">IF(ISBLANK(A1401),"",SUMIF($A$3:$A1401,P$2,$B$3:$B1401))</f>
        <v/>
      </c>
      <c r="Q1401" s="0" t="str">
        <f aca="false">IF(ISBLANK(A1401),"",SUMIF($A$3:$A1401,Q$2,$B$3:$B1401))</f>
        <v/>
      </c>
      <c r="R1401" s="0" t="str">
        <f aca="false">IF(ISBLANK(A1401),"",SUMIF($A$3:$A1401,R$2,$B$3:$B1401))</f>
        <v/>
      </c>
      <c r="T1401" s="9" t="str">
        <f aca="false">IF(ISBLANK(A1401),"",IF($A1401=T$2,$C1401,T1400))</f>
        <v/>
      </c>
      <c r="U1401" s="9" t="str">
        <f aca="false">IF(ISBLANK(A1401),"",IF($A1401=U$2,$C1401,U1400))</f>
        <v/>
      </c>
      <c r="V1401" s="9" t="str">
        <f aca="false">IF(ISBLANK(A1401),"",IF($A1401=V$2,$C1401,V1400))</f>
        <v/>
      </c>
      <c r="W1401" s="9" t="str">
        <f aca="false">IF(ISBLANK(A1401),"",IF($A1401=W$2,$C1401,W1400))</f>
        <v/>
      </c>
    </row>
    <row r="1402" customFormat="false" ht="14.1" hidden="false" customHeight="false" outlineLevel="0" collapsed="false">
      <c r="H1402" s="8" t="n">
        <f aca="false">IF(ISBLANK(D1402),,LEFT(D1402,LEN(D1402)-6)*1)</f>
        <v>0</v>
      </c>
      <c r="I1402" s="9" t="str">
        <f aca="false">IF(ISBLANK(A1402),"",-B1402*C1402)</f>
        <v/>
      </c>
      <c r="J1402" s="9" t="str">
        <f aca="false">IF(ISBLANK(A1402),"",-SUM(I$3:I1402))</f>
        <v/>
      </c>
      <c r="K1402" s="9" t="str">
        <f aca="false">IF(ISBLANK(A1402),"",SUMPRODUCT(O1402:R1402,T1402:W1402)-J1402)</f>
        <v/>
      </c>
      <c r="L1402" s="5" t="str">
        <f aca="false">IF(ISBLANK(A1402),"",K1402/$M$1)</f>
        <v/>
      </c>
      <c r="M1402" s="5" t="str">
        <f aca="false">IF(ISBLANK(A1402),"",K1402/($M$1+SUM(K$3:K1401)))</f>
        <v/>
      </c>
      <c r="N1402" s="0" t="str">
        <f aca="false">IF(ISBLANK(A1402),"",IF(H1403=0,NETWORKDAYS($H$3,H1402,holiday!$B$2:$B$10),IF(DAY(H1402)&lt;DAY(H1403),NETWORKDAYS($H$3,H1402,holiday!$B$2:$B$10),0)))</f>
        <v/>
      </c>
      <c r="O1402" s="0" t="str">
        <f aca="false">IF(ISBLANK(A1402),"",SUMIF($A$3:$A1402,O$2,$B$3:$B1402))</f>
        <v/>
      </c>
      <c r="P1402" s="0" t="str">
        <f aca="false">IF(ISBLANK(A1402),"",SUMIF($A$3:$A1402,P$2,$B$3:$B1402))</f>
        <v/>
      </c>
      <c r="Q1402" s="0" t="str">
        <f aca="false">IF(ISBLANK(A1402),"",SUMIF($A$3:$A1402,Q$2,$B$3:$B1402))</f>
        <v/>
      </c>
      <c r="R1402" s="0" t="str">
        <f aca="false">IF(ISBLANK(A1402),"",SUMIF($A$3:$A1402,R$2,$B$3:$B1402))</f>
        <v/>
      </c>
      <c r="T1402" s="9" t="str">
        <f aca="false">IF(ISBLANK(A1402),"",IF($A1402=T$2,$C1402,T1401))</f>
        <v/>
      </c>
      <c r="U1402" s="9" t="str">
        <f aca="false">IF(ISBLANK(A1402),"",IF($A1402=U$2,$C1402,U1401))</f>
        <v/>
      </c>
      <c r="V1402" s="9" t="str">
        <f aca="false">IF(ISBLANK(A1402),"",IF($A1402=V$2,$C1402,V1401))</f>
        <v/>
      </c>
      <c r="W1402" s="9" t="str">
        <f aca="false">IF(ISBLANK(A1402),"",IF($A1402=W$2,$C1402,W1401))</f>
        <v/>
      </c>
    </row>
    <row r="1403" customFormat="false" ht="14.1" hidden="false" customHeight="false" outlineLevel="0" collapsed="false">
      <c r="H1403" s="8" t="n">
        <f aca="false">IF(ISBLANK(D1403),,LEFT(D1403,LEN(D1403)-6)*1)</f>
        <v>0</v>
      </c>
      <c r="I1403" s="9" t="str">
        <f aca="false">IF(ISBLANK(A1403),"",-B1403*C1403)</f>
        <v/>
      </c>
      <c r="J1403" s="9" t="str">
        <f aca="false">IF(ISBLANK(A1403),"",-SUM(I$3:I1403))</f>
        <v/>
      </c>
      <c r="K1403" s="9" t="str">
        <f aca="false">IF(ISBLANK(A1403),"",SUMPRODUCT(O1403:R1403,T1403:W1403)-J1403)</f>
        <v/>
      </c>
      <c r="L1403" s="5" t="str">
        <f aca="false">IF(ISBLANK(A1403),"",K1403/$M$1)</f>
        <v/>
      </c>
      <c r="M1403" s="5" t="str">
        <f aca="false">IF(ISBLANK(A1403),"",K1403/($M$1+SUM(K$3:K1402)))</f>
        <v/>
      </c>
      <c r="N1403" s="0" t="str">
        <f aca="false">IF(ISBLANK(A1403),"",IF(H1404=0,NETWORKDAYS($H$3,H1403,holiday!$B$2:$B$10),IF(DAY(H1403)&lt;DAY(H1404),NETWORKDAYS($H$3,H1403,holiday!$B$2:$B$10),0)))</f>
        <v/>
      </c>
      <c r="O1403" s="0" t="str">
        <f aca="false">IF(ISBLANK(A1403),"",SUMIF($A$3:$A1403,O$2,$B$3:$B1403))</f>
        <v/>
      </c>
      <c r="P1403" s="0" t="str">
        <f aca="false">IF(ISBLANK(A1403),"",SUMIF($A$3:$A1403,P$2,$B$3:$B1403))</f>
        <v/>
      </c>
      <c r="Q1403" s="0" t="str">
        <f aca="false">IF(ISBLANK(A1403),"",SUMIF($A$3:$A1403,Q$2,$B$3:$B1403))</f>
        <v/>
      </c>
      <c r="R1403" s="0" t="str">
        <f aca="false">IF(ISBLANK(A1403),"",SUMIF($A$3:$A1403,R$2,$B$3:$B1403))</f>
        <v/>
      </c>
      <c r="T1403" s="9" t="str">
        <f aca="false">IF(ISBLANK(A1403),"",IF($A1403=T$2,$C1403,T1402))</f>
        <v/>
      </c>
      <c r="U1403" s="9" t="str">
        <f aca="false">IF(ISBLANK(A1403),"",IF($A1403=U$2,$C1403,U1402))</f>
        <v/>
      </c>
      <c r="V1403" s="9" t="str">
        <f aca="false">IF(ISBLANK(A1403),"",IF($A1403=V$2,$C1403,V1402))</f>
        <v/>
      </c>
      <c r="W1403" s="9" t="str">
        <f aca="false">IF(ISBLANK(A1403),"",IF($A1403=W$2,$C1403,W1402))</f>
        <v/>
      </c>
    </row>
    <row r="1404" customFormat="false" ht="14.1" hidden="false" customHeight="false" outlineLevel="0" collapsed="false">
      <c r="H1404" s="8" t="n">
        <f aca="false">IF(ISBLANK(D1404),,LEFT(D1404,LEN(D1404)-6)*1)</f>
        <v>0</v>
      </c>
      <c r="I1404" s="9" t="str">
        <f aca="false">IF(ISBLANK(A1404),"",-B1404*C1404)</f>
        <v/>
      </c>
      <c r="J1404" s="9" t="str">
        <f aca="false">IF(ISBLANK(A1404),"",-SUM(I$3:I1404))</f>
        <v/>
      </c>
      <c r="K1404" s="9" t="str">
        <f aca="false">IF(ISBLANK(A1404),"",SUMPRODUCT(O1404:R1404,T1404:W1404)-J1404)</f>
        <v/>
      </c>
      <c r="L1404" s="5" t="str">
        <f aca="false">IF(ISBLANK(A1404),"",K1404/$M$1)</f>
        <v/>
      </c>
      <c r="M1404" s="5" t="str">
        <f aca="false">IF(ISBLANK(A1404),"",K1404/($M$1+SUM(K$3:K1403)))</f>
        <v/>
      </c>
      <c r="N1404" s="0" t="str">
        <f aca="false">IF(ISBLANK(A1404),"",IF(H1405=0,NETWORKDAYS($H$3,H1404,holiday!$B$2:$B$10),IF(DAY(H1404)&lt;DAY(H1405),NETWORKDAYS($H$3,H1404,holiday!$B$2:$B$10),0)))</f>
        <v/>
      </c>
      <c r="O1404" s="0" t="str">
        <f aca="false">IF(ISBLANK(A1404),"",SUMIF($A$3:$A1404,O$2,$B$3:$B1404))</f>
        <v/>
      </c>
      <c r="P1404" s="0" t="str">
        <f aca="false">IF(ISBLANK(A1404),"",SUMIF($A$3:$A1404,P$2,$B$3:$B1404))</f>
        <v/>
      </c>
      <c r="Q1404" s="0" t="str">
        <f aca="false">IF(ISBLANK(A1404),"",SUMIF($A$3:$A1404,Q$2,$B$3:$B1404))</f>
        <v/>
      </c>
      <c r="R1404" s="0" t="str">
        <f aca="false">IF(ISBLANK(A1404),"",SUMIF($A$3:$A1404,R$2,$B$3:$B1404))</f>
        <v/>
      </c>
      <c r="T1404" s="9" t="str">
        <f aca="false">IF(ISBLANK(A1404),"",IF($A1404=T$2,$C1404,T1403))</f>
        <v/>
      </c>
      <c r="U1404" s="9" t="str">
        <f aca="false">IF(ISBLANK(A1404),"",IF($A1404=U$2,$C1404,U1403))</f>
        <v/>
      </c>
      <c r="V1404" s="9" t="str">
        <f aca="false">IF(ISBLANK(A1404),"",IF($A1404=V$2,$C1404,V1403))</f>
        <v/>
      </c>
      <c r="W1404" s="9" t="str">
        <f aca="false">IF(ISBLANK(A1404),"",IF($A1404=W$2,$C1404,W1403))</f>
        <v/>
      </c>
    </row>
    <row r="1405" customFormat="false" ht="14.1" hidden="false" customHeight="false" outlineLevel="0" collapsed="false">
      <c r="H1405" s="8" t="n">
        <f aca="false">IF(ISBLANK(D1405),,LEFT(D1405,LEN(D1405)-6)*1)</f>
        <v>0</v>
      </c>
      <c r="I1405" s="9" t="str">
        <f aca="false">IF(ISBLANK(A1405),"",-B1405*C1405)</f>
        <v/>
      </c>
      <c r="J1405" s="9" t="str">
        <f aca="false">IF(ISBLANK(A1405),"",-SUM(I$3:I1405))</f>
        <v/>
      </c>
      <c r="K1405" s="9" t="str">
        <f aca="false">IF(ISBLANK(A1405),"",SUMPRODUCT(O1405:R1405,T1405:W1405)-J1405)</f>
        <v/>
      </c>
      <c r="L1405" s="5" t="str">
        <f aca="false">IF(ISBLANK(A1405),"",K1405/$M$1)</f>
        <v/>
      </c>
      <c r="M1405" s="5" t="str">
        <f aca="false">IF(ISBLANK(A1405),"",K1405/($M$1+SUM(K$3:K1404)))</f>
        <v/>
      </c>
      <c r="N1405" s="0" t="str">
        <f aca="false">IF(ISBLANK(A1405),"",IF(H1406=0,NETWORKDAYS($H$3,H1405,holiday!$B$2:$B$10),IF(DAY(H1405)&lt;DAY(H1406),NETWORKDAYS($H$3,H1405,holiday!$B$2:$B$10),0)))</f>
        <v/>
      </c>
      <c r="O1405" s="0" t="str">
        <f aca="false">IF(ISBLANK(A1405),"",SUMIF($A$3:$A1405,O$2,$B$3:$B1405))</f>
        <v/>
      </c>
      <c r="P1405" s="0" t="str">
        <f aca="false">IF(ISBLANK(A1405),"",SUMIF($A$3:$A1405,P$2,$B$3:$B1405))</f>
        <v/>
      </c>
      <c r="Q1405" s="0" t="str">
        <f aca="false">IF(ISBLANK(A1405),"",SUMIF($A$3:$A1405,Q$2,$B$3:$B1405))</f>
        <v/>
      </c>
      <c r="R1405" s="0" t="str">
        <f aca="false">IF(ISBLANK(A1405),"",SUMIF($A$3:$A1405,R$2,$B$3:$B1405))</f>
        <v/>
      </c>
      <c r="T1405" s="9" t="str">
        <f aca="false">IF(ISBLANK(A1405),"",IF($A1405=T$2,$C1405,T1404))</f>
        <v/>
      </c>
      <c r="U1405" s="9" t="str">
        <f aca="false">IF(ISBLANK(A1405),"",IF($A1405=U$2,$C1405,U1404))</f>
        <v/>
      </c>
      <c r="V1405" s="9" t="str">
        <f aca="false">IF(ISBLANK(A1405),"",IF($A1405=V$2,$C1405,V1404))</f>
        <v/>
      </c>
      <c r="W1405" s="9" t="str">
        <f aca="false">IF(ISBLANK(A1405),"",IF($A1405=W$2,$C1405,W1404))</f>
        <v/>
      </c>
    </row>
    <row r="1406" customFormat="false" ht="14.1" hidden="false" customHeight="false" outlineLevel="0" collapsed="false">
      <c r="H1406" s="8" t="n">
        <f aca="false">IF(ISBLANK(D1406),,LEFT(D1406,LEN(D1406)-6)*1)</f>
        <v>0</v>
      </c>
      <c r="I1406" s="9" t="str">
        <f aca="false">IF(ISBLANK(A1406),"",-B1406*C1406)</f>
        <v/>
      </c>
      <c r="J1406" s="9" t="str">
        <f aca="false">IF(ISBLANK(A1406),"",-SUM(I$3:I1406))</f>
        <v/>
      </c>
      <c r="K1406" s="9" t="str">
        <f aca="false">IF(ISBLANK(A1406),"",SUMPRODUCT(O1406:R1406,T1406:W1406)-J1406)</f>
        <v/>
      </c>
      <c r="L1406" s="5" t="str">
        <f aca="false">IF(ISBLANK(A1406),"",K1406/$M$1)</f>
        <v/>
      </c>
      <c r="M1406" s="5" t="str">
        <f aca="false">IF(ISBLANK(A1406),"",K1406/($M$1+SUM(K$3:K1405)))</f>
        <v/>
      </c>
      <c r="N1406" s="0" t="str">
        <f aca="false">IF(ISBLANK(A1406),"",IF(H1407=0,NETWORKDAYS($H$3,H1406,holiday!$B$2:$B$10),IF(DAY(H1406)&lt;DAY(H1407),NETWORKDAYS($H$3,H1406,holiday!$B$2:$B$10),0)))</f>
        <v/>
      </c>
      <c r="O1406" s="0" t="str">
        <f aca="false">IF(ISBLANK(A1406),"",SUMIF($A$3:$A1406,O$2,$B$3:$B1406))</f>
        <v/>
      </c>
      <c r="P1406" s="0" t="str">
        <f aca="false">IF(ISBLANK(A1406),"",SUMIF($A$3:$A1406,P$2,$B$3:$B1406))</f>
        <v/>
      </c>
      <c r="Q1406" s="0" t="str">
        <f aca="false">IF(ISBLANK(A1406),"",SUMIF($A$3:$A1406,Q$2,$B$3:$B1406))</f>
        <v/>
      </c>
      <c r="R1406" s="0" t="str">
        <f aca="false">IF(ISBLANK(A1406),"",SUMIF($A$3:$A1406,R$2,$B$3:$B1406))</f>
        <v/>
      </c>
      <c r="T1406" s="9" t="str">
        <f aca="false">IF(ISBLANK(A1406),"",IF($A1406=T$2,$C1406,T1405))</f>
        <v/>
      </c>
      <c r="U1406" s="9" t="str">
        <f aca="false">IF(ISBLANK(A1406),"",IF($A1406=U$2,$C1406,U1405))</f>
        <v/>
      </c>
      <c r="V1406" s="9" t="str">
        <f aca="false">IF(ISBLANK(A1406),"",IF($A1406=V$2,$C1406,V1405))</f>
        <v/>
      </c>
      <c r="W1406" s="9" t="str">
        <f aca="false">IF(ISBLANK(A1406),"",IF($A1406=W$2,$C1406,W1405))</f>
        <v/>
      </c>
    </row>
    <row r="1407" customFormat="false" ht="14.1" hidden="false" customHeight="false" outlineLevel="0" collapsed="false">
      <c r="H1407" s="8" t="n">
        <f aca="false">IF(ISBLANK(D1407),,LEFT(D1407,LEN(D1407)-6)*1)</f>
        <v>0</v>
      </c>
      <c r="I1407" s="9" t="str">
        <f aca="false">IF(ISBLANK(A1407),"",-B1407*C1407)</f>
        <v/>
      </c>
      <c r="J1407" s="9" t="str">
        <f aca="false">IF(ISBLANK(A1407),"",-SUM(I$3:I1407))</f>
        <v/>
      </c>
      <c r="K1407" s="9" t="str">
        <f aca="false">IF(ISBLANK(A1407),"",SUMPRODUCT(O1407:R1407,T1407:W1407)-J1407)</f>
        <v/>
      </c>
      <c r="L1407" s="5" t="str">
        <f aca="false">IF(ISBLANK(A1407),"",K1407/$M$1)</f>
        <v/>
      </c>
      <c r="M1407" s="5" t="str">
        <f aca="false">IF(ISBLANK(A1407),"",K1407/($M$1+SUM(K$3:K1406)))</f>
        <v/>
      </c>
      <c r="N1407" s="0" t="str">
        <f aca="false">IF(ISBLANK(A1407),"",IF(H1408=0,NETWORKDAYS($H$3,H1407,holiday!$B$2:$B$10),IF(DAY(H1407)&lt;DAY(H1408),NETWORKDAYS($H$3,H1407,holiday!$B$2:$B$10),0)))</f>
        <v/>
      </c>
      <c r="O1407" s="0" t="str">
        <f aca="false">IF(ISBLANK(A1407),"",SUMIF($A$3:$A1407,O$2,$B$3:$B1407))</f>
        <v/>
      </c>
      <c r="P1407" s="0" t="str">
        <f aca="false">IF(ISBLANK(A1407),"",SUMIF($A$3:$A1407,P$2,$B$3:$B1407))</f>
        <v/>
      </c>
      <c r="Q1407" s="0" t="str">
        <f aca="false">IF(ISBLANK(A1407),"",SUMIF($A$3:$A1407,Q$2,$B$3:$B1407))</f>
        <v/>
      </c>
      <c r="R1407" s="0" t="str">
        <f aca="false">IF(ISBLANK(A1407),"",SUMIF($A$3:$A1407,R$2,$B$3:$B1407))</f>
        <v/>
      </c>
      <c r="T1407" s="9" t="str">
        <f aca="false">IF(ISBLANK(A1407),"",IF($A1407=T$2,$C1407,T1406))</f>
        <v/>
      </c>
      <c r="U1407" s="9" t="str">
        <f aca="false">IF(ISBLANK(A1407),"",IF($A1407=U$2,$C1407,U1406))</f>
        <v/>
      </c>
      <c r="V1407" s="9" t="str">
        <f aca="false">IF(ISBLANK(A1407),"",IF($A1407=V$2,$C1407,V1406))</f>
        <v/>
      </c>
      <c r="W1407" s="9" t="str">
        <f aca="false">IF(ISBLANK(A1407),"",IF($A1407=W$2,$C1407,W1406))</f>
        <v/>
      </c>
    </row>
    <row r="1408" customFormat="false" ht="14.1" hidden="false" customHeight="false" outlineLevel="0" collapsed="false">
      <c r="H1408" s="8" t="n">
        <f aca="false">IF(ISBLANK(D1408),,LEFT(D1408,LEN(D1408)-6)*1)</f>
        <v>0</v>
      </c>
      <c r="I1408" s="9" t="str">
        <f aca="false">IF(ISBLANK(A1408),"",-B1408*C1408)</f>
        <v/>
      </c>
      <c r="J1408" s="9" t="str">
        <f aca="false">IF(ISBLANK(A1408),"",-SUM(I$3:I1408))</f>
        <v/>
      </c>
      <c r="K1408" s="9" t="str">
        <f aca="false">IF(ISBLANK(A1408),"",SUMPRODUCT(O1408:R1408,T1408:W1408)-J1408)</f>
        <v/>
      </c>
      <c r="L1408" s="5" t="str">
        <f aca="false">IF(ISBLANK(A1408),"",K1408/$M$1)</f>
        <v/>
      </c>
      <c r="M1408" s="5" t="str">
        <f aca="false">IF(ISBLANK(A1408),"",K1408/($M$1+SUM(K$3:K1407)))</f>
        <v/>
      </c>
      <c r="N1408" s="0" t="str">
        <f aca="false">IF(ISBLANK(A1408),"",IF(H1409=0,NETWORKDAYS($H$3,H1408,holiday!$B$2:$B$10),IF(DAY(H1408)&lt;DAY(H1409),NETWORKDAYS($H$3,H1408,holiday!$B$2:$B$10),0)))</f>
        <v/>
      </c>
      <c r="O1408" s="0" t="str">
        <f aca="false">IF(ISBLANK(A1408),"",SUMIF($A$3:$A1408,O$2,$B$3:$B1408))</f>
        <v/>
      </c>
      <c r="P1408" s="0" t="str">
        <f aca="false">IF(ISBLANK(A1408),"",SUMIF($A$3:$A1408,P$2,$B$3:$B1408))</f>
        <v/>
      </c>
      <c r="Q1408" s="0" t="str">
        <f aca="false">IF(ISBLANK(A1408),"",SUMIF($A$3:$A1408,Q$2,$B$3:$B1408))</f>
        <v/>
      </c>
      <c r="R1408" s="0" t="str">
        <f aca="false">IF(ISBLANK(A1408),"",SUMIF($A$3:$A1408,R$2,$B$3:$B1408))</f>
        <v/>
      </c>
      <c r="T1408" s="9" t="str">
        <f aca="false">IF(ISBLANK(A1408),"",IF($A1408=T$2,$C1408,T1407))</f>
        <v/>
      </c>
      <c r="U1408" s="9" t="str">
        <f aca="false">IF(ISBLANK(A1408),"",IF($A1408=U$2,$C1408,U1407))</f>
        <v/>
      </c>
      <c r="V1408" s="9" t="str">
        <f aca="false">IF(ISBLANK(A1408),"",IF($A1408=V$2,$C1408,V1407))</f>
        <v/>
      </c>
      <c r="W1408" s="9" t="str">
        <f aca="false">IF(ISBLANK(A1408),"",IF($A1408=W$2,$C1408,W1407))</f>
        <v/>
      </c>
    </row>
    <row r="1409" customFormat="false" ht="14.1" hidden="false" customHeight="false" outlineLevel="0" collapsed="false">
      <c r="H1409" s="8" t="n">
        <f aca="false">IF(ISBLANK(D1409),,LEFT(D1409,LEN(D1409)-6)*1)</f>
        <v>0</v>
      </c>
      <c r="I1409" s="9" t="str">
        <f aca="false">IF(ISBLANK(A1409),"",-B1409*C1409)</f>
        <v/>
      </c>
      <c r="J1409" s="9" t="str">
        <f aca="false">IF(ISBLANK(A1409),"",-SUM(I$3:I1409))</f>
        <v/>
      </c>
      <c r="K1409" s="9" t="str">
        <f aca="false">IF(ISBLANK(A1409),"",SUMPRODUCT(O1409:R1409,T1409:W1409)-J1409)</f>
        <v/>
      </c>
      <c r="L1409" s="5" t="str">
        <f aca="false">IF(ISBLANK(A1409),"",K1409/$M$1)</f>
        <v/>
      </c>
      <c r="M1409" s="5" t="str">
        <f aca="false">IF(ISBLANK(A1409),"",K1409/($M$1+SUM(K$3:K1408)))</f>
        <v/>
      </c>
      <c r="N1409" s="0" t="str">
        <f aca="false">IF(ISBLANK(A1409),"",IF(H1410=0,NETWORKDAYS($H$3,H1409,holiday!$B$2:$B$10),IF(DAY(H1409)&lt;DAY(H1410),NETWORKDAYS($H$3,H1409,holiday!$B$2:$B$10),0)))</f>
        <v/>
      </c>
      <c r="O1409" s="0" t="str">
        <f aca="false">IF(ISBLANK(A1409),"",SUMIF($A$3:$A1409,O$2,$B$3:$B1409))</f>
        <v/>
      </c>
      <c r="P1409" s="0" t="str">
        <f aca="false">IF(ISBLANK(A1409),"",SUMIF($A$3:$A1409,P$2,$B$3:$B1409))</f>
        <v/>
      </c>
      <c r="Q1409" s="0" t="str">
        <f aca="false">IF(ISBLANK(A1409),"",SUMIF($A$3:$A1409,Q$2,$B$3:$B1409))</f>
        <v/>
      </c>
      <c r="R1409" s="0" t="str">
        <f aca="false">IF(ISBLANK(A1409),"",SUMIF($A$3:$A1409,R$2,$B$3:$B1409))</f>
        <v/>
      </c>
      <c r="T1409" s="9" t="str">
        <f aca="false">IF(ISBLANK(A1409),"",IF($A1409=T$2,$C1409,T1408))</f>
        <v/>
      </c>
      <c r="U1409" s="9" t="str">
        <f aca="false">IF(ISBLANK(A1409),"",IF($A1409=U$2,$C1409,U1408))</f>
        <v/>
      </c>
      <c r="V1409" s="9" t="str">
        <f aca="false">IF(ISBLANK(A1409),"",IF($A1409=V$2,$C1409,V1408))</f>
        <v/>
      </c>
      <c r="W1409" s="9" t="str">
        <f aca="false">IF(ISBLANK(A1409),"",IF($A1409=W$2,$C1409,W1408))</f>
        <v/>
      </c>
    </row>
    <row r="1410" customFormat="false" ht="14.1" hidden="false" customHeight="false" outlineLevel="0" collapsed="false">
      <c r="H1410" s="8" t="n">
        <f aca="false">IF(ISBLANK(D1410),,LEFT(D1410,LEN(D1410)-6)*1)</f>
        <v>0</v>
      </c>
      <c r="I1410" s="9" t="str">
        <f aca="false">IF(ISBLANK(A1410),"",-B1410*C1410)</f>
        <v/>
      </c>
      <c r="J1410" s="9" t="str">
        <f aca="false">IF(ISBLANK(A1410),"",-SUM(I$3:I1410))</f>
        <v/>
      </c>
      <c r="K1410" s="9" t="str">
        <f aca="false">IF(ISBLANK(A1410),"",SUMPRODUCT(O1410:R1410,T1410:W1410)-J1410)</f>
        <v/>
      </c>
      <c r="L1410" s="5" t="str">
        <f aca="false">IF(ISBLANK(A1410),"",K1410/$M$1)</f>
        <v/>
      </c>
      <c r="M1410" s="5" t="str">
        <f aca="false">IF(ISBLANK(A1410),"",K1410/($M$1+SUM(K$3:K1409)))</f>
        <v/>
      </c>
      <c r="N1410" s="0" t="str">
        <f aca="false">IF(ISBLANK(A1410),"",IF(H1411=0,NETWORKDAYS($H$3,H1410,holiday!$B$2:$B$10),IF(DAY(H1410)&lt;DAY(H1411),NETWORKDAYS($H$3,H1410,holiday!$B$2:$B$10),0)))</f>
        <v/>
      </c>
      <c r="O1410" s="0" t="str">
        <f aca="false">IF(ISBLANK(A1410),"",SUMIF($A$3:$A1410,O$2,$B$3:$B1410))</f>
        <v/>
      </c>
      <c r="P1410" s="0" t="str">
        <f aca="false">IF(ISBLANK(A1410),"",SUMIF($A$3:$A1410,P$2,$B$3:$B1410))</f>
        <v/>
      </c>
      <c r="Q1410" s="0" t="str">
        <f aca="false">IF(ISBLANK(A1410),"",SUMIF($A$3:$A1410,Q$2,$B$3:$B1410))</f>
        <v/>
      </c>
      <c r="R1410" s="0" t="str">
        <f aca="false">IF(ISBLANK(A1410),"",SUMIF($A$3:$A1410,R$2,$B$3:$B1410))</f>
        <v/>
      </c>
      <c r="T1410" s="9" t="str">
        <f aca="false">IF(ISBLANK(A1410),"",IF($A1410=T$2,$C1410,T1409))</f>
        <v/>
      </c>
      <c r="U1410" s="9" t="str">
        <f aca="false">IF(ISBLANK(A1410),"",IF($A1410=U$2,$C1410,U1409))</f>
        <v/>
      </c>
      <c r="V1410" s="9" t="str">
        <f aca="false">IF(ISBLANK(A1410),"",IF($A1410=V$2,$C1410,V1409))</f>
        <v/>
      </c>
      <c r="W1410" s="9" t="str">
        <f aca="false">IF(ISBLANK(A1410),"",IF($A1410=W$2,$C1410,W1409))</f>
        <v/>
      </c>
    </row>
    <row r="1411" customFormat="false" ht="14.1" hidden="false" customHeight="false" outlineLevel="0" collapsed="false">
      <c r="H1411" s="8" t="n">
        <f aca="false">IF(ISBLANK(D1411),,LEFT(D1411,LEN(D1411)-6)*1)</f>
        <v>0</v>
      </c>
      <c r="I1411" s="9" t="str">
        <f aca="false">IF(ISBLANK(A1411),"",-B1411*C1411)</f>
        <v/>
      </c>
      <c r="J1411" s="9" t="str">
        <f aca="false">IF(ISBLANK(A1411),"",-SUM(I$3:I1411))</f>
        <v/>
      </c>
      <c r="K1411" s="9" t="str">
        <f aca="false">IF(ISBLANK(A1411),"",SUMPRODUCT(O1411:R1411,T1411:W1411)-J1411)</f>
        <v/>
      </c>
      <c r="L1411" s="5" t="str">
        <f aca="false">IF(ISBLANK(A1411),"",K1411/$M$1)</f>
        <v/>
      </c>
      <c r="M1411" s="5" t="str">
        <f aca="false">IF(ISBLANK(A1411),"",K1411/($M$1+SUM(K$3:K1410)))</f>
        <v/>
      </c>
      <c r="N1411" s="0" t="str">
        <f aca="false">IF(ISBLANK(A1411),"",IF(H1412=0,NETWORKDAYS($H$3,H1411,holiday!$B$2:$B$10),IF(DAY(H1411)&lt;DAY(H1412),NETWORKDAYS($H$3,H1411,holiday!$B$2:$B$10),0)))</f>
        <v/>
      </c>
      <c r="O1411" s="0" t="str">
        <f aca="false">IF(ISBLANK(A1411),"",SUMIF($A$3:$A1411,O$2,$B$3:$B1411))</f>
        <v/>
      </c>
      <c r="P1411" s="0" t="str">
        <f aca="false">IF(ISBLANK(A1411),"",SUMIF($A$3:$A1411,P$2,$B$3:$B1411))</f>
        <v/>
      </c>
      <c r="Q1411" s="0" t="str">
        <f aca="false">IF(ISBLANK(A1411),"",SUMIF($A$3:$A1411,Q$2,$B$3:$B1411))</f>
        <v/>
      </c>
      <c r="R1411" s="0" t="str">
        <f aca="false">IF(ISBLANK(A1411),"",SUMIF($A$3:$A1411,R$2,$B$3:$B1411))</f>
        <v/>
      </c>
      <c r="T1411" s="9" t="str">
        <f aca="false">IF(ISBLANK(A1411),"",IF($A1411=T$2,$C1411,T1410))</f>
        <v/>
      </c>
      <c r="U1411" s="9" t="str">
        <f aca="false">IF(ISBLANK(A1411),"",IF($A1411=U$2,$C1411,U1410))</f>
        <v/>
      </c>
      <c r="V1411" s="9" t="str">
        <f aca="false">IF(ISBLANK(A1411),"",IF($A1411=V$2,$C1411,V1410))</f>
        <v/>
      </c>
      <c r="W1411" s="9" t="str">
        <f aca="false">IF(ISBLANK(A1411),"",IF($A1411=W$2,$C1411,W1410))</f>
        <v/>
      </c>
    </row>
    <row r="1412" customFormat="false" ht="14.1" hidden="false" customHeight="false" outlineLevel="0" collapsed="false">
      <c r="H1412" s="8" t="n">
        <f aca="false">IF(ISBLANK(D1412),,LEFT(D1412,LEN(D1412)-6)*1)</f>
        <v>0</v>
      </c>
      <c r="I1412" s="9" t="str">
        <f aca="false">IF(ISBLANK(A1412),"",-B1412*C1412)</f>
        <v/>
      </c>
      <c r="J1412" s="9" t="str">
        <f aca="false">IF(ISBLANK(A1412),"",-SUM(I$3:I1412))</f>
        <v/>
      </c>
      <c r="K1412" s="9" t="str">
        <f aca="false">IF(ISBLANK(A1412),"",SUMPRODUCT(O1412:R1412,T1412:W1412)-J1412)</f>
        <v/>
      </c>
      <c r="L1412" s="5" t="str">
        <f aca="false">IF(ISBLANK(A1412),"",K1412/$M$1)</f>
        <v/>
      </c>
      <c r="M1412" s="5" t="str">
        <f aca="false">IF(ISBLANK(A1412),"",K1412/($M$1+SUM(K$3:K1411)))</f>
        <v/>
      </c>
      <c r="N1412" s="0" t="str">
        <f aca="false">IF(ISBLANK(A1412),"",IF(H1413=0,NETWORKDAYS($H$3,H1412,holiday!$B$2:$B$10),IF(DAY(H1412)&lt;DAY(H1413),NETWORKDAYS($H$3,H1412,holiday!$B$2:$B$10),0)))</f>
        <v/>
      </c>
      <c r="O1412" s="0" t="str">
        <f aca="false">IF(ISBLANK(A1412),"",SUMIF($A$3:$A1412,O$2,$B$3:$B1412))</f>
        <v/>
      </c>
      <c r="P1412" s="0" t="str">
        <f aca="false">IF(ISBLANK(A1412),"",SUMIF($A$3:$A1412,P$2,$B$3:$B1412))</f>
        <v/>
      </c>
      <c r="Q1412" s="0" t="str">
        <f aca="false">IF(ISBLANK(A1412),"",SUMIF($A$3:$A1412,Q$2,$B$3:$B1412))</f>
        <v/>
      </c>
      <c r="R1412" s="0" t="str">
        <f aca="false">IF(ISBLANK(A1412),"",SUMIF($A$3:$A1412,R$2,$B$3:$B1412))</f>
        <v/>
      </c>
      <c r="T1412" s="9" t="str">
        <f aca="false">IF(ISBLANK(A1412),"",IF($A1412=T$2,$C1412,T1411))</f>
        <v/>
      </c>
      <c r="U1412" s="9" t="str">
        <f aca="false">IF(ISBLANK(A1412),"",IF($A1412=U$2,$C1412,U1411))</f>
        <v/>
      </c>
      <c r="V1412" s="9" t="str">
        <f aca="false">IF(ISBLANK(A1412),"",IF($A1412=V$2,$C1412,V1411))</f>
        <v/>
      </c>
      <c r="W1412" s="9" t="str">
        <f aca="false">IF(ISBLANK(A1412),"",IF($A1412=W$2,$C1412,W1411))</f>
        <v/>
      </c>
    </row>
    <row r="1413" customFormat="false" ht="14.1" hidden="false" customHeight="false" outlineLevel="0" collapsed="false">
      <c r="H1413" s="8" t="n">
        <f aca="false">IF(ISBLANK(D1413),,LEFT(D1413,LEN(D1413)-6)*1)</f>
        <v>0</v>
      </c>
      <c r="I1413" s="9" t="str">
        <f aca="false">IF(ISBLANK(A1413),"",-B1413*C1413)</f>
        <v/>
      </c>
      <c r="J1413" s="9" t="str">
        <f aca="false">IF(ISBLANK(A1413),"",-SUM(I$3:I1413))</f>
        <v/>
      </c>
      <c r="K1413" s="9" t="str">
        <f aca="false">IF(ISBLANK(A1413),"",SUMPRODUCT(O1413:R1413,T1413:W1413)-J1413)</f>
        <v/>
      </c>
      <c r="L1413" s="5" t="str">
        <f aca="false">IF(ISBLANK(A1413),"",K1413/$M$1)</f>
        <v/>
      </c>
      <c r="M1413" s="5" t="str">
        <f aca="false">IF(ISBLANK(A1413),"",K1413/($M$1+SUM(K$3:K1412)))</f>
        <v/>
      </c>
      <c r="N1413" s="0" t="str">
        <f aca="false">IF(ISBLANK(A1413),"",IF(H1414=0,NETWORKDAYS($H$3,H1413,holiday!$B$2:$B$10),IF(DAY(H1413)&lt;DAY(H1414),NETWORKDAYS($H$3,H1413,holiday!$B$2:$B$10),0)))</f>
        <v/>
      </c>
      <c r="O1413" s="0" t="str">
        <f aca="false">IF(ISBLANK(A1413),"",SUMIF($A$3:$A1413,O$2,$B$3:$B1413))</f>
        <v/>
      </c>
      <c r="P1413" s="0" t="str">
        <f aca="false">IF(ISBLANK(A1413),"",SUMIF($A$3:$A1413,P$2,$B$3:$B1413))</f>
        <v/>
      </c>
      <c r="Q1413" s="0" t="str">
        <f aca="false">IF(ISBLANK(A1413),"",SUMIF($A$3:$A1413,Q$2,$B$3:$B1413))</f>
        <v/>
      </c>
      <c r="R1413" s="0" t="str">
        <f aca="false">IF(ISBLANK(A1413),"",SUMIF($A$3:$A1413,R$2,$B$3:$B1413))</f>
        <v/>
      </c>
      <c r="T1413" s="9" t="str">
        <f aca="false">IF(ISBLANK(A1413),"",IF($A1413=T$2,$C1413,T1412))</f>
        <v/>
      </c>
      <c r="U1413" s="9" t="str">
        <f aca="false">IF(ISBLANK(A1413),"",IF($A1413=U$2,$C1413,U1412))</f>
        <v/>
      </c>
      <c r="V1413" s="9" t="str">
        <f aca="false">IF(ISBLANK(A1413),"",IF($A1413=V$2,$C1413,V1412))</f>
        <v/>
      </c>
      <c r="W1413" s="9" t="str">
        <f aca="false">IF(ISBLANK(A1413),"",IF($A1413=W$2,$C1413,W1412))</f>
        <v/>
      </c>
    </row>
    <row r="1414" customFormat="false" ht="14.1" hidden="false" customHeight="false" outlineLevel="0" collapsed="false">
      <c r="H1414" s="8" t="n">
        <f aca="false">IF(ISBLANK(D1414),,LEFT(D1414,LEN(D1414)-6)*1)</f>
        <v>0</v>
      </c>
      <c r="I1414" s="9" t="str">
        <f aca="false">IF(ISBLANK(A1414),"",-B1414*C1414)</f>
        <v/>
      </c>
      <c r="J1414" s="9" t="str">
        <f aca="false">IF(ISBLANK(A1414),"",-SUM(I$3:I1414))</f>
        <v/>
      </c>
      <c r="K1414" s="9" t="str">
        <f aca="false">IF(ISBLANK(A1414),"",SUMPRODUCT(O1414:R1414,T1414:W1414)-J1414)</f>
        <v/>
      </c>
      <c r="L1414" s="5" t="str">
        <f aca="false">IF(ISBLANK(A1414),"",K1414/$M$1)</f>
        <v/>
      </c>
      <c r="M1414" s="5" t="str">
        <f aca="false">IF(ISBLANK(A1414),"",K1414/($M$1+SUM(K$3:K1413)))</f>
        <v/>
      </c>
      <c r="N1414" s="0" t="str">
        <f aca="false">IF(ISBLANK(A1414),"",IF(H1415=0,NETWORKDAYS($H$3,H1414,holiday!$B$2:$B$10),IF(DAY(H1414)&lt;DAY(H1415),NETWORKDAYS($H$3,H1414,holiday!$B$2:$B$10),0)))</f>
        <v/>
      </c>
      <c r="O1414" s="0" t="str">
        <f aca="false">IF(ISBLANK(A1414),"",SUMIF($A$3:$A1414,O$2,$B$3:$B1414))</f>
        <v/>
      </c>
      <c r="P1414" s="0" t="str">
        <f aca="false">IF(ISBLANK(A1414),"",SUMIF($A$3:$A1414,P$2,$B$3:$B1414))</f>
        <v/>
      </c>
      <c r="Q1414" s="0" t="str">
        <f aca="false">IF(ISBLANK(A1414),"",SUMIF($A$3:$A1414,Q$2,$B$3:$B1414))</f>
        <v/>
      </c>
      <c r="R1414" s="0" t="str">
        <f aca="false">IF(ISBLANK(A1414),"",SUMIF($A$3:$A1414,R$2,$B$3:$B1414))</f>
        <v/>
      </c>
      <c r="T1414" s="9" t="str">
        <f aca="false">IF(ISBLANK(A1414),"",IF($A1414=T$2,$C1414,T1413))</f>
        <v/>
      </c>
      <c r="U1414" s="9" t="str">
        <f aca="false">IF(ISBLANK(A1414),"",IF($A1414=U$2,$C1414,U1413))</f>
        <v/>
      </c>
      <c r="V1414" s="9" t="str">
        <f aca="false">IF(ISBLANK(A1414),"",IF($A1414=V$2,$C1414,V1413))</f>
        <v/>
      </c>
      <c r="W1414" s="9" t="str">
        <f aca="false">IF(ISBLANK(A1414),"",IF($A1414=W$2,$C1414,W1413))</f>
        <v/>
      </c>
    </row>
    <row r="1415" customFormat="false" ht="14.1" hidden="false" customHeight="false" outlineLevel="0" collapsed="false">
      <c r="H1415" s="8" t="n">
        <f aca="false">IF(ISBLANK(D1415),,LEFT(D1415,LEN(D1415)-6)*1)</f>
        <v>0</v>
      </c>
      <c r="I1415" s="9" t="str">
        <f aca="false">IF(ISBLANK(A1415),"",-B1415*C1415)</f>
        <v/>
      </c>
      <c r="J1415" s="9" t="str">
        <f aca="false">IF(ISBLANK(A1415),"",-SUM(I$3:I1415))</f>
        <v/>
      </c>
      <c r="K1415" s="9" t="str">
        <f aca="false">IF(ISBLANK(A1415),"",SUMPRODUCT(O1415:R1415,T1415:W1415)-J1415)</f>
        <v/>
      </c>
      <c r="L1415" s="5" t="str">
        <f aca="false">IF(ISBLANK(A1415),"",K1415/$M$1)</f>
        <v/>
      </c>
      <c r="M1415" s="5" t="str">
        <f aca="false">IF(ISBLANK(A1415),"",K1415/($M$1+SUM(K$3:K1414)))</f>
        <v/>
      </c>
      <c r="N1415" s="0" t="str">
        <f aca="false">IF(ISBLANK(A1415),"",IF(H1416=0,NETWORKDAYS($H$3,H1415,holiday!$B$2:$B$10),IF(DAY(H1415)&lt;DAY(H1416),NETWORKDAYS($H$3,H1415,holiday!$B$2:$B$10),0)))</f>
        <v/>
      </c>
      <c r="O1415" s="0" t="str">
        <f aca="false">IF(ISBLANK(A1415),"",SUMIF($A$3:$A1415,O$2,$B$3:$B1415))</f>
        <v/>
      </c>
      <c r="P1415" s="0" t="str">
        <f aca="false">IF(ISBLANK(A1415),"",SUMIF($A$3:$A1415,P$2,$B$3:$B1415))</f>
        <v/>
      </c>
      <c r="Q1415" s="0" t="str">
        <f aca="false">IF(ISBLANK(A1415),"",SUMIF($A$3:$A1415,Q$2,$B$3:$B1415))</f>
        <v/>
      </c>
      <c r="R1415" s="0" t="str">
        <f aca="false">IF(ISBLANK(A1415),"",SUMIF($A$3:$A1415,R$2,$B$3:$B1415))</f>
        <v/>
      </c>
      <c r="T1415" s="9" t="str">
        <f aca="false">IF(ISBLANK(A1415),"",IF($A1415=T$2,$C1415,T1414))</f>
        <v/>
      </c>
      <c r="U1415" s="9" t="str">
        <f aca="false">IF(ISBLANK(A1415),"",IF($A1415=U$2,$C1415,U1414))</f>
        <v/>
      </c>
      <c r="V1415" s="9" t="str">
        <f aca="false">IF(ISBLANK(A1415),"",IF($A1415=V$2,$C1415,V1414))</f>
        <v/>
      </c>
      <c r="W1415" s="9" t="str">
        <f aca="false">IF(ISBLANK(A1415),"",IF($A1415=W$2,$C1415,W1414))</f>
        <v/>
      </c>
    </row>
    <row r="1416" customFormat="false" ht="14.1" hidden="false" customHeight="false" outlineLevel="0" collapsed="false">
      <c r="H1416" s="8" t="n">
        <f aca="false">IF(ISBLANK(D1416),,LEFT(D1416,LEN(D1416)-6)*1)</f>
        <v>0</v>
      </c>
      <c r="I1416" s="9" t="str">
        <f aca="false">IF(ISBLANK(A1416),"",-B1416*C1416)</f>
        <v/>
      </c>
      <c r="J1416" s="9" t="str">
        <f aca="false">IF(ISBLANK(A1416),"",-SUM(I$3:I1416))</f>
        <v/>
      </c>
      <c r="K1416" s="9" t="str">
        <f aca="false">IF(ISBLANK(A1416),"",SUMPRODUCT(O1416:R1416,T1416:W1416)-J1416)</f>
        <v/>
      </c>
      <c r="L1416" s="5" t="str">
        <f aca="false">IF(ISBLANK(A1416),"",K1416/$M$1)</f>
        <v/>
      </c>
      <c r="M1416" s="5" t="str">
        <f aca="false">IF(ISBLANK(A1416),"",K1416/($M$1+SUM(K$3:K1415)))</f>
        <v/>
      </c>
      <c r="N1416" s="0" t="str">
        <f aca="false">IF(ISBLANK(A1416),"",IF(H1417=0,NETWORKDAYS($H$3,H1416,holiday!$B$2:$B$10),IF(DAY(H1416)&lt;DAY(H1417),NETWORKDAYS($H$3,H1416,holiday!$B$2:$B$10),0)))</f>
        <v/>
      </c>
      <c r="O1416" s="0" t="str">
        <f aca="false">IF(ISBLANK(A1416),"",SUMIF($A$3:$A1416,O$2,$B$3:$B1416))</f>
        <v/>
      </c>
      <c r="P1416" s="0" t="str">
        <f aca="false">IF(ISBLANK(A1416),"",SUMIF($A$3:$A1416,P$2,$B$3:$B1416))</f>
        <v/>
      </c>
      <c r="Q1416" s="0" t="str">
        <f aca="false">IF(ISBLANK(A1416),"",SUMIF($A$3:$A1416,Q$2,$B$3:$B1416))</f>
        <v/>
      </c>
      <c r="R1416" s="0" t="str">
        <f aca="false">IF(ISBLANK(A1416),"",SUMIF($A$3:$A1416,R$2,$B$3:$B1416))</f>
        <v/>
      </c>
      <c r="T1416" s="9" t="str">
        <f aca="false">IF(ISBLANK(A1416),"",IF($A1416=T$2,$C1416,T1415))</f>
        <v/>
      </c>
      <c r="U1416" s="9" t="str">
        <f aca="false">IF(ISBLANK(A1416),"",IF($A1416=U$2,$C1416,U1415))</f>
        <v/>
      </c>
      <c r="V1416" s="9" t="str">
        <f aca="false">IF(ISBLANK(A1416),"",IF($A1416=V$2,$C1416,V1415))</f>
        <v/>
      </c>
      <c r="W1416" s="9" t="str">
        <f aca="false">IF(ISBLANK(A1416),"",IF($A1416=W$2,$C1416,W1415))</f>
        <v/>
      </c>
    </row>
    <row r="1417" customFormat="false" ht="14.1" hidden="false" customHeight="false" outlineLevel="0" collapsed="false">
      <c r="H1417" s="8" t="n">
        <f aca="false">IF(ISBLANK(D1417),,LEFT(D1417,LEN(D1417)-6)*1)</f>
        <v>0</v>
      </c>
      <c r="I1417" s="9" t="str">
        <f aca="false">IF(ISBLANK(A1417),"",-B1417*C1417)</f>
        <v/>
      </c>
      <c r="J1417" s="9" t="str">
        <f aca="false">IF(ISBLANK(A1417),"",-SUM(I$3:I1417))</f>
        <v/>
      </c>
      <c r="K1417" s="9" t="str">
        <f aca="false">IF(ISBLANK(A1417),"",SUMPRODUCT(O1417:R1417,T1417:W1417)-J1417)</f>
        <v/>
      </c>
      <c r="L1417" s="5" t="str">
        <f aca="false">IF(ISBLANK(A1417),"",K1417/$M$1)</f>
        <v/>
      </c>
      <c r="M1417" s="5" t="str">
        <f aca="false">IF(ISBLANK(A1417),"",K1417/($M$1+SUM(K$3:K1416)))</f>
        <v/>
      </c>
      <c r="N1417" s="0" t="str">
        <f aca="false">IF(ISBLANK(A1417),"",IF(H1418=0,NETWORKDAYS($H$3,H1417,holiday!$B$2:$B$10),IF(DAY(H1417)&lt;DAY(H1418),NETWORKDAYS($H$3,H1417,holiday!$B$2:$B$10),0)))</f>
        <v/>
      </c>
      <c r="O1417" s="0" t="str">
        <f aca="false">IF(ISBLANK(A1417),"",SUMIF($A$3:$A1417,O$2,$B$3:$B1417))</f>
        <v/>
      </c>
      <c r="P1417" s="0" t="str">
        <f aca="false">IF(ISBLANK(A1417),"",SUMIF($A$3:$A1417,P$2,$B$3:$B1417))</f>
        <v/>
      </c>
      <c r="Q1417" s="0" t="str">
        <f aca="false">IF(ISBLANK(A1417),"",SUMIF($A$3:$A1417,Q$2,$B$3:$B1417))</f>
        <v/>
      </c>
      <c r="R1417" s="0" t="str">
        <f aca="false">IF(ISBLANK(A1417),"",SUMIF($A$3:$A1417,R$2,$B$3:$B1417))</f>
        <v/>
      </c>
      <c r="T1417" s="9" t="str">
        <f aca="false">IF(ISBLANK(A1417),"",IF($A1417=T$2,$C1417,T1416))</f>
        <v/>
      </c>
      <c r="U1417" s="9" t="str">
        <f aca="false">IF(ISBLANK(A1417),"",IF($A1417=U$2,$C1417,U1416))</f>
        <v/>
      </c>
      <c r="V1417" s="9" t="str">
        <f aca="false">IF(ISBLANK(A1417),"",IF($A1417=V$2,$C1417,V1416))</f>
        <v/>
      </c>
      <c r="W1417" s="9" t="str">
        <f aca="false">IF(ISBLANK(A1417),"",IF($A1417=W$2,$C1417,W1416))</f>
        <v/>
      </c>
    </row>
    <row r="1418" customFormat="false" ht="14.1" hidden="false" customHeight="false" outlineLevel="0" collapsed="false">
      <c r="H1418" s="8" t="n">
        <f aca="false">IF(ISBLANK(D1418),,LEFT(D1418,LEN(D1418)-6)*1)</f>
        <v>0</v>
      </c>
      <c r="I1418" s="9" t="str">
        <f aca="false">IF(ISBLANK(A1418),"",-B1418*C1418)</f>
        <v/>
      </c>
      <c r="J1418" s="9" t="str">
        <f aca="false">IF(ISBLANK(A1418),"",-SUM(I$3:I1418))</f>
        <v/>
      </c>
      <c r="K1418" s="9" t="str">
        <f aca="false">IF(ISBLANK(A1418),"",SUMPRODUCT(O1418:R1418,T1418:W1418)-J1418)</f>
        <v/>
      </c>
      <c r="L1418" s="5" t="str">
        <f aca="false">IF(ISBLANK(A1418),"",K1418/$M$1)</f>
        <v/>
      </c>
      <c r="M1418" s="5" t="str">
        <f aca="false">IF(ISBLANK(A1418),"",K1418/($M$1+SUM(K$3:K1417)))</f>
        <v/>
      </c>
      <c r="N1418" s="0" t="str">
        <f aca="false">IF(ISBLANK(A1418),"",IF(H1419=0,NETWORKDAYS($H$3,H1418,holiday!$B$2:$B$10),IF(DAY(H1418)&lt;DAY(H1419),NETWORKDAYS($H$3,H1418,holiday!$B$2:$B$10),0)))</f>
        <v/>
      </c>
      <c r="O1418" s="0" t="str">
        <f aca="false">IF(ISBLANK(A1418),"",SUMIF($A$3:$A1418,O$2,$B$3:$B1418))</f>
        <v/>
      </c>
      <c r="P1418" s="0" t="str">
        <f aca="false">IF(ISBLANK(A1418),"",SUMIF($A$3:$A1418,P$2,$B$3:$B1418))</f>
        <v/>
      </c>
      <c r="Q1418" s="0" t="str">
        <f aca="false">IF(ISBLANK(A1418),"",SUMIF($A$3:$A1418,Q$2,$B$3:$B1418))</f>
        <v/>
      </c>
      <c r="R1418" s="0" t="str">
        <f aca="false">IF(ISBLANK(A1418),"",SUMIF($A$3:$A1418,R$2,$B$3:$B1418))</f>
        <v/>
      </c>
      <c r="T1418" s="9" t="str">
        <f aca="false">IF(ISBLANK(A1418),"",IF($A1418=T$2,$C1418,T1417))</f>
        <v/>
      </c>
      <c r="U1418" s="9" t="str">
        <f aca="false">IF(ISBLANK(A1418),"",IF($A1418=U$2,$C1418,U1417))</f>
        <v/>
      </c>
      <c r="V1418" s="9" t="str">
        <f aca="false">IF(ISBLANK(A1418),"",IF($A1418=V$2,$C1418,V1417))</f>
        <v/>
      </c>
      <c r="W1418" s="9" t="str">
        <f aca="false">IF(ISBLANK(A1418),"",IF($A1418=W$2,$C1418,W1417))</f>
        <v/>
      </c>
    </row>
    <row r="1419" customFormat="false" ht="14.1" hidden="false" customHeight="false" outlineLevel="0" collapsed="false">
      <c r="H1419" s="8" t="n">
        <f aca="false">IF(ISBLANK(D1419),,LEFT(D1419,LEN(D1419)-6)*1)</f>
        <v>0</v>
      </c>
      <c r="I1419" s="9" t="str">
        <f aca="false">IF(ISBLANK(A1419),"",-B1419*C1419)</f>
        <v/>
      </c>
      <c r="J1419" s="9" t="str">
        <f aca="false">IF(ISBLANK(A1419),"",-SUM(I$3:I1419))</f>
        <v/>
      </c>
      <c r="K1419" s="9" t="str">
        <f aca="false">IF(ISBLANK(A1419),"",SUMPRODUCT(O1419:R1419,T1419:W1419)-J1419)</f>
        <v/>
      </c>
      <c r="L1419" s="5" t="str">
        <f aca="false">IF(ISBLANK(A1419),"",K1419/$M$1)</f>
        <v/>
      </c>
      <c r="M1419" s="5" t="str">
        <f aca="false">IF(ISBLANK(A1419),"",K1419/($M$1+SUM(K$3:K1418)))</f>
        <v/>
      </c>
      <c r="N1419" s="0" t="str">
        <f aca="false">IF(ISBLANK(A1419),"",IF(H1420=0,NETWORKDAYS($H$3,H1419,holiday!$B$2:$B$10),IF(DAY(H1419)&lt;DAY(H1420),NETWORKDAYS($H$3,H1419,holiday!$B$2:$B$10),0)))</f>
        <v/>
      </c>
      <c r="O1419" s="0" t="str">
        <f aca="false">IF(ISBLANK(A1419),"",SUMIF($A$3:$A1419,O$2,$B$3:$B1419))</f>
        <v/>
      </c>
      <c r="P1419" s="0" t="str">
        <f aca="false">IF(ISBLANK(A1419),"",SUMIF($A$3:$A1419,P$2,$B$3:$B1419))</f>
        <v/>
      </c>
      <c r="Q1419" s="0" t="str">
        <f aca="false">IF(ISBLANK(A1419),"",SUMIF($A$3:$A1419,Q$2,$B$3:$B1419))</f>
        <v/>
      </c>
      <c r="R1419" s="0" t="str">
        <f aca="false">IF(ISBLANK(A1419),"",SUMIF($A$3:$A1419,R$2,$B$3:$B1419))</f>
        <v/>
      </c>
      <c r="T1419" s="9" t="str">
        <f aca="false">IF(ISBLANK(A1419),"",IF($A1419=T$2,$C1419,T1418))</f>
        <v/>
      </c>
      <c r="U1419" s="9" t="str">
        <f aca="false">IF(ISBLANK(A1419),"",IF($A1419=U$2,$C1419,U1418))</f>
        <v/>
      </c>
      <c r="V1419" s="9" t="str">
        <f aca="false">IF(ISBLANK(A1419),"",IF($A1419=V$2,$C1419,V1418))</f>
        <v/>
      </c>
      <c r="W1419" s="9" t="str">
        <f aca="false">IF(ISBLANK(A1419),"",IF($A1419=W$2,$C1419,W1418))</f>
        <v/>
      </c>
    </row>
    <row r="1420" customFormat="false" ht="14.1" hidden="false" customHeight="false" outlineLevel="0" collapsed="false">
      <c r="H1420" s="8" t="n">
        <f aca="false">IF(ISBLANK(D1420),,LEFT(D1420,LEN(D1420)-6)*1)</f>
        <v>0</v>
      </c>
      <c r="I1420" s="9" t="str">
        <f aca="false">IF(ISBLANK(A1420),"",-B1420*C1420)</f>
        <v/>
      </c>
      <c r="J1420" s="9" t="str">
        <f aca="false">IF(ISBLANK(A1420),"",-SUM(I$3:I1420))</f>
        <v/>
      </c>
      <c r="K1420" s="9" t="str">
        <f aca="false">IF(ISBLANK(A1420),"",SUMPRODUCT(O1420:R1420,T1420:W1420)-J1420)</f>
        <v/>
      </c>
      <c r="L1420" s="5" t="str">
        <f aca="false">IF(ISBLANK(A1420),"",K1420/$M$1)</f>
        <v/>
      </c>
      <c r="M1420" s="5" t="str">
        <f aca="false">IF(ISBLANK(A1420),"",K1420/($M$1+SUM(K$3:K1419)))</f>
        <v/>
      </c>
      <c r="N1420" s="0" t="str">
        <f aca="false">IF(ISBLANK(A1420),"",IF(H1421=0,NETWORKDAYS($H$3,H1420,holiday!$B$2:$B$10),IF(DAY(H1420)&lt;DAY(H1421),NETWORKDAYS($H$3,H1420,holiday!$B$2:$B$10),0)))</f>
        <v/>
      </c>
      <c r="O1420" s="0" t="str">
        <f aca="false">IF(ISBLANK(A1420),"",SUMIF($A$3:$A1420,O$2,$B$3:$B1420))</f>
        <v/>
      </c>
      <c r="P1420" s="0" t="str">
        <f aca="false">IF(ISBLANK(A1420),"",SUMIF($A$3:$A1420,P$2,$B$3:$B1420))</f>
        <v/>
      </c>
      <c r="Q1420" s="0" t="str">
        <f aca="false">IF(ISBLANK(A1420),"",SUMIF($A$3:$A1420,Q$2,$B$3:$B1420))</f>
        <v/>
      </c>
      <c r="R1420" s="0" t="str">
        <f aca="false">IF(ISBLANK(A1420),"",SUMIF($A$3:$A1420,R$2,$B$3:$B1420))</f>
        <v/>
      </c>
      <c r="T1420" s="9" t="str">
        <f aca="false">IF(ISBLANK(A1420),"",IF($A1420=T$2,$C1420,T1419))</f>
        <v/>
      </c>
      <c r="U1420" s="9" t="str">
        <f aca="false">IF(ISBLANK(A1420),"",IF($A1420=U$2,$C1420,U1419))</f>
        <v/>
      </c>
      <c r="V1420" s="9" t="str">
        <f aca="false">IF(ISBLANK(A1420),"",IF($A1420=V$2,$C1420,V1419))</f>
        <v/>
      </c>
      <c r="W1420" s="9" t="str">
        <f aca="false">IF(ISBLANK(A1420),"",IF($A1420=W$2,$C1420,W1419))</f>
        <v/>
      </c>
    </row>
    <row r="1421" customFormat="false" ht="14.1" hidden="false" customHeight="false" outlineLevel="0" collapsed="false">
      <c r="H1421" s="8" t="n">
        <f aca="false">IF(ISBLANK(D1421),,LEFT(D1421,LEN(D1421)-6)*1)</f>
        <v>0</v>
      </c>
      <c r="I1421" s="9" t="str">
        <f aca="false">IF(ISBLANK(A1421),"",-B1421*C1421)</f>
        <v/>
      </c>
      <c r="J1421" s="9" t="str">
        <f aca="false">IF(ISBLANK(A1421),"",-SUM(I$3:I1421))</f>
        <v/>
      </c>
      <c r="K1421" s="9" t="str">
        <f aca="false">IF(ISBLANK(A1421),"",SUMPRODUCT(O1421:R1421,T1421:W1421)-J1421)</f>
        <v/>
      </c>
      <c r="L1421" s="5" t="str">
        <f aca="false">IF(ISBLANK(A1421),"",K1421/$M$1)</f>
        <v/>
      </c>
      <c r="M1421" s="5" t="str">
        <f aca="false">IF(ISBLANK(A1421),"",K1421/($M$1+SUM(K$3:K1420)))</f>
        <v/>
      </c>
      <c r="N1421" s="0" t="str">
        <f aca="false">IF(ISBLANK(A1421),"",IF(H1422=0,NETWORKDAYS($H$3,H1421,holiday!$B$2:$B$10),IF(DAY(H1421)&lt;DAY(H1422),NETWORKDAYS($H$3,H1421,holiday!$B$2:$B$10),0)))</f>
        <v/>
      </c>
      <c r="O1421" s="0" t="str">
        <f aca="false">IF(ISBLANK(A1421),"",SUMIF($A$3:$A1421,O$2,$B$3:$B1421))</f>
        <v/>
      </c>
      <c r="P1421" s="0" t="str">
        <f aca="false">IF(ISBLANK(A1421),"",SUMIF($A$3:$A1421,P$2,$B$3:$B1421))</f>
        <v/>
      </c>
      <c r="Q1421" s="0" t="str">
        <f aca="false">IF(ISBLANK(A1421),"",SUMIF($A$3:$A1421,Q$2,$B$3:$B1421))</f>
        <v/>
      </c>
      <c r="R1421" s="0" t="str">
        <f aca="false">IF(ISBLANK(A1421),"",SUMIF($A$3:$A1421,R$2,$B$3:$B1421))</f>
        <v/>
      </c>
      <c r="T1421" s="9" t="str">
        <f aca="false">IF(ISBLANK(A1421),"",IF($A1421=T$2,$C1421,T1420))</f>
        <v/>
      </c>
      <c r="U1421" s="9" t="str">
        <f aca="false">IF(ISBLANK(A1421),"",IF($A1421=U$2,$C1421,U1420))</f>
        <v/>
      </c>
      <c r="V1421" s="9" t="str">
        <f aca="false">IF(ISBLANK(A1421),"",IF($A1421=V$2,$C1421,V1420))</f>
        <v/>
      </c>
      <c r="W1421" s="9" t="str">
        <f aca="false">IF(ISBLANK(A1421),"",IF($A1421=W$2,$C1421,W1420))</f>
        <v/>
      </c>
    </row>
    <row r="1422" customFormat="false" ht="14.1" hidden="false" customHeight="false" outlineLevel="0" collapsed="false">
      <c r="H1422" s="8" t="n">
        <f aca="false">IF(ISBLANK(D1422),,LEFT(D1422,LEN(D1422)-6)*1)</f>
        <v>0</v>
      </c>
      <c r="I1422" s="9" t="str">
        <f aca="false">IF(ISBLANK(A1422),"",-B1422*C1422)</f>
        <v/>
      </c>
      <c r="J1422" s="9" t="str">
        <f aca="false">IF(ISBLANK(A1422),"",-SUM(I$3:I1422))</f>
        <v/>
      </c>
      <c r="K1422" s="9" t="str">
        <f aca="false">IF(ISBLANK(A1422),"",SUMPRODUCT(O1422:R1422,T1422:W1422)-J1422)</f>
        <v/>
      </c>
      <c r="L1422" s="5" t="str">
        <f aca="false">IF(ISBLANK(A1422),"",K1422/$M$1)</f>
        <v/>
      </c>
      <c r="M1422" s="5" t="str">
        <f aca="false">IF(ISBLANK(A1422),"",K1422/($M$1+SUM(K$3:K1421)))</f>
        <v/>
      </c>
      <c r="N1422" s="0" t="str">
        <f aca="false">IF(ISBLANK(A1422),"",IF(H1423=0,NETWORKDAYS($H$3,H1422,holiday!$B$2:$B$10),IF(DAY(H1422)&lt;DAY(H1423),NETWORKDAYS($H$3,H1422,holiday!$B$2:$B$10),0)))</f>
        <v/>
      </c>
      <c r="O1422" s="0" t="str">
        <f aca="false">IF(ISBLANK(A1422),"",SUMIF($A$3:$A1422,O$2,$B$3:$B1422))</f>
        <v/>
      </c>
      <c r="P1422" s="0" t="str">
        <f aca="false">IF(ISBLANK(A1422),"",SUMIF($A$3:$A1422,P$2,$B$3:$B1422))</f>
        <v/>
      </c>
      <c r="Q1422" s="0" t="str">
        <f aca="false">IF(ISBLANK(A1422),"",SUMIF($A$3:$A1422,Q$2,$B$3:$B1422))</f>
        <v/>
      </c>
      <c r="R1422" s="0" t="str">
        <f aca="false">IF(ISBLANK(A1422),"",SUMIF($A$3:$A1422,R$2,$B$3:$B1422))</f>
        <v/>
      </c>
      <c r="T1422" s="9" t="str">
        <f aca="false">IF(ISBLANK(A1422),"",IF($A1422=T$2,$C1422,T1421))</f>
        <v/>
      </c>
      <c r="U1422" s="9" t="str">
        <f aca="false">IF(ISBLANK(A1422),"",IF($A1422=U$2,$C1422,U1421))</f>
        <v/>
      </c>
      <c r="V1422" s="9" t="str">
        <f aca="false">IF(ISBLANK(A1422),"",IF($A1422=V$2,$C1422,V1421))</f>
        <v/>
      </c>
      <c r="W1422" s="9" t="str">
        <f aca="false">IF(ISBLANK(A1422),"",IF($A1422=W$2,$C1422,W1421))</f>
        <v/>
      </c>
    </row>
    <row r="1423" customFormat="false" ht="14.1" hidden="false" customHeight="false" outlineLevel="0" collapsed="false">
      <c r="H1423" s="8" t="n">
        <f aca="false">IF(ISBLANK(D1423),,LEFT(D1423,LEN(D1423)-6)*1)</f>
        <v>0</v>
      </c>
      <c r="I1423" s="9" t="str">
        <f aca="false">IF(ISBLANK(A1423),"",-B1423*C1423)</f>
        <v/>
      </c>
      <c r="J1423" s="9" t="str">
        <f aca="false">IF(ISBLANK(A1423),"",-SUM(I$3:I1423))</f>
        <v/>
      </c>
      <c r="K1423" s="9" t="str">
        <f aca="false">IF(ISBLANK(A1423),"",SUMPRODUCT(O1423:R1423,T1423:W1423)-J1423)</f>
        <v/>
      </c>
      <c r="L1423" s="5" t="str">
        <f aca="false">IF(ISBLANK(A1423),"",K1423/$M$1)</f>
        <v/>
      </c>
      <c r="M1423" s="5" t="str">
        <f aca="false">IF(ISBLANK(A1423),"",K1423/($M$1+SUM(K$3:K1422)))</f>
        <v/>
      </c>
      <c r="N1423" s="0" t="str">
        <f aca="false">IF(ISBLANK(A1423),"",IF(H1424=0,NETWORKDAYS($H$3,H1423,holiday!$B$2:$B$10),IF(DAY(H1423)&lt;DAY(H1424),NETWORKDAYS($H$3,H1423,holiday!$B$2:$B$10),0)))</f>
        <v/>
      </c>
      <c r="O1423" s="0" t="str">
        <f aca="false">IF(ISBLANK(A1423),"",SUMIF($A$3:$A1423,O$2,$B$3:$B1423))</f>
        <v/>
      </c>
      <c r="P1423" s="0" t="str">
        <f aca="false">IF(ISBLANK(A1423),"",SUMIF($A$3:$A1423,P$2,$B$3:$B1423))</f>
        <v/>
      </c>
      <c r="Q1423" s="0" t="str">
        <f aca="false">IF(ISBLANK(A1423),"",SUMIF($A$3:$A1423,Q$2,$B$3:$B1423))</f>
        <v/>
      </c>
      <c r="R1423" s="0" t="str">
        <f aca="false">IF(ISBLANK(A1423),"",SUMIF($A$3:$A1423,R$2,$B$3:$B1423))</f>
        <v/>
      </c>
      <c r="T1423" s="9" t="str">
        <f aca="false">IF(ISBLANK(A1423),"",IF($A1423=T$2,$C1423,T1422))</f>
        <v/>
      </c>
      <c r="U1423" s="9" t="str">
        <f aca="false">IF(ISBLANK(A1423),"",IF($A1423=U$2,$C1423,U1422))</f>
        <v/>
      </c>
      <c r="V1423" s="9" t="str">
        <f aca="false">IF(ISBLANK(A1423),"",IF($A1423=V$2,$C1423,V1422))</f>
        <v/>
      </c>
      <c r="W1423" s="9" t="str">
        <f aca="false">IF(ISBLANK(A1423),"",IF($A1423=W$2,$C1423,W1422))</f>
        <v/>
      </c>
    </row>
    <row r="1424" customFormat="false" ht="14.1" hidden="false" customHeight="false" outlineLevel="0" collapsed="false">
      <c r="H1424" s="8" t="n">
        <f aca="false">IF(ISBLANK(D1424),,LEFT(D1424,LEN(D1424)-6)*1)</f>
        <v>0</v>
      </c>
      <c r="I1424" s="9" t="str">
        <f aca="false">IF(ISBLANK(A1424),"",-B1424*C1424)</f>
        <v/>
      </c>
      <c r="J1424" s="9" t="str">
        <f aca="false">IF(ISBLANK(A1424),"",-SUM(I$3:I1424))</f>
        <v/>
      </c>
      <c r="K1424" s="9" t="str">
        <f aca="false">IF(ISBLANK(A1424),"",SUMPRODUCT(O1424:R1424,T1424:W1424)-J1424)</f>
        <v/>
      </c>
      <c r="L1424" s="5" t="str">
        <f aca="false">IF(ISBLANK(A1424),"",K1424/$M$1)</f>
        <v/>
      </c>
      <c r="M1424" s="5" t="str">
        <f aca="false">IF(ISBLANK(A1424),"",K1424/($M$1+SUM(K$3:K1423)))</f>
        <v/>
      </c>
      <c r="N1424" s="0" t="str">
        <f aca="false">IF(ISBLANK(A1424),"",IF(H1425=0,NETWORKDAYS($H$3,H1424,holiday!$B$2:$B$10),IF(DAY(H1424)&lt;DAY(H1425),NETWORKDAYS($H$3,H1424,holiday!$B$2:$B$10),0)))</f>
        <v/>
      </c>
      <c r="O1424" s="0" t="str">
        <f aca="false">IF(ISBLANK(A1424),"",SUMIF($A$3:$A1424,O$2,$B$3:$B1424))</f>
        <v/>
      </c>
      <c r="P1424" s="0" t="str">
        <f aca="false">IF(ISBLANK(A1424),"",SUMIF($A$3:$A1424,P$2,$B$3:$B1424))</f>
        <v/>
      </c>
      <c r="Q1424" s="0" t="str">
        <f aca="false">IF(ISBLANK(A1424),"",SUMIF($A$3:$A1424,Q$2,$B$3:$B1424))</f>
        <v/>
      </c>
      <c r="R1424" s="0" t="str">
        <f aca="false">IF(ISBLANK(A1424),"",SUMIF($A$3:$A1424,R$2,$B$3:$B1424))</f>
        <v/>
      </c>
      <c r="T1424" s="9" t="str">
        <f aca="false">IF(ISBLANK(A1424),"",IF($A1424=T$2,$C1424,T1423))</f>
        <v/>
      </c>
      <c r="U1424" s="9" t="str">
        <f aca="false">IF(ISBLANK(A1424),"",IF($A1424=U$2,$C1424,U1423))</f>
        <v/>
      </c>
      <c r="V1424" s="9" t="str">
        <f aca="false">IF(ISBLANK(A1424),"",IF($A1424=V$2,$C1424,V1423))</f>
        <v/>
      </c>
      <c r="W1424" s="9" t="str">
        <f aca="false">IF(ISBLANK(A1424),"",IF($A1424=W$2,$C1424,W1423))</f>
        <v/>
      </c>
    </row>
    <row r="1425" customFormat="false" ht="14.1" hidden="false" customHeight="false" outlineLevel="0" collapsed="false">
      <c r="H1425" s="8" t="n">
        <f aca="false">IF(ISBLANK(D1425),,LEFT(D1425,LEN(D1425)-6)*1)</f>
        <v>0</v>
      </c>
      <c r="I1425" s="9" t="str">
        <f aca="false">IF(ISBLANK(A1425),"",-B1425*C1425)</f>
        <v/>
      </c>
      <c r="J1425" s="9" t="str">
        <f aca="false">IF(ISBLANK(A1425),"",-SUM(I$3:I1425))</f>
        <v/>
      </c>
      <c r="K1425" s="9" t="str">
        <f aca="false">IF(ISBLANK(A1425),"",SUMPRODUCT(O1425:R1425,T1425:W1425)-J1425)</f>
        <v/>
      </c>
      <c r="L1425" s="5" t="str">
        <f aca="false">IF(ISBLANK(A1425),"",K1425/$M$1)</f>
        <v/>
      </c>
      <c r="M1425" s="5" t="str">
        <f aca="false">IF(ISBLANK(A1425),"",K1425/($M$1+SUM(K$3:K1424)))</f>
        <v/>
      </c>
      <c r="N1425" s="0" t="str">
        <f aca="false">IF(ISBLANK(A1425),"",IF(H1426=0,NETWORKDAYS($H$3,H1425,holiday!$B$2:$B$10),IF(DAY(H1425)&lt;DAY(H1426),NETWORKDAYS($H$3,H1425,holiday!$B$2:$B$10),0)))</f>
        <v/>
      </c>
      <c r="O1425" s="0" t="str">
        <f aca="false">IF(ISBLANK(A1425),"",SUMIF($A$3:$A1425,O$2,$B$3:$B1425))</f>
        <v/>
      </c>
      <c r="P1425" s="0" t="str">
        <f aca="false">IF(ISBLANK(A1425),"",SUMIF($A$3:$A1425,P$2,$B$3:$B1425))</f>
        <v/>
      </c>
      <c r="Q1425" s="0" t="str">
        <f aca="false">IF(ISBLANK(A1425),"",SUMIF($A$3:$A1425,Q$2,$B$3:$B1425))</f>
        <v/>
      </c>
      <c r="R1425" s="0" t="str">
        <f aca="false">IF(ISBLANK(A1425),"",SUMIF($A$3:$A1425,R$2,$B$3:$B1425))</f>
        <v/>
      </c>
      <c r="T1425" s="9" t="str">
        <f aca="false">IF(ISBLANK(A1425),"",IF($A1425=T$2,$C1425,T1424))</f>
        <v/>
      </c>
      <c r="U1425" s="9" t="str">
        <f aca="false">IF(ISBLANK(A1425),"",IF($A1425=U$2,$C1425,U1424))</f>
        <v/>
      </c>
      <c r="V1425" s="9" t="str">
        <f aca="false">IF(ISBLANK(A1425),"",IF($A1425=V$2,$C1425,V1424))</f>
        <v/>
      </c>
      <c r="W1425" s="9" t="str">
        <f aca="false">IF(ISBLANK(A1425),"",IF($A1425=W$2,$C1425,W1424))</f>
        <v/>
      </c>
    </row>
    <row r="1426" customFormat="false" ht="14.1" hidden="false" customHeight="false" outlineLevel="0" collapsed="false">
      <c r="H1426" s="8" t="n">
        <f aca="false">IF(ISBLANK(D1426),,LEFT(D1426,LEN(D1426)-6)*1)</f>
        <v>0</v>
      </c>
      <c r="I1426" s="9" t="str">
        <f aca="false">IF(ISBLANK(A1426),"",-B1426*C1426)</f>
        <v/>
      </c>
      <c r="J1426" s="9" t="str">
        <f aca="false">IF(ISBLANK(A1426),"",-SUM(I$3:I1426))</f>
        <v/>
      </c>
      <c r="K1426" s="9" t="str">
        <f aca="false">IF(ISBLANK(A1426),"",SUMPRODUCT(O1426:R1426,T1426:W1426)-J1426)</f>
        <v/>
      </c>
      <c r="L1426" s="5" t="str">
        <f aca="false">IF(ISBLANK(A1426),"",K1426/$M$1)</f>
        <v/>
      </c>
      <c r="M1426" s="5" t="str">
        <f aca="false">IF(ISBLANK(A1426),"",K1426/($M$1+SUM(K$3:K1425)))</f>
        <v/>
      </c>
      <c r="N1426" s="0" t="str">
        <f aca="false">IF(ISBLANK(A1426),"",IF(H1427=0,NETWORKDAYS($H$3,H1426,holiday!$B$2:$B$10),IF(DAY(H1426)&lt;DAY(H1427),NETWORKDAYS($H$3,H1426,holiday!$B$2:$B$10),0)))</f>
        <v/>
      </c>
      <c r="O1426" s="0" t="str">
        <f aca="false">IF(ISBLANK(A1426),"",SUMIF($A$3:$A1426,O$2,$B$3:$B1426))</f>
        <v/>
      </c>
      <c r="P1426" s="0" t="str">
        <f aca="false">IF(ISBLANK(A1426),"",SUMIF($A$3:$A1426,P$2,$B$3:$B1426))</f>
        <v/>
      </c>
      <c r="Q1426" s="0" t="str">
        <f aca="false">IF(ISBLANK(A1426),"",SUMIF($A$3:$A1426,Q$2,$B$3:$B1426))</f>
        <v/>
      </c>
      <c r="R1426" s="0" t="str">
        <f aca="false">IF(ISBLANK(A1426),"",SUMIF($A$3:$A1426,R$2,$B$3:$B1426))</f>
        <v/>
      </c>
      <c r="T1426" s="9" t="str">
        <f aca="false">IF(ISBLANK(A1426),"",IF($A1426=T$2,$C1426,T1425))</f>
        <v/>
      </c>
      <c r="U1426" s="9" t="str">
        <f aca="false">IF(ISBLANK(A1426),"",IF($A1426=U$2,$C1426,U1425))</f>
        <v/>
      </c>
      <c r="V1426" s="9" t="str">
        <f aca="false">IF(ISBLANK(A1426),"",IF($A1426=V$2,$C1426,V1425))</f>
        <v/>
      </c>
      <c r="W1426" s="9" t="str">
        <f aca="false">IF(ISBLANK(A1426),"",IF($A1426=W$2,$C1426,W1425))</f>
        <v/>
      </c>
    </row>
    <row r="1427" customFormat="false" ht="14.1" hidden="false" customHeight="false" outlineLevel="0" collapsed="false">
      <c r="H1427" s="8" t="n">
        <f aca="false">IF(ISBLANK(D1427),,LEFT(D1427,LEN(D1427)-6)*1)</f>
        <v>0</v>
      </c>
      <c r="I1427" s="9" t="str">
        <f aca="false">IF(ISBLANK(A1427),"",-B1427*C1427)</f>
        <v/>
      </c>
      <c r="J1427" s="9" t="str">
        <f aca="false">IF(ISBLANK(A1427),"",-SUM(I$3:I1427))</f>
        <v/>
      </c>
      <c r="K1427" s="9" t="str">
        <f aca="false">IF(ISBLANK(A1427),"",SUMPRODUCT(O1427:R1427,T1427:W1427)-J1427)</f>
        <v/>
      </c>
      <c r="L1427" s="5" t="str">
        <f aca="false">IF(ISBLANK(A1427),"",K1427/$M$1)</f>
        <v/>
      </c>
      <c r="M1427" s="5" t="str">
        <f aca="false">IF(ISBLANK(A1427),"",K1427/($M$1+SUM(K$3:K1426)))</f>
        <v/>
      </c>
      <c r="N1427" s="0" t="str">
        <f aca="false">IF(ISBLANK(A1427),"",IF(H1428=0,NETWORKDAYS($H$3,H1427,holiday!$B$2:$B$10),IF(DAY(H1427)&lt;DAY(H1428),NETWORKDAYS($H$3,H1427,holiday!$B$2:$B$10),0)))</f>
        <v/>
      </c>
      <c r="O1427" s="0" t="str">
        <f aca="false">IF(ISBLANK(A1427),"",SUMIF($A$3:$A1427,O$2,$B$3:$B1427))</f>
        <v/>
      </c>
      <c r="P1427" s="0" t="str">
        <f aca="false">IF(ISBLANK(A1427),"",SUMIF($A$3:$A1427,P$2,$B$3:$B1427))</f>
        <v/>
      </c>
      <c r="Q1427" s="0" t="str">
        <f aca="false">IF(ISBLANK(A1427),"",SUMIF($A$3:$A1427,Q$2,$B$3:$B1427))</f>
        <v/>
      </c>
      <c r="R1427" s="0" t="str">
        <f aca="false">IF(ISBLANK(A1427),"",SUMIF($A$3:$A1427,R$2,$B$3:$B1427))</f>
        <v/>
      </c>
      <c r="T1427" s="9" t="str">
        <f aca="false">IF(ISBLANK(A1427),"",IF($A1427=T$2,$C1427,T1426))</f>
        <v/>
      </c>
      <c r="U1427" s="9" t="str">
        <f aca="false">IF(ISBLANK(A1427),"",IF($A1427=U$2,$C1427,U1426))</f>
        <v/>
      </c>
      <c r="V1427" s="9" t="str">
        <f aca="false">IF(ISBLANK(A1427),"",IF($A1427=V$2,$C1427,V1426))</f>
        <v/>
      </c>
      <c r="W1427" s="9" t="str">
        <f aca="false">IF(ISBLANK(A1427),"",IF($A1427=W$2,$C1427,W1426))</f>
        <v/>
      </c>
    </row>
    <row r="1428" customFormat="false" ht="14.1" hidden="false" customHeight="false" outlineLevel="0" collapsed="false">
      <c r="H1428" s="8" t="n">
        <f aca="false">IF(ISBLANK(D1428),,LEFT(D1428,LEN(D1428)-6)*1)</f>
        <v>0</v>
      </c>
      <c r="I1428" s="9" t="str">
        <f aca="false">IF(ISBLANK(A1428),"",-B1428*C1428)</f>
        <v/>
      </c>
      <c r="J1428" s="9" t="str">
        <f aca="false">IF(ISBLANK(A1428),"",-SUM(I$3:I1428))</f>
        <v/>
      </c>
      <c r="K1428" s="9" t="str">
        <f aca="false">IF(ISBLANK(A1428),"",SUMPRODUCT(O1428:R1428,T1428:W1428)-J1428)</f>
        <v/>
      </c>
      <c r="L1428" s="5" t="str">
        <f aca="false">IF(ISBLANK(A1428),"",K1428/$M$1)</f>
        <v/>
      </c>
      <c r="M1428" s="5" t="str">
        <f aca="false">IF(ISBLANK(A1428),"",K1428/($M$1+SUM(K$3:K1427)))</f>
        <v/>
      </c>
      <c r="N1428" s="0" t="str">
        <f aca="false">IF(ISBLANK(A1428),"",IF(H1429=0,NETWORKDAYS($H$3,H1428,holiday!$B$2:$B$10),IF(DAY(H1428)&lt;DAY(H1429),NETWORKDAYS($H$3,H1428,holiday!$B$2:$B$10),0)))</f>
        <v/>
      </c>
      <c r="O1428" s="0" t="str">
        <f aca="false">IF(ISBLANK(A1428),"",SUMIF($A$3:$A1428,O$2,$B$3:$B1428))</f>
        <v/>
      </c>
      <c r="P1428" s="0" t="str">
        <f aca="false">IF(ISBLANK(A1428),"",SUMIF($A$3:$A1428,P$2,$B$3:$B1428))</f>
        <v/>
      </c>
      <c r="Q1428" s="0" t="str">
        <f aca="false">IF(ISBLANK(A1428),"",SUMIF($A$3:$A1428,Q$2,$B$3:$B1428))</f>
        <v/>
      </c>
      <c r="R1428" s="0" t="str">
        <f aca="false">IF(ISBLANK(A1428),"",SUMIF($A$3:$A1428,R$2,$B$3:$B1428))</f>
        <v/>
      </c>
      <c r="T1428" s="9" t="str">
        <f aca="false">IF(ISBLANK(A1428),"",IF($A1428=T$2,$C1428,T1427))</f>
        <v/>
      </c>
      <c r="U1428" s="9" t="str">
        <f aca="false">IF(ISBLANK(A1428),"",IF($A1428=U$2,$C1428,U1427))</f>
        <v/>
      </c>
      <c r="V1428" s="9" t="str">
        <f aca="false">IF(ISBLANK(A1428),"",IF($A1428=V$2,$C1428,V1427))</f>
        <v/>
      </c>
      <c r="W1428" s="9" t="str">
        <f aca="false">IF(ISBLANK(A1428),"",IF($A1428=W$2,$C1428,W1427))</f>
        <v/>
      </c>
    </row>
    <row r="1429" customFormat="false" ht="14.1" hidden="false" customHeight="false" outlineLevel="0" collapsed="false">
      <c r="H1429" s="8" t="n">
        <f aca="false">IF(ISBLANK(D1429),,LEFT(D1429,LEN(D1429)-6)*1)</f>
        <v>0</v>
      </c>
      <c r="I1429" s="9" t="str">
        <f aca="false">IF(ISBLANK(A1429),"",-B1429*C1429)</f>
        <v/>
      </c>
      <c r="J1429" s="9" t="str">
        <f aca="false">IF(ISBLANK(A1429),"",-SUM(I$3:I1429))</f>
        <v/>
      </c>
      <c r="K1429" s="9" t="str">
        <f aca="false">IF(ISBLANK(A1429),"",SUMPRODUCT(O1429:R1429,T1429:W1429)-J1429)</f>
        <v/>
      </c>
      <c r="L1429" s="5" t="str">
        <f aca="false">IF(ISBLANK(A1429),"",K1429/$M$1)</f>
        <v/>
      </c>
      <c r="M1429" s="5" t="str">
        <f aca="false">IF(ISBLANK(A1429),"",K1429/($M$1+SUM(K$3:K1428)))</f>
        <v/>
      </c>
      <c r="N1429" s="0" t="str">
        <f aca="false">IF(ISBLANK(A1429),"",IF(H1430=0,NETWORKDAYS($H$3,H1429,holiday!$B$2:$B$10),IF(DAY(H1429)&lt;DAY(H1430),NETWORKDAYS($H$3,H1429,holiday!$B$2:$B$10),0)))</f>
        <v/>
      </c>
      <c r="O1429" s="0" t="str">
        <f aca="false">IF(ISBLANK(A1429),"",SUMIF($A$3:$A1429,O$2,$B$3:$B1429))</f>
        <v/>
      </c>
      <c r="P1429" s="0" t="str">
        <f aca="false">IF(ISBLANK(A1429),"",SUMIF($A$3:$A1429,P$2,$B$3:$B1429))</f>
        <v/>
      </c>
      <c r="Q1429" s="0" t="str">
        <f aca="false">IF(ISBLANK(A1429),"",SUMIF($A$3:$A1429,Q$2,$B$3:$B1429))</f>
        <v/>
      </c>
      <c r="R1429" s="0" t="str">
        <f aca="false">IF(ISBLANK(A1429),"",SUMIF($A$3:$A1429,R$2,$B$3:$B1429))</f>
        <v/>
      </c>
      <c r="T1429" s="9" t="str">
        <f aca="false">IF(ISBLANK(A1429),"",IF($A1429=T$2,$C1429,T1428))</f>
        <v/>
      </c>
      <c r="U1429" s="9" t="str">
        <f aca="false">IF(ISBLANK(A1429),"",IF($A1429=U$2,$C1429,U1428))</f>
        <v/>
      </c>
      <c r="V1429" s="9" t="str">
        <f aca="false">IF(ISBLANK(A1429),"",IF($A1429=V$2,$C1429,V1428))</f>
        <v/>
      </c>
      <c r="W1429" s="9" t="str">
        <f aca="false">IF(ISBLANK(A1429),"",IF($A1429=W$2,$C1429,W1428))</f>
        <v/>
      </c>
    </row>
    <row r="1430" customFormat="false" ht="14.1" hidden="false" customHeight="false" outlineLevel="0" collapsed="false">
      <c r="H1430" s="8" t="n">
        <f aca="false">IF(ISBLANK(D1430),,LEFT(D1430,LEN(D1430)-6)*1)</f>
        <v>0</v>
      </c>
      <c r="I1430" s="9" t="str">
        <f aca="false">IF(ISBLANK(A1430),"",-B1430*C1430)</f>
        <v/>
      </c>
      <c r="J1430" s="9" t="str">
        <f aca="false">IF(ISBLANK(A1430),"",-SUM(I$3:I1430))</f>
        <v/>
      </c>
      <c r="K1430" s="9" t="str">
        <f aca="false">IF(ISBLANK(A1430),"",SUMPRODUCT(O1430:R1430,T1430:W1430)-J1430)</f>
        <v/>
      </c>
      <c r="L1430" s="5" t="str">
        <f aca="false">IF(ISBLANK(A1430),"",K1430/$M$1)</f>
        <v/>
      </c>
      <c r="M1430" s="5" t="str">
        <f aca="false">IF(ISBLANK(A1430),"",K1430/($M$1+SUM(K$3:K1429)))</f>
        <v/>
      </c>
      <c r="N1430" s="0" t="str">
        <f aca="false">IF(ISBLANK(A1430),"",IF(H1431=0,NETWORKDAYS($H$3,H1430,holiday!$B$2:$B$10),IF(DAY(H1430)&lt;DAY(H1431),NETWORKDAYS($H$3,H1430,holiday!$B$2:$B$10),0)))</f>
        <v/>
      </c>
      <c r="O1430" s="0" t="str">
        <f aca="false">IF(ISBLANK(A1430),"",SUMIF($A$3:$A1430,O$2,$B$3:$B1430))</f>
        <v/>
      </c>
      <c r="P1430" s="0" t="str">
        <f aca="false">IF(ISBLANK(A1430),"",SUMIF($A$3:$A1430,P$2,$B$3:$B1430))</f>
        <v/>
      </c>
      <c r="Q1430" s="0" t="str">
        <f aca="false">IF(ISBLANK(A1430),"",SUMIF($A$3:$A1430,Q$2,$B$3:$B1430))</f>
        <v/>
      </c>
      <c r="R1430" s="0" t="str">
        <f aca="false">IF(ISBLANK(A1430),"",SUMIF($A$3:$A1430,R$2,$B$3:$B1430))</f>
        <v/>
      </c>
      <c r="T1430" s="9" t="str">
        <f aca="false">IF(ISBLANK(A1430),"",IF($A1430=T$2,$C1430,T1429))</f>
        <v/>
      </c>
      <c r="U1430" s="9" t="str">
        <f aca="false">IF(ISBLANK(A1430),"",IF($A1430=U$2,$C1430,U1429))</f>
        <v/>
      </c>
      <c r="V1430" s="9" t="str">
        <f aca="false">IF(ISBLANK(A1430),"",IF($A1430=V$2,$C1430,V1429))</f>
        <v/>
      </c>
      <c r="W1430" s="9" t="str">
        <f aca="false">IF(ISBLANK(A1430),"",IF($A1430=W$2,$C1430,W1429))</f>
        <v/>
      </c>
    </row>
    <row r="1431" customFormat="false" ht="14.1" hidden="false" customHeight="false" outlineLevel="0" collapsed="false">
      <c r="H1431" s="8" t="n">
        <f aca="false">IF(ISBLANK(D1431),,LEFT(D1431,LEN(D1431)-6)*1)</f>
        <v>0</v>
      </c>
      <c r="I1431" s="9" t="str">
        <f aca="false">IF(ISBLANK(A1431),"",-B1431*C1431)</f>
        <v/>
      </c>
      <c r="J1431" s="9" t="str">
        <f aca="false">IF(ISBLANK(A1431),"",-SUM(I$3:I1431))</f>
        <v/>
      </c>
      <c r="K1431" s="9" t="str">
        <f aca="false">IF(ISBLANK(A1431),"",SUMPRODUCT(O1431:R1431,T1431:W1431)-J1431)</f>
        <v/>
      </c>
      <c r="L1431" s="5" t="str">
        <f aca="false">IF(ISBLANK(A1431),"",K1431/$M$1)</f>
        <v/>
      </c>
      <c r="M1431" s="5" t="str">
        <f aca="false">IF(ISBLANK(A1431),"",K1431/($M$1+SUM(K$3:K1430)))</f>
        <v/>
      </c>
      <c r="N1431" s="0" t="str">
        <f aca="false">IF(ISBLANK(A1431),"",IF(H1432=0,NETWORKDAYS($H$3,H1431,holiday!$B$2:$B$10),IF(DAY(H1431)&lt;DAY(H1432),NETWORKDAYS($H$3,H1431,holiday!$B$2:$B$10),0)))</f>
        <v/>
      </c>
      <c r="O1431" s="0" t="str">
        <f aca="false">IF(ISBLANK(A1431),"",SUMIF($A$3:$A1431,O$2,$B$3:$B1431))</f>
        <v/>
      </c>
      <c r="P1431" s="0" t="str">
        <f aca="false">IF(ISBLANK(A1431),"",SUMIF($A$3:$A1431,P$2,$B$3:$B1431))</f>
        <v/>
      </c>
      <c r="Q1431" s="0" t="str">
        <f aca="false">IF(ISBLANK(A1431),"",SUMIF($A$3:$A1431,Q$2,$B$3:$B1431))</f>
        <v/>
      </c>
      <c r="R1431" s="0" t="str">
        <f aca="false">IF(ISBLANK(A1431),"",SUMIF($A$3:$A1431,R$2,$B$3:$B1431))</f>
        <v/>
      </c>
      <c r="T1431" s="9" t="str">
        <f aca="false">IF(ISBLANK(A1431),"",IF($A1431=T$2,$C1431,T1430))</f>
        <v/>
      </c>
      <c r="U1431" s="9" t="str">
        <f aca="false">IF(ISBLANK(A1431),"",IF($A1431=U$2,$C1431,U1430))</f>
        <v/>
      </c>
      <c r="V1431" s="9" t="str">
        <f aca="false">IF(ISBLANK(A1431),"",IF($A1431=V$2,$C1431,V1430))</f>
        <v/>
      </c>
      <c r="W1431" s="9" t="str">
        <f aca="false">IF(ISBLANK(A1431),"",IF($A1431=W$2,$C1431,W1430))</f>
        <v/>
      </c>
    </row>
    <row r="1432" customFormat="false" ht="14.1" hidden="false" customHeight="false" outlineLevel="0" collapsed="false">
      <c r="H1432" s="8" t="n">
        <f aca="false">IF(ISBLANK(D1432),,LEFT(D1432,LEN(D1432)-6)*1)</f>
        <v>0</v>
      </c>
      <c r="I1432" s="9" t="str">
        <f aca="false">IF(ISBLANK(A1432),"",-B1432*C1432)</f>
        <v/>
      </c>
      <c r="J1432" s="9" t="str">
        <f aca="false">IF(ISBLANK(A1432),"",-SUM(I$3:I1432))</f>
        <v/>
      </c>
      <c r="K1432" s="9" t="str">
        <f aca="false">IF(ISBLANK(A1432),"",SUMPRODUCT(O1432:R1432,T1432:W1432)-J1432)</f>
        <v/>
      </c>
      <c r="L1432" s="5" t="str">
        <f aca="false">IF(ISBLANK(A1432),"",K1432/$M$1)</f>
        <v/>
      </c>
      <c r="M1432" s="5" t="str">
        <f aca="false">IF(ISBLANK(A1432),"",K1432/($M$1+SUM(K$3:K1431)))</f>
        <v/>
      </c>
      <c r="N1432" s="0" t="str">
        <f aca="false">IF(ISBLANK(A1432),"",IF(H1433=0,NETWORKDAYS($H$3,H1432,holiday!$B$2:$B$10),IF(DAY(H1432)&lt;DAY(H1433),NETWORKDAYS($H$3,H1432,holiday!$B$2:$B$10),0)))</f>
        <v/>
      </c>
      <c r="O1432" s="0" t="str">
        <f aca="false">IF(ISBLANK(A1432),"",SUMIF($A$3:$A1432,O$2,$B$3:$B1432))</f>
        <v/>
      </c>
      <c r="P1432" s="0" t="str">
        <f aca="false">IF(ISBLANK(A1432),"",SUMIF($A$3:$A1432,P$2,$B$3:$B1432))</f>
        <v/>
      </c>
      <c r="Q1432" s="0" t="str">
        <f aca="false">IF(ISBLANK(A1432),"",SUMIF($A$3:$A1432,Q$2,$B$3:$B1432))</f>
        <v/>
      </c>
      <c r="R1432" s="0" t="str">
        <f aca="false">IF(ISBLANK(A1432),"",SUMIF($A$3:$A1432,R$2,$B$3:$B1432))</f>
        <v/>
      </c>
      <c r="T1432" s="9" t="str">
        <f aca="false">IF(ISBLANK(A1432),"",IF($A1432=T$2,$C1432,T1431))</f>
        <v/>
      </c>
      <c r="U1432" s="9" t="str">
        <f aca="false">IF(ISBLANK(A1432),"",IF($A1432=U$2,$C1432,U1431))</f>
        <v/>
      </c>
      <c r="V1432" s="9" t="str">
        <f aca="false">IF(ISBLANK(A1432),"",IF($A1432=V$2,$C1432,V1431))</f>
        <v/>
      </c>
      <c r="W1432" s="9" t="str">
        <f aca="false">IF(ISBLANK(A1432),"",IF($A1432=W$2,$C1432,W1431))</f>
        <v/>
      </c>
    </row>
    <row r="1433" customFormat="false" ht="14.1" hidden="false" customHeight="false" outlineLevel="0" collapsed="false">
      <c r="H1433" s="8" t="n">
        <f aca="false">IF(ISBLANK(D1433),,LEFT(D1433,LEN(D1433)-6)*1)</f>
        <v>0</v>
      </c>
      <c r="I1433" s="9" t="str">
        <f aca="false">IF(ISBLANK(A1433),"",-B1433*C1433)</f>
        <v/>
      </c>
      <c r="J1433" s="9" t="str">
        <f aca="false">IF(ISBLANK(A1433),"",-SUM(I$3:I1433))</f>
        <v/>
      </c>
      <c r="K1433" s="9" t="str">
        <f aca="false">IF(ISBLANK(A1433),"",SUMPRODUCT(O1433:R1433,T1433:W1433)-J1433)</f>
        <v/>
      </c>
      <c r="L1433" s="5" t="str">
        <f aca="false">IF(ISBLANK(A1433),"",K1433/$M$1)</f>
        <v/>
      </c>
      <c r="M1433" s="5" t="str">
        <f aca="false">IF(ISBLANK(A1433),"",K1433/($M$1+SUM(K$3:K1432)))</f>
        <v/>
      </c>
      <c r="N1433" s="0" t="str">
        <f aca="false">IF(ISBLANK(A1433),"",IF(H1434=0,NETWORKDAYS($H$3,H1433,holiday!$B$2:$B$10),IF(DAY(H1433)&lt;DAY(H1434),NETWORKDAYS($H$3,H1433,holiday!$B$2:$B$10),0)))</f>
        <v/>
      </c>
      <c r="O1433" s="0" t="str">
        <f aca="false">IF(ISBLANK(A1433),"",SUMIF($A$3:$A1433,O$2,$B$3:$B1433))</f>
        <v/>
      </c>
      <c r="P1433" s="0" t="str">
        <f aca="false">IF(ISBLANK(A1433),"",SUMIF($A$3:$A1433,P$2,$B$3:$B1433))</f>
        <v/>
      </c>
      <c r="Q1433" s="0" t="str">
        <f aca="false">IF(ISBLANK(A1433),"",SUMIF($A$3:$A1433,Q$2,$B$3:$B1433))</f>
        <v/>
      </c>
      <c r="R1433" s="0" t="str">
        <f aca="false">IF(ISBLANK(A1433),"",SUMIF($A$3:$A1433,R$2,$B$3:$B1433))</f>
        <v/>
      </c>
      <c r="T1433" s="9" t="str">
        <f aca="false">IF(ISBLANK(A1433),"",IF($A1433=T$2,$C1433,T1432))</f>
        <v/>
      </c>
      <c r="U1433" s="9" t="str">
        <f aca="false">IF(ISBLANK(A1433),"",IF($A1433=U$2,$C1433,U1432))</f>
        <v/>
      </c>
      <c r="V1433" s="9" t="str">
        <f aca="false">IF(ISBLANK(A1433),"",IF($A1433=V$2,$C1433,V1432))</f>
        <v/>
      </c>
      <c r="W1433" s="9" t="str">
        <f aca="false">IF(ISBLANK(A1433),"",IF($A1433=W$2,$C1433,W1432))</f>
        <v/>
      </c>
    </row>
    <row r="1434" customFormat="false" ht="14.1" hidden="false" customHeight="false" outlineLevel="0" collapsed="false">
      <c r="H1434" s="8" t="n">
        <f aca="false">IF(ISBLANK(D1434),,LEFT(D1434,LEN(D1434)-6)*1)</f>
        <v>0</v>
      </c>
      <c r="I1434" s="9" t="str">
        <f aca="false">IF(ISBLANK(A1434),"",-B1434*C1434)</f>
        <v/>
      </c>
      <c r="J1434" s="9" t="str">
        <f aca="false">IF(ISBLANK(A1434),"",-SUM(I$3:I1434))</f>
        <v/>
      </c>
      <c r="K1434" s="9" t="str">
        <f aca="false">IF(ISBLANK(A1434),"",SUMPRODUCT(O1434:R1434,T1434:W1434)-J1434)</f>
        <v/>
      </c>
      <c r="L1434" s="5" t="str">
        <f aca="false">IF(ISBLANK(A1434),"",K1434/$M$1)</f>
        <v/>
      </c>
      <c r="M1434" s="5" t="str">
        <f aca="false">IF(ISBLANK(A1434),"",K1434/($M$1+SUM(K$3:K1433)))</f>
        <v/>
      </c>
      <c r="N1434" s="0" t="str">
        <f aca="false">IF(ISBLANK(A1434),"",IF(H1435=0,NETWORKDAYS($H$3,H1434,holiday!$B$2:$B$10),IF(DAY(H1434)&lt;DAY(H1435),NETWORKDAYS($H$3,H1434,holiday!$B$2:$B$10),0)))</f>
        <v/>
      </c>
      <c r="O1434" s="0" t="str">
        <f aca="false">IF(ISBLANK(A1434),"",SUMIF($A$3:$A1434,O$2,$B$3:$B1434))</f>
        <v/>
      </c>
      <c r="P1434" s="0" t="str">
        <f aca="false">IF(ISBLANK(A1434),"",SUMIF($A$3:$A1434,P$2,$B$3:$B1434))</f>
        <v/>
      </c>
      <c r="Q1434" s="0" t="str">
        <f aca="false">IF(ISBLANK(A1434),"",SUMIF($A$3:$A1434,Q$2,$B$3:$B1434))</f>
        <v/>
      </c>
      <c r="R1434" s="0" t="str">
        <f aca="false">IF(ISBLANK(A1434),"",SUMIF($A$3:$A1434,R$2,$B$3:$B1434))</f>
        <v/>
      </c>
      <c r="T1434" s="9" t="str">
        <f aca="false">IF(ISBLANK(A1434),"",IF($A1434=T$2,$C1434,T1433))</f>
        <v/>
      </c>
      <c r="U1434" s="9" t="str">
        <f aca="false">IF(ISBLANK(A1434),"",IF($A1434=U$2,$C1434,U1433))</f>
        <v/>
      </c>
      <c r="V1434" s="9" t="str">
        <f aca="false">IF(ISBLANK(A1434),"",IF($A1434=V$2,$C1434,V1433))</f>
        <v/>
      </c>
      <c r="W1434" s="9" t="str">
        <f aca="false">IF(ISBLANK(A1434),"",IF($A1434=W$2,$C1434,W1433))</f>
        <v/>
      </c>
    </row>
    <row r="1435" customFormat="false" ht="14.1" hidden="false" customHeight="false" outlineLevel="0" collapsed="false">
      <c r="H1435" s="8" t="n">
        <f aca="false">IF(ISBLANK(D1435),,LEFT(D1435,LEN(D1435)-6)*1)</f>
        <v>0</v>
      </c>
      <c r="I1435" s="9" t="str">
        <f aca="false">IF(ISBLANK(A1435),"",-B1435*C1435)</f>
        <v/>
      </c>
      <c r="J1435" s="9" t="str">
        <f aca="false">IF(ISBLANK(A1435),"",-SUM(I$3:I1435))</f>
        <v/>
      </c>
      <c r="K1435" s="9" t="str">
        <f aca="false">IF(ISBLANK(A1435),"",SUMPRODUCT(O1435:R1435,T1435:W1435)-J1435)</f>
        <v/>
      </c>
      <c r="L1435" s="5" t="str">
        <f aca="false">IF(ISBLANK(A1435),"",K1435/$M$1)</f>
        <v/>
      </c>
      <c r="M1435" s="5" t="str">
        <f aca="false">IF(ISBLANK(A1435),"",K1435/($M$1+SUM(K$3:K1434)))</f>
        <v/>
      </c>
      <c r="N1435" s="0" t="str">
        <f aca="false">IF(ISBLANK(A1435),"",IF(H1436=0,NETWORKDAYS($H$3,H1435,holiday!$B$2:$B$10),IF(DAY(H1435)&lt;DAY(H1436),NETWORKDAYS($H$3,H1435,holiday!$B$2:$B$10),0)))</f>
        <v/>
      </c>
      <c r="O1435" s="0" t="str">
        <f aca="false">IF(ISBLANK(A1435),"",SUMIF($A$3:$A1435,O$2,$B$3:$B1435))</f>
        <v/>
      </c>
      <c r="P1435" s="0" t="str">
        <f aca="false">IF(ISBLANK(A1435),"",SUMIF($A$3:$A1435,P$2,$B$3:$B1435))</f>
        <v/>
      </c>
      <c r="Q1435" s="0" t="str">
        <f aca="false">IF(ISBLANK(A1435),"",SUMIF($A$3:$A1435,Q$2,$B$3:$B1435))</f>
        <v/>
      </c>
      <c r="R1435" s="0" t="str">
        <f aca="false">IF(ISBLANK(A1435),"",SUMIF($A$3:$A1435,R$2,$B$3:$B1435))</f>
        <v/>
      </c>
      <c r="T1435" s="9" t="str">
        <f aca="false">IF(ISBLANK(A1435),"",IF($A1435=T$2,$C1435,T1434))</f>
        <v/>
      </c>
      <c r="U1435" s="9" t="str">
        <f aca="false">IF(ISBLANK(A1435),"",IF($A1435=U$2,$C1435,U1434))</f>
        <v/>
      </c>
      <c r="V1435" s="9" t="str">
        <f aca="false">IF(ISBLANK(A1435),"",IF($A1435=V$2,$C1435,V1434))</f>
        <v/>
      </c>
      <c r="W1435" s="9" t="str">
        <f aca="false">IF(ISBLANK(A1435),"",IF($A1435=W$2,$C1435,W1434))</f>
        <v/>
      </c>
    </row>
    <row r="1436" customFormat="false" ht="14.1" hidden="false" customHeight="false" outlineLevel="0" collapsed="false">
      <c r="H1436" s="8" t="n">
        <f aca="false">IF(ISBLANK(D1436),,LEFT(D1436,LEN(D1436)-6)*1)</f>
        <v>0</v>
      </c>
      <c r="I1436" s="9" t="str">
        <f aca="false">IF(ISBLANK(A1436),"",-B1436*C1436)</f>
        <v/>
      </c>
      <c r="J1436" s="9" t="str">
        <f aca="false">IF(ISBLANK(A1436),"",-SUM(I$3:I1436))</f>
        <v/>
      </c>
      <c r="K1436" s="9" t="str">
        <f aca="false">IF(ISBLANK(A1436),"",SUMPRODUCT(O1436:R1436,T1436:W1436)-J1436)</f>
        <v/>
      </c>
      <c r="L1436" s="5" t="str">
        <f aca="false">IF(ISBLANK(A1436),"",K1436/$M$1)</f>
        <v/>
      </c>
      <c r="M1436" s="5" t="str">
        <f aca="false">IF(ISBLANK(A1436),"",K1436/($M$1+SUM(K$3:K1435)))</f>
        <v/>
      </c>
      <c r="N1436" s="0" t="str">
        <f aca="false">IF(ISBLANK(A1436),"",IF(H1437=0,NETWORKDAYS($H$3,H1436,holiday!$B$2:$B$10),IF(DAY(H1436)&lt;DAY(H1437),NETWORKDAYS($H$3,H1436,holiday!$B$2:$B$10),0)))</f>
        <v/>
      </c>
      <c r="O1436" s="0" t="str">
        <f aca="false">IF(ISBLANK(A1436),"",SUMIF($A$3:$A1436,O$2,$B$3:$B1436))</f>
        <v/>
      </c>
      <c r="P1436" s="0" t="str">
        <f aca="false">IF(ISBLANK(A1436),"",SUMIF($A$3:$A1436,P$2,$B$3:$B1436))</f>
        <v/>
      </c>
      <c r="Q1436" s="0" t="str">
        <f aca="false">IF(ISBLANK(A1436),"",SUMIF($A$3:$A1436,Q$2,$B$3:$B1436))</f>
        <v/>
      </c>
      <c r="R1436" s="0" t="str">
        <f aca="false">IF(ISBLANK(A1436),"",SUMIF($A$3:$A1436,R$2,$B$3:$B1436))</f>
        <v/>
      </c>
      <c r="T1436" s="9" t="str">
        <f aca="false">IF(ISBLANK(A1436),"",IF($A1436=T$2,$C1436,T1435))</f>
        <v/>
      </c>
      <c r="U1436" s="9" t="str">
        <f aca="false">IF(ISBLANK(A1436),"",IF($A1436=U$2,$C1436,U1435))</f>
        <v/>
      </c>
      <c r="V1436" s="9" t="str">
        <f aca="false">IF(ISBLANK(A1436),"",IF($A1436=V$2,$C1436,V1435))</f>
        <v/>
      </c>
      <c r="W1436" s="9" t="str">
        <f aca="false">IF(ISBLANK(A1436),"",IF($A1436=W$2,$C1436,W1435))</f>
        <v/>
      </c>
    </row>
    <row r="1437" customFormat="false" ht="14.1" hidden="false" customHeight="false" outlineLevel="0" collapsed="false">
      <c r="H1437" s="8" t="n">
        <f aca="false">IF(ISBLANK(D1437),,LEFT(D1437,LEN(D1437)-6)*1)</f>
        <v>0</v>
      </c>
      <c r="I1437" s="9" t="str">
        <f aca="false">IF(ISBLANK(A1437),"",-B1437*C1437)</f>
        <v/>
      </c>
      <c r="J1437" s="9" t="str">
        <f aca="false">IF(ISBLANK(A1437),"",-SUM(I$3:I1437))</f>
        <v/>
      </c>
      <c r="K1437" s="9" t="str">
        <f aca="false">IF(ISBLANK(A1437),"",SUMPRODUCT(O1437:R1437,T1437:W1437)-J1437)</f>
        <v/>
      </c>
      <c r="L1437" s="5" t="str">
        <f aca="false">IF(ISBLANK(A1437),"",K1437/$M$1)</f>
        <v/>
      </c>
      <c r="M1437" s="5" t="str">
        <f aca="false">IF(ISBLANK(A1437),"",K1437/($M$1+SUM(K$3:K1436)))</f>
        <v/>
      </c>
      <c r="N1437" s="0" t="str">
        <f aca="false">IF(ISBLANK(A1437),"",IF(H1438=0,NETWORKDAYS($H$3,H1437,holiday!$B$2:$B$10),IF(DAY(H1437)&lt;DAY(H1438),NETWORKDAYS($H$3,H1437,holiday!$B$2:$B$10),0)))</f>
        <v/>
      </c>
      <c r="O1437" s="0" t="str">
        <f aca="false">IF(ISBLANK(A1437),"",SUMIF($A$3:$A1437,O$2,$B$3:$B1437))</f>
        <v/>
      </c>
      <c r="P1437" s="0" t="str">
        <f aca="false">IF(ISBLANK(A1437),"",SUMIF($A$3:$A1437,P$2,$B$3:$B1437))</f>
        <v/>
      </c>
      <c r="Q1437" s="0" t="str">
        <f aca="false">IF(ISBLANK(A1437),"",SUMIF($A$3:$A1437,Q$2,$B$3:$B1437))</f>
        <v/>
      </c>
      <c r="R1437" s="0" t="str">
        <f aca="false">IF(ISBLANK(A1437),"",SUMIF($A$3:$A1437,R$2,$B$3:$B1437))</f>
        <v/>
      </c>
      <c r="T1437" s="9" t="str">
        <f aca="false">IF(ISBLANK(A1437),"",IF($A1437=T$2,$C1437,T1436))</f>
        <v/>
      </c>
      <c r="U1437" s="9" t="str">
        <f aca="false">IF(ISBLANK(A1437),"",IF($A1437=U$2,$C1437,U1436))</f>
        <v/>
      </c>
      <c r="V1437" s="9" t="str">
        <f aca="false">IF(ISBLANK(A1437),"",IF($A1437=V$2,$C1437,V1436))</f>
        <v/>
      </c>
      <c r="W1437" s="9" t="str">
        <f aca="false">IF(ISBLANK(A1437),"",IF($A1437=W$2,$C1437,W1436))</f>
        <v/>
      </c>
    </row>
    <row r="1438" customFormat="false" ht="14.1" hidden="false" customHeight="false" outlineLevel="0" collapsed="false">
      <c r="H1438" s="8" t="n">
        <f aca="false">IF(ISBLANK(D1438),,LEFT(D1438,LEN(D1438)-6)*1)</f>
        <v>0</v>
      </c>
      <c r="I1438" s="9" t="str">
        <f aca="false">IF(ISBLANK(A1438),"",-B1438*C1438)</f>
        <v/>
      </c>
      <c r="J1438" s="9" t="str">
        <f aca="false">IF(ISBLANK(A1438),"",-SUM(I$3:I1438))</f>
        <v/>
      </c>
      <c r="K1438" s="9" t="str">
        <f aca="false">IF(ISBLANK(A1438),"",SUMPRODUCT(O1438:R1438,T1438:W1438)-J1438)</f>
        <v/>
      </c>
      <c r="L1438" s="5" t="str">
        <f aca="false">IF(ISBLANK(A1438),"",K1438/$M$1)</f>
        <v/>
      </c>
      <c r="M1438" s="5" t="str">
        <f aca="false">IF(ISBLANK(A1438),"",K1438/($M$1+SUM(K$3:K1437)))</f>
        <v/>
      </c>
      <c r="N1438" s="0" t="str">
        <f aca="false">IF(ISBLANK(A1438),"",IF(H1439=0,NETWORKDAYS($H$3,H1438,holiday!$B$2:$B$10),IF(DAY(H1438)&lt;DAY(H1439),NETWORKDAYS($H$3,H1438,holiday!$B$2:$B$10),0)))</f>
        <v/>
      </c>
      <c r="O1438" s="0" t="str">
        <f aca="false">IF(ISBLANK(A1438),"",SUMIF($A$3:$A1438,O$2,$B$3:$B1438))</f>
        <v/>
      </c>
      <c r="P1438" s="0" t="str">
        <f aca="false">IF(ISBLANK(A1438),"",SUMIF($A$3:$A1438,P$2,$B$3:$B1438))</f>
        <v/>
      </c>
      <c r="Q1438" s="0" t="str">
        <f aca="false">IF(ISBLANK(A1438),"",SUMIF($A$3:$A1438,Q$2,$B$3:$B1438))</f>
        <v/>
      </c>
      <c r="R1438" s="0" t="str">
        <f aca="false">IF(ISBLANK(A1438),"",SUMIF($A$3:$A1438,R$2,$B$3:$B1438))</f>
        <v/>
      </c>
      <c r="T1438" s="9" t="str">
        <f aca="false">IF(ISBLANK(A1438),"",IF($A1438=T$2,$C1438,T1437))</f>
        <v/>
      </c>
      <c r="U1438" s="9" t="str">
        <f aca="false">IF(ISBLANK(A1438),"",IF($A1438=U$2,$C1438,U1437))</f>
        <v/>
      </c>
      <c r="V1438" s="9" t="str">
        <f aca="false">IF(ISBLANK(A1438),"",IF($A1438=V$2,$C1438,V1437))</f>
        <v/>
      </c>
      <c r="W1438" s="9" t="str">
        <f aca="false">IF(ISBLANK(A1438),"",IF($A1438=W$2,$C1438,W1437))</f>
        <v/>
      </c>
    </row>
    <row r="1439" customFormat="false" ht="14.1" hidden="false" customHeight="false" outlineLevel="0" collapsed="false">
      <c r="H1439" s="8" t="n">
        <f aca="false">IF(ISBLANK(D1439),,LEFT(D1439,LEN(D1439)-6)*1)</f>
        <v>0</v>
      </c>
      <c r="I1439" s="9" t="str">
        <f aca="false">IF(ISBLANK(A1439),"",-B1439*C1439)</f>
        <v/>
      </c>
      <c r="J1439" s="9" t="str">
        <f aca="false">IF(ISBLANK(A1439),"",-SUM(I$3:I1439))</f>
        <v/>
      </c>
      <c r="K1439" s="9" t="str">
        <f aca="false">IF(ISBLANK(A1439),"",SUMPRODUCT(O1439:R1439,T1439:W1439)-J1439)</f>
        <v/>
      </c>
      <c r="L1439" s="5" t="str">
        <f aca="false">IF(ISBLANK(A1439),"",K1439/$M$1)</f>
        <v/>
      </c>
      <c r="M1439" s="5" t="str">
        <f aca="false">IF(ISBLANK(A1439),"",K1439/($M$1+SUM(K$3:K1438)))</f>
        <v/>
      </c>
      <c r="N1439" s="0" t="str">
        <f aca="false">IF(ISBLANK(A1439),"",IF(H1440=0,NETWORKDAYS($H$3,H1439,holiday!$B$2:$B$10),IF(DAY(H1439)&lt;DAY(H1440),NETWORKDAYS($H$3,H1439,holiday!$B$2:$B$10),0)))</f>
        <v/>
      </c>
      <c r="O1439" s="0" t="str">
        <f aca="false">IF(ISBLANK(A1439),"",SUMIF($A$3:$A1439,O$2,$B$3:$B1439))</f>
        <v/>
      </c>
      <c r="P1439" s="0" t="str">
        <f aca="false">IF(ISBLANK(A1439),"",SUMIF($A$3:$A1439,P$2,$B$3:$B1439))</f>
        <v/>
      </c>
      <c r="Q1439" s="0" t="str">
        <f aca="false">IF(ISBLANK(A1439),"",SUMIF($A$3:$A1439,Q$2,$B$3:$B1439))</f>
        <v/>
      </c>
      <c r="R1439" s="0" t="str">
        <f aca="false">IF(ISBLANK(A1439),"",SUMIF($A$3:$A1439,R$2,$B$3:$B1439))</f>
        <v/>
      </c>
      <c r="T1439" s="9" t="str">
        <f aca="false">IF(ISBLANK(A1439),"",IF($A1439=T$2,$C1439,T1438))</f>
        <v/>
      </c>
      <c r="U1439" s="9" t="str">
        <f aca="false">IF(ISBLANK(A1439),"",IF($A1439=U$2,$C1439,U1438))</f>
        <v/>
      </c>
      <c r="V1439" s="9" t="str">
        <f aca="false">IF(ISBLANK(A1439),"",IF($A1439=V$2,$C1439,V1438))</f>
        <v/>
      </c>
      <c r="W1439" s="9" t="str">
        <f aca="false">IF(ISBLANK(A1439),"",IF($A1439=W$2,$C1439,W1438))</f>
        <v/>
      </c>
    </row>
    <row r="1440" customFormat="false" ht="14.1" hidden="false" customHeight="false" outlineLevel="0" collapsed="false">
      <c r="H1440" s="8" t="n">
        <f aca="false">IF(ISBLANK(D1440),,LEFT(D1440,LEN(D1440)-6)*1)</f>
        <v>0</v>
      </c>
      <c r="I1440" s="9" t="str">
        <f aca="false">IF(ISBLANK(A1440),"",-B1440*C1440)</f>
        <v/>
      </c>
      <c r="J1440" s="9" t="str">
        <f aca="false">IF(ISBLANK(A1440),"",-SUM(I$3:I1440))</f>
        <v/>
      </c>
      <c r="K1440" s="9" t="str">
        <f aca="false">IF(ISBLANK(A1440),"",SUMPRODUCT(O1440:R1440,T1440:W1440)-J1440)</f>
        <v/>
      </c>
      <c r="L1440" s="5" t="str">
        <f aca="false">IF(ISBLANK(A1440),"",K1440/$M$1)</f>
        <v/>
      </c>
      <c r="M1440" s="5" t="str">
        <f aca="false">IF(ISBLANK(A1440),"",K1440/($M$1+SUM(K$3:K1439)))</f>
        <v/>
      </c>
      <c r="N1440" s="0" t="str">
        <f aca="false">IF(ISBLANK(A1440),"",IF(H1441=0,NETWORKDAYS($H$3,H1440,holiday!$B$2:$B$10),IF(DAY(H1440)&lt;DAY(H1441),NETWORKDAYS($H$3,H1440,holiday!$B$2:$B$10),0)))</f>
        <v/>
      </c>
      <c r="O1440" s="0" t="str">
        <f aca="false">IF(ISBLANK(A1440),"",SUMIF($A$3:$A1440,O$2,$B$3:$B1440))</f>
        <v/>
      </c>
      <c r="P1440" s="0" t="str">
        <f aca="false">IF(ISBLANK(A1440),"",SUMIF($A$3:$A1440,P$2,$B$3:$B1440))</f>
        <v/>
      </c>
      <c r="Q1440" s="0" t="str">
        <f aca="false">IF(ISBLANK(A1440),"",SUMIF($A$3:$A1440,Q$2,$B$3:$B1440))</f>
        <v/>
      </c>
      <c r="R1440" s="0" t="str">
        <f aca="false">IF(ISBLANK(A1440),"",SUMIF($A$3:$A1440,R$2,$B$3:$B1440))</f>
        <v/>
      </c>
      <c r="T1440" s="9" t="str">
        <f aca="false">IF(ISBLANK(A1440),"",IF($A1440=T$2,$C1440,T1439))</f>
        <v/>
      </c>
      <c r="U1440" s="9" t="str">
        <f aca="false">IF(ISBLANK(A1440),"",IF($A1440=U$2,$C1440,U1439))</f>
        <v/>
      </c>
      <c r="V1440" s="9" t="str">
        <f aca="false">IF(ISBLANK(A1440),"",IF($A1440=V$2,$C1440,V1439))</f>
        <v/>
      </c>
      <c r="W1440" s="9" t="str">
        <f aca="false">IF(ISBLANK(A1440),"",IF($A1440=W$2,$C1440,W1439))</f>
        <v/>
      </c>
    </row>
    <row r="1441" customFormat="false" ht="14.1" hidden="false" customHeight="false" outlineLevel="0" collapsed="false">
      <c r="H1441" s="8" t="n">
        <f aca="false">IF(ISBLANK(D1441),,LEFT(D1441,LEN(D1441)-6)*1)</f>
        <v>0</v>
      </c>
      <c r="I1441" s="9" t="str">
        <f aca="false">IF(ISBLANK(A1441),"",-B1441*C1441)</f>
        <v/>
      </c>
      <c r="J1441" s="9" t="str">
        <f aca="false">IF(ISBLANK(A1441),"",-SUM(I$3:I1441))</f>
        <v/>
      </c>
      <c r="K1441" s="9" t="str">
        <f aca="false">IF(ISBLANK(A1441),"",SUMPRODUCT(O1441:R1441,T1441:W1441)-J1441)</f>
        <v/>
      </c>
      <c r="L1441" s="5" t="str">
        <f aca="false">IF(ISBLANK(A1441),"",K1441/$M$1)</f>
        <v/>
      </c>
      <c r="M1441" s="5" t="str">
        <f aca="false">IF(ISBLANK(A1441),"",K1441/($M$1+SUM(K$3:K1440)))</f>
        <v/>
      </c>
      <c r="N1441" s="0" t="str">
        <f aca="false">IF(ISBLANK(A1441),"",IF(H1442=0,NETWORKDAYS($H$3,H1441,holiday!$B$2:$B$10),IF(DAY(H1441)&lt;DAY(H1442),NETWORKDAYS($H$3,H1441,holiday!$B$2:$B$10),0)))</f>
        <v/>
      </c>
      <c r="O1441" s="0" t="str">
        <f aca="false">IF(ISBLANK(A1441),"",SUMIF($A$3:$A1441,O$2,$B$3:$B1441))</f>
        <v/>
      </c>
      <c r="P1441" s="0" t="str">
        <f aca="false">IF(ISBLANK(A1441),"",SUMIF($A$3:$A1441,P$2,$B$3:$B1441))</f>
        <v/>
      </c>
      <c r="Q1441" s="0" t="str">
        <f aca="false">IF(ISBLANK(A1441),"",SUMIF($A$3:$A1441,Q$2,$B$3:$B1441))</f>
        <v/>
      </c>
      <c r="R1441" s="0" t="str">
        <f aca="false">IF(ISBLANK(A1441),"",SUMIF($A$3:$A1441,R$2,$B$3:$B1441))</f>
        <v/>
      </c>
      <c r="T1441" s="9" t="str">
        <f aca="false">IF(ISBLANK(A1441),"",IF($A1441=T$2,$C1441,T1440))</f>
        <v/>
      </c>
      <c r="U1441" s="9" t="str">
        <f aca="false">IF(ISBLANK(A1441),"",IF($A1441=U$2,$C1441,U1440))</f>
        <v/>
      </c>
      <c r="V1441" s="9" t="str">
        <f aca="false">IF(ISBLANK(A1441),"",IF($A1441=V$2,$C1441,V1440))</f>
        <v/>
      </c>
      <c r="W1441" s="9" t="str">
        <f aca="false">IF(ISBLANK(A1441),"",IF($A1441=W$2,$C1441,W1440))</f>
        <v/>
      </c>
    </row>
    <row r="1442" customFormat="false" ht="14.1" hidden="false" customHeight="false" outlineLevel="0" collapsed="false">
      <c r="H1442" s="8" t="n">
        <f aca="false">IF(ISBLANK(D1442),,LEFT(D1442,LEN(D1442)-6)*1)</f>
        <v>0</v>
      </c>
      <c r="I1442" s="9" t="str">
        <f aca="false">IF(ISBLANK(A1442),"",-B1442*C1442)</f>
        <v/>
      </c>
      <c r="J1442" s="9" t="str">
        <f aca="false">IF(ISBLANK(A1442),"",-SUM(I$3:I1442))</f>
        <v/>
      </c>
      <c r="K1442" s="9" t="str">
        <f aca="false">IF(ISBLANK(A1442),"",SUMPRODUCT(O1442:R1442,T1442:W1442)-J1442)</f>
        <v/>
      </c>
      <c r="L1442" s="5" t="str">
        <f aca="false">IF(ISBLANK(A1442),"",K1442/$M$1)</f>
        <v/>
      </c>
      <c r="M1442" s="5" t="str">
        <f aca="false">IF(ISBLANK(A1442),"",K1442/($M$1+SUM(K$3:K1441)))</f>
        <v/>
      </c>
      <c r="N1442" s="0" t="str">
        <f aca="false">IF(ISBLANK(A1442),"",IF(H1443=0,NETWORKDAYS($H$3,H1442,holiday!$B$2:$B$10),IF(DAY(H1442)&lt;DAY(H1443),NETWORKDAYS($H$3,H1442,holiday!$B$2:$B$10),0)))</f>
        <v/>
      </c>
      <c r="O1442" s="0" t="str">
        <f aca="false">IF(ISBLANK(A1442),"",SUMIF($A$3:$A1442,O$2,$B$3:$B1442))</f>
        <v/>
      </c>
      <c r="P1442" s="0" t="str">
        <f aca="false">IF(ISBLANK(A1442),"",SUMIF($A$3:$A1442,P$2,$B$3:$B1442))</f>
        <v/>
      </c>
      <c r="Q1442" s="0" t="str">
        <f aca="false">IF(ISBLANK(A1442),"",SUMIF($A$3:$A1442,Q$2,$B$3:$B1442))</f>
        <v/>
      </c>
      <c r="R1442" s="0" t="str">
        <f aca="false">IF(ISBLANK(A1442),"",SUMIF($A$3:$A1442,R$2,$B$3:$B1442))</f>
        <v/>
      </c>
      <c r="T1442" s="9" t="str">
        <f aca="false">IF(ISBLANK(A1442),"",IF($A1442=T$2,$C1442,T1441))</f>
        <v/>
      </c>
      <c r="U1442" s="9" t="str">
        <f aca="false">IF(ISBLANK(A1442),"",IF($A1442=U$2,$C1442,U1441))</f>
        <v/>
      </c>
      <c r="V1442" s="9" t="str">
        <f aca="false">IF(ISBLANK(A1442),"",IF($A1442=V$2,$C1442,V1441))</f>
        <v/>
      </c>
      <c r="W1442" s="9" t="str">
        <f aca="false">IF(ISBLANK(A1442),"",IF($A1442=W$2,$C1442,W1441))</f>
        <v/>
      </c>
    </row>
    <row r="1443" customFormat="false" ht="14.1" hidden="false" customHeight="false" outlineLevel="0" collapsed="false">
      <c r="H1443" s="8" t="n">
        <f aca="false">IF(ISBLANK(D1443),,LEFT(D1443,LEN(D1443)-6)*1)</f>
        <v>0</v>
      </c>
      <c r="I1443" s="9" t="str">
        <f aca="false">IF(ISBLANK(A1443),"",-B1443*C1443)</f>
        <v/>
      </c>
      <c r="J1443" s="9" t="str">
        <f aca="false">IF(ISBLANK(A1443),"",-SUM(I$3:I1443))</f>
        <v/>
      </c>
      <c r="K1443" s="9" t="str">
        <f aca="false">IF(ISBLANK(A1443),"",SUMPRODUCT(O1443:R1443,T1443:W1443)-J1443)</f>
        <v/>
      </c>
      <c r="L1443" s="5" t="str">
        <f aca="false">IF(ISBLANK(A1443),"",K1443/$M$1)</f>
        <v/>
      </c>
      <c r="M1443" s="5" t="str">
        <f aca="false">IF(ISBLANK(A1443),"",K1443/($M$1+SUM(K$3:K1442)))</f>
        <v/>
      </c>
      <c r="N1443" s="0" t="str">
        <f aca="false">IF(ISBLANK(A1443),"",IF(H1444=0,NETWORKDAYS($H$3,H1443,holiday!$B$2:$B$10),IF(DAY(H1443)&lt;DAY(H1444),NETWORKDAYS($H$3,H1443,holiday!$B$2:$B$10),0)))</f>
        <v/>
      </c>
      <c r="O1443" s="0" t="str">
        <f aca="false">IF(ISBLANK(A1443),"",SUMIF($A$3:$A1443,O$2,$B$3:$B1443))</f>
        <v/>
      </c>
      <c r="P1443" s="0" t="str">
        <f aca="false">IF(ISBLANK(A1443),"",SUMIF($A$3:$A1443,P$2,$B$3:$B1443))</f>
        <v/>
      </c>
      <c r="Q1443" s="0" t="str">
        <f aca="false">IF(ISBLANK(A1443),"",SUMIF($A$3:$A1443,Q$2,$B$3:$B1443))</f>
        <v/>
      </c>
      <c r="R1443" s="0" t="str">
        <f aca="false">IF(ISBLANK(A1443),"",SUMIF($A$3:$A1443,R$2,$B$3:$B1443))</f>
        <v/>
      </c>
      <c r="T1443" s="9" t="str">
        <f aca="false">IF(ISBLANK(A1443),"",IF($A1443=T$2,$C1443,T1442))</f>
        <v/>
      </c>
      <c r="U1443" s="9" t="str">
        <f aca="false">IF(ISBLANK(A1443),"",IF($A1443=U$2,$C1443,U1442))</f>
        <v/>
      </c>
      <c r="V1443" s="9" t="str">
        <f aca="false">IF(ISBLANK(A1443),"",IF($A1443=V$2,$C1443,V1442))</f>
        <v/>
      </c>
      <c r="W1443" s="9" t="str">
        <f aca="false">IF(ISBLANK(A1443),"",IF($A1443=W$2,$C1443,W1442))</f>
        <v/>
      </c>
    </row>
    <row r="1444" customFormat="false" ht="14.1" hidden="false" customHeight="false" outlineLevel="0" collapsed="false">
      <c r="H1444" s="8" t="n">
        <f aca="false">IF(ISBLANK(D1444),,LEFT(D1444,LEN(D1444)-6)*1)</f>
        <v>0</v>
      </c>
      <c r="I1444" s="9" t="str">
        <f aca="false">IF(ISBLANK(A1444),"",-B1444*C1444)</f>
        <v/>
      </c>
      <c r="J1444" s="9" t="str">
        <f aca="false">IF(ISBLANK(A1444),"",-SUM(I$3:I1444))</f>
        <v/>
      </c>
      <c r="K1444" s="9" t="str">
        <f aca="false">IF(ISBLANK(A1444),"",SUMPRODUCT(O1444:R1444,T1444:W1444)-J1444)</f>
        <v/>
      </c>
      <c r="L1444" s="5" t="str">
        <f aca="false">IF(ISBLANK(A1444),"",K1444/$M$1)</f>
        <v/>
      </c>
      <c r="M1444" s="5" t="str">
        <f aca="false">IF(ISBLANK(A1444),"",K1444/($M$1+SUM(K$3:K1443)))</f>
        <v/>
      </c>
      <c r="N1444" s="0" t="str">
        <f aca="false">IF(ISBLANK(A1444),"",IF(H1445=0,NETWORKDAYS($H$3,H1444,holiday!$B$2:$B$10),IF(DAY(H1444)&lt;DAY(H1445),NETWORKDAYS($H$3,H1444,holiday!$B$2:$B$10),0)))</f>
        <v/>
      </c>
      <c r="O1444" s="0" t="str">
        <f aca="false">IF(ISBLANK(A1444),"",SUMIF($A$3:$A1444,O$2,$B$3:$B1444))</f>
        <v/>
      </c>
      <c r="P1444" s="0" t="str">
        <f aca="false">IF(ISBLANK(A1444),"",SUMIF($A$3:$A1444,P$2,$B$3:$B1444))</f>
        <v/>
      </c>
      <c r="Q1444" s="0" t="str">
        <f aca="false">IF(ISBLANK(A1444),"",SUMIF($A$3:$A1444,Q$2,$B$3:$B1444))</f>
        <v/>
      </c>
      <c r="R1444" s="0" t="str">
        <f aca="false">IF(ISBLANK(A1444),"",SUMIF($A$3:$A1444,R$2,$B$3:$B1444))</f>
        <v/>
      </c>
      <c r="T1444" s="9" t="str">
        <f aca="false">IF(ISBLANK(A1444),"",IF($A1444=T$2,$C1444,T1443))</f>
        <v/>
      </c>
      <c r="U1444" s="9" t="str">
        <f aca="false">IF(ISBLANK(A1444),"",IF($A1444=U$2,$C1444,U1443))</f>
        <v/>
      </c>
      <c r="V1444" s="9" t="str">
        <f aca="false">IF(ISBLANK(A1444),"",IF($A1444=V$2,$C1444,V1443))</f>
        <v/>
      </c>
      <c r="W1444" s="9" t="str">
        <f aca="false">IF(ISBLANK(A1444),"",IF($A1444=W$2,$C1444,W1443))</f>
        <v/>
      </c>
    </row>
    <row r="1445" customFormat="false" ht="14.1" hidden="false" customHeight="false" outlineLevel="0" collapsed="false">
      <c r="H1445" s="8" t="n">
        <f aca="false">IF(ISBLANK(D1445),,LEFT(D1445,LEN(D1445)-6)*1)</f>
        <v>0</v>
      </c>
      <c r="I1445" s="9" t="str">
        <f aca="false">IF(ISBLANK(A1445),"",-B1445*C1445)</f>
        <v/>
      </c>
      <c r="J1445" s="9" t="str">
        <f aca="false">IF(ISBLANK(A1445),"",-SUM(I$3:I1445))</f>
        <v/>
      </c>
      <c r="K1445" s="9" t="str">
        <f aca="false">IF(ISBLANK(A1445),"",SUMPRODUCT(O1445:R1445,T1445:W1445)-J1445)</f>
        <v/>
      </c>
      <c r="L1445" s="5" t="str">
        <f aca="false">IF(ISBLANK(A1445),"",K1445/$M$1)</f>
        <v/>
      </c>
      <c r="M1445" s="5" t="str">
        <f aca="false">IF(ISBLANK(A1445),"",K1445/($M$1+SUM(K$3:K1444)))</f>
        <v/>
      </c>
      <c r="N1445" s="0" t="str">
        <f aca="false">IF(ISBLANK(A1445),"",IF(H1446=0,NETWORKDAYS($H$3,H1445,holiday!$B$2:$B$10),IF(DAY(H1445)&lt;DAY(H1446),NETWORKDAYS($H$3,H1445,holiday!$B$2:$B$10),0)))</f>
        <v/>
      </c>
      <c r="O1445" s="0" t="str">
        <f aca="false">IF(ISBLANK(A1445),"",SUMIF($A$3:$A1445,O$2,$B$3:$B1445))</f>
        <v/>
      </c>
      <c r="P1445" s="0" t="str">
        <f aca="false">IF(ISBLANK(A1445),"",SUMIF($A$3:$A1445,P$2,$B$3:$B1445))</f>
        <v/>
      </c>
      <c r="Q1445" s="0" t="str">
        <f aca="false">IF(ISBLANK(A1445),"",SUMIF($A$3:$A1445,Q$2,$B$3:$B1445))</f>
        <v/>
      </c>
      <c r="R1445" s="0" t="str">
        <f aca="false">IF(ISBLANK(A1445),"",SUMIF($A$3:$A1445,R$2,$B$3:$B1445))</f>
        <v/>
      </c>
      <c r="T1445" s="9" t="str">
        <f aca="false">IF(ISBLANK(A1445),"",IF($A1445=T$2,$C1445,T1444))</f>
        <v/>
      </c>
      <c r="U1445" s="9" t="str">
        <f aca="false">IF(ISBLANK(A1445),"",IF($A1445=U$2,$C1445,U1444))</f>
        <v/>
      </c>
      <c r="V1445" s="9" t="str">
        <f aca="false">IF(ISBLANK(A1445),"",IF($A1445=V$2,$C1445,V1444))</f>
        <v/>
      </c>
      <c r="W1445" s="9" t="str">
        <f aca="false">IF(ISBLANK(A1445),"",IF($A1445=W$2,$C1445,W1444))</f>
        <v/>
      </c>
    </row>
    <row r="1446" customFormat="false" ht="14.1" hidden="false" customHeight="false" outlineLevel="0" collapsed="false">
      <c r="H1446" s="8" t="n">
        <f aca="false">IF(ISBLANK(D1446),,LEFT(D1446,LEN(D1446)-6)*1)</f>
        <v>0</v>
      </c>
      <c r="I1446" s="9" t="str">
        <f aca="false">IF(ISBLANK(A1446),"",-B1446*C1446)</f>
        <v/>
      </c>
      <c r="J1446" s="9" t="str">
        <f aca="false">IF(ISBLANK(A1446),"",-SUM(I$3:I1446))</f>
        <v/>
      </c>
      <c r="K1446" s="9" t="str">
        <f aca="false">IF(ISBLANK(A1446),"",SUMPRODUCT(O1446:R1446,T1446:W1446)-J1446)</f>
        <v/>
      </c>
      <c r="L1446" s="5" t="str">
        <f aca="false">IF(ISBLANK(A1446),"",K1446/$M$1)</f>
        <v/>
      </c>
      <c r="M1446" s="5" t="str">
        <f aca="false">IF(ISBLANK(A1446),"",K1446/($M$1+SUM(K$3:K1445)))</f>
        <v/>
      </c>
      <c r="N1446" s="0" t="str">
        <f aca="false">IF(ISBLANK(A1446),"",IF(H1447=0,NETWORKDAYS($H$3,H1446,holiday!$B$2:$B$10),IF(DAY(H1446)&lt;DAY(H1447),NETWORKDAYS($H$3,H1446,holiday!$B$2:$B$10),0)))</f>
        <v/>
      </c>
      <c r="O1446" s="0" t="str">
        <f aca="false">IF(ISBLANK(A1446),"",SUMIF($A$3:$A1446,O$2,$B$3:$B1446))</f>
        <v/>
      </c>
      <c r="P1446" s="0" t="str">
        <f aca="false">IF(ISBLANK(A1446),"",SUMIF($A$3:$A1446,P$2,$B$3:$B1446))</f>
        <v/>
      </c>
      <c r="Q1446" s="0" t="str">
        <f aca="false">IF(ISBLANK(A1446),"",SUMIF($A$3:$A1446,Q$2,$B$3:$B1446))</f>
        <v/>
      </c>
      <c r="R1446" s="0" t="str">
        <f aca="false">IF(ISBLANK(A1446),"",SUMIF($A$3:$A1446,R$2,$B$3:$B1446))</f>
        <v/>
      </c>
      <c r="T1446" s="9" t="str">
        <f aca="false">IF(ISBLANK(A1446),"",IF($A1446=T$2,$C1446,T1445))</f>
        <v/>
      </c>
      <c r="U1446" s="9" t="str">
        <f aca="false">IF(ISBLANK(A1446),"",IF($A1446=U$2,$C1446,U1445))</f>
        <v/>
      </c>
      <c r="V1446" s="9" t="str">
        <f aca="false">IF(ISBLANK(A1446),"",IF($A1446=V$2,$C1446,V1445))</f>
        <v/>
      </c>
      <c r="W1446" s="9" t="str">
        <f aca="false">IF(ISBLANK(A1446),"",IF($A1446=W$2,$C1446,W1445))</f>
        <v/>
      </c>
    </row>
    <row r="1447" customFormat="false" ht="14.1" hidden="false" customHeight="false" outlineLevel="0" collapsed="false">
      <c r="H1447" s="8" t="n">
        <f aca="false">IF(ISBLANK(D1447),,LEFT(D1447,LEN(D1447)-6)*1)</f>
        <v>0</v>
      </c>
      <c r="I1447" s="9" t="str">
        <f aca="false">IF(ISBLANK(A1447),"",-B1447*C1447)</f>
        <v/>
      </c>
      <c r="J1447" s="9" t="str">
        <f aca="false">IF(ISBLANK(A1447),"",-SUM(I$3:I1447))</f>
        <v/>
      </c>
      <c r="K1447" s="9" t="str">
        <f aca="false">IF(ISBLANK(A1447),"",SUMPRODUCT(O1447:R1447,T1447:W1447)-J1447)</f>
        <v/>
      </c>
      <c r="L1447" s="5" t="str">
        <f aca="false">IF(ISBLANK(A1447),"",K1447/$M$1)</f>
        <v/>
      </c>
      <c r="M1447" s="5" t="str">
        <f aca="false">IF(ISBLANK(A1447),"",K1447/($M$1+SUM(K$3:K1446)))</f>
        <v/>
      </c>
      <c r="N1447" s="0" t="str">
        <f aca="false">IF(ISBLANK(A1447),"",IF(H1448=0,NETWORKDAYS($H$3,H1447,holiday!$B$2:$B$10),IF(DAY(H1447)&lt;DAY(H1448),NETWORKDAYS($H$3,H1447,holiday!$B$2:$B$10),0)))</f>
        <v/>
      </c>
      <c r="O1447" s="0" t="str">
        <f aca="false">IF(ISBLANK(A1447),"",SUMIF($A$3:$A1447,O$2,$B$3:$B1447))</f>
        <v/>
      </c>
      <c r="P1447" s="0" t="str">
        <f aca="false">IF(ISBLANK(A1447),"",SUMIF($A$3:$A1447,P$2,$B$3:$B1447))</f>
        <v/>
      </c>
      <c r="Q1447" s="0" t="str">
        <f aca="false">IF(ISBLANK(A1447),"",SUMIF($A$3:$A1447,Q$2,$B$3:$B1447))</f>
        <v/>
      </c>
      <c r="R1447" s="0" t="str">
        <f aca="false">IF(ISBLANK(A1447),"",SUMIF($A$3:$A1447,R$2,$B$3:$B1447))</f>
        <v/>
      </c>
      <c r="T1447" s="9" t="str">
        <f aca="false">IF(ISBLANK(A1447),"",IF($A1447=T$2,$C1447,T1446))</f>
        <v/>
      </c>
      <c r="U1447" s="9" t="str">
        <f aca="false">IF(ISBLANK(A1447),"",IF($A1447=U$2,$C1447,U1446))</f>
        <v/>
      </c>
      <c r="V1447" s="9" t="str">
        <f aca="false">IF(ISBLANK(A1447),"",IF($A1447=V$2,$C1447,V1446))</f>
        <v/>
      </c>
      <c r="W1447" s="9" t="str">
        <f aca="false">IF(ISBLANK(A1447),"",IF($A1447=W$2,$C1447,W1446))</f>
        <v/>
      </c>
    </row>
    <row r="1448" customFormat="false" ht="14.1" hidden="false" customHeight="false" outlineLevel="0" collapsed="false">
      <c r="H1448" s="8" t="n">
        <f aca="false">IF(ISBLANK(D1448),,LEFT(D1448,LEN(D1448)-6)*1)</f>
        <v>0</v>
      </c>
      <c r="I1448" s="9" t="str">
        <f aca="false">IF(ISBLANK(A1448),"",-B1448*C1448)</f>
        <v/>
      </c>
      <c r="J1448" s="9" t="str">
        <f aca="false">IF(ISBLANK(A1448),"",-SUM(I$3:I1448))</f>
        <v/>
      </c>
      <c r="K1448" s="9" t="str">
        <f aca="false">IF(ISBLANK(A1448),"",SUMPRODUCT(O1448:R1448,T1448:W1448)-J1448)</f>
        <v/>
      </c>
      <c r="L1448" s="5" t="str">
        <f aca="false">IF(ISBLANK(A1448),"",K1448/$M$1)</f>
        <v/>
      </c>
      <c r="M1448" s="5" t="str">
        <f aca="false">IF(ISBLANK(A1448),"",K1448/($M$1+SUM(K$3:K1447)))</f>
        <v/>
      </c>
      <c r="N1448" s="0" t="str">
        <f aca="false">IF(ISBLANK(A1448),"",IF(H1449=0,NETWORKDAYS($H$3,H1448,holiday!$B$2:$B$10),IF(DAY(H1448)&lt;DAY(H1449),NETWORKDAYS($H$3,H1448,holiday!$B$2:$B$10),0)))</f>
        <v/>
      </c>
      <c r="O1448" s="0" t="str">
        <f aca="false">IF(ISBLANK(A1448),"",SUMIF($A$3:$A1448,O$2,$B$3:$B1448))</f>
        <v/>
      </c>
      <c r="P1448" s="0" t="str">
        <f aca="false">IF(ISBLANK(A1448),"",SUMIF($A$3:$A1448,P$2,$B$3:$B1448))</f>
        <v/>
      </c>
      <c r="Q1448" s="0" t="str">
        <f aca="false">IF(ISBLANK(A1448),"",SUMIF($A$3:$A1448,Q$2,$B$3:$B1448))</f>
        <v/>
      </c>
      <c r="R1448" s="0" t="str">
        <f aca="false">IF(ISBLANK(A1448),"",SUMIF($A$3:$A1448,R$2,$B$3:$B1448))</f>
        <v/>
      </c>
      <c r="T1448" s="9" t="str">
        <f aca="false">IF(ISBLANK(A1448),"",IF($A1448=T$2,$C1448,T1447))</f>
        <v/>
      </c>
      <c r="U1448" s="9" t="str">
        <f aca="false">IF(ISBLANK(A1448),"",IF($A1448=U$2,$C1448,U1447))</f>
        <v/>
      </c>
      <c r="V1448" s="9" t="str">
        <f aca="false">IF(ISBLANK(A1448),"",IF($A1448=V$2,$C1448,V1447))</f>
        <v/>
      </c>
      <c r="W1448" s="9" t="str">
        <f aca="false">IF(ISBLANK(A1448),"",IF($A1448=W$2,$C1448,W1447))</f>
        <v/>
      </c>
    </row>
    <row r="1449" customFormat="false" ht="14.1" hidden="false" customHeight="false" outlineLevel="0" collapsed="false">
      <c r="H1449" s="8" t="n">
        <f aca="false">IF(ISBLANK(D1449),,LEFT(D1449,LEN(D1449)-6)*1)</f>
        <v>0</v>
      </c>
      <c r="I1449" s="9" t="str">
        <f aca="false">IF(ISBLANK(A1449),"",-B1449*C1449)</f>
        <v/>
      </c>
      <c r="J1449" s="9" t="str">
        <f aca="false">IF(ISBLANK(A1449),"",-SUM(I$3:I1449))</f>
        <v/>
      </c>
      <c r="K1449" s="9" t="str">
        <f aca="false">IF(ISBLANK(A1449),"",SUMPRODUCT(O1449:R1449,T1449:W1449)-J1449)</f>
        <v/>
      </c>
      <c r="L1449" s="5" t="str">
        <f aca="false">IF(ISBLANK(A1449),"",K1449/$M$1)</f>
        <v/>
      </c>
      <c r="M1449" s="5" t="str">
        <f aca="false">IF(ISBLANK(A1449),"",K1449/($M$1+SUM(K$3:K1448)))</f>
        <v/>
      </c>
      <c r="N1449" s="0" t="str">
        <f aca="false">IF(ISBLANK(A1449),"",IF(H1450=0,NETWORKDAYS($H$3,H1449,holiday!$B$2:$B$10),IF(DAY(H1449)&lt;DAY(H1450),NETWORKDAYS($H$3,H1449,holiday!$B$2:$B$10),0)))</f>
        <v/>
      </c>
      <c r="O1449" s="0" t="str">
        <f aca="false">IF(ISBLANK(A1449),"",SUMIF($A$3:$A1449,O$2,$B$3:$B1449))</f>
        <v/>
      </c>
      <c r="P1449" s="0" t="str">
        <f aca="false">IF(ISBLANK(A1449),"",SUMIF($A$3:$A1449,P$2,$B$3:$B1449))</f>
        <v/>
      </c>
      <c r="Q1449" s="0" t="str">
        <f aca="false">IF(ISBLANK(A1449),"",SUMIF($A$3:$A1449,Q$2,$B$3:$B1449))</f>
        <v/>
      </c>
      <c r="R1449" s="0" t="str">
        <f aca="false">IF(ISBLANK(A1449),"",SUMIF($A$3:$A1449,R$2,$B$3:$B1449))</f>
        <v/>
      </c>
      <c r="T1449" s="9" t="str">
        <f aca="false">IF(ISBLANK(A1449),"",IF($A1449=T$2,$C1449,T1448))</f>
        <v/>
      </c>
      <c r="U1449" s="9" t="str">
        <f aca="false">IF(ISBLANK(A1449),"",IF($A1449=U$2,$C1449,U1448))</f>
        <v/>
      </c>
      <c r="V1449" s="9" t="str">
        <f aca="false">IF(ISBLANK(A1449),"",IF($A1449=V$2,$C1449,V1448))</f>
        <v/>
      </c>
      <c r="W1449" s="9" t="str">
        <f aca="false">IF(ISBLANK(A1449),"",IF($A1449=W$2,$C1449,W1448))</f>
        <v/>
      </c>
    </row>
    <row r="1450" customFormat="false" ht="14.1" hidden="false" customHeight="false" outlineLevel="0" collapsed="false">
      <c r="H1450" s="8" t="n">
        <f aca="false">IF(ISBLANK(D1450),,LEFT(D1450,LEN(D1450)-6)*1)</f>
        <v>0</v>
      </c>
      <c r="I1450" s="9" t="str">
        <f aca="false">IF(ISBLANK(A1450),"",-B1450*C1450)</f>
        <v/>
      </c>
      <c r="J1450" s="9" t="str">
        <f aca="false">IF(ISBLANK(A1450),"",-SUM(I$3:I1450))</f>
        <v/>
      </c>
      <c r="K1450" s="9" t="str">
        <f aca="false">IF(ISBLANK(A1450),"",SUMPRODUCT(O1450:R1450,T1450:W1450)-J1450)</f>
        <v/>
      </c>
      <c r="L1450" s="5" t="str">
        <f aca="false">IF(ISBLANK(A1450),"",K1450/$M$1)</f>
        <v/>
      </c>
      <c r="M1450" s="5" t="str">
        <f aca="false">IF(ISBLANK(A1450),"",K1450/($M$1+SUM(K$3:K1449)))</f>
        <v/>
      </c>
      <c r="N1450" s="0" t="str">
        <f aca="false">IF(ISBLANK(A1450),"",IF(H1451=0,NETWORKDAYS($H$3,H1450,holiday!$B$2:$B$10),IF(DAY(H1450)&lt;DAY(H1451),NETWORKDAYS($H$3,H1450,holiday!$B$2:$B$10),0)))</f>
        <v/>
      </c>
      <c r="O1450" s="0" t="str">
        <f aca="false">IF(ISBLANK(A1450),"",SUMIF($A$3:$A1450,O$2,$B$3:$B1450))</f>
        <v/>
      </c>
      <c r="P1450" s="0" t="str">
        <f aca="false">IF(ISBLANK(A1450),"",SUMIF($A$3:$A1450,P$2,$B$3:$B1450))</f>
        <v/>
      </c>
      <c r="Q1450" s="0" t="str">
        <f aca="false">IF(ISBLANK(A1450),"",SUMIF($A$3:$A1450,Q$2,$B$3:$B1450))</f>
        <v/>
      </c>
      <c r="R1450" s="0" t="str">
        <f aca="false">IF(ISBLANK(A1450),"",SUMIF($A$3:$A1450,R$2,$B$3:$B1450))</f>
        <v/>
      </c>
      <c r="T1450" s="9" t="str">
        <f aca="false">IF(ISBLANK(A1450),"",IF($A1450=T$2,$C1450,T1449))</f>
        <v/>
      </c>
      <c r="U1450" s="9" t="str">
        <f aca="false">IF(ISBLANK(A1450),"",IF($A1450=U$2,$C1450,U1449))</f>
        <v/>
      </c>
      <c r="V1450" s="9" t="str">
        <f aca="false">IF(ISBLANK(A1450),"",IF($A1450=V$2,$C1450,V1449))</f>
        <v/>
      </c>
      <c r="W1450" s="9" t="str">
        <f aca="false">IF(ISBLANK(A1450),"",IF($A1450=W$2,$C1450,W1449))</f>
        <v/>
      </c>
    </row>
    <row r="1451" customFormat="false" ht="14.1" hidden="false" customHeight="false" outlineLevel="0" collapsed="false">
      <c r="H1451" s="8" t="n">
        <f aca="false">IF(ISBLANK(D1451),,LEFT(D1451,LEN(D1451)-6)*1)</f>
        <v>0</v>
      </c>
      <c r="I1451" s="9" t="str">
        <f aca="false">IF(ISBLANK(A1451),"",-B1451*C1451)</f>
        <v/>
      </c>
      <c r="J1451" s="9" t="str">
        <f aca="false">IF(ISBLANK(A1451),"",-SUM(I$3:I1451))</f>
        <v/>
      </c>
      <c r="K1451" s="9" t="str">
        <f aca="false">IF(ISBLANK(A1451),"",SUMPRODUCT(O1451:R1451,T1451:W1451)-J1451)</f>
        <v/>
      </c>
      <c r="L1451" s="5" t="str">
        <f aca="false">IF(ISBLANK(A1451),"",K1451/$M$1)</f>
        <v/>
      </c>
      <c r="M1451" s="5" t="str">
        <f aca="false">IF(ISBLANK(A1451),"",K1451/($M$1+SUM(K$3:K1450)))</f>
        <v/>
      </c>
      <c r="N1451" s="0" t="str">
        <f aca="false">IF(ISBLANK(A1451),"",IF(H1452=0,NETWORKDAYS($H$3,H1451,holiday!$B$2:$B$10),IF(DAY(H1451)&lt;DAY(H1452),NETWORKDAYS($H$3,H1451,holiday!$B$2:$B$10),0)))</f>
        <v/>
      </c>
      <c r="O1451" s="0" t="str">
        <f aca="false">IF(ISBLANK(A1451),"",SUMIF($A$3:$A1451,O$2,$B$3:$B1451))</f>
        <v/>
      </c>
      <c r="P1451" s="0" t="str">
        <f aca="false">IF(ISBLANK(A1451),"",SUMIF($A$3:$A1451,P$2,$B$3:$B1451))</f>
        <v/>
      </c>
      <c r="Q1451" s="0" t="str">
        <f aca="false">IF(ISBLANK(A1451),"",SUMIF($A$3:$A1451,Q$2,$B$3:$B1451))</f>
        <v/>
      </c>
      <c r="R1451" s="0" t="str">
        <f aca="false">IF(ISBLANK(A1451),"",SUMIF($A$3:$A1451,R$2,$B$3:$B1451))</f>
        <v/>
      </c>
      <c r="T1451" s="9" t="str">
        <f aca="false">IF(ISBLANK(A1451),"",IF($A1451=T$2,$C1451,T1450))</f>
        <v/>
      </c>
      <c r="U1451" s="9" t="str">
        <f aca="false">IF(ISBLANK(A1451),"",IF($A1451=U$2,$C1451,U1450))</f>
        <v/>
      </c>
      <c r="V1451" s="9" t="str">
        <f aca="false">IF(ISBLANK(A1451),"",IF($A1451=V$2,$C1451,V1450))</f>
        <v/>
      </c>
      <c r="W1451" s="9" t="str">
        <f aca="false">IF(ISBLANK(A1451),"",IF($A1451=W$2,$C1451,W1450))</f>
        <v/>
      </c>
    </row>
    <row r="1452" customFormat="false" ht="14.1" hidden="false" customHeight="false" outlineLevel="0" collapsed="false">
      <c r="H1452" s="8" t="n">
        <f aca="false">IF(ISBLANK(D1452),,LEFT(D1452,LEN(D1452)-6)*1)</f>
        <v>0</v>
      </c>
      <c r="I1452" s="9" t="str">
        <f aca="false">IF(ISBLANK(A1452),"",-B1452*C1452)</f>
        <v/>
      </c>
      <c r="J1452" s="9" t="str">
        <f aca="false">IF(ISBLANK(A1452),"",-SUM(I$3:I1452))</f>
        <v/>
      </c>
      <c r="K1452" s="9" t="str">
        <f aca="false">IF(ISBLANK(A1452),"",SUMPRODUCT(O1452:R1452,T1452:W1452)-J1452)</f>
        <v/>
      </c>
      <c r="L1452" s="5" t="str">
        <f aca="false">IF(ISBLANK(A1452),"",K1452/$M$1)</f>
        <v/>
      </c>
      <c r="M1452" s="5" t="str">
        <f aca="false">IF(ISBLANK(A1452),"",K1452/($M$1+SUM(K$3:K1451)))</f>
        <v/>
      </c>
      <c r="N1452" s="0" t="str">
        <f aca="false">IF(ISBLANK(A1452),"",IF(H1453=0,NETWORKDAYS($H$3,H1452,holiday!$B$2:$B$10),IF(DAY(H1452)&lt;DAY(H1453),NETWORKDAYS($H$3,H1452,holiday!$B$2:$B$10),0)))</f>
        <v/>
      </c>
      <c r="O1452" s="0" t="str">
        <f aca="false">IF(ISBLANK(A1452),"",SUMIF($A$3:$A1452,O$2,$B$3:$B1452))</f>
        <v/>
      </c>
      <c r="P1452" s="0" t="str">
        <f aca="false">IF(ISBLANK(A1452),"",SUMIF($A$3:$A1452,P$2,$B$3:$B1452))</f>
        <v/>
      </c>
      <c r="Q1452" s="0" t="str">
        <f aca="false">IF(ISBLANK(A1452),"",SUMIF($A$3:$A1452,Q$2,$B$3:$B1452))</f>
        <v/>
      </c>
      <c r="R1452" s="0" t="str">
        <f aca="false">IF(ISBLANK(A1452),"",SUMIF($A$3:$A1452,R$2,$B$3:$B1452))</f>
        <v/>
      </c>
      <c r="T1452" s="9" t="str">
        <f aca="false">IF(ISBLANK(A1452),"",IF($A1452=T$2,$C1452,T1451))</f>
        <v/>
      </c>
      <c r="U1452" s="9" t="str">
        <f aca="false">IF(ISBLANK(A1452),"",IF($A1452=U$2,$C1452,U1451))</f>
        <v/>
      </c>
      <c r="V1452" s="9" t="str">
        <f aca="false">IF(ISBLANK(A1452),"",IF($A1452=V$2,$C1452,V1451))</f>
        <v/>
      </c>
      <c r="W1452" s="9" t="str">
        <f aca="false">IF(ISBLANK(A1452),"",IF($A1452=W$2,$C1452,W1451))</f>
        <v/>
      </c>
    </row>
    <row r="1453" customFormat="false" ht="14.1" hidden="false" customHeight="false" outlineLevel="0" collapsed="false">
      <c r="H1453" s="8" t="n">
        <f aca="false">IF(ISBLANK(D1453),,LEFT(D1453,LEN(D1453)-6)*1)</f>
        <v>0</v>
      </c>
      <c r="I1453" s="9" t="str">
        <f aca="false">IF(ISBLANK(A1453),"",-B1453*C1453)</f>
        <v/>
      </c>
      <c r="J1453" s="9" t="str">
        <f aca="false">IF(ISBLANK(A1453),"",-SUM(I$3:I1453))</f>
        <v/>
      </c>
      <c r="K1453" s="9" t="str">
        <f aca="false">IF(ISBLANK(A1453),"",SUMPRODUCT(O1453:R1453,T1453:W1453)-J1453)</f>
        <v/>
      </c>
      <c r="L1453" s="5" t="str">
        <f aca="false">IF(ISBLANK(A1453),"",K1453/$M$1)</f>
        <v/>
      </c>
      <c r="M1453" s="5" t="str">
        <f aca="false">IF(ISBLANK(A1453),"",K1453/($M$1+SUM(K$3:K1452)))</f>
        <v/>
      </c>
      <c r="N1453" s="0" t="str">
        <f aca="false">IF(ISBLANK(A1453),"",IF(H1454=0,NETWORKDAYS($H$3,H1453,holiday!$B$2:$B$10),IF(DAY(H1453)&lt;DAY(H1454),NETWORKDAYS($H$3,H1453,holiday!$B$2:$B$10),0)))</f>
        <v/>
      </c>
      <c r="O1453" s="0" t="str">
        <f aca="false">IF(ISBLANK(A1453),"",SUMIF($A$3:$A1453,O$2,$B$3:$B1453))</f>
        <v/>
      </c>
      <c r="P1453" s="0" t="str">
        <f aca="false">IF(ISBLANK(A1453),"",SUMIF($A$3:$A1453,P$2,$B$3:$B1453))</f>
        <v/>
      </c>
      <c r="Q1453" s="0" t="str">
        <f aca="false">IF(ISBLANK(A1453),"",SUMIF($A$3:$A1453,Q$2,$B$3:$B1453))</f>
        <v/>
      </c>
      <c r="R1453" s="0" t="str">
        <f aca="false">IF(ISBLANK(A1453),"",SUMIF($A$3:$A1453,R$2,$B$3:$B1453))</f>
        <v/>
      </c>
      <c r="T1453" s="9" t="str">
        <f aca="false">IF(ISBLANK(A1453),"",IF($A1453=T$2,$C1453,T1452))</f>
        <v/>
      </c>
      <c r="U1453" s="9" t="str">
        <f aca="false">IF(ISBLANK(A1453),"",IF($A1453=U$2,$C1453,U1452))</f>
        <v/>
      </c>
      <c r="V1453" s="9" t="str">
        <f aca="false">IF(ISBLANK(A1453),"",IF($A1453=V$2,$C1453,V1452))</f>
        <v/>
      </c>
      <c r="W1453" s="9" t="str">
        <f aca="false">IF(ISBLANK(A1453),"",IF($A1453=W$2,$C1453,W1452))</f>
        <v/>
      </c>
    </row>
    <row r="1454" customFormat="false" ht="14.1" hidden="false" customHeight="false" outlineLevel="0" collapsed="false">
      <c r="H1454" s="8" t="n">
        <f aca="false">IF(ISBLANK(D1454),,LEFT(D1454,LEN(D1454)-6)*1)</f>
        <v>0</v>
      </c>
      <c r="I1454" s="9" t="str">
        <f aca="false">IF(ISBLANK(A1454),"",-B1454*C1454)</f>
        <v/>
      </c>
      <c r="J1454" s="9" t="str">
        <f aca="false">IF(ISBLANK(A1454),"",-SUM(I$3:I1454))</f>
        <v/>
      </c>
      <c r="K1454" s="9" t="str">
        <f aca="false">IF(ISBLANK(A1454),"",SUMPRODUCT(O1454:R1454,T1454:W1454)-J1454)</f>
        <v/>
      </c>
      <c r="L1454" s="5" t="str">
        <f aca="false">IF(ISBLANK(A1454),"",K1454/$M$1)</f>
        <v/>
      </c>
      <c r="M1454" s="5" t="str">
        <f aca="false">IF(ISBLANK(A1454),"",K1454/($M$1+SUM(K$3:K1453)))</f>
        <v/>
      </c>
      <c r="N1454" s="0" t="str">
        <f aca="false">IF(ISBLANK(A1454),"",IF(H1455=0,NETWORKDAYS($H$3,H1454,holiday!$B$2:$B$10),IF(DAY(H1454)&lt;DAY(H1455),NETWORKDAYS($H$3,H1454,holiday!$B$2:$B$10),0)))</f>
        <v/>
      </c>
      <c r="O1454" s="0" t="str">
        <f aca="false">IF(ISBLANK(A1454),"",SUMIF($A$3:$A1454,O$2,$B$3:$B1454))</f>
        <v/>
      </c>
      <c r="P1454" s="0" t="str">
        <f aca="false">IF(ISBLANK(A1454),"",SUMIF($A$3:$A1454,P$2,$B$3:$B1454))</f>
        <v/>
      </c>
      <c r="Q1454" s="0" t="str">
        <f aca="false">IF(ISBLANK(A1454),"",SUMIF($A$3:$A1454,Q$2,$B$3:$B1454))</f>
        <v/>
      </c>
      <c r="R1454" s="0" t="str">
        <f aca="false">IF(ISBLANK(A1454),"",SUMIF($A$3:$A1454,R$2,$B$3:$B1454))</f>
        <v/>
      </c>
      <c r="T1454" s="9" t="str">
        <f aca="false">IF(ISBLANK(A1454),"",IF($A1454=T$2,$C1454,T1453))</f>
        <v/>
      </c>
      <c r="U1454" s="9" t="str">
        <f aca="false">IF(ISBLANK(A1454),"",IF($A1454=U$2,$C1454,U1453))</f>
        <v/>
      </c>
      <c r="V1454" s="9" t="str">
        <f aca="false">IF(ISBLANK(A1454),"",IF($A1454=V$2,$C1454,V1453))</f>
        <v/>
      </c>
      <c r="W1454" s="9" t="str">
        <f aca="false">IF(ISBLANK(A1454),"",IF($A1454=W$2,$C1454,W1453))</f>
        <v/>
      </c>
    </row>
    <row r="1455" customFormat="false" ht="14.1" hidden="false" customHeight="false" outlineLevel="0" collapsed="false">
      <c r="H1455" s="8" t="n">
        <f aca="false">IF(ISBLANK(D1455),,LEFT(D1455,LEN(D1455)-6)*1)</f>
        <v>0</v>
      </c>
      <c r="I1455" s="9" t="str">
        <f aca="false">IF(ISBLANK(A1455),"",-B1455*C1455)</f>
        <v/>
      </c>
      <c r="J1455" s="9" t="str">
        <f aca="false">IF(ISBLANK(A1455),"",-SUM(I$3:I1455))</f>
        <v/>
      </c>
      <c r="K1455" s="9" t="str">
        <f aca="false">IF(ISBLANK(A1455),"",SUMPRODUCT(O1455:R1455,T1455:W1455)-J1455)</f>
        <v/>
      </c>
      <c r="L1455" s="5" t="str">
        <f aca="false">IF(ISBLANK(A1455),"",K1455/$M$1)</f>
        <v/>
      </c>
      <c r="M1455" s="5" t="str">
        <f aca="false">IF(ISBLANK(A1455),"",K1455/($M$1+SUM(K$3:K1454)))</f>
        <v/>
      </c>
      <c r="N1455" s="0" t="str">
        <f aca="false">IF(ISBLANK(A1455),"",IF(H1456=0,NETWORKDAYS($H$3,H1455,holiday!$B$2:$B$10),IF(DAY(H1455)&lt;DAY(H1456),NETWORKDAYS($H$3,H1455,holiday!$B$2:$B$10),0)))</f>
        <v/>
      </c>
      <c r="O1455" s="0" t="str">
        <f aca="false">IF(ISBLANK(A1455),"",SUMIF($A$3:$A1455,O$2,$B$3:$B1455))</f>
        <v/>
      </c>
      <c r="P1455" s="0" t="str">
        <f aca="false">IF(ISBLANK(A1455),"",SUMIF($A$3:$A1455,P$2,$B$3:$B1455))</f>
        <v/>
      </c>
      <c r="Q1455" s="0" t="str">
        <f aca="false">IF(ISBLANK(A1455),"",SUMIF($A$3:$A1455,Q$2,$B$3:$B1455))</f>
        <v/>
      </c>
      <c r="R1455" s="0" t="str">
        <f aca="false">IF(ISBLANK(A1455),"",SUMIF($A$3:$A1455,R$2,$B$3:$B1455))</f>
        <v/>
      </c>
      <c r="T1455" s="9" t="str">
        <f aca="false">IF(ISBLANK(A1455),"",IF($A1455=T$2,$C1455,T1454))</f>
        <v/>
      </c>
      <c r="U1455" s="9" t="str">
        <f aca="false">IF(ISBLANK(A1455),"",IF($A1455=U$2,$C1455,U1454))</f>
        <v/>
      </c>
      <c r="V1455" s="9" t="str">
        <f aca="false">IF(ISBLANK(A1455),"",IF($A1455=V$2,$C1455,V1454))</f>
        <v/>
      </c>
      <c r="W1455" s="9" t="str">
        <f aca="false">IF(ISBLANK(A1455),"",IF($A1455=W$2,$C1455,W1454))</f>
        <v/>
      </c>
    </row>
    <row r="1456" customFormat="false" ht="14.1" hidden="false" customHeight="false" outlineLevel="0" collapsed="false">
      <c r="H1456" s="8" t="n">
        <f aca="false">IF(ISBLANK(D1456),,LEFT(D1456,LEN(D1456)-6)*1)</f>
        <v>0</v>
      </c>
      <c r="I1456" s="9" t="str">
        <f aca="false">IF(ISBLANK(A1456),"",-B1456*C1456)</f>
        <v/>
      </c>
      <c r="J1456" s="9" t="str">
        <f aca="false">IF(ISBLANK(A1456),"",-SUM(I$3:I1456))</f>
        <v/>
      </c>
      <c r="K1456" s="9" t="str">
        <f aca="false">IF(ISBLANK(A1456),"",SUMPRODUCT(O1456:R1456,T1456:W1456)-J1456)</f>
        <v/>
      </c>
      <c r="L1456" s="5" t="str">
        <f aca="false">IF(ISBLANK(A1456),"",K1456/$M$1)</f>
        <v/>
      </c>
      <c r="M1456" s="5" t="str">
        <f aca="false">IF(ISBLANK(A1456),"",K1456/($M$1+SUM(K$3:K1455)))</f>
        <v/>
      </c>
      <c r="N1456" s="0" t="str">
        <f aca="false">IF(ISBLANK(A1456),"",IF(H1457=0,NETWORKDAYS($H$3,H1456,holiday!$B$2:$B$10),IF(DAY(H1456)&lt;DAY(H1457),NETWORKDAYS($H$3,H1456,holiday!$B$2:$B$10),0)))</f>
        <v/>
      </c>
      <c r="O1456" s="0" t="str">
        <f aca="false">IF(ISBLANK(A1456),"",SUMIF($A$3:$A1456,O$2,$B$3:$B1456))</f>
        <v/>
      </c>
      <c r="P1456" s="0" t="str">
        <f aca="false">IF(ISBLANK(A1456),"",SUMIF($A$3:$A1456,P$2,$B$3:$B1456))</f>
        <v/>
      </c>
      <c r="Q1456" s="0" t="str">
        <f aca="false">IF(ISBLANK(A1456),"",SUMIF($A$3:$A1456,Q$2,$B$3:$B1456))</f>
        <v/>
      </c>
      <c r="R1456" s="0" t="str">
        <f aca="false">IF(ISBLANK(A1456),"",SUMIF($A$3:$A1456,R$2,$B$3:$B1456))</f>
        <v/>
      </c>
      <c r="T1456" s="9" t="str">
        <f aca="false">IF(ISBLANK(A1456),"",IF($A1456=T$2,$C1456,T1455))</f>
        <v/>
      </c>
      <c r="U1456" s="9" t="str">
        <f aca="false">IF(ISBLANK(A1456),"",IF($A1456=U$2,$C1456,U1455))</f>
        <v/>
      </c>
      <c r="V1456" s="9" t="str">
        <f aca="false">IF(ISBLANK(A1456),"",IF($A1456=V$2,$C1456,V1455))</f>
        <v/>
      </c>
      <c r="W1456" s="9" t="str">
        <f aca="false">IF(ISBLANK(A1456),"",IF($A1456=W$2,$C1456,W1455))</f>
        <v/>
      </c>
    </row>
    <row r="1457" customFormat="false" ht="14.1" hidden="false" customHeight="false" outlineLevel="0" collapsed="false">
      <c r="H1457" s="8" t="n">
        <f aca="false">IF(ISBLANK(D1457),,LEFT(D1457,LEN(D1457)-6)*1)</f>
        <v>0</v>
      </c>
      <c r="I1457" s="9" t="str">
        <f aca="false">IF(ISBLANK(A1457),"",-B1457*C1457)</f>
        <v/>
      </c>
      <c r="J1457" s="9" t="str">
        <f aca="false">IF(ISBLANK(A1457),"",-SUM(I$3:I1457))</f>
        <v/>
      </c>
      <c r="K1457" s="9" t="str">
        <f aca="false">IF(ISBLANK(A1457),"",SUMPRODUCT(O1457:R1457,T1457:W1457)-J1457)</f>
        <v/>
      </c>
      <c r="L1457" s="5" t="str">
        <f aca="false">IF(ISBLANK(A1457),"",K1457/$M$1)</f>
        <v/>
      </c>
      <c r="M1457" s="5" t="str">
        <f aca="false">IF(ISBLANK(A1457),"",K1457/($M$1+SUM(K$3:K1456)))</f>
        <v/>
      </c>
      <c r="N1457" s="0" t="str">
        <f aca="false">IF(ISBLANK(A1457),"",IF(H1458=0,NETWORKDAYS($H$3,H1457,holiday!$B$2:$B$10),IF(DAY(H1457)&lt;DAY(H1458),NETWORKDAYS($H$3,H1457,holiday!$B$2:$B$10),0)))</f>
        <v/>
      </c>
      <c r="O1457" s="0" t="str">
        <f aca="false">IF(ISBLANK(A1457),"",SUMIF($A$3:$A1457,O$2,$B$3:$B1457))</f>
        <v/>
      </c>
      <c r="P1457" s="0" t="str">
        <f aca="false">IF(ISBLANK(A1457),"",SUMIF($A$3:$A1457,P$2,$B$3:$B1457))</f>
        <v/>
      </c>
      <c r="Q1457" s="0" t="str">
        <f aca="false">IF(ISBLANK(A1457),"",SUMIF($A$3:$A1457,Q$2,$B$3:$B1457))</f>
        <v/>
      </c>
      <c r="R1457" s="0" t="str">
        <f aca="false">IF(ISBLANK(A1457),"",SUMIF($A$3:$A1457,R$2,$B$3:$B1457))</f>
        <v/>
      </c>
      <c r="T1457" s="9" t="str">
        <f aca="false">IF(ISBLANK(A1457),"",IF($A1457=T$2,$C1457,T1456))</f>
        <v/>
      </c>
      <c r="U1457" s="9" t="str">
        <f aca="false">IF(ISBLANK(A1457),"",IF($A1457=U$2,$C1457,U1456))</f>
        <v/>
      </c>
      <c r="V1457" s="9" t="str">
        <f aca="false">IF(ISBLANK(A1457),"",IF($A1457=V$2,$C1457,V1456))</f>
        <v/>
      </c>
      <c r="W1457" s="9" t="str">
        <f aca="false">IF(ISBLANK(A1457),"",IF($A1457=W$2,$C1457,W1456))</f>
        <v/>
      </c>
    </row>
    <row r="1458" customFormat="false" ht="14.1" hidden="false" customHeight="false" outlineLevel="0" collapsed="false">
      <c r="H1458" s="8" t="n">
        <f aca="false">IF(ISBLANK(D1458),,LEFT(D1458,LEN(D1458)-6)*1)</f>
        <v>0</v>
      </c>
      <c r="I1458" s="9" t="str">
        <f aca="false">IF(ISBLANK(A1458),"",-B1458*C1458)</f>
        <v/>
      </c>
      <c r="J1458" s="9" t="str">
        <f aca="false">IF(ISBLANK(A1458),"",-SUM(I$3:I1458))</f>
        <v/>
      </c>
      <c r="K1458" s="9" t="str">
        <f aca="false">IF(ISBLANK(A1458),"",SUMPRODUCT(O1458:R1458,T1458:W1458)-J1458)</f>
        <v/>
      </c>
      <c r="L1458" s="5" t="str">
        <f aca="false">IF(ISBLANK(A1458),"",K1458/$M$1)</f>
        <v/>
      </c>
      <c r="M1458" s="5" t="str">
        <f aca="false">IF(ISBLANK(A1458),"",K1458/($M$1+SUM(K$3:K1457)))</f>
        <v/>
      </c>
      <c r="N1458" s="0" t="str">
        <f aca="false">IF(ISBLANK(A1458),"",IF(H1459=0,NETWORKDAYS($H$3,H1458,holiday!$B$2:$B$10),IF(DAY(H1458)&lt;DAY(H1459),NETWORKDAYS($H$3,H1458,holiday!$B$2:$B$10),0)))</f>
        <v/>
      </c>
      <c r="O1458" s="0" t="str">
        <f aca="false">IF(ISBLANK(A1458),"",SUMIF($A$3:$A1458,O$2,$B$3:$B1458))</f>
        <v/>
      </c>
      <c r="P1458" s="0" t="str">
        <f aca="false">IF(ISBLANK(A1458),"",SUMIF($A$3:$A1458,P$2,$B$3:$B1458))</f>
        <v/>
      </c>
      <c r="Q1458" s="0" t="str">
        <f aca="false">IF(ISBLANK(A1458),"",SUMIF($A$3:$A1458,Q$2,$B$3:$B1458))</f>
        <v/>
      </c>
      <c r="R1458" s="0" t="str">
        <f aca="false">IF(ISBLANK(A1458),"",SUMIF($A$3:$A1458,R$2,$B$3:$B1458))</f>
        <v/>
      </c>
      <c r="T1458" s="9" t="str">
        <f aca="false">IF(ISBLANK(A1458),"",IF($A1458=T$2,$C1458,T1457))</f>
        <v/>
      </c>
      <c r="U1458" s="9" t="str">
        <f aca="false">IF(ISBLANK(A1458),"",IF($A1458=U$2,$C1458,U1457))</f>
        <v/>
      </c>
      <c r="V1458" s="9" t="str">
        <f aca="false">IF(ISBLANK(A1458),"",IF($A1458=V$2,$C1458,V1457))</f>
        <v/>
      </c>
      <c r="W1458" s="9" t="str">
        <f aca="false">IF(ISBLANK(A1458),"",IF($A1458=W$2,$C1458,W1457))</f>
        <v/>
      </c>
    </row>
    <row r="1459" customFormat="false" ht="14.1" hidden="false" customHeight="false" outlineLevel="0" collapsed="false">
      <c r="H1459" s="8" t="n">
        <f aca="false">IF(ISBLANK(D1459),,LEFT(D1459,LEN(D1459)-6)*1)</f>
        <v>0</v>
      </c>
      <c r="I1459" s="9" t="str">
        <f aca="false">IF(ISBLANK(A1459),"",-B1459*C1459)</f>
        <v/>
      </c>
      <c r="J1459" s="9" t="str">
        <f aca="false">IF(ISBLANK(A1459),"",-SUM(I$3:I1459))</f>
        <v/>
      </c>
      <c r="K1459" s="9" t="str">
        <f aca="false">IF(ISBLANK(A1459),"",SUMPRODUCT(O1459:R1459,T1459:W1459)-J1459)</f>
        <v/>
      </c>
      <c r="L1459" s="5" t="str">
        <f aca="false">IF(ISBLANK(A1459),"",K1459/$M$1)</f>
        <v/>
      </c>
      <c r="M1459" s="5" t="str">
        <f aca="false">IF(ISBLANK(A1459),"",K1459/($M$1+SUM(K$3:K1458)))</f>
        <v/>
      </c>
      <c r="N1459" s="0" t="str">
        <f aca="false">IF(ISBLANK(A1459),"",IF(H1460=0,NETWORKDAYS($H$3,H1459,holiday!$B$2:$B$10),IF(DAY(H1459)&lt;DAY(H1460),NETWORKDAYS($H$3,H1459,holiday!$B$2:$B$10),0)))</f>
        <v/>
      </c>
      <c r="O1459" s="0" t="str">
        <f aca="false">IF(ISBLANK(A1459),"",SUMIF($A$3:$A1459,O$2,$B$3:$B1459))</f>
        <v/>
      </c>
      <c r="P1459" s="0" t="str">
        <f aca="false">IF(ISBLANK(A1459),"",SUMIF($A$3:$A1459,P$2,$B$3:$B1459))</f>
        <v/>
      </c>
      <c r="Q1459" s="0" t="str">
        <f aca="false">IF(ISBLANK(A1459),"",SUMIF($A$3:$A1459,Q$2,$B$3:$B1459))</f>
        <v/>
      </c>
      <c r="R1459" s="0" t="str">
        <f aca="false">IF(ISBLANK(A1459),"",SUMIF($A$3:$A1459,R$2,$B$3:$B1459))</f>
        <v/>
      </c>
      <c r="T1459" s="9" t="str">
        <f aca="false">IF(ISBLANK(A1459),"",IF($A1459=T$2,$C1459,T1458))</f>
        <v/>
      </c>
      <c r="U1459" s="9" t="str">
        <f aca="false">IF(ISBLANK(A1459),"",IF($A1459=U$2,$C1459,U1458))</f>
        <v/>
      </c>
      <c r="V1459" s="9" t="str">
        <f aca="false">IF(ISBLANK(A1459),"",IF($A1459=V$2,$C1459,V1458))</f>
        <v/>
      </c>
      <c r="W1459" s="9" t="str">
        <f aca="false">IF(ISBLANK(A1459),"",IF($A1459=W$2,$C1459,W1458))</f>
        <v/>
      </c>
    </row>
    <row r="1460" customFormat="false" ht="14.1" hidden="false" customHeight="false" outlineLevel="0" collapsed="false">
      <c r="H1460" s="8" t="n">
        <f aca="false">IF(ISBLANK(D1460),,LEFT(D1460,LEN(D1460)-6)*1)</f>
        <v>0</v>
      </c>
      <c r="I1460" s="9" t="str">
        <f aca="false">IF(ISBLANK(A1460),"",-B1460*C1460)</f>
        <v/>
      </c>
      <c r="J1460" s="9" t="str">
        <f aca="false">IF(ISBLANK(A1460),"",-SUM(I$3:I1460))</f>
        <v/>
      </c>
      <c r="K1460" s="9" t="str">
        <f aca="false">IF(ISBLANK(A1460),"",SUMPRODUCT(O1460:R1460,T1460:W1460)-J1460)</f>
        <v/>
      </c>
      <c r="L1460" s="5" t="str">
        <f aca="false">IF(ISBLANK(A1460),"",K1460/$M$1)</f>
        <v/>
      </c>
      <c r="M1460" s="5" t="str">
        <f aca="false">IF(ISBLANK(A1460),"",K1460/($M$1+SUM(K$3:K1459)))</f>
        <v/>
      </c>
      <c r="N1460" s="0" t="str">
        <f aca="false">IF(ISBLANK(A1460),"",IF(H1461=0,NETWORKDAYS($H$3,H1460,holiday!$B$2:$B$10),IF(DAY(H1460)&lt;DAY(H1461),NETWORKDAYS($H$3,H1460,holiday!$B$2:$B$10),0)))</f>
        <v/>
      </c>
      <c r="O1460" s="0" t="str">
        <f aca="false">IF(ISBLANK(A1460),"",SUMIF($A$3:$A1460,O$2,$B$3:$B1460))</f>
        <v/>
      </c>
      <c r="P1460" s="0" t="str">
        <f aca="false">IF(ISBLANK(A1460),"",SUMIF($A$3:$A1460,P$2,$B$3:$B1460))</f>
        <v/>
      </c>
      <c r="Q1460" s="0" t="str">
        <f aca="false">IF(ISBLANK(A1460),"",SUMIF($A$3:$A1460,Q$2,$B$3:$B1460))</f>
        <v/>
      </c>
      <c r="R1460" s="0" t="str">
        <f aca="false">IF(ISBLANK(A1460),"",SUMIF($A$3:$A1460,R$2,$B$3:$B1460))</f>
        <v/>
      </c>
      <c r="T1460" s="9" t="str">
        <f aca="false">IF(ISBLANK(A1460),"",IF($A1460=T$2,$C1460,T1459))</f>
        <v/>
      </c>
      <c r="U1460" s="9" t="str">
        <f aca="false">IF(ISBLANK(A1460),"",IF($A1460=U$2,$C1460,U1459))</f>
        <v/>
      </c>
      <c r="V1460" s="9" t="str">
        <f aca="false">IF(ISBLANK(A1460),"",IF($A1460=V$2,$C1460,V1459))</f>
        <v/>
      </c>
      <c r="W1460" s="9" t="str">
        <f aca="false">IF(ISBLANK(A1460),"",IF($A1460=W$2,$C1460,W1459))</f>
        <v/>
      </c>
    </row>
    <row r="1461" customFormat="false" ht="14.1" hidden="false" customHeight="false" outlineLevel="0" collapsed="false">
      <c r="H1461" s="8" t="n">
        <f aca="false">IF(ISBLANK(D1461),,LEFT(D1461,LEN(D1461)-6)*1)</f>
        <v>0</v>
      </c>
      <c r="I1461" s="9" t="str">
        <f aca="false">IF(ISBLANK(A1461),"",-B1461*C1461)</f>
        <v/>
      </c>
      <c r="J1461" s="9" t="str">
        <f aca="false">IF(ISBLANK(A1461),"",-SUM(I$3:I1461))</f>
        <v/>
      </c>
      <c r="K1461" s="9" t="str">
        <f aca="false">IF(ISBLANK(A1461),"",SUMPRODUCT(O1461:R1461,T1461:W1461)-J1461)</f>
        <v/>
      </c>
      <c r="L1461" s="5" t="str">
        <f aca="false">IF(ISBLANK(A1461),"",K1461/$M$1)</f>
        <v/>
      </c>
      <c r="M1461" s="5" t="str">
        <f aca="false">IF(ISBLANK(A1461),"",K1461/($M$1+SUM(K$3:K1460)))</f>
        <v/>
      </c>
      <c r="N1461" s="0" t="str">
        <f aca="false">IF(ISBLANK(A1461),"",IF(H1462=0,NETWORKDAYS($H$3,H1461,holiday!$B$2:$B$10),IF(DAY(H1461)&lt;DAY(H1462),NETWORKDAYS($H$3,H1461,holiday!$B$2:$B$10),0)))</f>
        <v/>
      </c>
      <c r="O1461" s="0" t="str">
        <f aca="false">IF(ISBLANK(A1461),"",SUMIF($A$3:$A1461,O$2,$B$3:$B1461))</f>
        <v/>
      </c>
      <c r="P1461" s="0" t="str">
        <f aca="false">IF(ISBLANK(A1461),"",SUMIF($A$3:$A1461,P$2,$B$3:$B1461))</f>
        <v/>
      </c>
      <c r="Q1461" s="0" t="str">
        <f aca="false">IF(ISBLANK(A1461),"",SUMIF($A$3:$A1461,Q$2,$B$3:$B1461))</f>
        <v/>
      </c>
      <c r="R1461" s="0" t="str">
        <f aca="false">IF(ISBLANK(A1461),"",SUMIF($A$3:$A1461,R$2,$B$3:$B1461))</f>
        <v/>
      </c>
      <c r="T1461" s="9" t="str">
        <f aca="false">IF(ISBLANK(A1461),"",IF($A1461=T$2,$C1461,T1460))</f>
        <v/>
      </c>
      <c r="U1461" s="9" t="str">
        <f aca="false">IF(ISBLANK(A1461),"",IF($A1461=U$2,$C1461,U1460))</f>
        <v/>
      </c>
      <c r="V1461" s="9" t="str">
        <f aca="false">IF(ISBLANK(A1461),"",IF($A1461=V$2,$C1461,V1460))</f>
        <v/>
      </c>
      <c r="W1461" s="9" t="str">
        <f aca="false">IF(ISBLANK(A1461),"",IF($A1461=W$2,$C1461,W1460))</f>
        <v/>
      </c>
    </row>
    <row r="1462" customFormat="false" ht="14.1" hidden="false" customHeight="false" outlineLevel="0" collapsed="false">
      <c r="H1462" s="8" t="n">
        <f aca="false">IF(ISBLANK(D1462),,LEFT(D1462,LEN(D1462)-6)*1)</f>
        <v>0</v>
      </c>
      <c r="I1462" s="9" t="str">
        <f aca="false">IF(ISBLANK(A1462),"",-B1462*C1462)</f>
        <v/>
      </c>
      <c r="J1462" s="9" t="str">
        <f aca="false">IF(ISBLANK(A1462),"",-SUM(I$3:I1462))</f>
        <v/>
      </c>
      <c r="K1462" s="9" t="str">
        <f aca="false">IF(ISBLANK(A1462),"",SUMPRODUCT(O1462:R1462,T1462:W1462)-J1462)</f>
        <v/>
      </c>
      <c r="L1462" s="5" t="str">
        <f aca="false">IF(ISBLANK(A1462),"",K1462/$M$1)</f>
        <v/>
      </c>
      <c r="M1462" s="5" t="str">
        <f aca="false">IF(ISBLANK(A1462),"",K1462/($M$1+SUM(K$3:K1461)))</f>
        <v/>
      </c>
      <c r="N1462" s="0" t="str">
        <f aca="false">IF(ISBLANK(A1462),"",IF(H1463=0,NETWORKDAYS($H$3,H1462,holiday!$B$2:$B$10),IF(DAY(H1462)&lt;DAY(H1463),NETWORKDAYS($H$3,H1462,holiday!$B$2:$B$10),0)))</f>
        <v/>
      </c>
      <c r="O1462" s="0" t="str">
        <f aca="false">IF(ISBLANK(A1462),"",SUMIF($A$3:$A1462,O$2,$B$3:$B1462))</f>
        <v/>
      </c>
      <c r="P1462" s="0" t="str">
        <f aca="false">IF(ISBLANK(A1462),"",SUMIF($A$3:$A1462,P$2,$B$3:$B1462))</f>
        <v/>
      </c>
      <c r="Q1462" s="0" t="str">
        <f aca="false">IF(ISBLANK(A1462),"",SUMIF($A$3:$A1462,Q$2,$B$3:$B1462))</f>
        <v/>
      </c>
      <c r="R1462" s="0" t="str">
        <f aca="false">IF(ISBLANK(A1462),"",SUMIF($A$3:$A1462,R$2,$B$3:$B1462))</f>
        <v/>
      </c>
      <c r="T1462" s="9" t="str">
        <f aca="false">IF(ISBLANK(A1462),"",IF($A1462=T$2,$C1462,T1461))</f>
        <v/>
      </c>
      <c r="U1462" s="9" t="str">
        <f aca="false">IF(ISBLANK(A1462),"",IF($A1462=U$2,$C1462,U1461))</f>
        <v/>
      </c>
      <c r="V1462" s="9" t="str">
        <f aca="false">IF(ISBLANK(A1462),"",IF($A1462=V$2,$C1462,V1461))</f>
        <v/>
      </c>
      <c r="W1462" s="9" t="str">
        <f aca="false">IF(ISBLANK(A1462),"",IF($A1462=W$2,$C1462,W1461))</f>
        <v/>
      </c>
    </row>
    <row r="1463" customFormat="false" ht="14.1" hidden="false" customHeight="false" outlineLevel="0" collapsed="false">
      <c r="H1463" s="8" t="n">
        <f aca="false">IF(ISBLANK(D1463),,LEFT(D1463,LEN(D1463)-6)*1)</f>
        <v>0</v>
      </c>
      <c r="I1463" s="9" t="str">
        <f aca="false">IF(ISBLANK(A1463),"",-B1463*C1463)</f>
        <v/>
      </c>
      <c r="J1463" s="9" t="str">
        <f aca="false">IF(ISBLANK(A1463),"",-SUM(I$3:I1463))</f>
        <v/>
      </c>
      <c r="K1463" s="9" t="str">
        <f aca="false">IF(ISBLANK(A1463),"",SUMPRODUCT(O1463:R1463,T1463:W1463)-J1463)</f>
        <v/>
      </c>
      <c r="L1463" s="5" t="str">
        <f aca="false">IF(ISBLANK(A1463),"",K1463/$M$1)</f>
        <v/>
      </c>
      <c r="M1463" s="5" t="str">
        <f aca="false">IF(ISBLANK(A1463),"",K1463/($M$1+SUM(K$3:K1462)))</f>
        <v/>
      </c>
      <c r="N1463" s="0" t="str">
        <f aca="false">IF(ISBLANK(A1463),"",IF(H1464=0,NETWORKDAYS($H$3,H1463,holiday!$B$2:$B$10),IF(DAY(H1463)&lt;DAY(H1464),NETWORKDAYS($H$3,H1463,holiday!$B$2:$B$10),0)))</f>
        <v/>
      </c>
      <c r="O1463" s="0" t="str">
        <f aca="false">IF(ISBLANK(A1463),"",SUMIF($A$3:$A1463,O$2,$B$3:$B1463))</f>
        <v/>
      </c>
      <c r="P1463" s="0" t="str">
        <f aca="false">IF(ISBLANK(A1463),"",SUMIF($A$3:$A1463,P$2,$B$3:$B1463))</f>
        <v/>
      </c>
      <c r="Q1463" s="0" t="str">
        <f aca="false">IF(ISBLANK(A1463),"",SUMIF($A$3:$A1463,Q$2,$B$3:$B1463))</f>
        <v/>
      </c>
      <c r="R1463" s="0" t="str">
        <f aca="false">IF(ISBLANK(A1463),"",SUMIF($A$3:$A1463,R$2,$B$3:$B1463))</f>
        <v/>
      </c>
      <c r="T1463" s="9" t="str">
        <f aca="false">IF(ISBLANK(A1463),"",IF($A1463=T$2,$C1463,T1462))</f>
        <v/>
      </c>
      <c r="U1463" s="9" t="str">
        <f aca="false">IF(ISBLANK(A1463),"",IF($A1463=U$2,$C1463,U1462))</f>
        <v/>
      </c>
      <c r="V1463" s="9" t="str">
        <f aca="false">IF(ISBLANK(A1463),"",IF($A1463=V$2,$C1463,V1462))</f>
        <v/>
      </c>
      <c r="W1463" s="9" t="str">
        <f aca="false">IF(ISBLANK(A1463),"",IF($A1463=W$2,$C1463,W1462))</f>
        <v/>
      </c>
    </row>
    <row r="1464" customFormat="false" ht="14.1" hidden="false" customHeight="false" outlineLevel="0" collapsed="false">
      <c r="H1464" s="8" t="n">
        <f aca="false">IF(ISBLANK(D1464),,LEFT(D1464,LEN(D1464)-6)*1)</f>
        <v>0</v>
      </c>
      <c r="I1464" s="9" t="str">
        <f aca="false">IF(ISBLANK(A1464),"",-B1464*C1464)</f>
        <v/>
      </c>
      <c r="J1464" s="9" t="str">
        <f aca="false">IF(ISBLANK(A1464),"",-SUM(I$3:I1464))</f>
        <v/>
      </c>
      <c r="K1464" s="9" t="str">
        <f aca="false">IF(ISBLANK(A1464),"",SUMPRODUCT(O1464:R1464,T1464:W1464)-J1464)</f>
        <v/>
      </c>
      <c r="L1464" s="5" t="str">
        <f aca="false">IF(ISBLANK(A1464),"",K1464/$M$1)</f>
        <v/>
      </c>
      <c r="M1464" s="5" t="str">
        <f aca="false">IF(ISBLANK(A1464),"",K1464/($M$1+SUM(K$3:K1463)))</f>
        <v/>
      </c>
      <c r="N1464" s="0" t="str">
        <f aca="false">IF(ISBLANK(A1464),"",IF(H1465=0,NETWORKDAYS($H$3,H1464,holiday!$B$2:$B$10),IF(DAY(H1464)&lt;DAY(H1465),NETWORKDAYS($H$3,H1464,holiday!$B$2:$B$10),0)))</f>
        <v/>
      </c>
      <c r="O1464" s="0" t="str">
        <f aca="false">IF(ISBLANK(A1464),"",SUMIF($A$3:$A1464,O$2,$B$3:$B1464))</f>
        <v/>
      </c>
      <c r="P1464" s="0" t="str">
        <f aca="false">IF(ISBLANK(A1464),"",SUMIF($A$3:$A1464,P$2,$B$3:$B1464))</f>
        <v/>
      </c>
      <c r="Q1464" s="0" t="str">
        <f aca="false">IF(ISBLANK(A1464),"",SUMIF($A$3:$A1464,Q$2,$B$3:$B1464))</f>
        <v/>
      </c>
      <c r="R1464" s="0" t="str">
        <f aca="false">IF(ISBLANK(A1464),"",SUMIF($A$3:$A1464,R$2,$B$3:$B1464))</f>
        <v/>
      </c>
      <c r="T1464" s="9" t="str">
        <f aca="false">IF(ISBLANK(A1464),"",IF($A1464=T$2,$C1464,T1463))</f>
        <v/>
      </c>
      <c r="U1464" s="9" t="str">
        <f aca="false">IF(ISBLANK(A1464),"",IF($A1464=U$2,$C1464,U1463))</f>
        <v/>
      </c>
      <c r="V1464" s="9" t="str">
        <f aca="false">IF(ISBLANK(A1464),"",IF($A1464=V$2,$C1464,V1463))</f>
        <v/>
      </c>
      <c r="W1464" s="9" t="str">
        <f aca="false">IF(ISBLANK(A1464),"",IF($A1464=W$2,$C1464,W1463))</f>
        <v/>
      </c>
    </row>
    <row r="1465" customFormat="false" ht="14.1" hidden="false" customHeight="false" outlineLevel="0" collapsed="false">
      <c r="H1465" s="8" t="n">
        <f aca="false">IF(ISBLANK(D1465),,LEFT(D1465,LEN(D1465)-6)*1)</f>
        <v>0</v>
      </c>
      <c r="I1465" s="9" t="str">
        <f aca="false">IF(ISBLANK(A1465),"",-B1465*C1465)</f>
        <v/>
      </c>
      <c r="J1465" s="9" t="str">
        <f aca="false">IF(ISBLANK(A1465),"",-SUM(I$3:I1465))</f>
        <v/>
      </c>
      <c r="K1465" s="9" t="str">
        <f aca="false">IF(ISBLANK(A1465),"",SUMPRODUCT(O1465:R1465,T1465:W1465)-J1465)</f>
        <v/>
      </c>
      <c r="L1465" s="5" t="str">
        <f aca="false">IF(ISBLANK(A1465),"",K1465/$M$1)</f>
        <v/>
      </c>
      <c r="M1465" s="5" t="str">
        <f aca="false">IF(ISBLANK(A1465),"",K1465/($M$1+SUM(K$3:K1464)))</f>
        <v/>
      </c>
      <c r="N1465" s="0" t="str">
        <f aca="false">IF(ISBLANK(A1465),"",IF(H1466=0,NETWORKDAYS($H$3,H1465,holiday!$B$2:$B$10),IF(DAY(H1465)&lt;DAY(H1466),NETWORKDAYS($H$3,H1465,holiday!$B$2:$B$10),0)))</f>
        <v/>
      </c>
      <c r="O1465" s="0" t="str">
        <f aca="false">IF(ISBLANK(A1465),"",SUMIF($A$3:$A1465,O$2,$B$3:$B1465))</f>
        <v/>
      </c>
      <c r="P1465" s="0" t="str">
        <f aca="false">IF(ISBLANK(A1465),"",SUMIF($A$3:$A1465,P$2,$B$3:$B1465))</f>
        <v/>
      </c>
      <c r="Q1465" s="0" t="str">
        <f aca="false">IF(ISBLANK(A1465),"",SUMIF($A$3:$A1465,Q$2,$B$3:$B1465))</f>
        <v/>
      </c>
      <c r="R1465" s="0" t="str">
        <f aca="false">IF(ISBLANK(A1465),"",SUMIF($A$3:$A1465,R$2,$B$3:$B1465))</f>
        <v/>
      </c>
      <c r="T1465" s="9" t="str">
        <f aca="false">IF(ISBLANK(A1465),"",IF($A1465=T$2,$C1465,T1464))</f>
        <v/>
      </c>
      <c r="U1465" s="9" t="str">
        <f aca="false">IF(ISBLANK(A1465),"",IF($A1465=U$2,$C1465,U1464))</f>
        <v/>
      </c>
      <c r="V1465" s="9" t="str">
        <f aca="false">IF(ISBLANK(A1465),"",IF($A1465=V$2,$C1465,V1464))</f>
        <v/>
      </c>
      <c r="W1465" s="9" t="str">
        <f aca="false">IF(ISBLANK(A1465),"",IF($A1465=W$2,$C1465,W1464))</f>
        <v/>
      </c>
    </row>
    <row r="1466" customFormat="false" ht="14.1" hidden="false" customHeight="false" outlineLevel="0" collapsed="false">
      <c r="H1466" s="8" t="n">
        <f aca="false">IF(ISBLANK(D1466),,LEFT(D1466,LEN(D1466)-6)*1)</f>
        <v>0</v>
      </c>
      <c r="I1466" s="9" t="str">
        <f aca="false">IF(ISBLANK(A1466),"",-B1466*C1466)</f>
        <v/>
      </c>
      <c r="J1466" s="9" t="str">
        <f aca="false">IF(ISBLANK(A1466),"",-SUM(I$3:I1466))</f>
        <v/>
      </c>
      <c r="K1466" s="9" t="str">
        <f aca="false">IF(ISBLANK(A1466),"",SUMPRODUCT(O1466:R1466,T1466:W1466)-J1466)</f>
        <v/>
      </c>
      <c r="L1466" s="5" t="str">
        <f aca="false">IF(ISBLANK(A1466),"",K1466/$M$1)</f>
        <v/>
      </c>
      <c r="M1466" s="5" t="str">
        <f aca="false">IF(ISBLANK(A1466),"",K1466/($M$1+SUM(K$3:K1465)))</f>
        <v/>
      </c>
      <c r="N1466" s="0" t="str">
        <f aca="false">IF(ISBLANK(A1466),"",IF(H1467=0,NETWORKDAYS($H$3,H1466,holiday!$B$2:$B$10),IF(DAY(H1466)&lt;DAY(H1467),NETWORKDAYS($H$3,H1466,holiday!$B$2:$B$10),0)))</f>
        <v/>
      </c>
      <c r="O1466" s="0" t="str">
        <f aca="false">IF(ISBLANK(A1466),"",SUMIF($A$3:$A1466,O$2,$B$3:$B1466))</f>
        <v/>
      </c>
      <c r="P1466" s="0" t="str">
        <f aca="false">IF(ISBLANK(A1466),"",SUMIF($A$3:$A1466,P$2,$B$3:$B1466))</f>
        <v/>
      </c>
      <c r="Q1466" s="0" t="str">
        <f aca="false">IF(ISBLANK(A1466),"",SUMIF($A$3:$A1466,Q$2,$B$3:$B1466))</f>
        <v/>
      </c>
      <c r="R1466" s="0" t="str">
        <f aca="false">IF(ISBLANK(A1466),"",SUMIF($A$3:$A1466,R$2,$B$3:$B1466))</f>
        <v/>
      </c>
      <c r="T1466" s="9" t="str">
        <f aca="false">IF(ISBLANK(A1466),"",IF($A1466=T$2,$C1466,T1465))</f>
        <v/>
      </c>
      <c r="U1466" s="9" t="str">
        <f aca="false">IF(ISBLANK(A1466),"",IF($A1466=U$2,$C1466,U1465))</f>
        <v/>
      </c>
      <c r="V1466" s="9" t="str">
        <f aca="false">IF(ISBLANK(A1466),"",IF($A1466=V$2,$C1466,V1465))</f>
        <v/>
      </c>
      <c r="W1466" s="9" t="str">
        <f aca="false">IF(ISBLANK(A1466),"",IF($A1466=W$2,$C1466,W1465))</f>
        <v/>
      </c>
    </row>
    <row r="1467" customFormat="false" ht="14.1" hidden="false" customHeight="false" outlineLevel="0" collapsed="false">
      <c r="H1467" s="8" t="n">
        <f aca="false">IF(ISBLANK(D1467),,LEFT(D1467,LEN(D1467)-6)*1)</f>
        <v>0</v>
      </c>
      <c r="I1467" s="9" t="str">
        <f aca="false">IF(ISBLANK(A1467),"",-B1467*C1467)</f>
        <v/>
      </c>
      <c r="J1467" s="9" t="str">
        <f aca="false">IF(ISBLANK(A1467),"",-SUM(I$3:I1467))</f>
        <v/>
      </c>
      <c r="K1467" s="9" t="str">
        <f aca="false">IF(ISBLANK(A1467),"",SUMPRODUCT(O1467:R1467,T1467:W1467)-J1467)</f>
        <v/>
      </c>
      <c r="L1467" s="5" t="str">
        <f aca="false">IF(ISBLANK(A1467),"",K1467/$M$1)</f>
        <v/>
      </c>
      <c r="M1467" s="5" t="str">
        <f aca="false">IF(ISBLANK(A1467),"",K1467/($M$1+SUM(K$3:K1466)))</f>
        <v/>
      </c>
      <c r="N1467" s="0" t="str">
        <f aca="false">IF(ISBLANK(A1467),"",IF(H1468=0,NETWORKDAYS($H$3,H1467,holiday!$B$2:$B$10),IF(DAY(H1467)&lt;DAY(H1468),NETWORKDAYS($H$3,H1467,holiday!$B$2:$B$10),0)))</f>
        <v/>
      </c>
      <c r="O1467" s="0" t="str">
        <f aca="false">IF(ISBLANK(A1467),"",SUMIF($A$3:$A1467,O$2,$B$3:$B1467))</f>
        <v/>
      </c>
      <c r="P1467" s="0" t="str">
        <f aca="false">IF(ISBLANK(A1467),"",SUMIF($A$3:$A1467,P$2,$B$3:$B1467))</f>
        <v/>
      </c>
      <c r="Q1467" s="0" t="str">
        <f aca="false">IF(ISBLANK(A1467),"",SUMIF($A$3:$A1467,Q$2,$B$3:$B1467))</f>
        <v/>
      </c>
      <c r="R1467" s="0" t="str">
        <f aca="false">IF(ISBLANK(A1467),"",SUMIF($A$3:$A1467,R$2,$B$3:$B1467))</f>
        <v/>
      </c>
      <c r="T1467" s="9" t="str">
        <f aca="false">IF(ISBLANK(A1467),"",IF($A1467=T$2,$C1467,T1466))</f>
        <v/>
      </c>
      <c r="U1467" s="9" t="str">
        <f aca="false">IF(ISBLANK(A1467),"",IF($A1467=U$2,$C1467,U1466))</f>
        <v/>
      </c>
      <c r="V1467" s="9" t="str">
        <f aca="false">IF(ISBLANK(A1467),"",IF($A1467=V$2,$C1467,V1466))</f>
        <v/>
      </c>
      <c r="W1467" s="9" t="str">
        <f aca="false">IF(ISBLANK(A1467),"",IF($A1467=W$2,$C1467,W1466))</f>
        <v/>
      </c>
    </row>
    <row r="1468" customFormat="false" ht="14.1" hidden="false" customHeight="false" outlineLevel="0" collapsed="false">
      <c r="H1468" s="8" t="n">
        <f aca="false">IF(ISBLANK(D1468),,LEFT(D1468,LEN(D1468)-6)*1)</f>
        <v>0</v>
      </c>
      <c r="I1468" s="9" t="str">
        <f aca="false">IF(ISBLANK(A1468),"",-B1468*C1468)</f>
        <v/>
      </c>
      <c r="J1468" s="9" t="str">
        <f aca="false">IF(ISBLANK(A1468),"",-SUM(I$3:I1468))</f>
        <v/>
      </c>
      <c r="K1468" s="9" t="str">
        <f aca="false">IF(ISBLANK(A1468),"",SUMPRODUCT(O1468:R1468,T1468:W1468)-J1468)</f>
        <v/>
      </c>
      <c r="L1468" s="5" t="str">
        <f aca="false">IF(ISBLANK(A1468),"",K1468/$M$1)</f>
        <v/>
      </c>
      <c r="M1468" s="5" t="str">
        <f aca="false">IF(ISBLANK(A1468),"",K1468/($M$1+SUM(K$3:K1467)))</f>
        <v/>
      </c>
      <c r="N1468" s="0" t="str">
        <f aca="false">IF(ISBLANK(A1468),"",IF(H1469=0,NETWORKDAYS($H$3,H1468,holiday!$B$2:$B$10),IF(DAY(H1468)&lt;DAY(H1469),NETWORKDAYS($H$3,H1468,holiday!$B$2:$B$10),0)))</f>
        <v/>
      </c>
      <c r="O1468" s="0" t="str">
        <f aca="false">IF(ISBLANK(A1468),"",SUMIF($A$3:$A1468,O$2,$B$3:$B1468))</f>
        <v/>
      </c>
      <c r="P1468" s="0" t="str">
        <f aca="false">IF(ISBLANK(A1468),"",SUMIF($A$3:$A1468,P$2,$B$3:$B1468))</f>
        <v/>
      </c>
      <c r="Q1468" s="0" t="str">
        <f aca="false">IF(ISBLANK(A1468),"",SUMIF($A$3:$A1468,Q$2,$B$3:$B1468))</f>
        <v/>
      </c>
      <c r="R1468" s="0" t="str">
        <f aca="false">IF(ISBLANK(A1468),"",SUMIF($A$3:$A1468,R$2,$B$3:$B1468))</f>
        <v/>
      </c>
      <c r="T1468" s="9" t="str">
        <f aca="false">IF(ISBLANK(A1468),"",IF($A1468=T$2,$C1468,T1467))</f>
        <v/>
      </c>
      <c r="U1468" s="9" t="str">
        <f aca="false">IF(ISBLANK(A1468),"",IF($A1468=U$2,$C1468,U1467))</f>
        <v/>
      </c>
      <c r="V1468" s="9" t="str">
        <f aca="false">IF(ISBLANK(A1468),"",IF($A1468=V$2,$C1468,V1467))</f>
        <v/>
      </c>
      <c r="W1468" s="9" t="str">
        <f aca="false">IF(ISBLANK(A1468),"",IF($A1468=W$2,$C1468,W1467))</f>
        <v/>
      </c>
    </row>
    <row r="1469" customFormat="false" ht="14.1" hidden="false" customHeight="false" outlineLevel="0" collapsed="false">
      <c r="H1469" s="8" t="n">
        <f aca="false">IF(ISBLANK(D1469),,LEFT(D1469,LEN(D1469)-6)*1)</f>
        <v>0</v>
      </c>
      <c r="I1469" s="9" t="str">
        <f aca="false">IF(ISBLANK(A1469),"",-B1469*C1469)</f>
        <v/>
      </c>
      <c r="J1469" s="9" t="str">
        <f aca="false">IF(ISBLANK(A1469),"",-SUM(I$3:I1469))</f>
        <v/>
      </c>
      <c r="K1469" s="9" t="str">
        <f aca="false">IF(ISBLANK(A1469),"",SUMPRODUCT(O1469:R1469,T1469:W1469)-J1469)</f>
        <v/>
      </c>
      <c r="L1469" s="5" t="str">
        <f aca="false">IF(ISBLANK(A1469),"",K1469/$M$1)</f>
        <v/>
      </c>
      <c r="M1469" s="5" t="str">
        <f aca="false">IF(ISBLANK(A1469),"",K1469/($M$1+SUM(K$3:K1468)))</f>
        <v/>
      </c>
      <c r="N1469" s="0" t="str">
        <f aca="false">IF(ISBLANK(A1469),"",IF(H1470=0,NETWORKDAYS($H$3,H1469,holiday!$B$2:$B$10),IF(DAY(H1469)&lt;DAY(H1470),NETWORKDAYS($H$3,H1469,holiday!$B$2:$B$10),0)))</f>
        <v/>
      </c>
      <c r="O1469" s="0" t="str">
        <f aca="false">IF(ISBLANK(A1469),"",SUMIF($A$3:$A1469,O$2,$B$3:$B1469))</f>
        <v/>
      </c>
      <c r="P1469" s="0" t="str">
        <f aca="false">IF(ISBLANK(A1469),"",SUMIF($A$3:$A1469,P$2,$B$3:$B1469))</f>
        <v/>
      </c>
      <c r="Q1469" s="0" t="str">
        <f aca="false">IF(ISBLANK(A1469),"",SUMIF($A$3:$A1469,Q$2,$B$3:$B1469))</f>
        <v/>
      </c>
      <c r="R1469" s="0" t="str">
        <f aca="false">IF(ISBLANK(A1469),"",SUMIF($A$3:$A1469,R$2,$B$3:$B1469))</f>
        <v/>
      </c>
      <c r="T1469" s="9" t="str">
        <f aca="false">IF(ISBLANK(A1469),"",IF($A1469=T$2,$C1469,T1468))</f>
        <v/>
      </c>
      <c r="U1469" s="9" t="str">
        <f aca="false">IF(ISBLANK(A1469),"",IF($A1469=U$2,$C1469,U1468))</f>
        <v/>
      </c>
      <c r="V1469" s="9" t="str">
        <f aca="false">IF(ISBLANK(A1469),"",IF($A1469=V$2,$C1469,V1468))</f>
        <v/>
      </c>
      <c r="W1469" s="9" t="str">
        <f aca="false">IF(ISBLANK(A1469),"",IF($A1469=W$2,$C1469,W1468))</f>
        <v/>
      </c>
    </row>
    <row r="1470" customFormat="false" ht="14.1" hidden="false" customHeight="false" outlineLevel="0" collapsed="false">
      <c r="H1470" s="8" t="n">
        <f aca="false">IF(ISBLANK(D1470),,LEFT(D1470,LEN(D1470)-6)*1)</f>
        <v>0</v>
      </c>
      <c r="I1470" s="9" t="str">
        <f aca="false">IF(ISBLANK(A1470),"",-B1470*C1470)</f>
        <v/>
      </c>
      <c r="J1470" s="9" t="str">
        <f aca="false">IF(ISBLANK(A1470),"",-SUM(I$3:I1470))</f>
        <v/>
      </c>
      <c r="K1470" s="9" t="str">
        <f aca="false">IF(ISBLANK(A1470),"",SUMPRODUCT(O1470:R1470,T1470:W1470)-J1470)</f>
        <v/>
      </c>
      <c r="L1470" s="5" t="str">
        <f aca="false">IF(ISBLANK(A1470),"",K1470/$M$1)</f>
        <v/>
      </c>
      <c r="M1470" s="5" t="str">
        <f aca="false">IF(ISBLANK(A1470),"",K1470/($M$1+SUM(K$3:K1469)))</f>
        <v/>
      </c>
      <c r="N1470" s="0" t="str">
        <f aca="false">IF(ISBLANK(A1470),"",IF(H1471=0,NETWORKDAYS($H$3,H1470,holiday!$B$2:$B$10),IF(DAY(H1470)&lt;DAY(H1471),NETWORKDAYS($H$3,H1470,holiday!$B$2:$B$10),0)))</f>
        <v/>
      </c>
      <c r="O1470" s="0" t="str">
        <f aca="false">IF(ISBLANK(A1470),"",SUMIF($A$3:$A1470,O$2,$B$3:$B1470))</f>
        <v/>
      </c>
      <c r="P1470" s="0" t="str">
        <f aca="false">IF(ISBLANK(A1470),"",SUMIF($A$3:$A1470,P$2,$B$3:$B1470))</f>
        <v/>
      </c>
      <c r="Q1470" s="0" t="str">
        <f aca="false">IF(ISBLANK(A1470),"",SUMIF($A$3:$A1470,Q$2,$B$3:$B1470))</f>
        <v/>
      </c>
      <c r="R1470" s="0" t="str">
        <f aca="false">IF(ISBLANK(A1470),"",SUMIF($A$3:$A1470,R$2,$B$3:$B1470))</f>
        <v/>
      </c>
      <c r="T1470" s="9" t="str">
        <f aca="false">IF(ISBLANK(A1470),"",IF($A1470=T$2,$C1470,T1469))</f>
        <v/>
      </c>
      <c r="U1470" s="9" t="str">
        <f aca="false">IF(ISBLANK(A1470),"",IF($A1470=U$2,$C1470,U1469))</f>
        <v/>
      </c>
      <c r="V1470" s="9" t="str">
        <f aca="false">IF(ISBLANK(A1470),"",IF($A1470=V$2,$C1470,V1469))</f>
        <v/>
      </c>
      <c r="W1470" s="9" t="str">
        <f aca="false">IF(ISBLANK(A1470),"",IF($A1470=W$2,$C1470,W1469))</f>
        <v/>
      </c>
    </row>
    <row r="1471" customFormat="false" ht="14.1" hidden="false" customHeight="false" outlineLevel="0" collapsed="false">
      <c r="H1471" s="8" t="n">
        <f aca="false">IF(ISBLANK(D1471),,LEFT(D1471,LEN(D1471)-6)*1)</f>
        <v>0</v>
      </c>
      <c r="I1471" s="9" t="str">
        <f aca="false">IF(ISBLANK(A1471),"",-B1471*C1471)</f>
        <v/>
      </c>
      <c r="J1471" s="9" t="str">
        <f aca="false">IF(ISBLANK(A1471),"",-SUM(I$3:I1471))</f>
        <v/>
      </c>
      <c r="K1471" s="9" t="str">
        <f aca="false">IF(ISBLANK(A1471),"",SUMPRODUCT(O1471:R1471,T1471:W1471)-J1471)</f>
        <v/>
      </c>
      <c r="L1471" s="5" t="str">
        <f aca="false">IF(ISBLANK(A1471),"",K1471/$M$1)</f>
        <v/>
      </c>
      <c r="M1471" s="5" t="str">
        <f aca="false">IF(ISBLANK(A1471),"",K1471/($M$1+SUM(K$3:K1470)))</f>
        <v/>
      </c>
      <c r="N1471" s="0" t="str">
        <f aca="false">IF(ISBLANK(A1471),"",IF(H1472=0,NETWORKDAYS($H$3,H1471,holiday!$B$2:$B$10),IF(DAY(H1471)&lt;DAY(H1472),NETWORKDAYS($H$3,H1471,holiday!$B$2:$B$10),0)))</f>
        <v/>
      </c>
      <c r="O1471" s="0" t="str">
        <f aca="false">IF(ISBLANK(A1471),"",SUMIF($A$3:$A1471,O$2,$B$3:$B1471))</f>
        <v/>
      </c>
      <c r="P1471" s="0" t="str">
        <f aca="false">IF(ISBLANK(A1471),"",SUMIF($A$3:$A1471,P$2,$B$3:$B1471))</f>
        <v/>
      </c>
      <c r="Q1471" s="0" t="str">
        <f aca="false">IF(ISBLANK(A1471),"",SUMIF($A$3:$A1471,Q$2,$B$3:$B1471))</f>
        <v/>
      </c>
      <c r="R1471" s="0" t="str">
        <f aca="false">IF(ISBLANK(A1471),"",SUMIF($A$3:$A1471,R$2,$B$3:$B1471))</f>
        <v/>
      </c>
      <c r="T1471" s="9" t="str">
        <f aca="false">IF(ISBLANK(A1471),"",IF($A1471=T$2,$C1471,T1470))</f>
        <v/>
      </c>
      <c r="U1471" s="9" t="str">
        <f aca="false">IF(ISBLANK(A1471),"",IF($A1471=U$2,$C1471,U1470))</f>
        <v/>
      </c>
      <c r="V1471" s="9" t="str">
        <f aca="false">IF(ISBLANK(A1471),"",IF($A1471=V$2,$C1471,V1470))</f>
        <v/>
      </c>
      <c r="W1471" s="9" t="str">
        <f aca="false">IF(ISBLANK(A1471),"",IF($A1471=W$2,$C1471,W1470))</f>
        <v/>
      </c>
    </row>
    <row r="1472" customFormat="false" ht="14.1" hidden="false" customHeight="false" outlineLevel="0" collapsed="false">
      <c r="H1472" s="8" t="n">
        <f aca="false">IF(ISBLANK(D1472),,LEFT(D1472,LEN(D1472)-6)*1)</f>
        <v>0</v>
      </c>
      <c r="I1472" s="9" t="str">
        <f aca="false">IF(ISBLANK(A1472),"",-B1472*C1472)</f>
        <v/>
      </c>
      <c r="J1472" s="9" t="str">
        <f aca="false">IF(ISBLANK(A1472),"",-SUM(I$3:I1472))</f>
        <v/>
      </c>
      <c r="K1472" s="9" t="str">
        <f aca="false">IF(ISBLANK(A1472),"",SUMPRODUCT(O1472:R1472,T1472:W1472)-J1472)</f>
        <v/>
      </c>
      <c r="L1472" s="5" t="str">
        <f aca="false">IF(ISBLANK(A1472),"",K1472/$M$1)</f>
        <v/>
      </c>
      <c r="M1472" s="5" t="str">
        <f aca="false">IF(ISBLANK(A1472),"",K1472/($M$1+SUM(K$3:K1471)))</f>
        <v/>
      </c>
      <c r="N1472" s="0" t="str">
        <f aca="false">IF(ISBLANK(A1472),"",IF(H1473=0,NETWORKDAYS($H$3,H1472,holiday!$B$2:$B$10),IF(DAY(H1472)&lt;DAY(H1473),NETWORKDAYS($H$3,H1472,holiday!$B$2:$B$10),0)))</f>
        <v/>
      </c>
      <c r="O1472" s="0" t="str">
        <f aca="false">IF(ISBLANK(A1472),"",SUMIF($A$3:$A1472,O$2,$B$3:$B1472))</f>
        <v/>
      </c>
      <c r="P1472" s="0" t="str">
        <f aca="false">IF(ISBLANK(A1472),"",SUMIF($A$3:$A1472,P$2,$B$3:$B1472))</f>
        <v/>
      </c>
      <c r="Q1472" s="0" t="str">
        <f aca="false">IF(ISBLANK(A1472),"",SUMIF($A$3:$A1472,Q$2,$B$3:$B1472))</f>
        <v/>
      </c>
      <c r="R1472" s="0" t="str">
        <f aca="false">IF(ISBLANK(A1472),"",SUMIF($A$3:$A1472,R$2,$B$3:$B1472))</f>
        <v/>
      </c>
      <c r="T1472" s="9" t="str">
        <f aca="false">IF(ISBLANK(A1472),"",IF($A1472=T$2,$C1472,T1471))</f>
        <v/>
      </c>
      <c r="U1472" s="9" t="str">
        <f aca="false">IF(ISBLANK(A1472),"",IF($A1472=U$2,$C1472,U1471))</f>
        <v/>
      </c>
      <c r="V1472" s="9" t="str">
        <f aca="false">IF(ISBLANK(A1472),"",IF($A1472=V$2,$C1472,V1471))</f>
        <v/>
      </c>
      <c r="W1472" s="9" t="str">
        <f aca="false">IF(ISBLANK(A1472),"",IF($A1472=W$2,$C1472,W1471))</f>
        <v/>
      </c>
    </row>
    <row r="1473" customFormat="false" ht="14.1" hidden="false" customHeight="false" outlineLevel="0" collapsed="false">
      <c r="H1473" s="8" t="n">
        <f aca="false">IF(ISBLANK(D1473),,LEFT(D1473,LEN(D1473)-6)*1)</f>
        <v>0</v>
      </c>
      <c r="I1473" s="9" t="str">
        <f aca="false">IF(ISBLANK(A1473),"",-B1473*C1473)</f>
        <v/>
      </c>
      <c r="J1473" s="9" t="str">
        <f aca="false">IF(ISBLANK(A1473),"",-SUM(I$3:I1473))</f>
        <v/>
      </c>
      <c r="K1473" s="9" t="str">
        <f aca="false">IF(ISBLANK(A1473),"",SUMPRODUCT(O1473:R1473,T1473:W1473)-J1473)</f>
        <v/>
      </c>
      <c r="L1473" s="5" t="str">
        <f aca="false">IF(ISBLANK(A1473),"",K1473/$M$1)</f>
        <v/>
      </c>
      <c r="M1473" s="5" t="str">
        <f aca="false">IF(ISBLANK(A1473),"",K1473/($M$1+SUM(K$3:K1472)))</f>
        <v/>
      </c>
      <c r="N1473" s="0" t="str">
        <f aca="false">IF(ISBLANK(A1473),"",IF(H1474=0,NETWORKDAYS($H$3,H1473,holiday!$B$2:$B$10),IF(DAY(H1473)&lt;DAY(H1474),NETWORKDAYS($H$3,H1473,holiday!$B$2:$B$10),0)))</f>
        <v/>
      </c>
      <c r="O1473" s="0" t="str">
        <f aca="false">IF(ISBLANK(A1473),"",SUMIF($A$3:$A1473,O$2,$B$3:$B1473))</f>
        <v/>
      </c>
      <c r="P1473" s="0" t="str">
        <f aca="false">IF(ISBLANK(A1473),"",SUMIF($A$3:$A1473,P$2,$B$3:$B1473))</f>
        <v/>
      </c>
      <c r="Q1473" s="0" t="str">
        <f aca="false">IF(ISBLANK(A1473),"",SUMIF($A$3:$A1473,Q$2,$B$3:$B1473))</f>
        <v/>
      </c>
      <c r="R1473" s="0" t="str">
        <f aca="false">IF(ISBLANK(A1473),"",SUMIF($A$3:$A1473,R$2,$B$3:$B1473))</f>
        <v/>
      </c>
      <c r="T1473" s="9" t="str">
        <f aca="false">IF(ISBLANK(A1473),"",IF($A1473=T$2,$C1473,T1472))</f>
        <v/>
      </c>
      <c r="U1473" s="9" t="str">
        <f aca="false">IF(ISBLANK(A1473),"",IF($A1473=U$2,$C1473,U1472))</f>
        <v/>
      </c>
      <c r="V1473" s="9" t="str">
        <f aca="false">IF(ISBLANK(A1473),"",IF($A1473=V$2,$C1473,V1472))</f>
        <v/>
      </c>
      <c r="W1473" s="9" t="str">
        <f aca="false">IF(ISBLANK(A1473),"",IF($A1473=W$2,$C1473,W1472))</f>
        <v/>
      </c>
    </row>
    <row r="1474" customFormat="false" ht="14.1" hidden="false" customHeight="false" outlineLevel="0" collapsed="false">
      <c r="H1474" s="8" t="n">
        <f aca="false">IF(ISBLANK(D1474),,LEFT(D1474,LEN(D1474)-6)*1)</f>
        <v>0</v>
      </c>
      <c r="I1474" s="9" t="str">
        <f aca="false">IF(ISBLANK(A1474),"",-B1474*C1474)</f>
        <v/>
      </c>
      <c r="J1474" s="9" t="str">
        <f aca="false">IF(ISBLANK(A1474),"",-SUM(I$3:I1474))</f>
        <v/>
      </c>
      <c r="K1474" s="9" t="str">
        <f aca="false">IF(ISBLANK(A1474),"",SUMPRODUCT(O1474:R1474,T1474:W1474)-J1474)</f>
        <v/>
      </c>
      <c r="L1474" s="5" t="str">
        <f aca="false">IF(ISBLANK(A1474),"",K1474/$M$1)</f>
        <v/>
      </c>
      <c r="M1474" s="5" t="str">
        <f aca="false">IF(ISBLANK(A1474),"",K1474/($M$1+SUM(K$3:K1473)))</f>
        <v/>
      </c>
      <c r="N1474" s="0" t="str">
        <f aca="false">IF(ISBLANK(A1474),"",IF(H1475=0,NETWORKDAYS($H$3,H1474,holiday!$B$2:$B$10),IF(DAY(H1474)&lt;DAY(H1475),NETWORKDAYS($H$3,H1474,holiday!$B$2:$B$10),0)))</f>
        <v/>
      </c>
      <c r="O1474" s="0" t="str">
        <f aca="false">IF(ISBLANK(A1474),"",SUMIF($A$3:$A1474,O$2,$B$3:$B1474))</f>
        <v/>
      </c>
      <c r="P1474" s="0" t="str">
        <f aca="false">IF(ISBLANK(A1474),"",SUMIF($A$3:$A1474,P$2,$B$3:$B1474))</f>
        <v/>
      </c>
      <c r="Q1474" s="0" t="str">
        <f aca="false">IF(ISBLANK(A1474),"",SUMIF($A$3:$A1474,Q$2,$B$3:$B1474))</f>
        <v/>
      </c>
      <c r="R1474" s="0" t="str">
        <f aca="false">IF(ISBLANK(A1474),"",SUMIF($A$3:$A1474,R$2,$B$3:$B1474))</f>
        <v/>
      </c>
      <c r="T1474" s="9" t="str">
        <f aca="false">IF(ISBLANK(A1474),"",IF($A1474=T$2,$C1474,T1473))</f>
        <v/>
      </c>
      <c r="U1474" s="9" t="str">
        <f aca="false">IF(ISBLANK(A1474),"",IF($A1474=U$2,$C1474,U1473))</f>
        <v/>
      </c>
      <c r="V1474" s="9" t="str">
        <f aca="false">IF(ISBLANK(A1474),"",IF($A1474=V$2,$C1474,V1473))</f>
        <v/>
      </c>
      <c r="W1474" s="9" t="str">
        <f aca="false">IF(ISBLANK(A1474),"",IF($A1474=W$2,$C1474,W1473))</f>
        <v/>
      </c>
    </row>
    <row r="1475" customFormat="false" ht="14.1" hidden="false" customHeight="false" outlineLevel="0" collapsed="false">
      <c r="H1475" s="8" t="n">
        <f aca="false">IF(ISBLANK(D1475),,LEFT(D1475,LEN(D1475)-6)*1)</f>
        <v>0</v>
      </c>
      <c r="I1475" s="9" t="str">
        <f aca="false">IF(ISBLANK(A1475),"",-B1475*C1475)</f>
        <v/>
      </c>
      <c r="J1475" s="9" t="str">
        <f aca="false">IF(ISBLANK(A1475),"",-SUM(I$3:I1475))</f>
        <v/>
      </c>
      <c r="K1475" s="9" t="str">
        <f aca="false">IF(ISBLANK(A1475),"",SUMPRODUCT(O1475:R1475,T1475:W1475)-J1475)</f>
        <v/>
      </c>
      <c r="L1475" s="5" t="str">
        <f aca="false">IF(ISBLANK(A1475),"",K1475/$M$1)</f>
        <v/>
      </c>
      <c r="M1475" s="5" t="str">
        <f aca="false">IF(ISBLANK(A1475),"",K1475/($M$1+SUM(K$3:K1474)))</f>
        <v/>
      </c>
      <c r="N1475" s="0" t="str">
        <f aca="false">IF(ISBLANK(A1475),"",IF(H1476=0,NETWORKDAYS($H$3,H1475,holiday!$B$2:$B$10),IF(DAY(H1475)&lt;DAY(H1476),NETWORKDAYS($H$3,H1475,holiday!$B$2:$B$10),0)))</f>
        <v/>
      </c>
      <c r="O1475" s="0" t="str">
        <f aca="false">IF(ISBLANK(A1475),"",SUMIF($A$3:$A1475,O$2,$B$3:$B1475))</f>
        <v/>
      </c>
      <c r="P1475" s="0" t="str">
        <f aca="false">IF(ISBLANK(A1475),"",SUMIF($A$3:$A1475,P$2,$B$3:$B1475))</f>
        <v/>
      </c>
      <c r="Q1475" s="0" t="str">
        <f aca="false">IF(ISBLANK(A1475),"",SUMIF($A$3:$A1475,Q$2,$B$3:$B1475))</f>
        <v/>
      </c>
      <c r="R1475" s="0" t="str">
        <f aca="false">IF(ISBLANK(A1475),"",SUMIF($A$3:$A1475,R$2,$B$3:$B1475))</f>
        <v/>
      </c>
      <c r="T1475" s="9" t="str">
        <f aca="false">IF(ISBLANK(A1475),"",IF($A1475=T$2,$C1475,T1474))</f>
        <v/>
      </c>
      <c r="U1475" s="9" t="str">
        <f aca="false">IF(ISBLANK(A1475),"",IF($A1475=U$2,$C1475,U1474))</f>
        <v/>
      </c>
      <c r="V1475" s="9" t="str">
        <f aca="false">IF(ISBLANK(A1475),"",IF($A1475=V$2,$C1475,V1474))</f>
        <v/>
      </c>
      <c r="W1475" s="9" t="str">
        <f aca="false">IF(ISBLANK(A1475),"",IF($A1475=W$2,$C1475,W1474))</f>
        <v/>
      </c>
    </row>
    <row r="1476" customFormat="false" ht="14.1" hidden="false" customHeight="false" outlineLevel="0" collapsed="false">
      <c r="H1476" s="8" t="n">
        <f aca="false">IF(ISBLANK(D1476),,LEFT(D1476,LEN(D1476)-6)*1)</f>
        <v>0</v>
      </c>
      <c r="I1476" s="9" t="str">
        <f aca="false">IF(ISBLANK(A1476),"",-B1476*C1476)</f>
        <v/>
      </c>
      <c r="J1476" s="9" t="str">
        <f aca="false">IF(ISBLANK(A1476),"",-SUM(I$3:I1476))</f>
        <v/>
      </c>
      <c r="K1476" s="9" t="str">
        <f aca="false">IF(ISBLANK(A1476),"",SUMPRODUCT(O1476:R1476,T1476:W1476)-J1476)</f>
        <v/>
      </c>
      <c r="L1476" s="5" t="str">
        <f aca="false">IF(ISBLANK(A1476),"",K1476/$M$1)</f>
        <v/>
      </c>
      <c r="M1476" s="5" t="str">
        <f aca="false">IF(ISBLANK(A1476),"",K1476/($M$1+SUM(K$3:K1475)))</f>
        <v/>
      </c>
      <c r="N1476" s="0" t="str">
        <f aca="false">IF(ISBLANK(A1476),"",IF(H1477=0,NETWORKDAYS($H$3,H1476,holiday!$B$2:$B$10),IF(DAY(H1476)&lt;DAY(H1477),NETWORKDAYS($H$3,H1476,holiday!$B$2:$B$10),0)))</f>
        <v/>
      </c>
      <c r="O1476" s="0" t="str">
        <f aca="false">IF(ISBLANK(A1476),"",SUMIF($A$3:$A1476,O$2,$B$3:$B1476))</f>
        <v/>
      </c>
      <c r="P1476" s="0" t="str">
        <f aca="false">IF(ISBLANK(A1476),"",SUMIF($A$3:$A1476,P$2,$B$3:$B1476))</f>
        <v/>
      </c>
      <c r="Q1476" s="0" t="str">
        <f aca="false">IF(ISBLANK(A1476),"",SUMIF($A$3:$A1476,Q$2,$B$3:$B1476))</f>
        <v/>
      </c>
      <c r="R1476" s="0" t="str">
        <f aca="false">IF(ISBLANK(A1476),"",SUMIF($A$3:$A1476,R$2,$B$3:$B1476))</f>
        <v/>
      </c>
      <c r="T1476" s="9" t="str">
        <f aca="false">IF(ISBLANK(A1476),"",IF($A1476=T$2,$C1476,T1475))</f>
        <v/>
      </c>
      <c r="U1476" s="9" t="str">
        <f aca="false">IF(ISBLANK(A1476),"",IF($A1476=U$2,$C1476,U1475))</f>
        <v/>
      </c>
      <c r="V1476" s="9" t="str">
        <f aca="false">IF(ISBLANK(A1476),"",IF($A1476=V$2,$C1476,V1475))</f>
        <v/>
      </c>
      <c r="W1476" s="9" t="str">
        <f aca="false">IF(ISBLANK(A1476),"",IF($A1476=W$2,$C1476,W1475))</f>
        <v/>
      </c>
    </row>
    <row r="1477" customFormat="false" ht="14.1" hidden="false" customHeight="false" outlineLevel="0" collapsed="false">
      <c r="H1477" s="8" t="n">
        <f aca="false">IF(ISBLANK(D1477),,LEFT(D1477,LEN(D1477)-6)*1)</f>
        <v>0</v>
      </c>
      <c r="I1477" s="9" t="str">
        <f aca="false">IF(ISBLANK(A1477),"",-B1477*C1477)</f>
        <v/>
      </c>
      <c r="J1477" s="9" t="str">
        <f aca="false">IF(ISBLANK(A1477),"",-SUM(I$3:I1477))</f>
        <v/>
      </c>
      <c r="K1477" s="9" t="str">
        <f aca="false">IF(ISBLANK(A1477),"",SUMPRODUCT(O1477:R1477,T1477:W1477)-J1477)</f>
        <v/>
      </c>
      <c r="L1477" s="5" t="str">
        <f aca="false">IF(ISBLANK(A1477),"",K1477/$M$1)</f>
        <v/>
      </c>
      <c r="M1477" s="5" t="str">
        <f aca="false">IF(ISBLANK(A1477),"",K1477/($M$1+SUM(K$3:K1476)))</f>
        <v/>
      </c>
      <c r="N1477" s="0" t="str">
        <f aca="false">IF(ISBLANK(A1477),"",IF(H1478=0,NETWORKDAYS($H$3,H1477,holiday!$B$2:$B$10),IF(DAY(H1477)&lt;DAY(H1478),NETWORKDAYS($H$3,H1477,holiday!$B$2:$B$10),0)))</f>
        <v/>
      </c>
      <c r="O1477" s="0" t="str">
        <f aca="false">IF(ISBLANK(A1477),"",SUMIF($A$3:$A1477,O$2,$B$3:$B1477))</f>
        <v/>
      </c>
      <c r="P1477" s="0" t="str">
        <f aca="false">IF(ISBLANK(A1477),"",SUMIF($A$3:$A1477,P$2,$B$3:$B1477))</f>
        <v/>
      </c>
      <c r="Q1477" s="0" t="str">
        <f aca="false">IF(ISBLANK(A1477),"",SUMIF($A$3:$A1477,Q$2,$B$3:$B1477))</f>
        <v/>
      </c>
      <c r="R1477" s="0" t="str">
        <f aca="false">IF(ISBLANK(A1477),"",SUMIF($A$3:$A1477,R$2,$B$3:$B1477))</f>
        <v/>
      </c>
      <c r="T1477" s="9" t="str">
        <f aca="false">IF(ISBLANK(A1477),"",IF($A1477=T$2,$C1477,T1476))</f>
        <v/>
      </c>
      <c r="U1477" s="9" t="str">
        <f aca="false">IF(ISBLANK(A1477),"",IF($A1477=U$2,$C1477,U1476))</f>
        <v/>
      </c>
      <c r="V1477" s="9" t="str">
        <f aca="false">IF(ISBLANK(A1477),"",IF($A1477=V$2,$C1477,V1476))</f>
        <v/>
      </c>
      <c r="W1477" s="9" t="str">
        <f aca="false">IF(ISBLANK(A1477),"",IF($A1477=W$2,$C1477,W1476))</f>
        <v/>
      </c>
    </row>
    <row r="1478" customFormat="false" ht="14.1" hidden="false" customHeight="false" outlineLevel="0" collapsed="false">
      <c r="H1478" s="8" t="n">
        <f aca="false">IF(ISBLANK(D1478),,LEFT(D1478,LEN(D1478)-6)*1)</f>
        <v>0</v>
      </c>
      <c r="I1478" s="9" t="str">
        <f aca="false">IF(ISBLANK(A1478),"",-B1478*C1478)</f>
        <v/>
      </c>
      <c r="J1478" s="9" t="str">
        <f aca="false">IF(ISBLANK(A1478),"",-SUM(I$3:I1478))</f>
        <v/>
      </c>
      <c r="K1478" s="9" t="str">
        <f aca="false">IF(ISBLANK(A1478),"",SUMPRODUCT(O1478:R1478,T1478:W1478)-J1478)</f>
        <v/>
      </c>
      <c r="L1478" s="5" t="str">
        <f aca="false">IF(ISBLANK(A1478),"",K1478/$M$1)</f>
        <v/>
      </c>
      <c r="M1478" s="5" t="str">
        <f aca="false">IF(ISBLANK(A1478),"",K1478/($M$1+SUM(K$3:K1477)))</f>
        <v/>
      </c>
      <c r="N1478" s="0" t="str">
        <f aca="false">IF(ISBLANK(A1478),"",IF(H1479=0,NETWORKDAYS($H$3,H1478,holiday!$B$2:$B$10),IF(DAY(H1478)&lt;DAY(H1479),NETWORKDAYS($H$3,H1478,holiday!$B$2:$B$10),0)))</f>
        <v/>
      </c>
      <c r="O1478" s="0" t="str">
        <f aca="false">IF(ISBLANK(A1478),"",SUMIF($A$3:$A1478,O$2,$B$3:$B1478))</f>
        <v/>
      </c>
      <c r="P1478" s="0" t="str">
        <f aca="false">IF(ISBLANK(A1478),"",SUMIF($A$3:$A1478,P$2,$B$3:$B1478))</f>
        <v/>
      </c>
      <c r="Q1478" s="0" t="str">
        <f aca="false">IF(ISBLANK(A1478),"",SUMIF($A$3:$A1478,Q$2,$B$3:$B1478))</f>
        <v/>
      </c>
      <c r="R1478" s="0" t="str">
        <f aca="false">IF(ISBLANK(A1478),"",SUMIF($A$3:$A1478,R$2,$B$3:$B1478))</f>
        <v/>
      </c>
      <c r="T1478" s="9" t="str">
        <f aca="false">IF(ISBLANK(A1478),"",IF($A1478=T$2,$C1478,T1477))</f>
        <v/>
      </c>
      <c r="U1478" s="9" t="str">
        <f aca="false">IF(ISBLANK(A1478),"",IF($A1478=U$2,$C1478,U1477))</f>
        <v/>
      </c>
      <c r="V1478" s="9" t="str">
        <f aca="false">IF(ISBLANK(A1478),"",IF($A1478=V$2,$C1478,V1477))</f>
        <v/>
      </c>
      <c r="W1478" s="9" t="str">
        <f aca="false">IF(ISBLANK(A1478),"",IF($A1478=W$2,$C1478,W1477))</f>
        <v/>
      </c>
    </row>
    <row r="1479" customFormat="false" ht="14.1" hidden="false" customHeight="false" outlineLevel="0" collapsed="false">
      <c r="H1479" s="8" t="n">
        <f aca="false">IF(ISBLANK(D1479),,LEFT(D1479,LEN(D1479)-6)*1)</f>
        <v>0</v>
      </c>
      <c r="I1479" s="9" t="str">
        <f aca="false">IF(ISBLANK(A1479),"",-B1479*C1479)</f>
        <v/>
      </c>
      <c r="J1479" s="9" t="str">
        <f aca="false">IF(ISBLANK(A1479),"",-SUM(I$3:I1479))</f>
        <v/>
      </c>
      <c r="K1479" s="9" t="str">
        <f aca="false">IF(ISBLANK(A1479),"",SUMPRODUCT(O1479:R1479,T1479:W1479)-J1479)</f>
        <v/>
      </c>
      <c r="L1479" s="5" t="str">
        <f aca="false">IF(ISBLANK(A1479),"",K1479/$M$1)</f>
        <v/>
      </c>
      <c r="M1479" s="5" t="str">
        <f aca="false">IF(ISBLANK(A1479),"",K1479/($M$1+SUM(K$3:K1478)))</f>
        <v/>
      </c>
      <c r="N1479" s="0" t="str">
        <f aca="false">IF(ISBLANK(A1479),"",IF(H1480=0,NETWORKDAYS($H$3,H1479,holiday!$B$2:$B$10),IF(DAY(H1479)&lt;DAY(H1480),NETWORKDAYS($H$3,H1479,holiday!$B$2:$B$10),0)))</f>
        <v/>
      </c>
      <c r="O1479" s="0" t="str">
        <f aca="false">IF(ISBLANK(A1479),"",SUMIF($A$3:$A1479,O$2,$B$3:$B1479))</f>
        <v/>
      </c>
      <c r="P1479" s="0" t="str">
        <f aca="false">IF(ISBLANK(A1479),"",SUMIF($A$3:$A1479,P$2,$B$3:$B1479))</f>
        <v/>
      </c>
      <c r="Q1479" s="0" t="str">
        <f aca="false">IF(ISBLANK(A1479),"",SUMIF($A$3:$A1479,Q$2,$B$3:$B1479))</f>
        <v/>
      </c>
      <c r="R1479" s="0" t="str">
        <f aca="false">IF(ISBLANK(A1479),"",SUMIF($A$3:$A1479,R$2,$B$3:$B1479))</f>
        <v/>
      </c>
      <c r="T1479" s="9" t="str">
        <f aca="false">IF(ISBLANK(A1479),"",IF($A1479=T$2,$C1479,T1478))</f>
        <v/>
      </c>
      <c r="U1479" s="9" t="str">
        <f aca="false">IF(ISBLANK(A1479),"",IF($A1479=U$2,$C1479,U1478))</f>
        <v/>
      </c>
      <c r="V1479" s="9" t="str">
        <f aca="false">IF(ISBLANK(A1479),"",IF($A1479=V$2,$C1479,V1478))</f>
        <v/>
      </c>
      <c r="W1479" s="9" t="str">
        <f aca="false">IF(ISBLANK(A1479),"",IF($A1479=W$2,$C1479,W1478))</f>
        <v/>
      </c>
    </row>
    <row r="1480" customFormat="false" ht="14.1" hidden="false" customHeight="false" outlineLevel="0" collapsed="false">
      <c r="H1480" s="8" t="n">
        <f aca="false">IF(ISBLANK(D1480),,LEFT(D1480,LEN(D1480)-6)*1)</f>
        <v>0</v>
      </c>
      <c r="I1480" s="9" t="str">
        <f aca="false">IF(ISBLANK(A1480),"",-B1480*C1480)</f>
        <v/>
      </c>
      <c r="J1480" s="9" t="str">
        <f aca="false">IF(ISBLANK(A1480),"",-SUM(I$3:I1480))</f>
        <v/>
      </c>
      <c r="K1480" s="9" t="str">
        <f aca="false">IF(ISBLANK(A1480),"",SUMPRODUCT(O1480:R1480,T1480:W1480)-J1480)</f>
        <v/>
      </c>
      <c r="L1480" s="5" t="str">
        <f aca="false">IF(ISBLANK(A1480),"",K1480/$M$1)</f>
        <v/>
      </c>
      <c r="M1480" s="5" t="str">
        <f aca="false">IF(ISBLANK(A1480),"",K1480/($M$1+SUM(K$3:K1479)))</f>
        <v/>
      </c>
      <c r="N1480" s="0" t="str">
        <f aca="false">IF(ISBLANK(A1480),"",IF(H1481=0,NETWORKDAYS($H$3,H1480,holiday!$B$2:$B$10),IF(DAY(H1480)&lt;DAY(H1481),NETWORKDAYS($H$3,H1480,holiday!$B$2:$B$10),0)))</f>
        <v/>
      </c>
      <c r="O1480" s="0" t="str">
        <f aca="false">IF(ISBLANK(A1480),"",SUMIF($A$3:$A1480,O$2,$B$3:$B1480))</f>
        <v/>
      </c>
      <c r="P1480" s="0" t="str">
        <f aca="false">IF(ISBLANK(A1480),"",SUMIF($A$3:$A1480,P$2,$B$3:$B1480))</f>
        <v/>
      </c>
      <c r="Q1480" s="0" t="str">
        <f aca="false">IF(ISBLANK(A1480),"",SUMIF($A$3:$A1480,Q$2,$B$3:$B1480))</f>
        <v/>
      </c>
      <c r="R1480" s="0" t="str">
        <f aca="false">IF(ISBLANK(A1480),"",SUMIF($A$3:$A1480,R$2,$B$3:$B1480))</f>
        <v/>
      </c>
      <c r="T1480" s="9" t="str">
        <f aca="false">IF(ISBLANK(A1480),"",IF($A1480=T$2,$C1480,T1479))</f>
        <v/>
      </c>
      <c r="U1480" s="9" t="str">
        <f aca="false">IF(ISBLANK(A1480),"",IF($A1480=U$2,$C1480,U1479))</f>
        <v/>
      </c>
      <c r="V1480" s="9" t="str">
        <f aca="false">IF(ISBLANK(A1480),"",IF($A1480=V$2,$C1480,V1479))</f>
        <v/>
      </c>
      <c r="W1480" s="9" t="str">
        <f aca="false">IF(ISBLANK(A1480),"",IF($A1480=W$2,$C1480,W1479))</f>
        <v/>
      </c>
    </row>
    <row r="1481" customFormat="false" ht="14.1" hidden="false" customHeight="false" outlineLevel="0" collapsed="false">
      <c r="H1481" s="8" t="n">
        <f aca="false">IF(ISBLANK(D1481),,LEFT(D1481,LEN(D1481)-6)*1)</f>
        <v>0</v>
      </c>
      <c r="I1481" s="9" t="str">
        <f aca="false">IF(ISBLANK(A1481),"",-B1481*C1481)</f>
        <v/>
      </c>
      <c r="J1481" s="9" t="str">
        <f aca="false">IF(ISBLANK(A1481),"",-SUM(I$3:I1481))</f>
        <v/>
      </c>
      <c r="K1481" s="9" t="str">
        <f aca="false">IF(ISBLANK(A1481),"",SUMPRODUCT(O1481:R1481,T1481:W1481)-J1481)</f>
        <v/>
      </c>
      <c r="L1481" s="5" t="str">
        <f aca="false">IF(ISBLANK(A1481),"",K1481/$M$1)</f>
        <v/>
      </c>
      <c r="M1481" s="5" t="str">
        <f aca="false">IF(ISBLANK(A1481),"",K1481/($M$1+SUM(K$3:K1480)))</f>
        <v/>
      </c>
      <c r="N1481" s="0" t="str">
        <f aca="false">IF(ISBLANK(A1481),"",IF(H1482=0,NETWORKDAYS($H$3,H1481,holiday!$B$2:$B$10),IF(DAY(H1481)&lt;DAY(H1482),NETWORKDAYS($H$3,H1481,holiday!$B$2:$B$10),0)))</f>
        <v/>
      </c>
      <c r="O1481" s="0" t="str">
        <f aca="false">IF(ISBLANK(A1481),"",SUMIF($A$3:$A1481,O$2,$B$3:$B1481))</f>
        <v/>
      </c>
      <c r="P1481" s="0" t="str">
        <f aca="false">IF(ISBLANK(A1481),"",SUMIF($A$3:$A1481,P$2,$B$3:$B1481))</f>
        <v/>
      </c>
      <c r="Q1481" s="0" t="str">
        <f aca="false">IF(ISBLANK(A1481),"",SUMIF($A$3:$A1481,Q$2,$B$3:$B1481))</f>
        <v/>
      </c>
      <c r="R1481" s="0" t="str">
        <f aca="false">IF(ISBLANK(A1481),"",SUMIF($A$3:$A1481,R$2,$B$3:$B1481))</f>
        <v/>
      </c>
      <c r="T1481" s="9" t="str">
        <f aca="false">IF(ISBLANK(A1481),"",IF($A1481=T$2,$C1481,T1480))</f>
        <v/>
      </c>
      <c r="U1481" s="9" t="str">
        <f aca="false">IF(ISBLANK(A1481),"",IF($A1481=U$2,$C1481,U1480))</f>
        <v/>
      </c>
      <c r="V1481" s="9" t="str">
        <f aca="false">IF(ISBLANK(A1481),"",IF($A1481=V$2,$C1481,V1480))</f>
        <v/>
      </c>
      <c r="W1481" s="9" t="str">
        <f aca="false">IF(ISBLANK(A1481),"",IF($A1481=W$2,$C1481,W1480))</f>
        <v/>
      </c>
    </row>
    <row r="1482" customFormat="false" ht="14.1" hidden="false" customHeight="false" outlineLevel="0" collapsed="false">
      <c r="H1482" s="8" t="n">
        <f aca="false">IF(ISBLANK(D1482),,LEFT(D1482,LEN(D1482)-6)*1)</f>
        <v>0</v>
      </c>
      <c r="I1482" s="9" t="str">
        <f aca="false">IF(ISBLANK(A1482),"",-B1482*C1482)</f>
        <v/>
      </c>
      <c r="J1482" s="9" t="str">
        <f aca="false">IF(ISBLANK(A1482),"",-SUM(I$3:I1482))</f>
        <v/>
      </c>
      <c r="K1482" s="9" t="str">
        <f aca="false">IF(ISBLANK(A1482),"",SUMPRODUCT(O1482:R1482,T1482:W1482)-J1482)</f>
        <v/>
      </c>
      <c r="L1482" s="5" t="str">
        <f aca="false">IF(ISBLANK(A1482),"",K1482/$M$1)</f>
        <v/>
      </c>
      <c r="M1482" s="5" t="str">
        <f aca="false">IF(ISBLANK(A1482),"",K1482/($M$1+SUM(K$3:K1481)))</f>
        <v/>
      </c>
      <c r="N1482" s="0" t="str">
        <f aca="false">IF(ISBLANK(A1482),"",IF(H1483=0,NETWORKDAYS($H$3,H1482,holiday!$B$2:$B$10),IF(DAY(H1482)&lt;DAY(H1483),NETWORKDAYS($H$3,H1482,holiday!$B$2:$B$10),0)))</f>
        <v/>
      </c>
      <c r="O1482" s="0" t="str">
        <f aca="false">IF(ISBLANK(A1482),"",SUMIF($A$3:$A1482,O$2,$B$3:$B1482))</f>
        <v/>
      </c>
      <c r="P1482" s="0" t="str">
        <f aca="false">IF(ISBLANK(A1482),"",SUMIF($A$3:$A1482,P$2,$B$3:$B1482))</f>
        <v/>
      </c>
      <c r="Q1482" s="0" t="str">
        <f aca="false">IF(ISBLANK(A1482),"",SUMIF($A$3:$A1482,Q$2,$B$3:$B1482))</f>
        <v/>
      </c>
      <c r="R1482" s="0" t="str">
        <f aca="false">IF(ISBLANK(A1482),"",SUMIF($A$3:$A1482,R$2,$B$3:$B1482))</f>
        <v/>
      </c>
      <c r="T1482" s="9" t="str">
        <f aca="false">IF(ISBLANK(A1482),"",IF($A1482=T$2,$C1482,T1481))</f>
        <v/>
      </c>
      <c r="U1482" s="9" t="str">
        <f aca="false">IF(ISBLANK(A1482),"",IF($A1482=U$2,$C1482,U1481))</f>
        <v/>
      </c>
      <c r="V1482" s="9" t="str">
        <f aca="false">IF(ISBLANK(A1482),"",IF($A1482=V$2,$C1482,V1481))</f>
        <v/>
      </c>
      <c r="W1482" s="9" t="str">
        <f aca="false">IF(ISBLANK(A1482),"",IF($A1482=W$2,$C1482,W1481))</f>
        <v/>
      </c>
    </row>
    <row r="1483" customFormat="false" ht="14.1" hidden="false" customHeight="false" outlineLevel="0" collapsed="false">
      <c r="H1483" s="8" t="n">
        <f aca="false">IF(ISBLANK(D1483),,LEFT(D1483,LEN(D1483)-6)*1)</f>
        <v>0</v>
      </c>
      <c r="I1483" s="9" t="str">
        <f aca="false">IF(ISBLANK(A1483),"",-B1483*C1483)</f>
        <v/>
      </c>
      <c r="J1483" s="9" t="str">
        <f aca="false">IF(ISBLANK(A1483),"",-SUM(I$3:I1483))</f>
        <v/>
      </c>
      <c r="K1483" s="9" t="str">
        <f aca="false">IF(ISBLANK(A1483),"",SUMPRODUCT(O1483:R1483,T1483:W1483)-J1483)</f>
        <v/>
      </c>
      <c r="L1483" s="5" t="str">
        <f aca="false">IF(ISBLANK(A1483),"",K1483/$M$1)</f>
        <v/>
      </c>
      <c r="M1483" s="5" t="str">
        <f aca="false">IF(ISBLANK(A1483),"",K1483/($M$1+SUM(K$3:K1482)))</f>
        <v/>
      </c>
      <c r="N1483" s="0" t="str">
        <f aca="false">IF(ISBLANK(A1483),"",IF(H1484=0,NETWORKDAYS($H$3,H1483,holiday!$B$2:$B$10),IF(DAY(H1483)&lt;DAY(H1484),NETWORKDAYS($H$3,H1483,holiday!$B$2:$B$10),0)))</f>
        <v/>
      </c>
      <c r="O1483" s="0" t="str">
        <f aca="false">IF(ISBLANK(A1483),"",SUMIF($A$3:$A1483,O$2,$B$3:$B1483))</f>
        <v/>
      </c>
      <c r="P1483" s="0" t="str">
        <f aca="false">IF(ISBLANK(A1483),"",SUMIF($A$3:$A1483,P$2,$B$3:$B1483))</f>
        <v/>
      </c>
      <c r="Q1483" s="0" t="str">
        <f aca="false">IF(ISBLANK(A1483),"",SUMIF($A$3:$A1483,Q$2,$B$3:$B1483))</f>
        <v/>
      </c>
      <c r="R1483" s="0" t="str">
        <f aca="false">IF(ISBLANK(A1483),"",SUMIF($A$3:$A1483,R$2,$B$3:$B1483))</f>
        <v/>
      </c>
      <c r="T1483" s="9" t="str">
        <f aca="false">IF(ISBLANK(A1483),"",IF($A1483=T$2,$C1483,T1482))</f>
        <v/>
      </c>
      <c r="U1483" s="9" t="str">
        <f aca="false">IF(ISBLANK(A1483),"",IF($A1483=U$2,$C1483,U1482))</f>
        <v/>
      </c>
      <c r="V1483" s="9" t="str">
        <f aca="false">IF(ISBLANK(A1483),"",IF($A1483=V$2,$C1483,V1482))</f>
        <v/>
      </c>
      <c r="W1483" s="9" t="str">
        <f aca="false">IF(ISBLANK(A1483),"",IF($A1483=W$2,$C1483,W1482))</f>
        <v/>
      </c>
    </row>
    <row r="1484" customFormat="false" ht="14.1" hidden="false" customHeight="false" outlineLevel="0" collapsed="false">
      <c r="H1484" s="8" t="n">
        <f aca="false">IF(ISBLANK(D1484),,LEFT(D1484,LEN(D1484)-6)*1)</f>
        <v>0</v>
      </c>
      <c r="I1484" s="9" t="str">
        <f aca="false">IF(ISBLANK(A1484),"",-B1484*C1484)</f>
        <v/>
      </c>
      <c r="J1484" s="9" t="str">
        <f aca="false">IF(ISBLANK(A1484),"",-SUM(I$3:I1484))</f>
        <v/>
      </c>
      <c r="K1484" s="9" t="str">
        <f aca="false">IF(ISBLANK(A1484),"",SUMPRODUCT(O1484:R1484,T1484:W1484)-J1484)</f>
        <v/>
      </c>
      <c r="L1484" s="5" t="str">
        <f aca="false">IF(ISBLANK(A1484),"",K1484/$M$1)</f>
        <v/>
      </c>
      <c r="M1484" s="5" t="str">
        <f aca="false">IF(ISBLANK(A1484),"",K1484/($M$1+SUM(K$3:K1483)))</f>
        <v/>
      </c>
      <c r="N1484" s="0" t="str">
        <f aca="false">IF(ISBLANK(A1484),"",IF(H1485=0,NETWORKDAYS($H$3,H1484,holiday!$B$2:$B$10),IF(DAY(H1484)&lt;DAY(H1485),NETWORKDAYS($H$3,H1484,holiday!$B$2:$B$10),0)))</f>
        <v/>
      </c>
      <c r="O1484" s="0" t="str">
        <f aca="false">IF(ISBLANK(A1484),"",SUMIF($A$3:$A1484,O$2,$B$3:$B1484))</f>
        <v/>
      </c>
      <c r="P1484" s="0" t="str">
        <f aca="false">IF(ISBLANK(A1484),"",SUMIF($A$3:$A1484,P$2,$B$3:$B1484))</f>
        <v/>
      </c>
      <c r="Q1484" s="0" t="str">
        <f aca="false">IF(ISBLANK(A1484),"",SUMIF($A$3:$A1484,Q$2,$B$3:$B1484))</f>
        <v/>
      </c>
      <c r="R1484" s="0" t="str">
        <f aca="false">IF(ISBLANK(A1484),"",SUMIF($A$3:$A1484,R$2,$B$3:$B1484))</f>
        <v/>
      </c>
      <c r="T1484" s="9" t="str">
        <f aca="false">IF(ISBLANK(A1484),"",IF($A1484=T$2,$C1484,T1483))</f>
        <v/>
      </c>
      <c r="U1484" s="9" t="str">
        <f aca="false">IF(ISBLANK(A1484),"",IF($A1484=U$2,$C1484,U1483))</f>
        <v/>
      </c>
      <c r="V1484" s="9" t="str">
        <f aca="false">IF(ISBLANK(A1484),"",IF($A1484=V$2,$C1484,V1483))</f>
        <v/>
      </c>
      <c r="W1484" s="9" t="str">
        <f aca="false">IF(ISBLANK(A1484),"",IF($A1484=W$2,$C1484,W1483))</f>
        <v/>
      </c>
    </row>
    <row r="1485" customFormat="false" ht="14.1" hidden="false" customHeight="false" outlineLevel="0" collapsed="false">
      <c r="H1485" s="8" t="n">
        <f aca="false">IF(ISBLANK(D1485),,LEFT(D1485,LEN(D1485)-6)*1)</f>
        <v>0</v>
      </c>
      <c r="I1485" s="9" t="str">
        <f aca="false">IF(ISBLANK(A1485),"",-B1485*C1485)</f>
        <v/>
      </c>
      <c r="J1485" s="9" t="str">
        <f aca="false">IF(ISBLANK(A1485),"",-SUM(I$3:I1485))</f>
        <v/>
      </c>
      <c r="K1485" s="9" t="str">
        <f aca="false">IF(ISBLANK(A1485),"",SUMPRODUCT(O1485:R1485,T1485:W1485)-J1485)</f>
        <v/>
      </c>
      <c r="L1485" s="5" t="str">
        <f aca="false">IF(ISBLANK(A1485),"",K1485/$M$1)</f>
        <v/>
      </c>
      <c r="M1485" s="5" t="str">
        <f aca="false">IF(ISBLANK(A1485),"",K1485/($M$1+SUM(K$3:K1484)))</f>
        <v/>
      </c>
      <c r="N1485" s="0" t="str">
        <f aca="false">IF(ISBLANK(A1485),"",IF(H1486=0,NETWORKDAYS($H$3,H1485,holiday!$B$2:$B$10),IF(DAY(H1485)&lt;DAY(H1486),NETWORKDAYS($H$3,H1485,holiday!$B$2:$B$10),0)))</f>
        <v/>
      </c>
      <c r="O1485" s="0" t="str">
        <f aca="false">IF(ISBLANK(A1485),"",SUMIF($A$3:$A1485,O$2,$B$3:$B1485))</f>
        <v/>
      </c>
      <c r="P1485" s="0" t="str">
        <f aca="false">IF(ISBLANK(A1485),"",SUMIF($A$3:$A1485,P$2,$B$3:$B1485))</f>
        <v/>
      </c>
      <c r="Q1485" s="0" t="str">
        <f aca="false">IF(ISBLANK(A1485),"",SUMIF($A$3:$A1485,Q$2,$B$3:$B1485))</f>
        <v/>
      </c>
      <c r="R1485" s="0" t="str">
        <f aca="false">IF(ISBLANK(A1485),"",SUMIF($A$3:$A1485,R$2,$B$3:$B1485))</f>
        <v/>
      </c>
      <c r="T1485" s="9" t="str">
        <f aca="false">IF(ISBLANK(A1485),"",IF($A1485=T$2,$C1485,T1484))</f>
        <v/>
      </c>
      <c r="U1485" s="9" t="str">
        <f aca="false">IF(ISBLANK(A1485),"",IF($A1485=U$2,$C1485,U1484))</f>
        <v/>
      </c>
      <c r="V1485" s="9" t="str">
        <f aca="false">IF(ISBLANK(A1485),"",IF($A1485=V$2,$C1485,V1484))</f>
        <v/>
      </c>
      <c r="W1485" s="9" t="str">
        <f aca="false">IF(ISBLANK(A1485),"",IF($A1485=W$2,$C1485,W1484))</f>
        <v/>
      </c>
    </row>
    <row r="1486" customFormat="false" ht="14.1" hidden="false" customHeight="false" outlineLevel="0" collapsed="false">
      <c r="H1486" s="8" t="n">
        <f aca="false">IF(ISBLANK(D1486),,LEFT(D1486,LEN(D1486)-6)*1)</f>
        <v>0</v>
      </c>
      <c r="I1486" s="9" t="str">
        <f aca="false">IF(ISBLANK(A1486),"",-B1486*C1486)</f>
        <v/>
      </c>
      <c r="J1486" s="9" t="str">
        <f aca="false">IF(ISBLANK(A1486),"",-SUM(I$3:I1486))</f>
        <v/>
      </c>
      <c r="K1486" s="9" t="str">
        <f aca="false">IF(ISBLANK(A1486),"",SUMPRODUCT(O1486:R1486,T1486:W1486)-J1486)</f>
        <v/>
      </c>
      <c r="L1486" s="5" t="str">
        <f aca="false">IF(ISBLANK(A1486),"",K1486/$M$1)</f>
        <v/>
      </c>
      <c r="M1486" s="5" t="str">
        <f aca="false">IF(ISBLANK(A1486),"",K1486/($M$1+SUM(K$3:K1485)))</f>
        <v/>
      </c>
      <c r="N1486" s="0" t="str">
        <f aca="false">IF(ISBLANK(A1486),"",IF(H1487=0,NETWORKDAYS($H$3,H1486,holiday!$B$2:$B$10),IF(DAY(H1486)&lt;DAY(H1487),NETWORKDAYS($H$3,H1486,holiday!$B$2:$B$10),0)))</f>
        <v/>
      </c>
      <c r="O1486" s="0" t="str">
        <f aca="false">IF(ISBLANK(A1486),"",SUMIF($A$3:$A1486,O$2,$B$3:$B1486))</f>
        <v/>
      </c>
      <c r="P1486" s="0" t="str">
        <f aca="false">IF(ISBLANK(A1486),"",SUMIF($A$3:$A1486,P$2,$B$3:$B1486))</f>
        <v/>
      </c>
      <c r="Q1486" s="0" t="str">
        <f aca="false">IF(ISBLANK(A1486),"",SUMIF($A$3:$A1486,Q$2,$B$3:$B1486))</f>
        <v/>
      </c>
      <c r="R1486" s="0" t="str">
        <f aca="false">IF(ISBLANK(A1486),"",SUMIF($A$3:$A1486,R$2,$B$3:$B1486))</f>
        <v/>
      </c>
      <c r="T1486" s="9" t="str">
        <f aca="false">IF(ISBLANK(A1486),"",IF($A1486=T$2,$C1486,T1485))</f>
        <v/>
      </c>
      <c r="U1486" s="9" t="str">
        <f aca="false">IF(ISBLANK(A1486),"",IF($A1486=U$2,$C1486,U1485))</f>
        <v/>
      </c>
      <c r="V1486" s="9" t="str">
        <f aca="false">IF(ISBLANK(A1486),"",IF($A1486=V$2,$C1486,V1485))</f>
        <v/>
      </c>
      <c r="W1486" s="9" t="str">
        <f aca="false">IF(ISBLANK(A1486),"",IF($A1486=W$2,$C1486,W1485))</f>
        <v/>
      </c>
    </row>
    <row r="1487" customFormat="false" ht="14.1" hidden="false" customHeight="false" outlineLevel="0" collapsed="false">
      <c r="H1487" s="8" t="n">
        <f aca="false">IF(ISBLANK(D1487),,LEFT(D1487,LEN(D1487)-6)*1)</f>
        <v>0</v>
      </c>
      <c r="I1487" s="9" t="str">
        <f aca="false">IF(ISBLANK(A1487),"",-B1487*C1487)</f>
        <v/>
      </c>
      <c r="J1487" s="9" t="str">
        <f aca="false">IF(ISBLANK(A1487),"",-SUM(I$3:I1487))</f>
        <v/>
      </c>
      <c r="K1487" s="9" t="str">
        <f aca="false">IF(ISBLANK(A1487),"",SUMPRODUCT(O1487:R1487,T1487:W1487)-J1487)</f>
        <v/>
      </c>
      <c r="L1487" s="5" t="str">
        <f aca="false">IF(ISBLANK(A1487),"",K1487/$M$1)</f>
        <v/>
      </c>
      <c r="M1487" s="5" t="str">
        <f aca="false">IF(ISBLANK(A1487),"",K1487/($M$1+SUM(K$3:K1486)))</f>
        <v/>
      </c>
      <c r="N1487" s="0" t="str">
        <f aca="false">IF(ISBLANK(A1487),"",IF(H1488=0,NETWORKDAYS($H$3,H1487,holiday!$B$2:$B$10),IF(DAY(H1487)&lt;DAY(H1488),NETWORKDAYS($H$3,H1487,holiday!$B$2:$B$10),0)))</f>
        <v/>
      </c>
      <c r="O1487" s="0" t="str">
        <f aca="false">IF(ISBLANK(A1487),"",SUMIF($A$3:$A1487,O$2,$B$3:$B1487))</f>
        <v/>
      </c>
      <c r="P1487" s="0" t="str">
        <f aca="false">IF(ISBLANK(A1487),"",SUMIF($A$3:$A1487,P$2,$B$3:$B1487))</f>
        <v/>
      </c>
      <c r="Q1487" s="0" t="str">
        <f aca="false">IF(ISBLANK(A1487),"",SUMIF($A$3:$A1487,Q$2,$B$3:$B1487))</f>
        <v/>
      </c>
      <c r="R1487" s="0" t="str">
        <f aca="false">IF(ISBLANK(A1487),"",SUMIF($A$3:$A1487,R$2,$B$3:$B1487))</f>
        <v/>
      </c>
      <c r="T1487" s="9" t="str">
        <f aca="false">IF(ISBLANK(A1487),"",IF($A1487=T$2,$C1487,T1486))</f>
        <v/>
      </c>
      <c r="U1487" s="9" t="str">
        <f aca="false">IF(ISBLANK(A1487),"",IF($A1487=U$2,$C1487,U1486))</f>
        <v/>
      </c>
      <c r="V1487" s="9" t="str">
        <f aca="false">IF(ISBLANK(A1487),"",IF($A1487=V$2,$C1487,V1486))</f>
        <v/>
      </c>
      <c r="W1487" s="9" t="str">
        <f aca="false">IF(ISBLANK(A1487),"",IF($A1487=W$2,$C1487,W1486))</f>
        <v/>
      </c>
    </row>
    <row r="1488" customFormat="false" ht="14.1" hidden="false" customHeight="false" outlineLevel="0" collapsed="false">
      <c r="H1488" s="8" t="n">
        <f aca="false">IF(ISBLANK(D1488),,LEFT(D1488,LEN(D1488)-6)*1)</f>
        <v>0</v>
      </c>
      <c r="I1488" s="9" t="str">
        <f aca="false">IF(ISBLANK(A1488),"",-B1488*C1488)</f>
        <v/>
      </c>
      <c r="J1488" s="9" t="str">
        <f aca="false">IF(ISBLANK(A1488),"",-SUM(I$3:I1488))</f>
        <v/>
      </c>
      <c r="K1488" s="9" t="str">
        <f aca="false">IF(ISBLANK(A1488),"",SUMPRODUCT(O1488:R1488,T1488:W1488)-J1488)</f>
        <v/>
      </c>
      <c r="L1488" s="5" t="str">
        <f aca="false">IF(ISBLANK(A1488),"",K1488/$M$1)</f>
        <v/>
      </c>
      <c r="M1488" s="5" t="str">
        <f aca="false">IF(ISBLANK(A1488),"",K1488/($M$1+SUM(K$3:K1487)))</f>
        <v/>
      </c>
      <c r="N1488" s="0" t="str">
        <f aca="false">IF(ISBLANK(A1488),"",IF(H1489=0,NETWORKDAYS($H$3,H1488,holiday!$B$2:$B$10),IF(DAY(H1488)&lt;DAY(H1489),NETWORKDAYS($H$3,H1488,holiday!$B$2:$B$10),0)))</f>
        <v/>
      </c>
      <c r="O1488" s="0" t="str">
        <f aca="false">IF(ISBLANK(A1488),"",SUMIF($A$3:$A1488,O$2,$B$3:$B1488))</f>
        <v/>
      </c>
      <c r="P1488" s="0" t="str">
        <f aca="false">IF(ISBLANK(A1488),"",SUMIF($A$3:$A1488,P$2,$B$3:$B1488))</f>
        <v/>
      </c>
      <c r="Q1488" s="0" t="str">
        <f aca="false">IF(ISBLANK(A1488),"",SUMIF($A$3:$A1488,Q$2,$B$3:$B1488))</f>
        <v/>
      </c>
      <c r="R1488" s="0" t="str">
        <f aca="false">IF(ISBLANK(A1488),"",SUMIF($A$3:$A1488,R$2,$B$3:$B1488))</f>
        <v/>
      </c>
      <c r="T1488" s="9" t="str">
        <f aca="false">IF(ISBLANK(A1488),"",IF($A1488=T$2,$C1488,T1487))</f>
        <v/>
      </c>
      <c r="U1488" s="9" t="str">
        <f aca="false">IF(ISBLANK(A1488),"",IF($A1488=U$2,$C1488,U1487))</f>
        <v/>
      </c>
      <c r="V1488" s="9" t="str">
        <f aca="false">IF(ISBLANK(A1488),"",IF($A1488=V$2,$C1488,V1487))</f>
        <v/>
      </c>
      <c r="W1488" s="9" t="str">
        <f aca="false">IF(ISBLANK(A1488),"",IF($A1488=W$2,$C1488,W1487))</f>
        <v/>
      </c>
    </row>
    <row r="1489" customFormat="false" ht="14.1" hidden="false" customHeight="false" outlineLevel="0" collapsed="false">
      <c r="H1489" s="8" t="n">
        <f aca="false">IF(ISBLANK(D1489),,LEFT(D1489,LEN(D1489)-6)*1)</f>
        <v>0</v>
      </c>
      <c r="I1489" s="9" t="str">
        <f aca="false">IF(ISBLANK(A1489),"",-B1489*C1489)</f>
        <v/>
      </c>
      <c r="J1489" s="9" t="str">
        <f aca="false">IF(ISBLANK(A1489),"",-SUM(I$3:I1489))</f>
        <v/>
      </c>
      <c r="K1489" s="9" t="str">
        <f aca="false">IF(ISBLANK(A1489),"",SUMPRODUCT(O1489:R1489,T1489:W1489)-J1489)</f>
        <v/>
      </c>
      <c r="L1489" s="5" t="str">
        <f aca="false">IF(ISBLANK(A1489),"",K1489/$M$1)</f>
        <v/>
      </c>
      <c r="M1489" s="5" t="str">
        <f aca="false">IF(ISBLANK(A1489),"",K1489/($M$1+SUM(K$3:K1488)))</f>
        <v/>
      </c>
      <c r="N1489" s="0" t="str">
        <f aca="false">IF(ISBLANK(A1489),"",IF(H1490=0,NETWORKDAYS($H$3,H1489,holiday!$B$2:$B$10),IF(DAY(H1489)&lt;DAY(H1490),NETWORKDAYS($H$3,H1489,holiday!$B$2:$B$10),0)))</f>
        <v/>
      </c>
      <c r="O1489" s="0" t="str">
        <f aca="false">IF(ISBLANK(A1489),"",SUMIF($A$3:$A1489,O$2,$B$3:$B1489))</f>
        <v/>
      </c>
      <c r="P1489" s="0" t="str">
        <f aca="false">IF(ISBLANK(A1489),"",SUMIF($A$3:$A1489,P$2,$B$3:$B1489))</f>
        <v/>
      </c>
      <c r="Q1489" s="0" t="str">
        <f aca="false">IF(ISBLANK(A1489),"",SUMIF($A$3:$A1489,Q$2,$B$3:$B1489))</f>
        <v/>
      </c>
      <c r="R1489" s="0" t="str">
        <f aca="false">IF(ISBLANK(A1489),"",SUMIF($A$3:$A1489,R$2,$B$3:$B1489))</f>
        <v/>
      </c>
      <c r="T1489" s="9" t="str">
        <f aca="false">IF(ISBLANK(A1489),"",IF($A1489=T$2,$C1489,T1488))</f>
        <v/>
      </c>
      <c r="U1489" s="9" t="str">
        <f aca="false">IF(ISBLANK(A1489),"",IF($A1489=U$2,$C1489,U1488))</f>
        <v/>
      </c>
      <c r="V1489" s="9" t="str">
        <f aca="false">IF(ISBLANK(A1489),"",IF($A1489=V$2,$C1489,V1488))</f>
        <v/>
      </c>
      <c r="W1489" s="9" t="str">
        <f aca="false">IF(ISBLANK(A1489),"",IF($A1489=W$2,$C1489,W1488))</f>
        <v/>
      </c>
    </row>
    <row r="1490" customFormat="false" ht="14.1" hidden="false" customHeight="false" outlineLevel="0" collapsed="false">
      <c r="H1490" s="8" t="n">
        <f aca="false">IF(ISBLANK(D1490),,LEFT(D1490,LEN(D1490)-6)*1)</f>
        <v>0</v>
      </c>
      <c r="I1490" s="9" t="str">
        <f aca="false">IF(ISBLANK(A1490),"",-B1490*C1490)</f>
        <v/>
      </c>
      <c r="J1490" s="9" t="str">
        <f aca="false">IF(ISBLANK(A1490),"",-SUM(I$3:I1490))</f>
        <v/>
      </c>
      <c r="K1490" s="9" t="str">
        <f aca="false">IF(ISBLANK(A1490),"",SUMPRODUCT(O1490:R1490,T1490:W1490)-J1490)</f>
        <v/>
      </c>
      <c r="L1490" s="5" t="str">
        <f aca="false">IF(ISBLANK(A1490),"",K1490/$M$1)</f>
        <v/>
      </c>
      <c r="M1490" s="5" t="str">
        <f aca="false">IF(ISBLANK(A1490),"",K1490/($M$1+SUM(K$3:K1489)))</f>
        <v/>
      </c>
      <c r="N1490" s="0" t="str">
        <f aca="false">IF(ISBLANK(A1490),"",IF(H1491=0,NETWORKDAYS($H$3,H1490,holiday!$B$2:$B$10),IF(DAY(H1490)&lt;DAY(H1491),NETWORKDAYS($H$3,H1490,holiday!$B$2:$B$10),0)))</f>
        <v/>
      </c>
      <c r="O1490" s="0" t="str">
        <f aca="false">IF(ISBLANK(A1490),"",SUMIF($A$3:$A1490,O$2,$B$3:$B1490))</f>
        <v/>
      </c>
      <c r="P1490" s="0" t="str">
        <f aca="false">IF(ISBLANK(A1490),"",SUMIF($A$3:$A1490,P$2,$B$3:$B1490))</f>
        <v/>
      </c>
      <c r="Q1490" s="0" t="str">
        <f aca="false">IF(ISBLANK(A1490),"",SUMIF($A$3:$A1490,Q$2,$B$3:$B1490))</f>
        <v/>
      </c>
      <c r="R1490" s="0" t="str">
        <f aca="false">IF(ISBLANK(A1490),"",SUMIF($A$3:$A1490,R$2,$B$3:$B1490))</f>
        <v/>
      </c>
      <c r="T1490" s="9" t="str">
        <f aca="false">IF(ISBLANK(A1490),"",IF($A1490=T$2,$C1490,T1489))</f>
        <v/>
      </c>
      <c r="U1490" s="9" t="str">
        <f aca="false">IF(ISBLANK(A1490),"",IF($A1490=U$2,$C1490,U1489))</f>
        <v/>
      </c>
      <c r="V1490" s="9" t="str">
        <f aca="false">IF(ISBLANK(A1490),"",IF($A1490=V$2,$C1490,V1489))</f>
        <v/>
      </c>
      <c r="W1490" s="9" t="str">
        <f aca="false">IF(ISBLANK(A1490),"",IF($A1490=W$2,$C1490,W1489))</f>
        <v/>
      </c>
    </row>
    <row r="1491" customFormat="false" ht="14.1" hidden="false" customHeight="false" outlineLevel="0" collapsed="false">
      <c r="H1491" s="8" t="n">
        <f aca="false">IF(ISBLANK(D1491),,LEFT(D1491,LEN(D1491)-6)*1)</f>
        <v>0</v>
      </c>
      <c r="I1491" s="9" t="str">
        <f aca="false">IF(ISBLANK(A1491),"",-B1491*C1491)</f>
        <v/>
      </c>
      <c r="J1491" s="9" t="str">
        <f aca="false">IF(ISBLANK(A1491),"",-SUM(I$3:I1491))</f>
        <v/>
      </c>
      <c r="K1491" s="9" t="str">
        <f aca="false">IF(ISBLANK(A1491),"",SUMPRODUCT(O1491:R1491,T1491:W1491)-J1491)</f>
        <v/>
      </c>
      <c r="L1491" s="5" t="str">
        <f aca="false">IF(ISBLANK(A1491),"",K1491/$M$1)</f>
        <v/>
      </c>
      <c r="M1491" s="5" t="str">
        <f aca="false">IF(ISBLANK(A1491),"",K1491/($M$1+SUM(K$3:K1490)))</f>
        <v/>
      </c>
      <c r="N1491" s="0" t="str">
        <f aca="false">IF(ISBLANK(A1491),"",IF(H1492=0,NETWORKDAYS($H$3,H1491,holiday!$B$2:$B$10),IF(DAY(H1491)&lt;DAY(H1492),NETWORKDAYS($H$3,H1491,holiday!$B$2:$B$10),0)))</f>
        <v/>
      </c>
      <c r="O1491" s="0" t="str">
        <f aca="false">IF(ISBLANK(A1491),"",SUMIF($A$3:$A1491,O$2,$B$3:$B1491))</f>
        <v/>
      </c>
      <c r="P1491" s="0" t="str">
        <f aca="false">IF(ISBLANK(A1491),"",SUMIF($A$3:$A1491,P$2,$B$3:$B1491))</f>
        <v/>
      </c>
      <c r="Q1491" s="0" t="str">
        <f aca="false">IF(ISBLANK(A1491),"",SUMIF($A$3:$A1491,Q$2,$B$3:$B1491))</f>
        <v/>
      </c>
      <c r="R1491" s="0" t="str">
        <f aca="false">IF(ISBLANK(A1491),"",SUMIF($A$3:$A1491,R$2,$B$3:$B1491))</f>
        <v/>
      </c>
      <c r="T1491" s="9" t="str">
        <f aca="false">IF(ISBLANK(A1491),"",IF($A1491=T$2,$C1491,T1490))</f>
        <v/>
      </c>
      <c r="U1491" s="9" t="str">
        <f aca="false">IF(ISBLANK(A1491),"",IF($A1491=U$2,$C1491,U1490))</f>
        <v/>
      </c>
      <c r="V1491" s="9" t="str">
        <f aca="false">IF(ISBLANK(A1491),"",IF($A1491=V$2,$C1491,V1490))</f>
        <v/>
      </c>
      <c r="W1491" s="9" t="str">
        <f aca="false">IF(ISBLANK(A1491),"",IF($A1491=W$2,$C1491,W1490))</f>
        <v/>
      </c>
    </row>
    <row r="1492" customFormat="false" ht="14.1" hidden="false" customHeight="false" outlineLevel="0" collapsed="false">
      <c r="H1492" s="8" t="n">
        <f aca="false">IF(ISBLANK(D1492),,LEFT(D1492,LEN(D1492)-6)*1)</f>
        <v>0</v>
      </c>
      <c r="I1492" s="9" t="str">
        <f aca="false">IF(ISBLANK(A1492),"",-B1492*C1492)</f>
        <v/>
      </c>
      <c r="J1492" s="9" t="str">
        <f aca="false">IF(ISBLANK(A1492),"",-SUM(I$3:I1492))</f>
        <v/>
      </c>
      <c r="K1492" s="9" t="str">
        <f aca="false">IF(ISBLANK(A1492),"",SUMPRODUCT(O1492:R1492,T1492:W1492)-J1492)</f>
        <v/>
      </c>
      <c r="L1492" s="5" t="str">
        <f aca="false">IF(ISBLANK(A1492),"",K1492/$M$1)</f>
        <v/>
      </c>
      <c r="M1492" s="5" t="str">
        <f aca="false">IF(ISBLANK(A1492),"",K1492/($M$1+SUM(K$3:K1491)))</f>
        <v/>
      </c>
      <c r="N1492" s="0" t="str">
        <f aca="false">IF(ISBLANK(A1492),"",IF(H1493=0,NETWORKDAYS($H$3,H1492,holiday!$B$2:$B$10),IF(DAY(H1492)&lt;DAY(H1493),NETWORKDAYS($H$3,H1492,holiday!$B$2:$B$10),0)))</f>
        <v/>
      </c>
      <c r="O1492" s="0" t="str">
        <f aca="false">IF(ISBLANK(A1492),"",SUMIF($A$3:$A1492,O$2,$B$3:$B1492))</f>
        <v/>
      </c>
      <c r="P1492" s="0" t="str">
        <f aca="false">IF(ISBLANK(A1492),"",SUMIF($A$3:$A1492,P$2,$B$3:$B1492))</f>
        <v/>
      </c>
      <c r="Q1492" s="0" t="str">
        <f aca="false">IF(ISBLANK(A1492),"",SUMIF($A$3:$A1492,Q$2,$B$3:$B1492))</f>
        <v/>
      </c>
      <c r="R1492" s="0" t="str">
        <f aca="false">IF(ISBLANK(A1492),"",SUMIF($A$3:$A1492,R$2,$B$3:$B1492))</f>
        <v/>
      </c>
      <c r="T1492" s="9" t="str">
        <f aca="false">IF(ISBLANK(A1492),"",IF($A1492=T$2,$C1492,T1491))</f>
        <v/>
      </c>
      <c r="U1492" s="9" t="str">
        <f aca="false">IF(ISBLANK(A1492),"",IF($A1492=U$2,$C1492,U1491))</f>
        <v/>
      </c>
      <c r="V1492" s="9" t="str">
        <f aca="false">IF(ISBLANK(A1492),"",IF($A1492=V$2,$C1492,V1491))</f>
        <v/>
      </c>
      <c r="W1492" s="9" t="str">
        <f aca="false">IF(ISBLANK(A1492),"",IF($A1492=W$2,$C1492,W1491))</f>
        <v/>
      </c>
    </row>
    <row r="1493" customFormat="false" ht="14.1" hidden="false" customHeight="false" outlineLevel="0" collapsed="false">
      <c r="H1493" s="8" t="n">
        <f aca="false">IF(ISBLANK(D1493),,LEFT(D1493,LEN(D1493)-6)*1)</f>
        <v>0</v>
      </c>
      <c r="I1493" s="9" t="str">
        <f aca="false">IF(ISBLANK(A1493),"",-B1493*C1493)</f>
        <v/>
      </c>
      <c r="J1493" s="9" t="str">
        <f aca="false">IF(ISBLANK(A1493),"",-SUM(I$3:I1493))</f>
        <v/>
      </c>
      <c r="K1493" s="9" t="str">
        <f aca="false">IF(ISBLANK(A1493),"",SUMPRODUCT(O1493:R1493,T1493:W1493)-J1493)</f>
        <v/>
      </c>
      <c r="L1493" s="5" t="str">
        <f aca="false">IF(ISBLANK(A1493),"",K1493/$M$1)</f>
        <v/>
      </c>
      <c r="M1493" s="5" t="str">
        <f aca="false">IF(ISBLANK(A1493),"",K1493/($M$1+SUM(K$3:K1492)))</f>
        <v/>
      </c>
      <c r="N1493" s="0" t="str">
        <f aca="false">IF(ISBLANK(A1493),"",IF(H1494=0,NETWORKDAYS($H$3,H1493,holiday!$B$2:$B$10),IF(DAY(H1493)&lt;DAY(H1494),NETWORKDAYS($H$3,H1493,holiday!$B$2:$B$10),0)))</f>
        <v/>
      </c>
      <c r="O1493" s="0" t="str">
        <f aca="false">IF(ISBLANK(A1493),"",SUMIF($A$3:$A1493,O$2,$B$3:$B1493))</f>
        <v/>
      </c>
      <c r="P1493" s="0" t="str">
        <f aca="false">IF(ISBLANK(A1493),"",SUMIF($A$3:$A1493,P$2,$B$3:$B1493))</f>
        <v/>
      </c>
      <c r="Q1493" s="0" t="str">
        <f aca="false">IF(ISBLANK(A1493),"",SUMIF($A$3:$A1493,Q$2,$B$3:$B1493))</f>
        <v/>
      </c>
      <c r="R1493" s="0" t="str">
        <f aca="false">IF(ISBLANK(A1493),"",SUMIF($A$3:$A1493,R$2,$B$3:$B1493))</f>
        <v/>
      </c>
      <c r="T1493" s="9" t="str">
        <f aca="false">IF(ISBLANK(A1493),"",IF($A1493=T$2,$C1493,T1492))</f>
        <v/>
      </c>
      <c r="U1493" s="9" t="str">
        <f aca="false">IF(ISBLANK(A1493),"",IF($A1493=U$2,$C1493,U1492))</f>
        <v/>
      </c>
      <c r="V1493" s="9" t="str">
        <f aca="false">IF(ISBLANK(A1493),"",IF($A1493=V$2,$C1493,V1492))</f>
        <v/>
      </c>
      <c r="W1493" s="9" t="str">
        <f aca="false">IF(ISBLANK(A1493),"",IF($A1493=W$2,$C1493,W1492))</f>
        <v/>
      </c>
    </row>
    <row r="1494" customFormat="false" ht="14.1" hidden="false" customHeight="false" outlineLevel="0" collapsed="false">
      <c r="H1494" s="8" t="n">
        <f aca="false">IF(ISBLANK(D1494),,LEFT(D1494,LEN(D1494)-6)*1)</f>
        <v>0</v>
      </c>
      <c r="I1494" s="9" t="str">
        <f aca="false">IF(ISBLANK(A1494),"",-B1494*C1494)</f>
        <v/>
      </c>
      <c r="J1494" s="9" t="str">
        <f aca="false">IF(ISBLANK(A1494),"",-SUM(I$3:I1494))</f>
        <v/>
      </c>
      <c r="K1494" s="9" t="str">
        <f aca="false">IF(ISBLANK(A1494),"",SUMPRODUCT(O1494:R1494,T1494:W1494)-J1494)</f>
        <v/>
      </c>
      <c r="L1494" s="5" t="str">
        <f aca="false">IF(ISBLANK(A1494),"",K1494/$M$1)</f>
        <v/>
      </c>
      <c r="M1494" s="5" t="str">
        <f aca="false">IF(ISBLANK(A1494),"",K1494/($M$1+SUM(K$3:K1493)))</f>
        <v/>
      </c>
      <c r="N1494" s="0" t="str">
        <f aca="false">IF(ISBLANK(A1494),"",IF(H1495=0,NETWORKDAYS($H$3,H1494,holiday!$B$2:$B$10),IF(DAY(H1494)&lt;DAY(H1495),NETWORKDAYS($H$3,H1494,holiday!$B$2:$B$10),0)))</f>
        <v/>
      </c>
      <c r="O1494" s="0" t="str">
        <f aca="false">IF(ISBLANK(A1494),"",SUMIF($A$3:$A1494,O$2,$B$3:$B1494))</f>
        <v/>
      </c>
      <c r="P1494" s="0" t="str">
        <f aca="false">IF(ISBLANK(A1494),"",SUMIF($A$3:$A1494,P$2,$B$3:$B1494))</f>
        <v/>
      </c>
      <c r="Q1494" s="0" t="str">
        <f aca="false">IF(ISBLANK(A1494),"",SUMIF($A$3:$A1494,Q$2,$B$3:$B1494))</f>
        <v/>
      </c>
      <c r="R1494" s="0" t="str">
        <f aca="false">IF(ISBLANK(A1494),"",SUMIF($A$3:$A1494,R$2,$B$3:$B1494))</f>
        <v/>
      </c>
      <c r="T1494" s="9" t="str">
        <f aca="false">IF(ISBLANK(A1494),"",IF($A1494=T$2,$C1494,T1493))</f>
        <v/>
      </c>
      <c r="U1494" s="9" t="str">
        <f aca="false">IF(ISBLANK(A1494),"",IF($A1494=U$2,$C1494,U1493))</f>
        <v/>
      </c>
      <c r="V1494" s="9" t="str">
        <f aca="false">IF(ISBLANK(A1494),"",IF($A1494=V$2,$C1494,V1493))</f>
        <v/>
      </c>
      <c r="W1494" s="9" t="str">
        <f aca="false">IF(ISBLANK(A1494),"",IF($A1494=W$2,$C1494,W1493))</f>
        <v/>
      </c>
    </row>
    <row r="1495" customFormat="false" ht="14.1" hidden="false" customHeight="false" outlineLevel="0" collapsed="false">
      <c r="H1495" s="8" t="n">
        <f aca="false">IF(ISBLANK(D1495),,LEFT(D1495,LEN(D1495)-6)*1)</f>
        <v>0</v>
      </c>
      <c r="I1495" s="9" t="str">
        <f aca="false">IF(ISBLANK(A1495),"",-B1495*C1495)</f>
        <v/>
      </c>
      <c r="J1495" s="9" t="str">
        <f aca="false">IF(ISBLANK(A1495),"",-SUM(I$3:I1495))</f>
        <v/>
      </c>
      <c r="K1495" s="9" t="str">
        <f aca="false">IF(ISBLANK(A1495),"",SUMPRODUCT(O1495:R1495,T1495:W1495)-J1495)</f>
        <v/>
      </c>
      <c r="L1495" s="5" t="str">
        <f aca="false">IF(ISBLANK(A1495),"",K1495/$M$1)</f>
        <v/>
      </c>
      <c r="M1495" s="5" t="str">
        <f aca="false">IF(ISBLANK(A1495),"",K1495/($M$1+SUM(K$3:K1494)))</f>
        <v/>
      </c>
      <c r="N1495" s="0" t="str">
        <f aca="false">IF(ISBLANK(A1495),"",IF(H1496=0,NETWORKDAYS($H$3,H1495,holiday!$B$2:$B$10),IF(DAY(H1495)&lt;DAY(H1496),NETWORKDAYS($H$3,H1495,holiday!$B$2:$B$10),0)))</f>
        <v/>
      </c>
      <c r="O1495" s="0" t="str">
        <f aca="false">IF(ISBLANK(A1495),"",SUMIF($A$3:$A1495,O$2,$B$3:$B1495))</f>
        <v/>
      </c>
      <c r="P1495" s="0" t="str">
        <f aca="false">IF(ISBLANK(A1495),"",SUMIF($A$3:$A1495,P$2,$B$3:$B1495))</f>
        <v/>
      </c>
      <c r="Q1495" s="0" t="str">
        <f aca="false">IF(ISBLANK(A1495),"",SUMIF($A$3:$A1495,Q$2,$B$3:$B1495))</f>
        <v/>
      </c>
      <c r="R1495" s="0" t="str">
        <f aca="false">IF(ISBLANK(A1495),"",SUMIF($A$3:$A1495,R$2,$B$3:$B1495))</f>
        <v/>
      </c>
      <c r="T1495" s="9" t="str">
        <f aca="false">IF(ISBLANK(A1495),"",IF($A1495=T$2,$C1495,T1494))</f>
        <v/>
      </c>
      <c r="U1495" s="9" t="str">
        <f aca="false">IF(ISBLANK(A1495),"",IF($A1495=U$2,$C1495,U1494))</f>
        <v/>
      </c>
      <c r="V1495" s="9" t="str">
        <f aca="false">IF(ISBLANK(A1495),"",IF($A1495=V$2,$C1495,V1494))</f>
        <v/>
      </c>
      <c r="W1495" s="9" t="str">
        <f aca="false">IF(ISBLANK(A1495),"",IF($A1495=W$2,$C1495,W1494))</f>
        <v/>
      </c>
    </row>
    <row r="1496" customFormat="false" ht="14.1" hidden="false" customHeight="false" outlineLevel="0" collapsed="false">
      <c r="H1496" s="8" t="n">
        <f aca="false">IF(ISBLANK(D1496),,LEFT(D1496,LEN(D1496)-6)*1)</f>
        <v>0</v>
      </c>
      <c r="I1496" s="9" t="str">
        <f aca="false">IF(ISBLANK(A1496),"",-B1496*C1496)</f>
        <v/>
      </c>
      <c r="J1496" s="9" t="str">
        <f aca="false">IF(ISBLANK(A1496),"",-SUM(I$3:I1496))</f>
        <v/>
      </c>
      <c r="K1496" s="9" t="str">
        <f aca="false">IF(ISBLANK(A1496),"",SUMPRODUCT(O1496:R1496,T1496:W1496)-J1496)</f>
        <v/>
      </c>
      <c r="L1496" s="5" t="str">
        <f aca="false">IF(ISBLANK(A1496),"",K1496/$M$1)</f>
        <v/>
      </c>
      <c r="M1496" s="5" t="str">
        <f aca="false">IF(ISBLANK(A1496),"",K1496/($M$1+SUM(K$3:K1495)))</f>
        <v/>
      </c>
      <c r="N1496" s="0" t="str">
        <f aca="false">IF(ISBLANK(A1496),"",IF(H1497=0,NETWORKDAYS($H$3,H1496,holiday!$B$2:$B$10),IF(DAY(H1496)&lt;DAY(H1497),NETWORKDAYS($H$3,H1496,holiday!$B$2:$B$10),0)))</f>
        <v/>
      </c>
      <c r="O1496" s="0" t="str">
        <f aca="false">IF(ISBLANK(A1496),"",SUMIF($A$3:$A1496,O$2,$B$3:$B1496))</f>
        <v/>
      </c>
      <c r="P1496" s="0" t="str">
        <f aca="false">IF(ISBLANK(A1496),"",SUMIF($A$3:$A1496,P$2,$B$3:$B1496))</f>
        <v/>
      </c>
      <c r="Q1496" s="0" t="str">
        <f aca="false">IF(ISBLANK(A1496),"",SUMIF($A$3:$A1496,Q$2,$B$3:$B1496))</f>
        <v/>
      </c>
      <c r="R1496" s="0" t="str">
        <f aca="false">IF(ISBLANK(A1496),"",SUMIF($A$3:$A1496,R$2,$B$3:$B1496))</f>
        <v/>
      </c>
      <c r="T1496" s="9" t="str">
        <f aca="false">IF(ISBLANK(A1496),"",IF($A1496=T$2,$C1496,T1495))</f>
        <v/>
      </c>
      <c r="U1496" s="9" t="str">
        <f aca="false">IF(ISBLANK(A1496),"",IF($A1496=U$2,$C1496,U1495))</f>
        <v/>
      </c>
      <c r="V1496" s="9" t="str">
        <f aca="false">IF(ISBLANK(A1496),"",IF($A1496=V$2,$C1496,V1495))</f>
        <v/>
      </c>
      <c r="W1496" s="9" t="str">
        <f aca="false">IF(ISBLANK(A1496),"",IF($A1496=W$2,$C1496,W1495))</f>
        <v/>
      </c>
    </row>
    <row r="1497" customFormat="false" ht="14.1" hidden="false" customHeight="false" outlineLevel="0" collapsed="false">
      <c r="H1497" s="8" t="n">
        <f aca="false">IF(ISBLANK(D1497),,LEFT(D1497,LEN(D1497)-6)*1)</f>
        <v>0</v>
      </c>
      <c r="I1497" s="9" t="str">
        <f aca="false">IF(ISBLANK(A1497),"",-B1497*C1497)</f>
        <v/>
      </c>
      <c r="J1497" s="9" t="str">
        <f aca="false">IF(ISBLANK(A1497),"",-SUM(I$3:I1497))</f>
        <v/>
      </c>
      <c r="K1497" s="9" t="str">
        <f aca="false">IF(ISBLANK(A1497),"",SUMPRODUCT(O1497:R1497,T1497:W1497)-J1497)</f>
        <v/>
      </c>
      <c r="L1497" s="5" t="str">
        <f aca="false">IF(ISBLANK(A1497),"",K1497/$M$1)</f>
        <v/>
      </c>
      <c r="M1497" s="5" t="str">
        <f aca="false">IF(ISBLANK(A1497),"",K1497/($M$1+SUM(K$3:K1496)))</f>
        <v/>
      </c>
      <c r="N1497" s="0" t="str">
        <f aca="false">IF(ISBLANK(A1497),"",IF(H1498=0,NETWORKDAYS($H$3,H1497,holiday!$B$2:$B$10),IF(DAY(H1497)&lt;DAY(H1498),NETWORKDAYS($H$3,H1497,holiday!$B$2:$B$10),0)))</f>
        <v/>
      </c>
      <c r="O1497" s="0" t="str">
        <f aca="false">IF(ISBLANK(A1497),"",SUMIF($A$3:$A1497,O$2,$B$3:$B1497))</f>
        <v/>
      </c>
      <c r="P1497" s="0" t="str">
        <f aca="false">IF(ISBLANK(A1497),"",SUMIF($A$3:$A1497,P$2,$B$3:$B1497))</f>
        <v/>
      </c>
      <c r="Q1497" s="0" t="str">
        <f aca="false">IF(ISBLANK(A1497),"",SUMIF($A$3:$A1497,Q$2,$B$3:$B1497))</f>
        <v/>
      </c>
      <c r="R1497" s="0" t="str">
        <f aca="false">IF(ISBLANK(A1497),"",SUMIF($A$3:$A1497,R$2,$B$3:$B1497))</f>
        <v/>
      </c>
      <c r="T1497" s="9" t="str">
        <f aca="false">IF(ISBLANK(A1497),"",IF($A1497=T$2,$C1497,T1496))</f>
        <v/>
      </c>
      <c r="U1497" s="9" t="str">
        <f aca="false">IF(ISBLANK(A1497),"",IF($A1497=U$2,$C1497,U1496))</f>
        <v/>
      </c>
      <c r="V1497" s="9" t="str">
        <f aca="false">IF(ISBLANK(A1497),"",IF($A1497=V$2,$C1497,V1496))</f>
        <v/>
      </c>
      <c r="W1497" s="9" t="str">
        <f aca="false">IF(ISBLANK(A1497),"",IF($A1497=W$2,$C1497,W1496))</f>
        <v/>
      </c>
    </row>
    <row r="1498" customFormat="false" ht="14.1" hidden="false" customHeight="false" outlineLevel="0" collapsed="false">
      <c r="H1498" s="8" t="n">
        <f aca="false">IF(ISBLANK(D1498),,LEFT(D1498,LEN(D1498)-6)*1)</f>
        <v>0</v>
      </c>
      <c r="I1498" s="9" t="str">
        <f aca="false">IF(ISBLANK(A1498),"",-B1498*C1498)</f>
        <v/>
      </c>
      <c r="J1498" s="9" t="str">
        <f aca="false">IF(ISBLANK(A1498),"",-SUM(I$3:I1498))</f>
        <v/>
      </c>
      <c r="K1498" s="9" t="str">
        <f aca="false">IF(ISBLANK(A1498),"",SUMPRODUCT(O1498:R1498,T1498:W1498)-J1498)</f>
        <v/>
      </c>
      <c r="L1498" s="5" t="str">
        <f aca="false">IF(ISBLANK(A1498),"",K1498/$M$1)</f>
        <v/>
      </c>
      <c r="M1498" s="5" t="str">
        <f aca="false">IF(ISBLANK(A1498),"",K1498/($M$1+SUM(K$3:K1497)))</f>
        <v/>
      </c>
      <c r="N1498" s="0" t="str">
        <f aca="false">IF(ISBLANK(A1498),"",IF(H1499=0,NETWORKDAYS($H$3,H1498,holiday!$B$2:$B$10),IF(DAY(H1498)&lt;DAY(H1499),NETWORKDAYS($H$3,H1498,holiday!$B$2:$B$10),0)))</f>
        <v/>
      </c>
      <c r="O1498" s="0" t="str">
        <f aca="false">IF(ISBLANK(A1498),"",SUMIF($A$3:$A1498,O$2,$B$3:$B1498))</f>
        <v/>
      </c>
      <c r="P1498" s="0" t="str">
        <f aca="false">IF(ISBLANK(A1498),"",SUMIF($A$3:$A1498,P$2,$B$3:$B1498))</f>
        <v/>
      </c>
      <c r="Q1498" s="0" t="str">
        <f aca="false">IF(ISBLANK(A1498),"",SUMIF($A$3:$A1498,Q$2,$B$3:$B1498))</f>
        <v/>
      </c>
      <c r="R1498" s="0" t="str">
        <f aca="false">IF(ISBLANK(A1498),"",SUMIF($A$3:$A1498,R$2,$B$3:$B1498))</f>
        <v/>
      </c>
      <c r="T1498" s="9" t="str">
        <f aca="false">IF(ISBLANK(A1498),"",IF($A1498=T$2,$C1498,T1497))</f>
        <v/>
      </c>
      <c r="U1498" s="9" t="str">
        <f aca="false">IF(ISBLANK(A1498),"",IF($A1498=U$2,$C1498,U1497))</f>
        <v/>
      </c>
      <c r="V1498" s="9" t="str">
        <f aca="false">IF(ISBLANK(A1498),"",IF($A1498=V$2,$C1498,V1497))</f>
        <v/>
      </c>
      <c r="W1498" s="9" t="str">
        <f aca="false">IF(ISBLANK(A1498),"",IF($A1498=W$2,$C1498,W1497))</f>
        <v/>
      </c>
    </row>
    <row r="1499" customFormat="false" ht="14.1" hidden="false" customHeight="false" outlineLevel="0" collapsed="false">
      <c r="H1499" s="8" t="n">
        <f aca="false">IF(ISBLANK(D1499),,LEFT(D1499,LEN(D1499)-6)*1)</f>
        <v>0</v>
      </c>
      <c r="I1499" s="9" t="str">
        <f aca="false">IF(ISBLANK(A1499),"",-B1499*C1499)</f>
        <v/>
      </c>
      <c r="J1499" s="9" t="str">
        <f aca="false">IF(ISBLANK(A1499),"",-SUM(I$3:I1499))</f>
        <v/>
      </c>
      <c r="K1499" s="9" t="str">
        <f aca="false">IF(ISBLANK(A1499),"",SUMPRODUCT(O1499:R1499,T1499:W1499)-J1499)</f>
        <v/>
      </c>
      <c r="L1499" s="5" t="str">
        <f aca="false">IF(ISBLANK(A1499),"",K1499/$M$1)</f>
        <v/>
      </c>
      <c r="M1499" s="5" t="str">
        <f aca="false">IF(ISBLANK(A1499),"",K1499/($M$1+SUM(K$3:K1498)))</f>
        <v/>
      </c>
      <c r="N1499" s="0" t="str">
        <f aca="false">IF(ISBLANK(A1499),"",IF(H1500=0,NETWORKDAYS($H$3,H1499,holiday!$B$2:$B$10),IF(DAY(H1499)&lt;DAY(H1500),NETWORKDAYS($H$3,H1499,holiday!$B$2:$B$10),0)))</f>
        <v/>
      </c>
      <c r="O1499" s="0" t="str">
        <f aca="false">IF(ISBLANK(A1499),"",SUMIF($A$3:$A1499,O$2,$B$3:$B1499))</f>
        <v/>
      </c>
      <c r="P1499" s="0" t="str">
        <f aca="false">IF(ISBLANK(A1499),"",SUMIF($A$3:$A1499,P$2,$B$3:$B1499))</f>
        <v/>
      </c>
      <c r="Q1499" s="0" t="str">
        <f aca="false">IF(ISBLANK(A1499),"",SUMIF($A$3:$A1499,Q$2,$B$3:$B1499))</f>
        <v/>
      </c>
      <c r="R1499" s="0" t="str">
        <f aca="false">IF(ISBLANK(A1499),"",SUMIF($A$3:$A1499,R$2,$B$3:$B1499))</f>
        <v/>
      </c>
      <c r="T1499" s="9" t="str">
        <f aca="false">IF(ISBLANK(A1499),"",IF($A1499=T$2,$C1499,T1498))</f>
        <v/>
      </c>
      <c r="U1499" s="9" t="str">
        <f aca="false">IF(ISBLANK(A1499),"",IF($A1499=U$2,$C1499,U1498))</f>
        <v/>
      </c>
      <c r="V1499" s="9" t="str">
        <f aca="false">IF(ISBLANK(A1499),"",IF($A1499=V$2,$C1499,V1498))</f>
        <v/>
      </c>
      <c r="W1499" s="9" t="str">
        <f aca="false">IF(ISBLANK(A1499),"",IF($A1499=W$2,$C1499,W1498))</f>
        <v/>
      </c>
    </row>
    <row r="1500" customFormat="false" ht="14.1" hidden="false" customHeight="false" outlineLevel="0" collapsed="false">
      <c r="H1500" s="8" t="n">
        <f aca="false">IF(ISBLANK(D1500),,LEFT(D1500,LEN(D1500)-6)*1)</f>
        <v>0</v>
      </c>
      <c r="I1500" s="9" t="str">
        <f aca="false">IF(ISBLANK(A1500),"",-B1500*C1500)</f>
        <v/>
      </c>
      <c r="J1500" s="9" t="str">
        <f aca="false">IF(ISBLANK(A1500),"",-SUM(I$3:I1500))</f>
        <v/>
      </c>
      <c r="K1500" s="9" t="str">
        <f aca="false">IF(ISBLANK(A1500),"",SUMPRODUCT(O1500:R1500,T1500:W1500)-J1500)</f>
        <v/>
      </c>
      <c r="L1500" s="5" t="str">
        <f aca="false">IF(ISBLANK(A1500),"",K1500/$M$1)</f>
        <v/>
      </c>
      <c r="M1500" s="5" t="str">
        <f aca="false">IF(ISBLANK(A1500),"",K1500/($M$1+SUM(K$3:K1499)))</f>
        <v/>
      </c>
      <c r="N1500" s="0" t="str">
        <f aca="false">IF(ISBLANK(A1500),"",IF(H1501=0,NETWORKDAYS($H$3,H1500,holiday!$B$2:$B$10),IF(DAY(H1500)&lt;DAY(H1501),NETWORKDAYS($H$3,H1500,holiday!$B$2:$B$10),0)))</f>
        <v/>
      </c>
      <c r="O1500" s="0" t="str">
        <f aca="false">IF(ISBLANK(A1500),"",SUMIF($A$3:$A1500,O$2,$B$3:$B1500))</f>
        <v/>
      </c>
      <c r="P1500" s="0" t="str">
        <f aca="false">IF(ISBLANK(A1500),"",SUMIF($A$3:$A1500,P$2,$B$3:$B1500))</f>
        <v/>
      </c>
      <c r="Q1500" s="0" t="str">
        <f aca="false">IF(ISBLANK(A1500),"",SUMIF($A$3:$A1500,Q$2,$B$3:$B1500))</f>
        <v/>
      </c>
      <c r="R1500" s="0" t="str">
        <f aca="false">IF(ISBLANK(A1500),"",SUMIF($A$3:$A1500,R$2,$B$3:$B1500))</f>
        <v/>
      </c>
      <c r="T1500" s="9" t="str">
        <f aca="false">IF(ISBLANK(A1500),"",IF($A1500=T$2,$C1500,T1499))</f>
        <v/>
      </c>
      <c r="U1500" s="9" t="str">
        <f aca="false">IF(ISBLANK(A1500),"",IF($A1500=U$2,$C1500,U1499))</f>
        <v/>
      </c>
      <c r="V1500" s="9" t="str">
        <f aca="false">IF(ISBLANK(A1500),"",IF($A1500=V$2,$C1500,V1499))</f>
        <v/>
      </c>
      <c r="W1500" s="9" t="str">
        <f aca="false">IF(ISBLANK(A1500),"",IF($A1500=W$2,$C1500,W1499))</f>
        <v/>
      </c>
    </row>
    <row r="1501" customFormat="false" ht="14.1" hidden="false" customHeight="false" outlineLevel="0" collapsed="false">
      <c r="H1501" s="8" t="n">
        <f aca="false">IF(ISBLANK(D1501),,LEFT(D1501,LEN(D1501)-6)*1)</f>
        <v>0</v>
      </c>
      <c r="I1501" s="9" t="str">
        <f aca="false">IF(ISBLANK(A1501),"",-B1501*C1501)</f>
        <v/>
      </c>
      <c r="J1501" s="9" t="str">
        <f aca="false">IF(ISBLANK(A1501),"",-SUM(I$3:I1501))</f>
        <v/>
      </c>
      <c r="K1501" s="9" t="str">
        <f aca="false">IF(ISBLANK(A1501),"",SUMPRODUCT(O1501:R1501,T1501:W1501)-J1501)</f>
        <v/>
      </c>
      <c r="L1501" s="5" t="str">
        <f aca="false">IF(ISBLANK(A1501),"",K1501/$M$1)</f>
        <v/>
      </c>
      <c r="M1501" s="5" t="str">
        <f aca="false">IF(ISBLANK(A1501),"",K1501/($M$1+SUM(K$3:K1500)))</f>
        <v/>
      </c>
      <c r="N1501" s="0" t="str">
        <f aca="false">IF(ISBLANK(A1501),"",IF(H1502=0,NETWORKDAYS($H$3,H1501,holiday!$B$2:$B$10),IF(DAY(H1501)&lt;DAY(H1502),NETWORKDAYS($H$3,H1501,holiday!$B$2:$B$10),0)))</f>
        <v/>
      </c>
      <c r="O1501" s="0" t="str">
        <f aca="false">IF(ISBLANK(A1501),"",SUMIF($A$3:$A1501,O$2,$B$3:$B1501))</f>
        <v/>
      </c>
      <c r="P1501" s="0" t="str">
        <f aca="false">IF(ISBLANK(A1501),"",SUMIF($A$3:$A1501,P$2,$B$3:$B1501))</f>
        <v/>
      </c>
      <c r="Q1501" s="0" t="str">
        <f aca="false">IF(ISBLANK(A1501),"",SUMIF($A$3:$A1501,Q$2,$B$3:$B1501))</f>
        <v/>
      </c>
      <c r="R1501" s="0" t="str">
        <f aca="false">IF(ISBLANK(A1501),"",SUMIF($A$3:$A1501,R$2,$B$3:$B1501))</f>
        <v/>
      </c>
      <c r="T1501" s="9" t="str">
        <f aca="false">IF(ISBLANK(A1501),"",IF($A1501=T$2,$C1501,T1500))</f>
        <v/>
      </c>
      <c r="U1501" s="9" t="str">
        <f aca="false">IF(ISBLANK(A1501),"",IF($A1501=U$2,$C1501,U1500))</f>
        <v/>
      </c>
      <c r="V1501" s="9" t="str">
        <f aca="false">IF(ISBLANK(A1501),"",IF($A1501=V$2,$C1501,V1500))</f>
        <v/>
      </c>
      <c r="W1501" s="9" t="str">
        <f aca="false">IF(ISBLANK(A1501),"",IF($A1501=W$2,$C1501,W1500))</f>
        <v/>
      </c>
    </row>
    <row r="1502" customFormat="false" ht="14.1" hidden="false" customHeight="false" outlineLevel="0" collapsed="false">
      <c r="H1502" s="8" t="n">
        <f aca="false">IF(ISBLANK(D1502),,LEFT(D1502,LEN(D1502)-6)*1)</f>
        <v>0</v>
      </c>
      <c r="I1502" s="9" t="str">
        <f aca="false">IF(ISBLANK(A1502),"",-B1502*C1502)</f>
        <v/>
      </c>
      <c r="J1502" s="9" t="str">
        <f aca="false">IF(ISBLANK(A1502),"",-SUM(I$3:I1502))</f>
        <v/>
      </c>
      <c r="K1502" s="9" t="str">
        <f aca="false">IF(ISBLANK(A1502),"",SUMPRODUCT(O1502:R1502,T1502:W1502)-J1502)</f>
        <v/>
      </c>
      <c r="L1502" s="5" t="str">
        <f aca="false">IF(ISBLANK(A1502),"",K1502/$M$1)</f>
        <v/>
      </c>
      <c r="M1502" s="5" t="str">
        <f aca="false">IF(ISBLANK(A1502),"",K1502/($M$1+SUM(K$3:K1501)))</f>
        <v/>
      </c>
      <c r="N1502" s="0" t="str">
        <f aca="false">IF(ISBLANK(A1502),"",IF(H1503=0,NETWORKDAYS($H$3,H1502,holiday!$B$2:$B$10),IF(DAY(H1502)&lt;DAY(H1503),NETWORKDAYS($H$3,H1502,holiday!$B$2:$B$10),0)))</f>
        <v/>
      </c>
      <c r="O1502" s="0" t="str">
        <f aca="false">IF(ISBLANK(A1502),"",SUMIF($A$3:$A1502,O$2,$B$3:$B1502))</f>
        <v/>
      </c>
      <c r="P1502" s="0" t="str">
        <f aca="false">IF(ISBLANK(A1502),"",SUMIF($A$3:$A1502,P$2,$B$3:$B1502))</f>
        <v/>
      </c>
      <c r="Q1502" s="0" t="str">
        <f aca="false">IF(ISBLANK(A1502),"",SUMIF($A$3:$A1502,Q$2,$B$3:$B1502))</f>
        <v/>
      </c>
      <c r="R1502" s="0" t="str">
        <f aca="false">IF(ISBLANK(A1502),"",SUMIF($A$3:$A1502,R$2,$B$3:$B1502))</f>
        <v/>
      </c>
      <c r="T1502" s="9" t="str">
        <f aca="false">IF(ISBLANK(A1502),"",IF($A1502=T$2,$C1502,T1501))</f>
        <v/>
      </c>
      <c r="U1502" s="9" t="str">
        <f aca="false">IF(ISBLANK(A1502),"",IF($A1502=U$2,$C1502,U1501))</f>
        <v/>
      </c>
      <c r="V1502" s="9" t="str">
        <f aca="false">IF(ISBLANK(A1502),"",IF($A1502=V$2,$C1502,V1501))</f>
        <v/>
      </c>
      <c r="W1502" s="9" t="str">
        <f aca="false">IF(ISBLANK(A1502),"",IF($A1502=W$2,$C1502,W1501))</f>
        <v/>
      </c>
    </row>
    <row r="1503" customFormat="false" ht="14.1" hidden="false" customHeight="false" outlineLevel="0" collapsed="false">
      <c r="H1503" s="8" t="n">
        <f aca="false">IF(ISBLANK(D1503),,LEFT(D1503,LEN(D1503)-6)*1)</f>
        <v>0</v>
      </c>
      <c r="I1503" s="9" t="str">
        <f aca="false">IF(ISBLANK(A1503),"",-B1503*C1503)</f>
        <v/>
      </c>
      <c r="J1503" s="9" t="str">
        <f aca="false">IF(ISBLANK(A1503),"",-SUM(I$3:I1503))</f>
        <v/>
      </c>
      <c r="K1503" s="9" t="str">
        <f aca="false">IF(ISBLANK(A1503),"",SUMPRODUCT(O1503:R1503,T1503:W1503)-J1503)</f>
        <v/>
      </c>
      <c r="L1503" s="5" t="str">
        <f aca="false">IF(ISBLANK(A1503),"",K1503/$M$1)</f>
        <v/>
      </c>
      <c r="M1503" s="5" t="str">
        <f aca="false">IF(ISBLANK(A1503),"",K1503/($M$1+SUM(K$3:K1502)))</f>
        <v/>
      </c>
      <c r="N1503" s="0" t="str">
        <f aca="false">IF(ISBLANK(A1503),"",IF(H1504=0,NETWORKDAYS($H$3,H1503,holiday!$B$2:$B$10),IF(DAY(H1503)&lt;DAY(H1504),NETWORKDAYS($H$3,H1503,holiday!$B$2:$B$10),0)))</f>
        <v/>
      </c>
      <c r="O1503" s="0" t="str">
        <f aca="false">IF(ISBLANK(A1503),"",SUMIF($A$3:$A1503,O$2,$B$3:$B1503))</f>
        <v/>
      </c>
      <c r="P1503" s="0" t="str">
        <f aca="false">IF(ISBLANK(A1503),"",SUMIF($A$3:$A1503,P$2,$B$3:$B1503))</f>
        <v/>
      </c>
      <c r="Q1503" s="0" t="str">
        <f aca="false">IF(ISBLANK(A1503),"",SUMIF($A$3:$A1503,Q$2,$B$3:$B1503))</f>
        <v/>
      </c>
      <c r="R1503" s="0" t="str">
        <f aca="false">IF(ISBLANK(A1503),"",SUMIF($A$3:$A1503,R$2,$B$3:$B1503))</f>
        <v/>
      </c>
      <c r="T1503" s="9" t="str">
        <f aca="false">IF(ISBLANK(A1503),"",IF($A1503=T$2,$C1503,T1502))</f>
        <v/>
      </c>
      <c r="U1503" s="9" t="str">
        <f aca="false">IF(ISBLANK(A1503),"",IF($A1503=U$2,$C1503,U1502))</f>
        <v/>
      </c>
      <c r="V1503" s="9" t="str">
        <f aca="false">IF(ISBLANK(A1503),"",IF($A1503=V$2,$C1503,V1502))</f>
        <v/>
      </c>
      <c r="W1503" s="9" t="str">
        <f aca="false">IF(ISBLANK(A1503),"",IF($A1503=W$2,$C1503,W1502))</f>
        <v/>
      </c>
    </row>
    <row r="1504" customFormat="false" ht="14.1" hidden="false" customHeight="false" outlineLevel="0" collapsed="false">
      <c r="H1504" s="8" t="n">
        <f aca="false">IF(ISBLANK(D1504),,LEFT(D1504,LEN(D1504)-6)*1)</f>
        <v>0</v>
      </c>
      <c r="I1504" s="9" t="str">
        <f aca="false">IF(ISBLANK(A1504),"",-B1504*C1504)</f>
        <v/>
      </c>
      <c r="J1504" s="9" t="str">
        <f aca="false">IF(ISBLANK(A1504),"",-SUM(I$3:I1504))</f>
        <v/>
      </c>
      <c r="K1504" s="9" t="str">
        <f aca="false">IF(ISBLANK(A1504),"",SUMPRODUCT(O1504:R1504,T1504:W1504)-J1504)</f>
        <v/>
      </c>
      <c r="L1504" s="5" t="str">
        <f aca="false">IF(ISBLANK(A1504),"",K1504/$M$1)</f>
        <v/>
      </c>
      <c r="M1504" s="5" t="str">
        <f aca="false">IF(ISBLANK(A1504),"",K1504/($M$1+SUM(K$3:K1503)))</f>
        <v/>
      </c>
      <c r="N1504" s="0" t="str">
        <f aca="false">IF(ISBLANK(A1504),"",IF(H1505=0,NETWORKDAYS($H$3,H1504,holiday!$B$2:$B$10),IF(DAY(H1504)&lt;DAY(H1505),NETWORKDAYS($H$3,H1504,holiday!$B$2:$B$10),0)))</f>
        <v/>
      </c>
      <c r="O1504" s="0" t="str">
        <f aca="false">IF(ISBLANK(A1504),"",SUMIF($A$3:$A1504,O$2,$B$3:$B1504))</f>
        <v/>
      </c>
      <c r="P1504" s="0" t="str">
        <f aca="false">IF(ISBLANK(A1504),"",SUMIF($A$3:$A1504,P$2,$B$3:$B1504))</f>
        <v/>
      </c>
      <c r="Q1504" s="0" t="str">
        <f aca="false">IF(ISBLANK(A1504),"",SUMIF($A$3:$A1504,Q$2,$B$3:$B1504))</f>
        <v/>
      </c>
      <c r="R1504" s="0" t="str">
        <f aca="false">IF(ISBLANK(A1504),"",SUMIF($A$3:$A1504,R$2,$B$3:$B1504))</f>
        <v/>
      </c>
      <c r="T1504" s="9" t="str">
        <f aca="false">IF(ISBLANK(A1504),"",IF($A1504=T$2,$C1504,T1503))</f>
        <v/>
      </c>
      <c r="U1504" s="9" t="str">
        <f aca="false">IF(ISBLANK(A1504),"",IF($A1504=U$2,$C1504,U1503))</f>
        <v/>
      </c>
      <c r="V1504" s="9" t="str">
        <f aca="false">IF(ISBLANK(A1504),"",IF($A1504=V$2,$C1504,V1503))</f>
        <v/>
      </c>
      <c r="W1504" s="9" t="str">
        <f aca="false">IF(ISBLANK(A1504),"",IF($A1504=W$2,$C1504,W1503))</f>
        <v/>
      </c>
    </row>
    <row r="1505" customFormat="false" ht="14.1" hidden="false" customHeight="false" outlineLevel="0" collapsed="false">
      <c r="H1505" s="8" t="n">
        <f aca="false">IF(ISBLANK(D1505),,LEFT(D1505,LEN(D1505)-6)*1)</f>
        <v>0</v>
      </c>
      <c r="I1505" s="9" t="str">
        <f aca="false">IF(ISBLANK(A1505),"",-B1505*C1505)</f>
        <v/>
      </c>
      <c r="J1505" s="9" t="str">
        <f aca="false">IF(ISBLANK(A1505),"",-SUM(I$3:I1505))</f>
        <v/>
      </c>
      <c r="K1505" s="9" t="str">
        <f aca="false">IF(ISBLANK(A1505),"",SUMPRODUCT(O1505:R1505,T1505:W1505)-J1505)</f>
        <v/>
      </c>
      <c r="L1505" s="5" t="str">
        <f aca="false">IF(ISBLANK(A1505),"",K1505/$M$1)</f>
        <v/>
      </c>
      <c r="M1505" s="5" t="str">
        <f aca="false">IF(ISBLANK(A1505),"",K1505/($M$1+SUM(K$3:K1504)))</f>
        <v/>
      </c>
      <c r="N1505" s="0" t="str">
        <f aca="false">IF(ISBLANK(A1505),"",IF(H1506=0,NETWORKDAYS($H$3,H1505,holiday!$B$2:$B$10),IF(DAY(H1505)&lt;DAY(H1506),NETWORKDAYS($H$3,H1505,holiday!$B$2:$B$10),0)))</f>
        <v/>
      </c>
      <c r="O1505" s="0" t="str">
        <f aca="false">IF(ISBLANK(A1505),"",SUMIF($A$3:$A1505,O$2,$B$3:$B1505))</f>
        <v/>
      </c>
      <c r="P1505" s="0" t="str">
        <f aca="false">IF(ISBLANK(A1505),"",SUMIF($A$3:$A1505,P$2,$B$3:$B1505))</f>
        <v/>
      </c>
      <c r="Q1505" s="0" t="str">
        <f aca="false">IF(ISBLANK(A1505),"",SUMIF($A$3:$A1505,Q$2,$B$3:$B1505))</f>
        <v/>
      </c>
      <c r="R1505" s="0" t="str">
        <f aca="false">IF(ISBLANK(A1505),"",SUMIF($A$3:$A1505,R$2,$B$3:$B1505))</f>
        <v/>
      </c>
      <c r="T1505" s="9" t="str">
        <f aca="false">IF(ISBLANK(A1505),"",IF($A1505=T$2,$C1505,T1504))</f>
        <v/>
      </c>
      <c r="U1505" s="9" t="str">
        <f aca="false">IF(ISBLANK(A1505),"",IF($A1505=U$2,$C1505,U1504))</f>
        <v/>
      </c>
      <c r="V1505" s="9" t="str">
        <f aca="false">IF(ISBLANK(A1505),"",IF($A1505=V$2,$C1505,V1504))</f>
        <v/>
      </c>
      <c r="W1505" s="9" t="str">
        <f aca="false">IF(ISBLANK(A1505),"",IF($A1505=W$2,$C1505,W1504))</f>
        <v/>
      </c>
    </row>
    <row r="1506" customFormat="false" ht="14.1" hidden="false" customHeight="false" outlineLevel="0" collapsed="false">
      <c r="H1506" s="8" t="n">
        <f aca="false">IF(ISBLANK(D1506),,LEFT(D1506,LEN(D1506)-6)*1)</f>
        <v>0</v>
      </c>
      <c r="I1506" s="9" t="str">
        <f aca="false">IF(ISBLANK(A1506),"",-B1506*C1506)</f>
        <v/>
      </c>
      <c r="J1506" s="9" t="str">
        <f aca="false">IF(ISBLANK(A1506),"",-SUM(I$3:I1506))</f>
        <v/>
      </c>
      <c r="K1506" s="9" t="str">
        <f aca="false">IF(ISBLANK(A1506),"",SUMPRODUCT(O1506:R1506,T1506:W1506)-J1506)</f>
        <v/>
      </c>
      <c r="L1506" s="5" t="str">
        <f aca="false">IF(ISBLANK(A1506),"",K1506/$M$1)</f>
        <v/>
      </c>
      <c r="M1506" s="5" t="str">
        <f aca="false">IF(ISBLANK(A1506),"",K1506/($M$1+SUM(K$3:K1505)))</f>
        <v/>
      </c>
      <c r="N1506" s="0" t="str">
        <f aca="false">IF(ISBLANK(A1506),"",IF(H1507=0,NETWORKDAYS($H$3,H1506,holiday!$B$2:$B$10),IF(DAY(H1506)&lt;DAY(H1507),NETWORKDAYS($H$3,H1506,holiday!$B$2:$B$10),0)))</f>
        <v/>
      </c>
      <c r="O1506" s="0" t="str">
        <f aca="false">IF(ISBLANK(A1506),"",SUMIF($A$3:$A1506,O$2,$B$3:$B1506))</f>
        <v/>
      </c>
      <c r="P1506" s="0" t="str">
        <f aca="false">IF(ISBLANK(A1506),"",SUMIF($A$3:$A1506,P$2,$B$3:$B1506))</f>
        <v/>
      </c>
      <c r="Q1506" s="0" t="str">
        <f aca="false">IF(ISBLANK(A1506),"",SUMIF($A$3:$A1506,Q$2,$B$3:$B1506))</f>
        <v/>
      </c>
      <c r="R1506" s="0" t="str">
        <f aca="false">IF(ISBLANK(A1506),"",SUMIF($A$3:$A1506,R$2,$B$3:$B1506))</f>
        <v/>
      </c>
      <c r="T1506" s="9" t="str">
        <f aca="false">IF(ISBLANK(A1506),"",IF($A1506=T$2,$C1506,T1505))</f>
        <v/>
      </c>
      <c r="U1506" s="9" t="str">
        <f aca="false">IF(ISBLANK(A1506),"",IF($A1506=U$2,$C1506,U1505))</f>
        <v/>
      </c>
      <c r="V1506" s="9" t="str">
        <f aca="false">IF(ISBLANK(A1506),"",IF($A1506=V$2,$C1506,V1505))</f>
        <v/>
      </c>
      <c r="W1506" s="9" t="str">
        <f aca="false">IF(ISBLANK(A1506),"",IF($A1506=W$2,$C1506,W1505))</f>
        <v/>
      </c>
    </row>
    <row r="1507" customFormat="false" ht="14.1" hidden="false" customHeight="false" outlineLevel="0" collapsed="false">
      <c r="H1507" s="8" t="n">
        <f aca="false">IF(ISBLANK(D1507),,LEFT(D1507,LEN(D1507)-6)*1)</f>
        <v>0</v>
      </c>
      <c r="I1507" s="9" t="str">
        <f aca="false">IF(ISBLANK(A1507),"",-B1507*C1507)</f>
        <v/>
      </c>
      <c r="J1507" s="9" t="str">
        <f aca="false">IF(ISBLANK(A1507),"",-SUM(I$3:I1507))</f>
        <v/>
      </c>
      <c r="K1507" s="9" t="str">
        <f aca="false">IF(ISBLANK(A1507),"",SUMPRODUCT(O1507:R1507,T1507:W1507)-J1507)</f>
        <v/>
      </c>
      <c r="L1507" s="5" t="str">
        <f aca="false">IF(ISBLANK(A1507),"",K1507/$M$1)</f>
        <v/>
      </c>
      <c r="M1507" s="5" t="str">
        <f aca="false">IF(ISBLANK(A1507),"",K1507/($M$1+SUM(K$3:K1506)))</f>
        <v/>
      </c>
      <c r="N1507" s="0" t="str">
        <f aca="false">IF(ISBLANK(A1507),"",IF(H1508=0,NETWORKDAYS($H$3,H1507,holiday!$B$2:$B$10),IF(DAY(H1507)&lt;DAY(H1508),NETWORKDAYS($H$3,H1507,holiday!$B$2:$B$10),0)))</f>
        <v/>
      </c>
      <c r="O1507" s="0" t="str">
        <f aca="false">IF(ISBLANK(A1507),"",SUMIF($A$3:$A1507,O$2,$B$3:$B1507))</f>
        <v/>
      </c>
      <c r="P1507" s="0" t="str">
        <f aca="false">IF(ISBLANK(A1507),"",SUMIF($A$3:$A1507,P$2,$B$3:$B1507))</f>
        <v/>
      </c>
      <c r="Q1507" s="0" t="str">
        <f aca="false">IF(ISBLANK(A1507),"",SUMIF($A$3:$A1507,Q$2,$B$3:$B1507))</f>
        <v/>
      </c>
      <c r="R1507" s="0" t="str">
        <f aca="false">IF(ISBLANK(A1507),"",SUMIF($A$3:$A1507,R$2,$B$3:$B1507))</f>
        <v/>
      </c>
      <c r="T1507" s="9" t="str">
        <f aca="false">IF(ISBLANK(A1507),"",IF($A1507=T$2,$C1507,T1506))</f>
        <v/>
      </c>
      <c r="U1507" s="9" t="str">
        <f aca="false">IF(ISBLANK(A1507),"",IF($A1507=U$2,$C1507,U1506))</f>
        <v/>
      </c>
      <c r="V1507" s="9" t="str">
        <f aca="false">IF(ISBLANK(A1507),"",IF($A1507=V$2,$C1507,V1506))</f>
        <v/>
      </c>
      <c r="W1507" s="9" t="str">
        <f aca="false">IF(ISBLANK(A1507),"",IF($A1507=W$2,$C1507,W1506))</f>
        <v/>
      </c>
    </row>
    <row r="1508" customFormat="false" ht="14.1" hidden="false" customHeight="false" outlineLevel="0" collapsed="false">
      <c r="H1508" s="8" t="n">
        <f aca="false">IF(ISBLANK(D1508),,LEFT(D1508,LEN(D1508)-6)*1)</f>
        <v>0</v>
      </c>
      <c r="I1508" s="9" t="str">
        <f aca="false">IF(ISBLANK(A1508),"",-B1508*C1508)</f>
        <v/>
      </c>
      <c r="J1508" s="9" t="str">
        <f aca="false">IF(ISBLANK(A1508),"",-SUM(I$3:I1508))</f>
        <v/>
      </c>
      <c r="K1508" s="9" t="str">
        <f aca="false">IF(ISBLANK(A1508),"",SUMPRODUCT(O1508:R1508,T1508:W1508)-J1508)</f>
        <v/>
      </c>
      <c r="L1508" s="5" t="str">
        <f aca="false">IF(ISBLANK(A1508),"",K1508/$M$1)</f>
        <v/>
      </c>
      <c r="M1508" s="5" t="str">
        <f aca="false">IF(ISBLANK(A1508),"",K1508/($M$1+SUM(K$3:K1507)))</f>
        <v/>
      </c>
      <c r="N1508" s="0" t="str">
        <f aca="false">IF(ISBLANK(A1508),"",IF(H1509=0,NETWORKDAYS($H$3,H1508,holiday!$B$2:$B$10),IF(DAY(H1508)&lt;DAY(H1509),NETWORKDAYS($H$3,H1508,holiday!$B$2:$B$10),0)))</f>
        <v/>
      </c>
      <c r="O1508" s="0" t="str">
        <f aca="false">IF(ISBLANK(A1508),"",SUMIF($A$3:$A1508,O$2,$B$3:$B1508))</f>
        <v/>
      </c>
      <c r="P1508" s="0" t="str">
        <f aca="false">IF(ISBLANK(A1508),"",SUMIF($A$3:$A1508,P$2,$B$3:$B1508))</f>
        <v/>
      </c>
      <c r="Q1508" s="0" t="str">
        <f aca="false">IF(ISBLANK(A1508),"",SUMIF($A$3:$A1508,Q$2,$B$3:$B1508))</f>
        <v/>
      </c>
      <c r="R1508" s="0" t="str">
        <f aca="false">IF(ISBLANK(A1508),"",SUMIF($A$3:$A1508,R$2,$B$3:$B1508))</f>
        <v/>
      </c>
      <c r="T1508" s="9" t="str">
        <f aca="false">IF(ISBLANK(A1508),"",IF($A1508=T$2,$C1508,T1507))</f>
        <v/>
      </c>
      <c r="U1508" s="9" t="str">
        <f aca="false">IF(ISBLANK(A1508),"",IF($A1508=U$2,$C1508,U1507))</f>
        <v/>
      </c>
      <c r="V1508" s="9" t="str">
        <f aca="false">IF(ISBLANK(A1508),"",IF($A1508=V$2,$C1508,V1507))</f>
        <v/>
      </c>
      <c r="W1508" s="9" t="str">
        <f aca="false">IF(ISBLANK(A1508),"",IF($A1508=W$2,$C1508,W1507))</f>
        <v/>
      </c>
    </row>
    <row r="1509" customFormat="false" ht="14.1" hidden="false" customHeight="false" outlineLevel="0" collapsed="false">
      <c r="H1509" s="8" t="n">
        <f aca="false">IF(ISBLANK(D1509),,LEFT(D1509,LEN(D1509)-6)*1)</f>
        <v>0</v>
      </c>
      <c r="I1509" s="9" t="str">
        <f aca="false">IF(ISBLANK(A1509),"",-B1509*C1509)</f>
        <v/>
      </c>
      <c r="J1509" s="9" t="str">
        <f aca="false">IF(ISBLANK(A1509),"",-SUM(I$3:I1509))</f>
        <v/>
      </c>
      <c r="K1509" s="9" t="str">
        <f aca="false">IF(ISBLANK(A1509),"",SUMPRODUCT(O1509:R1509,T1509:W1509)-J1509)</f>
        <v/>
      </c>
      <c r="L1509" s="5" t="str">
        <f aca="false">IF(ISBLANK(A1509),"",K1509/$M$1)</f>
        <v/>
      </c>
      <c r="M1509" s="5" t="str">
        <f aca="false">IF(ISBLANK(A1509),"",K1509/($M$1+SUM(K$3:K1508)))</f>
        <v/>
      </c>
      <c r="N1509" s="0" t="str">
        <f aca="false">IF(ISBLANK(A1509),"",IF(H1510=0,NETWORKDAYS($H$3,H1509,holiday!$B$2:$B$10),IF(DAY(H1509)&lt;DAY(H1510),NETWORKDAYS($H$3,H1509,holiday!$B$2:$B$10),0)))</f>
        <v/>
      </c>
      <c r="O1509" s="0" t="str">
        <f aca="false">IF(ISBLANK(A1509),"",SUMIF($A$3:$A1509,O$2,$B$3:$B1509))</f>
        <v/>
      </c>
      <c r="P1509" s="0" t="str">
        <f aca="false">IF(ISBLANK(A1509),"",SUMIF($A$3:$A1509,P$2,$B$3:$B1509))</f>
        <v/>
      </c>
      <c r="Q1509" s="0" t="str">
        <f aca="false">IF(ISBLANK(A1509),"",SUMIF($A$3:$A1509,Q$2,$B$3:$B1509))</f>
        <v/>
      </c>
      <c r="R1509" s="0" t="str">
        <f aca="false">IF(ISBLANK(A1509),"",SUMIF($A$3:$A1509,R$2,$B$3:$B1509))</f>
        <v/>
      </c>
      <c r="T1509" s="9" t="str">
        <f aca="false">IF(ISBLANK(A1509),"",IF($A1509=T$2,$C1509,T1508))</f>
        <v/>
      </c>
      <c r="U1509" s="9" t="str">
        <f aca="false">IF(ISBLANK(A1509),"",IF($A1509=U$2,$C1509,U1508))</f>
        <v/>
      </c>
      <c r="V1509" s="9" t="str">
        <f aca="false">IF(ISBLANK(A1509),"",IF($A1509=V$2,$C1509,V1508))</f>
        <v/>
      </c>
      <c r="W1509" s="9" t="str">
        <f aca="false">IF(ISBLANK(A1509),"",IF($A1509=W$2,$C1509,W1508))</f>
        <v/>
      </c>
    </row>
    <row r="1510" customFormat="false" ht="14.1" hidden="false" customHeight="false" outlineLevel="0" collapsed="false">
      <c r="H1510" s="8" t="n">
        <f aca="false">IF(ISBLANK(D1510),,LEFT(D1510,LEN(D1510)-6)*1)</f>
        <v>0</v>
      </c>
      <c r="I1510" s="9" t="str">
        <f aca="false">IF(ISBLANK(A1510),"",-B1510*C1510)</f>
        <v/>
      </c>
      <c r="J1510" s="9" t="str">
        <f aca="false">IF(ISBLANK(A1510),"",-SUM(I$3:I1510))</f>
        <v/>
      </c>
      <c r="K1510" s="9" t="str">
        <f aca="false">IF(ISBLANK(A1510),"",SUMPRODUCT(O1510:R1510,T1510:W1510)-J1510)</f>
        <v/>
      </c>
      <c r="L1510" s="5" t="str">
        <f aca="false">IF(ISBLANK(A1510),"",K1510/$M$1)</f>
        <v/>
      </c>
      <c r="M1510" s="5" t="str">
        <f aca="false">IF(ISBLANK(A1510),"",K1510/($M$1+SUM(K$3:K1509)))</f>
        <v/>
      </c>
      <c r="N1510" s="0" t="str">
        <f aca="false">IF(ISBLANK(A1510),"",IF(H1511=0,NETWORKDAYS($H$3,H1510,holiday!$B$2:$B$10),IF(DAY(H1510)&lt;DAY(H1511),NETWORKDAYS($H$3,H1510,holiday!$B$2:$B$10),0)))</f>
        <v/>
      </c>
      <c r="O1510" s="0" t="str">
        <f aca="false">IF(ISBLANK(A1510),"",SUMIF($A$3:$A1510,O$2,$B$3:$B1510))</f>
        <v/>
      </c>
      <c r="P1510" s="0" t="str">
        <f aca="false">IF(ISBLANK(A1510),"",SUMIF($A$3:$A1510,P$2,$B$3:$B1510))</f>
        <v/>
      </c>
      <c r="Q1510" s="0" t="str">
        <f aca="false">IF(ISBLANK(A1510),"",SUMIF($A$3:$A1510,Q$2,$B$3:$B1510))</f>
        <v/>
      </c>
      <c r="R1510" s="0" t="str">
        <f aca="false">IF(ISBLANK(A1510),"",SUMIF($A$3:$A1510,R$2,$B$3:$B1510))</f>
        <v/>
      </c>
      <c r="T1510" s="9" t="str">
        <f aca="false">IF(ISBLANK(A1510),"",IF($A1510=T$2,$C1510,T1509))</f>
        <v/>
      </c>
      <c r="U1510" s="9" t="str">
        <f aca="false">IF(ISBLANK(A1510),"",IF($A1510=U$2,$C1510,U1509))</f>
        <v/>
      </c>
      <c r="V1510" s="9" t="str">
        <f aca="false">IF(ISBLANK(A1510),"",IF($A1510=V$2,$C1510,V1509))</f>
        <v/>
      </c>
      <c r="W1510" s="9" t="str">
        <f aca="false">IF(ISBLANK(A1510),"",IF($A1510=W$2,$C1510,W1509))</f>
        <v/>
      </c>
    </row>
    <row r="1511" customFormat="false" ht="14.1" hidden="false" customHeight="false" outlineLevel="0" collapsed="false">
      <c r="H1511" s="8" t="n">
        <f aca="false">IF(ISBLANK(D1511),,LEFT(D1511,LEN(D1511)-6)*1)</f>
        <v>0</v>
      </c>
      <c r="I1511" s="9" t="str">
        <f aca="false">IF(ISBLANK(A1511),"",-B1511*C1511)</f>
        <v/>
      </c>
      <c r="J1511" s="9" t="str">
        <f aca="false">IF(ISBLANK(A1511),"",-SUM(I$3:I1511))</f>
        <v/>
      </c>
      <c r="K1511" s="9" t="str">
        <f aca="false">IF(ISBLANK(A1511),"",SUMPRODUCT(O1511:R1511,T1511:W1511)-J1511)</f>
        <v/>
      </c>
      <c r="L1511" s="5" t="str">
        <f aca="false">IF(ISBLANK(A1511),"",K1511/$M$1)</f>
        <v/>
      </c>
      <c r="M1511" s="5" t="str">
        <f aca="false">IF(ISBLANK(A1511),"",K1511/($M$1+SUM(K$3:K1510)))</f>
        <v/>
      </c>
      <c r="N1511" s="0" t="str">
        <f aca="false">IF(ISBLANK(A1511),"",IF(H1512=0,NETWORKDAYS($H$3,H1511,holiday!$B$2:$B$10),IF(DAY(H1511)&lt;DAY(H1512),NETWORKDAYS($H$3,H1511,holiday!$B$2:$B$10),0)))</f>
        <v/>
      </c>
      <c r="O1511" s="0" t="str">
        <f aca="false">IF(ISBLANK(A1511),"",SUMIF($A$3:$A1511,O$2,$B$3:$B1511))</f>
        <v/>
      </c>
      <c r="P1511" s="0" t="str">
        <f aca="false">IF(ISBLANK(A1511),"",SUMIF($A$3:$A1511,P$2,$B$3:$B1511))</f>
        <v/>
      </c>
      <c r="Q1511" s="0" t="str">
        <f aca="false">IF(ISBLANK(A1511),"",SUMIF($A$3:$A1511,Q$2,$B$3:$B1511))</f>
        <v/>
      </c>
      <c r="R1511" s="0" t="str">
        <f aca="false">IF(ISBLANK(A1511),"",SUMIF($A$3:$A1511,R$2,$B$3:$B1511))</f>
        <v/>
      </c>
      <c r="T1511" s="9" t="str">
        <f aca="false">IF(ISBLANK(A1511),"",IF($A1511=T$2,$C1511,T1510))</f>
        <v/>
      </c>
      <c r="U1511" s="9" t="str">
        <f aca="false">IF(ISBLANK(A1511),"",IF($A1511=U$2,$C1511,U1510))</f>
        <v/>
      </c>
      <c r="V1511" s="9" t="str">
        <f aca="false">IF(ISBLANK(A1511),"",IF($A1511=V$2,$C1511,V1510))</f>
        <v/>
      </c>
      <c r="W1511" s="9" t="str">
        <f aca="false">IF(ISBLANK(A1511),"",IF($A1511=W$2,$C1511,W1510))</f>
        <v/>
      </c>
    </row>
    <row r="1512" customFormat="false" ht="14.1" hidden="false" customHeight="false" outlineLevel="0" collapsed="false">
      <c r="H1512" s="8" t="n">
        <f aca="false">IF(ISBLANK(D1512),,LEFT(D1512,LEN(D1512)-6)*1)</f>
        <v>0</v>
      </c>
      <c r="I1512" s="9" t="str">
        <f aca="false">IF(ISBLANK(A1512),"",-B1512*C1512)</f>
        <v/>
      </c>
      <c r="J1512" s="9" t="str">
        <f aca="false">IF(ISBLANK(A1512),"",-SUM(I$3:I1512))</f>
        <v/>
      </c>
      <c r="K1512" s="9" t="str">
        <f aca="false">IF(ISBLANK(A1512),"",SUMPRODUCT(O1512:R1512,T1512:W1512)-J1512)</f>
        <v/>
      </c>
      <c r="L1512" s="5" t="str">
        <f aca="false">IF(ISBLANK(A1512),"",K1512/$M$1)</f>
        <v/>
      </c>
      <c r="M1512" s="5" t="str">
        <f aca="false">IF(ISBLANK(A1512),"",K1512/($M$1+SUM(K$3:K1511)))</f>
        <v/>
      </c>
      <c r="N1512" s="0" t="str">
        <f aca="false">IF(ISBLANK(A1512),"",IF(H1513=0,NETWORKDAYS($H$3,H1512,holiday!$B$2:$B$10),IF(DAY(H1512)&lt;DAY(H1513),NETWORKDAYS($H$3,H1512,holiday!$B$2:$B$10),0)))</f>
        <v/>
      </c>
      <c r="O1512" s="0" t="str">
        <f aca="false">IF(ISBLANK(A1512),"",SUMIF($A$3:$A1512,O$2,$B$3:$B1512))</f>
        <v/>
      </c>
      <c r="P1512" s="0" t="str">
        <f aca="false">IF(ISBLANK(A1512),"",SUMIF($A$3:$A1512,P$2,$B$3:$B1512))</f>
        <v/>
      </c>
      <c r="Q1512" s="0" t="str">
        <f aca="false">IF(ISBLANK(A1512),"",SUMIF($A$3:$A1512,Q$2,$B$3:$B1512))</f>
        <v/>
      </c>
      <c r="R1512" s="0" t="str">
        <f aca="false">IF(ISBLANK(A1512),"",SUMIF($A$3:$A1512,R$2,$B$3:$B1512))</f>
        <v/>
      </c>
      <c r="T1512" s="9" t="str">
        <f aca="false">IF(ISBLANK(A1512),"",IF($A1512=T$2,$C1512,T1511))</f>
        <v/>
      </c>
      <c r="U1512" s="9" t="str">
        <f aca="false">IF(ISBLANK(A1512),"",IF($A1512=U$2,$C1512,U1511))</f>
        <v/>
      </c>
      <c r="V1512" s="9" t="str">
        <f aca="false">IF(ISBLANK(A1512),"",IF($A1512=V$2,$C1512,V1511))</f>
        <v/>
      </c>
      <c r="W1512" s="9" t="str">
        <f aca="false">IF(ISBLANK(A1512),"",IF($A1512=W$2,$C1512,W1511))</f>
        <v/>
      </c>
    </row>
    <row r="1513" customFormat="false" ht="14.1" hidden="false" customHeight="false" outlineLevel="0" collapsed="false">
      <c r="H1513" s="8" t="n">
        <f aca="false">IF(ISBLANK(D1513),,LEFT(D1513,LEN(D1513)-6)*1)</f>
        <v>0</v>
      </c>
      <c r="I1513" s="9" t="str">
        <f aca="false">IF(ISBLANK(A1513),"",-B1513*C1513)</f>
        <v/>
      </c>
      <c r="J1513" s="9" t="str">
        <f aca="false">IF(ISBLANK(A1513),"",-SUM(I$3:I1513))</f>
        <v/>
      </c>
      <c r="K1513" s="9" t="str">
        <f aca="false">IF(ISBLANK(A1513),"",SUMPRODUCT(O1513:R1513,T1513:W1513)-J1513)</f>
        <v/>
      </c>
      <c r="L1513" s="5" t="str">
        <f aca="false">IF(ISBLANK(A1513),"",K1513/$M$1)</f>
        <v/>
      </c>
      <c r="M1513" s="5" t="str">
        <f aca="false">IF(ISBLANK(A1513),"",K1513/($M$1+SUM(K$3:K1512)))</f>
        <v/>
      </c>
      <c r="N1513" s="0" t="str">
        <f aca="false">IF(ISBLANK(A1513),"",IF(H1514=0,NETWORKDAYS($H$3,H1513,holiday!$B$2:$B$10),IF(DAY(H1513)&lt;DAY(H1514),NETWORKDAYS($H$3,H1513,holiday!$B$2:$B$10),0)))</f>
        <v/>
      </c>
      <c r="O1513" s="0" t="str">
        <f aca="false">IF(ISBLANK(A1513),"",SUMIF($A$3:$A1513,O$2,$B$3:$B1513))</f>
        <v/>
      </c>
      <c r="P1513" s="0" t="str">
        <f aca="false">IF(ISBLANK(A1513),"",SUMIF($A$3:$A1513,P$2,$B$3:$B1513))</f>
        <v/>
      </c>
      <c r="Q1513" s="0" t="str">
        <f aca="false">IF(ISBLANK(A1513),"",SUMIF($A$3:$A1513,Q$2,$B$3:$B1513))</f>
        <v/>
      </c>
      <c r="R1513" s="0" t="str">
        <f aca="false">IF(ISBLANK(A1513),"",SUMIF($A$3:$A1513,R$2,$B$3:$B1513))</f>
        <v/>
      </c>
      <c r="T1513" s="9" t="str">
        <f aca="false">IF(ISBLANK(A1513),"",IF($A1513=T$2,$C1513,T1512))</f>
        <v/>
      </c>
      <c r="U1513" s="9" t="str">
        <f aca="false">IF(ISBLANK(A1513),"",IF($A1513=U$2,$C1513,U1512))</f>
        <v/>
      </c>
      <c r="V1513" s="9" t="str">
        <f aca="false">IF(ISBLANK(A1513),"",IF($A1513=V$2,$C1513,V1512))</f>
        <v/>
      </c>
      <c r="W1513" s="9" t="str">
        <f aca="false">IF(ISBLANK(A1513),"",IF($A1513=W$2,$C1513,W1512))</f>
        <v/>
      </c>
    </row>
    <row r="1514" customFormat="false" ht="14.1" hidden="false" customHeight="false" outlineLevel="0" collapsed="false">
      <c r="H1514" s="8" t="n">
        <f aca="false">IF(ISBLANK(D1514),,LEFT(D1514,LEN(D1514)-6)*1)</f>
        <v>0</v>
      </c>
      <c r="I1514" s="9" t="str">
        <f aca="false">IF(ISBLANK(A1514),"",-B1514*C1514)</f>
        <v/>
      </c>
      <c r="J1514" s="9" t="str">
        <f aca="false">IF(ISBLANK(A1514),"",-SUM(I$3:I1514))</f>
        <v/>
      </c>
      <c r="K1514" s="9" t="str">
        <f aca="false">IF(ISBLANK(A1514),"",SUMPRODUCT(O1514:R1514,T1514:W1514)-J1514)</f>
        <v/>
      </c>
      <c r="L1514" s="5" t="str">
        <f aca="false">IF(ISBLANK(A1514),"",K1514/$M$1)</f>
        <v/>
      </c>
      <c r="M1514" s="5" t="str">
        <f aca="false">IF(ISBLANK(A1514),"",K1514/($M$1+SUM(K$3:K1513)))</f>
        <v/>
      </c>
      <c r="N1514" s="0" t="str">
        <f aca="false">IF(ISBLANK(A1514),"",IF(H1515=0,NETWORKDAYS($H$3,H1514,holiday!$B$2:$B$10),IF(DAY(H1514)&lt;DAY(H1515),NETWORKDAYS($H$3,H1514,holiday!$B$2:$B$10),0)))</f>
        <v/>
      </c>
      <c r="O1514" s="0" t="str">
        <f aca="false">IF(ISBLANK(A1514),"",SUMIF($A$3:$A1514,O$2,$B$3:$B1514))</f>
        <v/>
      </c>
      <c r="P1514" s="0" t="str">
        <f aca="false">IF(ISBLANK(A1514),"",SUMIF($A$3:$A1514,P$2,$B$3:$B1514))</f>
        <v/>
      </c>
      <c r="Q1514" s="0" t="str">
        <f aca="false">IF(ISBLANK(A1514),"",SUMIF($A$3:$A1514,Q$2,$B$3:$B1514))</f>
        <v/>
      </c>
      <c r="R1514" s="0" t="str">
        <f aca="false">IF(ISBLANK(A1514),"",SUMIF($A$3:$A1514,R$2,$B$3:$B1514))</f>
        <v/>
      </c>
      <c r="T1514" s="9" t="str">
        <f aca="false">IF(ISBLANK(A1514),"",IF($A1514=T$2,$C1514,T1513))</f>
        <v/>
      </c>
      <c r="U1514" s="9" t="str">
        <f aca="false">IF(ISBLANK(A1514),"",IF($A1514=U$2,$C1514,U1513))</f>
        <v/>
      </c>
      <c r="V1514" s="9" t="str">
        <f aca="false">IF(ISBLANK(A1514),"",IF($A1514=V$2,$C1514,V1513))</f>
        <v/>
      </c>
      <c r="W1514" s="9" t="str">
        <f aca="false">IF(ISBLANK(A1514),"",IF($A1514=W$2,$C1514,W1513))</f>
        <v/>
      </c>
    </row>
    <row r="1515" customFormat="false" ht="14.1" hidden="false" customHeight="false" outlineLevel="0" collapsed="false">
      <c r="H1515" s="8" t="n">
        <f aca="false">IF(ISBLANK(D1515),,LEFT(D1515,LEN(D1515)-6)*1)</f>
        <v>0</v>
      </c>
      <c r="I1515" s="9" t="str">
        <f aca="false">IF(ISBLANK(A1515),"",-B1515*C1515)</f>
        <v/>
      </c>
      <c r="J1515" s="9" t="str">
        <f aca="false">IF(ISBLANK(A1515),"",-SUM(I$3:I1515))</f>
        <v/>
      </c>
      <c r="K1515" s="9" t="str">
        <f aca="false">IF(ISBLANK(A1515),"",SUMPRODUCT(O1515:R1515,T1515:W1515)-J1515)</f>
        <v/>
      </c>
      <c r="L1515" s="5" t="str">
        <f aca="false">IF(ISBLANK(A1515),"",K1515/$M$1)</f>
        <v/>
      </c>
      <c r="M1515" s="5" t="str">
        <f aca="false">IF(ISBLANK(A1515),"",K1515/($M$1+SUM(K$3:K1514)))</f>
        <v/>
      </c>
      <c r="N1515" s="0" t="str">
        <f aca="false">IF(ISBLANK(A1515),"",IF(H1516=0,NETWORKDAYS($H$3,H1515,holiday!$B$2:$B$10),IF(DAY(H1515)&lt;DAY(H1516),NETWORKDAYS($H$3,H1515,holiday!$B$2:$B$10),0)))</f>
        <v/>
      </c>
      <c r="O1515" s="0" t="str">
        <f aca="false">IF(ISBLANK(A1515),"",SUMIF($A$3:$A1515,O$2,$B$3:$B1515))</f>
        <v/>
      </c>
      <c r="P1515" s="0" t="str">
        <f aca="false">IF(ISBLANK(A1515),"",SUMIF($A$3:$A1515,P$2,$B$3:$B1515))</f>
        <v/>
      </c>
      <c r="Q1515" s="0" t="str">
        <f aca="false">IF(ISBLANK(A1515),"",SUMIF($A$3:$A1515,Q$2,$B$3:$B1515))</f>
        <v/>
      </c>
      <c r="R1515" s="0" t="str">
        <f aca="false">IF(ISBLANK(A1515),"",SUMIF($A$3:$A1515,R$2,$B$3:$B1515))</f>
        <v/>
      </c>
      <c r="T1515" s="9" t="str">
        <f aca="false">IF(ISBLANK(A1515),"",IF($A1515=T$2,$C1515,T1514))</f>
        <v/>
      </c>
      <c r="U1515" s="9" t="str">
        <f aca="false">IF(ISBLANK(A1515),"",IF($A1515=U$2,$C1515,U1514))</f>
        <v/>
      </c>
      <c r="V1515" s="9" t="str">
        <f aca="false">IF(ISBLANK(A1515),"",IF($A1515=V$2,$C1515,V1514))</f>
        <v/>
      </c>
      <c r="W1515" s="9" t="str">
        <f aca="false">IF(ISBLANK(A1515),"",IF($A1515=W$2,$C1515,W1514))</f>
        <v/>
      </c>
    </row>
    <row r="1516" customFormat="false" ht="14.1" hidden="false" customHeight="false" outlineLevel="0" collapsed="false">
      <c r="H1516" s="8" t="n">
        <f aca="false">IF(ISBLANK(D1516),,LEFT(D1516,LEN(D1516)-6)*1)</f>
        <v>0</v>
      </c>
      <c r="I1516" s="9" t="str">
        <f aca="false">IF(ISBLANK(A1516),"",-B1516*C1516)</f>
        <v/>
      </c>
      <c r="J1516" s="9" t="str">
        <f aca="false">IF(ISBLANK(A1516),"",-SUM(I$3:I1516))</f>
        <v/>
      </c>
      <c r="K1516" s="9" t="str">
        <f aca="false">IF(ISBLANK(A1516),"",SUMPRODUCT(O1516:R1516,T1516:W1516)-J1516)</f>
        <v/>
      </c>
      <c r="L1516" s="5" t="str">
        <f aca="false">IF(ISBLANK(A1516),"",K1516/$M$1)</f>
        <v/>
      </c>
      <c r="M1516" s="5" t="str">
        <f aca="false">IF(ISBLANK(A1516),"",K1516/($M$1+SUM(K$3:K1515)))</f>
        <v/>
      </c>
      <c r="N1516" s="0" t="str">
        <f aca="false">IF(ISBLANK(A1516),"",IF(H1517=0,NETWORKDAYS($H$3,H1516,holiday!$B$2:$B$10),IF(DAY(H1516)&lt;DAY(H1517),NETWORKDAYS($H$3,H1516,holiday!$B$2:$B$10),0)))</f>
        <v/>
      </c>
      <c r="O1516" s="0" t="str">
        <f aca="false">IF(ISBLANK(A1516),"",SUMIF($A$3:$A1516,O$2,$B$3:$B1516))</f>
        <v/>
      </c>
      <c r="P1516" s="0" t="str">
        <f aca="false">IF(ISBLANK(A1516),"",SUMIF($A$3:$A1516,P$2,$B$3:$B1516))</f>
        <v/>
      </c>
      <c r="Q1516" s="0" t="str">
        <f aca="false">IF(ISBLANK(A1516),"",SUMIF($A$3:$A1516,Q$2,$B$3:$B1516))</f>
        <v/>
      </c>
      <c r="R1516" s="0" t="str">
        <f aca="false">IF(ISBLANK(A1516),"",SUMIF($A$3:$A1516,R$2,$B$3:$B1516))</f>
        <v/>
      </c>
      <c r="T1516" s="9" t="str">
        <f aca="false">IF(ISBLANK(A1516),"",IF($A1516=T$2,$C1516,T1515))</f>
        <v/>
      </c>
      <c r="U1516" s="9" t="str">
        <f aca="false">IF(ISBLANK(A1516),"",IF($A1516=U$2,$C1516,U1515))</f>
        <v/>
      </c>
      <c r="V1516" s="9" t="str">
        <f aca="false">IF(ISBLANK(A1516),"",IF($A1516=V$2,$C1516,V1515))</f>
        <v/>
      </c>
      <c r="W1516" s="9" t="str">
        <f aca="false">IF(ISBLANK(A1516),"",IF($A1516=W$2,$C1516,W1515))</f>
        <v/>
      </c>
    </row>
    <row r="1517" customFormat="false" ht="14.1" hidden="false" customHeight="false" outlineLevel="0" collapsed="false">
      <c r="H1517" s="8" t="n">
        <f aca="false">IF(ISBLANK(D1517),,LEFT(D1517,LEN(D1517)-6)*1)</f>
        <v>0</v>
      </c>
      <c r="I1517" s="9" t="str">
        <f aca="false">IF(ISBLANK(A1517),"",-B1517*C1517)</f>
        <v/>
      </c>
      <c r="J1517" s="9" t="str">
        <f aca="false">IF(ISBLANK(A1517),"",-SUM(I$3:I1517))</f>
        <v/>
      </c>
      <c r="K1517" s="9" t="str">
        <f aca="false">IF(ISBLANK(A1517),"",SUMPRODUCT(O1517:R1517,T1517:W1517)-J1517)</f>
        <v/>
      </c>
      <c r="L1517" s="5" t="str">
        <f aca="false">IF(ISBLANK(A1517),"",K1517/$M$1)</f>
        <v/>
      </c>
      <c r="M1517" s="5" t="str">
        <f aca="false">IF(ISBLANK(A1517),"",K1517/($M$1+SUM(K$3:K1516)))</f>
        <v/>
      </c>
      <c r="N1517" s="0" t="str">
        <f aca="false">IF(ISBLANK(A1517),"",IF(H1518=0,NETWORKDAYS($H$3,H1517,holiday!$B$2:$B$10),IF(DAY(H1517)&lt;DAY(H1518),NETWORKDAYS($H$3,H1517,holiday!$B$2:$B$10),0)))</f>
        <v/>
      </c>
      <c r="O1517" s="0" t="str">
        <f aca="false">IF(ISBLANK(A1517),"",SUMIF($A$3:$A1517,O$2,$B$3:$B1517))</f>
        <v/>
      </c>
      <c r="P1517" s="0" t="str">
        <f aca="false">IF(ISBLANK(A1517),"",SUMIF($A$3:$A1517,P$2,$B$3:$B1517))</f>
        <v/>
      </c>
      <c r="Q1517" s="0" t="str">
        <f aca="false">IF(ISBLANK(A1517),"",SUMIF($A$3:$A1517,Q$2,$B$3:$B1517))</f>
        <v/>
      </c>
      <c r="R1517" s="0" t="str">
        <f aca="false">IF(ISBLANK(A1517),"",SUMIF($A$3:$A1517,R$2,$B$3:$B1517))</f>
        <v/>
      </c>
      <c r="T1517" s="9" t="str">
        <f aca="false">IF(ISBLANK(A1517),"",IF($A1517=T$2,$C1517,T1516))</f>
        <v/>
      </c>
      <c r="U1517" s="9" t="str">
        <f aca="false">IF(ISBLANK(A1517),"",IF($A1517=U$2,$C1517,U1516))</f>
        <v/>
      </c>
      <c r="V1517" s="9" t="str">
        <f aca="false">IF(ISBLANK(A1517),"",IF($A1517=V$2,$C1517,V1516))</f>
        <v/>
      </c>
      <c r="W1517" s="9" t="str">
        <f aca="false">IF(ISBLANK(A1517),"",IF($A1517=W$2,$C1517,W1516))</f>
        <v/>
      </c>
    </row>
    <row r="1518" customFormat="false" ht="14.1" hidden="false" customHeight="false" outlineLevel="0" collapsed="false">
      <c r="H1518" s="8" t="n">
        <f aca="false">IF(ISBLANK(D1518),,LEFT(D1518,LEN(D1518)-6)*1)</f>
        <v>0</v>
      </c>
      <c r="I1518" s="9" t="str">
        <f aca="false">IF(ISBLANK(A1518),"",-B1518*C1518)</f>
        <v/>
      </c>
      <c r="J1518" s="9" t="str">
        <f aca="false">IF(ISBLANK(A1518),"",-SUM(I$3:I1518))</f>
        <v/>
      </c>
      <c r="K1518" s="9" t="str">
        <f aca="false">IF(ISBLANK(A1518),"",SUMPRODUCT(O1518:R1518,T1518:W1518)-J1518)</f>
        <v/>
      </c>
      <c r="L1518" s="5" t="str">
        <f aca="false">IF(ISBLANK(A1518),"",K1518/$M$1)</f>
        <v/>
      </c>
      <c r="M1518" s="5" t="str">
        <f aca="false">IF(ISBLANK(A1518),"",K1518/($M$1+SUM(K$3:K1517)))</f>
        <v/>
      </c>
      <c r="N1518" s="0" t="str">
        <f aca="false">IF(ISBLANK(A1518),"",IF(H1519=0,NETWORKDAYS($H$3,H1518,holiday!$B$2:$B$10),IF(DAY(H1518)&lt;DAY(H1519),NETWORKDAYS($H$3,H1518,holiday!$B$2:$B$10),0)))</f>
        <v/>
      </c>
      <c r="O1518" s="0" t="str">
        <f aca="false">IF(ISBLANK(A1518),"",SUMIF($A$3:$A1518,O$2,$B$3:$B1518))</f>
        <v/>
      </c>
      <c r="P1518" s="0" t="str">
        <f aca="false">IF(ISBLANK(A1518),"",SUMIF($A$3:$A1518,P$2,$B$3:$B1518))</f>
        <v/>
      </c>
      <c r="Q1518" s="0" t="str">
        <f aca="false">IF(ISBLANK(A1518),"",SUMIF($A$3:$A1518,Q$2,$B$3:$B1518))</f>
        <v/>
      </c>
      <c r="R1518" s="0" t="str">
        <f aca="false">IF(ISBLANK(A1518),"",SUMIF($A$3:$A1518,R$2,$B$3:$B1518))</f>
        <v/>
      </c>
      <c r="T1518" s="9" t="str">
        <f aca="false">IF(ISBLANK(A1518),"",IF($A1518=T$2,$C1518,T1517))</f>
        <v/>
      </c>
      <c r="U1518" s="9" t="str">
        <f aca="false">IF(ISBLANK(A1518),"",IF($A1518=U$2,$C1518,U1517))</f>
        <v/>
      </c>
      <c r="V1518" s="9" t="str">
        <f aca="false">IF(ISBLANK(A1518),"",IF($A1518=V$2,$C1518,V1517))</f>
        <v/>
      </c>
      <c r="W1518" s="9" t="str">
        <f aca="false">IF(ISBLANK(A1518),"",IF($A1518=W$2,$C1518,W1517))</f>
        <v/>
      </c>
    </row>
    <row r="1519" customFormat="false" ht="14.1" hidden="false" customHeight="false" outlineLevel="0" collapsed="false">
      <c r="H1519" s="8" t="n">
        <f aca="false">IF(ISBLANK(D1519),,LEFT(D1519,LEN(D1519)-6)*1)</f>
        <v>0</v>
      </c>
      <c r="I1519" s="9" t="str">
        <f aca="false">IF(ISBLANK(A1519),"",-B1519*C1519)</f>
        <v/>
      </c>
      <c r="J1519" s="9" t="str">
        <f aca="false">IF(ISBLANK(A1519),"",-SUM(I$3:I1519))</f>
        <v/>
      </c>
      <c r="K1519" s="9" t="str">
        <f aca="false">IF(ISBLANK(A1519),"",SUMPRODUCT(O1519:R1519,T1519:W1519)-J1519)</f>
        <v/>
      </c>
      <c r="L1519" s="5" t="str">
        <f aca="false">IF(ISBLANK(A1519),"",K1519/$M$1)</f>
        <v/>
      </c>
      <c r="M1519" s="5" t="str">
        <f aca="false">IF(ISBLANK(A1519),"",K1519/($M$1+SUM(K$3:K1518)))</f>
        <v/>
      </c>
      <c r="N1519" s="0" t="str">
        <f aca="false">IF(ISBLANK(A1519),"",IF(H1520=0,NETWORKDAYS($H$3,H1519,holiday!$B$2:$B$10),IF(DAY(H1519)&lt;DAY(H1520),NETWORKDAYS($H$3,H1519,holiday!$B$2:$B$10),0)))</f>
        <v/>
      </c>
      <c r="O1519" s="0" t="str">
        <f aca="false">IF(ISBLANK(A1519),"",SUMIF($A$3:$A1519,O$2,$B$3:$B1519))</f>
        <v/>
      </c>
      <c r="P1519" s="0" t="str">
        <f aca="false">IF(ISBLANK(A1519),"",SUMIF($A$3:$A1519,P$2,$B$3:$B1519))</f>
        <v/>
      </c>
      <c r="Q1519" s="0" t="str">
        <f aca="false">IF(ISBLANK(A1519),"",SUMIF($A$3:$A1519,Q$2,$B$3:$B1519))</f>
        <v/>
      </c>
      <c r="R1519" s="0" t="str">
        <f aca="false">IF(ISBLANK(A1519),"",SUMIF($A$3:$A1519,R$2,$B$3:$B1519))</f>
        <v/>
      </c>
      <c r="T1519" s="9" t="str">
        <f aca="false">IF(ISBLANK(A1519),"",IF($A1519=T$2,$C1519,T1518))</f>
        <v/>
      </c>
      <c r="U1519" s="9" t="str">
        <f aca="false">IF(ISBLANK(A1519),"",IF($A1519=U$2,$C1519,U1518))</f>
        <v/>
      </c>
      <c r="V1519" s="9" t="str">
        <f aca="false">IF(ISBLANK(A1519),"",IF($A1519=V$2,$C1519,V1518))</f>
        <v/>
      </c>
      <c r="W1519" s="9" t="str">
        <f aca="false">IF(ISBLANK(A1519),"",IF($A1519=W$2,$C1519,W1518))</f>
        <v/>
      </c>
    </row>
    <row r="1520" customFormat="false" ht="14.1" hidden="false" customHeight="false" outlineLevel="0" collapsed="false">
      <c r="H1520" s="8" t="n">
        <f aca="false">IF(ISBLANK(D1520),,LEFT(D1520,LEN(D1520)-6)*1)</f>
        <v>0</v>
      </c>
      <c r="I1520" s="9" t="str">
        <f aca="false">IF(ISBLANK(A1520),"",-B1520*C1520)</f>
        <v/>
      </c>
      <c r="J1520" s="9" t="str">
        <f aca="false">IF(ISBLANK(A1520),"",-SUM(I$3:I1520))</f>
        <v/>
      </c>
      <c r="K1520" s="9" t="str">
        <f aca="false">IF(ISBLANK(A1520),"",SUMPRODUCT(O1520:R1520,T1520:W1520)-J1520)</f>
        <v/>
      </c>
      <c r="L1520" s="5" t="str">
        <f aca="false">IF(ISBLANK(A1520),"",K1520/$M$1)</f>
        <v/>
      </c>
      <c r="M1520" s="5" t="str">
        <f aca="false">IF(ISBLANK(A1520),"",K1520/($M$1+SUM(K$3:K1519)))</f>
        <v/>
      </c>
      <c r="N1520" s="0" t="str">
        <f aca="false">IF(ISBLANK(A1520),"",IF(H1521=0,NETWORKDAYS($H$3,H1520,holiday!$B$2:$B$10),IF(DAY(H1520)&lt;DAY(H1521),NETWORKDAYS($H$3,H1520,holiday!$B$2:$B$10),0)))</f>
        <v/>
      </c>
      <c r="O1520" s="0" t="str">
        <f aca="false">IF(ISBLANK(A1520),"",SUMIF($A$3:$A1520,O$2,$B$3:$B1520))</f>
        <v/>
      </c>
      <c r="P1520" s="0" t="str">
        <f aca="false">IF(ISBLANK(A1520),"",SUMIF($A$3:$A1520,P$2,$B$3:$B1520))</f>
        <v/>
      </c>
      <c r="Q1520" s="0" t="str">
        <f aca="false">IF(ISBLANK(A1520),"",SUMIF($A$3:$A1520,Q$2,$B$3:$B1520))</f>
        <v/>
      </c>
      <c r="R1520" s="0" t="str">
        <f aca="false">IF(ISBLANK(A1520),"",SUMIF($A$3:$A1520,R$2,$B$3:$B1520))</f>
        <v/>
      </c>
      <c r="T1520" s="9" t="str">
        <f aca="false">IF(ISBLANK(A1520),"",IF($A1520=T$2,$C1520,T1519))</f>
        <v/>
      </c>
      <c r="U1520" s="9" t="str">
        <f aca="false">IF(ISBLANK(A1520),"",IF($A1520=U$2,$C1520,U1519))</f>
        <v/>
      </c>
      <c r="V1520" s="9" t="str">
        <f aca="false">IF(ISBLANK(A1520),"",IF($A1520=V$2,$C1520,V1519))</f>
        <v/>
      </c>
      <c r="W1520" s="9" t="str">
        <f aca="false">IF(ISBLANK(A1520),"",IF($A1520=W$2,$C1520,W1519))</f>
        <v/>
      </c>
    </row>
    <row r="1521" customFormat="false" ht="14.1" hidden="false" customHeight="false" outlineLevel="0" collapsed="false">
      <c r="H1521" s="8" t="n">
        <f aca="false">IF(ISBLANK(D1521),,LEFT(D1521,LEN(D1521)-6)*1)</f>
        <v>0</v>
      </c>
      <c r="I1521" s="9" t="str">
        <f aca="false">IF(ISBLANK(A1521),"",-B1521*C1521)</f>
        <v/>
      </c>
      <c r="J1521" s="9" t="str">
        <f aca="false">IF(ISBLANK(A1521),"",-SUM(I$3:I1521))</f>
        <v/>
      </c>
      <c r="K1521" s="9" t="str">
        <f aca="false">IF(ISBLANK(A1521),"",SUMPRODUCT(O1521:R1521,T1521:W1521)-J1521)</f>
        <v/>
      </c>
      <c r="L1521" s="5" t="str">
        <f aca="false">IF(ISBLANK(A1521),"",K1521/$M$1)</f>
        <v/>
      </c>
      <c r="M1521" s="5" t="str">
        <f aca="false">IF(ISBLANK(A1521),"",K1521/($M$1+SUM(K$3:K1520)))</f>
        <v/>
      </c>
      <c r="N1521" s="0" t="str">
        <f aca="false">IF(ISBLANK(A1521),"",IF(H1522=0,NETWORKDAYS($H$3,H1521,holiday!$B$2:$B$10),IF(DAY(H1521)&lt;DAY(H1522),NETWORKDAYS($H$3,H1521,holiday!$B$2:$B$10),0)))</f>
        <v/>
      </c>
      <c r="O1521" s="0" t="str">
        <f aca="false">IF(ISBLANK(A1521),"",SUMIF($A$3:$A1521,O$2,$B$3:$B1521))</f>
        <v/>
      </c>
      <c r="P1521" s="0" t="str">
        <f aca="false">IF(ISBLANK(A1521),"",SUMIF($A$3:$A1521,P$2,$B$3:$B1521))</f>
        <v/>
      </c>
      <c r="Q1521" s="0" t="str">
        <f aca="false">IF(ISBLANK(A1521),"",SUMIF($A$3:$A1521,Q$2,$B$3:$B1521))</f>
        <v/>
      </c>
      <c r="R1521" s="0" t="str">
        <f aca="false">IF(ISBLANK(A1521),"",SUMIF($A$3:$A1521,R$2,$B$3:$B1521))</f>
        <v/>
      </c>
      <c r="T1521" s="9" t="str">
        <f aca="false">IF(ISBLANK(A1521),"",IF($A1521=T$2,$C1521,T1520))</f>
        <v/>
      </c>
      <c r="U1521" s="9" t="str">
        <f aca="false">IF(ISBLANK(A1521),"",IF($A1521=U$2,$C1521,U1520))</f>
        <v/>
      </c>
      <c r="V1521" s="9" t="str">
        <f aca="false">IF(ISBLANK(A1521),"",IF($A1521=V$2,$C1521,V1520))</f>
        <v/>
      </c>
      <c r="W1521" s="9" t="str">
        <f aca="false">IF(ISBLANK(A1521),"",IF($A1521=W$2,$C1521,W1520))</f>
        <v/>
      </c>
    </row>
    <row r="1522" customFormat="false" ht="14.1" hidden="false" customHeight="false" outlineLevel="0" collapsed="false">
      <c r="H1522" s="8" t="n">
        <f aca="false">IF(ISBLANK(D1522),,LEFT(D1522,LEN(D1522)-6)*1)</f>
        <v>0</v>
      </c>
      <c r="I1522" s="9" t="str">
        <f aca="false">IF(ISBLANK(A1522),"",-B1522*C1522)</f>
        <v/>
      </c>
      <c r="J1522" s="9" t="str">
        <f aca="false">IF(ISBLANK(A1522),"",-SUM(I$3:I1522))</f>
        <v/>
      </c>
      <c r="K1522" s="9" t="str">
        <f aca="false">IF(ISBLANK(A1522),"",SUMPRODUCT(O1522:R1522,T1522:W1522)-J1522)</f>
        <v/>
      </c>
      <c r="L1522" s="5" t="str">
        <f aca="false">IF(ISBLANK(A1522),"",K1522/$M$1)</f>
        <v/>
      </c>
      <c r="M1522" s="5" t="str">
        <f aca="false">IF(ISBLANK(A1522),"",K1522/($M$1+SUM(K$3:K1521)))</f>
        <v/>
      </c>
      <c r="N1522" s="0" t="str">
        <f aca="false">IF(ISBLANK(A1522),"",IF(H1523=0,NETWORKDAYS($H$3,H1522,holiday!$B$2:$B$10),IF(DAY(H1522)&lt;DAY(H1523),NETWORKDAYS($H$3,H1522,holiday!$B$2:$B$10),0)))</f>
        <v/>
      </c>
      <c r="O1522" s="0" t="str">
        <f aca="false">IF(ISBLANK(A1522),"",SUMIF($A$3:$A1522,O$2,$B$3:$B1522))</f>
        <v/>
      </c>
      <c r="P1522" s="0" t="str">
        <f aca="false">IF(ISBLANK(A1522),"",SUMIF($A$3:$A1522,P$2,$B$3:$B1522))</f>
        <v/>
      </c>
      <c r="Q1522" s="0" t="str">
        <f aca="false">IF(ISBLANK(A1522),"",SUMIF($A$3:$A1522,Q$2,$B$3:$B1522))</f>
        <v/>
      </c>
      <c r="R1522" s="0" t="str">
        <f aca="false">IF(ISBLANK(A1522),"",SUMIF($A$3:$A1522,R$2,$B$3:$B1522))</f>
        <v/>
      </c>
      <c r="T1522" s="9" t="str">
        <f aca="false">IF(ISBLANK(A1522),"",IF($A1522=T$2,$C1522,T1521))</f>
        <v/>
      </c>
      <c r="U1522" s="9" t="str">
        <f aca="false">IF(ISBLANK(A1522),"",IF($A1522=U$2,$C1522,U1521))</f>
        <v/>
      </c>
      <c r="V1522" s="9" t="str">
        <f aca="false">IF(ISBLANK(A1522),"",IF($A1522=V$2,$C1522,V1521))</f>
        <v/>
      </c>
      <c r="W1522" s="9" t="str">
        <f aca="false">IF(ISBLANK(A1522),"",IF($A1522=W$2,$C1522,W1521))</f>
        <v/>
      </c>
    </row>
    <row r="1523" customFormat="false" ht="14.1" hidden="false" customHeight="false" outlineLevel="0" collapsed="false">
      <c r="H1523" s="8" t="n">
        <f aca="false">IF(ISBLANK(D1523),,LEFT(D1523,LEN(D1523)-6)*1)</f>
        <v>0</v>
      </c>
      <c r="I1523" s="9" t="str">
        <f aca="false">IF(ISBLANK(A1523),"",-B1523*C1523)</f>
        <v/>
      </c>
      <c r="J1523" s="9" t="str">
        <f aca="false">IF(ISBLANK(A1523),"",-SUM(I$3:I1523))</f>
        <v/>
      </c>
      <c r="K1523" s="9" t="str">
        <f aca="false">IF(ISBLANK(A1523),"",SUMPRODUCT(O1523:R1523,T1523:W1523)-J1523)</f>
        <v/>
      </c>
      <c r="L1523" s="5" t="str">
        <f aca="false">IF(ISBLANK(A1523),"",K1523/$M$1)</f>
        <v/>
      </c>
      <c r="M1523" s="5" t="str">
        <f aca="false">IF(ISBLANK(A1523),"",K1523/($M$1+SUM(K$3:K1522)))</f>
        <v/>
      </c>
      <c r="N1523" s="0" t="str">
        <f aca="false">IF(ISBLANK(A1523),"",IF(H1524=0,NETWORKDAYS($H$3,H1523,holiday!$B$2:$B$10),IF(DAY(H1523)&lt;DAY(H1524),NETWORKDAYS($H$3,H1523,holiday!$B$2:$B$10),0)))</f>
        <v/>
      </c>
      <c r="O1523" s="0" t="str">
        <f aca="false">IF(ISBLANK(A1523),"",SUMIF($A$3:$A1523,O$2,$B$3:$B1523))</f>
        <v/>
      </c>
      <c r="P1523" s="0" t="str">
        <f aca="false">IF(ISBLANK(A1523),"",SUMIF($A$3:$A1523,P$2,$B$3:$B1523))</f>
        <v/>
      </c>
      <c r="Q1523" s="0" t="str">
        <f aca="false">IF(ISBLANK(A1523),"",SUMIF($A$3:$A1523,Q$2,$B$3:$B1523))</f>
        <v/>
      </c>
      <c r="R1523" s="0" t="str">
        <f aca="false">IF(ISBLANK(A1523),"",SUMIF($A$3:$A1523,R$2,$B$3:$B1523))</f>
        <v/>
      </c>
      <c r="T1523" s="9" t="str">
        <f aca="false">IF(ISBLANK(A1523),"",IF($A1523=T$2,$C1523,T1522))</f>
        <v/>
      </c>
      <c r="U1523" s="9" t="str">
        <f aca="false">IF(ISBLANK(A1523),"",IF($A1523=U$2,$C1523,U1522))</f>
        <v/>
      </c>
      <c r="V1523" s="9" t="str">
        <f aca="false">IF(ISBLANK(A1523),"",IF($A1523=V$2,$C1523,V1522))</f>
        <v/>
      </c>
      <c r="W1523" s="9" t="str">
        <f aca="false">IF(ISBLANK(A1523),"",IF($A1523=W$2,$C1523,W1522))</f>
        <v/>
      </c>
    </row>
    <row r="1524" customFormat="false" ht="14.1" hidden="false" customHeight="false" outlineLevel="0" collapsed="false">
      <c r="H1524" s="8" t="n">
        <f aca="false">IF(ISBLANK(D1524),,LEFT(D1524,LEN(D1524)-6)*1)</f>
        <v>0</v>
      </c>
      <c r="I1524" s="9" t="str">
        <f aca="false">IF(ISBLANK(A1524),"",-B1524*C1524)</f>
        <v/>
      </c>
      <c r="J1524" s="9" t="str">
        <f aca="false">IF(ISBLANK(A1524),"",-SUM(I$3:I1524))</f>
        <v/>
      </c>
      <c r="K1524" s="9" t="str">
        <f aca="false">IF(ISBLANK(A1524),"",SUMPRODUCT(O1524:R1524,T1524:W1524)-J1524)</f>
        <v/>
      </c>
      <c r="L1524" s="5" t="str">
        <f aca="false">IF(ISBLANK(A1524),"",K1524/$M$1)</f>
        <v/>
      </c>
      <c r="M1524" s="5" t="str">
        <f aca="false">IF(ISBLANK(A1524),"",K1524/($M$1+SUM(K$3:K1523)))</f>
        <v/>
      </c>
      <c r="N1524" s="0" t="str">
        <f aca="false">IF(ISBLANK(A1524),"",IF(H1525=0,NETWORKDAYS($H$3,H1524,holiday!$B$2:$B$10),IF(DAY(H1524)&lt;DAY(H1525),NETWORKDAYS($H$3,H1524,holiday!$B$2:$B$10),0)))</f>
        <v/>
      </c>
      <c r="O1524" s="0" t="str">
        <f aca="false">IF(ISBLANK(A1524),"",SUMIF($A$3:$A1524,O$2,$B$3:$B1524))</f>
        <v/>
      </c>
      <c r="P1524" s="0" t="str">
        <f aca="false">IF(ISBLANK(A1524),"",SUMIF($A$3:$A1524,P$2,$B$3:$B1524))</f>
        <v/>
      </c>
      <c r="Q1524" s="0" t="str">
        <f aca="false">IF(ISBLANK(A1524),"",SUMIF($A$3:$A1524,Q$2,$B$3:$B1524))</f>
        <v/>
      </c>
      <c r="R1524" s="0" t="str">
        <f aca="false">IF(ISBLANK(A1524),"",SUMIF($A$3:$A1524,R$2,$B$3:$B1524))</f>
        <v/>
      </c>
      <c r="T1524" s="9" t="str">
        <f aca="false">IF(ISBLANK(A1524),"",IF($A1524=T$2,$C1524,T1523))</f>
        <v/>
      </c>
      <c r="U1524" s="9" t="str">
        <f aca="false">IF(ISBLANK(A1524),"",IF($A1524=U$2,$C1524,U1523))</f>
        <v/>
      </c>
      <c r="V1524" s="9" t="str">
        <f aca="false">IF(ISBLANK(A1524),"",IF($A1524=V$2,$C1524,V1523))</f>
        <v/>
      </c>
      <c r="W1524" s="9" t="str">
        <f aca="false">IF(ISBLANK(A1524),"",IF($A1524=W$2,$C1524,W1523))</f>
        <v/>
      </c>
    </row>
    <row r="1525" customFormat="false" ht="14.1" hidden="false" customHeight="false" outlineLevel="0" collapsed="false">
      <c r="H1525" s="8" t="n">
        <f aca="false">IF(ISBLANK(D1525),,LEFT(D1525,LEN(D1525)-6)*1)</f>
        <v>0</v>
      </c>
      <c r="I1525" s="9" t="str">
        <f aca="false">IF(ISBLANK(A1525),"",-B1525*C1525)</f>
        <v/>
      </c>
      <c r="J1525" s="9" t="str">
        <f aca="false">IF(ISBLANK(A1525),"",-SUM(I$3:I1525))</f>
        <v/>
      </c>
      <c r="K1525" s="9" t="str">
        <f aca="false">IF(ISBLANK(A1525),"",SUMPRODUCT(O1525:R1525,T1525:W1525)-J1525)</f>
        <v/>
      </c>
      <c r="L1525" s="5" t="str">
        <f aca="false">IF(ISBLANK(A1525),"",K1525/$M$1)</f>
        <v/>
      </c>
      <c r="M1525" s="5" t="str">
        <f aca="false">IF(ISBLANK(A1525),"",K1525/($M$1+SUM(K$3:K1524)))</f>
        <v/>
      </c>
      <c r="N1525" s="0" t="str">
        <f aca="false">IF(ISBLANK(A1525),"",IF(H1526=0,NETWORKDAYS($H$3,H1525,holiday!$B$2:$B$10),IF(DAY(H1525)&lt;DAY(H1526),NETWORKDAYS($H$3,H1525,holiday!$B$2:$B$10),0)))</f>
        <v/>
      </c>
      <c r="O1525" s="0" t="str">
        <f aca="false">IF(ISBLANK(A1525),"",SUMIF($A$3:$A1525,O$2,$B$3:$B1525))</f>
        <v/>
      </c>
      <c r="P1525" s="0" t="str">
        <f aca="false">IF(ISBLANK(A1525),"",SUMIF($A$3:$A1525,P$2,$B$3:$B1525))</f>
        <v/>
      </c>
      <c r="Q1525" s="0" t="str">
        <f aca="false">IF(ISBLANK(A1525),"",SUMIF($A$3:$A1525,Q$2,$B$3:$B1525))</f>
        <v/>
      </c>
      <c r="R1525" s="0" t="str">
        <f aca="false">IF(ISBLANK(A1525),"",SUMIF($A$3:$A1525,R$2,$B$3:$B1525))</f>
        <v/>
      </c>
      <c r="T1525" s="9" t="str">
        <f aca="false">IF(ISBLANK(A1525),"",IF($A1525=T$2,$C1525,T1524))</f>
        <v/>
      </c>
      <c r="U1525" s="9" t="str">
        <f aca="false">IF(ISBLANK(A1525),"",IF($A1525=U$2,$C1525,U1524))</f>
        <v/>
      </c>
      <c r="V1525" s="9" t="str">
        <f aca="false">IF(ISBLANK(A1525),"",IF($A1525=V$2,$C1525,V1524))</f>
        <v/>
      </c>
      <c r="W1525" s="9" t="str">
        <f aca="false">IF(ISBLANK(A1525),"",IF($A1525=W$2,$C1525,W1524))</f>
        <v/>
      </c>
    </row>
    <row r="1526" customFormat="false" ht="14.1" hidden="false" customHeight="false" outlineLevel="0" collapsed="false">
      <c r="H1526" s="8" t="n">
        <f aca="false">IF(ISBLANK(D1526),,LEFT(D1526,LEN(D1526)-6)*1)</f>
        <v>0</v>
      </c>
      <c r="I1526" s="9" t="str">
        <f aca="false">IF(ISBLANK(A1526),"",-B1526*C1526)</f>
        <v/>
      </c>
      <c r="J1526" s="9" t="str">
        <f aca="false">IF(ISBLANK(A1526),"",-SUM(I$3:I1526))</f>
        <v/>
      </c>
      <c r="K1526" s="9" t="str">
        <f aca="false">IF(ISBLANK(A1526),"",SUMPRODUCT(O1526:R1526,T1526:W1526)-J1526)</f>
        <v/>
      </c>
      <c r="L1526" s="5" t="str">
        <f aca="false">IF(ISBLANK(A1526),"",K1526/$M$1)</f>
        <v/>
      </c>
      <c r="M1526" s="5" t="str">
        <f aca="false">IF(ISBLANK(A1526),"",K1526/($M$1+SUM(K$3:K1525)))</f>
        <v/>
      </c>
      <c r="N1526" s="0" t="str">
        <f aca="false">IF(ISBLANK(A1526),"",IF(H1527=0,NETWORKDAYS($H$3,H1526,holiday!$B$2:$B$10),IF(DAY(H1526)&lt;DAY(H1527),NETWORKDAYS($H$3,H1526,holiday!$B$2:$B$10),0)))</f>
        <v/>
      </c>
      <c r="O1526" s="0" t="str">
        <f aca="false">IF(ISBLANK(A1526),"",SUMIF($A$3:$A1526,O$2,$B$3:$B1526))</f>
        <v/>
      </c>
      <c r="P1526" s="0" t="str">
        <f aca="false">IF(ISBLANK(A1526),"",SUMIF($A$3:$A1526,P$2,$B$3:$B1526))</f>
        <v/>
      </c>
      <c r="Q1526" s="0" t="str">
        <f aca="false">IF(ISBLANK(A1526),"",SUMIF($A$3:$A1526,Q$2,$B$3:$B1526))</f>
        <v/>
      </c>
      <c r="R1526" s="0" t="str">
        <f aca="false">IF(ISBLANK(A1526),"",SUMIF($A$3:$A1526,R$2,$B$3:$B1526))</f>
        <v/>
      </c>
      <c r="T1526" s="9" t="str">
        <f aca="false">IF(ISBLANK(A1526),"",IF($A1526=T$2,$C1526,T1525))</f>
        <v/>
      </c>
      <c r="U1526" s="9" t="str">
        <f aca="false">IF(ISBLANK(A1526),"",IF($A1526=U$2,$C1526,U1525))</f>
        <v/>
      </c>
      <c r="V1526" s="9" t="str">
        <f aca="false">IF(ISBLANK(A1526),"",IF($A1526=V$2,$C1526,V1525))</f>
        <v/>
      </c>
      <c r="W1526" s="9" t="str">
        <f aca="false">IF(ISBLANK(A1526),"",IF($A1526=W$2,$C1526,W1525))</f>
        <v/>
      </c>
    </row>
    <row r="1527" customFormat="false" ht="14.1" hidden="false" customHeight="false" outlineLevel="0" collapsed="false">
      <c r="H1527" s="8" t="n">
        <f aca="false">IF(ISBLANK(D1527),,LEFT(D1527,LEN(D1527)-6)*1)</f>
        <v>0</v>
      </c>
      <c r="I1527" s="9" t="str">
        <f aca="false">IF(ISBLANK(A1527),"",-B1527*C1527)</f>
        <v/>
      </c>
      <c r="J1527" s="9" t="str">
        <f aca="false">IF(ISBLANK(A1527),"",-SUM(I$3:I1527))</f>
        <v/>
      </c>
      <c r="K1527" s="9" t="str">
        <f aca="false">IF(ISBLANK(A1527),"",SUMPRODUCT(O1527:R1527,T1527:W1527)-J1527)</f>
        <v/>
      </c>
      <c r="L1527" s="5" t="str">
        <f aca="false">IF(ISBLANK(A1527),"",K1527/$M$1)</f>
        <v/>
      </c>
      <c r="M1527" s="5" t="str">
        <f aca="false">IF(ISBLANK(A1527),"",K1527/($M$1+SUM(K$3:K1526)))</f>
        <v/>
      </c>
      <c r="N1527" s="0" t="str">
        <f aca="false">IF(ISBLANK(A1527),"",IF(H1528=0,NETWORKDAYS($H$3,H1527,holiday!$B$2:$B$10),IF(DAY(H1527)&lt;DAY(H1528),NETWORKDAYS($H$3,H1527,holiday!$B$2:$B$10),0)))</f>
        <v/>
      </c>
      <c r="O1527" s="0" t="str">
        <f aca="false">IF(ISBLANK(A1527),"",SUMIF($A$3:$A1527,O$2,$B$3:$B1527))</f>
        <v/>
      </c>
      <c r="P1527" s="0" t="str">
        <f aca="false">IF(ISBLANK(A1527),"",SUMIF($A$3:$A1527,P$2,$B$3:$B1527))</f>
        <v/>
      </c>
      <c r="Q1527" s="0" t="str">
        <f aca="false">IF(ISBLANK(A1527),"",SUMIF($A$3:$A1527,Q$2,$B$3:$B1527))</f>
        <v/>
      </c>
      <c r="R1527" s="0" t="str">
        <f aca="false">IF(ISBLANK(A1527),"",SUMIF($A$3:$A1527,R$2,$B$3:$B1527))</f>
        <v/>
      </c>
      <c r="T1527" s="9" t="str">
        <f aca="false">IF(ISBLANK(A1527),"",IF($A1527=T$2,$C1527,T1526))</f>
        <v/>
      </c>
      <c r="U1527" s="9" t="str">
        <f aca="false">IF(ISBLANK(A1527),"",IF($A1527=U$2,$C1527,U1526))</f>
        <v/>
      </c>
      <c r="V1527" s="9" t="str">
        <f aca="false">IF(ISBLANK(A1527),"",IF($A1527=V$2,$C1527,V1526))</f>
        <v/>
      </c>
      <c r="W1527" s="9" t="str">
        <f aca="false">IF(ISBLANK(A1527),"",IF($A1527=W$2,$C1527,W1526))</f>
        <v/>
      </c>
    </row>
    <row r="1528" customFormat="false" ht="14.1" hidden="false" customHeight="false" outlineLevel="0" collapsed="false">
      <c r="H1528" s="8" t="n">
        <f aca="false">IF(ISBLANK(D1528),,LEFT(D1528,LEN(D1528)-6)*1)</f>
        <v>0</v>
      </c>
      <c r="I1528" s="9" t="str">
        <f aca="false">IF(ISBLANK(A1528),"",-B1528*C1528)</f>
        <v/>
      </c>
      <c r="J1528" s="9" t="str">
        <f aca="false">IF(ISBLANK(A1528),"",-SUM(I$3:I1528))</f>
        <v/>
      </c>
      <c r="K1528" s="9" t="str">
        <f aca="false">IF(ISBLANK(A1528),"",SUMPRODUCT(O1528:R1528,T1528:W1528)-J1528)</f>
        <v/>
      </c>
      <c r="L1528" s="5" t="str">
        <f aca="false">IF(ISBLANK(A1528),"",K1528/$M$1)</f>
        <v/>
      </c>
      <c r="M1528" s="5" t="str">
        <f aca="false">IF(ISBLANK(A1528),"",K1528/($M$1+SUM(K$3:K1527)))</f>
        <v/>
      </c>
      <c r="N1528" s="0" t="str">
        <f aca="false">IF(ISBLANK(A1528),"",IF(H1529=0,NETWORKDAYS($H$3,H1528,holiday!$B$2:$B$10),IF(DAY(H1528)&lt;DAY(H1529),NETWORKDAYS($H$3,H1528,holiday!$B$2:$B$10),0)))</f>
        <v/>
      </c>
      <c r="O1528" s="0" t="str">
        <f aca="false">IF(ISBLANK(A1528),"",SUMIF($A$3:$A1528,O$2,$B$3:$B1528))</f>
        <v/>
      </c>
      <c r="P1528" s="0" t="str">
        <f aca="false">IF(ISBLANK(A1528),"",SUMIF($A$3:$A1528,P$2,$B$3:$B1528))</f>
        <v/>
      </c>
      <c r="Q1528" s="0" t="str">
        <f aca="false">IF(ISBLANK(A1528),"",SUMIF($A$3:$A1528,Q$2,$B$3:$B1528))</f>
        <v/>
      </c>
      <c r="R1528" s="0" t="str">
        <f aca="false">IF(ISBLANK(A1528),"",SUMIF($A$3:$A1528,R$2,$B$3:$B1528))</f>
        <v/>
      </c>
      <c r="T1528" s="9" t="str">
        <f aca="false">IF(ISBLANK(A1528),"",IF($A1528=T$2,$C1528,T1527))</f>
        <v/>
      </c>
      <c r="U1528" s="9" t="str">
        <f aca="false">IF(ISBLANK(A1528),"",IF($A1528=U$2,$C1528,U1527))</f>
        <v/>
      </c>
      <c r="V1528" s="9" t="str">
        <f aca="false">IF(ISBLANK(A1528),"",IF($A1528=V$2,$C1528,V1527))</f>
        <v/>
      </c>
      <c r="W1528" s="9" t="str">
        <f aca="false">IF(ISBLANK(A1528),"",IF($A1528=W$2,$C1528,W1527))</f>
        <v/>
      </c>
    </row>
    <row r="1529" customFormat="false" ht="14.1" hidden="false" customHeight="false" outlineLevel="0" collapsed="false">
      <c r="H1529" s="8" t="n">
        <f aca="false">IF(ISBLANK(D1529),,LEFT(D1529,LEN(D1529)-6)*1)</f>
        <v>0</v>
      </c>
      <c r="I1529" s="9" t="str">
        <f aca="false">IF(ISBLANK(A1529),"",-B1529*C1529)</f>
        <v/>
      </c>
      <c r="J1529" s="9" t="str">
        <f aca="false">IF(ISBLANK(A1529),"",-SUM(I$3:I1529))</f>
        <v/>
      </c>
      <c r="K1529" s="9" t="str">
        <f aca="false">IF(ISBLANK(A1529),"",SUMPRODUCT(O1529:R1529,T1529:W1529)-J1529)</f>
        <v/>
      </c>
      <c r="L1529" s="5" t="str">
        <f aca="false">IF(ISBLANK(A1529),"",K1529/$M$1)</f>
        <v/>
      </c>
      <c r="M1529" s="5" t="str">
        <f aca="false">IF(ISBLANK(A1529),"",K1529/($M$1+SUM(K$3:K1528)))</f>
        <v/>
      </c>
      <c r="N1529" s="0" t="str">
        <f aca="false">IF(ISBLANK(A1529),"",IF(H1530=0,NETWORKDAYS($H$3,H1529,holiday!$B$2:$B$10),IF(DAY(H1529)&lt;DAY(H1530),NETWORKDAYS($H$3,H1529,holiday!$B$2:$B$10),0)))</f>
        <v/>
      </c>
      <c r="O1529" s="0" t="str">
        <f aca="false">IF(ISBLANK(A1529),"",SUMIF($A$3:$A1529,O$2,$B$3:$B1529))</f>
        <v/>
      </c>
      <c r="P1529" s="0" t="str">
        <f aca="false">IF(ISBLANK(A1529),"",SUMIF($A$3:$A1529,P$2,$B$3:$B1529))</f>
        <v/>
      </c>
      <c r="Q1529" s="0" t="str">
        <f aca="false">IF(ISBLANK(A1529),"",SUMIF($A$3:$A1529,Q$2,$B$3:$B1529))</f>
        <v/>
      </c>
      <c r="R1529" s="0" t="str">
        <f aca="false">IF(ISBLANK(A1529),"",SUMIF($A$3:$A1529,R$2,$B$3:$B1529))</f>
        <v/>
      </c>
      <c r="T1529" s="9" t="str">
        <f aca="false">IF(ISBLANK(A1529),"",IF($A1529=T$2,$C1529,T1528))</f>
        <v/>
      </c>
      <c r="U1529" s="9" t="str">
        <f aca="false">IF(ISBLANK(A1529),"",IF($A1529=U$2,$C1529,U1528))</f>
        <v/>
      </c>
      <c r="V1529" s="9" t="str">
        <f aca="false">IF(ISBLANK(A1529),"",IF($A1529=V$2,$C1529,V1528))</f>
        <v/>
      </c>
      <c r="W1529" s="9" t="str">
        <f aca="false">IF(ISBLANK(A1529),"",IF($A1529=W$2,$C1529,W1528))</f>
        <v/>
      </c>
    </row>
    <row r="1530" customFormat="false" ht="14.1" hidden="false" customHeight="false" outlineLevel="0" collapsed="false">
      <c r="H1530" s="8" t="n">
        <f aca="false">IF(ISBLANK(D1530),,LEFT(D1530,LEN(D1530)-6)*1)</f>
        <v>0</v>
      </c>
      <c r="I1530" s="9" t="str">
        <f aca="false">IF(ISBLANK(A1530),"",-B1530*C1530)</f>
        <v/>
      </c>
      <c r="J1530" s="9" t="str">
        <f aca="false">IF(ISBLANK(A1530),"",-SUM(I$3:I1530))</f>
        <v/>
      </c>
      <c r="K1530" s="9" t="str">
        <f aca="false">IF(ISBLANK(A1530),"",SUMPRODUCT(O1530:R1530,T1530:W1530)-J1530)</f>
        <v/>
      </c>
      <c r="L1530" s="5" t="str">
        <f aca="false">IF(ISBLANK(A1530),"",K1530/$M$1)</f>
        <v/>
      </c>
      <c r="M1530" s="5" t="str">
        <f aca="false">IF(ISBLANK(A1530),"",K1530/($M$1+SUM(K$3:K1529)))</f>
        <v/>
      </c>
      <c r="N1530" s="0" t="str">
        <f aca="false">IF(ISBLANK(A1530),"",IF(H1531=0,NETWORKDAYS($H$3,H1530,holiday!$B$2:$B$10),IF(DAY(H1530)&lt;DAY(H1531),NETWORKDAYS($H$3,H1530,holiday!$B$2:$B$10),0)))</f>
        <v/>
      </c>
      <c r="O1530" s="0" t="str">
        <f aca="false">IF(ISBLANK(A1530),"",SUMIF($A$3:$A1530,O$2,$B$3:$B1530))</f>
        <v/>
      </c>
      <c r="P1530" s="0" t="str">
        <f aca="false">IF(ISBLANK(A1530),"",SUMIF($A$3:$A1530,P$2,$B$3:$B1530))</f>
        <v/>
      </c>
      <c r="Q1530" s="0" t="str">
        <f aca="false">IF(ISBLANK(A1530),"",SUMIF($A$3:$A1530,Q$2,$B$3:$B1530))</f>
        <v/>
      </c>
      <c r="R1530" s="0" t="str">
        <f aca="false">IF(ISBLANK(A1530),"",SUMIF($A$3:$A1530,R$2,$B$3:$B1530))</f>
        <v/>
      </c>
      <c r="T1530" s="9" t="str">
        <f aca="false">IF(ISBLANK(A1530),"",IF($A1530=T$2,$C1530,T1529))</f>
        <v/>
      </c>
      <c r="U1530" s="9" t="str">
        <f aca="false">IF(ISBLANK(A1530),"",IF($A1530=U$2,$C1530,U1529))</f>
        <v/>
      </c>
      <c r="V1530" s="9" t="str">
        <f aca="false">IF(ISBLANK(A1530),"",IF($A1530=V$2,$C1530,V1529))</f>
        <v/>
      </c>
      <c r="W1530" s="9" t="str">
        <f aca="false">IF(ISBLANK(A1530),"",IF($A1530=W$2,$C1530,W1529))</f>
        <v/>
      </c>
    </row>
    <row r="1531" customFormat="false" ht="14.1" hidden="false" customHeight="false" outlineLevel="0" collapsed="false">
      <c r="H1531" s="8" t="n">
        <f aca="false">IF(ISBLANK(D1531),,LEFT(D1531,LEN(D1531)-6)*1)</f>
        <v>0</v>
      </c>
      <c r="I1531" s="9" t="str">
        <f aca="false">IF(ISBLANK(A1531),"",-B1531*C1531)</f>
        <v/>
      </c>
      <c r="J1531" s="9" t="str">
        <f aca="false">IF(ISBLANK(A1531),"",-SUM(I$3:I1531))</f>
        <v/>
      </c>
      <c r="K1531" s="9" t="str">
        <f aca="false">IF(ISBLANK(A1531),"",SUMPRODUCT(O1531:R1531,T1531:W1531)-J1531)</f>
        <v/>
      </c>
      <c r="L1531" s="5" t="str">
        <f aca="false">IF(ISBLANK(A1531),"",K1531/$M$1)</f>
        <v/>
      </c>
      <c r="M1531" s="5" t="str">
        <f aca="false">IF(ISBLANK(A1531),"",K1531/($M$1+SUM(K$3:K1530)))</f>
        <v/>
      </c>
      <c r="N1531" s="0" t="str">
        <f aca="false">IF(ISBLANK(A1531),"",IF(H1532=0,NETWORKDAYS($H$3,H1531,holiday!$B$2:$B$10),IF(DAY(H1531)&lt;DAY(H1532),NETWORKDAYS($H$3,H1531,holiday!$B$2:$B$10),0)))</f>
        <v/>
      </c>
      <c r="O1531" s="0" t="str">
        <f aca="false">IF(ISBLANK(A1531),"",SUMIF($A$3:$A1531,O$2,$B$3:$B1531))</f>
        <v/>
      </c>
      <c r="P1531" s="0" t="str">
        <f aca="false">IF(ISBLANK(A1531),"",SUMIF($A$3:$A1531,P$2,$B$3:$B1531))</f>
        <v/>
      </c>
      <c r="Q1531" s="0" t="str">
        <f aca="false">IF(ISBLANK(A1531),"",SUMIF($A$3:$A1531,Q$2,$B$3:$B1531))</f>
        <v/>
      </c>
      <c r="R1531" s="0" t="str">
        <f aca="false">IF(ISBLANK(A1531),"",SUMIF($A$3:$A1531,R$2,$B$3:$B1531))</f>
        <v/>
      </c>
      <c r="T1531" s="9" t="str">
        <f aca="false">IF(ISBLANK(A1531),"",IF($A1531=T$2,$C1531,T1530))</f>
        <v/>
      </c>
      <c r="U1531" s="9" t="str">
        <f aca="false">IF(ISBLANK(A1531),"",IF($A1531=U$2,$C1531,U1530))</f>
        <v/>
      </c>
      <c r="V1531" s="9" t="str">
        <f aca="false">IF(ISBLANK(A1531),"",IF($A1531=V$2,$C1531,V1530))</f>
        <v/>
      </c>
      <c r="W1531" s="9" t="str">
        <f aca="false">IF(ISBLANK(A1531),"",IF($A1531=W$2,$C1531,W1530))</f>
        <v/>
      </c>
    </row>
    <row r="1532" customFormat="false" ht="14.1" hidden="false" customHeight="false" outlineLevel="0" collapsed="false">
      <c r="H1532" s="8" t="n">
        <f aca="false">IF(ISBLANK(D1532),,LEFT(D1532,LEN(D1532)-6)*1)</f>
        <v>0</v>
      </c>
      <c r="I1532" s="9" t="str">
        <f aca="false">IF(ISBLANK(A1532),"",-B1532*C1532)</f>
        <v/>
      </c>
      <c r="J1532" s="9" t="str">
        <f aca="false">IF(ISBLANK(A1532),"",-SUM(I$3:I1532))</f>
        <v/>
      </c>
      <c r="K1532" s="9" t="str">
        <f aca="false">IF(ISBLANK(A1532),"",SUMPRODUCT(O1532:R1532,T1532:W1532)-J1532)</f>
        <v/>
      </c>
      <c r="L1532" s="5" t="str">
        <f aca="false">IF(ISBLANK(A1532),"",K1532/$M$1)</f>
        <v/>
      </c>
      <c r="M1532" s="5" t="str">
        <f aca="false">IF(ISBLANK(A1532),"",K1532/($M$1+SUM(K$3:K1531)))</f>
        <v/>
      </c>
      <c r="N1532" s="0" t="str">
        <f aca="false">IF(ISBLANK(A1532),"",IF(H1533=0,NETWORKDAYS($H$3,H1532,holiday!$B$2:$B$10),IF(DAY(H1532)&lt;DAY(H1533),NETWORKDAYS($H$3,H1532,holiday!$B$2:$B$10),0)))</f>
        <v/>
      </c>
      <c r="O1532" s="0" t="str">
        <f aca="false">IF(ISBLANK(A1532),"",SUMIF($A$3:$A1532,O$2,$B$3:$B1532))</f>
        <v/>
      </c>
      <c r="P1532" s="0" t="str">
        <f aca="false">IF(ISBLANK(A1532),"",SUMIF($A$3:$A1532,P$2,$B$3:$B1532))</f>
        <v/>
      </c>
      <c r="Q1532" s="0" t="str">
        <f aca="false">IF(ISBLANK(A1532),"",SUMIF($A$3:$A1532,Q$2,$B$3:$B1532))</f>
        <v/>
      </c>
      <c r="R1532" s="0" t="str">
        <f aca="false">IF(ISBLANK(A1532),"",SUMIF($A$3:$A1532,R$2,$B$3:$B1532))</f>
        <v/>
      </c>
      <c r="T1532" s="9" t="str">
        <f aca="false">IF(ISBLANK(A1532),"",IF($A1532=T$2,$C1532,T1531))</f>
        <v/>
      </c>
      <c r="U1532" s="9" t="str">
        <f aca="false">IF(ISBLANK(A1532),"",IF($A1532=U$2,$C1532,U1531))</f>
        <v/>
      </c>
      <c r="V1532" s="9" t="str">
        <f aca="false">IF(ISBLANK(A1532),"",IF($A1532=V$2,$C1532,V1531))</f>
        <v/>
      </c>
      <c r="W1532" s="9" t="str">
        <f aca="false">IF(ISBLANK(A1532),"",IF($A1532=W$2,$C1532,W1531))</f>
        <v/>
      </c>
    </row>
    <row r="1533" customFormat="false" ht="14.1" hidden="false" customHeight="false" outlineLevel="0" collapsed="false">
      <c r="H1533" s="8" t="n">
        <f aca="false">IF(ISBLANK(D1533),,LEFT(D1533,LEN(D1533)-6)*1)</f>
        <v>0</v>
      </c>
      <c r="I1533" s="9" t="str">
        <f aca="false">IF(ISBLANK(A1533),"",-B1533*C1533)</f>
        <v/>
      </c>
      <c r="J1533" s="9" t="str">
        <f aca="false">IF(ISBLANK(A1533),"",-SUM(I$3:I1533))</f>
        <v/>
      </c>
      <c r="K1533" s="9" t="str">
        <f aca="false">IF(ISBLANK(A1533),"",SUMPRODUCT(O1533:R1533,T1533:W1533)-J1533)</f>
        <v/>
      </c>
      <c r="L1533" s="5" t="str">
        <f aca="false">IF(ISBLANK(A1533),"",K1533/$M$1)</f>
        <v/>
      </c>
      <c r="M1533" s="5" t="str">
        <f aca="false">IF(ISBLANK(A1533),"",K1533/($M$1+SUM(K$3:K1532)))</f>
        <v/>
      </c>
      <c r="N1533" s="0" t="str">
        <f aca="false">IF(ISBLANK(A1533),"",IF(H1534=0,NETWORKDAYS($H$3,H1533,holiday!$B$2:$B$10),IF(DAY(H1533)&lt;DAY(H1534),NETWORKDAYS($H$3,H1533,holiday!$B$2:$B$10),0)))</f>
        <v/>
      </c>
      <c r="O1533" s="0" t="str">
        <f aca="false">IF(ISBLANK(A1533),"",SUMIF($A$3:$A1533,O$2,$B$3:$B1533))</f>
        <v/>
      </c>
      <c r="P1533" s="0" t="str">
        <f aca="false">IF(ISBLANK(A1533),"",SUMIF($A$3:$A1533,P$2,$B$3:$B1533))</f>
        <v/>
      </c>
      <c r="Q1533" s="0" t="str">
        <f aca="false">IF(ISBLANK(A1533),"",SUMIF($A$3:$A1533,Q$2,$B$3:$B1533))</f>
        <v/>
      </c>
      <c r="R1533" s="0" t="str">
        <f aca="false">IF(ISBLANK(A1533),"",SUMIF($A$3:$A1533,R$2,$B$3:$B1533))</f>
        <v/>
      </c>
      <c r="T1533" s="9" t="str">
        <f aca="false">IF(ISBLANK(A1533),"",IF($A1533=T$2,$C1533,T1532))</f>
        <v/>
      </c>
      <c r="U1533" s="9" t="str">
        <f aca="false">IF(ISBLANK(A1533),"",IF($A1533=U$2,$C1533,U1532))</f>
        <v/>
      </c>
      <c r="V1533" s="9" t="str">
        <f aca="false">IF(ISBLANK(A1533),"",IF($A1533=V$2,$C1533,V1532))</f>
        <v/>
      </c>
      <c r="W1533" s="9" t="str">
        <f aca="false">IF(ISBLANK(A1533),"",IF($A1533=W$2,$C1533,W1532))</f>
        <v/>
      </c>
    </row>
    <row r="1534" customFormat="false" ht="14.1" hidden="false" customHeight="false" outlineLevel="0" collapsed="false">
      <c r="H1534" s="8" t="n">
        <f aca="false">IF(ISBLANK(D1534),,LEFT(D1534,LEN(D1534)-6)*1)</f>
        <v>0</v>
      </c>
      <c r="I1534" s="9" t="str">
        <f aca="false">IF(ISBLANK(A1534),"",-B1534*C1534)</f>
        <v/>
      </c>
      <c r="J1534" s="9" t="str">
        <f aca="false">IF(ISBLANK(A1534),"",-SUM(I$3:I1534))</f>
        <v/>
      </c>
      <c r="K1534" s="9" t="str">
        <f aca="false">IF(ISBLANK(A1534),"",SUMPRODUCT(O1534:R1534,T1534:W1534)-J1534)</f>
        <v/>
      </c>
      <c r="L1534" s="5" t="str">
        <f aca="false">IF(ISBLANK(A1534),"",K1534/$M$1)</f>
        <v/>
      </c>
      <c r="M1534" s="5" t="str">
        <f aca="false">IF(ISBLANK(A1534),"",K1534/($M$1+SUM(K$3:K1533)))</f>
        <v/>
      </c>
      <c r="N1534" s="0" t="str">
        <f aca="false">IF(ISBLANK(A1534),"",IF(H1535=0,NETWORKDAYS($H$3,H1534,holiday!$B$2:$B$10),IF(DAY(H1534)&lt;DAY(H1535),NETWORKDAYS($H$3,H1534,holiday!$B$2:$B$10),0)))</f>
        <v/>
      </c>
      <c r="O1534" s="0" t="str">
        <f aca="false">IF(ISBLANK(A1534),"",SUMIF($A$3:$A1534,O$2,$B$3:$B1534))</f>
        <v/>
      </c>
      <c r="P1534" s="0" t="str">
        <f aca="false">IF(ISBLANK(A1534),"",SUMIF($A$3:$A1534,P$2,$B$3:$B1534))</f>
        <v/>
      </c>
      <c r="Q1534" s="0" t="str">
        <f aca="false">IF(ISBLANK(A1534),"",SUMIF($A$3:$A1534,Q$2,$B$3:$B1534))</f>
        <v/>
      </c>
      <c r="R1534" s="0" t="str">
        <f aca="false">IF(ISBLANK(A1534),"",SUMIF($A$3:$A1534,R$2,$B$3:$B1534))</f>
        <v/>
      </c>
      <c r="T1534" s="9" t="str">
        <f aca="false">IF(ISBLANK(A1534),"",IF($A1534=T$2,$C1534,T1533))</f>
        <v/>
      </c>
      <c r="U1534" s="9" t="str">
        <f aca="false">IF(ISBLANK(A1534),"",IF($A1534=U$2,$C1534,U1533))</f>
        <v/>
      </c>
      <c r="V1534" s="9" t="str">
        <f aca="false">IF(ISBLANK(A1534),"",IF($A1534=V$2,$C1534,V1533))</f>
        <v/>
      </c>
      <c r="W1534" s="9" t="str">
        <f aca="false">IF(ISBLANK(A1534),"",IF($A1534=W$2,$C1534,W1533))</f>
        <v/>
      </c>
    </row>
    <row r="1535" customFormat="false" ht="14.1" hidden="false" customHeight="false" outlineLevel="0" collapsed="false">
      <c r="H1535" s="8" t="n">
        <f aca="false">IF(ISBLANK(D1535),,LEFT(D1535,LEN(D1535)-6)*1)</f>
        <v>0</v>
      </c>
      <c r="I1535" s="9" t="str">
        <f aca="false">IF(ISBLANK(A1535),"",-B1535*C1535)</f>
        <v/>
      </c>
      <c r="J1535" s="9" t="str">
        <f aca="false">IF(ISBLANK(A1535),"",-SUM(I$3:I1535))</f>
        <v/>
      </c>
      <c r="K1535" s="9" t="str">
        <f aca="false">IF(ISBLANK(A1535),"",SUMPRODUCT(O1535:R1535,T1535:W1535)-J1535)</f>
        <v/>
      </c>
      <c r="L1535" s="5" t="str">
        <f aca="false">IF(ISBLANK(A1535),"",K1535/$M$1)</f>
        <v/>
      </c>
      <c r="M1535" s="5" t="str">
        <f aca="false">IF(ISBLANK(A1535),"",K1535/($M$1+SUM(K$3:K1534)))</f>
        <v/>
      </c>
      <c r="N1535" s="0" t="str">
        <f aca="false">IF(ISBLANK(A1535),"",IF(H1536=0,NETWORKDAYS($H$3,H1535,holiday!$B$2:$B$10),IF(DAY(H1535)&lt;DAY(H1536),NETWORKDAYS($H$3,H1535,holiday!$B$2:$B$10),0)))</f>
        <v/>
      </c>
      <c r="O1535" s="0" t="str">
        <f aca="false">IF(ISBLANK(A1535),"",SUMIF($A$3:$A1535,O$2,$B$3:$B1535))</f>
        <v/>
      </c>
      <c r="P1535" s="0" t="str">
        <f aca="false">IF(ISBLANK(A1535),"",SUMIF($A$3:$A1535,P$2,$B$3:$B1535))</f>
        <v/>
      </c>
      <c r="Q1535" s="0" t="str">
        <f aca="false">IF(ISBLANK(A1535),"",SUMIF($A$3:$A1535,Q$2,$B$3:$B1535))</f>
        <v/>
      </c>
      <c r="R1535" s="0" t="str">
        <f aca="false">IF(ISBLANK(A1535),"",SUMIF($A$3:$A1535,R$2,$B$3:$B1535))</f>
        <v/>
      </c>
      <c r="T1535" s="9" t="str">
        <f aca="false">IF(ISBLANK(A1535),"",IF($A1535=T$2,$C1535,T1534))</f>
        <v/>
      </c>
      <c r="U1535" s="9" t="str">
        <f aca="false">IF(ISBLANK(A1535),"",IF($A1535=U$2,$C1535,U1534))</f>
        <v/>
      </c>
      <c r="V1535" s="9" t="str">
        <f aca="false">IF(ISBLANK(A1535),"",IF($A1535=V$2,$C1535,V1534))</f>
        <v/>
      </c>
      <c r="W1535" s="9" t="str">
        <f aca="false">IF(ISBLANK(A1535),"",IF($A1535=W$2,$C1535,W1534))</f>
        <v/>
      </c>
    </row>
    <row r="1536" customFormat="false" ht="14.1" hidden="false" customHeight="false" outlineLevel="0" collapsed="false">
      <c r="H1536" s="8" t="n">
        <f aca="false">IF(ISBLANK(D1536),,LEFT(D1536,LEN(D1536)-6)*1)</f>
        <v>0</v>
      </c>
      <c r="I1536" s="9" t="str">
        <f aca="false">IF(ISBLANK(A1536),"",-B1536*C1536)</f>
        <v/>
      </c>
      <c r="J1536" s="9" t="str">
        <f aca="false">IF(ISBLANK(A1536),"",-SUM(I$3:I1536))</f>
        <v/>
      </c>
      <c r="K1536" s="9" t="str">
        <f aca="false">IF(ISBLANK(A1536),"",SUMPRODUCT(O1536:R1536,T1536:W1536)-J1536)</f>
        <v/>
      </c>
      <c r="L1536" s="5" t="str">
        <f aca="false">IF(ISBLANK(A1536),"",K1536/$M$1)</f>
        <v/>
      </c>
      <c r="M1536" s="5" t="str">
        <f aca="false">IF(ISBLANK(A1536),"",K1536/($M$1+SUM(K$3:K1535)))</f>
        <v/>
      </c>
      <c r="N1536" s="0" t="str">
        <f aca="false">IF(ISBLANK(A1536),"",IF(H1537=0,NETWORKDAYS($H$3,H1536,holiday!$B$2:$B$10),IF(DAY(H1536)&lt;DAY(H1537),NETWORKDAYS($H$3,H1536,holiday!$B$2:$B$10),0)))</f>
        <v/>
      </c>
      <c r="O1536" s="0" t="str">
        <f aca="false">IF(ISBLANK(A1536),"",SUMIF($A$3:$A1536,O$2,$B$3:$B1536))</f>
        <v/>
      </c>
      <c r="P1536" s="0" t="str">
        <f aca="false">IF(ISBLANK(A1536),"",SUMIF($A$3:$A1536,P$2,$B$3:$B1536))</f>
        <v/>
      </c>
      <c r="Q1536" s="0" t="str">
        <f aca="false">IF(ISBLANK(A1536),"",SUMIF($A$3:$A1536,Q$2,$B$3:$B1536))</f>
        <v/>
      </c>
      <c r="R1536" s="0" t="str">
        <f aca="false">IF(ISBLANK(A1536),"",SUMIF($A$3:$A1536,R$2,$B$3:$B1536))</f>
        <v/>
      </c>
      <c r="T1536" s="9" t="str">
        <f aca="false">IF(ISBLANK(A1536),"",IF($A1536=T$2,$C1536,T1535))</f>
        <v/>
      </c>
      <c r="U1536" s="9" t="str">
        <f aca="false">IF(ISBLANK(A1536),"",IF($A1536=U$2,$C1536,U1535))</f>
        <v/>
      </c>
      <c r="V1536" s="9" t="str">
        <f aca="false">IF(ISBLANK(A1536),"",IF($A1536=V$2,$C1536,V1535))</f>
        <v/>
      </c>
      <c r="W1536" s="9" t="str">
        <f aca="false">IF(ISBLANK(A1536),"",IF($A1536=W$2,$C1536,W1535))</f>
        <v/>
      </c>
    </row>
    <row r="1537" customFormat="false" ht="14.1" hidden="false" customHeight="false" outlineLevel="0" collapsed="false">
      <c r="H1537" s="8" t="n">
        <f aca="false">IF(ISBLANK(D1537),,LEFT(D1537,LEN(D1537)-6)*1)</f>
        <v>0</v>
      </c>
      <c r="I1537" s="9" t="str">
        <f aca="false">IF(ISBLANK(A1537),"",-B1537*C1537)</f>
        <v/>
      </c>
      <c r="J1537" s="9" t="str">
        <f aca="false">IF(ISBLANK(A1537),"",-SUM(I$3:I1537))</f>
        <v/>
      </c>
      <c r="K1537" s="9" t="str">
        <f aca="false">IF(ISBLANK(A1537),"",SUMPRODUCT(O1537:R1537,T1537:W1537)-J1537)</f>
        <v/>
      </c>
      <c r="L1537" s="5" t="str">
        <f aca="false">IF(ISBLANK(A1537),"",K1537/$M$1)</f>
        <v/>
      </c>
      <c r="M1537" s="5" t="str">
        <f aca="false">IF(ISBLANK(A1537),"",K1537/($M$1+SUM(K$3:K1536)))</f>
        <v/>
      </c>
      <c r="N1537" s="0" t="str">
        <f aca="false">IF(ISBLANK(A1537),"",IF(H1538=0,NETWORKDAYS($H$3,H1537,holiday!$B$2:$B$10),IF(DAY(H1537)&lt;DAY(H1538),NETWORKDAYS($H$3,H1537,holiday!$B$2:$B$10),0)))</f>
        <v/>
      </c>
      <c r="O1537" s="0" t="str">
        <f aca="false">IF(ISBLANK(A1537),"",SUMIF($A$3:$A1537,O$2,$B$3:$B1537))</f>
        <v/>
      </c>
      <c r="P1537" s="0" t="str">
        <f aca="false">IF(ISBLANK(A1537),"",SUMIF($A$3:$A1537,P$2,$B$3:$B1537))</f>
        <v/>
      </c>
      <c r="Q1537" s="0" t="str">
        <f aca="false">IF(ISBLANK(A1537),"",SUMIF($A$3:$A1537,Q$2,$B$3:$B1537))</f>
        <v/>
      </c>
      <c r="R1537" s="0" t="str">
        <f aca="false">IF(ISBLANK(A1537),"",SUMIF($A$3:$A1537,R$2,$B$3:$B1537))</f>
        <v/>
      </c>
      <c r="T1537" s="9" t="str">
        <f aca="false">IF(ISBLANK(A1537),"",IF($A1537=T$2,$C1537,T1536))</f>
        <v/>
      </c>
      <c r="U1537" s="9" t="str">
        <f aca="false">IF(ISBLANK(A1537),"",IF($A1537=U$2,$C1537,U1536))</f>
        <v/>
      </c>
      <c r="V1537" s="9" t="str">
        <f aca="false">IF(ISBLANK(A1537),"",IF($A1537=V$2,$C1537,V1536))</f>
        <v/>
      </c>
      <c r="W1537" s="9" t="str">
        <f aca="false">IF(ISBLANK(A1537),"",IF($A1537=W$2,$C1537,W1536))</f>
        <v/>
      </c>
    </row>
    <row r="1538" customFormat="false" ht="14.1" hidden="false" customHeight="false" outlineLevel="0" collapsed="false">
      <c r="H1538" s="8" t="n">
        <f aca="false">IF(ISBLANK(D1538),,LEFT(D1538,LEN(D1538)-6)*1)</f>
        <v>0</v>
      </c>
      <c r="I1538" s="9" t="str">
        <f aca="false">IF(ISBLANK(A1538),"",-B1538*C1538)</f>
        <v/>
      </c>
      <c r="J1538" s="9" t="str">
        <f aca="false">IF(ISBLANK(A1538),"",-SUM(I$3:I1538))</f>
        <v/>
      </c>
      <c r="K1538" s="9" t="str">
        <f aca="false">IF(ISBLANK(A1538),"",SUMPRODUCT(O1538:R1538,T1538:W1538)-J1538)</f>
        <v/>
      </c>
      <c r="L1538" s="5" t="str">
        <f aca="false">IF(ISBLANK(A1538),"",K1538/$M$1)</f>
        <v/>
      </c>
      <c r="M1538" s="5" t="str">
        <f aca="false">IF(ISBLANK(A1538),"",K1538/($M$1+SUM(K$3:K1537)))</f>
        <v/>
      </c>
      <c r="N1538" s="0" t="str">
        <f aca="false">IF(ISBLANK(A1538),"",IF(H1539=0,NETWORKDAYS($H$3,H1538,holiday!$B$2:$B$10),IF(DAY(H1538)&lt;DAY(H1539),NETWORKDAYS($H$3,H1538,holiday!$B$2:$B$10),0)))</f>
        <v/>
      </c>
      <c r="O1538" s="0" t="str">
        <f aca="false">IF(ISBLANK(A1538),"",SUMIF($A$3:$A1538,O$2,$B$3:$B1538))</f>
        <v/>
      </c>
      <c r="P1538" s="0" t="str">
        <f aca="false">IF(ISBLANK(A1538),"",SUMIF($A$3:$A1538,P$2,$B$3:$B1538))</f>
        <v/>
      </c>
      <c r="Q1538" s="0" t="str">
        <f aca="false">IF(ISBLANK(A1538),"",SUMIF($A$3:$A1538,Q$2,$B$3:$B1538))</f>
        <v/>
      </c>
      <c r="R1538" s="0" t="str">
        <f aca="false">IF(ISBLANK(A1538),"",SUMIF($A$3:$A1538,R$2,$B$3:$B1538))</f>
        <v/>
      </c>
      <c r="T1538" s="9" t="str">
        <f aca="false">IF(ISBLANK(A1538),"",IF($A1538=T$2,$C1538,T1537))</f>
        <v/>
      </c>
      <c r="U1538" s="9" t="str">
        <f aca="false">IF(ISBLANK(A1538),"",IF($A1538=U$2,$C1538,U1537))</f>
        <v/>
      </c>
      <c r="V1538" s="9" t="str">
        <f aca="false">IF(ISBLANK(A1538),"",IF($A1538=V$2,$C1538,V1537))</f>
        <v/>
      </c>
      <c r="W1538" s="9" t="str">
        <f aca="false">IF(ISBLANK(A1538),"",IF($A1538=W$2,$C1538,W1537))</f>
        <v/>
      </c>
    </row>
    <row r="1539" customFormat="false" ht="14.1" hidden="false" customHeight="false" outlineLevel="0" collapsed="false">
      <c r="H1539" s="8" t="n">
        <f aca="false">IF(ISBLANK(D1539),,LEFT(D1539,LEN(D1539)-6)*1)</f>
        <v>0</v>
      </c>
      <c r="I1539" s="9" t="str">
        <f aca="false">IF(ISBLANK(A1539),"",-B1539*C1539)</f>
        <v/>
      </c>
      <c r="J1539" s="9" t="str">
        <f aca="false">IF(ISBLANK(A1539),"",-SUM(I$3:I1539))</f>
        <v/>
      </c>
      <c r="K1539" s="9" t="str">
        <f aca="false">IF(ISBLANK(A1539),"",SUMPRODUCT(O1539:R1539,T1539:W1539)-J1539)</f>
        <v/>
      </c>
      <c r="L1539" s="5" t="str">
        <f aca="false">IF(ISBLANK(A1539),"",K1539/$M$1)</f>
        <v/>
      </c>
      <c r="M1539" s="5" t="str">
        <f aca="false">IF(ISBLANK(A1539),"",K1539/($M$1+SUM(K$3:K1538)))</f>
        <v/>
      </c>
      <c r="N1539" s="0" t="str">
        <f aca="false">IF(ISBLANK(A1539),"",IF(H1540=0,NETWORKDAYS($H$3,H1539,holiday!$B$2:$B$10),IF(DAY(H1539)&lt;DAY(H1540),NETWORKDAYS($H$3,H1539,holiday!$B$2:$B$10),0)))</f>
        <v/>
      </c>
      <c r="O1539" s="0" t="str">
        <f aca="false">IF(ISBLANK(A1539),"",SUMIF($A$3:$A1539,O$2,$B$3:$B1539))</f>
        <v/>
      </c>
      <c r="P1539" s="0" t="str">
        <f aca="false">IF(ISBLANK(A1539),"",SUMIF($A$3:$A1539,P$2,$B$3:$B1539))</f>
        <v/>
      </c>
      <c r="Q1539" s="0" t="str">
        <f aca="false">IF(ISBLANK(A1539),"",SUMIF($A$3:$A1539,Q$2,$B$3:$B1539))</f>
        <v/>
      </c>
      <c r="R1539" s="0" t="str">
        <f aca="false">IF(ISBLANK(A1539),"",SUMIF($A$3:$A1539,R$2,$B$3:$B1539))</f>
        <v/>
      </c>
      <c r="T1539" s="9" t="str">
        <f aca="false">IF(ISBLANK(A1539),"",IF($A1539=T$2,$C1539,T1538))</f>
        <v/>
      </c>
      <c r="U1539" s="9" t="str">
        <f aca="false">IF(ISBLANK(A1539),"",IF($A1539=U$2,$C1539,U1538))</f>
        <v/>
      </c>
      <c r="V1539" s="9" t="str">
        <f aca="false">IF(ISBLANK(A1539),"",IF($A1539=V$2,$C1539,V1538))</f>
        <v/>
      </c>
      <c r="W1539" s="9" t="str">
        <f aca="false">IF(ISBLANK(A1539),"",IF($A1539=W$2,$C1539,W1538))</f>
        <v/>
      </c>
    </row>
    <row r="1540" customFormat="false" ht="14.1" hidden="false" customHeight="false" outlineLevel="0" collapsed="false">
      <c r="H1540" s="8" t="n">
        <f aca="false">IF(ISBLANK(D1540),,LEFT(D1540,LEN(D1540)-6)*1)</f>
        <v>0</v>
      </c>
      <c r="I1540" s="9" t="str">
        <f aca="false">IF(ISBLANK(A1540),"",-B1540*C1540)</f>
        <v/>
      </c>
      <c r="J1540" s="9" t="str">
        <f aca="false">IF(ISBLANK(A1540),"",-SUM(I$3:I1540))</f>
        <v/>
      </c>
      <c r="K1540" s="9" t="str">
        <f aca="false">IF(ISBLANK(A1540),"",SUMPRODUCT(O1540:R1540,T1540:W1540)-J1540)</f>
        <v/>
      </c>
      <c r="L1540" s="5" t="str">
        <f aca="false">IF(ISBLANK(A1540),"",K1540/$M$1)</f>
        <v/>
      </c>
      <c r="M1540" s="5" t="str">
        <f aca="false">IF(ISBLANK(A1540),"",K1540/($M$1+SUM(K$3:K1539)))</f>
        <v/>
      </c>
      <c r="N1540" s="0" t="str">
        <f aca="false">IF(ISBLANK(A1540),"",IF(H1541=0,NETWORKDAYS($H$3,H1540,holiday!$B$2:$B$10),IF(DAY(H1540)&lt;DAY(H1541),NETWORKDAYS($H$3,H1540,holiday!$B$2:$B$10),0)))</f>
        <v/>
      </c>
      <c r="O1540" s="0" t="str">
        <f aca="false">IF(ISBLANK(A1540),"",SUMIF($A$3:$A1540,O$2,$B$3:$B1540))</f>
        <v/>
      </c>
      <c r="P1540" s="0" t="str">
        <f aca="false">IF(ISBLANK(A1540),"",SUMIF($A$3:$A1540,P$2,$B$3:$B1540))</f>
        <v/>
      </c>
      <c r="Q1540" s="0" t="str">
        <f aca="false">IF(ISBLANK(A1540),"",SUMIF($A$3:$A1540,Q$2,$B$3:$B1540))</f>
        <v/>
      </c>
      <c r="R1540" s="0" t="str">
        <f aca="false">IF(ISBLANK(A1540),"",SUMIF($A$3:$A1540,R$2,$B$3:$B1540))</f>
        <v/>
      </c>
      <c r="T1540" s="9" t="str">
        <f aca="false">IF(ISBLANK(A1540),"",IF($A1540=T$2,$C1540,T1539))</f>
        <v/>
      </c>
      <c r="U1540" s="9" t="str">
        <f aca="false">IF(ISBLANK(A1540),"",IF($A1540=U$2,$C1540,U1539))</f>
        <v/>
      </c>
      <c r="V1540" s="9" t="str">
        <f aca="false">IF(ISBLANK(A1540),"",IF($A1540=V$2,$C1540,V1539))</f>
        <v/>
      </c>
      <c r="W1540" s="9" t="str">
        <f aca="false">IF(ISBLANK(A1540),"",IF($A1540=W$2,$C1540,W1539))</f>
        <v/>
      </c>
    </row>
    <row r="1541" customFormat="false" ht="14.1" hidden="false" customHeight="false" outlineLevel="0" collapsed="false">
      <c r="H1541" s="8" t="n">
        <f aca="false">IF(ISBLANK(D1541),,LEFT(D1541,LEN(D1541)-6)*1)</f>
        <v>0</v>
      </c>
      <c r="I1541" s="9" t="str">
        <f aca="false">IF(ISBLANK(A1541),"",-B1541*C1541)</f>
        <v/>
      </c>
      <c r="J1541" s="9" t="str">
        <f aca="false">IF(ISBLANK(A1541),"",-SUM(I$3:I1541))</f>
        <v/>
      </c>
      <c r="K1541" s="9" t="str">
        <f aca="false">IF(ISBLANK(A1541),"",SUMPRODUCT(O1541:R1541,T1541:W1541)-J1541)</f>
        <v/>
      </c>
      <c r="L1541" s="5" t="str">
        <f aca="false">IF(ISBLANK(A1541),"",K1541/$M$1)</f>
        <v/>
      </c>
      <c r="M1541" s="5" t="str">
        <f aca="false">IF(ISBLANK(A1541),"",K1541/($M$1+SUM(K$3:K1540)))</f>
        <v/>
      </c>
      <c r="N1541" s="0" t="str">
        <f aca="false">IF(ISBLANK(A1541),"",IF(H1542=0,NETWORKDAYS($H$3,H1541,holiday!$B$2:$B$10),IF(DAY(H1541)&lt;DAY(H1542),NETWORKDAYS($H$3,H1541,holiday!$B$2:$B$10),0)))</f>
        <v/>
      </c>
      <c r="O1541" s="0" t="str">
        <f aca="false">IF(ISBLANK(A1541),"",SUMIF($A$3:$A1541,O$2,$B$3:$B1541))</f>
        <v/>
      </c>
      <c r="P1541" s="0" t="str">
        <f aca="false">IF(ISBLANK(A1541),"",SUMIF($A$3:$A1541,P$2,$B$3:$B1541))</f>
        <v/>
      </c>
      <c r="Q1541" s="0" t="str">
        <f aca="false">IF(ISBLANK(A1541),"",SUMIF($A$3:$A1541,Q$2,$B$3:$B1541))</f>
        <v/>
      </c>
      <c r="R1541" s="0" t="str">
        <f aca="false">IF(ISBLANK(A1541),"",SUMIF($A$3:$A1541,R$2,$B$3:$B1541))</f>
        <v/>
      </c>
      <c r="T1541" s="9" t="str">
        <f aca="false">IF(ISBLANK(A1541),"",IF($A1541=T$2,$C1541,T1540))</f>
        <v/>
      </c>
      <c r="U1541" s="9" t="str">
        <f aca="false">IF(ISBLANK(A1541),"",IF($A1541=U$2,$C1541,U1540))</f>
        <v/>
      </c>
      <c r="V1541" s="9" t="str">
        <f aca="false">IF(ISBLANK(A1541),"",IF($A1541=V$2,$C1541,V1540))</f>
        <v/>
      </c>
      <c r="W1541" s="9" t="str">
        <f aca="false">IF(ISBLANK(A1541),"",IF($A1541=W$2,$C1541,W1540))</f>
        <v/>
      </c>
    </row>
    <row r="1542" customFormat="false" ht="14.1" hidden="false" customHeight="false" outlineLevel="0" collapsed="false">
      <c r="H1542" s="8" t="n">
        <f aca="false">IF(ISBLANK(D1542),,LEFT(D1542,LEN(D1542)-6)*1)</f>
        <v>0</v>
      </c>
      <c r="I1542" s="9" t="str">
        <f aca="false">IF(ISBLANK(A1542),"",-B1542*C1542)</f>
        <v/>
      </c>
      <c r="J1542" s="9" t="str">
        <f aca="false">IF(ISBLANK(A1542),"",-SUM(I$3:I1542))</f>
        <v/>
      </c>
      <c r="K1542" s="9" t="str">
        <f aca="false">IF(ISBLANK(A1542),"",SUMPRODUCT(O1542:R1542,T1542:W1542)-J1542)</f>
        <v/>
      </c>
      <c r="L1542" s="5" t="str">
        <f aca="false">IF(ISBLANK(A1542),"",K1542/$M$1)</f>
        <v/>
      </c>
      <c r="M1542" s="5" t="str">
        <f aca="false">IF(ISBLANK(A1542),"",K1542/($M$1+SUM(K$3:K1541)))</f>
        <v/>
      </c>
      <c r="N1542" s="0" t="str">
        <f aca="false">IF(ISBLANK(A1542),"",IF(H1543=0,NETWORKDAYS($H$3,H1542,holiday!$B$2:$B$10),IF(DAY(H1542)&lt;DAY(H1543),NETWORKDAYS($H$3,H1542,holiday!$B$2:$B$10),0)))</f>
        <v/>
      </c>
      <c r="O1542" s="0" t="str">
        <f aca="false">IF(ISBLANK(A1542),"",SUMIF($A$3:$A1542,O$2,$B$3:$B1542))</f>
        <v/>
      </c>
      <c r="P1542" s="0" t="str">
        <f aca="false">IF(ISBLANK(A1542),"",SUMIF($A$3:$A1542,P$2,$B$3:$B1542))</f>
        <v/>
      </c>
      <c r="Q1542" s="0" t="str">
        <f aca="false">IF(ISBLANK(A1542),"",SUMIF($A$3:$A1542,Q$2,$B$3:$B1542))</f>
        <v/>
      </c>
      <c r="R1542" s="0" t="str">
        <f aca="false">IF(ISBLANK(A1542),"",SUMIF($A$3:$A1542,R$2,$B$3:$B1542))</f>
        <v/>
      </c>
      <c r="T1542" s="9" t="str">
        <f aca="false">IF(ISBLANK(A1542),"",IF($A1542=T$2,$C1542,T1541))</f>
        <v/>
      </c>
      <c r="U1542" s="9" t="str">
        <f aca="false">IF(ISBLANK(A1542),"",IF($A1542=U$2,$C1542,U1541))</f>
        <v/>
      </c>
      <c r="V1542" s="9" t="str">
        <f aca="false">IF(ISBLANK(A1542),"",IF($A1542=V$2,$C1542,V1541))</f>
        <v/>
      </c>
      <c r="W1542" s="9" t="str">
        <f aca="false">IF(ISBLANK(A1542),"",IF($A1542=W$2,$C1542,W1541))</f>
        <v/>
      </c>
    </row>
    <row r="1543" customFormat="false" ht="14.1" hidden="false" customHeight="false" outlineLevel="0" collapsed="false">
      <c r="H1543" s="8" t="n">
        <f aca="false">IF(ISBLANK(D1543),,LEFT(D1543,LEN(D1543)-6)*1)</f>
        <v>0</v>
      </c>
      <c r="I1543" s="9" t="str">
        <f aca="false">IF(ISBLANK(A1543),"",-B1543*C1543)</f>
        <v/>
      </c>
      <c r="J1543" s="9" t="str">
        <f aca="false">IF(ISBLANK(A1543),"",-SUM(I$3:I1543))</f>
        <v/>
      </c>
      <c r="K1543" s="9" t="str">
        <f aca="false">IF(ISBLANK(A1543),"",SUMPRODUCT(O1543:R1543,T1543:W1543)-J1543)</f>
        <v/>
      </c>
      <c r="L1543" s="5" t="str">
        <f aca="false">IF(ISBLANK(A1543),"",K1543/$M$1)</f>
        <v/>
      </c>
      <c r="M1543" s="5" t="str">
        <f aca="false">IF(ISBLANK(A1543),"",K1543/($M$1+SUM(K$3:K1542)))</f>
        <v/>
      </c>
      <c r="N1543" s="0" t="str">
        <f aca="false">IF(ISBLANK(A1543),"",IF(H1544=0,NETWORKDAYS($H$3,H1543,holiday!$B$2:$B$10),IF(DAY(H1543)&lt;DAY(H1544),NETWORKDAYS($H$3,H1543,holiday!$B$2:$B$10),0)))</f>
        <v/>
      </c>
      <c r="O1543" s="0" t="str">
        <f aca="false">IF(ISBLANK(A1543),"",SUMIF($A$3:$A1543,O$2,$B$3:$B1543))</f>
        <v/>
      </c>
      <c r="P1543" s="0" t="str">
        <f aca="false">IF(ISBLANK(A1543),"",SUMIF($A$3:$A1543,P$2,$B$3:$B1543))</f>
        <v/>
      </c>
      <c r="Q1543" s="0" t="str">
        <f aca="false">IF(ISBLANK(A1543),"",SUMIF($A$3:$A1543,Q$2,$B$3:$B1543))</f>
        <v/>
      </c>
      <c r="R1543" s="0" t="str">
        <f aca="false">IF(ISBLANK(A1543),"",SUMIF($A$3:$A1543,R$2,$B$3:$B1543))</f>
        <v/>
      </c>
      <c r="T1543" s="9" t="str">
        <f aca="false">IF(ISBLANK(A1543),"",IF($A1543=T$2,$C1543,T1542))</f>
        <v/>
      </c>
      <c r="U1543" s="9" t="str">
        <f aca="false">IF(ISBLANK(A1543),"",IF($A1543=U$2,$C1543,U1542))</f>
        <v/>
      </c>
      <c r="V1543" s="9" t="str">
        <f aca="false">IF(ISBLANK(A1543),"",IF($A1543=V$2,$C1543,V1542))</f>
        <v/>
      </c>
      <c r="W1543" s="9" t="str">
        <f aca="false">IF(ISBLANK(A1543),"",IF($A1543=W$2,$C1543,W1542))</f>
        <v/>
      </c>
    </row>
    <row r="1544" customFormat="false" ht="14.1" hidden="false" customHeight="false" outlineLevel="0" collapsed="false">
      <c r="H1544" s="8" t="n">
        <f aca="false">IF(ISBLANK(D1544),,LEFT(D1544,LEN(D1544)-6)*1)</f>
        <v>0</v>
      </c>
      <c r="I1544" s="9" t="str">
        <f aca="false">IF(ISBLANK(A1544),"",-B1544*C1544)</f>
        <v/>
      </c>
      <c r="J1544" s="9" t="str">
        <f aca="false">IF(ISBLANK(A1544),"",-SUM(I$3:I1544))</f>
        <v/>
      </c>
      <c r="K1544" s="9" t="str">
        <f aca="false">IF(ISBLANK(A1544),"",SUMPRODUCT(O1544:R1544,T1544:W1544)-J1544)</f>
        <v/>
      </c>
      <c r="L1544" s="5" t="str">
        <f aca="false">IF(ISBLANK(A1544),"",K1544/$M$1)</f>
        <v/>
      </c>
      <c r="M1544" s="5" t="str">
        <f aca="false">IF(ISBLANK(A1544),"",K1544/($M$1+SUM(K$3:K1543)))</f>
        <v/>
      </c>
      <c r="N1544" s="0" t="str">
        <f aca="false">IF(ISBLANK(A1544),"",IF(H1545=0,NETWORKDAYS($H$3,H1544,holiday!$B$2:$B$10),IF(DAY(H1544)&lt;DAY(H1545),NETWORKDAYS($H$3,H1544,holiday!$B$2:$B$10),0)))</f>
        <v/>
      </c>
      <c r="O1544" s="0" t="str">
        <f aca="false">IF(ISBLANK(A1544),"",SUMIF($A$3:$A1544,O$2,$B$3:$B1544))</f>
        <v/>
      </c>
      <c r="P1544" s="0" t="str">
        <f aca="false">IF(ISBLANK(A1544),"",SUMIF($A$3:$A1544,P$2,$B$3:$B1544))</f>
        <v/>
      </c>
      <c r="Q1544" s="0" t="str">
        <f aca="false">IF(ISBLANK(A1544),"",SUMIF($A$3:$A1544,Q$2,$B$3:$B1544))</f>
        <v/>
      </c>
      <c r="R1544" s="0" t="str">
        <f aca="false">IF(ISBLANK(A1544),"",SUMIF($A$3:$A1544,R$2,$B$3:$B1544))</f>
        <v/>
      </c>
      <c r="T1544" s="9" t="str">
        <f aca="false">IF(ISBLANK(A1544),"",IF($A1544=T$2,$C1544,T1543))</f>
        <v/>
      </c>
      <c r="U1544" s="9" t="str">
        <f aca="false">IF(ISBLANK(A1544),"",IF($A1544=U$2,$C1544,U1543))</f>
        <v/>
      </c>
      <c r="V1544" s="9" t="str">
        <f aca="false">IF(ISBLANK(A1544),"",IF($A1544=V$2,$C1544,V1543))</f>
        <v/>
      </c>
      <c r="W1544" s="9" t="str">
        <f aca="false">IF(ISBLANK(A1544),"",IF($A1544=W$2,$C1544,W1543))</f>
        <v/>
      </c>
    </row>
    <row r="1545" customFormat="false" ht="14.1" hidden="false" customHeight="false" outlineLevel="0" collapsed="false">
      <c r="H1545" s="8" t="n">
        <f aca="false">IF(ISBLANK(D1545),,LEFT(D1545,LEN(D1545)-6)*1)</f>
        <v>0</v>
      </c>
      <c r="I1545" s="9" t="str">
        <f aca="false">IF(ISBLANK(A1545),"",-B1545*C1545)</f>
        <v/>
      </c>
      <c r="J1545" s="9" t="str">
        <f aca="false">IF(ISBLANK(A1545),"",-SUM(I$3:I1545))</f>
        <v/>
      </c>
      <c r="K1545" s="9" t="str">
        <f aca="false">IF(ISBLANK(A1545),"",SUMPRODUCT(O1545:R1545,T1545:W1545)-J1545)</f>
        <v/>
      </c>
      <c r="L1545" s="5" t="str">
        <f aca="false">IF(ISBLANK(A1545),"",K1545/$M$1)</f>
        <v/>
      </c>
      <c r="M1545" s="5" t="str">
        <f aca="false">IF(ISBLANK(A1545),"",K1545/($M$1+SUM(K$3:K1544)))</f>
        <v/>
      </c>
      <c r="N1545" s="0" t="str">
        <f aca="false">IF(ISBLANK(A1545),"",IF(H1546=0,NETWORKDAYS($H$3,H1545,holiday!$B$2:$B$10),IF(DAY(H1545)&lt;DAY(H1546),NETWORKDAYS($H$3,H1545,holiday!$B$2:$B$10),0)))</f>
        <v/>
      </c>
      <c r="O1545" s="0" t="str">
        <f aca="false">IF(ISBLANK(A1545),"",SUMIF($A$3:$A1545,O$2,$B$3:$B1545))</f>
        <v/>
      </c>
      <c r="P1545" s="0" t="str">
        <f aca="false">IF(ISBLANK(A1545),"",SUMIF($A$3:$A1545,P$2,$B$3:$B1545))</f>
        <v/>
      </c>
      <c r="Q1545" s="0" t="str">
        <f aca="false">IF(ISBLANK(A1545),"",SUMIF($A$3:$A1545,Q$2,$B$3:$B1545))</f>
        <v/>
      </c>
      <c r="R1545" s="0" t="str">
        <f aca="false">IF(ISBLANK(A1545),"",SUMIF($A$3:$A1545,R$2,$B$3:$B1545))</f>
        <v/>
      </c>
      <c r="T1545" s="9" t="str">
        <f aca="false">IF(ISBLANK(A1545),"",IF($A1545=T$2,$C1545,T1544))</f>
        <v/>
      </c>
      <c r="U1545" s="9" t="str">
        <f aca="false">IF(ISBLANK(A1545),"",IF($A1545=U$2,$C1545,U1544))</f>
        <v/>
      </c>
      <c r="V1545" s="9" t="str">
        <f aca="false">IF(ISBLANK(A1545),"",IF($A1545=V$2,$C1545,V1544))</f>
        <v/>
      </c>
      <c r="W1545" s="9" t="str">
        <f aca="false">IF(ISBLANK(A1545),"",IF($A1545=W$2,$C1545,W1544))</f>
        <v/>
      </c>
    </row>
    <row r="1546" customFormat="false" ht="14.1" hidden="false" customHeight="false" outlineLevel="0" collapsed="false">
      <c r="H1546" s="8" t="n">
        <f aca="false">IF(ISBLANK(D1546),,LEFT(D1546,LEN(D1546)-6)*1)</f>
        <v>0</v>
      </c>
      <c r="I1546" s="9" t="str">
        <f aca="false">IF(ISBLANK(A1546),"",-B1546*C1546)</f>
        <v/>
      </c>
      <c r="J1546" s="9" t="str">
        <f aca="false">IF(ISBLANK(A1546),"",-SUM(I$3:I1546))</f>
        <v/>
      </c>
      <c r="K1546" s="9" t="str">
        <f aca="false">IF(ISBLANK(A1546),"",SUMPRODUCT(O1546:R1546,T1546:W1546)-J1546)</f>
        <v/>
      </c>
      <c r="L1546" s="5" t="str">
        <f aca="false">IF(ISBLANK(A1546),"",K1546/$M$1)</f>
        <v/>
      </c>
      <c r="M1546" s="5" t="str">
        <f aca="false">IF(ISBLANK(A1546),"",K1546/($M$1+SUM(K$3:K1545)))</f>
        <v/>
      </c>
      <c r="N1546" s="0" t="str">
        <f aca="false">IF(ISBLANK(A1546),"",IF(H1547=0,NETWORKDAYS($H$3,H1546,holiday!$B$2:$B$10),IF(DAY(H1546)&lt;DAY(H1547),NETWORKDAYS($H$3,H1546,holiday!$B$2:$B$10),0)))</f>
        <v/>
      </c>
      <c r="O1546" s="0" t="str">
        <f aca="false">IF(ISBLANK(A1546),"",SUMIF($A$3:$A1546,O$2,$B$3:$B1546))</f>
        <v/>
      </c>
      <c r="P1546" s="0" t="str">
        <f aca="false">IF(ISBLANK(A1546),"",SUMIF($A$3:$A1546,P$2,$B$3:$B1546))</f>
        <v/>
      </c>
      <c r="Q1546" s="0" t="str">
        <f aca="false">IF(ISBLANK(A1546),"",SUMIF($A$3:$A1546,Q$2,$B$3:$B1546))</f>
        <v/>
      </c>
      <c r="R1546" s="0" t="str">
        <f aca="false">IF(ISBLANK(A1546),"",SUMIF($A$3:$A1546,R$2,$B$3:$B1546))</f>
        <v/>
      </c>
      <c r="T1546" s="9" t="str">
        <f aca="false">IF(ISBLANK(A1546),"",IF($A1546=T$2,$C1546,T1545))</f>
        <v/>
      </c>
      <c r="U1546" s="9" t="str">
        <f aca="false">IF(ISBLANK(A1546),"",IF($A1546=U$2,$C1546,U1545))</f>
        <v/>
      </c>
      <c r="V1546" s="9" t="str">
        <f aca="false">IF(ISBLANK(A1546),"",IF($A1546=V$2,$C1546,V1545))</f>
        <v/>
      </c>
      <c r="W1546" s="9" t="str">
        <f aca="false">IF(ISBLANK(A1546),"",IF($A1546=W$2,$C1546,W1545))</f>
        <v/>
      </c>
    </row>
    <row r="1547" customFormat="false" ht="14.1" hidden="false" customHeight="false" outlineLevel="0" collapsed="false">
      <c r="H1547" s="8" t="n">
        <f aca="false">IF(ISBLANK(D1547),,LEFT(D1547,LEN(D1547)-6)*1)</f>
        <v>0</v>
      </c>
      <c r="I1547" s="9" t="str">
        <f aca="false">IF(ISBLANK(A1547),"",-B1547*C1547)</f>
        <v/>
      </c>
      <c r="J1547" s="9" t="str">
        <f aca="false">IF(ISBLANK(A1547),"",-SUM(I$3:I1547))</f>
        <v/>
      </c>
      <c r="K1547" s="9" t="str">
        <f aca="false">IF(ISBLANK(A1547),"",SUMPRODUCT(O1547:R1547,T1547:W1547)-J1547)</f>
        <v/>
      </c>
      <c r="L1547" s="5" t="str">
        <f aca="false">IF(ISBLANK(A1547),"",K1547/$M$1)</f>
        <v/>
      </c>
      <c r="M1547" s="5" t="str">
        <f aca="false">IF(ISBLANK(A1547),"",K1547/($M$1+SUM(K$3:K1546)))</f>
        <v/>
      </c>
      <c r="N1547" s="0" t="str">
        <f aca="false">IF(ISBLANK(A1547),"",IF(H1548=0,NETWORKDAYS($H$3,H1547,holiday!$B$2:$B$10),IF(DAY(H1547)&lt;DAY(H1548),NETWORKDAYS($H$3,H1547,holiday!$B$2:$B$10),0)))</f>
        <v/>
      </c>
      <c r="O1547" s="0" t="str">
        <f aca="false">IF(ISBLANK(A1547),"",SUMIF($A$3:$A1547,O$2,$B$3:$B1547))</f>
        <v/>
      </c>
      <c r="P1547" s="0" t="str">
        <f aca="false">IF(ISBLANK(A1547),"",SUMIF($A$3:$A1547,P$2,$B$3:$B1547))</f>
        <v/>
      </c>
      <c r="Q1547" s="0" t="str">
        <f aca="false">IF(ISBLANK(A1547),"",SUMIF($A$3:$A1547,Q$2,$B$3:$B1547))</f>
        <v/>
      </c>
      <c r="R1547" s="0" t="str">
        <f aca="false">IF(ISBLANK(A1547),"",SUMIF($A$3:$A1547,R$2,$B$3:$B1547))</f>
        <v/>
      </c>
      <c r="T1547" s="9" t="str">
        <f aca="false">IF(ISBLANK(A1547),"",IF($A1547=T$2,$C1547,T1546))</f>
        <v/>
      </c>
      <c r="U1547" s="9" t="str">
        <f aca="false">IF(ISBLANK(A1547),"",IF($A1547=U$2,$C1547,U1546))</f>
        <v/>
      </c>
      <c r="V1547" s="9" t="str">
        <f aca="false">IF(ISBLANK(A1547),"",IF($A1547=V$2,$C1547,V1546))</f>
        <v/>
      </c>
      <c r="W1547" s="9" t="str">
        <f aca="false">IF(ISBLANK(A1547),"",IF($A1547=W$2,$C1547,W1546))</f>
        <v/>
      </c>
    </row>
    <row r="1548" customFormat="false" ht="14.1" hidden="false" customHeight="false" outlineLevel="0" collapsed="false">
      <c r="H1548" s="8" t="n">
        <f aca="false">IF(ISBLANK(D1548),,LEFT(D1548,LEN(D1548)-6)*1)</f>
        <v>0</v>
      </c>
      <c r="I1548" s="9" t="str">
        <f aca="false">IF(ISBLANK(A1548),"",-B1548*C1548)</f>
        <v/>
      </c>
      <c r="J1548" s="9" t="str">
        <f aca="false">IF(ISBLANK(A1548),"",-SUM(I$3:I1548))</f>
        <v/>
      </c>
      <c r="K1548" s="9" t="str">
        <f aca="false">IF(ISBLANK(A1548),"",SUMPRODUCT(O1548:R1548,T1548:W1548)-J1548)</f>
        <v/>
      </c>
      <c r="L1548" s="5" t="str">
        <f aca="false">IF(ISBLANK(A1548),"",K1548/$M$1)</f>
        <v/>
      </c>
      <c r="M1548" s="5" t="str">
        <f aca="false">IF(ISBLANK(A1548),"",K1548/($M$1+SUM(K$3:K1547)))</f>
        <v/>
      </c>
      <c r="N1548" s="0" t="str">
        <f aca="false">IF(ISBLANK(A1548),"",IF(H1549=0,NETWORKDAYS($H$3,H1548,holiday!$B$2:$B$10),IF(DAY(H1548)&lt;DAY(H1549),NETWORKDAYS($H$3,H1548,holiday!$B$2:$B$10),0)))</f>
        <v/>
      </c>
      <c r="O1548" s="0" t="str">
        <f aca="false">IF(ISBLANK(A1548),"",SUMIF($A$3:$A1548,O$2,$B$3:$B1548))</f>
        <v/>
      </c>
      <c r="P1548" s="0" t="str">
        <f aca="false">IF(ISBLANK(A1548),"",SUMIF($A$3:$A1548,P$2,$B$3:$B1548))</f>
        <v/>
      </c>
      <c r="Q1548" s="0" t="str">
        <f aca="false">IF(ISBLANK(A1548),"",SUMIF($A$3:$A1548,Q$2,$B$3:$B1548))</f>
        <v/>
      </c>
      <c r="R1548" s="0" t="str">
        <f aca="false">IF(ISBLANK(A1548),"",SUMIF($A$3:$A1548,R$2,$B$3:$B1548))</f>
        <v/>
      </c>
      <c r="T1548" s="9" t="str">
        <f aca="false">IF(ISBLANK(A1548),"",IF($A1548=T$2,$C1548,T1547))</f>
        <v/>
      </c>
      <c r="U1548" s="9" t="str">
        <f aca="false">IF(ISBLANK(A1548),"",IF($A1548=U$2,$C1548,U1547))</f>
        <v/>
      </c>
      <c r="V1548" s="9" t="str">
        <f aca="false">IF(ISBLANK(A1548),"",IF($A1548=V$2,$C1548,V1547))</f>
        <v/>
      </c>
      <c r="W1548" s="9" t="str">
        <f aca="false">IF(ISBLANK(A1548),"",IF($A1548=W$2,$C1548,W1547))</f>
        <v/>
      </c>
    </row>
    <row r="1549" customFormat="false" ht="14.1" hidden="false" customHeight="false" outlineLevel="0" collapsed="false">
      <c r="H1549" s="8" t="n">
        <f aca="false">IF(ISBLANK(D1549),,LEFT(D1549,LEN(D1549)-6)*1)</f>
        <v>0</v>
      </c>
      <c r="I1549" s="9" t="str">
        <f aca="false">IF(ISBLANK(A1549),"",-B1549*C1549)</f>
        <v/>
      </c>
      <c r="J1549" s="9" t="str">
        <f aca="false">IF(ISBLANK(A1549),"",-SUM(I$3:I1549))</f>
        <v/>
      </c>
      <c r="K1549" s="9" t="str">
        <f aca="false">IF(ISBLANK(A1549),"",SUMPRODUCT(O1549:R1549,T1549:W1549)-J1549)</f>
        <v/>
      </c>
      <c r="L1549" s="5" t="str">
        <f aca="false">IF(ISBLANK(A1549),"",K1549/$M$1)</f>
        <v/>
      </c>
      <c r="M1549" s="5" t="str">
        <f aca="false">IF(ISBLANK(A1549),"",K1549/($M$1+SUM(K$3:K1548)))</f>
        <v/>
      </c>
      <c r="N1549" s="0" t="str">
        <f aca="false">IF(ISBLANK(A1549),"",IF(H1550=0,NETWORKDAYS($H$3,H1549,holiday!$B$2:$B$10),IF(DAY(H1549)&lt;DAY(H1550),NETWORKDAYS($H$3,H1549,holiday!$B$2:$B$10),0)))</f>
        <v/>
      </c>
      <c r="O1549" s="0" t="str">
        <f aca="false">IF(ISBLANK(A1549),"",SUMIF($A$3:$A1549,O$2,$B$3:$B1549))</f>
        <v/>
      </c>
      <c r="P1549" s="0" t="str">
        <f aca="false">IF(ISBLANK(A1549),"",SUMIF($A$3:$A1549,P$2,$B$3:$B1549))</f>
        <v/>
      </c>
      <c r="Q1549" s="0" t="str">
        <f aca="false">IF(ISBLANK(A1549),"",SUMIF($A$3:$A1549,Q$2,$B$3:$B1549))</f>
        <v/>
      </c>
      <c r="R1549" s="0" t="str">
        <f aca="false">IF(ISBLANK(A1549),"",SUMIF($A$3:$A1549,R$2,$B$3:$B1549))</f>
        <v/>
      </c>
      <c r="T1549" s="9" t="str">
        <f aca="false">IF(ISBLANK(A1549),"",IF($A1549=T$2,$C1549,T1548))</f>
        <v/>
      </c>
      <c r="U1549" s="9" t="str">
        <f aca="false">IF(ISBLANK(A1549),"",IF($A1549=U$2,$C1549,U1548))</f>
        <v/>
      </c>
      <c r="V1549" s="9" t="str">
        <f aca="false">IF(ISBLANK(A1549),"",IF($A1549=V$2,$C1549,V1548))</f>
        <v/>
      </c>
      <c r="W1549" s="9" t="str">
        <f aca="false">IF(ISBLANK(A1549),"",IF($A1549=W$2,$C1549,W1548))</f>
        <v/>
      </c>
    </row>
    <row r="1550" customFormat="false" ht="14.1" hidden="false" customHeight="false" outlineLevel="0" collapsed="false">
      <c r="H1550" s="8" t="n">
        <f aca="false">IF(ISBLANK(D1550),,LEFT(D1550,LEN(D1550)-6)*1)</f>
        <v>0</v>
      </c>
      <c r="I1550" s="9" t="str">
        <f aca="false">IF(ISBLANK(A1550),"",-B1550*C1550)</f>
        <v/>
      </c>
      <c r="J1550" s="9" t="str">
        <f aca="false">IF(ISBLANK(A1550),"",-SUM(I$3:I1550))</f>
        <v/>
      </c>
      <c r="K1550" s="9" t="str">
        <f aca="false">IF(ISBLANK(A1550),"",SUMPRODUCT(O1550:R1550,T1550:W1550)-J1550)</f>
        <v/>
      </c>
      <c r="L1550" s="5" t="str">
        <f aca="false">IF(ISBLANK(A1550),"",K1550/$M$1)</f>
        <v/>
      </c>
      <c r="M1550" s="5" t="str">
        <f aca="false">IF(ISBLANK(A1550),"",K1550/($M$1+SUM(K$3:K1549)))</f>
        <v/>
      </c>
      <c r="N1550" s="0" t="str">
        <f aca="false">IF(ISBLANK(A1550),"",IF(H1551=0,NETWORKDAYS($H$3,H1550,holiday!$B$2:$B$10),IF(DAY(H1550)&lt;DAY(H1551),NETWORKDAYS($H$3,H1550,holiday!$B$2:$B$10),0)))</f>
        <v/>
      </c>
      <c r="O1550" s="0" t="str">
        <f aca="false">IF(ISBLANK(A1550),"",SUMIF($A$3:$A1550,O$2,$B$3:$B1550))</f>
        <v/>
      </c>
      <c r="P1550" s="0" t="str">
        <f aca="false">IF(ISBLANK(A1550),"",SUMIF($A$3:$A1550,P$2,$B$3:$B1550))</f>
        <v/>
      </c>
      <c r="Q1550" s="0" t="str">
        <f aca="false">IF(ISBLANK(A1550),"",SUMIF($A$3:$A1550,Q$2,$B$3:$B1550))</f>
        <v/>
      </c>
      <c r="R1550" s="0" t="str">
        <f aca="false">IF(ISBLANK(A1550),"",SUMIF($A$3:$A1550,R$2,$B$3:$B1550))</f>
        <v/>
      </c>
      <c r="T1550" s="9" t="str">
        <f aca="false">IF(ISBLANK(A1550),"",IF($A1550=T$2,$C1550,T1549))</f>
        <v/>
      </c>
      <c r="U1550" s="9" t="str">
        <f aca="false">IF(ISBLANK(A1550),"",IF($A1550=U$2,$C1550,U1549))</f>
        <v/>
      </c>
      <c r="V1550" s="9" t="str">
        <f aca="false">IF(ISBLANK(A1550),"",IF($A1550=V$2,$C1550,V1549))</f>
        <v/>
      </c>
      <c r="W1550" s="9" t="str">
        <f aca="false">IF(ISBLANK(A1550),"",IF($A1550=W$2,$C1550,W1549))</f>
        <v/>
      </c>
    </row>
    <row r="1551" customFormat="false" ht="14.1" hidden="false" customHeight="false" outlineLevel="0" collapsed="false">
      <c r="H1551" s="8" t="n">
        <f aca="false">IF(ISBLANK(D1551),,LEFT(D1551,LEN(D1551)-6)*1)</f>
        <v>0</v>
      </c>
      <c r="I1551" s="9" t="str">
        <f aca="false">IF(ISBLANK(A1551),"",-B1551*C1551)</f>
        <v/>
      </c>
      <c r="J1551" s="9" t="str">
        <f aca="false">IF(ISBLANK(A1551),"",-SUM(I$3:I1551))</f>
        <v/>
      </c>
      <c r="K1551" s="9" t="str">
        <f aca="false">IF(ISBLANK(A1551),"",SUMPRODUCT(O1551:R1551,T1551:W1551)-J1551)</f>
        <v/>
      </c>
      <c r="L1551" s="5" t="str">
        <f aca="false">IF(ISBLANK(A1551),"",K1551/$M$1)</f>
        <v/>
      </c>
      <c r="M1551" s="5" t="str">
        <f aca="false">IF(ISBLANK(A1551),"",K1551/($M$1+SUM(K$3:K1550)))</f>
        <v/>
      </c>
      <c r="N1551" s="0" t="str">
        <f aca="false">IF(ISBLANK(A1551),"",IF(H1552=0,NETWORKDAYS($H$3,H1551,holiday!$B$2:$B$10),IF(DAY(H1551)&lt;DAY(H1552),NETWORKDAYS($H$3,H1551,holiday!$B$2:$B$10),0)))</f>
        <v/>
      </c>
      <c r="O1551" s="0" t="str">
        <f aca="false">IF(ISBLANK(A1551),"",SUMIF($A$3:$A1551,O$2,$B$3:$B1551))</f>
        <v/>
      </c>
      <c r="P1551" s="0" t="str">
        <f aca="false">IF(ISBLANK(A1551),"",SUMIF($A$3:$A1551,P$2,$B$3:$B1551))</f>
        <v/>
      </c>
      <c r="Q1551" s="0" t="str">
        <f aca="false">IF(ISBLANK(A1551),"",SUMIF($A$3:$A1551,Q$2,$B$3:$B1551))</f>
        <v/>
      </c>
      <c r="R1551" s="0" t="str">
        <f aca="false">IF(ISBLANK(A1551),"",SUMIF($A$3:$A1551,R$2,$B$3:$B1551))</f>
        <v/>
      </c>
      <c r="T1551" s="9" t="str">
        <f aca="false">IF(ISBLANK(A1551),"",IF($A1551=T$2,$C1551,T1550))</f>
        <v/>
      </c>
      <c r="U1551" s="9" t="str">
        <f aca="false">IF(ISBLANK(A1551),"",IF($A1551=U$2,$C1551,U1550))</f>
        <v/>
      </c>
      <c r="V1551" s="9" t="str">
        <f aca="false">IF(ISBLANK(A1551),"",IF($A1551=V$2,$C1551,V1550))</f>
        <v/>
      </c>
      <c r="W1551" s="9" t="str">
        <f aca="false">IF(ISBLANK(A1551),"",IF($A1551=W$2,$C1551,W1550))</f>
        <v/>
      </c>
    </row>
    <row r="1552" customFormat="false" ht="14.1" hidden="false" customHeight="false" outlineLevel="0" collapsed="false">
      <c r="H1552" s="8" t="n">
        <f aca="false">IF(ISBLANK(D1552),,LEFT(D1552,LEN(D1552)-6)*1)</f>
        <v>0</v>
      </c>
      <c r="I1552" s="9" t="str">
        <f aca="false">IF(ISBLANK(A1552),"",-B1552*C1552)</f>
        <v/>
      </c>
      <c r="J1552" s="9" t="str">
        <f aca="false">IF(ISBLANK(A1552),"",-SUM(I$3:I1552))</f>
        <v/>
      </c>
      <c r="K1552" s="9" t="str">
        <f aca="false">IF(ISBLANK(A1552),"",SUMPRODUCT(O1552:R1552,T1552:W1552)-J1552)</f>
        <v/>
      </c>
      <c r="L1552" s="5" t="str">
        <f aca="false">IF(ISBLANK(A1552),"",K1552/$M$1)</f>
        <v/>
      </c>
      <c r="M1552" s="5" t="str">
        <f aca="false">IF(ISBLANK(A1552),"",K1552/($M$1+SUM(K$3:K1551)))</f>
        <v/>
      </c>
      <c r="N1552" s="0" t="str">
        <f aca="false">IF(ISBLANK(A1552),"",IF(H1553=0,NETWORKDAYS($H$3,H1552,holiday!$B$2:$B$10),IF(DAY(H1552)&lt;DAY(H1553),NETWORKDAYS($H$3,H1552,holiday!$B$2:$B$10),0)))</f>
        <v/>
      </c>
      <c r="O1552" s="0" t="str">
        <f aca="false">IF(ISBLANK(A1552),"",SUMIF($A$3:$A1552,O$2,$B$3:$B1552))</f>
        <v/>
      </c>
      <c r="P1552" s="0" t="str">
        <f aca="false">IF(ISBLANK(A1552),"",SUMIF($A$3:$A1552,P$2,$B$3:$B1552))</f>
        <v/>
      </c>
      <c r="Q1552" s="0" t="str">
        <f aca="false">IF(ISBLANK(A1552),"",SUMIF($A$3:$A1552,Q$2,$B$3:$B1552))</f>
        <v/>
      </c>
      <c r="R1552" s="0" t="str">
        <f aca="false">IF(ISBLANK(A1552),"",SUMIF($A$3:$A1552,R$2,$B$3:$B1552))</f>
        <v/>
      </c>
      <c r="T1552" s="9" t="str">
        <f aca="false">IF(ISBLANK(A1552),"",IF($A1552=T$2,$C1552,T1551))</f>
        <v/>
      </c>
      <c r="U1552" s="9" t="str">
        <f aca="false">IF(ISBLANK(A1552),"",IF($A1552=U$2,$C1552,U1551))</f>
        <v/>
      </c>
      <c r="V1552" s="9" t="str">
        <f aca="false">IF(ISBLANK(A1552),"",IF($A1552=V$2,$C1552,V1551))</f>
        <v/>
      </c>
      <c r="W1552" s="9" t="str">
        <f aca="false">IF(ISBLANK(A1552),"",IF($A1552=W$2,$C1552,W1551))</f>
        <v/>
      </c>
    </row>
    <row r="1553" customFormat="false" ht="14.1" hidden="false" customHeight="false" outlineLevel="0" collapsed="false">
      <c r="H1553" s="8" t="n">
        <f aca="false">IF(ISBLANK(D1553),,LEFT(D1553,LEN(D1553)-6)*1)</f>
        <v>0</v>
      </c>
      <c r="I1553" s="9" t="str">
        <f aca="false">IF(ISBLANK(A1553),"",-B1553*C1553)</f>
        <v/>
      </c>
      <c r="J1553" s="9" t="str">
        <f aca="false">IF(ISBLANK(A1553),"",-SUM(I$3:I1553))</f>
        <v/>
      </c>
      <c r="K1553" s="9" t="str">
        <f aca="false">IF(ISBLANK(A1553),"",SUMPRODUCT(O1553:R1553,T1553:W1553)-J1553)</f>
        <v/>
      </c>
      <c r="L1553" s="5" t="str">
        <f aca="false">IF(ISBLANK(A1553),"",K1553/$M$1)</f>
        <v/>
      </c>
      <c r="M1553" s="5" t="str">
        <f aca="false">IF(ISBLANK(A1553),"",K1553/($M$1+SUM(K$3:K1552)))</f>
        <v/>
      </c>
      <c r="N1553" s="0" t="str">
        <f aca="false">IF(ISBLANK(A1553),"",IF(H1554=0,NETWORKDAYS($H$3,H1553,holiday!$B$2:$B$10),IF(DAY(H1553)&lt;DAY(H1554),NETWORKDAYS($H$3,H1553,holiday!$B$2:$B$10),0)))</f>
        <v/>
      </c>
      <c r="O1553" s="0" t="str">
        <f aca="false">IF(ISBLANK(A1553),"",SUMIF($A$3:$A1553,O$2,$B$3:$B1553))</f>
        <v/>
      </c>
      <c r="P1553" s="0" t="str">
        <f aca="false">IF(ISBLANK(A1553),"",SUMIF($A$3:$A1553,P$2,$B$3:$B1553))</f>
        <v/>
      </c>
      <c r="Q1553" s="0" t="str">
        <f aca="false">IF(ISBLANK(A1553),"",SUMIF($A$3:$A1553,Q$2,$B$3:$B1553))</f>
        <v/>
      </c>
      <c r="R1553" s="0" t="str">
        <f aca="false">IF(ISBLANK(A1553),"",SUMIF($A$3:$A1553,R$2,$B$3:$B1553))</f>
        <v/>
      </c>
      <c r="T1553" s="9" t="str">
        <f aca="false">IF(ISBLANK(A1553),"",IF($A1553=T$2,$C1553,T1552))</f>
        <v/>
      </c>
      <c r="U1553" s="9" t="str">
        <f aca="false">IF(ISBLANK(A1553),"",IF($A1553=U$2,$C1553,U1552))</f>
        <v/>
      </c>
      <c r="V1553" s="9" t="str">
        <f aca="false">IF(ISBLANK(A1553),"",IF($A1553=V$2,$C1553,V1552))</f>
        <v/>
      </c>
      <c r="W1553" s="9" t="str">
        <f aca="false">IF(ISBLANK(A1553),"",IF($A1553=W$2,$C1553,W1552))</f>
        <v/>
      </c>
    </row>
    <row r="1554" customFormat="false" ht="14.1" hidden="false" customHeight="false" outlineLevel="0" collapsed="false">
      <c r="H1554" s="8" t="n">
        <f aca="false">IF(ISBLANK(D1554),,LEFT(D1554,LEN(D1554)-6)*1)</f>
        <v>0</v>
      </c>
      <c r="I1554" s="9" t="str">
        <f aca="false">IF(ISBLANK(A1554),"",-B1554*C1554)</f>
        <v/>
      </c>
      <c r="J1554" s="9" t="str">
        <f aca="false">IF(ISBLANK(A1554),"",-SUM(I$3:I1554))</f>
        <v/>
      </c>
      <c r="K1554" s="9" t="str">
        <f aca="false">IF(ISBLANK(A1554),"",SUMPRODUCT(O1554:R1554,T1554:W1554)-J1554)</f>
        <v/>
      </c>
      <c r="L1554" s="5" t="str">
        <f aca="false">IF(ISBLANK(A1554),"",K1554/$M$1)</f>
        <v/>
      </c>
      <c r="M1554" s="5" t="str">
        <f aca="false">IF(ISBLANK(A1554),"",K1554/($M$1+SUM(K$3:K1553)))</f>
        <v/>
      </c>
      <c r="N1554" s="0" t="str">
        <f aca="false">IF(ISBLANK(A1554),"",IF(H1555=0,NETWORKDAYS($H$3,H1554,holiday!$B$2:$B$10),IF(DAY(H1554)&lt;DAY(H1555),NETWORKDAYS($H$3,H1554,holiday!$B$2:$B$10),0)))</f>
        <v/>
      </c>
      <c r="O1554" s="0" t="str">
        <f aca="false">IF(ISBLANK(A1554),"",SUMIF($A$3:$A1554,O$2,$B$3:$B1554))</f>
        <v/>
      </c>
      <c r="P1554" s="0" t="str">
        <f aca="false">IF(ISBLANK(A1554),"",SUMIF($A$3:$A1554,P$2,$B$3:$B1554))</f>
        <v/>
      </c>
      <c r="Q1554" s="0" t="str">
        <f aca="false">IF(ISBLANK(A1554),"",SUMIF($A$3:$A1554,Q$2,$B$3:$B1554))</f>
        <v/>
      </c>
      <c r="R1554" s="0" t="str">
        <f aca="false">IF(ISBLANK(A1554),"",SUMIF($A$3:$A1554,R$2,$B$3:$B1554))</f>
        <v/>
      </c>
      <c r="T1554" s="9" t="str">
        <f aca="false">IF(ISBLANK(A1554),"",IF($A1554=T$2,$C1554,T1553))</f>
        <v/>
      </c>
      <c r="U1554" s="9" t="str">
        <f aca="false">IF(ISBLANK(A1554),"",IF($A1554=U$2,$C1554,U1553))</f>
        <v/>
      </c>
      <c r="V1554" s="9" t="str">
        <f aca="false">IF(ISBLANK(A1554),"",IF($A1554=V$2,$C1554,V1553))</f>
        <v/>
      </c>
      <c r="W1554" s="9" t="str">
        <f aca="false">IF(ISBLANK(A1554),"",IF($A1554=W$2,$C1554,W1553))</f>
        <v/>
      </c>
    </row>
    <row r="1555" customFormat="false" ht="14.1" hidden="false" customHeight="false" outlineLevel="0" collapsed="false">
      <c r="H1555" s="8" t="n">
        <f aca="false">IF(ISBLANK(D1555),,LEFT(D1555,LEN(D1555)-6)*1)</f>
        <v>0</v>
      </c>
      <c r="I1555" s="9" t="str">
        <f aca="false">IF(ISBLANK(A1555),"",-B1555*C1555)</f>
        <v/>
      </c>
      <c r="J1555" s="9" t="str">
        <f aca="false">IF(ISBLANK(A1555),"",-SUM(I$3:I1555))</f>
        <v/>
      </c>
      <c r="K1555" s="9" t="str">
        <f aca="false">IF(ISBLANK(A1555),"",SUMPRODUCT(O1555:R1555,T1555:W1555)-J1555)</f>
        <v/>
      </c>
      <c r="L1555" s="5" t="str">
        <f aca="false">IF(ISBLANK(A1555),"",K1555/$M$1)</f>
        <v/>
      </c>
      <c r="M1555" s="5" t="str">
        <f aca="false">IF(ISBLANK(A1555),"",K1555/($M$1+SUM(K$3:K1554)))</f>
        <v/>
      </c>
      <c r="N1555" s="0" t="str">
        <f aca="false">IF(ISBLANK(A1555),"",IF(H1556=0,NETWORKDAYS($H$3,H1555,holiday!$B$2:$B$10),IF(DAY(H1555)&lt;DAY(H1556),NETWORKDAYS($H$3,H1555,holiday!$B$2:$B$10),0)))</f>
        <v/>
      </c>
      <c r="O1555" s="0" t="str">
        <f aca="false">IF(ISBLANK(A1555),"",SUMIF($A$3:$A1555,O$2,$B$3:$B1555))</f>
        <v/>
      </c>
      <c r="P1555" s="0" t="str">
        <f aca="false">IF(ISBLANK(A1555),"",SUMIF($A$3:$A1555,P$2,$B$3:$B1555))</f>
        <v/>
      </c>
      <c r="Q1555" s="0" t="str">
        <f aca="false">IF(ISBLANK(A1555),"",SUMIF($A$3:$A1555,Q$2,$B$3:$B1555))</f>
        <v/>
      </c>
      <c r="R1555" s="0" t="str">
        <f aca="false">IF(ISBLANK(A1555),"",SUMIF($A$3:$A1555,R$2,$B$3:$B1555))</f>
        <v/>
      </c>
      <c r="T1555" s="9" t="str">
        <f aca="false">IF(ISBLANK(A1555),"",IF($A1555=T$2,$C1555,T1554))</f>
        <v/>
      </c>
      <c r="U1555" s="9" t="str">
        <f aca="false">IF(ISBLANK(A1555),"",IF($A1555=U$2,$C1555,U1554))</f>
        <v/>
      </c>
      <c r="V1555" s="9" t="str">
        <f aca="false">IF(ISBLANK(A1555),"",IF($A1555=V$2,$C1555,V1554))</f>
        <v/>
      </c>
      <c r="W1555" s="9" t="str">
        <f aca="false">IF(ISBLANK(A1555),"",IF($A1555=W$2,$C1555,W1554))</f>
        <v/>
      </c>
    </row>
    <row r="1556" customFormat="false" ht="14.1" hidden="false" customHeight="false" outlineLevel="0" collapsed="false">
      <c r="H1556" s="8" t="n">
        <f aca="false">IF(ISBLANK(D1556),,LEFT(D1556,LEN(D1556)-6)*1)</f>
        <v>0</v>
      </c>
      <c r="I1556" s="9" t="str">
        <f aca="false">IF(ISBLANK(A1556),"",-B1556*C1556)</f>
        <v/>
      </c>
      <c r="J1556" s="9" t="str">
        <f aca="false">IF(ISBLANK(A1556),"",-SUM(I$3:I1556))</f>
        <v/>
      </c>
      <c r="K1556" s="9" t="str">
        <f aca="false">IF(ISBLANK(A1556),"",SUMPRODUCT(O1556:R1556,T1556:W1556)-J1556)</f>
        <v/>
      </c>
      <c r="L1556" s="5" t="str">
        <f aca="false">IF(ISBLANK(A1556),"",K1556/$M$1)</f>
        <v/>
      </c>
      <c r="M1556" s="5" t="str">
        <f aca="false">IF(ISBLANK(A1556),"",K1556/($M$1+SUM(K$3:K1555)))</f>
        <v/>
      </c>
      <c r="N1556" s="0" t="str">
        <f aca="false">IF(ISBLANK(A1556),"",IF(H1557=0,NETWORKDAYS($H$3,H1556,holiday!$B$2:$B$10),IF(DAY(H1556)&lt;DAY(H1557),NETWORKDAYS($H$3,H1556,holiday!$B$2:$B$10),0)))</f>
        <v/>
      </c>
      <c r="O1556" s="0" t="str">
        <f aca="false">IF(ISBLANK(A1556),"",SUMIF($A$3:$A1556,O$2,$B$3:$B1556))</f>
        <v/>
      </c>
      <c r="P1556" s="0" t="str">
        <f aca="false">IF(ISBLANK(A1556),"",SUMIF($A$3:$A1556,P$2,$B$3:$B1556))</f>
        <v/>
      </c>
      <c r="Q1556" s="0" t="str">
        <f aca="false">IF(ISBLANK(A1556),"",SUMIF($A$3:$A1556,Q$2,$B$3:$B1556))</f>
        <v/>
      </c>
      <c r="R1556" s="0" t="str">
        <f aca="false">IF(ISBLANK(A1556),"",SUMIF($A$3:$A1556,R$2,$B$3:$B1556))</f>
        <v/>
      </c>
      <c r="T1556" s="9" t="str">
        <f aca="false">IF(ISBLANK(A1556),"",IF($A1556=T$2,$C1556,T1555))</f>
        <v/>
      </c>
      <c r="U1556" s="9" t="str">
        <f aca="false">IF(ISBLANK(A1556),"",IF($A1556=U$2,$C1556,U1555))</f>
        <v/>
      </c>
      <c r="V1556" s="9" t="str">
        <f aca="false">IF(ISBLANK(A1556),"",IF($A1556=V$2,$C1556,V1555))</f>
        <v/>
      </c>
      <c r="W1556" s="9" t="str">
        <f aca="false">IF(ISBLANK(A1556),"",IF($A1556=W$2,$C1556,W1555))</f>
        <v/>
      </c>
    </row>
    <row r="1557" customFormat="false" ht="14.1" hidden="false" customHeight="false" outlineLevel="0" collapsed="false">
      <c r="H1557" s="8" t="n">
        <f aca="false">IF(ISBLANK(D1557),,LEFT(D1557,LEN(D1557)-6)*1)</f>
        <v>0</v>
      </c>
      <c r="I1557" s="9" t="str">
        <f aca="false">IF(ISBLANK(A1557),"",-B1557*C1557)</f>
        <v/>
      </c>
      <c r="J1557" s="9" t="str">
        <f aca="false">IF(ISBLANK(A1557),"",-SUM(I$3:I1557))</f>
        <v/>
      </c>
      <c r="K1557" s="9" t="str">
        <f aca="false">IF(ISBLANK(A1557),"",SUMPRODUCT(O1557:R1557,T1557:W1557)-J1557)</f>
        <v/>
      </c>
      <c r="L1557" s="5" t="str">
        <f aca="false">IF(ISBLANK(A1557),"",K1557/$M$1)</f>
        <v/>
      </c>
      <c r="M1557" s="5" t="str">
        <f aca="false">IF(ISBLANK(A1557),"",K1557/($M$1+SUM(K$3:K1556)))</f>
        <v/>
      </c>
      <c r="N1557" s="0" t="str">
        <f aca="false">IF(ISBLANK(A1557),"",IF(H1558=0,NETWORKDAYS($H$3,H1557,holiday!$B$2:$B$10),IF(DAY(H1557)&lt;DAY(H1558),NETWORKDAYS($H$3,H1557,holiday!$B$2:$B$10),0)))</f>
        <v/>
      </c>
      <c r="O1557" s="0" t="str">
        <f aca="false">IF(ISBLANK(A1557),"",SUMIF($A$3:$A1557,O$2,$B$3:$B1557))</f>
        <v/>
      </c>
      <c r="P1557" s="0" t="str">
        <f aca="false">IF(ISBLANK(A1557),"",SUMIF($A$3:$A1557,P$2,$B$3:$B1557))</f>
        <v/>
      </c>
      <c r="Q1557" s="0" t="str">
        <f aca="false">IF(ISBLANK(A1557),"",SUMIF($A$3:$A1557,Q$2,$B$3:$B1557))</f>
        <v/>
      </c>
      <c r="R1557" s="0" t="str">
        <f aca="false">IF(ISBLANK(A1557),"",SUMIF($A$3:$A1557,R$2,$B$3:$B1557))</f>
        <v/>
      </c>
      <c r="T1557" s="9" t="str">
        <f aca="false">IF(ISBLANK(A1557),"",IF($A1557=T$2,$C1557,T1556))</f>
        <v/>
      </c>
      <c r="U1557" s="9" t="str">
        <f aca="false">IF(ISBLANK(A1557),"",IF($A1557=U$2,$C1557,U1556))</f>
        <v/>
      </c>
      <c r="V1557" s="9" t="str">
        <f aca="false">IF(ISBLANK(A1557),"",IF($A1557=V$2,$C1557,V1556))</f>
        <v/>
      </c>
      <c r="W1557" s="9" t="str">
        <f aca="false">IF(ISBLANK(A1557),"",IF($A1557=W$2,$C1557,W1556))</f>
        <v/>
      </c>
    </row>
    <row r="1558" customFormat="false" ht="14.1" hidden="false" customHeight="false" outlineLevel="0" collapsed="false">
      <c r="H1558" s="8" t="n">
        <f aca="false">IF(ISBLANK(D1558),,LEFT(D1558,LEN(D1558)-6)*1)</f>
        <v>0</v>
      </c>
      <c r="I1558" s="9" t="str">
        <f aca="false">IF(ISBLANK(A1558),"",-B1558*C1558)</f>
        <v/>
      </c>
      <c r="J1558" s="9" t="str">
        <f aca="false">IF(ISBLANK(A1558),"",-SUM(I$3:I1558))</f>
        <v/>
      </c>
      <c r="K1558" s="9" t="str">
        <f aca="false">IF(ISBLANK(A1558),"",SUMPRODUCT(O1558:R1558,T1558:W1558)-J1558)</f>
        <v/>
      </c>
      <c r="L1558" s="5" t="str">
        <f aca="false">IF(ISBLANK(A1558),"",K1558/$M$1)</f>
        <v/>
      </c>
      <c r="M1558" s="5" t="str">
        <f aca="false">IF(ISBLANK(A1558),"",K1558/($M$1+SUM(K$3:K1557)))</f>
        <v/>
      </c>
      <c r="N1558" s="0" t="str">
        <f aca="false">IF(ISBLANK(A1558),"",IF(H1559=0,NETWORKDAYS($H$3,H1558,holiday!$B$2:$B$10),IF(DAY(H1558)&lt;DAY(H1559),NETWORKDAYS($H$3,H1558,holiday!$B$2:$B$10),0)))</f>
        <v/>
      </c>
      <c r="O1558" s="0" t="str">
        <f aca="false">IF(ISBLANK(A1558),"",SUMIF($A$3:$A1558,O$2,$B$3:$B1558))</f>
        <v/>
      </c>
      <c r="P1558" s="0" t="str">
        <f aca="false">IF(ISBLANK(A1558),"",SUMIF($A$3:$A1558,P$2,$B$3:$B1558))</f>
        <v/>
      </c>
      <c r="Q1558" s="0" t="str">
        <f aca="false">IF(ISBLANK(A1558),"",SUMIF($A$3:$A1558,Q$2,$B$3:$B1558))</f>
        <v/>
      </c>
      <c r="R1558" s="0" t="str">
        <f aca="false">IF(ISBLANK(A1558),"",SUMIF($A$3:$A1558,R$2,$B$3:$B1558))</f>
        <v/>
      </c>
      <c r="T1558" s="9" t="str">
        <f aca="false">IF(ISBLANK(A1558),"",IF($A1558=T$2,$C1558,T1557))</f>
        <v/>
      </c>
      <c r="U1558" s="9" t="str">
        <f aca="false">IF(ISBLANK(A1558),"",IF($A1558=U$2,$C1558,U1557))</f>
        <v/>
      </c>
      <c r="V1558" s="9" t="str">
        <f aca="false">IF(ISBLANK(A1558),"",IF($A1558=V$2,$C1558,V1557))</f>
        <v/>
      </c>
      <c r="W1558" s="9" t="str">
        <f aca="false">IF(ISBLANK(A1558),"",IF($A1558=W$2,$C1558,W1557))</f>
        <v/>
      </c>
    </row>
    <row r="1559" customFormat="false" ht="14.1" hidden="false" customHeight="false" outlineLevel="0" collapsed="false">
      <c r="H1559" s="8" t="n">
        <f aca="false">IF(ISBLANK(D1559),,LEFT(D1559,LEN(D1559)-6)*1)</f>
        <v>0</v>
      </c>
      <c r="I1559" s="9" t="str">
        <f aca="false">IF(ISBLANK(A1559),"",-B1559*C1559)</f>
        <v/>
      </c>
      <c r="J1559" s="9" t="str">
        <f aca="false">IF(ISBLANK(A1559),"",-SUM(I$3:I1559))</f>
        <v/>
      </c>
      <c r="K1559" s="9" t="str">
        <f aca="false">IF(ISBLANK(A1559),"",SUMPRODUCT(O1559:R1559,T1559:W1559)-J1559)</f>
        <v/>
      </c>
      <c r="L1559" s="5" t="str">
        <f aca="false">IF(ISBLANK(A1559),"",K1559/$M$1)</f>
        <v/>
      </c>
      <c r="M1559" s="5" t="str">
        <f aca="false">IF(ISBLANK(A1559),"",K1559/($M$1+SUM(K$3:K1558)))</f>
        <v/>
      </c>
      <c r="N1559" s="0" t="str">
        <f aca="false">IF(ISBLANK(A1559),"",IF(H1560=0,NETWORKDAYS($H$3,H1559,holiday!$B$2:$B$10),IF(DAY(H1559)&lt;DAY(H1560),NETWORKDAYS($H$3,H1559,holiday!$B$2:$B$10),0)))</f>
        <v/>
      </c>
      <c r="O1559" s="0" t="str">
        <f aca="false">IF(ISBLANK(A1559),"",SUMIF($A$3:$A1559,O$2,$B$3:$B1559))</f>
        <v/>
      </c>
      <c r="P1559" s="0" t="str">
        <f aca="false">IF(ISBLANK(A1559),"",SUMIF($A$3:$A1559,P$2,$B$3:$B1559))</f>
        <v/>
      </c>
      <c r="Q1559" s="0" t="str">
        <f aca="false">IF(ISBLANK(A1559),"",SUMIF($A$3:$A1559,Q$2,$B$3:$B1559))</f>
        <v/>
      </c>
      <c r="R1559" s="0" t="str">
        <f aca="false">IF(ISBLANK(A1559),"",SUMIF($A$3:$A1559,R$2,$B$3:$B1559))</f>
        <v/>
      </c>
      <c r="T1559" s="9" t="str">
        <f aca="false">IF(ISBLANK(A1559),"",IF($A1559=T$2,$C1559,T1558))</f>
        <v/>
      </c>
      <c r="U1559" s="9" t="str">
        <f aca="false">IF(ISBLANK(A1559),"",IF($A1559=U$2,$C1559,U1558))</f>
        <v/>
      </c>
      <c r="V1559" s="9" t="str">
        <f aca="false">IF(ISBLANK(A1559),"",IF($A1559=V$2,$C1559,V1558))</f>
        <v/>
      </c>
      <c r="W1559" s="9" t="str">
        <f aca="false">IF(ISBLANK(A1559),"",IF($A1559=W$2,$C1559,W1558))</f>
        <v/>
      </c>
    </row>
    <row r="1560" customFormat="false" ht="14.1" hidden="false" customHeight="false" outlineLevel="0" collapsed="false">
      <c r="H1560" s="8" t="n">
        <f aca="false">IF(ISBLANK(D1560),,LEFT(D1560,LEN(D1560)-6)*1)</f>
        <v>0</v>
      </c>
      <c r="I1560" s="9" t="str">
        <f aca="false">IF(ISBLANK(A1560),"",-B1560*C1560)</f>
        <v/>
      </c>
      <c r="J1560" s="9" t="str">
        <f aca="false">IF(ISBLANK(A1560),"",-SUM(I$3:I1560))</f>
        <v/>
      </c>
      <c r="K1560" s="9" t="str">
        <f aca="false">IF(ISBLANK(A1560),"",SUMPRODUCT(O1560:R1560,T1560:W1560)-J1560)</f>
        <v/>
      </c>
      <c r="L1560" s="5" t="str">
        <f aca="false">IF(ISBLANK(A1560),"",K1560/$M$1)</f>
        <v/>
      </c>
      <c r="M1560" s="5" t="str">
        <f aca="false">IF(ISBLANK(A1560),"",K1560/($M$1+SUM(K$3:K1559)))</f>
        <v/>
      </c>
      <c r="N1560" s="0" t="str">
        <f aca="false">IF(ISBLANK(A1560),"",IF(H1561=0,NETWORKDAYS($H$3,H1560,holiday!$B$2:$B$10),IF(DAY(H1560)&lt;DAY(H1561),NETWORKDAYS($H$3,H1560,holiday!$B$2:$B$10),0)))</f>
        <v/>
      </c>
      <c r="O1560" s="0" t="str">
        <f aca="false">IF(ISBLANK(A1560),"",SUMIF($A$3:$A1560,O$2,$B$3:$B1560))</f>
        <v/>
      </c>
      <c r="P1560" s="0" t="str">
        <f aca="false">IF(ISBLANK(A1560),"",SUMIF($A$3:$A1560,P$2,$B$3:$B1560))</f>
        <v/>
      </c>
      <c r="Q1560" s="0" t="str">
        <f aca="false">IF(ISBLANK(A1560),"",SUMIF($A$3:$A1560,Q$2,$B$3:$B1560))</f>
        <v/>
      </c>
      <c r="R1560" s="0" t="str">
        <f aca="false">IF(ISBLANK(A1560),"",SUMIF($A$3:$A1560,R$2,$B$3:$B1560))</f>
        <v/>
      </c>
      <c r="T1560" s="9" t="str">
        <f aca="false">IF(ISBLANK(A1560),"",IF($A1560=T$2,$C1560,T1559))</f>
        <v/>
      </c>
      <c r="U1560" s="9" t="str">
        <f aca="false">IF(ISBLANK(A1560),"",IF($A1560=U$2,$C1560,U1559))</f>
        <v/>
      </c>
      <c r="V1560" s="9" t="str">
        <f aca="false">IF(ISBLANK(A1560),"",IF($A1560=V$2,$C1560,V1559))</f>
        <v/>
      </c>
      <c r="W1560" s="9" t="str">
        <f aca="false">IF(ISBLANK(A1560),"",IF($A1560=W$2,$C1560,W1559))</f>
        <v/>
      </c>
    </row>
    <row r="1561" customFormat="false" ht="14.1" hidden="false" customHeight="false" outlineLevel="0" collapsed="false">
      <c r="H1561" s="8" t="n">
        <f aca="false">IF(ISBLANK(D1561),,LEFT(D1561,LEN(D1561)-6)*1)</f>
        <v>0</v>
      </c>
      <c r="I1561" s="9" t="str">
        <f aca="false">IF(ISBLANK(A1561),"",-B1561*C1561)</f>
        <v/>
      </c>
      <c r="J1561" s="9" t="str">
        <f aca="false">IF(ISBLANK(A1561),"",-SUM(I$3:I1561))</f>
        <v/>
      </c>
      <c r="K1561" s="9" t="str">
        <f aca="false">IF(ISBLANK(A1561),"",SUMPRODUCT(O1561:R1561,T1561:W1561)-J1561)</f>
        <v/>
      </c>
      <c r="L1561" s="5" t="str">
        <f aca="false">IF(ISBLANK(A1561),"",K1561/$M$1)</f>
        <v/>
      </c>
      <c r="M1561" s="5" t="str">
        <f aca="false">IF(ISBLANK(A1561),"",K1561/($M$1+SUM(K$3:K1560)))</f>
        <v/>
      </c>
      <c r="N1561" s="0" t="str">
        <f aca="false">IF(ISBLANK(A1561),"",IF(H1562=0,NETWORKDAYS($H$3,H1561,holiday!$B$2:$B$10),IF(DAY(H1561)&lt;DAY(H1562),NETWORKDAYS($H$3,H1561,holiday!$B$2:$B$10),0)))</f>
        <v/>
      </c>
      <c r="O1561" s="0" t="str">
        <f aca="false">IF(ISBLANK(A1561),"",SUMIF($A$3:$A1561,O$2,$B$3:$B1561))</f>
        <v/>
      </c>
      <c r="P1561" s="0" t="str">
        <f aca="false">IF(ISBLANK(A1561),"",SUMIF($A$3:$A1561,P$2,$B$3:$B1561))</f>
        <v/>
      </c>
      <c r="Q1561" s="0" t="str">
        <f aca="false">IF(ISBLANK(A1561),"",SUMIF($A$3:$A1561,Q$2,$B$3:$B1561))</f>
        <v/>
      </c>
      <c r="R1561" s="0" t="str">
        <f aca="false">IF(ISBLANK(A1561),"",SUMIF($A$3:$A1561,R$2,$B$3:$B1561))</f>
        <v/>
      </c>
      <c r="T1561" s="9" t="str">
        <f aca="false">IF(ISBLANK(A1561),"",IF($A1561=T$2,$C1561,T1560))</f>
        <v/>
      </c>
      <c r="U1561" s="9" t="str">
        <f aca="false">IF(ISBLANK(A1561),"",IF($A1561=U$2,$C1561,U1560))</f>
        <v/>
      </c>
      <c r="V1561" s="9" t="str">
        <f aca="false">IF(ISBLANK(A1561),"",IF($A1561=V$2,$C1561,V1560))</f>
        <v/>
      </c>
      <c r="W1561" s="9" t="str">
        <f aca="false">IF(ISBLANK(A1561),"",IF($A1561=W$2,$C1561,W1560))</f>
        <v/>
      </c>
    </row>
    <row r="1562" customFormat="false" ht="14.1" hidden="false" customHeight="false" outlineLevel="0" collapsed="false">
      <c r="H1562" s="8" t="n">
        <f aca="false">IF(ISBLANK(D1562),,LEFT(D1562,LEN(D1562)-6)*1)</f>
        <v>0</v>
      </c>
      <c r="I1562" s="9" t="str">
        <f aca="false">IF(ISBLANK(A1562),"",-B1562*C1562)</f>
        <v/>
      </c>
      <c r="J1562" s="9" t="str">
        <f aca="false">IF(ISBLANK(A1562),"",-SUM(I$3:I1562))</f>
        <v/>
      </c>
      <c r="K1562" s="9" t="str">
        <f aca="false">IF(ISBLANK(A1562),"",SUMPRODUCT(O1562:R1562,T1562:W1562)-J1562)</f>
        <v/>
      </c>
      <c r="L1562" s="5" t="str">
        <f aca="false">IF(ISBLANK(A1562),"",K1562/$M$1)</f>
        <v/>
      </c>
      <c r="M1562" s="5" t="str">
        <f aca="false">IF(ISBLANK(A1562),"",K1562/($M$1+SUM(K$3:K1561)))</f>
        <v/>
      </c>
      <c r="N1562" s="0" t="str">
        <f aca="false">IF(ISBLANK(A1562),"",IF(H1563=0,NETWORKDAYS($H$3,H1562,holiday!$B$2:$B$10),IF(DAY(H1562)&lt;DAY(H1563),NETWORKDAYS($H$3,H1562,holiday!$B$2:$B$10),0)))</f>
        <v/>
      </c>
      <c r="O1562" s="0" t="str">
        <f aca="false">IF(ISBLANK(A1562),"",SUMIF($A$3:$A1562,O$2,$B$3:$B1562))</f>
        <v/>
      </c>
      <c r="P1562" s="0" t="str">
        <f aca="false">IF(ISBLANK(A1562),"",SUMIF($A$3:$A1562,P$2,$B$3:$B1562))</f>
        <v/>
      </c>
      <c r="Q1562" s="0" t="str">
        <f aca="false">IF(ISBLANK(A1562),"",SUMIF($A$3:$A1562,Q$2,$B$3:$B1562))</f>
        <v/>
      </c>
      <c r="R1562" s="0" t="str">
        <f aca="false">IF(ISBLANK(A1562),"",SUMIF($A$3:$A1562,R$2,$B$3:$B1562))</f>
        <v/>
      </c>
      <c r="T1562" s="9" t="str">
        <f aca="false">IF(ISBLANK(A1562),"",IF($A1562=T$2,$C1562,T1561))</f>
        <v/>
      </c>
      <c r="U1562" s="9" t="str">
        <f aca="false">IF(ISBLANK(A1562),"",IF($A1562=U$2,$C1562,U1561))</f>
        <v/>
      </c>
      <c r="V1562" s="9" t="str">
        <f aca="false">IF(ISBLANK(A1562),"",IF($A1562=V$2,$C1562,V1561))</f>
        <v/>
      </c>
      <c r="W1562" s="9" t="str">
        <f aca="false">IF(ISBLANK(A1562),"",IF($A1562=W$2,$C1562,W1561))</f>
        <v/>
      </c>
    </row>
    <row r="1563" customFormat="false" ht="14.1" hidden="false" customHeight="false" outlineLevel="0" collapsed="false">
      <c r="H1563" s="8" t="n">
        <f aca="false">IF(ISBLANK(D1563),,LEFT(D1563,LEN(D1563)-6)*1)</f>
        <v>0</v>
      </c>
      <c r="I1563" s="9" t="str">
        <f aca="false">IF(ISBLANK(A1563),"",-B1563*C1563)</f>
        <v/>
      </c>
      <c r="J1563" s="9" t="str">
        <f aca="false">IF(ISBLANK(A1563),"",-SUM(I$3:I1563))</f>
        <v/>
      </c>
      <c r="K1563" s="9" t="str">
        <f aca="false">IF(ISBLANK(A1563),"",SUMPRODUCT(O1563:R1563,T1563:W1563)-J1563)</f>
        <v/>
      </c>
      <c r="L1563" s="5" t="str">
        <f aca="false">IF(ISBLANK(A1563),"",K1563/$M$1)</f>
        <v/>
      </c>
      <c r="M1563" s="5" t="str">
        <f aca="false">IF(ISBLANK(A1563),"",K1563/($M$1+SUM(K$3:K1562)))</f>
        <v/>
      </c>
      <c r="N1563" s="0" t="str">
        <f aca="false">IF(ISBLANK(A1563),"",IF(H1564=0,NETWORKDAYS($H$3,H1563,holiday!$B$2:$B$10),IF(DAY(H1563)&lt;DAY(H1564),NETWORKDAYS($H$3,H1563,holiday!$B$2:$B$10),0)))</f>
        <v/>
      </c>
      <c r="O1563" s="0" t="str">
        <f aca="false">IF(ISBLANK(A1563),"",SUMIF($A$3:$A1563,O$2,$B$3:$B1563))</f>
        <v/>
      </c>
      <c r="P1563" s="0" t="str">
        <f aca="false">IF(ISBLANK(A1563),"",SUMIF($A$3:$A1563,P$2,$B$3:$B1563))</f>
        <v/>
      </c>
      <c r="Q1563" s="0" t="str">
        <f aca="false">IF(ISBLANK(A1563),"",SUMIF($A$3:$A1563,Q$2,$B$3:$B1563))</f>
        <v/>
      </c>
      <c r="R1563" s="0" t="str">
        <f aca="false">IF(ISBLANK(A1563),"",SUMIF($A$3:$A1563,R$2,$B$3:$B1563))</f>
        <v/>
      </c>
      <c r="T1563" s="9" t="str">
        <f aca="false">IF(ISBLANK(A1563),"",IF($A1563=T$2,$C1563,T1562))</f>
        <v/>
      </c>
      <c r="U1563" s="9" t="str">
        <f aca="false">IF(ISBLANK(A1563),"",IF($A1563=U$2,$C1563,U1562))</f>
        <v/>
      </c>
      <c r="V1563" s="9" t="str">
        <f aca="false">IF(ISBLANK(A1563),"",IF($A1563=V$2,$C1563,V1562))</f>
        <v/>
      </c>
      <c r="W1563" s="9" t="str">
        <f aca="false">IF(ISBLANK(A1563),"",IF($A1563=W$2,$C1563,W1562))</f>
        <v/>
      </c>
    </row>
    <row r="1564" customFormat="false" ht="14.1" hidden="false" customHeight="false" outlineLevel="0" collapsed="false">
      <c r="H1564" s="8" t="n">
        <f aca="false">IF(ISBLANK(D1564),,LEFT(D1564,LEN(D1564)-6)*1)</f>
        <v>0</v>
      </c>
      <c r="I1564" s="9" t="str">
        <f aca="false">IF(ISBLANK(A1564),"",-B1564*C1564)</f>
        <v/>
      </c>
      <c r="J1564" s="9" t="str">
        <f aca="false">IF(ISBLANK(A1564),"",-SUM(I$3:I1564))</f>
        <v/>
      </c>
      <c r="K1564" s="9" t="str">
        <f aca="false">IF(ISBLANK(A1564),"",SUMPRODUCT(O1564:R1564,T1564:W1564)-J1564)</f>
        <v/>
      </c>
      <c r="L1564" s="5" t="str">
        <f aca="false">IF(ISBLANK(A1564),"",K1564/$M$1)</f>
        <v/>
      </c>
      <c r="M1564" s="5" t="str">
        <f aca="false">IF(ISBLANK(A1564),"",K1564/($M$1+SUM(K$3:K1563)))</f>
        <v/>
      </c>
      <c r="N1564" s="0" t="str">
        <f aca="false">IF(ISBLANK(A1564),"",IF(H1565=0,NETWORKDAYS($H$3,H1564,holiday!$B$2:$B$10),IF(DAY(H1564)&lt;DAY(H1565),NETWORKDAYS($H$3,H1564,holiday!$B$2:$B$10),0)))</f>
        <v/>
      </c>
      <c r="O1564" s="0" t="str">
        <f aca="false">IF(ISBLANK(A1564),"",SUMIF($A$3:$A1564,O$2,$B$3:$B1564))</f>
        <v/>
      </c>
      <c r="P1564" s="0" t="str">
        <f aca="false">IF(ISBLANK(A1564),"",SUMIF($A$3:$A1564,P$2,$B$3:$B1564))</f>
        <v/>
      </c>
      <c r="Q1564" s="0" t="str">
        <f aca="false">IF(ISBLANK(A1564),"",SUMIF($A$3:$A1564,Q$2,$B$3:$B1564))</f>
        <v/>
      </c>
      <c r="R1564" s="0" t="str">
        <f aca="false">IF(ISBLANK(A1564),"",SUMIF($A$3:$A1564,R$2,$B$3:$B1564))</f>
        <v/>
      </c>
      <c r="T1564" s="9" t="str">
        <f aca="false">IF(ISBLANK(A1564),"",IF($A1564=T$2,$C1564,T1563))</f>
        <v/>
      </c>
      <c r="U1564" s="9" t="str">
        <f aca="false">IF(ISBLANK(A1564),"",IF($A1564=U$2,$C1564,U1563))</f>
        <v/>
      </c>
      <c r="V1564" s="9" t="str">
        <f aca="false">IF(ISBLANK(A1564),"",IF($A1564=V$2,$C1564,V1563))</f>
        <v/>
      </c>
      <c r="W1564" s="9" t="str">
        <f aca="false">IF(ISBLANK(A1564),"",IF($A1564=W$2,$C1564,W1563))</f>
        <v/>
      </c>
    </row>
    <row r="1565" customFormat="false" ht="14.1" hidden="false" customHeight="false" outlineLevel="0" collapsed="false">
      <c r="H1565" s="8" t="n">
        <f aca="false">IF(ISBLANK(D1565),,LEFT(D1565,LEN(D1565)-6)*1)</f>
        <v>0</v>
      </c>
      <c r="I1565" s="9" t="str">
        <f aca="false">IF(ISBLANK(A1565),"",-B1565*C1565)</f>
        <v/>
      </c>
      <c r="J1565" s="9" t="str">
        <f aca="false">IF(ISBLANK(A1565),"",-SUM(I$3:I1565))</f>
        <v/>
      </c>
      <c r="K1565" s="9" t="str">
        <f aca="false">IF(ISBLANK(A1565),"",SUMPRODUCT(O1565:R1565,T1565:W1565)-J1565)</f>
        <v/>
      </c>
      <c r="L1565" s="5" t="str">
        <f aca="false">IF(ISBLANK(A1565),"",K1565/$M$1)</f>
        <v/>
      </c>
      <c r="M1565" s="5" t="str">
        <f aca="false">IF(ISBLANK(A1565),"",K1565/($M$1+SUM(K$3:K1564)))</f>
        <v/>
      </c>
      <c r="N1565" s="0" t="str">
        <f aca="false">IF(ISBLANK(A1565),"",IF(H1566=0,NETWORKDAYS($H$3,H1565,holiday!$B$2:$B$10),IF(DAY(H1565)&lt;DAY(H1566),NETWORKDAYS($H$3,H1565,holiday!$B$2:$B$10),0)))</f>
        <v/>
      </c>
      <c r="O1565" s="0" t="str">
        <f aca="false">IF(ISBLANK(A1565),"",SUMIF($A$3:$A1565,O$2,$B$3:$B1565))</f>
        <v/>
      </c>
      <c r="P1565" s="0" t="str">
        <f aca="false">IF(ISBLANK(A1565),"",SUMIF($A$3:$A1565,P$2,$B$3:$B1565))</f>
        <v/>
      </c>
      <c r="Q1565" s="0" t="str">
        <f aca="false">IF(ISBLANK(A1565),"",SUMIF($A$3:$A1565,Q$2,$B$3:$B1565))</f>
        <v/>
      </c>
      <c r="R1565" s="0" t="str">
        <f aca="false">IF(ISBLANK(A1565),"",SUMIF($A$3:$A1565,R$2,$B$3:$B1565))</f>
        <v/>
      </c>
      <c r="T1565" s="9" t="str">
        <f aca="false">IF(ISBLANK(A1565),"",IF($A1565=T$2,$C1565,T1564))</f>
        <v/>
      </c>
      <c r="U1565" s="9" t="str">
        <f aca="false">IF(ISBLANK(A1565),"",IF($A1565=U$2,$C1565,U1564))</f>
        <v/>
      </c>
      <c r="V1565" s="9" t="str">
        <f aca="false">IF(ISBLANK(A1565),"",IF($A1565=V$2,$C1565,V1564))</f>
        <v/>
      </c>
      <c r="W1565" s="9" t="str">
        <f aca="false">IF(ISBLANK(A1565),"",IF($A1565=W$2,$C1565,W1564))</f>
        <v/>
      </c>
    </row>
    <row r="1566" customFormat="false" ht="14.1" hidden="false" customHeight="false" outlineLevel="0" collapsed="false">
      <c r="H1566" s="8" t="n">
        <f aca="false">IF(ISBLANK(D1566),,LEFT(D1566,LEN(D1566)-6)*1)</f>
        <v>0</v>
      </c>
      <c r="I1566" s="9" t="str">
        <f aca="false">IF(ISBLANK(A1566),"",-B1566*C1566)</f>
        <v/>
      </c>
      <c r="J1566" s="9" t="str">
        <f aca="false">IF(ISBLANK(A1566),"",-SUM(I$3:I1566))</f>
        <v/>
      </c>
      <c r="K1566" s="9" t="str">
        <f aca="false">IF(ISBLANK(A1566),"",SUMPRODUCT(O1566:R1566,T1566:W1566)-J1566)</f>
        <v/>
      </c>
      <c r="L1566" s="5" t="str">
        <f aca="false">IF(ISBLANK(A1566),"",K1566/$M$1)</f>
        <v/>
      </c>
      <c r="M1566" s="5" t="str">
        <f aca="false">IF(ISBLANK(A1566),"",K1566/($M$1+SUM(K$3:K1565)))</f>
        <v/>
      </c>
      <c r="N1566" s="0" t="str">
        <f aca="false">IF(ISBLANK(A1566),"",IF(H1567=0,NETWORKDAYS($H$3,H1566,holiday!$B$2:$B$10),IF(DAY(H1566)&lt;DAY(H1567),NETWORKDAYS($H$3,H1566,holiday!$B$2:$B$10),0)))</f>
        <v/>
      </c>
      <c r="O1566" s="0" t="str">
        <f aca="false">IF(ISBLANK(A1566),"",SUMIF($A$3:$A1566,O$2,$B$3:$B1566))</f>
        <v/>
      </c>
      <c r="P1566" s="0" t="str">
        <f aca="false">IF(ISBLANK(A1566),"",SUMIF($A$3:$A1566,P$2,$B$3:$B1566))</f>
        <v/>
      </c>
      <c r="Q1566" s="0" t="str">
        <f aca="false">IF(ISBLANK(A1566),"",SUMIF($A$3:$A1566,Q$2,$B$3:$B1566))</f>
        <v/>
      </c>
      <c r="R1566" s="0" t="str">
        <f aca="false">IF(ISBLANK(A1566),"",SUMIF($A$3:$A1566,R$2,$B$3:$B1566))</f>
        <v/>
      </c>
      <c r="T1566" s="9" t="str">
        <f aca="false">IF(ISBLANK(A1566),"",IF($A1566=T$2,$C1566,T1565))</f>
        <v/>
      </c>
      <c r="U1566" s="9" t="str">
        <f aca="false">IF(ISBLANK(A1566),"",IF($A1566=U$2,$C1566,U1565))</f>
        <v/>
      </c>
      <c r="V1566" s="9" t="str">
        <f aca="false">IF(ISBLANK(A1566),"",IF($A1566=V$2,$C1566,V1565))</f>
        <v/>
      </c>
      <c r="W1566" s="9" t="str">
        <f aca="false">IF(ISBLANK(A1566),"",IF($A1566=W$2,$C1566,W1565))</f>
        <v/>
      </c>
    </row>
    <row r="1567" customFormat="false" ht="14.1" hidden="false" customHeight="false" outlineLevel="0" collapsed="false">
      <c r="H1567" s="8" t="n">
        <f aca="false">IF(ISBLANK(D1567),,LEFT(D1567,LEN(D1567)-6)*1)</f>
        <v>0</v>
      </c>
      <c r="I1567" s="9" t="str">
        <f aca="false">IF(ISBLANK(A1567),"",-B1567*C1567)</f>
        <v/>
      </c>
      <c r="J1567" s="9" t="str">
        <f aca="false">IF(ISBLANK(A1567),"",-SUM(I$3:I1567))</f>
        <v/>
      </c>
      <c r="K1567" s="9" t="str">
        <f aca="false">IF(ISBLANK(A1567),"",SUMPRODUCT(O1567:R1567,T1567:W1567)-J1567)</f>
        <v/>
      </c>
      <c r="L1567" s="5" t="str">
        <f aca="false">IF(ISBLANK(A1567),"",K1567/$M$1)</f>
        <v/>
      </c>
      <c r="M1567" s="5" t="str">
        <f aca="false">IF(ISBLANK(A1567),"",K1567/($M$1+SUM(K$3:K1566)))</f>
        <v/>
      </c>
      <c r="N1567" s="0" t="str">
        <f aca="false">IF(ISBLANK(A1567),"",IF(H1568=0,NETWORKDAYS($H$3,H1567,holiday!$B$2:$B$10),IF(DAY(H1567)&lt;DAY(H1568),NETWORKDAYS($H$3,H1567,holiday!$B$2:$B$10),0)))</f>
        <v/>
      </c>
      <c r="O1567" s="0" t="str">
        <f aca="false">IF(ISBLANK(A1567),"",SUMIF($A$3:$A1567,O$2,$B$3:$B1567))</f>
        <v/>
      </c>
      <c r="P1567" s="0" t="str">
        <f aca="false">IF(ISBLANK(A1567),"",SUMIF($A$3:$A1567,P$2,$B$3:$B1567))</f>
        <v/>
      </c>
      <c r="Q1567" s="0" t="str">
        <f aca="false">IF(ISBLANK(A1567),"",SUMIF($A$3:$A1567,Q$2,$B$3:$B1567))</f>
        <v/>
      </c>
      <c r="R1567" s="0" t="str">
        <f aca="false">IF(ISBLANK(A1567),"",SUMIF($A$3:$A1567,R$2,$B$3:$B1567))</f>
        <v/>
      </c>
      <c r="T1567" s="9" t="str">
        <f aca="false">IF(ISBLANK(A1567),"",IF($A1567=T$2,$C1567,T1566))</f>
        <v/>
      </c>
      <c r="U1567" s="9" t="str">
        <f aca="false">IF(ISBLANK(A1567),"",IF($A1567=U$2,$C1567,U1566))</f>
        <v/>
      </c>
      <c r="V1567" s="9" t="str">
        <f aca="false">IF(ISBLANK(A1567),"",IF($A1567=V$2,$C1567,V1566))</f>
        <v/>
      </c>
      <c r="W1567" s="9" t="str">
        <f aca="false">IF(ISBLANK(A1567),"",IF($A1567=W$2,$C1567,W1566))</f>
        <v/>
      </c>
    </row>
    <row r="1568" customFormat="false" ht="14.1" hidden="false" customHeight="false" outlineLevel="0" collapsed="false">
      <c r="H1568" s="8" t="n">
        <f aca="false">IF(ISBLANK(D1568),,LEFT(D1568,LEN(D1568)-6)*1)</f>
        <v>0</v>
      </c>
      <c r="I1568" s="9" t="str">
        <f aca="false">IF(ISBLANK(A1568),"",-B1568*C1568)</f>
        <v/>
      </c>
      <c r="J1568" s="9" t="str">
        <f aca="false">IF(ISBLANK(A1568),"",-SUM(I$3:I1568))</f>
        <v/>
      </c>
      <c r="K1568" s="9" t="str">
        <f aca="false">IF(ISBLANK(A1568),"",SUMPRODUCT(O1568:R1568,T1568:W1568)-J1568)</f>
        <v/>
      </c>
      <c r="L1568" s="5" t="str">
        <f aca="false">IF(ISBLANK(A1568),"",K1568/$M$1)</f>
        <v/>
      </c>
      <c r="M1568" s="5" t="str">
        <f aca="false">IF(ISBLANK(A1568),"",K1568/($M$1+SUM(K$3:K1567)))</f>
        <v/>
      </c>
      <c r="N1568" s="0" t="str">
        <f aca="false">IF(ISBLANK(A1568),"",IF(H1569=0,NETWORKDAYS($H$3,H1568,holiday!$B$2:$B$10),IF(DAY(H1568)&lt;DAY(H1569),NETWORKDAYS($H$3,H1568,holiday!$B$2:$B$10),0)))</f>
        <v/>
      </c>
      <c r="O1568" s="0" t="str">
        <f aca="false">IF(ISBLANK(A1568),"",SUMIF($A$3:$A1568,O$2,$B$3:$B1568))</f>
        <v/>
      </c>
      <c r="P1568" s="0" t="str">
        <f aca="false">IF(ISBLANK(A1568),"",SUMIF($A$3:$A1568,P$2,$B$3:$B1568))</f>
        <v/>
      </c>
      <c r="Q1568" s="0" t="str">
        <f aca="false">IF(ISBLANK(A1568),"",SUMIF($A$3:$A1568,Q$2,$B$3:$B1568))</f>
        <v/>
      </c>
      <c r="R1568" s="0" t="str">
        <f aca="false">IF(ISBLANK(A1568),"",SUMIF($A$3:$A1568,R$2,$B$3:$B1568))</f>
        <v/>
      </c>
      <c r="T1568" s="9" t="str">
        <f aca="false">IF(ISBLANK(A1568),"",IF($A1568=T$2,$C1568,T1567))</f>
        <v/>
      </c>
      <c r="U1568" s="9" t="str">
        <f aca="false">IF(ISBLANK(A1568),"",IF($A1568=U$2,$C1568,U1567))</f>
        <v/>
      </c>
      <c r="V1568" s="9" t="str">
        <f aca="false">IF(ISBLANK(A1568),"",IF($A1568=V$2,$C1568,V1567))</f>
        <v/>
      </c>
      <c r="W1568" s="9" t="str">
        <f aca="false">IF(ISBLANK(A1568),"",IF($A1568=W$2,$C1568,W1567))</f>
        <v/>
      </c>
    </row>
    <row r="1569" customFormat="false" ht="14.1" hidden="false" customHeight="false" outlineLevel="0" collapsed="false">
      <c r="H1569" s="8" t="n">
        <f aca="false">IF(ISBLANK(D1569),,LEFT(D1569,LEN(D1569)-6)*1)</f>
        <v>0</v>
      </c>
      <c r="I1569" s="9" t="str">
        <f aca="false">IF(ISBLANK(A1569),"",-B1569*C1569)</f>
        <v/>
      </c>
      <c r="J1569" s="9" t="str">
        <f aca="false">IF(ISBLANK(A1569),"",-SUM(I$3:I1569))</f>
        <v/>
      </c>
      <c r="K1569" s="9" t="str">
        <f aca="false">IF(ISBLANK(A1569),"",SUMPRODUCT(O1569:R1569,T1569:W1569)-J1569)</f>
        <v/>
      </c>
      <c r="L1569" s="5" t="str">
        <f aca="false">IF(ISBLANK(A1569),"",K1569/$M$1)</f>
        <v/>
      </c>
      <c r="M1569" s="5" t="str">
        <f aca="false">IF(ISBLANK(A1569),"",K1569/($M$1+SUM(K$3:K1568)))</f>
        <v/>
      </c>
      <c r="N1569" s="0" t="str">
        <f aca="false">IF(ISBLANK(A1569),"",IF(H1570=0,NETWORKDAYS($H$3,H1569,holiday!$B$2:$B$10),IF(DAY(H1569)&lt;DAY(H1570),NETWORKDAYS($H$3,H1569,holiday!$B$2:$B$10),0)))</f>
        <v/>
      </c>
      <c r="O1569" s="0" t="str">
        <f aca="false">IF(ISBLANK(A1569),"",SUMIF($A$3:$A1569,O$2,$B$3:$B1569))</f>
        <v/>
      </c>
      <c r="P1569" s="0" t="str">
        <f aca="false">IF(ISBLANK(A1569),"",SUMIF($A$3:$A1569,P$2,$B$3:$B1569))</f>
        <v/>
      </c>
      <c r="Q1569" s="0" t="str">
        <f aca="false">IF(ISBLANK(A1569),"",SUMIF($A$3:$A1569,Q$2,$B$3:$B1569))</f>
        <v/>
      </c>
      <c r="R1569" s="0" t="str">
        <f aca="false">IF(ISBLANK(A1569),"",SUMIF($A$3:$A1569,R$2,$B$3:$B1569))</f>
        <v/>
      </c>
      <c r="T1569" s="9" t="str">
        <f aca="false">IF(ISBLANK(A1569),"",IF($A1569=T$2,$C1569,T1568))</f>
        <v/>
      </c>
      <c r="U1569" s="9" t="str">
        <f aca="false">IF(ISBLANK(A1569),"",IF($A1569=U$2,$C1569,U1568))</f>
        <v/>
      </c>
      <c r="V1569" s="9" t="str">
        <f aca="false">IF(ISBLANK(A1569),"",IF($A1569=V$2,$C1569,V1568))</f>
        <v/>
      </c>
      <c r="W1569" s="9" t="str">
        <f aca="false">IF(ISBLANK(A1569),"",IF($A1569=W$2,$C1569,W1568))</f>
        <v/>
      </c>
    </row>
    <row r="1570" customFormat="false" ht="14.1" hidden="false" customHeight="false" outlineLevel="0" collapsed="false">
      <c r="H1570" s="8" t="n">
        <f aca="false">IF(ISBLANK(D1570),,LEFT(D1570,LEN(D1570)-6)*1)</f>
        <v>0</v>
      </c>
      <c r="I1570" s="9" t="str">
        <f aca="false">IF(ISBLANK(A1570),"",-B1570*C1570)</f>
        <v/>
      </c>
      <c r="J1570" s="9" t="str">
        <f aca="false">IF(ISBLANK(A1570),"",-SUM(I$3:I1570))</f>
        <v/>
      </c>
      <c r="K1570" s="9" t="str">
        <f aca="false">IF(ISBLANK(A1570),"",SUMPRODUCT(O1570:R1570,T1570:W1570)-J1570)</f>
        <v/>
      </c>
      <c r="L1570" s="5" t="str">
        <f aca="false">IF(ISBLANK(A1570),"",K1570/$M$1)</f>
        <v/>
      </c>
      <c r="M1570" s="5" t="str">
        <f aca="false">IF(ISBLANK(A1570),"",K1570/($M$1+SUM(K$3:K1569)))</f>
        <v/>
      </c>
      <c r="N1570" s="0" t="str">
        <f aca="false">IF(ISBLANK(A1570),"",IF(H1571=0,NETWORKDAYS($H$3,H1570,holiday!$B$2:$B$10),IF(DAY(H1570)&lt;DAY(H1571),NETWORKDAYS($H$3,H1570,holiday!$B$2:$B$10),0)))</f>
        <v/>
      </c>
      <c r="O1570" s="0" t="str">
        <f aca="false">IF(ISBLANK(A1570),"",SUMIF($A$3:$A1570,O$2,$B$3:$B1570))</f>
        <v/>
      </c>
      <c r="P1570" s="0" t="str">
        <f aca="false">IF(ISBLANK(A1570),"",SUMIF($A$3:$A1570,P$2,$B$3:$B1570))</f>
        <v/>
      </c>
      <c r="Q1570" s="0" t="str">
        <f aca="false">IF(ISBLANK(A1570),"",SUMIF($A$3:$A1570,Q$2,$B$3:$B1570))</f>
        <v/>
      </c>
      <c r="R1570" s="0" t="str">
        <f aca="false">IF(ISBLANK(A1570),"",SUMIF($A$3:$A1570,R$2,$B$3:$B1570))</f>
        <v/>
      </c>
      <c r="T1570" s="9" t="str">
        <f aca="false">IF(ISBLANK(A1570),"",IF($A1570=T$2,$C1570,T1569))</f>
        <v/>
      </c>
      <c r="U1570" s="9" t="str">
        <f aca="false">IF(ISBLANK(A1570),"",IF($A1570=U$2,$C1570,U1569))</f>
        <v/>
      </c>
      <c r="V1570" s="9" t="str">
        <f aca="false">IF(ISBLANK(A1570),"",IF($A1570=V$2,$C1570,V1569))</f>
        <v/>
      </c>
      <c r="W1570" s="9" t="str">
        <f aca="false">IF(ISBLANK(A1570),"",IF($A1570=W$2,$C1570,W1569))</f>
        <v/>
      </c>
    </row>
    <row r="1571" customFormat="false" ht="14.1" hidden="false" customHeight="false" outlineLevel="0" collapsed="false">
      <c r="H1571" s="8" t="n">
        <f aca="false">IF(ISBLANK(D1571),,LEFT(D1571,LEN(D1571)-6)*1)</f>
        <v>0</v>
      </c>
      <c r="I1571" s="9" t="str">
        <f aca="false">IF(ISBLANK(A1571),"",-B1571*C1571)</f>
        <v/>
      </c>
      <c r="J1571" s="9" t="str">
        <f aca="false">IF(ISBLANK(A1571),"",-SUM(I$3:I1571))</f>
        <v/>
      </c>
      <c r="K1571" s="9" t="str">
        <f aca="false">IF(ISBLANK(A1571),"",SUMPRODUCT(O1571:R1571,T1571:W1571)-J1571)</f>
        <v/>
      </c>
      <c r="L1571" s="5" t="str">
        <f aca="false">IF(ISBLANK(A1571),"",K1571/$M$1)</f>
        <v/>
      </c>
      <c r="M1571" s="5" t="str">
        <f aca="false">IF(ISBLANK(A1571),"",K1571/($M$1+SUM(K$3:K1570)))</f>
        <v/>
      </c>
      <c r="N1571" s="0" t="str">
        <f aca="false">IF(ISBLANK(A1571),"",IF(H1572=0,NETWORKDAYS($H$3,H1571,holiday!$B$2:$B$10),IF(DAY(H1571)&lt;DAY(H1572),NETWORKDAYS($H$3,H1571,holiday!$B$2:$B$10),0)))</f>
        <v/>
      </c>
      <c r="O1571" s="0" t="str">
        <f aca="false">IF(ISBLANK(A1571),"",SUMIF($A$3:$A1571,O$2,$B$3:$B1571))</f>
        <v/>
      </c>
      <c r="P1571" s="0" t="str">
        <f aca="false">IF(ISBLANK(A1571),"",SUMIF($A$3:$A1571,P$2,$B$3:$B1571))</f>
        <v/>
      </c>
      <c r="Q1571" s="0" t="str">
        <f aca="false">IF(ISBLANK(A1571),"",SUMIF($A$3:$A1571,Q$2,$B$3:$B1571))</f>
        <v/>
      </c>
      <c r="R1571" s="0" t="str">
        <f aca="false">IF(ISBLANK(A1571),"",SUMIF($A$3:$A1571,R$2,$B$3:$B1571))</f>
        <v/>
      </c>
      <c r="T1571" s="9" t="str">
        <f aca="false">IF(ISBLANK(A1571),"",IF($A1571=T$2,$C1571,T1570))</f>
        <v/>
      </c>
      <c r="U1571" s="9" t="str">
        <f aca="false">IF(ISBLANK(A1571),"",IF($A1571=U$2,$C1571,U1570))</f>
        <v/>
      </c>
      <c r="V1571" s="9" t="str">
        <f aca="false">IF(ISBLANK(A1571),"",IF($A1571=V$2,$C1571,V1570))</f>
        <v/>
      </c>
      <c r="W1571" s="9" t="str">
        <f aca="false">IF(ISBLANK(A1571),"",IF($A1571=W$2,$C1571,W1570))</f>
        <v/>
      </c>
    </row>
    <row r="1572" customFormat="false" ht="14.1" hidden="false" customHeight="false" outlineLevel="0" collapsed="false">
      <c r="H1572" s="8" t="n">
        <f aca="false">IF(ISBLANK(D1572),,LEFT(D1572,LEN(D1572)-6)*1)</f>
        <v>0</v>
      </c>
      <c r="I1572" s="9" t="str">
        <f aca="false">IF(ISBLANK(A1572),"",-B1572*C1572)</f>
        <v/>
      </c>
      <c r="J1572" s="9" t="str">
        <f aca="false">IF(ISBLANK(A1572),"",-SUM(I$3:I1572))</f>
        <v/>
      </c>
      <c r="K1572" s="9" t="str">
        <f aca="false">IF(ISBLANK(A1572),"",SUMPRODUCT(O1572:R1572,T1572:W1572)-J1572)</f>
        <v/>
      </c>
      <c r="L1572" s="5" t="str">
        <f aca="false">IF(ISBLANK(A1572),"",K1572/$M$1)</f>
        <v/>
      </c>
      <c r="M1572" s="5" t="str">
        <f aca="false">IF(ISBLANK(A1572),"",K1572/($M$1+SUM(K$3:K1571)))</f>
        <v/>
      </c>
      <c r="N1572" s="0" t="str">
        <f aca="false">IF(ISBLANK(A1572),"",IF(H1573=0,NETWORKDAYS($H$3,H1572,holiday!$B$2:$B$10),IF(DAY(H1572)&lt;DAY(H1573),NETWORKDAYS($H$3,H1572,holiday!$B$2:$B$10),0)))</f>
        <v/>
      </c>
      <c r="O1572" s="0" t="str">
        <f aca="false">IF(ISBLANK(A1572),"",SUMIF($A$3:$A1572,O$2,$B$3:$B1572))</f>
        <v/>
      </c>
      <c r="P1572" s="0" t="str">
        <f aca="false">IF(ISBLANK(A1572),"",SUMIF($A$3:$A1572,P$2,$B$3:$B1572))</f>
        <v/>
      </c>
      <c r="Q1572" s="0" t="str">
        <f aca="false">IF(ISBLANK(A1572),"",SUMIF($A$3:$A1572,Q$2,$B$3:$B1572))</f>
        <v/>
      </c>
      <c r="R1572" s="0" t="str">
        <f aca="false">IF(ISBLANK(A1572),"",SUMIF($A$3:$A1572,R$2,$B$3:$B1572))</f>
        <v/>
      </c>
      <c r="T1572" s="9" t="str">
        <f aca="false">IF(ISBLANK(A1572),"",IF($A1572=T$2,$C1572,T1571))</f>
        <v/>
      </c>
      <c r="U1572" s="9" t="str">
        <f aca="false">IF(ISBLANK(A1572),"",IF($A1572=U$2,$C1572,U1571))</f>
        <v/>
      </c>
      <c r="V1572" s="9" t="str">
        <f aca="false">IF(ISBLANK(A1572),"",IF($A1572=V$2,$C1572,V1571))</f>
        <v/>
      </c>
      <c r="W1572" s="9" t="str">
        <f aca="false">IF(ISBLANK(A1572),"",IF($A1572=W$2,$C1572,W1571))</f>
        <v/>
      </c>
    </row>
    <row r="1573" customFormat="false" ht="14.1" hidden="false" customHeight="false" outlineLevel="0" collapsed="false">
      <c r="H1573" s="8" t="n">
        <f aca="false">IF(ISBLANK(D1573),,LEFT(D1573,LEN(D1573)-6)*1)</f>
        <v>0</v>
      </c>
      <c r="I1573" s="9" t="str">
        <f aca="false">IF(ISBLANK(A1573),"",-B1573*C1573)</f>
        <v/>
      </c>
      <c r="J1573" s="9" t="str">
        <f aca="false">IF(ISBLANK(A1573),"",-SUM(I$3:I1573))</f>
        <v/>
      </c>
      <c r="K1573" s="9" t="str">
        <f aca="false">IF(ISBLANK(A1573),"",SUMPRODUCT(O1573:R1573,T1573:W1573)-J1573)</f>
        <v/>
      </c>
      <c r="L1573" s="5" t="str">
        <f aca="false">IF(ISBLANK(A1573),"",K1573/$M$1)</f>
        <v/>
      </c>
      <c r="M1573" s="5" t="str">
        <f aca="false">IF(ISBLANK(A1573),"",K1573/($M$1+SUM(K$3:K1572)))</f>
        <v/>
      </c>
      <c r="N1573" s="0" t="str">
        <f aca="false">IF(ISBLANK(A1573),"",IF(H1574=0,NETWORKDAYS($H$3,H1573,holiday!$B$2:$B$10),IF(DAY(H1573)&lt;DAY(H1574),NETWORKDAYS($H$3,H1573,holiday!$B$2:$B$10),0)))</f>
        <v/>
      </c>
      <c r="O1573" s="0" t="str">
        <f aca="false">IF(ISBLANK(A1573),"",SUMIF($A$3:$A1573,O$2,$B$3:$B1573))</f>
        <v/>
      </c>
      <c r="P1573" s="0" t="str">
        <f aca="false">IF(ISBLANK(A1573),"",SUMIF($A$3:$A1573,P$2,$B$3:$B1573))</f>
        <v/>
      </c>
      <c r="Q1573" s="0" t="str">
        <f aca="false">IF(ISBLANK(A1573),"",SUMIF($A$3:$A1573,Q$2,$B$3:$B1573))</f>
        <v/>
      </c>
      <c r="R1573" s="0" t="str">
        <f aca="false">IF(ISBLANK(A1573),"",SUMIF($A$3:$A1573,R$2,$B$3:$B1573))</f>
        <v/>
      </c>
      <c r="T1573" s="9" t="str">
        <f aca="false">IF(ISBLANK(A1573),"",IF($A1573=T$2,$C1573,T1572))</f>
        <v/>
      </c>
      <c r="U1573" s="9" t="str">
        <f aca="false">IF(ISBLANK(A1573),"",IF($A1573=U$2,$C1573,U1572))</f>
        <v/>
      </c>
      <c r="V1573" s="9" t="str">
        <f aca="false">IF(ISBLANK(A1573),"",IF($A1573=V$2,$C1573,V1572))</f>
        <v/>
      </c>
      <c r="W1573" s="9" t="str">
        <f aca="false">IF(ISBLANK(A1573),"",IF($A1573=W$2,$C1573,W1572))</f>
        <v/>
      </c>
    </row>
    <row r="1574" customFormat="false" ht="14.1" hidden="false" customHeight="false" outlineLevel="0" collapsed="false">
      <c r="H1574" s="8" t="n">
        <f aca="false">IF(ISBLANK(D1574),,LEFT(D1574,LEN(D1574)-6)*1)</f>
        <v>0</v>
      </c>
      <c r="I1574" s="9" t="str">
        <f aca="false">IF(ISBLANK(A1574),"",-B1574*C1574)</f>
        <v/>
      </c>
      <c r="J1574" s="9" t="str">
        <f aca="false">IF(ISBLANK(A1574),"",-SUM(I$3:I1574))</f>
        <v/>
      </c>
      <c r="K1574" s="9" t="str">
        <f aca="false">IF(ISBLANK(A1574),"",SUMPRODUCT(O1574:R1574,T1574:W1574)-J1574)</f>
        <v/>
      </c>
      <c r="L1574" s="5" t="str">
        <f aca="false">IF(ISBLANK(A1574),"",K1574/$M$1)</f>
        <v/>
      </c>
      <c r="M1574" s="5" t="str">
        <f aca="false">IF(ISBLANK(A1574),"",K1574/($M$1+SUM(K$3:K1573)))</f>
        <v/>
      </c>
      <c r="N1574" s="0" t="str">
        <f aca="false">IF(ISBLANK(A1574),"",IF(H1575=0,NETWORKDAYS($H$3,H1574,holiday!$B$2:$B$10),IF(DAY(H1574)&lt;DAY(H1575),NETWORKDAYS($H$3,H1574,holiday!$B$2:$B$10),0)))</f>
        <v/>
      </c>
      <c r="O1574" s="0" t="str">
        <f aca="false">IF(ISBLANK(A1574),"",SUMIF($A$3:$A1574,O$2,$B$3:$B1574))</f>
        <v/>
      </c>
      <c r="P1574" s="0" t="str">
        <f aca="false">IF(ISBLANK(A1574),"",SUMIF($A$3:$A1574,P$2,$B$3:$B1574))</f>
        <v/>
      </c>
      <c r="Q1574" s="0" t="str">
        <f aca="false">IF(ISBLANK(A1574),"",SUMIF($A$3:$A1574,Q$2,$B$3:$B1574))</f>
        <v/>
      </c>
      <c r="R1574" s="0" t="str">
        <f aca="false">IF(ISBLANK(A1574),"",SUMIF($A$3:$A1574,R$2,$B$3:$B1574))</f>
        <v/>
      </c>
      <c r="T1574" s="9" t="str">
        <f aca="false">IF(ISBLANK(A1574),"",IF($A1574=T$2,$C1574,T1573))</f>
        <v/>
      </c>
      <c r="U1574" s="9" t="str">
        <f aca="false">IF(ISBLANK(A1574),"",IF($A1574=U$2,$C1574,U1573))</f>
        <v/>
      </c>
      <c r="V1574" s="9" t="str">
        <f aca="false">IF(ISBLANK(A1574),"",IF($A1574=V$2,$C1574,V1573))</f>
        <v/>
      </c>
      <c r="W1574" s="9" t="str">
        <f aca="false">IF(ISBLANK(A1574),"",IF($A1574=W$2,$C1574,W1573))</f>
        <v/>
      </c>
    </row>
    <row r="1575" customFormat="false" ht="14.1" hidden="false" customHeight="false" outlineLevel="0" collapsed="false">
      <c r="H1575" s="8" t="n">
        <f aca="false">IF(ISBLANK(D1575),,LEFT(D1575,LEN(D1575)-6)*1)</f>
        <v>0</v>
      </c>
      <c r="I1575" s="9" t="str">
        <f aca="false">IF(ISBLANK(A1575),"",-B1575*C1575)</f>
        <v/>
      </c>
      <c r="J1575" s="9" t="str">
        <f aca="false">IF(ISBLANK(A1575),"",-SUM(I$3:I1575))</f>
        <v/>
      </c>
      <c r="K1575" s="9" t="str">
        <f aca="false">IF(ISBLANK(A1575),"",SUMPRODUCT(O1575:R1575,T1575:W1575)-J1575)</f>
        <v/>
      </c>
      <c r="L1575" s="5" t="str">
        <f aca="false">IF(ISBLANK(A1575),"",K1575/$M$1)</f>
        <v/>
      </c>
      <c r="M1575" s="5" t="str">
        <f aca="false">IF(ISBLANK(A1575),"",K1575/($M$1+SUM(K$3:K1574)))</f>
        <v/>
      </c>
      <c r="N1575" s="0" t="str">
        <f aca="false">IF(ISBLANK(A1575),"",IF(H1576=0,NETWORKDAYS($H$3,H1575,holiday!$B$2:$B$10),IF(DAY(H1575)&lt;DAY(H1576),NETWORKDAYS($H$3,H1575,holiday!$B$2:$B$10),0)))</f>
        <v/>
      </c>
      <c r="O1575" s="0" t="str">
        <f aca="false">IF(ISBLANK(A1575),"",SUMIF($A$3:$A1575,O$2,$B$3:$B1575))</f>
        <v/>
      </c>
      <c r="P1575" s="0" t="str">
        <f aca="false">IF(ISBLANK(A1575),"",SUMIF($A$3:$A1575,P$2,$B$3:$B1575))</f>
        <v/>
      </c>
      <c r="Q1575" s="0" t="str">
        <f aca="false">IF(ISBLANK(A1575),"",SUMIF($A$3:$A1575,Q$2,$B$3:$B1575))</f>
        <v/>
      </c>
      <c r="R1575" s="0" t="str">
        <f aca="false">IF(ISBLANK(A1575),"",SUMIF($A$3:$A1575,R$2,$B$3:$B1575))</f>
        <v/>
      </c>
      <c r="T1575" s="9" t="str">
        <f aca="false">IF(ISBLANK(A1575),"",IF($A1575=T$2,$C1575,T1574))</f>
        <v/>
      </c>
      <c r="U1575" s="9" t="str">
        <f aca="false">IF(ISBLANK(A1575),"",IF($A1575=U$2,$C1575,U1574))</f>
        <v/>
      </c>
      <c r="V1575" s="9" t="str">
        <f aca="false">IF(ISBLANK(A1575),"",IF($A1575=V$2,$C1575,V1574))</f>
        <v/>
      </c>
      <c r="W1575" s="9" t="str">
        <f aca="false">IF(ISBLANK(A1575),"",IF($A1575=W$2,$C1575,W1574))</f>
        <v/>
      </c>
    </row>
    <row r="1576" customFormat="false" ht="14.1" hidden="false" customHeight="false" outlineLevel="0" collapsed="false">
      <c r="H1576" s="8" t="n">
        <f aca="false">IF(ISBLANK(D1576),,LEFT(D1576,LEN(D1576)-6)*1)</f>
        <v>0</v>
      </c>
      <c r="I1576" s="9" t="str">
        <f aca="false">IF(ISBLANK(A1576),"",-B1576*C1576)</f>
        <v/>
      </c>
      <c r="J1576" s="9" t="str">
        <f aca="false">IF(ISBLANK(A1576),"",-SUM(I$3:I1576))</f>
        <v/>
      </c>
      <c r="K1576" s="9" t="str">
        <f aca="false">IF(ISBLANK(A1576),"",SUMPRODUCT(O1576:R1576,T1576:W1576)-J1576)</f>
        <v/>
      </c>
      <c r="L1576" s="5" t="str">
        <f aca="false">IF(ISBLANK(A1576),"",K1576/$M$1)</f>
        <v/>
      </c>
      <c r="M1576" s="5" t="str">
        <f aca="false">IF(ISBLANK(A1576),"",K1576/($M$1+SUM(K$3:K1575)))</f>
        <v/>
      </c>
      <c r="N1576" s="0" t="str">
        <f aca="false">IF(ISBLANK(A1576),"",IF(H1577=0,NETWORKDAYS($H$3,H1576,holiday!$B$2:$B$10),IF(DAY(H1576)&lt;DAY(H1577),NETWORKDAYS($H$3,H1576,holiday!$B$2:$B$10),0)))</f>
        <v/>
      </c>
      <c r="O1576" s="0" t="str">
        <f aca="false">IF(ISBLANK(A1576),"",SUMIF($A$3:$A1576,O$2,$B$3:$B1576))</f>
        <v/>
      </c>
      <c r="P1576" s="0" t="str">
        <f aca="false">IF(ISBLANK(A1576),"",SUMIF($A$3:$A1576,P$2,$B$3:$B1576))</f>
        <v/>
      </c>
      <c r="Q1576" s="0" t="str">
        <f aca="false">IF(ISBLANK(A1576),"",SUMIF($A$3:$A1576,Q$2,$B$3:$B1576))</f>
        <v/>
      </c>
      <c r="R1576" s="0" t="str">
        <f aca="false">IF(ISBLANK(A1576),"",SUMIF($A$3:$A1576,R$2,$B$3:$B1576))</f>
        <v/>
      </c>
      <c r="T1576" s="9" t="str">
        <f aca="false">IF(ISBLANK(A1576),"",IF($A1576=T$2,$C1576,T1575))</f>
        <v/>
      </c>
      <c r="U1576" s="9" t="str">
        <f aca="false">IF(ISBLANK(A1576),"",IF($A1576=U$2,$C1576,U1575))</f>
        <v/>
      </c>
      <c r="V1576" s="9" t="str">
        <f aca="false">IF(ISBLANK(A1576),"",IF($A1576=V$2,$C1576,V1575))</f>
        <v/>
      </c>
      <c r="W1576" s="9" t="str">
        <f aca="false">IF(ISBLANK(A1576),"",IF($A1576=W$2,$C1576,W1575))</f>
        <v/>
      </c>
    </row>
    <row r="1577" customFormat="false" ht="14.1" hidden="false" customHeight="false" outlineLevel="0" collapsed="false">
      <c r="H1577" s="8" t="n">
        <f aca="false">IF(ISBLANK(D1577),,LEFT(D1577,LEN(D1577)-6)*1)</f>
        <v>0</v>
      </c>
      <c r="I1577" s="9" t="str">
        <f aca="false">IF(ISBLANK(A1577),"",-B1577*C1577)</f>
        <v/>
      </c>
      <c r="J1577" s="9" t="str">
        <f aca="false">IF(ISBLANK(A1577),"",-SUM(I$3:I1577))</f>
        <v/>
      </c>
      <c r="K1577" s="9" t="str">
        <f aca="false">IF(ISBLANK(A1577),"",SUMPRODUCT(O1577:R1577,T1577:W1577)-J1577)</f>
        <v/>
      </c>
      <c r="L1577" s="5" t="str">
        <f aca="false">IF(ISBLANK(A1577),"",K1577/$M$1)</f>
        <v/>
      </c>
      <c r="M1577" s="5" t="str">
        <f aca="false">IF(ISBLANK(A1577),"",K1577/($M$1+SUM(K$3:K1576)))</f>
        <v/>
      </c>
      <c r="N1577" s="0" t="str">
        <f aca="false">IF(ISBLANK(A1577),"",IF(H1578=0,NETWORKDAYS($H$3,H1577,holiday!$B$2:$B$10),IF(DAY(H1577)&lt;DAY(H1578),NETWORKDAYS($H$3,H1577,holiday!$B$2:$B$10),0)))</f>
        <v/>
      </c>
      <c r="O1577" s="0" t="str">
        <f aca="false">IF(ISBLANK(A1577),"",SUMIF($A$3:$A1577,O$2,$B$3:$B1577))</f>
        <v/>
      </c>
      <c r="P1577" s="0" t="str">
        <f aca="false">IF(ISBLANK(A1577),"",SUMIF($A$3:$A1577,P$2,$B$3:$B1577))</f>
        <v/>
      </c>
      <c r="Q1577" s="0" t="str">
        <f aca="false">IF(ISBLANK(A1577),"",SUMIF($A$3:$A1577,Q$2,$B$3:$B1577))</f>
        <v/>
      </c>
      <c r="R1577" s="0" t="str">
        <f aca="false">IF(ISBLANK(A1577),"",SUMIF($A$3:$A1577,R$2,$B$3:$B1577))</f>
        <v/>
      </c>
      <c r="T1577" s="9" t="str">
        <f aca="false">IF(ISBLANK(A1577),"",IF($A1577=T$2,$C1577,T1576))</f>
        <v/>
      </c>
      <c r="U1577" s="9" t="str">
        <f aca="false">IF(ISBLANK(A1577),"",IF($A1577=U$2,$C1577,U1576))</f>
        <v/>
      </c>
      <c r="V1577" s="9" t="str">
        <f aca="false">IF(ISBLANK(A1577),"",IF($A1577=V$2,$C1577,V1576))</f>
        <v/>
      </c>
      <c r="W1577" s="9" t="str">
        <f aca="false">IF(ISBLANK(A1577),"",IF($A1577=W$2,$C1577,W1576))</f>
        <v/>
      </c>
    </row>
    <row r="1578" customFormat="false" ht="14.1" hidden="false" customHeight="false" outlineLevel="0" collapsed="false">
      <c r="H1578" s="8" t="n">
        <f aca="false">IF(ISBLANK(D1578),,LEFT(D1578,LEN(D1578)-6)*1)</f>
        <v>0</v>
      </c>
      <c r="I1578" s="9" t="str">
        <f aca="false">IF(ISBLANK(A1578),"",-B1578*C1578)</f>
        <v/>
      </c>
      <c r="J1578" s="9" t="str">
        <f aca="false">IF(ISBLANK(A1578),"",-SUM(I$3:I1578))</f>
        <v/>
      </c>
      <c r="K1578" s="9" t="str">
        <f aca="false">IF(ISBLANK(A1578),"",SUMPRODUCT(O1578:R1578,T1578:W1578)-J1578)</f>
        <v/>
      </c>
      <c r="L1578" s="5" t="str">
        <f aca="false">IF(ISBLANK(A1578),"",K1578/$M$1)</f>
        <v/>
      </c>
      <c r="M1578" s="5" t="str">
        <f aca="false">IF(ISBLANK(A1578),"",K1578/($M$1+SUM(K$3:K1577)))</f>
        <v/>
      </c>
      <c r="N1578" s="0" t="str">
        <f aca="false">IF(ISBLANK(A1578),"",IF(H1579=0,NETWORKDAYS($H$3,H1578,holiday!$B$2:$B$10),IF(DAY(H1578)&lt;DAY(H1579),NETWORKDAYS($H$3,H1578,holiday!$B$2:$B$10),0)))</f>
        <v/>
      </c>
      <c r="O1578" s="0" t="str">
        <f aca="false">IF(ISBLANK(A1578),"",SUMIF($A$3:$A1578,O$2,$B$3:$B1578))</f>
        <v/>
      </c>
      <c r="P1578" s="0" t="str">
        <f aca="false">IF(ISBLANK(A1578),"",SUMIF($A$3:$A1578,P$2,$B$3:$B1578))</f>
        <v/>
      </c>
      <c r="Q1578" s="0" t="str">
        <f aca="false">IF(ISBLANK(A1578),"",SUMIF($A$3:$A1578,Q$2,$B$3:$B1578))</f>
        <v/>
      </c>
      <c r="R1578" s="0" t="str">
        <f aca="false">IF(ISBLANK(A1578),"",SUMIF($A$3:$A1578,R$2,$B$3:$B1578))</f>
        <v/>
      </c>
      <c r="T1578" s="9" t="str">
        <f aca="false">IF(ISBLANK(A1578),"",IF($A1578=T$2,$C1578,T1577))</f>
        <v/>
      </c>
      <c r="U1578" s="9" t="str">
        <f aca="false">IF(ISBLANK(A1578),"",IF($A1578=U$2,$C1578,U1577))</f>
        <v/>
      </c>
      <c r="V1578" s="9" t="str">
        <f aca="false">IF(ISBLANK(A1578),"",IF($A1578=V$2,$C1578,V1577))</f>
        <v/>
      </c>
      <c r="W1578" s="9" t="str">
        <f aca="false">IF(ISBLANK(A1578),"",IF($A1578=W$2,$C1578,W1577))</f>
        <v/>
      </c>
    </row>
    <row r="1579" customFormat="false" ht="14.1" hidden="false" customHeight="false" outlineLevel="0" collapsed="false">
      <c r="H1579" s="8" t="n">
        <f aca="false">IF(ISBLANK(D1579),,LEFT(D1579,LEN(D1579)-6)*1)</f>
        <v>0</v>
      </c>
      <c r="I1579" s="9" t="str">
        <f aca="false">IF(ISBLANK(A1579),"",-B1579*C1579)</f>
        <v/>
      </c>
      <c r="J1579" s="9" t="str">
        <f aca="false">IF(ISBLANK(A1579),"",-SUM(I$3:I1579))</f>
        <v/>
      </c>
      <c r="K1579" s="9" t="str">
        <f aca="false">IF(ISBLANK(A1579),"",SUMPRODUCT(O1579:R1579,T1579:W1579)-J1579)</f>
        <v/>
      </c>
      <c r="L1579" s="5" t="str">
        <f aca="false">IF(ISBLANK(A1579),"",K1579/$M$1)</f>
        <v/>
      </c>
      <c r="M1579" s="5" t="str">
        <f aca="false">IF(ISBLANK(A1579),"",K1579/($M$1+SUM(K$3:K1578)))</f>
        <v/>
      </c>
      <c r="N1579" s="0" t="str">
        <f aca="false">IF(ISBLANK(A1579),"",IF(H1580=0,NETWORKDAYS($H$3,H1579,holiday!$B$2:$B$10),IF(DAY(H1579)&lt;DAY(H1580),NETWORKDAYS($H$3,H1579,holiday!$B$2:$B$10),0)))</f>
        <v/>
      </c>
      <c r="O1579" s="0" t="str">
        <f aca="false">IF(ISBLANK(A1579),"",SUMIF($A$3:$A1579,O$2,$B$3:$B1579))</f>
        <v/>
      </c>
      <c r="P1579" s="0" t="str">
        <f aca="false">IF(ISBLANK(A1579),"",SUMIF($A$3:$A1579,P$2,$B$3:$B1579))</f>
        <v/>
      </c>
      <c r="Q1579" s="0" t="str">
        <f aca="false">IF(ISBLANK(A1579),"",SUMIF($A$3:$A1579,Q$2,$B$3:$B1579))</f>
        <v/>
      </c>
      <c r="R1579" s="0" t="str">
        <f aca="false">IF(ISBLANK(A1579),"",SUMIF($A$3:$A1579,R$2,$B$3:$B1579))</f>
        <v/>
      </c>
      <c r="T1579" s="9" t="str">
        <f aca="false">IF(ISBLANK(A1579),"",IF($A1579=T$2,$C1579,T1578))</f>
        <v/>
      </c>
      <c r="U1579" s="9" t="str">
        <f aca="false">IF(ISBLANK(A1579),"",IF($A1579=U$2,$C1579,U1578))</f>
        <v/>
      </c>
      <c r="V1579" s="9" t="str">
        <f aca="false">IF(ISBLANK(A1579),"",IF($A1579=V$2,$C1579,V1578))</f>
        <v/>
      </c>
      <c r="W1579" s="9" t="str">
        <f aca="false">IF(ISBLANK(A1579),"",IF($A1579=W$2,$C1579,W1578))</f>
        <v/>
      </c>
    </row>
    <row r="1580" customFormat="false" ht="14.1" hidden="false" customHeight="false" outlineLevel="0" collapsed="false">
      <c r="H1580" s="8" t="n">
        <f aca="false">IF(ISBLANK(D1580),,LEFT(D1580,LEN(D1580)-6)*1)</f>
        <v>0</v>
      </c>
      <c r="I1580" s="9" t="str">
        <f aca="false">IF(ISBLANK(A1580),"",-B1580*C1580)</f>
        <v/>
      </c>
      <c r="J1580" s="9" t="str">
        <f aca="false">IF(ISBLANK(A1580),"",-SUM(I$3:I1580))</f>
        <v/>
      </c>
      <c r="K1580" s="9" t="str">
        <f aca="false">IF(ISBLANK(A1580),"",SUMPRODUCT(O1580:R1580,T1580:W1580)-J1580)</f>
        <v/>
      </c>
      <c r="L1580" s="5" t="str">
        <f aca="false">IF(ISBLANK(A1580),"",K1580/$M$1)</f>
        <v/>
      </c>
      <c r="M1580" s="5" t="str">
        <f aca="false">IF(ISBLANK(A1580),"",K1580/($M$1+SUM(K$3:K1579)))</f>
        <v/>
      </c>
      <c r="N1580" s="0" t="str">
        <f aca="false">IF(ISBLANK(A1580),"",IF(H1581=0,NETWORKDAYS($H$3,H1580,holiday!$B$2:$B$10),IF(DAY(H1580)&lt;DAY(H1581),NETWORKDAYS($H$3,H1580,holiday!$B$2:$B$10),0)))</f>
        <v/>
      </c>
      <c r="O1580" s="0" t="str">
        <f aca="false">IF(ISBLANK(A1580),"",SUMIF($A$3:$A1580,O$2,$B$3:$B1580))</f>
        <v/>
      </c>
      <c r="P1580" s="0" t="str">
        <f aca="false">IF(ISBLANK(A1580),"",SUMIF($A$3:$A1580,P$2,$B$3:$B1580))</f>
        <v/>
      </c>
      <c r="Q1580" s="0" t="str">
        <f aca="false">IF(ISBLANK(A1580),"",SUMIF($A$3:$A1580,Q$2,$B$3:$B1580))</f>
        <v/>
      </c>
      <c r="R1580" s="0" t="str">
        <f aca="false">IF(ISBLANK(A1580),"",SUMIF($A$3:$A1580,R$2,$B$3:$B1580))</f>
        <v/>
      </c>
      <c r="T1580" s="9" t="str">
        <f aca="false">IF(ISBLANK(A1580),"",IF($A1580=T$2,$C1580,T1579))</f>
        <v/>
      </c>
      <c r="U1580" s="9" t="str">
        <f aca="false">IF(ISBLANK(A1580),"",IF($A1580=U$2,$C1580,U1579))</f>
        <v/>
      </c>
      <c r="V1580" s="9" t="str">
        <f aca="false">IF(ISBLANK(A1580),"",IF($A1580=V$2,$C1580,V1579))</f>
        <v/>
      </c>
      <c r="W1580" s="9" t="str">
        <f aca="false">IF(ISBLANK(A1580),"",IF($A1580=W$2,$C1580,W1579))</f>
        <v/>
      </c>
    </row>
    <row r="1581" customFormat="false" ht="14.1" hidden="false" customHeight="false" outlineLevel="0" collapsed="false">
      <c r="H1581" s="8" t="n">
        <f aca="false">IF(ISBLANK(D1581),,LEFT(D1581,LEN(D1581)-6)*1)</f>
        <v>0</v>
      </c>
      <c r="I1581" s="9" t="str">
        <f aca="false">IF(ISBLANK(A1581),"",-B1581*C1581)</f>
        <v/>
      </c>
      <c r="J1581" s="9" t="str">
        <f aca="false">IF(ISBLANK(A1581),"",-SUM(I$3:I1581))</f>
        <v/>
      </c>
      <c r="K1581" s="9" t="str">
        <f aca="false">IF(ISBLANK(A1581),"",SUMPRODUCT(O1581:R1581,T1581:W1581)-J1581)</f>
        <v/>
      </c>
      <c r="L1581" s="5" t="str">
        <f aca="false">IF(ISBLANK(A1581),"",K1581/$M$1)</f>
        <v/>
      </c>
      <c r="M1581" s="5" t="str">
        <f aca="false">IF(ISBLANK(A1581),"",K1581/($M$1+SUM(K$3:K1580)))</f>
        <v/>
      </c>
      <c r="N1581" s="0" t="str">
        <f aca="false">IF(ISBLANK(A1581),"",IF(H1582=0,NETWORKDAYS($H$3,H1581,holiday!$B$2:$B$10),IF(DAY(H1581)&lt;DAY(H1582),NETWORKDAYS($H$3,H1581,holiday!$B$2:$B$10),0)))</f>
        <v/>
      </c>
      <c r="O1581" s="0" t="str">
        <f aca="false">IF(ISBLANK(A1581),"",SUMIF($A$3:$A1581,O$2,$B$3:$B1581))</f>
        <v/>
      </c>
      <c r="P1581" s="0" t="str">
        <f aca="false">IF(ISBLANK(A1581),"",SUMIF($A$3:$A1581,P$2,$B$3:$B1581))</f>
        <v/>
      </c>
      <c r="Q1581" s="0" t="str">
        <f aca="false">IF(ISBLANK(A1581),"",SUMIF($A$3:$A1581,Q$2,$B$3:$B1581))</f>
        <v/>
      </c>
      <c r="R1581" s="0" t="str">
        <f aca="false">IF(ISBLANK(A1581),"",SUMIF($A$3:$A1581,R$2,$B$3:$B1581))</f>
        <v/>
      </c>
      <c r="T1581" s="9" t="str">
        <f aca="false">IF(ISBLANK(A1581),"",IF($A1581=T$2,$C1581,T1580))</f>
        <v/>
      </c>
      <c r="U1581" s="9" t="str">
        <f aca="false">IF(ISBLANK(A1581),"",IF($A1581=U$2,$C1581,U1580))</f>
        <v/>
      </c>
      <c r="V1581" s="9" t="str">
        <f aca="false">IF(ISBLANK(A1581),"",IF($A1581=V$2,$C1581,V1580))</f>
        <v/>
      </c>
      <c r="W1581" s="9" t="str">
        <f aca="false">IF(ISBLANK(A1581),"",IF($A1581=W$2,$C1581,W1580))</f>
        <v/>
      </c>
    </row>
    <row r="1582" customFormat="false" ht="14.1" hidden="false" customHeight="false" outlineLevel="0" collapsed="false">
      <c r="H1582" s="8" t="n">
        <f aca="false">IF(ISBLANK(D1582),,LEFT(D1582,LEN(D1582)-6)*1)</f>
        <v>0</v>
      </c>
      <c r="I1582" s="9" t="str">
        <f aca="false">IF(ISBLANK(A1582),"",-B1582*C1582)</f>
        <v/>
      </c>
      <c r="J1582" s="9" t="str">
        <f aca="false">IF(ISBLANK(A1582),"",-SUM(I$3:I1582))</f>
        <v/>
      </c>
      <c r="K1582" s="9" t="str">
        <f aca="false">IF(ISBLANK(A1582),"",SUMPRODUCT(O1582:R1582,T1582:W1582)-J1582)</f>
        <v/>
      </c>
      <c r="L1582" s="5" t="str">
        <f aca="false">IF(ISBLANK(A1582),"",K1582/$M$1)</f>
        <v/>
      </c>
      <c r="M1582" s="5" t="str">
        <f aca="false">IF(ISBLANK(A1582),"",K1582/($M$1+SUM(K$3:K1581)))</f>
        <v/>
      </c>
      <c r="N1582" s="0" t="str">
        <f aca="false">IF(ISBLANK(A1582),"",IF(H1583=0,NETWORKDAYS($H$3,H1582,holiday!$B$2:$B$10),IF(DAY(H1582)&lt;DAY(H1583),NETWORKDAYS($H$3,H1582,holiday!$B$2:$B$10),0)))</f>
        <v/>
      </c>
      <c r="O1582" s="0" t="str">
        <f aca="false">IF(ISBLANK(A1582),"",SUMIF($A$3:$A1582,O$2,$B$3:$B1582))</f>
        <v/>
      </c>
      <c r="P1582" s="0" t="str">
        <f aca="false">IF(ISBLANK(A1582),"",SUMIF($A$3:$A1582,P$2,$B$3:$B1582))</f>
        <v/>
      </c>
      <c r="Q1582" s="0" t="str">
        <f aca="false">IF(ISBLANK(A1582),"",SUMIF($A$3:$A1582,Q$2,$B$3:$B1582))</f>
        <v/>
      </c>
      <c r="R1582" s="0" t="str">
        <f aca="false">IF(ISBLANK(A1582),"",SUMIF($A$3:$A1582,R$2,$B$3:$B1582))</f>
        <v/>
      </c>
      <c r="T1582" s="9" t="str">
        <f aca="false">IF(ISBLANK(A1582),"",IF($A1582=T$2,$C1582,T1581))</f>
        <v/>
      </c>
      <c r="U1582" s="9" t="str">
        <f aca="false">IF(ISBLANK(A1582),"",IF($A1582=U$2,$C1582,U1581))</f>
        <v/>
      </c>
      <c r="V1582" s="9" t="str">
        <f aca="false">IF(ISBLANK(A1582),"",IF($A1582=V$2,$C1582,V1581))</f>
        <v/>
      </c>
      <c r="W1582" s="9" t="str">
        <f aca="false">IF(ISBLANK(A1582),"",IF($A1582=W$2,$C1582,W1581))</f>
        <v/>
      </c>
    </row>
    <row r="1583" customFormat="false" ht="14.1" hidden="false" customHeight="false" outlineLevel="0" collapsed="false">
      <c r="H1583" s="8" t="n">
        <f aca="false">IF(ISBLANK(D1583),,LEFT(D1583,LEN(D1583)-6)*1)</f>
        <v>0</v>
      </c>
      <c r="I1583" s="9" t="str">
        <f aca="false">IF(ISBLANK(A1583),"",-B1583*C1583)</f>
        <v/>
      </c>
      <c r="J1583" s="9" t="str">
        <f aca="false">IF(ISBLANK(A1583),"",-SUM(I$3:I1583))</f>
        <v/>
      </c>
      <c r="K1583" s="9" t="str">
        <f aca="false">IF(ISBLANK(A1583),"",SUMPRODUCT(O1583:R1583,T1583:W1583)-J1583)</f>
        <v/>
      </c>
      <c r="L1583" s="5" t="str">
        <f aca="false">IF(ISBLANK(A1583),"",K1583/$M$1)</f>
        <v/>
      </c>
      <c r="M1583" s="5" t="str">
        <f aca="false">IF(ISBLANK(A1583),"",K1583/($M$1+SUM(K$3:K1582)))</f>
        <v/>
      </c>
      <c r="N1583" s="0" t="str">
        <f aca="false">IF(ISBLANK(A1583),"",IF(H1584=0,NETWORKDAYS($H$3,H1583,holiday!$B$2:$B$10),IF(DAY(H1583)&lt;DAY(H1584),NETWORKDAYS($H$3,H1583,holiday!$B$2:$B$10),0)))</f>
        <v/>
      </c>
      <c r="O1583" s="0" t="str">
        <f aca="false">IF(ISBLANK(A1583),"",SUMIF($A$3:$A1583,O$2,$B$3:$B1583))</f>
        <v/>
      </c>
      <c r="P1583" s="0" t="str">
        <f aca="false">IF(ISBLANK(A1583),"",SUMIF($A$3:$A1583,P$2,$B$3:$B1583))</f>
        <v/>
      </c>
      <c r="Q1583" s="0" t="str">
        <f aca="false">IF(ISBLANK(A1583),"",SUMIF($A$3:$A1583,Q$2,$B$3:$B1583))</f>
        <v/>
      </c>
      <c r="R1583" s="0" t="str">
        <f aca="false">IF(ISBLANK(A1583),"",SUMIF($A$3:$A1583,R$2,$B$3:$B1583))</f>
        <v/>
      </c>
      <c r="T1583" s="9" t="str">
        <f aca="false">IF(ISBLANK(A1583),"",IF($A1583=T$2,$C1583,T1582))</f>
        <v/>
      </c>
      <c r="U1583" s="9" t="str">
        <f aca="false">IF(ISBLANK(A1583),"",IF($A1583=U$2,$C1583,U1582))</f>
        <v/>
      </c>
      <c r="V1583" s="9" t="str">
        <f aca="false">IF(ISBLANK(A1583),"",IF($A1583=V$2,$C1583,V1582))</f>
        <v/>
      </c>
      <c r="W1583" s="9" t="str">
        <f aca="false">IF(ISBLANK(A1583),"",IF($A1583=W$2,$C1583,W1582))</f>
        <v/>
      </c>
    </row>
    <row r="1584" customFormat="false" ht="14.1" hidden="false" customHeight="false" outlineLevel="0" collapsed="false">
      <c r="H1584" s="8" t="n">
        <f aca="false">IF(ISBLANK(D1584),,LEFT(D1584,LEN(D1584)-6)*1)</f>
        <v>0</v>
      </c>
      <c r="I1584" s="9" t="str">
        <f aca="false">IF(ISBLANK(A1584),"",-B1584*C1584)</f>
        <v/>
      </c>
      <c r="J1584" s="9" t="str">
        <f aca="false">IF(ISBLANK(A1584),"",-SUM(I$3:I1584))</f>
        <v/>
      </c>
      <c r="K1584" s="9" t="str">
        <f aca="false">IF(ISBLANK(A1584),"",SUMPRODUCT(O1584:R1584,T1584:W1584)-J1584)</f>
        <v/>
      </c>
      <c r="L1584" s="5" t="str">
        <f aca="false">IF(ISBLANK(A1584),"",K1584/$M$1)</f>
        <v/>
      </c>
      <c r="M1584" s="5" t="str">
        <f aca="false">IF(ISBLANK(A1584),"",K1584/($M$1+SUM(K$3:K1583)))</f>
        <v/>
      </c>
      <c r="N1584" s="0" t="str">
        <f aca="false">IF(ISBLANK(A1584),"",IF(H1585=0,NETWORKDAYS($H$3,H1584,holiday!$B$2:$B$10),IF(DAY(H1584)&lt;DAY(H1585),NETWORKDAYS($H$3,H1584,holiday!$B$2:$B$10),0)))</f>
        <v/>
      </c>
      <c r="O1584" s="0" t="str">
        <f aca="false">IF(ISBLANK(A1584),"",SUMIF($A$3:$A1584,O$2,$B$3:$B1584))</f>
        <v/>
      </c>
      <c r="P1584" s="0" t="str">
        <f aca="false">IF(ISBLANK(A1584),"",SUMIF($A$3:$A1584,P$2,$B$3:$B1584))</f>
        <v/>
      </c>
      <c r="Q1584" s="0" t="str">
        <f aca="false">IF(ISBLANK(A1584),"",SUMIF($A$3:$A1584,Q$2,$B$3:$B1584))</f>
        <v/>
      </c>
      <c r="R1584" s="0" t="str">
        <f aca="false">IF(ISBLANK(A1584),"",SUMIF($A$3:$A1584,R$2,$B$3:$B1584))</f>
        <v/>
      </c>
      <c r="T1584" s="9" t="str">
        <f aca="false">IF(ISBLANK(A1584),"",IF($A1584=T$2,$C1584,T1583))</f>
        <v/>
      </c>
      <c r="U1584" s="9" t="str">
        <f aca="false">IF(ISBLANK(A1584),"",IF($A1584=U$2,$C1584,U1583))</f>
        <v/>
      </c>
      <c r="V1584" s="9" t="str">
        <f aca="false">IF(ISBLANK(A1584),"",IF($A1584=V$2,$C1584,V1583))</f>
        <v/>
      </c>
      <c r="W1584" s="9" t="str">
        <f aca="false">IF(ISBLANK(A1584),"",IF($A1584=W$2,$C1584,W1583))</f>
        <v/>
      </c>
    </row>
    <row r="1585" customFormat="false" ht="14.1" hidden="false" customHeight="false" outlineLevel="0" collapsed="false">
      <c r="H1585" s="8" t="n">
        <f aca="false">IF(ISBLANK(D1585),,LEFT(D1585,LEN(D1585)-6)*1)</f>
        <v>0</v>
      </c>
      <c r="I1585" s="9" t="str">
        <f aca="false">IF(ISBLANK(A1585),"",-B1585*C1585)</f>
        <v/>
      </c>
      <c r="J1585" s="9" t="str">
        <f aca="false">IF(ISBLANK(A1585),"",-SUM(I$3:I1585))</f>
        <v/>
      </c>
      <c r="K1585" s="9" t="str">
        <f aca="false">IF(ISBLANK(A1585),"",SUMPRODUCT(O1585:R1585,T1585:W1585)-J1585)</f>
        <v/>
      </c>
      <c r="L1585" s="5" t="str">
        <f aca="false">IF(ISBLANK(A1585),"",K1585/$M$1)</f>
        <v/>
      </c>
      <c r="M1585" s="5" t="str">
        <f aca="false">IF(ISBLANK(A1585),"",K1585/($M$1+SUM(K$3:K1584)))</f>
        <v/>
      </c>
      <c r="N1585" s="0" t="str">
        <f aca="false">IF(ISBLANK(A1585),"",IF(H1586=0,NETWORKDAYS($H$3,H1585,holiday!$B$2:$B$10),IF(DAY(H1585)&lt;DAY(H1586),NETWORKDAYS($H$3,H1585,holiday!$B$2:$B$10),0)))</f>
        <v/>
      </c>
      <c r="O1585" s="0" t="str">
        <f aca="false">IF(ISBLANK(A1585),"",SUMIF($A$3:$A1585,O$2,$B$3:$B1585))</f>
        <v/>
      </c>
      <c r="P1585" s="0" t="str">
        <f aca="false">IF(ISBLANK(A1585),"",SUMIF($A$3:$A1585,P$2,$B$3:$B1585))</f>
        <v/>
      </c>
      <c r="Q1585" s="0" t="str">
        <f aca="false">IF(ISBLANK(A1585),"",SUMIF($A$3:$A1585,Q$2,$B$3:$B1585))</f>
        <v/>
      </c>
      <c r="R1585" s="0" t="str">
        <f aca="false">IF(ISBLANK(A1585),"",SUMIF($A$3:$A1585,R$2,$B$3:$B1585))</f>
        <v/>
      </c>
      <c r="T1585" s="9" t="str">
        <f aca="false">IF(ISBLANK(A1585),"",IF($A1585=T$2,$C1585,T1584))</f>
        <v/>
      </c>
      <c r="U1585" s="9" t="str">
        <f aca="false">IF(ISBLANK(A1585),"",IF($A1585=U$2,$C1585,U1584))</f>
        <v/>
      </c>
      <c r="V1585" s="9" t="str">
        <f aca="false">IF(ISBLANK(A1585),"",IF($A1585=V$2,$C1585,V1584))</f>
        <v/>
      </c>
      <c r="W1585" s="9" t="str">
        <f aca="false">IF(ISBLANK(A1585),"",IF($A1585=W$2,$C1585,W1584))</f>
        <v/>
      </c>
    </row>
    <row r="1586" customFormat="false" ht="14.1" hidden="false" customHeight="false" outlineLevel="0" collapsed="false">
      <c r="H1586" s="8" t="n">
        <f aca="false">IF(ISBLANK(D1586),,LEFT(D1586,LEN(D1586)-6)*1)</f>
        <v>0</v>
      </c>
      <c r="I1586" s="9" t="str">
        <f aca="false">IF(ISBLANK(A1586),"",-B1586*C1586)</f>
        <v/>
      </c>
      <c r="J1586" s="9" t="str">
        <f aca="false">IF(ISBLANK(A1586),"",-SUM(I$3:I1586))</f>
        <v/>
      </c>
      <c r="K1586" s="9" t="str">
        <f aca="false">IF(ISBLANK(A1586),"",SUMPRODUCT(O1586:R1586,T1586:W1586)-J1586)</f>
        <v/>
      </c>
      <c r="L1586" s="5" t="str">
        <f aca="false">IF(ISBLANK(A1586),"",K1586/$M$1)</f>
        <v/>
      </c>
      <c r="M1586" s="5" t="str">
        <f aca="false">IF(ISBLANK(A1586),"",K1586/($M$1+SUM(K$3:K1585)))</f>
        <v/>
      </c>
      <c r="N1586" s="0" t="str">
        <f aca="false">IF(ISBLANK(A1586),"",IF(H1587=0,NETWORKDAYS($H$3,H1586,holiday!$B$2:$B$10),IF(DAY(H1586)&lt;DAY(H1587),NETWORKDAYS($H$3,H1586,holiday!$B$2:$B$10),0)))</f>
        <v/>
      </c>
      <c r="O1586" s="0" t="str">
        <f aca="false">IF(ISBLANK(A1586),"",SUMIF($A$3:$A1586,O$2,$B$3:$B1586))</f>
        <v/>
      </c>
      <c r="P1586" s="0" t="str">
        <f aca="false">IF(ISBLANK(A1586),"",SUMIF($A$3:$A1586,P$2,$B$3:$B1586))</f>
        <v/>
      </c>
      <c r="Q1586" s="0" t="str">
        <f aca="false">IF(ISBLANK(A1586),"",SUMIF($A$3:$A1586,Q$2,$B$3:$B1586))</f>
        <v/>
      </c>
      <c r="R1586" s="0" t="str">
        <f aca="false">IF(ISBLANK(A1586),"",SUMIF($A$3:$A1586,R$2,$B$3:$B1586))</f>
        <v/>
      </c>
      <c r="T1586" s="9" t="str">
        <f aca="false">IF(ISBLANK(A1586),"",IF($A1586=T$2,$C1586,T1585))</f>
        <v/>
      </c>
      <c r="U1586" s="9" t="str">
        <f aca="false">IF(ISBLANK(A1586),"",IF($A1586=U$2,$C1586,U1585))</f>
        <v/>
      </c>
      <c r="V1586" s="9" t="str">
        <f aca="false">IF(ISBLANK(A1586),"",IF($A1586=V$2,$C1586,V1585))</f>
        <v/>
      </c>
      <c r="W1586" s="9" t="str">
        <f aca="false">IF(ISBLANK(A1586),"",IF($A1586=W$2,$C1586,W1585))</f>
        <v/>
      </c>
    </row>
    <row r="1587" customFormat="false" ht="14.1" hidden="false" customHeight="false" outlineLevel="0" collapsed="false">
      <c r="H1587" s="8" t="n">
        <f aca="false">IF(ISBLANK(D1587),,LEFT(D1587,LEN(D1587)-6)*1)</f>
        <v>0</v>
      </c>
      <c r="I1587" s="9" t="str">
        <f aca="false">IF(ISBLANK(A1587),"",-B1587*C1587)</f>
        <v/>
      </c>
      <c r="J1587" s="9" t="str">
        <f aca="false">IF(ISBLANK(A1587),"",-SUM(I$3:I1587))</f>
        <v/>
      </c>
      <c r="K1587" s="9" t="str">
        <f aca="false">IF(ISBLANK(A1587),"",SUMPRODUCT(O1587:R1587,T1587:W1587)-J1587)</f>
        <v/>
      </c>
      <c r="L1587" s="5" t="str">
        <f aca="false">IF(ISBLANK(A1587),"",K1587/$M$1)</f>
        <v/>
      </c>
      <c r="M1587" s="5" t="str">
        <f aca="false">IF(ISBLANK(A1587),"",K1587/($M$1+SUM(K$3:K1586)))</f>
        <v/>
      </c>
      <c r="N1587" s="0" t="str">
        <f aca="false">IF(ISBLANK(A1587),"",IF(H1588=0,NETWORKDAYS($H$3,H1587,holiday!$B$2:$B$10),IF(DAY(H1587)&lt;DAY(H1588),NETWORKDAYS($H$3,H1587,holiday!$B$2:$B$10),0)))</f>
        <v/>
      </c>
      <c r="O1587" s="0" t="str">
        <f aca="false">IF(ISBLANK(A1587),"",SUMIF($A$3:$A1587,O$2,$B$3:$B1587))</f>
        <v/>
      </c>
      <c r="P1587" s="0" t="str">
        <f aca="false">IF(ISBLANK(A1587),"",SUMIF($A$3:$A1587,P$2,$B$3:$B1587))</f>
        <v/>
      </c>
      <c r="Q1587" s="0" t="str">
        <f aca="false">IF(ISBLANK(A1587),"",SUMIF($A$3:$A1587,Q$2,$B$3:$B1587))</f>
        <v/>
      </c>
      <c r="R1587" s="0" t="str">
        <f aca="false">IF(ISBLANK(A1587),"",SUMIF($A$3:$A1587,R$2,$B$3:$B1587))</f>
        <v/>
      </c>
      <c r="T1587" s="9" t="str">
        <f aca="false">IF(ISBLANK(A1587),"",IF($A1587=T$2,$C1587,T1586))</f>
        <v/>
      </c>
      <c r="U1587" s="9" t="str">
        <f aca="false">IF(ISBLANK(A1587),"",IF($A1587=U$2,$C1587,U1586))</f>
        <v/>
      </c>
      <c r="V1587" s="9" t="str">
        <f aca="false">IF(ISBLANK(A1587),"",IF($A1587=V$2,$C1587,V1586))</f>
        <v/>
      </c>
      <c r="W1587" s="9" t="str">
        <f aca="false">IF(ISBLANK(A1587),"",IF($A1587=W$2,$C1587,W1586))</f>
        <v/>
      </c>
    </row>
    <row r="1588" customFormat="false" ht="14.1" hidden="false" customHeight="false" outlineLevel="0" collapsed="false">
      <c r="H1588" s="8" t="n">
        <f aca="false">IF(ISBLANK(D1588),,LEFT(D1588,LEN(D1588)-6)*1)</f>
        <v>0</v>
      </c>
      <c r="I1588" s="9" t="str">
        <f aca="false">IF(ISBLANK(A1588),"",-B1588*C1588)</f>
        <v/>
      </c>
      <c r="J1588" s="9" t="str">
        <f aca="false">IF(ISBLANK(A1588),"",-SUM(I$3:I1588))</f>
        <v/>
      </c>
      <c r="K1588" s="9" t="str">
        <f aca="false">IF(ISBLANK(A1588),"",SUMPRODUCT(O1588:R1588,T1588:W1588)-J1588)</f>
        <v/>
      </c>
      <c r="L1588" s="5" t="str">
        <f aca="false">IF(ISBLANK(A1588),"",K1588/$M$1)</f>
        <v/>
      </c>
      <c r="M1588" s="5" t="str">
        <f aca="false">IF(ISBLANK(A1588),"",K1588/($M$1+SUM(K$3:K1587)))</f>
        <v/>
      </c>
      <c r="N1588" s="0" t="str">
        <f aca="false">IF(ISBLANK(A1588),"",IF(H1589=0,NETWORKDAYS($H$3,H1588,holiday!$B$2:$B$10),IF(DAY(H1588)&lt;DAY(H1589),NETWORKDAYS($H$3,H1588,holiday!$B$2:$B$10),0)))</f>
        <v/>
      </c>
      <c r="O1588" s="0" t="str">
        <f aca="false">IF(ISBLANK(A1588),"",SUMIF($A$3:$A1588,O$2,$B$3:$B1588))</f>
        <v/>
      </c>
      <c r="P1588" s="0" t="str">
        <f aca="false">IF(ISBLANK(A1588),"",SUMIF($A$3:$A1588,P$2,$B$3:$B1588))</f>
        <v/>
      </c>
      <c r="Q1588" s="0" t="str">
        <f aca="false">IF(ISBLANK(A1588),"",SUMIF($A$3:$A1588,Q$2,$B$3:$B1588))</f>
        <v/>
      </c>
      <c r="R1588" s="0" t="str">
        <f aca="false">IF(ISBLANK(A1588),"",SUMIF($A$3:$A1588,R$2,$B$3:$B1588))</f>
        <v/>
      </c>
      <c r="T1588" s="9" t="str">
        <f aca="false">IF(ISBLANK(A1588),"",IF($A1588=T$2,$C1588,T1587))</f>
        <v/>
      </c>
      <c r="U1588" s="9" t="str">
        <f aca="false">IF(ISBLANK(A1588),"",IF($A1588=U$2,$C1588,U1587))</f>
        <v/>
      </c>
      <c r="V1588" s="9" t="str">
        <f aca="false">IF(ISBLANK(A1588),"",IF($A1588=V$2,$C1588,V1587))</f>
        <v/>
      </c>
      <c r="W1588" s="9" t="str">
        <f aca="false">IF(ISBLANK(A1588),"",IF($A1588=W$2,$C1588,W1587))</f>
        <v/>
      </c>
    </row>
    <row r="1589" customFormat="false" ht="14.1" hidden="false" customHeight="false" outlineLevel="0" collapsed="false">
      <c r="H1589" s="8" t="n">
        <f aca="false">IF(ISBLANK(D1589),,LEFT(D1589,LEN(D1589)-6)*1)</f>
        <v>0</v>
      </c>
      <c r="I1589" s="9" t="str">
        <f aca="false">IF(ISBLANK(A1589),"",-B1589*C1589)</f>
        <v/>
      </c>
      <c r="J1589" s="9" t="str">
        <f aca="false">IF(ISBLANK(A1589),"",-SUM(I$3:I1589))</f>
        <v/>
      </c>
      <c r="K1589" s="9" t="str">
        <f aca="false">IF(ISBLANK(A1589),"",SUMPRODUCT(O1589:R1589,T1589:W1589)-J1589)</f>
        <v/>
      </c>
      <c r="L1589" s="5" t="str">
        <f aca="false">IF(ISBLANK(A1589),"",K1589/$M$1)</f>
        <v/>
      </c>
      <c r="M1589" s="5" t="str">
        <f aca="false">IF(ISBLANK(A1589),"",K1589/($M$1+SUM(K$3:K1588)))</f>
        <v/>
      </c>
      <c r="N1589" s="0" t="str">
        <f aca="false">IF(ISBLANK(A1589),"",IF(H1590=0,NETWORKDAYS($H$3,H1589,holiday!$B$2:$B$10),IF(DAY(H1589)&lt;DAY(H1590),NETWORKDAYS($H$3,H1589,holiday!$B$2:$B$10),0)))</f>
        <v/>
      </c>
      <c r="O1589" s="0" t="str">
        <f aca="false">IF(ISBLANK(A1589),"",SUMIF($A$3:$A1589,O$2,$B$3:$B1589))</f>
        <v/>
      </c>
      <c r="P1589" s="0" t="str">
        <f aca="false">IF(ISBLANK(A1589),"",SUMIF($A$3:$A1589,P$2,$B$3:$B1589))</f>
        <v/>
      </c>
      <c r="Q1589" s="0" t="str">
        <f aca="false">IF(ISBLANK(A1589),"",SUMIF($A$3:$A1589,Q$2,$B$3:$B1589))</f>
        <v/>
      </c>
      <c r="R1589" s="0" t="str">
        <f aca="false">IF(ISBLANK(A1589),"",SUMIF($A$3:$A1589,R$2,$B$3:$B1589))</f>
        <v/>
      </c>
      <c r="T1589" s="9" t="str">
        <f aca="false">IF(ISBLANK(A1589),"",IF($A1589=T$2,$C1589,T1588))</f>
        <v/>
      </c>
      <c r="U1589" s="9" t="str">
        <f aca="false">IF(ISBLANK(A1589),"",IF($A1589=U$2,$C1589,U1588))</f>
        <v/>
      </c>
      <c r="V1589" s="9" t="str">
        <f aca="false">IF(ISBLANK(A1589),"",IF($A1589=V$2,$C1589,V1588))</f>
        <v/>
      </c>
      <c r="W1589" s="9" t="str">
        <f aca="false">IF(ISBLANK(A1589),"",IF($A1589=W$2,$C1589,W1588))</f>
        <v/>
      </c>
    </row>
    <row r="1590" customFormat="false" ht="14.1" hidden="false" customHeight="false" outlineLevel="0" collapsed="false">
      <c r="H1590" s="8" t="n">
        <f aca="false">IF(ISBLANK(D1590),,LEFT(D1590,LEN(D1590)-6)*1)</f>
        <v>0</v>
      </c>
      <c r="I1590" s="9" t="str">
        <f aca="false">IF(ISBLANK(A1590),"",-B1590*C1590)</f>
        <v/>
      </c>
      <c r="J1590" s="9" t="str">
        <f aca="false">IF(ISBLANK(A1590),"",-SUM(I$3:I1590))</f>
        <v/>
      </c>
      <c r="K1590" s="9" t="str">
        <f aca="false">IF(ISBLANK(A1590),"",SUMPRODUCT(O1590:R1590,T1590:W1590)-J1590)</f>
        <v/>
      </c>
      <c r="L1590" s="5" t="str">
        <f aca="false">IF(ISBLANK(A1590),"",K1590/$M$1)</f>
        <v/>
      </c>
      <c r="M1590" s="5" t="str">
        <f aca="false">IF(ISBLANK(A1590),"",K1590/($M$1+SUM(K$3:K1589)))</f>
        <v/>
      </c>
      <c r="N1590" s="0" t="str">
        <f aca="false">IF(ISBLANK(A1590),"",IF(H1591=0,NETWORKDAYS($H$3,H1590,holiday!$B$2:$B$10),IF(DAY(H1590)&lt;DAY(H1591),NETWORKDAYS($H$3,H1590,holiday!$B$2:$B$10),0)))</f>
        <v/>
      </c>
      <c r="O1590" s="0" t="str">
        <f aca="false">IF(ISBLANK(A1590),"",SUMIF($A$3:$A1590,O$2,$B$3:$B1590))</f>
        <v/>
      </c>
      <c r="P1590" s="0" t="str">
        <f aca="false">IF(ISBLANK(A1590),"",SUMIF($A$3:$A1590,P$2,$B$3:$B1590))</f>
        <v/>
      </c>
      <c r="Q1590" s="0" t="str">
        <f aca="false">IF(ISBLANK(A1590),"",SUMIF($A$3:$A1590,Q$2,$B$3:$B1590))</f>
        <v/>
      </c>
      <c r="R1590" s="0" t="str">
        <f aca="false">IF(ISBLANK(A1590),"",SUMIF($A$3:$A1590,R$2,$B$3:$B1590))</f>
        <v/>
      </c>
      <c r="T1590" s="9" t="str">
        <f aca="false">IF(ISBLANK(A1590),"",IF($A1590=T$2,$C1590,T1589))</f>
        <v/>
      </c>
      <c r="U1590" s="9" t="str">
        <f aca="false">IF(ISBLANK(A1590),"",IF($A1590=U$2,$C1590,U1589))</f>
        <v/>
      </c>
      <c r="V1590" s="9" t="str">
        <f aca="false">IF(ISBLANK(A1590),"",IF($A1590=V$2,$C1590,V1589))</f>
        <v/>
      </c>
      <c r="W1590" s="9" t="str">
        <f aca="false">IF(ISBLANK(A1590),"",IF($A1590=W$2,$C1590,W1589))</f>
        <v/>
      </c>
    </row>
    <row r="1591" customFormat="false" ht="14.1" hidden="false" customHeight="false" outlineLevel="0" collapsed="false">
      <c r="H1591" s="8" t="n">
        <f aca="false">IF(ISBLANK(D1591),,LEFT(D1591,LEN(D1591)-6)*1)</f>
        <v>0</v>
      </c>
      <c r="I1591" s="9" t="str">
        <f aca="false">IF(ISBLANK(A1591),"",-B1591*C1591)</f>
        <v/>
      </c>
      <c r="J1591" s="9" t="str">
        <f aca="false">IF(ISBLANK(A1591),"",-SUM(I$3:I1591))</f>
        <v/>
      </c>
      <c r="K1591" s="9" t="str">
        <f aca="false">IF(ISBLANK(A1591),"",SUMPRODUCT(O1591:R1591,T1591:W1591)-J1591)</f>
        <v/>
      </c>
      <c r="L1591" s="5" t="str">
        <f aca="false">IF(ISBLANK(A1591),"",K1591/$M$1)</f>
        <v/>
      </c>
      <c r="M1591" s="5" t="str">
        <f aca="false">IF(ISBLANK(A1591),"",K1591/($M$1+SUM(K$3:K1590)))</f>
        <v/>
      </c>
      <c r="N1591" s="0" t="str">
        <f aca="false">IF(ISBLANK(A1591),"",IF(H1592=0,NETWORKDAYS($H$3,H1591,holiday!$B$2:$B$10),IF(DAY(H1591)&lt;DAY(H1592),NETWORKDAYS($H$3,H1591,holiday!$B$2:$B$10),0)))</f>
        <v/>
      </c>
      <c r="O1591" s="0" t="str">
        <f aca="false">IF(ISBLANK(A1591),"",SUMIF($A$3:$A1591,O$2,$B$3:$B1591))</f>
        <v/>
      </c>
      <c r="P1591" s="0" t="str">
        <f aca="false">IF(ISBLANK(A1591),"",SUMIF($A$3:$A1591,P$2,$B$3:$B1591))</f>
        <v/>
      </c>
      <c r="Q1591" s="0" t="str">
        <f aca="false">IF(ISBLANK(A1591),"",SUMIF($A$3:$A1591,Q$2,$B$3:$B1591))</f>
        <v/>
      </c>
      <c r="R1591" s="0" t="str">
        <f aca="false">IF(ISBLANK(A1591),"",SUMIF($A$3:$A1591,R$2,$B$3:$B1591))</f>
        <v/>
      </c>
      <c r="T1591" s="9" t="str">
        <f aca="false">IF(ISBLANK(A1591),"",IF($A1591=T$2,$C1591,T1590))</f>
        <v/>
      </c>
      <c r="U1591" s="9" t="str">
        <f aca="false">IF(ISBLANK(A1591),"",IF($A1591=U$2,$C1591,U1590))</f>
        <v/>
      </c>
      <c r="V1591" s="9" t="str">
        <f aca="false">IF(ISBLANK(A1591),"",IF($A1591=V$2,$C1591,V1590))</f>
        <v/>
      </c>
      <c r="W1591" s="9" t="str">
        <f aca="false">IF(ISBLANK(A1591),"",IF($A1591=W$2,$C1591,W1590))</f>
        <v/>
      </c>
    </row>
    <row r="1592" customFormat="false" ht="14.1" hidden="false" customHeight="false" outlineLevel="0" collapsed="false">
      <c r="H1592" s="8" t="n">
        <f aca="false">IF(ISBLANK(D1592),,LEFT(D1592,LEN(D1592)-6)*1)</f>
        <v>0</v>
      </c>
      <c r="I1592" s="9" t="str">
        <f aca="false">IF(ISBLANK(A1592),"",-B1592*C1592)</f>
        <v/>
      </c>
      <c r="J1592" s="9" t="str">
        <f aca="false">IF(ISBLANK(A1592),"",-SUM(I$3:I1592))</f>
        <v/>
      </c>
      <c r="K1592" s="9" t="str">
        <f aca="false">IF(ISBLANK(A1592),"",SUMPRODUCT(O1592:R1592,T1592:W1592)-J1592)</f>
        <v/>
      </c>
      <c r="L1592" s="5" t="str">
        <f aca="false">IF(ISBLANK(A1592),"",K1592/$M$1)</f>
        <v/>
      </c>
      <c r="M1592" s="5" t="str">
        <f aca="false">IF(ISBLANK(A1592),"",K1592/($M$1+SUM(K$3:K1591)))</f>
        <v/>
      </c>
      <c r="N1592" s="0" t="str">
        <f aca="false">IF(ISBLANK(A1592),"",IF(H1593=0,NETWORKDAYS($H$3,H1592,holiday!$B$2:$B$10),IF(DAY(H1592)&lt;DAY(H1593),NETWORKDAYS($H$3,H1592,holiday!$B$2:$B$10),0)))</f>
        <v/>
      </c>
      <c r="O1592" s="0" t="str">
        <f aca="false">IF(ISBLANK(A1592),"",SUMIF($A$3:$A1592,O$2,$B$3:$B1592))</f>
        <v/>
      </c>
      <c r="P1592" s="0" t="str">
        <f aca="false">IF(ISBLANK(A1592),"",SUMIF($A$3:$A1592,P$2,$B$3:$B1592))</f>
        <v/>
      </c>
      <c r="Q1592" s="0" t="str">
        <f aca="false">IF(ISBLANK(A1592),"",SUMIF($A$3:$A1592,Q$2,$B$3:$B1592))</f>
        <v/>
      </c>
      <c r="R1592" s="0" t="str">
        <f aca="false">IF(ISBLANK(A1592),"",SUMIF($A$3:$A1592,R$2,$B$3:$B1592))</f>
        <v/>
      </c>
      <c r="T1592" s="9" t="str">
        <f aca="false">IF(ISBLANK(A1592),"",IF($A1592=T$2,$C1592,T1591))</f>
        <v/>
      </c>
      <c r="U1592" s="9" t="str">
        <f aca="false">IF(ISBLANK(A1592),"",IF($A1592=U$2,$C1592,U1591))</f>
        <v/>
      </c>
      <c r="V1592" s="9" t="str">
        <f aca="false">IF(ISBLANK(A1592),"",IF($A1592=V$2,$C1592,V1591))</f>
        <v/>
      </c>
      <c r="W1592" s="9" t="str">
        <f aca="false">IF(ISBLANK(A1592),"",IF($A1592=W$2,$C1592,W1591))</f>
        <v/>
      </c>
    </row>
    <row r="1593" customFormat="false" ht="14.1" hidden="false" customHeight="false" outlineLevel="0" collapsed="false">
      <c r="H1593" s="8" t="n">
        <f aca="false">IF(ISBLANK(D1593),,LEFT(D1593,LEN(D1593)-6)*1)</f>
        <v>0</v>
      </c>
      <c r="I1593" s="9" t="str">
        <f aca="false">IF(ISBLANK(A1593),"",-B1593*C1593)</f>
        <v/>
      </c>
      <c r="J1593" s="9" t="str">
        <f aca="false">IF(ISBLANK(A1593),"",-SUM(I$3:I1593))</f>
        <v/>
      </c>
      <c r="K1593" s="9" t="str">
        <f aca="false">IF(ISBLANK(A1593),"",SUMPRODUCT(O1593:R1593,T1593:W1593)-J1593)</f>
        <v/>
      </c>
      <c r="L1593" s="5" t="str">
        <f aca="false">IF(ISBLANK(A1593),"",K1593/$M$1)</f>
        <v/>
      </c>
      <c r="M1593" s="5" t="str">
        <f aca="false">IF(ISBLANK(A1593),"",K1593/($M$1+SUM(K$3:K1592)))</f>
        <v/>
      </c>
      <c r="N1593" s="0" t="str">
        <f aca="false">IF(ISBLANK(A1593),"",IF(H1594=0,NETWORKDAYS($H$3,H1593,holiday!$B$2:$B$10),IF(DAY(H1593)&lt;DAY(H1594),NETWORKDAYS($H$3,H1593,holiday!$B$2:$B$10),0)))</f>
        <v/>
      </c>
      <c r="O1593" s="0" t="str">
        <f aca="false">IF(ISBLANK(A1593),"",SUMIF($A$3:$A1593,O$2,$B$3:$B1593))</f>
        <v/>
      </c>
      <c r="P1593" s="0" t="str">
        <f aca="false">IF(ISBLANK(A1593),"",SUMIF($A$3:$A1593,P$2,$B$3:$B1593))</f>
        <v/>
      </c>
      <c r="Q1593" s="0" t="str">
        <f aca="false">IF(ISBLANK(A1593),"",SUMIF($A$3:$A1593,Q$2,$B$3:$B1593))</f>
        <v/>
      </c>
      <c r="R1593" s="0" t="str">
        <f aca="false">IF(ISBLANK(A1593),"",SUMIF($A$3:$A1593,R$2,$B$3:$B1593))</f>
        <v/>
      </c>
      <c r="T1593" s="9" t="str">
        <f aca="false">IF(ISBLANK(A1593),"",IF($A1593=T$2,$C1593,T1592))</f>
        <v/>
      </c>
      <c r="U1593" s="9" t="str">
        <f aca="false">IF(ISBLANK(A1593),"",IF($A1593=U$2,$C1593,U1592))</f>
        <v/>
      </c>
      <c r="V1593" s="9" t="str">
        <f aca="false">IF(ISBLANK(A1593),"",IF($A1593=V$2,$C1593,V1592))</f>
        <v/>
      </c>
      <c r="W1593" s="9" t="str">
        <f aca="false">IF(ISBLANK(A1593),"",IF($A1593=W$2,$C1593,W1592))</f>
        <v/>
      </c>
    </row>
    <row r="1594" customFormat="false" ht="14.1" hidden="false" customHeight="false" outlineLevel="0" collapsed="false">
      <c r="H1594" s="8" t="n">
        <f aca="false">IF(ISBLANK(D1594),,LEFT(D1594,LEN(D1594)-6)*1)</f>
        <v>0</v>
      </c>
      <c r="I1594" s="9" t="str">
        <f aca="false">IF(ISBLANK(A1594),"",-B1594*C1594)</f>
        <v/>
      </c>
      <c r="J1594" s="9" t="str">
        <f aca="false">IF(ISBLANK(A1594),"",-SUM(I$3:I1594))</f>
        <v/>
      </c>
      <c r="K1594" s="9" t="str">
        <f aca="false">IF(ISBLANK(A1594),"",SUMPRODUCT(O1594:R1594,T1594:W1594)-J1594)</f>
        <v/>
      </c>
      <c r="L1594" s="5" t="str">
        <f aca="false">IF(ISBLANK(A1594),"",K1594/$M$1)</f>
        <v/>
      </c>
      <c r="M1594" s="5" t="str">
        <f aca="false">IF(ISBLANK(A1594),"",K1594/($M$1+SUM(K$3:K1593)))</f>
        <v/>
      </c>
      <c r="N1594" s="0" t="str">
        <f aca="false">IF(ISBLANK(A1594),"",IF(H1595=0,NETWORKDAYS($H$3,H1594,holiday!$B$2:$B$10),IF(DAY(H1594)&lt;DAY(H1595),NETWORKDAYS($H$3,H1594,holiday!$B$2:$B$10),0)))</f>
        <v/>
      </c>
      <c r="O1594" s="0" t="str">
        <f aca="false">IF(ISBLANK(A1594),"",SUMIF($A$3:$A1594,O$2,$B$3:$B1594))</f>
        <v/>
      </c>
      <c r="P1594" s="0" t="str">
        <f aca="false">IF(ISBLANK(A1594),"",SUMIF($A$3:$A1594,P$2,$B$3:$B1594))</f>
        <v/>
      </c>
      <c r="Q1594" s="0" t="str">
        <f aca="false">IF(ISBLANK(A1594),"",SUMIF($A$3:$A1594,Q$2,$B$3:$B1594))</f>
        <v/>
      </c>
      <c r="R1594" s="0" t="str">
        <f aca="false">IF(ISBLANK(A1594),"",SUMIF($A$3:$A1594,R$2,$B$3:$B1594))</f>
        <v/>
      </c>
      <c r="T1594" s="9" t="str">
        <f aca="false">IF(ISBLANK(A1594),"",IF($A1594=T$2,$C1594,T1593))</f>
        <v/>
      </c>
      <c r="U1594" s="9" t="str">
        <f aca="false">IF(ISBLANK(A1594),"",IF($A1594=U$2,$C1594,U1593))</f>
        <v/>
      </c>
      <c r="V1594" s="9" t="str">
        <f aca="false">IF(ISBLANK(A1594),"",IF($A1594=V$2,$C1594,V1593))</f>
        <v/>
      </c>
      <c r="W1594" s="9" t="str">
        <f aca="false">IF(ISBLANK(A1594),"",IF($A1594=W$2,$C1594,W1593))</f>
        <v/>
      </c>
    </row>
    <row r="1595" customFormat="false" ht="14.1" hidden="false" customHeight="false" outlineLevel="0" collapsed="false">
      <c r="H1595" s="8" t="n">
        <f aca="false">IF(ISBLANK(D1595),,LEFT(D1595,LEN(D1595)-6)*1)</f>
        <v>0</v>
      </c>
      <c r="I1595" s="9" t="str">
        <f aca="false">IF(ISBLANK(A1595),"",-B1595*C1595)</f>
        <v/>
      </c>
      <c r="J1595" s="9" t="str">
        <f aca="false">IF(ISBLANK(A1595),"",-SUM(I$3:I1595))</f>
        <v/>
      </c>
      <c r="K1595" s="9" t="str">
        <f aca="false">IF(ISBLANK(A1595),"",SUMPRODUCT(O1595:R1595,T1595:W1595)-J1595)</f>
        <v/>
      </c>
      <c r="L1595" s="5" t="str">
        <f aca="false">IF(ISBLANK(A1595),"",K1595/$M$1)</f>
        <v/>
      </c>
      <c r="M1595" s="5" t="str">
        <f aca="false">IF(ISBLANK(A1595),"",K1595/($M$1+SUM(K$3:K1594)))</f>
        <v/>
      </c>
      <c r="N1595" s="0" t="str">
        <f aca="false">IF(ISBLANK(A1595),"",IF(H1596=0,NETWORKDAYS($H$3,H1595,holiday!$B$2:$B$10),IF(DAY(H1595)&lt;DAY(H1596),NETWORKDAYS($H$3,H1595,holiday!$B$2:$B$10),0)))</f>
        <v/>
      </c>
      <c r="O1595" s="0" t="str">
        <f aca="false">IF(ISBLANK(A1595),"",SUMIF($A$3:$A1595,O$2,$B$3:$B1595))</f>
        <v/>
      </c>
      <c r="P1595" s="0" t="str">
        <f aca="false">IF(ISBLANK(A1595),"",SUMIF($A$3:$A1595,P$2,$B$3:$B1595))</f>
        <v/>
      </c>
      <c r="Q1595" s="0" t="str">
        <f aca="false">IF(ISBLANK(A1595),"",SUMIF($A$3:$A1595,Q$2,$B$3:$B1595))</f>
        <v/>
      </c>
      <c r="R1595" s="0" t="str">
        <f aca="false">IF(ISBLANK(A1595),"",SUMIF($A$3:$A1595,R$2,$B$3:$B1595))</f>
        <v/>
      </c>
      <c r="T1595" s="9" t="str">
        <f aca="false">IF(ISBLANK(A1595),"",IF($A1595=T$2,$C1595,T1594))</f>
        <v/>
      </c>
      <c r="U1595" s="9" t="str">
        <f aca="false">IF(ISBLANK(A1595),"",IF($A1595=U$2,$C1595,U1594))</f>
        <v/>
      </c>
      <c r="V1595" s="9" t="str">
        <f aca="false">IF(ISBLANK(A1595),"",IF($A1595=V$2,$C1595,V1594))</f>
        <v/>
      </c>
      <c r="W1595" s="9" t="str">
        <f aca="false">IF(ISBLANK(A1595),"",IF($A1595=W$2,$C1595,W1594))</f>
        <v/>
      </c>
    </row>
    <row r="1596" customFormat="false" ht="14.1" hidden="false" customHeight="false" outlineLevel="0" collapsed="false">
      <c r="H1596" s="8" t="n">
        <f aca="false">IF(ISBLANK(D1596),,LEFT(D1596,LEN(D1596)-6)*1)</f>
        <v>0</v>
      </c>
      <c r="I1596" s="9" t="str">
        <f aca="false">IF(ISBLANK(A1596),"",-B1596*C1596)</f>
        <v/>
      </c>
      <c r="J1596" s="9" t="str">
        <f aca="false">IF(ISBLANK(A1596),"",-SUM(I$3:I1596))</f>
        <v/>
      </c>
      <c r="K1596" s="9" t="str">
        <f aca="false">IF(ISBLANK(A1596),"",SUMPRODUCT(O1596:R1596,T1596:W1596)-J1596)</f>
        <v/>
      </c>
      <c r="L1596" s="5" t="str">
        <f aca="false">IF(ISBLANK(A1596),"",K1596/$M$1)</f>
        <v/>
      </c>
      <c r="M1596" s="5" t="str">
        <f aca="false">IF(ISBLANK(A1596),"",K1596/($M$1+SUM(K$3:K1595)))</f>
        <v/>
      </c>
      <c r="N1596" s="0" t="str">
        <f aca="false">IF(ISBLANK(A1596),"",IF(H1597=0,NETWORKDAYS($H$3,H1596,holiday!$B$2:$B$10),IF(DAY(H1596)&lt;DAY(H1597),NETWORKDAYS($H$3,H1596,holiday!$B$2:$B$10),0)))</f>
        <v/>
      </c>
      <c r="O1596" s="0" t="str">
        <f aca="false">IF(ISBLANK(A1596),"",SUMIF($A$3:$A1596,O$2,$B$3:$B1596))</f>
        <v/>
      </c>
      <c r="P1596" s="0" t="str">
        <f aca="false">IF(ISBLANK(A1596),"",SUMIF($A$3:$A1596,P$2,$B$3:$B1596))</f>
        <v/>
      </c>
      <c r="Q1596" s="0" t="str">
        <f aca="false">IF(ISBLANK(A1596),"",SUMIF($A$3:$A1596,Q$2,$B$3:$B1596))</f>
        <v/>
      </c>
      <c r="R1596" s="0" t="str">
        <f aca="false">IF(ISBLANK(A1596),"",SUMIF($A$3:$A1596,R$2,$B$3:$B1596))</f>
        <v/>
      </c>
      <c r="T1596" s="9" t="str">
        <f aca="false">IF(ISBLANK(A1596),"",IF($A1596=T$2,$C1596,T1595))</f>
        <v/>
      </c>
      <c r="U1596" s="9" t="str">
        <f aca="false">IF(ISBLANK(A1596),"",IF($A1596=U$2,$C1596,U1595))</f>
        <v/>
      </c>
      <c r="V1596" s="9" t="str">
        <f aca="false">IF(ISBLANK(A1596),"",IF($A1596=V$2,$C1596,V1595))</f>
        <v/>
      </c>
      <c r="W1596" s="9" t="str">
        <f aca="false">IF(ISBLANK(A1596),"",IF($A1596=W$2,$C1596,W1595))</f>
        <v/>
      </c>
    </row>
    <row r="1597" customFormat="false" ht="14.1" hidden="false" customHeight="false" outlineLevel="0" collapsed="false">
      <c r="H1597" s="8" t="n">
        <f aca="false">IF(ISBLANK(D1597),,LEFT(D1597,LEN(D1597)-6)*1)</f>
        <v>0</v>
      </c>
      <c r="I1597" s="9" t="str">
        <f aca="false">IF(ISBLANK(A1597),"",-B1597*C1597)</f>
        <v/>
      </c>
      <c r="J1597" s="9" t="str">
        <f aca="false">IF(ISBLANK(A1597),"",-SUM(I$3:I1597))</f>
        <v/>
      </c>
      <c r="K1597" s="9" t="str">
        <f aca="false">IF(ISBLANK(A1597),"",SUMPRODUCT(O1597:R1597,T1597:W1597)-J1597)</f>
        <v/>
      </c>
      <c r="L1597" s="5" t="str">
        <f aca="false">IF(ISBLANK(A1597),"",K1597/$M$1)</f>
        <v/>
      </c>
      <c r="M1597" s="5" t="str">
        <f aca="false">IF(ISBLANK(A1597),"",K1597/($M$1+SUM(K$3:K1596)))</f>
        <v/>
      </c>
      <c r="N1597" s="0" t="str">
        <f aca="false">IF(ISBLANK(A1597),"",IF(H1598=0,NETWORKDAYS($H$3,H1597,holiday!$B$2:$B$10),IF(DAY(H1597)&lt;DAY(H1598),NETWORKDAYS($H$3,H1597,holiday!$B$2:$B$10),0)))</f>
        <v/>
      </c>
      <c r="O1597" s="0" t="str">
        <f aca="false">IF(ISBLANK(A1597),"",SUMIF($A$3:$A1597,O$2,$B$3:$B1597))</f>
        <v/>
      </c>
      <c r="P1597" s="0" t="str">
        <f aca="false">IF(ISBLANK(A1597),"",SUMIF($A$3:$A1597,P$2,$B$3:$B1597))</f>
        <v/>
      </c>
      <c r="Q1597" s="0" t="str">
        <f aca="false">IF(ISBLANK(A1597),"",SUMIF($A$3:$A1597,Q$2,$B$3:$B1597))</f>
        <v/>
      </c>
      <c r="R1597" s="0" t="str">
        <f aca="false">IF(ISBLANK(A1597),"",SUMIF($A$3:$A1597,R$2,$B$3:$B1597))</f>
        <v/>
      </c>
      <c r="T1597" s="9" t="str">
        <f aca="false">IF(ISBLANK(A1597),"",IF($A1597=T$2,$C1597,T1596))</f>
        <v/>
      </c>
      <c r="U1597" s="9" t="str">
        <f aca="false">IF(ISBLANK(A1597),"",IF($A1597=U$2,$C1597,U1596))</f>
        <v/>
      </c>
      <c r="V1597" s="9" t="str">
        <f aca="false">IF(ISBLANK(A1597),"",IF($A1597=V$2,$C1597,V1596))</f>
        <v/>
      </c>
      <c r="W1597" s="9" t="str">
        <f aca="false">IF(ISBLANK(A1597),"",IF($A1597=W$2,$C1597,W1596))</f>
        <v/>
      </c>
    </row>
    <row r="1598" customFormat="false" ht="14.1" hidden="false" customHeight="false" outlineLevel="0" collapsed="false">
      <c r="H1598" s="8" t="n">
        <f aca="false">IF(ISBLANK(D1598),,LEFT(D1598,LEN(D1598)-6)*1)</f>
        <v>0</v>
      </c>
      <c r="I1598" s="9" t="str">
        <f aca="false">IF(ISBLANK(A1598),"",-B1598*C1598)</f>
        <v/>
      </c>
      <c r="J1598" s="9" t="str">
        <f aca="false">IF(ISBLANK(A1598),"",-SUM(I$3:I1598))</f>
        <v/>
      </c>
      <c r="K1598" s="9" t="str">
        <f aca="false">IF(ISBLANK(A1598),"",SUMPRODUCT(O1598:R1598,T1598:W1598)-J1598)</f>
        <v/>
      </c>
      <c r="L1598" s="5" t="str">
        <f aca="false">IF(ISBLANK(A1598),"",K1598/$M$1)</f>
        <v/>
      </c>
      <c r="M1598" s="5" t="str">
        <f aca="false">IF(ISBLANK(A1598),"",K1598/($M$1+SUM(K$3:K1597)))</f>
        <v/>
      </c>
      <c r="N1598" s="0" t="str">
        <f aca="false">IF(ISBLANK(A1598),"",IF(H1599=0,NETWORKDAYS($H$3,H1598,holiday!$B$2:$B$10),IF(DAY(H1598)&lt;DAY(H1599),NETWORKDAYS($H$3,H1598,holiday!$B$2:$B$10),0)))</f>
        <v/>
      </c>
      <c r="O1598" s="0" t="str">
        <f aca="false">IF(ISBLANK(A1598),"",SUMIF($A$3:$A1598,O$2,$B$3:$B1598))</f>
        <v/>
      </c>
      <c r="P1598" s="0" t="str">
        <f aca="false">IF(ISBLANK(A1598),"",SUMIF($A$3:$A1598,P$2,$B$3:$B1598))</f>
        <v/>
      </c>
      <c r="Q1598" s="0" t="str">
        <f aca="false">IF(ISBLANK(A1598),"",SUMIF($A$3:$A1598,Q$2,$B$3:$B1598))</f>
        <v/>
      </c>
      <c r="R1598" s="0" t="str">
        <f aca="false">IF(ISBLANK(A1598),"",SUMIF($A$3:$A1598,R$2,$B$3:$B1598))</f>
        <v/>
      </c>
      <c r="T1598" s="9" t="str">
        <f aca="false">IF(ISBLANK(A1598),"",IF($A1598=T$2,$C1598,T1597))</f>
        <v/>
      </c>
      <c r="U1598" s="9" t="str">
        <f aca="false">IF(ISBLANK(A1598),"",IF($A1598=U$2,$C1598,U1597))</f>
        <v/>
      </c>
      <c r="V1598" s="9" t="str">
        <f aca="false">IF(ISBLANK(A1598),"",IF($A1598=V$2,$C1598,V1597))</f>
        <v/>
      </c>
      <c r="W1598" s="9" t="str">
        <f aca="false">IF(ISBLANK(A1598),"",IF($A1598=W$2,$C1598,W1597))</f>
        <v/>
      </c>
    </row>
    <row r="1599" customFormat="false" ht="14.1" hidden="false" customHeight="false" outlineLevel="0" collapsed="false">
      <c r="H1599" s="8" t="n">
        <f aca="false">IF(ISBLANK(D1599),,LEFT(D1599,LEN(D1599)-6)*1)</f>
        <v>0</v>
      </c>
      <c r="I1599" s="9" t="str">
        <f aca="false">IF(ISBLANK(A1599),"",-B1599*C1599)</f>
        <v/>
      </c>
      <c r="J1599" s="9" t="str">
        <f aca="false">IF(ISBLANK(A1599),"",-SUM(I$3:I1599))</f>
        <v/>
      </c>
      <c r="K1599" s="9" t="str">
        <f aca="false">IF(ISBLANK(A1599),"",SUMPRODUCT(O1599:R1599,T1599:W1599)-J1599)</f>
        <v/>
      </c>
      <c r="L1599" s="5" t="str">
        <f aca="false">IF(ISBLANK(A1599),"",K1599/$M$1)</f>
        <v/>
      </c>
      <c r="M1599" s="5" t="str">
        <f aca="false">IF(ISBLANK(A1599),"",K1599/($M$1+SUM(K$3:K1598)))</f>
        <v/>
      </c>
      <c r="N1599" s="0" t="str">
        <f aca="false">IF(ISBLANK(A1599),"",IF(H1600=0,NETWORKDAYS($H$3,H1599,holiday!$B$2:$B$10),IF(DAY(H1599)&lt;DAY(H1600),NETWORKDAYS($H$3,H1599,holiday!$B$2:$B$10),0)))</f>
        <v/>
      </c>
      <c r="O1599" s="0" t="str">
        <f aca="false">IF(ISBLANK(A1599),"",SUMIF($A$3:$A1599,O$2,$B$3:$B1599))</f>
        <v/>
      </c>
      <c r="P1599" s="0" t="str">
        <f aca="false">IF(ISBLANK(A1599),"",SUMIF($A$3:$A1599,P$2,$B$3:$B1599))</f>
        <v/>
      </c>
      <c r="Q1599" s="0" t="str">
        <f aca="false">IF(ISBLANK(A1599),"",SUMIF($A$3:$A1599,Q$2,$B$3:$B1599))</f>
        <v/>
      </c>
      <c r="R1599" s="0" t="str">
        <f aca="false">IF(ISBLANK(A1599),"",SUMIF($A$3:$A1599,R$2,$B$3:$B1599))</f>
        <v/>
      </c>
      <c r="T1599" s="9" t="str">
        <f aca="false">IF(ISBLANK(A1599),"",IF($A1599=T$2,$C1599,T1598))</f>
        <v/>
      </c>
      <c r="U1599" s="9" t="str">
        <f aca="false">IF(ISBLANK(A1599),"",IF($A1599=U$2,$C1599,U1598))</f>
        <v/>
      </c>
      <c r="V1599" s="9" t="str">
        <f aca="false">IF(ISBLANK(A1599),"",IF($A1599=V$2,$C1599,V1598))</f>
        <v/>
      </c>
      <c r="W1599" s="9" t="str">
        <f aca="false">IF(ISBLANK(A1599),"",IF($A1599=W$2,$C1599,W1598))</f>
        <v/>
      </c>
    </row>
    <row r="1600" customFormat="false" ht="14.1" hidden="false" customHeight="false" outlineLevel="0" collapsed="false">
      <c r="H1600" s="8" t="n">
        <f aca="false">IF(ISBLANK(D1600),,LEFT(D1600,LEN(D1600)-6)*1)</f>
        <v>0</v>
      </c>
      <c r="I1600" s="9" t="str">
        <f aca="false">IF(ISBLANK(A1600),"",-B1600*C1600)</f>
        <v/>
      </c>
      <c r="J1600" s="9" t="str">
        <f aca="false">IF(ISBLANK(A1600),"",-SUM(I$3:I1600))</f>
        <v/>
      </c>
      <c r="K1600" s="9" t="str">
        <f aca="false">IF(ISBLANK(A1600),"",SUMPRODUCT(O1600:R1600,T1600:W1600)-J1600)</f>
        <v/>
      </c>
      <c r="L1600" s="5" t="str">
        <f aca="false">IF(ISBLANK(A1600),"",K1600/$M$1)</f>
        <v/>
      </c>
      <c r="M1600" s="5" t="str">
        <f aca="false">IF(ISBLANK(A1600),"",K1600/($M$1+SUM(K$3:K1599)))</f>
        <v/>
      </c>
      <c r="N1600" s="0" t="str">
        <f aca="false">IF(ISBLANK(A1600),"",IF(H1601=0,NETWORKDAYS($H$3,H1600,holiday!$B$2:$B$10),IF(DAY(H1600)&lt;DAY(H1601),NETWORKDAYS($H$3,H1600,holiday!$B$2:$B$10),0)))</f>
        <v/>
      </c>
      <c r="O1600" s="0" t="str">
        <f aca="false">IF(ISBLANK(A1600),"",SUMIF($A$3:$A1600,O$2,$B$3:$B1600))</f>
        <v/>
      </c>
      <c r="P1600" s="0" t="str">
        <f aca="false">IF(ISBLANK(A1600),"",SUMIF($A$3:$A1600,P$2,$B$3:$B1600))</f>
        <v/>
      </c>
      <c r="Q1600" s="0" t="str">
        <f aca="false">IF(ISBLANK(A1600),"",SUMIF($A$3:$A1600,Q$2,$B$3:$B1600))</f>
        <v/>
      </c>
      <c r="R1600" s="0" t="str">
        <f aca="false">IF(ISBLANK(A1600),"",SUMIF($A$3:$A1600,R$2,$B$3:$B1600))</f>
        <v/>
      </c>
      <c r="T1600" s="9" t="str">
        <f aca="false">IF(ISBLANK(A1600),"",IF($A1600=T$2,$C1600,T1599))</f>
        <v/>
      </c>
      <c r="U1600" s="9" t="str">
        <f aca="false">IF(ISBLANK(A1600),"",IF($A1600=U$2,$C1600,U1599))</f>
        <v/>
      </c>
      <c r="V1600" s="9" t="str">
        <f aca="false">IF(ISBLANK(A1600),"",IF($A1600=V$2,$C1600,V1599))</f>
        <v/>
      </c>
      <c r="W1600" s="9" t="str">
        <f aca="false">IF(ISBLANK(A1600),"",IF($A1600=W$2,$C1600,W1599))</f>
        <v/>
      </c>
    </row>
    <row r="1601" customFormat="false" ht="14.1" hidden="false" customHeight="false" outlineLevel="0" collapsed="false">
      <c r="H1601" s="8" t="n">
        <f aca="false">IF(ISBLANK(D1601),,LEFT(D1601,LEN(D1601)-6)*1)</f>
        <v>0</v>
      </c>
      <c r="I1601" s="9" t="str">
        <f aca="false">IF(ISBLANK(A1601),"",-B1601*C1601)</f>
        <v/>
      </c>
      <c r="J1601" s="9" t="str">
        <f aca="false">IF(ISBLANK(A1601),"",-SUM(I$3:I1601))</f>
        <v/>
      </c>
      <c r="K1601" s="9" t="str">
        <f aca="false">IF(ISBLANK(A1601),"",SUMPRODUCT(O1601:R1601,T1601:W1601)-J1601)</f>
        <v/>
      </c>
      <c r="L1601" s="5" t="str">
        <f aca="false">IF(ISBLANK(A1601),"",K1601/$M$1)</f>
        <v/>
      </c>
      <c r="M1601" s="5" t="str">
        <f aca="false">IF(ISBLANK(A1601),"",K1601/($M$1+SUM(K$3:K1600)))</f>
        <v/>
      </c>
      <c r="N1601" s="0" t="str">
        <f aca="false">IF(ISBLANK(A1601),"",IF(H1602=0,NETWORKDAYS($H$3,H1601,holiday!$B$2:$B$10),IF(DAY(H1601)&lt;DAY(H1602),NETWORKDAYS($H$3,H1601,holiday!$B$2:$B$10),0)))</f>
        <v/>
      </c>
      <c r="O1601" s="0" t="str">
        <f aca="false">IF(ISBLANK(A1601),"",SUMIF($A$3:$A1601,O$2,$B$3:$B1601))</f>
        <v/>
      </c>
      <c r="P1601" s="0" t="str">
        <f aca="false">IF(ISBLANK(A1601),"",SUMIF($A$3:$A1601,P$2,$B$3:$B1601))</f>
        <v/>
      </c>
      <c r="Q1601" s="0" t="str">
        <f aca="false">IF(ISBLANK(A1601),"",SUMIF($A$3:$A1601,Q$2,$B$3:$B1601))</f>
        <v/>
      </c>
      <c r="R1601" s="0" t="str">
        <f aca="false">IF(ISBLANK(A1601),"",SUMIF($A$3:$A1601,R$2,$B$3:$B1601))</f>
        <v/>
      </c>
      <c r="T1601" s="9" t="str">
        <f aca="false">IF(ISBLANK(A1601),"",IF($A1601=T$2,$C1601,T1600))</f>
        <v/>
      </c>
      <c r="U1601" s="9" t="str">
        <f aca="false">IF(ISBLANK(A1601),"",IF($A1601=U$2,$C1601,U1600))</f>
        <v/>
      </c>
      <c r="V1601" s="9" t="str">
        <f aca="false">IF(ISBLANK(A1601),"",IF($A1601=V$2,$C1601,V1600))</f>
        <v/>
      </c>
      <c r="W1601" s="9" t="str">
        <f aca="false">IF(ISBLANK(A1601),"",IF($A1601=W$2,$C1601,W1600))</f>
        <v/>
      </c>
    </row>
    <row r="1602" customFormat="false" ht="14.1" hidden="false" customHeight="false" outlineLevel="0" collapsed="false">
      <c r="H1602" s="8" t="n">
        <f aca="false">IF(ISBLANK(D1602),,LEFT(D1602,LEN(D1602)-6)*1)</f>
        <v>0</v>
      </c>
      <c r="I1602" s="9" t="str">
        <f aca="false">IF(ISBLANK(A1602),"",-B1602*C1602)</f>
        <v/>
      </c>
      <c r="J1602" s="9" t="str">
        <f aca="false">IF(ISBLANK(A1602),"",-SUM(I$3:I1602))</f>
        <v/>
      </c>
      <c r="K1602" s="9" t="str">
        <f aca="false">IF(ISBLANK(A1602),"",SUMPRODUCT(O1602:R1602,T1602:W1602)-J1602)</f>
        <v/>
      </c>
      <c r="L1602" s="5" t="str">
        <f aca="false">IF(ISBLANK(A1602),"",K1602/$M$1)</f>
        <v/>
      </c>
      <c r="M1602" s="5" t="str">
        <f aca="false">IF(ISBLANK(A1602),"",K1602/($M$1+SUM(K$3:K1601)))</f>
        <v/>
      </c>
      <c r="N1602" s="0" t="str">
        <f aca="false">IF(ISBLANK(A1602),"",IF(H1603=0,NETWORKDAYS($H$3,H1602,holiday!$B$2:$B$10),IF(DAY(H1602)&lt;DAY(H1603),NETWORKDAYS($H$3,H1602,holiday!$B$2:$B$10),0)))</f>
        <v/>
      </c>
      <c r="O1602" s="0" t="str">
        <f aca="false">IF(ISBLANK(A1602),"",SUMIF($A$3:$A1602,O$2,$B$3:$B1602))</f>
        <v/>
      </c>
      <c r="P1602" s="0" t="str">
        <f aca="false">IF(ISBLANK(A1602),"",SUMIF($A$3:$A1602,P$2,$B$3:$B1602))</f>
        <v/>
      </c>
      <c r="Q1602" s="0" t="str">
        <f aca="false">IF(ISBLANK(A1602),"",SUMIF($A$3:$A1602,Q$2,$B$3:$B1602))</f>
        <v/>
      </c>
      <c r="R1602" s="0" t="str">
        <f aca="false">IF(ISBLANK(A1602),"",SUMIF($A$3:$A1602,R$2,$B$3:$B1602))</f>
        <v/>
      </c>
      <c r="T1602" s="9" t="str">
        <f aca="false">IF(ISBLANK(A1602),"",IF($A1602=T$2,$C1602,T1601))</f>
        <v/>
      </c>
      <c r="U1602" s="9" t="str">
        <f aca="false">IF(ISBLANK(A1602),"",IF($A1602=U$2,$C1602,U1601))</f>
        <v/>
      </c>
      <c r="V1602" s="9" t="str">
        <f aca="false">IF(ISBLANK(A1602),"",IF($A1602=V$2,$C1602,V1601))</f>
        <v/>
      </c>
      <c r="W1602" s="9" t="str">
        <f aca="false">IF(ISBLANK(A1602),"",IF($A1602=W$2,$C1602,W1601))</f>
        <v/>
      </c>
    </row>
    <row r="1603" customFormat="false" ht="14.1" hidden="false" customHeight="false" outlineLevel="0" collapsed="false">
      <c r="H1603" s="8" t="n">
        <f aca="false">IF(ISBLANK(D1603),,LEFT(D1603,LEN(D1603)-6)*1)</f>
        <v>0</v>
      </c>
      <c r="I1603" s="9" t="str">
        <f aca="false">IF(ISBLANK(A1603),"",-B1603*C1603)</f>
        <v/>
      </c>
      <c r="J1603" s="9" t="str">
        <f aca="false">IF(ISBLANK(A1603),"",-SUM(I$3:I1603))</f>
        <v/>
      </c>
      <c r="K1603" s="9" t="str">
        <f aca="false">IF(ISBLANK(A1603),"",SUMPRODUCT(O1603:R1603,T1603:W1603)-J1603)</f>
        <v/>
      </c>
      <c r="L1603" s="5" t="str">
        <f aca="false">IF(ISBLANK(A1603),"",K1603/$M$1)</f>
        <v/>
      </c>
      <c r="M1603" s="5" t="str">
        <f aca="false">IF(ISBLANK(A1603),"",K1603/($M$1+SUM(K$3:K1602)))</f>
        <v/>
      </c>
      <c r="N1603" s="0" t="str">
        <f aca="false">IF(ISBLANK(A1603),"",IF(H1604=0,NETWORKDAYS($H$3,H1603,holiday!$B$2:$B$10),IF(DAY(H1603)&lt;DAY(H1604),NETWORKDAYS($H$3,H1603,holiday!$B$2:$B$10),0)))</f>
        <v/>
      </c>
      <c r="O1603" s="0" t="str">
        <f aca="false">IF(ISBLANK(A1603),"",SUMIF($A$3:$A1603,O$2,$B$3:$B1603))</f>
        <v/>
      </c>
      <c r="P1603" s="0" t="str">
        <f aca="false">IF(ISBLANK(A1603),"",SUMIF($A$3:$A1603,P$2,$B$3:$B1603))</f>
        <v/>
      </c>
      <c r="Q1603" s="0" t="str">
        <f aca="false">IF(ISBLANK(A1603),"",SUMIF($A$3:$A1603,Q$2,$B$3:$B1603))</f>
        <v/>
      </c>
      <c r="R1603" s="0" t="str">
        <f aca="false">IF(ISBLANK(A1603),"",SUMIF($A$3:$A1603,R$2,$B$3:$B1603))</f>
        <v/>
      </c>
      <c r="T1603" s="9" t="str">
        <f aca="false">IF(ISBLANK(A1603),"",IF($A1603=T$2,$C1603,T1602))</f>
        <v/>
      </c>
      <c r="U1603" s="9" t="str">
        <f aca="false">IF(ISBLANK(A1603),"",IF($A1603=U$2,$C1603,U1602))</f>
        <v/>
      </c>
      <c r="V1603" s="9" t="str">
        <f aca="false">IF(ISBLANK(A1603),"",IF($A1603=V$2,$C1603,V1602))</f>
        <v/>
      </c>
      <c r="W1603" s="9" t="str">
        <f aca="false">IF(ISBLANK(A1603),"",IF($A1603=W$2,$C1603,W1602))</f>
        <v/>
      </c>
    </row>
    <row r="1604" customFormat="false" ht="14.1" hidden="false" customHeight="false" outlineLevel="0" collapsed="false">
      <c r="H1604" s="8" t="n">
        <f aca="false">IF(ISBLANK(D1604),,LEFT(D1604,LEN(D1604)-6)*1)</f>
        <v>0</v>
      </c>
      <c r="I1604" s="9" t="str">
        <f aca="false">IF(ISBLANK(A1604),"",-B1604*C1604)</f>
        <v/>
      </c>
      <c r="J1604" s="9" t="str">
        <f aca="false">IF(ISBLANK(A1604),"",-SUM(I$3:I1604))</f>
        <v/>
      </c>
      <c r="K1604" s="9" t="str">
        <f aca="false">IF(ISBLANK(A1604),"",SUMPRODUCT(O1604:R1604,T1604:W1604)-J1604)</f>
        <v/>
      </c>
      <c r="L1604" s="5" t="str">
        <f aca="false">IF(ISBLANK(A1604),"",K1604/$M$1)</f>
        <v/>
      </c>
      <c r="M1604" s="5" t="str">
        <f aca="false">IF(ISBLANK(A1604),"",K1604/($M$1+SUM(K$3:K1603)))</f>
        <v/>
      </c>
      <c r="N1604" s="0" t="str">
        <f aca="false">IF(ISBLANK(A1604),"",IF(H1605=0,NETWORKDAYS($H$3,H1604,holiday!$B$2:$B$10),IF(DAY(H1604)&lt;DAY(H1605),NETWORKDAYS($H$3,H1604,holiday!$B$2:$B$10),0)))</f>
        <v/>
      </c>
      <c r="O1604" s="0" t="str">
        <f aca="false">IF(ISBLANK(A1604),"",SUMIF($A$3:$A1604,O$2,$B$3:$B1604))</f>
        <v/>
      </c>
      <c r="P1604" s="0" t="str">
        <f aca="false">IF(ISBLANK(A1604),"",SUMIF($A$3:$A1604,P$2,$B$3:$B1604))</f>
        <v/>
      </c>
      <c r="Q1604" s="0" t="str">
        <f aca="false">IF(ISBLANK(A1604),"",SUMIF($A$3:$A1604,Q$2,$B$3:$B1604))</f>
        <v/>
      </c>
      <c r="R1604" s="0" t="str">
        <f aca="false">IF(ISBLANK(A1604),"",SUMIF($A$3:$A1604,R$2,$B$3:$B1604))</f>
        <v/>
      </c>
      <c r="T1604" s="9" t="str">
        <f aca="false">IF(ISBLANK(A1604),"",IF($A1604=T$2,$C1604,T1603))</f>
        <v/>
      </c>
      <c r="U1604" s="9" t="str">
        <f aca="false">IF(ISBLANK(A1604),"",IF($A1604=U$2,$C1604,U1603))</f>
        <v/>
      </c>
      <c r="V1604" s="9" t="str">
        <f aca="false">IF(ISBLANK(A1604),"",IF($A1604=V$2,$C1604,V1603))</f>
        <v/>
      </c>
      <c r="W1604" s="9" t="str">
        <f aca="false">IF(ISBLANK(A1604),"",IF($A1604=W$2,$C1604,W1603))</f>
        <v/>
      </c>
    </row>
    <row r="1605" customFormat="false" ht="14.1" hidden="false" customHeight="false" outlineLevel="0" collapsed="false">
      <c r="H1605" s="8" t="n">
        <f aca="false">IF(ISBLANK(D1605),,LEFT(D1605,LEN(D1605)-6)*1)</f>
        <v>0</v>
      </c>
      <c r="I1605" s="9" t="str">
        <f aca="false">IF(ISBLANK(A1605),"",-B1605*C1605)</f>
        <v/>
      </c>
      <c r="J1605" s="9" t="str">
        <f aca="false">IF(ISBLANK(A1605),"",-SUM(I$3:I1605))</f>
        <v/>
      </c>
      <c r="K1605" s="9" t="str">
        <f aca="false">IF(ISBLANK(A1605),"",SUMPRODUCT(O1605:R1605,T1605:W1605)-J1605)</f>
        <v/>
      </c>
      <c r="L1605" s="5" t="str">
        <f aca="false">IF(ISBLANK(A1605),"",K1605/$M$1)</f>
        <v/>
      </c>
      <c r="M1605" s="5" t="str">
        <f aca="false">IF(ISBLANK(A1605),"",K1605/($M$1+SUM(K$3:K1604)))</f>
        <v/>
      </c>
      <c r="N1605" s="0" t="str">
        <f aca="false">IF(ISBLANK(A1605),"",IF(H1606=0,NETWORKDAYS($H$3,H1605,holiday!$B$2:$B$10),IF(DAY(H1605)&lt;DAY(H1606),NETWORKDAYS($H$3,H1605,holiday!$B$2:$B$10),0)))</f>
        <v/>
      </c>
      <c r="O1605" s="0" t="str">
        <f aca="false">IF(ISBLANK(A1605),"",SUMIF($A$3:$A1605,O$2,$B$3:$B1605))</f>
        <v/>
      </c>
      <c r="P1605" s="0" t="str">
        <f aca="false">IF(ISBLANK(A1605),"",SUMIF($A$3:$A1605,P$2,$B$3:$B1605))</f>
        <v/>
      </c>
      <c r="Q1605" s="0" t="str">
        <f aca="false">IF(ISBLANK(A1605),"",SUMIF($A$3:$A1605,Q$2,$B$3:$B1605))</f>
        <v/>
      </c>
      <c r="R1605" s="0" t="str">
        <f aca="false">IF(ISBLANK(A1605),"",SUMIF($A$3:$A1605,R$2,$B$3:$B1605))</f>
        <v/>
      </c>
      <c r="T1605" s="9" t="str">
        <f aca="false">IF(ISBLANK(A1605),"",IF($A1605=T$2,$C1605,T1604))</f>
        <v/>
      </c>
      <c r="U1605" s="9" t="str">
        <f aca="false">IF(ISBLANK(A1605),"",IF($A1605=U$2,$C1605,U1604))</f>
        <v/>
      </c>
      <c r="V1605" s="9" t="str">
        <f aca="false">IF(ISBLANK(A1605),"",IF($A1605=V$2,$C1605,V1604))</f>
        <v/>
      </c>
      <c r="W1605" s="9" t="str">
        <f aca="false">IF(ISBLANK(A1605),"",IF($A1605=W$2,$C1605,W1604))</f>
        <v/>
      </c>
    </row>
    <row r="1606" customFormat="false" ht="14.1" hidden="false" customHeight="false" outlineLevel="0" collapsed="false">
      <c r="H1606" s="8" t="n">
        <f aca="false">IF(ISBLANK(D1606),,LEFT(D1606,LEN(D1606)-6)*1)</f>
        <v>0</v>
      </c>
      <c r="I1606" s="9" t="str">
        <f aca="false">IF(ISBLANK(A1606),"",-B1606*C1606)</f>
        <v/>
      </c>
      <c r="J1606" s="9" t="str">
        <f aca="false">IF(ISBLANK(A1606),"",-SUM(I$3:I1606))</f>
        <v/>
      </c>
      <c r="K1606" s="9" t="str">
        <f aca="false">IF(ISBLANK(A1606),"",SUMPRODUCT(O1606:R1606,T1606:W1606)-J1606)</f>
        <v/>
      </c>
      <c r="L1606" s="5" t="str">
        <f aca="false">IF(ISBLANK(A1606),"",K1606/$M$1)</f>
        <v/>
      </c>
      <c r="M1606" s="5" t="str">
        <f aca="false">IF(ISBLANK(A1606),"",K1606/($M$1+SUM(K$3:K1605)))</f>
        <v/>
      </c>
      <c r="N1606" s="0" t="str">
        <f aca="false">IF(ISBLANK(A1606),"",IF(H1607=0,NETWORKDAYS($H$3,H1606,holiday!$B$2:$B$10),IF(DAY(H1606)&lt;DAY(H1607),NETWORKDAYS($H$3,H1606,holiday!$B$2:$B$10),0)))</f>
        <v/>
      </c>
      <c r="O1606" s="0" t="str">
        <f aca="false">IF(ISBLANK(A1606),"",SUMIF($A$3:$A1606,O$2,$B$3:$B1606))</f>
        <v/>
      </c>
      <c r="P1606" s="0" t="str">
        <f aca="false">IF(ISBLANK(A1606),"",SUMIF($A$3:$A1606,P$2,$B$3:$B1606))</f>
        <v/>
      </c>
      <c r="Q1606" s="0" t="str">
        <f aca="false">IF(ISBLANK(A1606),"",SUMIF($A$3:$A1606,Q$2,$B$3:$B1606))</f>
        <v/>
      </c>
      <c r="R1606" s="0" t="str">
        <f aca="false">IF(ISBLANK(A1606),"",SUMIF($A$3:$A1606,R$2,$B$3:$B1606))</f>
        <v/>
      </c>
      <c r="T1606" s="9" t="str">
        <f aca="false">IF(ISBLANK(A1606),"",IF($A1606=T$2,$C1606,T1605))</f>
        <v/>
      </c>
      <c r="U1606" s="9" t="str">
        <f aca="false">IF(ISBLANK(A1606),"",IF($A1606=U$2,$C1606,U1605))</f>
        <v/>
      </c>
      <c r="V1606" s="9" t="str">
        <f aca="false">IF(ISBLANK(A1606),"",IF($A1606=V$2,$C1606,V1605))</f>
        <v/>
      </c>
      <c r="W1606" s="9" t="str">
        <f aca="false">IF(ISBLANK(A1606),"",IF($A1606=W$2,$C1606,W1605))</f>
        <v/>
      </c>
    </row>
    <row r="1607" customFormat="false" ht="14.1" hidden="false" customHeight="false" outlineLevel="0" collapsed="false">
      <c r="H1607" s="8" t="n">
        <f aca="false">IF(ISBLANK(D1607),,LEFT(D1607,LEN(D1607)-6)*1)</f>
        <v>0</v>
      </c>
      <c r="I1607" s="9" t="str">
        <f aca="false">IF(ISBLANK(A1607),"",-B1607*C1607)</f>
        <v/>
      </c>
      <c r="J1607" s="9" t="str">
        <f aca="false">IF(ISBLANK(A1607),"",-SUM(I$3:I1607))</f>
        <v/>
      </c>
      <c r="K1607" s="9" t="str">
        <f aca="false">IF(ISBLANK(A1607),"",SUMPRODUCT(O1607:R1607,T1607:W1607)-J1607)</f>
        <v/>
      </c>
      <c r="L1607" s="5" t="str">
        <f aca="false">IF(ISBLANK(A1607),"",K1607/$M$1)</f>
        <v/>
      </c>
      <c r="M1607" s="5" t="str">
        <f aca="false">IF(ISBLANK(A1607),"",K1607/($M$1+SUM(K$3:K1606)))</f>
        <v/>
      </c>
      <c r="N1607" s="0" t="str">
        <f aca="false">IF(ISBLANK(A1607),"",IF(H1608=0,NETWORKDAYS($H$3,H1607,holiday!$B$2:$B$10),IF(DAY(H1607)&lt;DAY(H1608),NETWORKDAYS($H$3,H1607,holiday!$B$2:$B$10),0)))</f>
        <v/>
      </c>
      <c r="O1607" s="0" t="str">
        <f aca="false">IF(ISBLANK(A1607),"",SUMIF($A$3:$A1607,O$2,$B$3:$B1607))</f>
        <v/>
      </c>
      <c r="P1607" s="0" t="str">
        <f aca="false">IF(ISBLANK(A1607),"",SUMIF($A$3:$A1607,P$2,$B$3:$B1607))</f>
        <v/>
      </c>
      <c r="Q1607" s="0" t="str">
        <f aca="false">IF(ISBLANK(A1607),"",SUMIF($A$3:$A1607,Q$2,$B$3:$B1607))</f>
        <v/>
      </c>
      <c r="R1607" s="0" t="str">
        <f aca="false">IF(ISBLANK(A1607),"",SUMIF($A$3:$A1607,R$2,$B$3:$B1607))</f>
        <v/>
      </c>
      <c r="T1607" s="9" t="str">
        <f aca="false">IF(ISBLANK(A1607),"",IF($A1607=T$2,$C1607,T1606))</f>
        <v/>
      </c>
      <c r="U1607" s="9" t="str">
        <f aca="false">IF(ISBLANK(A1607),"",IF($A1607=U$2,$C1607,U1606))</f>
        <v/>
      </c>
      <c r="V1607" s="9" t="str">
        <f aca="false">IF(ISBLANK(A1607),"",IF($A1607=V$2,$C1607,V1606))</f>
        <v/>
      </c>
      <c r="W1607" s="9" t="str">
        <f aca="false">IF(ISBLANK(A1607),"",IF($A1607=W$2,$C1607,W1606))</f>
        <v/>
      </c>
    </row>
    <row r="1608" customFormat="false" ht="14.1" hidden="false" customHeight="false" outlineLevel="0" collapsed="false">
      <c r="H1608" s="8" t="n">
        <f aca="false">IF(ISBLANK(D1608),,LEFT(D1608,LEN(D1608)-6)*1)</f>
        <v>0</v>
      </c>
      <c r="I1608" s="9" t="str">
        <f aca="false">IF(ISBLANK(A1608),"",-B1608*C1608)</f>
        <v/>
      </c>
      <c r="J1608" s="9" t="str">
        <f aca="false">IF(ISBLANK(A1608),"",-SUM(I$3:I1608))</f>
        <v/>
      </c>
      <c r="K1608" s="9" t="str">
        <f aca="false">IF(ISBLANK(A1608),"",SUMPRODUCT(O1608:R1608,T1608:W1608)-J1608)</f>
        <v/>
      </c>
      <c r="L1608" s="5" t="str">
        <f aca="false">IF(ISBLANK(A1608),"",K1608/$M$1)</f>
        <v/>
      </c>
      <c r="M1608" s="5" t="str">
        <f aca="false">IF(ISBLANK(A1608),"",K1608/($M$1+SUM(K$3:K1607)))</f>
        <v/>
      </c>
      <c r="N1608" s="0" t="str">
        <f aca="false">IF(ISBLANK(A1608),"",IF(H1609=0,NETWORKDAYS($H$3,H1608,holiday!$B$2:$B$10),IF(DAY(H1608)&lt;DAY(H1609),NETWORKDAYS($H$3,H1608,holiday!$B$2:$B$10),0)))</f>
        <v/>
      </c>
      <c r="O1608" s="0" t="str">
        <f aca="false">IF(ISBLANK(A1608),"",SUMIF($A$3:$A1608,O$2,$B$3:$B1608))</f>
        <v/>
      </c>
      <c r="P1608" s="0" t="str">
        <f aca="false">IF(ISBLANK(A1608),"",SUMIF($A$3:$A1608,P$2,$B$3:$B1608))</f>
        <v/>
      </c>
      <c r="Q1608" s="0" t="str">
        <f aca="false">IF(ISBLANK(A1608),"",SUMIF($A$3:$A1608,Q$2,$B$3:$B1608))</f>
        <v/>
      </c>
      <c r="R1608" s="0" t="str">
        <f aca="false">IF(ISBLANK(A1608),"",SUMIF($A$3:$A1608,R$2,$B$3:$B1608))</f>
        <v/>
      </c>
      <c r="T1608" s="9" t="str">
        <f aca="false">IF(ISBLANK(A1608),"",IF($A1608=T$2,$C1608,T1607))</f>
        <v/>
      </c>
      <c r="U1608" s="9" t="str">
        <f aca="false">IF(ISBLANK(A1608),"",IF($A1608=U$2,$C1608,U1607))</f>
        <v/>
      </c>
      <c r="V1608" s="9" t="str">
        <f aca="false">IF(ISBLANK(A1608),"",IF($A1608=V$2,$C1608,V1607))</f>
        <v/>
      </c>
      <c r="W1608" s="9" t="str">
        <f aca="false">IF(ISBLANK(A1608),"",IF($A1608=W$2,$C1608,W1607))</f>
        <v/>
      </c>
    </row>
    <row r="1609" customFormat="false" ht="14.1" hidden="false" customHeight="false" outlineLevel="0" collapsed="false">
      <c r="H1609" s="8" t="n">
        <f aca="false">IF(ISBLANK(D1609),,LEFT(D1609,LEN(D1609)-6)*1)</f>
        <v>0</v>
      </c>
      <c r="I1609" s="9" t="str">
        <f aca="false">IF(ISBLANK(A1609),"",-B1609*C1609)</f>
        <v/>
      </c>
      <c r="J1609" s="9" t="str">
        <f aca="false">IF(ISBLANK(A1609),"",-SUM(I$3:I1609))</f>
        <v/>
      </c>
      <c r="K1609" s="9" t="str">
        <f aca="false">IF(ISBLANK(A1609),"",SUMPRODUCT(O1609:R1609,T1609:W1609)-J1609)</f>
        <v/>
      </c>
      <c r="L1609" s="5" t="str">
        <f aca="false">IF(ISBLANK(A1609),"",K1609/$M$1)</f>
        <v/>
      </c>
      <c r="M1609" s="5" t="str">
        <f aca="false">IF(ISBLANK(A1609),"",K1609/($M$1+SUM(K$3:K1608)))</f>
        <v/>
      </c>
      <c r="N1609" s="0" t="str">
        <f aca="false">IF(ISBLANK(A1609),"",IF(H1610=0,NETWORKDAYS($H$3,H1609,holiday!$B$2:$B$10),IF(DAY(H1609)&lt;DAY(H1610),NETWORKDAYS($H$3,H1609,holiday!$B$2:$B$10),0)))</f>
        <v/>
      </c>
      <c r="O1609" s="0" t="str">
        <f aca="false">IF(ISBLANK(A1609),"",SUMIF($A$3:$A1609,O$2,$B$3:$B1609))</f>
        <v/>
      </c>
      <c r="P1609" s="0" t="str">
        <f aca="false">IF(ISBLANK(A1609),"",SUMIF($A$3:$A1609,P$2,$B$3:$B1609))</f>
        <v/>
      </c>
      <c r="Q1609" s="0" t="str">
        <f aca="false">IF(ISBLANK(A1609),"",SUMIF($A$3:$A1609,Q$2,$B$3:$B1609))</f>
        <v/>
      </c>
      <c r="R1609" s="0" t="str">
        <f aca="false">IF(ISBLANK(A1609),"",SUMIF($A$3:$A1609,R$2,$B$3:$B1609))</f>
        <v/>
      </c>
      <c r="T1609" s="9" t="str">
        <f aca="false">IF(ISBLANK(A1609),"",IF($A1609=T$2,$C1609,T1608))</f>
        <v/>
      </c>
      <c r="U1609" s="9" t="str">
        <f aca="false">IF(ISBLANK(A1609),"",IF($A1609=U$2,$C1609,U1608))</f>
        <v/>
      </c>
      <c r="V1609" s="9" t="str">
        <f aca="false">IF(ISBLANK(A1609),"",IF($A1609=V$2,$C1609,V1608))</f>
        <v/>
      </c>
      <c r="W1609" s="9" t="str">
        <f aca="false">IF(ISBLANK(A1609),"",IF($A1609=W$2,$C1609,W1608))</f>
        <v/>
      </c>
    </row>
    <row r="1610" customFormat="false" ht="14.1" hidden="false" customHeight="false" outlineLevel="0" collapsed="false">
      <c r="H1610" s="8" t="n">
        <f aca="false">IF(ISBLANK(D1610),,LEFT(D1610,LEN(D1610)-6)*1)</f>
        <v>0</v>
      </c>
      <c r="I1610" s="9" t="str">
        <f aca="false">IF(ISBLANK(A1610),"",-B1610*C1610)</f>
        <v/>
      </c>
      <c r="J1610" s="9" t="str">
        <f aca="false">IF(ISBLANK(A1610),"",-SUM(I$3:I1610))</f>
        <v/>
      </c>
      <c r="K1610" s="9" t="str">
        <f aca="false">IF(ISBLANK(A1610),"",SUMPRODUCT(O1610:R1610,T1610:W1610)-J1610)</f>
        <v/>
      </c>
      <c r="L1610" s="5" t="str">
        <f aca="false">IF(ISBLANK(A1610),"",K1610/$M$1)</f>
        <v/>
      </c>
      <c r="M1610" s="5" t="str">
        <f aca="false">IF(ISBLANK(A1610),"",K1610/($M$1+SUM(K$3:K1609)))</f>
        <v/>
      </c>
      <c r="N1610" s="0" t="str">
        <f aca="false">IF(ISBLANK(A1610),"",IF(H1611=0,NETWORKDAYS($H$3,H1610,holiday!$B$2:$B$10),IF(DAY(H1610)&lt;DAY(H1611),NETWORKDAYS($H$3,H1610,holiday!$B$2:$B$10),0)))</f>
        <v/>
      </c>
      <c r="O1610" s="0" t="str">
        <f aca="false">IF(ISBLANK(A1610),"",SUMIF($A$3:$A1610,O$2,$B$3:$B1610))</f>
        <v/>
      </c>
      <c r="P1610" s="0" t="str">
        <f aca="false">IF(ISBLANK(A1610),"",SUMIF($A$3:$A1610,P$2,$B$3:$B1610))</f>
        <v/>
      </c>
      <c r="Q1610" s="0" t="str">
        <f aca="false">IF(ISBLANK(A1610),"",SUMIF($A$3:$A1610,Q$2,$B$3:$B1610))</f>
        <v/>
      </c>
      <c r="R1610" s="0" t="str">
        <f aca="false">IF(ISBLANK(A1610),"",SUMIF($A$3:$A1610,R$2,$B$3:$B1610))</f>
        <v/>
      </c>
      <c r="T1610" s="9" t="str">
        <f aca="false">IF(ISBLANK(A1610),"",IF($A1610=T$2,$C1610,T1609))</f>
        <v/>
      </c>
      <c r="U1610" s="9" t="str">
        <f aca="false">IF(ISBLANK(A1610),"",IF($A1610=U$2,$C1610,U1609))</f>
        <v/>
      </c>
      <c r="V1610" s="9" t="str">
        <f aca="false">IF(ISBLANK(A1610),"",IF($A1610=V$2,$C1610,V1609))</f>
        <v/>
      </c>
      <c r="W1610" s="9" t="str">
        <f aca="false">IF(ISBLANK(A1610),"",IF($A1610=W$2,$C1610,W1609))</f>
        <v/>
      </c>
    </row>
    <row r="1611" customFormat="false" ht="14.1" hidden="false" customHeight="false" outlineLevel="0" collapsed="false">
      <c r="H1611" s="8" t="n">
        <f aca="false">IF(ISBLANK(D1611),,LEFT(D1611,LEN(D1611)-6)*1)</f>
        <v>0</v>
      </c>
      <c r="I1611" s="9" t="str">
        <f aca="false">IF(ISBLANK(A1611),"",-B1611*C1611)</f>
        <v/>
      </c>
      <c r="J1611" s="9" t="str">
        <f aca="false">IF(ISBLANK(A1611),"",-SUM(I$3:I1611))</f>
        <v/>
      </c>
      <c r="K1611" s="9" t="str">
        <f aca="false">IF(ISBLANK(A1611),"",SUMPRODUCT(O1611:R1611,T1611:W1611)-J1611)</f>
        <v/>
      </c>
      <c r="L1611" s="5" t="str">
        <f aca="false">IF(ISBLANK(A1611),"",K1611/$M$1)</f>
        <v/>
      </c>
      <c r="M1611" s="5" t="str">
        <f aca="false">IF(ISBLANK(A1611),"",K1611/($M$1+SUM(K$3:K1610)))</f>
        <v/>
      </c>
      <c r="N1611" s="0" t="str">
        <f aca="false">IF(ISBLANK(A1611),"",IF(H1612=0,NETWORKDAYS($H$3,H1611,holiday!$B$2:$B$10),IF(DAY(H1611)&lt;DAY(H1612),NETWORKDAYS($H$3,H1611,holiday!$B$2:$B$10),0)))</f>
        <v/>
      </c>
      <c r="O1611" s="0" t="str">
        <f aca="false">IF(ISBLANK(A1611),"",SUMIF($A$3:$A1611,O$2,$B$3:$B1611))</f>
        <v/>
      </c>
      <c r="P1611" s="0" t="str">
        <f aca="false">IF(ISBLANK(A1611),"",SUMIF($A$3:$A1611,P$2,$B$3:$B1611))</f>
        <v/>
      </c>
      <c r="Q1611" s="0" t="str">
        <f aca="false">IF(ISBLANK(A1611),"",SUMIF($A$3:$A1611,Q$2,$B$3:$B1611))</f>
        <v/>
      </c>
      <c r="R1611" s="0" t="str">
        <f aca="false">IF(ISBLANK(A1611),"",SUMIF($A$3:$A1611,R$2,$B$3:$B1611))</f>
        <v/>
      </c>
      <c r="T1611" s="9" t="str">
        <f aca="false">IF(ISBLANK(A1611),"",IF($A1611=T$2,$C1611,T1610))</f>
        <v/>
      </c>
      <c r="U1611" s="9" t="str">
        <f aca="false">IF(ISBLANK(A1611),"",IF($A1611=U$2,$C1611,U1610))</f>
        <v/>
      </c>
      <c r="V1611" s="9" t="str">
        <f aca="false">IF(ISBLANK(A1611),"",IF($A1611=V$2,$C1611,V1610))</f>
        <v/>
      </c>
      <c r="W1611" s="9" t="str">
        <f aca="false">IF(ISBLANK(A1611),"",IF($A1611=W$2,$C1611,W1610))</f>
        <v/>
      </c>
    </row>
    <row r="1612" customFormat="false" ht="14.1" hidden="false" customHeight="false" outlineLevel="0" collapsed="false">
      <c r="H1612" s="8" t="n">
        <f aca="false">IF(ISBLANK(D1612),,LEFT(D1612,LEN(D1612)-6)*1)</f>
        <v>0</v>
      </c>
      <c r="I1612" s="9" t="str">
        <f aca="false">IF(ISBLANK(A1612),"",-B1612*C1612)</f>
        <v/>
      </c>
      <c r="J1612" s="9" t="str">
        <f aca="false">IF(ISBLANK(A1612),"",-SUM(I$3:I1612))</f>
        <v/>
      </c>
      <c r="K1612" s="9" t="str">
        <f aca="false">IF(ISBLANK(A1612),"",SUMPRODUCT(O1612:R1612,T1612:W1612)-J1612)</f>
        <v/>
      </c>
      <c r="L1612" s="5" t="str">
        <f aca="false">IF(ISBLANK(A1612),"",K1612/$M$1)</f>
        <v/>
      </c>
      <c r="M1612" s="5" t="str">
        <f aca="false">IF(ISBLANK(A1612),"",K1612/($M$1+SUM(K$3:K1611)))</f>
        <v/>
      </c>
      <c r="N1612" s="0" t="str">
        <f aca="false">IF(ISBLANK(A1612),"",IF(H1613=0,NETWORKDAYS($H$3,H1612,holiday!$B$2:$B$10),IF(DAY(H1612)&lt;DAY(H1613),NETWORKDAYS($H$3,H1612,holiday!$B$2:$B$10),0)))</f>
        <v/>
      </c>
      <c r="O1612" s="0" t="str">
        <f aca="false">IF(ISBLANK(A1612),"",SUMIF($A$3:$A1612,O$2,$B$3:$B1612))</f>
        <v/>
      </c>
      <c r="P1612" s="0" t="str">
        <f aca="false">IF(ISBLANK(A1612),"",SUMIF($A$3:$A1612,P$2,$B$3:$B1612))</f>
        <v/>
      </c>
      <c r="Q1612" s="0" t="str">
        <f aca="false">IF(ISBLANK(A1612),"",SUMIF($A$3:$A1612,Q$2,$B$3:$B1612))</f>
        <v/>
      </c>
      <c r="R1612" s="0" t="str">
        <f aca="false">IF(ISBLANK(A1612),"",SUMIF($A$3:$A1612,R$2,$B$3:$B1612))</f>
        <v/>
      </c>
      <c r="T1612" s="9" t="str">
        <f aca="false">IF(ISBLANK(A1612),"",IF($A1612=T$2,$C1612,T1611))</f>
        <v/>
      </c>
      <c r="U1612" s="9" t="str">
        <f aca="false">IF(ISBLANK(A1612),"",IF($A1612=U$2,$C1612,U1611))</f>
        <v/>
      </c>
      <c r="V1612" s="9" t="str">
        <f aca="false">IF(ISBLANK(A1612),"",IF($A1612=V$2,$C1612,V1611))</f>
        <v/>
      </c>
      <c r="W1612" s="9" t="str">
        <f aca="false">IF(ISBLANK(A1612),"",IF($A1612=W$2,$C1612,W1611))</f>
        <v/>
      </c>
    </row>
    <row r="1613" customFormat="false" ht="14.1" hidden="false" customHeight="false" outlineLevel="0" collapsed="false">
      <c r="H1613" s="8" t="n">
        <f aca="false">IF(ISBLANK(D1613),,LEFT(D1613,LEN(D1613)-6)*1)</f>
        <v>0</v>
      </c>
      <c r="I1613" s="9" t="str">
        <f aca="false">IF(ISBLANK(A1613),"",-B1613*C1613)</f>
        <v/>
      </c>
      <c r="J1613" s="9" t="str">
        <f aca="false">IF(ISBLANK(A1613),"",-SUM(I$3:I1613))</f>
        <v/>
      </c>
      <c r="K1613" s="9" t="str">
        <f aca="false">IF(ISBLANK(A1613),"",SUMPRODUCT(O1613:R1613,T1613:W1613)-J1613)</f>
        <v/>
      </c>
      <c r="L1613" s="5" t="str">
        <f aca="false">IF(ISBLANK(A1613),"",K1613/$M$1)</f>
        <v/>
      </c>
      <c r="M1613" s="5" t="str">
        <f aca="false">IF(ISBLANK(A1613),"",K1613/($M$1+SUM(K$3:K1612)))</f>
        <v/>
      </c>
      <c r="N1613" s="0" t="str">
        <f aca="false">IF(ISBLANK(A1613),"",IF(H1614=0,NETWORKDAYS($H$3,H1613,holiday!$B$2:$B$10),IF(DAY(H1613)&lt;DAY(H1614),NETWORKDAYS($H$3,H1613,holiday!$B$2:$B$10),0)))</f>
        <v/>
      </c>
      <c r="O1613" s="0" t="str">
        <f aca="false">IF(ISBLANK(A1613),"",SUMIF($A$3:$A1613,O$2,$B$3:$B1613))</f>
        <v/>
      </c>
      <c r="P1613" s="0" t="str">
        <f aca="false">IF(ISBLANK(A1613),"",SUMIF($A$3:$A1613,P$2,$B$3:$B1613))</f>
        <v/>
      </c>
      <c r="Q1613" s="0" t="str">
        <f aca="false">IF(ISBLANK(A1613),"",SUMIF($A$3:$A1613,Q$2,$B$3:$B1613))</f>
        <v/>
      </c>
      <c r="R1613" s="0" t="str">
        <f aca="false">IF(ISBLANK(A1613),"",SUMIF($A$3:$A1613,R$2,$B$3:$B1613))</f>
        <v/>
      </c>
      <c r="T1613" s="9" t="str">
        <f aca="false">IF(ISBLANK(A1613),"",IF($A1613=T$2,$C1613,T1612))</f>
        <v/>
      </c>
      <c r="U1613" s="9" t="str">
        <f aca="false">IF(ISBLANK(A1613),"",IF($A1613=U$2,$C1613,U1612))</f>
        <v/>
      </c>
      <c r="V1613" s="9" t="str">
        <f aca="false">IF(ISBLANK(A1613),"",IF($A1613=V$2,$C1613,V1612))</f>
        <v/>
      </c>
      <c r="W1613" s="9" t="str">
        <f aca="false">IF(ISBLANK(A1613),"",IF($A1613=W$2,$C1613,W1612))</f>
        <v/>
      </c>
    </row>
    <row r="1614" customFormat="false" ht="14.1" hidden="false" customHeight="false" outlineLevel="0" collapsed="false">
      <c r="H1614" s="8" t="n">
        <f aca="false">IF(ISBLANK(D1614),,LEFT(D1614,LEN(D1614)-6)*1)</f>
        <v>0</v>
      </c>
      <c r="I1614" s="9" t="str">
        <f aca="false">IF(ISBLANK(A1614),"",-B1614*C1614)</f>
        <v/>
      </c>
      <c r="J1614" s="9" t="str">
        <f aca="false">IF(ISBLANK(A1614),"",-SUM(I$3:I1614))</f>
        <v/>
      </c>
      <c r="K1614" s="9" t="str">
        <f aca="false">IF(ISBLANK(A1614),"",SUMPRODUCT(O1614:R1614,T1614:W1614)-J1614)</f>
        <v/>
      </c>
      <c r="L1614" s="5" t="str">
        <f aca="false">IF(ISBLANK(A1614),"",K1614/$M$1)</f>
        <v/>
      </c>
      <c r="M1614" s="5" t="str">
        <f aca="false">IF(ISBLANK(A1614),"",K1614/($M$1+SUM(K$3:K1613)))</f>
        <v/>
      </c>
      <c r="N1614" s="0" t="str">
        <f aca="false">IF(ISBLANK(A1614),"",IF(H1615=0,NETWORKDAYS($H$3,H1614,holiday!$B$2:$B$10),IF(DAY(H1614)&lt;DAY(H1615),NETWORKDAYS($H$3,H1614,holiday!$B$2:$B$10),0)))</f>
        <v/>
      </c>
      <c r="O1614" s="0" t="str">
        <f aca="false">IF(ISBLANK(A1614),"",SUMIF($A$3:$A1614,O$2,$B$3:$B1614))</f>
        <v/>
      </c>
      <c r="P1614" s="0" t="str">
        <f aca="false">IF(ISBLANK(A1614),"",SUMIF($A$3:$A1614,P$2,$B$3:$B1614))</f>
        <v/>
      </c>
      <c r="Q1614" s="0" t="str">
        <f aca="false">IF(ISBLANK(A1614),"",SUMIF($A$3:$A1614,Q$2,$B$3:$B1614))</f>
        <v/>
      </c>
      <c r="R1614" s="0" t="str">
        <f aca="false">IF(ISBLANK(A1614),"",SUMIF($A$3:$A1614,R$2,$B$3:$B1614))</f>
        <v/>
      </c>
      <c r="T1614" s="9" t="str">
        <f aca="false">IF(ISBLANK(A1614),"",IF($A1614=T$2,$C1614,T1613))</f>
        <v/>
      </c>
      <c r="U1614" s="9" t="str">
        <f aca="false">IF(ISBLANK(A1614),"",IF($A1614=U$2,$C1614,U1613))</f>
        <v/>
      </c>
      <c r="V1614" s="9" t="str">
        <f aca="false">IF(ISBLANK(A1614),"",IF($A1614=V$2,$C1614,V1613))</f>
        <v/>
      </c>
      <c r="W1614" s="9" t="str">
        <f aca="false">IF(ISBLANK(A1614),"",IF($A1614=W$2,$C1614,W1613))</f>
        <v/>
      </c>
    </row>
    <row r="1615" customFormat="false" ht="14.1" hidden="false" customHeight="false" outlineLevel="0" collapsed="false">
      <c r="H1615" s="8" t="n">
        <f aca="false">IF(ISBLANK(D1615),,LEFT(D1615,LEN(D1615)-6)*1)</f>
        <v>0</v>
      </c>
      <c r="I1615" s="9" t="str">
        <f aca="false">IF(ISBLANK(A1615),"",-B1615*C1615)</f>
        <v/>
      </c>
      <c r="J1615" s="9" t="str">
        <f aca="false">IF(ISBLANK(A1615),"",-SUM(I$3:I1615))</f>
        <v/>
      </c>
      <c r="K1615" s="9" t="str">
        <f aca="false">IF(ISBLANK(A1615),"",SUMPRODUCT(O1615:R1615,T1615:W1615)-J1615)</f>
        <v/>
      </c>
      <c r="L1615" s="5" t="str">
        <f aca="false">IF(ISBLANK(A1615),"",K1615/$M$1)</f>
        <v/>
      </c>
      <c r="M1615" s="5" t="str">
        <f aca="false">IF(ISBLANK(A1615),"",K1615/($M$1+SUM(K$3:K1614)))</f>
        <v/>
      </c>
      <c r="N1615" s="0" t="str">
        <f aca="false">IF(ISBLANK(A1615),"",IF(H1616=0,NETWORKDAYS($H$3,H1615,holiday!$B$2:$B$10),IF(DAY(H1615)&lt;DAY(H1616),NETWORKDAYS($H$3,H1615,holiday!$B$2:$B$10),0)))</f>
        <v/>
      </c>
      <c r="O1615" s="0" t="str">
        <f aca="false">IF(ISBLANK(A1615),"",SUMIF($A$3:$A1615,O$2,$B$3:$B1615))</f>
        <v/>
      </c>
      <c r="P1615" s="0" t="str">
        <f aca="false">IF(ISBLANK(A1615),"",SUMIF($A$3:$A1615,P$2,$B$3:$B1615))</f>
        <v/>
      </c>
      <c r="Q1615" s="0" t="str">
        <f aca="false">IF(ISBLANK(A1615),"",SUMIF($A$3:$A1615,Q$2,$B$3:$B1615))</f>
        <v/>
      </c>
      <c r="R1615" s="0" t="str">
        <f aca="false">IF(ISBLANK(A1615),"",SUMIF($A$3:$A1615,R$2,$B$3:$B1615))</f>
        <v/>
      </c>
      <c r="T1615" s="9" t="str">
        <f aca="false">IF(ISBLANK(A1615),"",IF($A1615=T$2,$C1615,T1614))</f>
        <v/>
      </c>
      <c r="U1615" s="9" t="str">
        <f aca="false">IF(ISBLANK(A1615),"",IF($A1615=U$2,$C1615,U1614))</f>
        <v/>
      </c>
      <c r="V1615" s="9" t="str">
        <f aca="false">IF(ISBLANK(A1615),"",IF($A1615=V$2,$C1615,V1614))</f>
        <v/>
      </c>
      <c r="W1615" s="9" t="str">
        <f aca="false">IF(ISBLANK(A1615),"",IF($A1615=W$2,$C1615,W1614))</f>
        <v/>
      </c>
    </row>
    <row r="1616" customFormat="false" ht="14.1" hidden="false" customHeight="false" outlineLevel="0" collapsed="false">
      <c r="H1616" s="8" t="n">
        <f aca="false">IF(ISBLANK(D1616),,LEFT(D1616,LEN(D1616)-6)*1)</f>
        <v>0</v>
      </c>
      <c r="I1616" s="9" t="str">
        <f aca="false">IF(ISBLANK(A1616),"",-B1616*C1616)</f>
        <v/>
      </c>
      <c r="J1616" s="9" t="str">
        <f aca="false">IF(ISBLANK(A1616),"",-SUM(I$3:I1616))</f>
        <v/>
      </c>
      <c r="K1616" s="9" t="str">
        <f aca="false">IF(ISBLANK(A1616),"",SUMPRODUCT(O1616:R1616,T1616:W1616)-J1616)</f>
        <v/>
      </c>
      <c r="L1616" s="5" t="str">
        <f aca="false">IF(ISBLANK(A1616),"",K1616/$M$1)</f>
        <v/>
      </c>
      <c r="M1616" s="5" t="str">
        <f aca="false">IF(ISBLANK(A1616),"",K1616/($M$1+SUM(K$3:K1615)))</f>
        <v/>
      </c>
      <c r="N1616" s="0" t="str">
        <f aca="false">IF(ISBLANK(A1616),"",IF(H1617=0,NETWORKDAYS($H$3,H1616,holiday!$B$2:$B$10),IF(DAY(H1616)&lt;DAY(H1617),NETWORKDAYS($H$3,H1616,holiday!$B$2:$B$10),0)))</f>
        <v/>
      </c>
      <c r="O1616" s="0" t="str">
        <f aca="false">IF(ISBLANK(A1616),"",SUMIF($A$3:$A1616,O$2,$B$3:$B1616))</f>
        <v/>
      </c>
      <c r="P1616" s="0" t="str">
        <f aca="false">IF(ISBLANK(A1616),"",SUMIF($A$3:$A1616,P$2,$B$3:$B1616))</f>
        <v/>
      </c>
      <c r="Q1616" s="0" t="str">
        <f aca="false">IF(ISBLANK(A1616),"",SUMIF($A$3:$A1616,Q$2,$B$3:$B1616))</f>
        <v/>
      </c>
      <c r="R1616" s="0" t="str">
        <f aca="false">IF(ISBLANK(A1616),"",SUMIF($A$3:$A1616,R$2,$B$3:$B1616))</f>
        <v/>
      </c>
      <c r="T1616" s="9" t="str">
        <f aca="false">IF(ISBLANK(A1616),"",IF($A1616=T$2,$C1616,T1615))</f>
        <v/>
      </c>
      <c r="U1616" s="9" t="str">
        <f aca="false">IF(ISBLANK(A1616),"",IF($A1616=U$2,$C1616,U1615))</f>
        <v/>
      </c>
      <c r="V1616" s="9" t="str">
        <f aca="false">IF(ISBLANK(A1616),"",IF($A1616=V$2,$C1616,V1615))</f>
        <v/>
      </c>
      <c r="W1616" s="9" t="str">
        <f aca="false">IF(ISBLANK(A1616),"",IF($A1616=W$2,$C1616,W1615))</f>
        <v/>
      </c>
    </row>
    <row r="1617" customFormat="false" ht="14.1" hidden="false" customHeight="false" outlineLevel="0" collapsed="false">
      <c r="H1617" s="8" t="n">
        <f aca="false">IF(ISBLANK(D1617),,LEFT(D1617,LEN(D1617)-6)*1)</f>
        <v>0</v>
      </c>
      <c r="I1617" s="9" t="str">
        <f aca="false">IF(ISBLANK(A1617),"",-B1617*C1617)</f>
        <v/>
      </c>
      <c r="J1617" s="9" t="str">
        <f aca="false">IF(ISBLANK(A1617),"",-SUM(I$3:I1617))</f>
        <v/>
      </c>
      <c r="K1617" s="9" t="str">
        <f aca="false">IF(ISBLANK(A1617),"",SUMPRODUCT(O1617:R1617,T1617:W1617)-J1617)</f>
        <v/>
      </c>
      <c r="L1617" s="5" t="str">
        <f aca="false">IF(ISBLANK(A1617),"",K1617/$M$1)</f>
        <v/>
      </c>
      <c r="M1617" s="5" t="str">
        <f aca="false">IF(ISBLANK(A1617),"",K1617/($M$1+SUM(K$3:K1616)))</f>
        <v/>
      </c>
      <c r="N1617" s="0" t="str">
        <f aca="false">IF(ISBLANK(A1617),"",IF(H1618=0,NETWORKDAYS($H$3,H1617,holiday!$B$2:$B$10),IF(DAY(H1617)&lt;DAY(H1618),NETWORKDAYS($H$3,H1617,holiday!$B$2:$B$10),0)))</f>
        <v/>
      </c>
      <c r="O1617" s="0" t="str">
        <f aca="false">IF(ISBLANK(A1617),"",SUMIF($A$3:$A1617,O$2,$B$3:$B1617))</f>
        <v/>
      </c>
      <c r="P1617" s="0" t="str">
        <f aca="false">IF(ISBLANK(A1617),"",SUMIF($A$3:$A1617,P$2,$B$3:$B1617))</f>
        <v/>
      </c>
      <c r="Q1617" s="0" t="str">
        <f aca="false">IF(ISBLANK(A1617),"",SUMIF($A$3:$A1617,Q$2,$B$3:$B1617))</f>
        <v/>
      </c>
      <c r="R1617" s="0" t="str">
        <f aca="false">IF(ISBLANK(A1617),"",SUMIF($A$3:$A1617,R$2,$B$3:$B1617))</f>
        <v/>
      </c>
      <c r="T1617" s="9" t="str">
        <f aca="false">IF(ISBLANK(A1617),"",IF($A1617=T$2,$C1617,T1616))</f>
        <v/>
      </c>
      <c r="U1617" s="9" t="str">
        <f aca="false">IF(ISBLANK(A1617),"",IF($A1617=U$2,$C1617,U1616))</f>
        <v/>
      </c>
      <c r="V1617" s="9" t="str">
        <f aca="false">IF(ISBLANK(A1617),"",IF($A1617=V$2,$C1617,V1616))</f>
        <v/>
      </c>
      <c r="W1617" s="9" t="str">
        <f aca="false">IF(ISBLANK(A1617),"",IF($A1617=W$2,$C1617,W1616))</f>
        <v/>
      </c>
    </row>
    <row r="1618" customFormat="false" ht="14.1" hidden="false" customHeight="false" outlineLevel="0" collapsed="false">
      <c r="H1618" s="8" t="n">
        <f aca="false">IF(ISBLANK(D1618),,LEFT(D1618,LEN(D1618)-6)*1)</f>
        <v>0</v>
      </c>
      <c r="I1618" s="9" t="str">
        <f aca="false">IF(ISBLANK(A1618),"",-B1618*C1618)</f>
        <v/>
      </c>
      <c r="J1618" s="9" t="str">
        <f aca="false">IF(ISBLANK(A1618),"",-SUM(I$3:I1618))</f>
        <v/>
      </c>
      <c r="K1618" s="9" t="str">
        <f aca="false">IF(ISBLANK(A1618),"",SUMPRODUCT(O1618:R1618,T1618:W1618)-J1618)</f>
        <v/>
      </c>
      <c r="L1618" s="5" t="str">
        <f aca="false">IF(ISBLANK(A1618),"",K1618/$M$1)</f>
        <v/>
      </c>
      <c r="M1618" s="5" t="str">
        <f aca="false">IF(ISBLANK(A1618),"",K1618/($M$1+SUM(K$3:K1617)))</f>
        <v/>
      </c>
      <c r="N1618" s="0" t="str">
        <f aca="false">IF(ISBLANK(A1618),"",IF(H1619=0,NETWORKDAYS($H$3,H1618,holiday!$B$2:$B$10),IF(DAY(H1618)&lt;DAY(H1619),NETWORKDAYS($H$3,H1618,holiday!$B$2:$B$10),0)))</f>
        <v/>
      </c>
      <c r="O1618" s="0" t="str">
        <f aca="false">IF(ISBLANK(A1618),"",SUMIF($A$3:$A1618,O$2,$B$3:$B1618))</f>
        <v/>
      </c>
      <c r="P1618" s="0" t="str">
        <f aca="false">IF(ISBLANK(A1618),"",SUMIF($A$3:$A1618,P$2,$B$3:$B1618))</f>
        <v/>
      </c>
      <c r="Q1618" s="0" t="str">
        <f aca="false">IF(ISBLANK(A1618),"",SUMIF($A$3:$A1618,Q$2,$B$3:$B1618))</f>
        <v/>
      </c>
      <c r="R1618" s="0" t="str">
        <f aca="false">IF(ISBLANK(A1618),"",SUMIF($A$3:$A1618,R$2,$B$3:$B1618))</f>
        <v/>
      </c>
      <c r="T1618" s="9" t="str">
        <f aca="false">IF(ISBLANK(A1618),"",IF($A1618=T$2,$C1618,T1617))</f>
        <v/>
      </c>
      <c r="U1618" s="9" t="str">
        <f aca="false">IF(ISBLANK(A1618),"",IF($A1618=U$2,$C1618,U1617))</f>
        <v/>
      </c>
      <c r="V1618" s="9" t="str">
        <f aca="false">IF(ISBLANK(A1618),"",IF($A1618=V$2,$C1618,V1617))</f>
        <v/>
      </c>
      <c r="W1618" s="9" t="str">
        <f aca="false">IF(ISBLANK(A1618),"",IF($A1618=W$2,$C1618,W1617))</f>
        <v/>
      </c>
    </row>
    <row r="1619" customFormat="false" ht="14.1" hidden="false" customHeight="false" outlineLevel="0" collapsed="false">
      <c r="H1619" s="8" t="n">
        <f aca="false">IF(ISBLANK(D1619),,LEFT(D1619,LEN(D1619)-6)*1)</f>
        <v>0</v>
      </c>
      <c r="I1619" s="9" t="str">
        <f aca="false">IF(ISBLANK(A1619),"",-B1619*C1619)</f>
        <v/>
      </c>
      <c r="J1619" s="9" t="str">
        <f aca="false">IF(ISBLANK(A1619),"",-SUM(I$3:I1619))</f>
        <v/>
      </c>
      <c r="K1619" s="9" t="str">
        <f aca="false">IF(ISBLANK(A1619),"",SUMPRODUCT(O1619:R1619,T1619:W1619)-J1619)</f>
        <v/>
      </c>
      <c r="L1619" s="5" t="str">
        <f aca="false">IF(ISBLANK(A1619),"",K1619/$M$1)</f>
        <v/>
      </c>
      <c r="M1619" s="5" t="str">
        <f aca="false">IF(ISBLANK(A1619),"",K1619/($M$1+SUM(K$3:K1618)))</f>
        <v/>
      </c>
      <c r="N1619" s="0" t="str">
        <f aca="false">IF(ISBLANK(A1619),"",IF(H1620=0,NETWORKDAYS($H$3,H1619,holiday!$B$2:$B$10),IF(DAY(H1619)&lt;DAY(H1620),NETWORKDAYS($H$3,H1619,holiday!$B$2:$B$10),0)))</f>
        <v/>
      </c>
      <c r="O1619" s="0" t="str">
        <f aca="false">IF(ISBLANK(A1619),"",SUMIF($A$3:$A1619,O$2,$B$3:$B1619))</f>
        <v/>
      </c>
      <c r="P1619" s="0" t="str">
        <f aca="false">IF(ISBLANK(A1619),"",SUMIF($A$3:$A1619,P$2,$B$3:$B1619))</f>
        <v/>
      </c>
      <c r="Q1619" s="0" t="str">
        <f aca="false">IF(ISBLANK(A1619),"",SUMIF($A$3:$A1619,Q$2,$B$3:$B1619))</f>
        <v/>
      </c>
      <c r="R1619" s="0" t="str">
        <f aca="false">IF(ISBLANK(A1619),"",SUMIF($A$3:$A1619,R$2,$B$3:$B1619))</f>
        <v/>
      </c>
      <c r="T1619" s="9" t="str">
        <f aca="false">IF(ISBLANK(A1619),"",IF($A1619=T$2,$C1619,T1618))</f>
        <v/>
      </c>
      <c r="U1619" s="9" t="str">
        <f aca="false">IF(ISBLANK(A1619),"",IF($A1619=U$2,$C1619,U1618))</f>
        <v/>
      </c>
      <c r="V1619" s="9" t="str">
        <f aca="false">IF(ISBLANK(A1619),"",IF($A1619=V$2,$C1619,V1618))</f>
        <v/>
      </c>
      <c r="W1619" s="9" t="str">
        <f aca="false">IF(ISBLANK(A1619),"",IF($A1619=W$2,$C1619,W1618))</f>
        <v/>
      </c>
    </row>
    <row r="1620" customFormat="false" ht="14.1" hidden="false" customHeight="false" outlineLevel="0" collapsed="false">
      <c r="H1620" s="8" t="n">
        <f aca="false">IF(ISBLANK(D1620),,LEFT(D1620,LEN(D1620)-6)*1)</f>
        <v>0</v>
      </c>
      <c r="I1620" s="9" t="str">
        <f aca="false">IF(ISBLANK(A1620),"",-B1620*C1620)</f>
        <v/>
      </c>
      <c r="J1620" s="9" t="str">
        <f aca="false">IF(ISBLANK(A1620),"",-SUM(I$3:I1620))</f>
        <v/>
      </c>
      <c r="K1620" s="9" t="str">
        <f aca="false">IF(ISBLANK(A1620),"",SUMPRODUCT(O1620:R1620,T1620:W1620)-J1620)</f>
        <v/>
      </c>
      <c r="L1620" s="5" t="str">
        <f aca="false">IF(ISBLANK(A1620),"",K1620/$M$1)</f>
        <v/>
      </c>
      <c r="M1620" s="5" t="str">
        <f aca="false">IF(ISBLANK(A1620),"",K1620/($M$1+SUM(K$3:K1619)))</f>
        <v/>
      </c>
      <c r="N1620" s="0" t="str">
        <f aca="false">IF(ISBLANK(A1620),"",IF(H1621=0,NETWORKDAYS($H$3,H1620,holiday!$B$2:$B$10),IF(DAY(H1620)&lt;DAY(H1621),NETWORKDAYS($H$3,H1620,holiday!$B$2:$B$10),0)))</f>
        <v/>
      </c>
      <c r="O1620" s="0" t="str">
        <f aca="false">IF(ISBLANK(A1620),"",SUMIF($A$3:$A1620,O$2,$B$3:$B1620))</f>
        <v/>
      </c>
      <c r="P1620" s="0" t="str">
        <f aca="false">IF(ISBLANK(A1620),"",SUMIF($A$3:$A1620,P$2,$B$3:$B1620))</f>
        <v/>
      </c>
      <c r="Q1620" s="0" t="str">
        <f aca="false">IF(ISBLANK(A1620),"",SUMIF($A$3:$A1620,Q$2,$B$3:$B1620))</f>
        <v/>
      </c>
      <c r="R1620" s="0" t="str">
        <f aca="false">IF(ISBLANK(A1620),"",SUMIF($A$3:$A1620,R$2,$B$3:$B1620))</f>
        <v/>
      </c>
      <c r="T1620" s="9" t="str">
        <f aca="false">IF(ISBLANK(A1620),"",IF($A1620=T$2,$C1620,T1619))</f>
        <v/>
      </c>
      <c r="U1620" s="9" t="str">
        <f aca="false">IF(ISBLANK(A1620),"",IF($A1620=U$2,$C1620,U1619))</f>
        <v/>
      </c>
      <c r="V1620" s="9" t="str">
        <f aca="false">IF(ISBLANK(A1620),"",IF($A1620=V$2,$C1620,V1619))</f>
        <v/>
      </c>
      <c r="W1620" s="9" t="str">
        <f aca="false">IF(ISBLANK(A1620),"",IF($A1620=W$2,$C1620,W1619))</f>
        <v/>
      </c>
    </row>
    <row r="1621" customFormat="false" ht="14.1" hidden="false" customHeight="false" outlineLevel="0" collapsed="false">
      <c r="H1621" s="8" t="n">
        <f aca="false">IF(ISBLANK(D1621),,LEFT(D1621,LEN(D1621)-6)*1)</f>
        <v>0</v>
      </c>
      <c r="I1621" s="9" t="str">
        <f aca="false">IF(ISBLANK(A1621),"",-B1621*C1621)</f>
        <v/>
      </c>
      <c r="J1621" s="9" t="str">
        <f aca="false">IF(ISBLANK(A1621),"",-SUM(I$3:I1621))</f>
        <v/>
      </c>
      <c r="K1621" s="9" t="str">
        <f aca="false">IF(ISBLANK(A1621),"",SUMPRODUCT(O1621:R1621,T1621:W1621)-J1621)</f>
        <v/>
      </c>
      <c r="L1621" s="5" t="str">
        <f aca="false">IF(ISBLANK(A1621),"",K1621/$M$1)</f>
        <v/>
      </c>
      <c r="M1621" s="5" t="str">
        <f aca="false">IF(ISBLANK(A1621),"",K1621/($M$1+SUM(K$3:K1620)))</f>
        <v/>
      </c>
      <c r="N1621" s="0" t="str">
        <f aca="false">IF(ISBLANK(A1621),"",IF(H1622=0,NETWORKDAYS($H$3,H1621,holiday!$B$2:$B$10),IF(DAY(H1621)&lt;DAY(H1622),NETWORKDAYS($H$3,H1621,holiday!$B$2:$B$10),0)))</f>
        <v/>
      </c>
      <c r="O1621" s="0" t="str">
        <f aca="false">IF(ISBLANK(A1621),"",SUMIF($A$3:$A1621,O$2,$B$3:$B1621))</f>
        <v/>
      </c>
      <c r="P1621" s="0" t="str">
        <f aca="false">IF(ISBLANK(A1621),"",SUMIF($A$3:$A1621,P$2,$B$3:$B1621))</f>
        <v/>
      </c>
      <c r="Q1621" s="0" t="str">
        <f aca="false">IF(ISBLANK(A1621),"",SUMIF($A$3:$A1621,Q$2,$B$3:$B1621))</f>
        <v/>
      </c>
      <c r="R1621" s="0" t="str">
        <f aca="false">IF(ISBLANK(A1621),"",SUMIF($A$3:$A1621,R$2,$B$3:$B1621))</f>
        <v/>
      </c>
      <c r="T1621" s="9" t="str">
        <f aca="false">IF(ISBLANK(A1621),"",IF($A1621=T$2,$C1621,T1620))</f>
        <v/>
      </c>
      <c r="U1621" s="9" t="str">
        <f aca="false">IF(ISBLANK(A1621),"",IF($A1621=U$2,$C1621,U1620))</f>
        <v/>
      </c>
      <c r="V1621" s="9" t="str">
        <f aca="false">IF(ISBLANK(A1621),"",IF($A1621=V$2,$C1621,V1620))</f>
        <v/>
      </c>
      <c r="W1621" s="9" t="str">
        <f aca="false">IF(ISBLANK(A1621),"",IF($A1621=W$2,$C1621,W1620))</f>
        <v/>
      </c>
    </row>
    <row r="1622" customFormat="false" ht="14.1" hidden="false" customHeight="false" outlineLevel="0" collapsed="false">
      <c r="H1622" s="8" t="n">
        <f aca="false">IF(ISBLANK(D1622),,LEFT(D1622,LEN(D1622)-6)*1)</f>
        <v>0</v>
      </c>
      <c r="I1622" s="9" t="str">
        <f aca="false">IF(ISBLANK(A1622),"",-B1622*C1622)</f>
        <v/>
      </c>
      <c r="J1622" s="9" t="str">
        <f aca="false">IF(ISBLANK(A1622),"",-SUM(I$3:I1622))</f>
        <v/>
      </c>
      <c r="K1622" s="9" t="str">
        <f aca="false">IF(ISBLANK(A1622),"",SUMPRODUCT(O1622:R1622,T1622:W1622)-J1622)</f>
        <v/>
      </c>
      <c r="L1622" s="5" t="str">
        <f aca="false">IF(ISBLANK(A1622),"",K1622/$M$1)</f>
        <v/>
      </c>
      <c r="M1622" s="5" t="str">
        <f aca="false">IF(ISBLANK(A1622),"",K1622/($M$1+SUM(K$3:K1621)))</f>
        <v/>
      </c>
      <c r="N1622" s="0" t="str">
        <f aca="false">IF(ISBLANK(A1622),"",IF(H1623=0,NETWORKDAYS($H$3,H1622,holiday!$B$2:$B$10),IF(DAY(H1622)&lt;DAY(H1623),NETWORKDAYS($H$3,H1622,holiday!$B$2:$B$10),0)))</f>
        <v/>
      </c>
      <c r="O1622" s="0" t="str">
        <f aca="false">IF(ISBLANK(A1622),"",SUMIF($A$3:$A1622,O$2,$B$3:$B1622))</f>
        <v/>
      </c>
      <c r="P1622" s="0" t="str">
        <f aca="false">IF(ISBLANK(A1622),"",SUMIF($A$3:$A1622,P$2,$B$3:$B1622))</f>
        <v/>
      </c>
      <c r="Q1622" s="0" t="str">
        <f aca="false">IF(ISBLANK(A1622),"",SUMIF($A$3:$A1622,Q$2,$B$3:$B1622))</f>
        <v/>
      </c>
      <c r="R1622" s="0" t="str">
        <f aca="false">IF(ISBLANK(A1622),"",SUMIF($A$3:$A1622,R$2,$B$3:$B1622))</f>
        <v/>
      </c>
      <c r="T1622" s="9" t="str">
        <f aca="false">IF(ISBLANK(A1622),"",IF($A1622=T$2,$C1622,T1621))</f>
        <v/>
      </c>
      <c r="U1622" s="9" t="str">
        <f aca="false">IF(ISBLANK(A1622),"",IF($A1622=U$2,$C1622,U1621))</f>
        <v/>
      </c>
      <c r="V1622" s="9" t="str">
        <f aca="false">IF(ISBLANK(A1622),"",IF($A1622=V$2,$C1622,V1621))</f>
        <v/>
      </c>
      <c r="W1622" s="9" t="str">
        <f aca="false">IF(ISBLANK(A1622),"",IF($A1622=W$2,$C1622,W1621))</f>
        <v/>
      </c>
    </row>
    <row r="1623" customFormat="false" ht="14.1" hidden="false" customHeight="false" outlineLevel="0" collapsed="false">
      <c r="H1623" s="8" t="n">
        <f aca="false">IF(ISBLANK(D1623),,LEFT(D1623,LEN(D1623)-6)*1)</f>
        <v>0</v>
      </c>
      <c r="I1623" s="9" t="str">
        <f aca="false">IF(ISBLANK(A1623),"",-B1623*C1623)</f>
        <v/>
      </c>
      <c r="J1623" s="9" t="str">
        <f aca="false">IF(ISBLANK(A1623),"",-SUM(I$3:I1623))</f>
        <v/>
      </c>
      <c r="K1623" s="9" t="str">
        <f aca="false">IF(ISBLANK(A1623),"",SUMPRODUCT(O1623:R1623,T1623:W1623)-J1623)</f>
        <v/>
      </c>
      <c r="L1623" s="5" t="str">
        <f aca="false">IF(ISBLANK(A1623),"",K1623/$M$1)</f>
        <v/>
      </c>
      <c r="M1623" s="5" t="str">
        <f aca="false">IF(ISBLANK(A1623),"",K1623/($M$1+SUM(K$3:K1622)))</f>
        <v/>
      </c>
      <c r="N1623" s="0" t="str">
        <f aca="false">IF(ISBLANK(A1623),"",IF(H1624=0,NETWORKDAYS($H$3,H1623,holiday!$B$2:$B$10),IF(DAY(H1623)&lt;DAY(H1624),NETWORKDAYS($H$3,H1623,holiday!$B$2:$B$10),0)))</f>
        <v/>
      </c>
      <c r="O1623" s="0" t="str">
        <f aca="false">IF(ISBLANK(A1623),"",SUMIF($A$3:$A1623,O$2,$B$3:$B1623))</f>
        <v/>
      </c>
      <c r="P1623" s="0" t="str">
        <f aca="false">IF(ISBLANK(A1623),"",SUMIF($A$3:$A1623,P$2,$B$3:$B1623))</f>
        <v/>
      </c>
      <c r="Q1623" s="0" t="str">
        <f aca="false">IF(ISBLANK(A1623),"",SUMIF($A$3:$A1623,Q$2,$B$3:$B1623))</f>
        <v/>
      </c>
      <c r="R1623" s="0" t="str">
        <f aca="false">IF(ISBLANK(A1623),"",SUMIF($A$3:$A1623,R$2,$B$3:$B1623))</f>
        <v/>
      </c>
      <c r="T1623" s="9" t="str">
        <f aca="false">IF(ISBLANK(A1623),"",IF($A1623=T$2,$C1623,T1622))</f>
        <v/>
      </c>
      <c r="U1623" s="9" t="str">
        <f aca="false">IF(ISBLANK(A1623),"",IF($A1623=U$2,$C1623,U1622))</f>
        <v/>
      </c>
      <c r="V1623" s="9" t="str">
        <f aca="false">IF(ISBLANK(A1623),"",IF($A1623=V$2,$C1623,V1622))</f>
        <v/>
      </c>
      <c r="W1623" s="9" t="str">
        <f aca="false">IF(ISBLANK(A1623),"",IF($A1623=W$2,$C1623,W1622))</f>
        <v/>
      </c>
    </row>
    <row r="1624" customFormat="false" ht="14.1" hidden="false" customHeight="false" outlineLevel="0" collapsed="false">
      <c r="H1624" s="8" t="n">
        <f aca="false">IF(ISBLANK(D1624),,LEFT(D1624,LEN(D1624)-6)*1)</f>
        <v>0</v>
      </c>
      <c r="I1624" s="9" t="str">
        <f aca="false">IF(ISBLANK(A1624),"",-B1624*C1624)</f>
        <v/>
      </c>
      <c r="J1624" s="9" t="str">
        <f aca="false">IF(ISBLANK(A1624),"",-SUM(I$3:I1624))</f>
        <v/>
      </c>
      <c r="K1624" s="9" t="str">
        <f aca="false">IF(ISBLANK(A1624),"",SUMPRODUCT(O1624:R1624,T1624:W1624)-J1624)</f>
        <v/>
      </c>
      <c r="L1624" s="5" t="str">
        <f aca="false">IF(ISBLANK(A1624),"",K1624/$M$1)</f>
        <v/>
      </c>
      <c r="M1624" s="5" t="str">
        <f aca="false">IF(ISBLANK(A1624),"",K1624/($M$1+SUM(K$3:K1623)))</f>
        <v/>
      </c>
      <c r="N1624" s="0" t="str">
        <f aca="false">IF(ISBLANK(A1624),"",IF(H1625=0,NETWORKDAYS($H$3,H1624,holiday!$B$2:$B$10),IF(DAY(H1624)&lt;DAY(H1625),NETWORKDAYS($H$3,H1624,holiday!$B$2:$B$10),0)))</f>
        <v/>
      </c>
      <c r="O1624" s="0" t="str">
        <f aca="false">IF(ISBLANK(A1624),"",SUMIF($A$3:$A1624,O$2,$B$3:$B1624))</f>
        <v/>
      </c>
      <c r="P1624" s="0" t="str">
        <f aca="false">IF(ISBLANK(A1624),"",SUMIF($A$3:$A1624,P$2,$B$3:$B1624))</f>
        <v/>
      </c>
      <c r="Q1624" s="0" t="str">
        <f aca="false">IF(ISBLANK(A1624),"",SUMIF($A$3:$A1624,Q$2,$B$3:$B1624))</f>
        <v/>
      </c>
      <c r="R1624" s="0" t="str">
        <f aca="false">IF(ISBLANK(A1624),"",SUMIF($A$3:$A1624,R$2,$B$3:$B1624))</f>
        <v/>
      </c>
      <c r="T1624" s="9" t="str">
        <f aca="false">IF(ISBLANK(A1624),"",IF($A1624=T$2,$C1624,T1623))</f>
        <v/>
      </c>
      <c r="U1624" s="9" t="str">
        <f aca="false">IF(ISBLANK(A1624),"",IF($A1624=U$2,$C1624,U1623))</f>
        <v/>
      </c>
      <c r="V1624" s="9" t="str">
        <f aca="false">IF(ISBLANK(A1624),"",IF($A1624=V$2,$C1624,V1623))</f>
        <v/>
      </c>
      <c r="W1624" s="9" t="str">
        <f aca="false">IF(ISBLANK(A1624),"",IF($A1624=W$2,$C1624,W1623))</f>
        <v/>
      </c>
    </row>
    <row r="1625" customFormat="false" ht="14.1" hidden="false" customHeight="false" outlineLevel="0" collapsed="false">
      <c r="H1625" s="8" t="n">
        <f aca="false">IF(ISBLANK(D1625),,LEFT(D1625,LEN(D1625)-6)*1)</f>
        <v>0</v>
      </c>
      <c r="I1625" s="9" t="str">
        <f aca="false">IF(ISBLANK(A1625),"",-B1625*C1625)</f>
        <v/>
      </c>
      <c r="J1625" s="9" t="str">
        <f aca="false">IF(ISBLANK(A1625),"",-SUM(I$3:I1625))</f>
        <v/>
      </c>
      <c r="K1625" s="9" t="str">
        <f aca="false">IF(ISBLANK(A1625),"",SUMPRODUCT(O1625:R1625,T1625:W1625)-J1625)</f>
        <v/>
      </c>
      <c r="L1625" s="5" t="str">
        <f aca="false">IF(ISBLANK(A1625),"",K1625/$M$1)</f>
        <v/>
      </c>
      <c r="M1625" s="5" t="str">
        <f aca="false">IF(ISBLANK(A1625),"",K1625/($M$1+SUM(K$3:K1624)))</f>
        <v/>
      </c>
      <c r="N1625" s="0" t="str">
        <f aca="false">IF(ISBLANK(A1625),"",IF(H1626=0,NETWORKDAYS($H$3,H1625,holiday!$B$2:$B$10),IF(DAY(H1625)&lt;DAY(H1626),NETWORKDAYS($H$3,H1625,holiday!$B$2:$B$10),0)))</f>
        <v/>
      </c>
      <c r="O1625" s="0" t="str">
        <f aca="false">IF(ISBLANK(A1625),"",SUMIF($A$3:$A1625,O$2,$B$3:$B1625))</f>
        <v/>
      </c>
      <c r="P1625" s="0" t="str">
        <f aca="false">IF(ISBLANK(A1625),"",SUMIF($A$3:$A1625,P$2,$B$3:$B1625))</f>
        <v/>
      </c>
      <c r="Q1625" s="0" t="str">
        <f aca="false">IF(ISBLANK(A1625),"",SUMIF($A$3:$A1625,Q$2,$B$3:$B1625))</f>
        <v/>
      </c>
      <c r="R1625" s="0" t="str">
        <f aca="false">IF(ISBLANK(A1625),"",SUMIF($A$3:$A1625,R$2,$B$3:$B1625))</f>
        <v/>
      </c>
      <c r="T1625" s="9" t="str">
        <f aca="false">IF(ISBLANK(A1625),"",IF($A1625=T$2,$C1625,T1624))</f>
        <v/>
      </c>
      <c r="U1625" s="9" t="str">
        <f aca="false">IF(ISBLANK(A1625),"",IF($A1625=U$2,$C1625,U1624))</f>
        <v/>
      </c>
      <c r="V1625" s="9" t="str">
        <f aca="false">IF(ISBLANK(A1625),"",IF($A1625=V$2,$C1625,V1624))</f>
        <v/>
      </c>
      <c r="W1625" s="9" t="str">
        <f aca="false">IF(ISBLANK(A1625),"",IF($A1625=W$2,$C1625,W1624))</f>
        <v/>
      </c>
    </row>
    <row r="1626" customFormat="false" ht="14.1" hidden="false" customHeight="false" outlineLevel="0" collapsed="false">
      <c r="H1626" s="8" t="n">
        <f aca="false">IF(ISBLANK(D1626),,LEFT(D1626,LEN(D1626)-6)*1)</f>
        <v>0</v>
      </c>
      <c r="I1626" s="9" t="str">
        <f aca="false">IF(ISBLANK(A1626),"",-B1626*C1626)</f>
        <v/>
      </c>
      <c r="J1626" s="9" t="str">
        <f aca="false">IF(ISBLANK(A1626),"",-SUM(I$3:I1626))</f>
        <v/>
      </c>
      <c r="K1626" s="9" t="str">
        <f aca="false">IF(ISBLANK(A1626),"",SUMPRODUCT(O1626:R1626,T1626:W1626)-J1626)</f>
        <v/>
      </c>
      <c r="L1626" s="5" t="str">
        <f aca="false">IF(ISBLANK(A1626),"",K1626/$M$1)</f>
        <v/>
      </c>
      <c r="M1626" s="5" t="str">
        <f aca="false">IF(ISBLANK(A1626),"",K1626/($M$1+SUM(K$3:K1625)))</f>
        <v/>
      </c>
      <c r="N1626" s="0" t="str">
        <f aca="false">IF(ISBLANK(A1626),"",IF(H1627=0,NETWORKDAYS($H$3,H1626,holiday!$B$2:$B$10),IF(DAY(H1626)&lt;DAY(H1627),NETWORKDAYS($H$3,H1626,holiday!$B$2:$B$10),0)))</f>
        <v/>
      </c>
      <c r="O1626" s="0" t="str">
        <f aca="false">IF(ISBLANK(A1626),"",SUMIF($A$3:$A1626,O$2,$B$3:$B1626))</f>
        <v/>
      </c>
      <c r="P1626" s="0" t="str">
        <f aca="false">IF(ISBLANK(A1626),"",SUMIF($A$3:$A1626,P$2,$B$3:$B1626))</f>
        <v/>
      </c>
      <c r="Q1626" s="0" t="str">
        <f aca="false">IF(ISBLANK(A1626),"",SUMIF($A$3:$A1626,Q$2,$B$3:$B1626))</f>
        <v/>
      </c>
      <c r="R1626" s="0" t="str">
        <f aca="false">IF(ISBLANK(A1626),"",SUMIF($A$3:$A1626,R$2,$B$3:$B1626))</f>
        <v/>
      </c>
      <c r="T1626" s="9" t="str">
        <f aca="false">IF(ISBLANK(A1626),"",IF($A1626=T$2,$C1626,T1625))</f>
        <v/>
      </c>
      <c r="U1626" s="9" t="str">
        <f aca="false">IF(ISBLANK(A1626),"",IF($A1626=U$2,$C1626,U1625))</f>
        <v/>
      </c>
      <c r="V1626" s="9" t="str">
        <f aca="false">IF(ISBLANK(A1626),"",IF($A1626=V$2,$C1626,V1625))</f>
        <v/>
      </c>
      <c r="W1626" s="9" t="str">
        <f aca="false">IF(ISBLANK(A1626),"",IF($A1626=W$2,$C1626,W1625))</f>
        <v/>
      </c>
    </row>
    <row r="1627" customFormat="false" ht="14.1" hidden="false" customHeight="false" outlineLevel="0" collapsed="false">
      <c r="H1627" s="8" t="n">
        <f aca="false">IF(ISBLANK(D1627),,LEFT(D1627,LEN(D1627)-6)*1)</f>
        <v>0</v>
      </c>
      <c r="I1627" s="9" t="str">
        <f aca="false">IF(ISBLANK(A1627),"",-B1627*C1627)</f>
        <v/>
      </c>
      <c r="J1627" s="9" t="str">
        <f aca="false">IF(ISBLANK(A1627),"",-SUM(I$3:I1627))</f>
        <v/>
      </c>
      <c r="K1627" s="9" t="str">
        <f aca="false">IF(ISBLANK(A1627),"",SUMPRODUCT(O1627:R1627,T1627:W1627)-J1627)</f>
        <v/>
      </c>
      <c r="L1627" s="5" t="str">
        <f aca="false">IF(ISBLANK(A1627),"",K1627/$M$1)</f>
        <v/>
      </c>
      <c r="M1627" s="5" t="str">
        <f aca="false">IF(ISBLANK(A1627),"",K1627/($M$1+SUM(K$3:K1626)))</f>
        <v/>
      </c>
      <c r="N1627" s="0" t="str">
        <f aca="false">IF(ISBLANK(A1627),"",IF(H1628=0,NETWORKDAYS($H$3,H1627,holiday!$B$2:$B$10),IF(DAY(H1627)&lt;DAY(H1628),NETWORKDAYS($H$3,H1627,holiday!$B$2:$B$10),0)))</f>
        <v/>
      </c>
      <c r="O1627" s="0" t="str">
        <f aca="false">IF(ISBLANK(A1627),"",SUMIF($A$3:$A1627,O$2,$B$3:$B1627))</f>
        <v/>
      </c>
      <c r="P1627" s="0" t="str">
        <f aca="false">IF(ISBLANK(A1627),"",SUMIF($A$3:$A1627,P$2,$B$3:$B1627))</f>
        <v/>
      </c>
      <c r="Q1627" s="0" t="str">
        <f aca="false">IF(ISBLANK(A1627),"",SUMIF($A$3:$A1627,Q$2,$B$3:$B1627))</f>
        <v/>
      </c>
      <c r="R1627" s="0" t="str">
        <f aca="false">IF(ISBLANK(A1627),"",SUMIF($A$3:$A1627,R$2,$B$3:$B1627))</f>
        <v/>
      </c>
      <c r="T1627" s="9" t="str">
        <f aca="false">IF(ISBLANK(A1627),"",IF($A1627=T$2,$C1627,T1626))</f>
        <v/>
      </c>
      <c r="U1627" s="9" t="str">
        <f aca="false">IF(ISBLANK(A1627),"",IF($A1627=U$2,$C1627,U1626))</f>
        <v/>
      </c>
      <c r="V1627" s="9" t="str">
        <f aca="false">IF(ISBLANK(A1627),"",IF($A1627=V$2,$C1627,V1626))</f>
        <v/>
      </c>
      <c r="W1627" s="9" t="str">
        <f aca="false">IF(ISBLANK(A1627),"",IF($A1627=W$2,$C1627,W1626))</f>
        <v/>
      </c>
    </row>
    <row r="1628" customFormat="false" ht="14.1" hidden="false" customHeight="false" outlineLevel="0" collapsed="false">
      <c r="H1628" s="8" t="n">
        <f aca="false">IF(ISBLANK(D1628),,LEFT(D1628,LEN(D1628)-6)*1)</f>
        <v>0</v>
      </c>
      <c r="I1628" s="9" t="str">
        <f aca="false">IF(ISBLANK(A1628),"",-B1628*C1628)</f>
        <v/>
      </c>
      <c r="J1628" s="9" t="str">
        <f aca="false">IF(ISBLANK(A1628),"",-SUM(I$3:I1628))</f>
        <v/>
      </c>
      <c r="K1628" s="9" t="str">
        <f aca="false">IF(ISBLANK(A1628),"",SUMPRODUCT(O1628:R1628,T1628:W1628)-J1628)</f>
        <v/>
      </c>
      <c r="L1628" s="5" t="str">
        <f aca="false">IF(ISBLANK(A1628),"",K1628/$M$1)</f>
        <v/>
      </c>
      <c r="M1628" s="5" t="str">
        <f aca="false">IF(ISBLANK(A1628),"",K1628/($M$1+SUM(K$3:K1627)))</f>
        <v/>
      </c>
      <c r="N1628" s="0" t="str">
        <f aca="false">IF(ISBLANK(A1628),"",IF(H1629=0,NETWORKDAYS($H$3,H1628,holiday!$B$2:$B$10),IF(DAY(H1628)&lt;DAY(H1629),NETWORKDAYS($H$3,H1628,holiday!$B$2:$B$10),0)))</f>
        <v/>
      </c>
      <c r="O1628" s="0" t="str">
        <f aca="false">IF(ISBLANK(A1628),"",SUMIF($A$3:$A1628,O$2,$B$3:$B1628))</f>
        <v/>
      </c>
      <c r="P1628" s="0" t="str">
        <f aca="false">IF(ISBLANK(A1628),"",SUMIF($A$3:$A1628,P$2,$B$3:$B1628))</f>
        <v/>
      </c>
      <c r="Q1628" s="0" t="str">
        <f aca="false">IF(ISBLANK(A1628),"",SUMIF($A$3:$A1628,Q$2,$B$3:$B1628))</f>
        <v/>
      </c>
      <c r="R1628" s="0" t="str">
        <f aca="false">IF(ISBLANK(A1628),"",SUMIF($A$3:$A1628,R$2,$B$3:$B1628))</f>
        <v/>
      </c>
      <c r="T1628" s="9" t="str">
        <f aca="false">IF(ISBLANK(A1628),"",IF($A1628=T$2,$C1628,T1627))</f>
        <v/>
      </c>
      <c r="U1628" s="9" t="str">
        <f aca="false">IF(ISBLANK(A1628),"",IF($A1628=U$2,$C1628,U1627))</f>
        <v/>
      </c>
      <c r="V1628" s="9" t="str">
        <f aca="false">IF(ISBLANK(A1628),"",IF($A1628=V$2,$C1628,V1627))</f>
        <v/>
      </c>
      <c r="W1628" s="9" t="str">
        <f aca="false">IF(ISBLANK(A1628),"",IF($A1628=W$2,$C1628,W1627))</f>
        <v/>
      </c>
    </row>
    <row r="1629" customFormat="false" ht="14.1" hidden="false" customHeight="false" outlineLevel="0" collapsed="false">
      <c r="H1629" s="8" t="n">
        <f aca="false">IF(ISBLANK(D1629),,LEFT(D1629,LEN(D1629)-6)*1)</f>
        <v>0</v>
      </c>
      <c r="I1629" s="9" t="str">
        <f aca="false">IF(ISBLANK(A1629),"",-B1629*C1629)</f>
        <v/>
      </c>
      <c r="J1629" s="9" t="str">
        <f aca="false">IF(ISBLANK(A1629),"",-SUM(I$3:I1629))</f>
        <v/>
      </c>
      <c r="K1629" s="9" t="str">
        <f aca="false">IF(ISBLANK(A1629),"",SUMPRODUCT(O1629:R1629,T1629:W1629)-J1629)</f>
        <v/>
      </c>
      <c r="L1629" s="5" t="str">
        <f aca="false">IF(ISBLANK(A1629),"",K1629/$M$1)</f>
        <v/>
      </c>
      <c r="M1629" s="5" t="str">
        <f aca="false">IF(ISBLANK(A1629),"",K1629/($M$1+SUM(K$3:K1628)))</f>
        <v/>
      </c>
      <c r="N1629" s="0" t="str">
        <f aca="false">IF(ISBLANK(A1629),"",IF(H1630=0,NETWORKDAYS($H$3,H1629,holiday!$B$2:$B$10),IF(DAY(H1629)&lt;DAY(H1630),NETWORKDAYS($H$3,H1629,holiday!$B$2:$B$10),0)))</f>
        <v/>
      </c>
      <c r="O1629" s="0" t="str">
        <f aca="false">IF(ISBLANK(A1629),"",SUMIF($A$3:$A1629,O$2,$B$3:$B1629))</f>
        <v/>
      </c>
      <c r="P1629" s="0" t="str">
        <f aca="false">IF(ISBLANK(A1629),"",SUMIF($A$3:$A1629,P$2,$B$3:$B1629))</f>
        <v/>
      </c>
      <c r="Q1629" s="0" t="str">
        <f aca="false">IF(ISBLANK(A1629),"",SUMIF($A$3:$A1629,Q$2,$B$3:$B1629))</f>
        <v/>
      </c>
      <c r="R1629" s="0" t="str">
        <f aca="false">IF(ISBLANK(A1629),"",SUMIF($A$3:$A1629,R$2,$B$3:$B1629))</f>
        <v/>
      </c>
      <c r="T1629" s="9" t="str">
        <f aca="false">IF(ISBLANK(A1629),"",IF($A1629=T$2,$C1629,T1628))</f>
        <v/>
      </c>
      <c r="U1629" s="9" t="str">
        <f aca="false">IF(ISBLANK(A1629),"",IF($A1629=U$2,$C1629,U1628))</f>
        <v/>
      </c>
      <c r="V1629" s="9" t="str">
        <f aca="false">IF(ISBLANK(A1629),"",IF($A1629=V$2,$C1629,V1628))</f>
        <v/>
      </c>
      <c r="W1629" s="9" t="str">
        <f aca="false">IF(ISBLANK(A1629),"",IF($A1629=W$2,$C1629,W1628))</f>
        <v/>
      </c>
    </row>
    <row r="1630" customFormat="false" ht="14.1" hidden="false" customHeight="false" outlineLevel="0" collapsed="false">
      <c r="H1630" s="8" t="n">
        <f aca="false">IF(ISBLANK(D1630),,LEFT(D1630,LEN(D1630)-6)*1)</f>
        <v>0</v>
      </c>
      <c r="I1630" s="9" t="str">
        <f aca="false">IF(ISBLANK(A1630),"",-B1630*C1630)</f>
        <v/>
      </c>
      <c r="J1630" s="9" t="str">
        <f aca="false">IF(ISBLANK(A1630),"",-SUM(I$3:I1630))</f>
        <v/>
      </c>
      <c r="K1630" s="9" t="str">
        <f aca="false">IF(ISBLANK(A1630),"",SUMPRODUCT(O1630:R1630,T1630:W1630)-J1630)</f>
        <v/>
      </c>
      <c r="L1630" s="5" t="str">
        <f aca="false">IF(ISBLANK(A1630),"",K1630/$M$1)</f>
        <v/>
      </c>
      <c r="M1630" s="5" t="str">
        <f aca="false">IF(ISBLANK(A1630),"",K1630/($M$1+SUM(K$3:K1629)))</f>
        <v/>
      </c>
      <c r="N1630" s="0" t="str">
        <f aca="false">IF(ISBLANK(A1630),"",IF(H1631=0,NETWORKDAYS($H$3,H1630,holiday!$B$2:$B$10),IF(DAY(H1630)&lt;DAY(H1631),NETWORKDAYS($H$3,H1630,holiday!$B$2:$B$10),0)))</f>
        <v/>
      </c>
      <c r="O1630" s="0" t="str">
        <f aca="false">IF(ISBLANK(A1630),"",SUMIF($A$3:$A1630,O$2,$B$3:$B1630))</f>
        <v/>
      </c>
      <c r="P1630" s="0" t="str">
        <f aca="false">IF(ISBLANK(A1630),"",SUMIF($A$3:$A1630,P$2,$B$3:$B1630))</f>
        <v/>
      </c>
      <c r="Q1630" s="0" t="str">
        <f aca="false">IF(ISBLANK(A1630),"",SUMIF($A$3:$A1630,Q$2,$B$3:$B1630))</f>
        <v/>
      </c>
      <c r="R1630" s="0" t="str">
        <f aca="false">IF(ISBLANK(A1630),"",SUMIF($A$3:$A1630,R$2,$B$3:$B1630))</f>
        <v/>
      </c>
      <c r="T1630" s="9" t="str">
        <f aca="false">IF(ISBLANK(A1630),"",IF($A1630=T$2,$C1630,T1629))</f>
        <v/>
      </c>
      <c r="U1630" s="9" t="str">
        <f aca="false">IF(ISBLANK(A1630),"",IF($A1630=U$2,$C1630,U1629))</f>
        <v/>
      </c>
      <c r="V1630" s="9" t="str">
        <f aca="false">IF(ISBLANK(A1630),"",IF($A1630=V$2,$C1630,V1629))</f>
        <v/>
      </c>
      <c r="W1630" s="9" t="str">
        <f aca="false">IF(ISBLANK(A1630),"",IF($A1630=W$2,$C1630,W1629))</f>
        <v/>
      </c>
    </row>
    <row r="1631" customFormat="false" ht="14.1" hidden="false" customHeight="false" outlineLevel="0" collapsed="false">
      <c r="H1631" s="8" t="n">
        <f aca="false">IF(ISBLANK(D1631),,LEFT(D1631,LEN(D1631)-6)*1)</f>
        <v>0</v>
      </c>
      <c r="I1631" s="9" t="str">
        <f aca="false">IF(ISBLANK(A1631),"",-B1631*C1631)</f>
        <v/>
      </c>
      <c r="J1631" s="9" t="str">
        <f aca="false">IF(ISBLANK(A1631),"",-SUM(I$3:I1631))</f>
        <v/>
      </c>
      <c r="K1631" s="9" t="str">
        <f aca="false">IF(ISBLANK(A1631),"",SUMPRODUCT(O1631:R1631,T1631:W1631)-J1631)</f>
        <v/>
      </c>
      <c r="L1631" s="5" t="str">
        <f aca="false">IF(ISBLANK(A1631),"",K1631/$M$1)</f>
        <v/>
      </c>
      <c r="M1631" s="5" t="str">
        <f aca="false">IF(ISBLANK(A1631),"",K1631/($M$1+SUM(K$3:K1630)))</f>
        <v/>
      </c>
      <c r="N1631" s="0" t="str">
        <f aca="false">IF(ISBLANK(A1631),"",IF(H1632=0,NETWORKDAYS($H$3,H1631,holiday!$B$2:$B$10),IF(DAY(H1631)&lt;DAY(H1632),NETWORKDAYS($H$3,H1631,holiday!$B$2:$B$10),0)))</f>
        <v/>
      </c>
      <c r="O1631" s="0" t="str">
        <f aca="false">IF(ISBLANK(A1631),"",SUMIF($A$3:$A1631,O$2,$B$3:$B1631))</f>
        <v/>
      </c>
      <c r="P1631" s="0" t="str">
        <f aca="false">IF(ISBLANK(A1631),"",SUMIF($A$3:$A1631,P$2,$B$3:$B1631))</f>
        <v/>
      </c>
      <c r="Q1631" s="0" t="str">
        <f aca="false">IF(ISBLANK(A1631),"",SUMIF($A$3:$A1631,Q$2,$B$3:$B1631))</f>
        <v/>
      </c>
      <c r="R1631" s="0" t="str">
        <f aca="false">IF(ISBLANK(A1631),"",SUMIF($A$3:$A1631,R$2,$B$3:$B1631))</f>
        <v/>
      </c>
      <c r="T1631" s="9" t="str">
        <f aca="false">IF(ISBLANK(A1631),"",IF($A1631=T$2,$C1631,T1630))</f>
        <v/>
      </c>
      <c r="U1631" s="9" t="str">
        <f aca="false">IF(ISBLANK(A1631),"",IF($A1631=U$2,$C1631,U1630))</f>
        <v/>
      </c>
      <c r="V1631" s="9" t="str">
        <f aca="false">IF(ISBLANK(A1631),"",IF($A1631=V$2,$C1631,V1630))</f>
        <v/>
      </c>
      <c r="W1631" s="9" t="str">
        <f aca="false">IF(ISBLANK(A1631),"",IF($A1631=W$2,$C1631,W1630))</f>
        <v/>
      </c>
    </row>
    <row r="1632" customFormat="false" ht="14.1" hidden="false" customHeight="false" outlineLevel="0" collapsed="false">
      <c r="H1632" s="8" t="n">
        <f aca="false">IF(ISBLANK(D1632),,LEFT(D1632,LEN(D1632)-6)*1)</f>
        <v>0</v>
      </c>
      <c r="I1632" s="9" t="str">
        <f aca="false">IF(ISBLANK(A1632),"",-B1632*C1632)</f>
        <v/>
      </c>
      <c r="J1632" s="9" t="str">
        <f aca="false">IF(ISBLANK(A1632),"",-SUM(I$3:I1632))</f>
        <v/>
      </c>
      <c r="K1632" s="9" t="str">
        <f aca="false">IF(ISBLANK(A1632),"",SUMPRODUCT(O1632:R1632,T1632:W1632)-J1632)</f>
        <v/>
      </c>
      <c r="L1632" s="5" t="str">
        <f aca="false">IF(ISBLANK(A1632),"",K1632/$M$1)</f>
        <v/>
      </c>
      <c r="M1632" s="5" t="str">
        <f aca="false">IF(ISBLANK(A1632),"",K1632/($M$1+SUM(K$3:K1631)))</f>
        <v/>
      </c>
      <c r="N1632" s="0" t="str">
        <f aca="false">IF(ISBLANK(A1632),"",IF(H1633=0,NETWORKDAYS($H$3,H1632,holiday!$B$2:$B$10),IF(DAY(H1632)&lt;DAY(H1633),NETWORKDAYS($H$3,H1632,holiday!$B$2:$B$10),0)))</f>
        <v/>
      </c>
      <c r="O1632" s="0" t="str">
        <f aca="false">IF(ISBLANK(A1632),"",SUMIF($A$3:$A1632,O$2,$B$3:$B1632))</f>
        <v/>
      </c>
      <c r="P1632" s="0" t="str">
        <f aca="false">IF(ISBLANK(A1632),"",SUMIF($A$3:$A1632,P$2,$B$3:$B1632))</f>
        <v/>
      </c>
      <c r="Q1632" s="0" t="str">
        <f aca="false">IF(ISBLANK(A1632),"",SUMIF($A$3:$A1632,Q$2,$B$3:$B1632))</f>
        <v/>
      </c>
      <c r="R1632" s="0" t="str">
        <f aca="false">IF(ISBLANK(A1632),"",SUMIF($A$3:$A1632,R$2,$B$3:$B1632))</f>
        <v/>
      </c>
      <c r="T1632" s="9" t="str">
        <f aca="false">IF(ISBLANK(A1632),"",IF($A1632=T$2,$C1632,T1631))</f>
        <v/>
      </c>
      <c r="U1632" s="9" t="str">
        <f aca="false">IF(ISBLANK(A1632),"",IF($A1632=U$2,$C1632,U1631))</f>
        <v/>
      </c>
      <c r="V1632" s="9" t="str">
        <f aca="false">IF(ISBLANK(A1632),"",IF($A1632=V$2,$C1632,V1631))</f>
        <v/>
      </c>
      <c r="W1632" s="9" t="str">
        <f aca="false">IF(ISBLANK(A1632),"",IF($A1632=W$2,$C1632,W1631))</f>
        <v/>
      </c>
    </row>
    <row r="1633" customFormat="false" ht="14.1" hidden="false" customHeight="false" outlineLevel="0" collapsed="false">
      <c r="H1633" s="8" t="n">
        <f aca="false">IF(ISBLANK(D1633),,LEFT(D1633,LEN(D1633)-6)*1)</f>
        <v>0</v>
      </c>
      <c r="I1633" s="9" t="str">
        <f aca="false">IF(ISBLANK(A1633),"",-B1633*C1633)</f>
        <v/>
      </c>
      <c r="J1633" s="9" t="str">
        <f aca="false">IF(ISBLANK(A1633),"",-SUM(I$3:I1633))</f>
        <v/>
      </c>
      <c r="K1633" s="9" t="str">
        <f aca="false">IF(ISBLANK(A1633),"",SUMPRODUCT(O1633:R1633,T1633:W1633)-J1633)</f>
        <v/>
      </c>
      <c r="L1633" s="5" t="str">
        <f aca="false">IF(ISBLANK(A1633),"",K1633/$M$1)</f>
        <v/>
      </c>
      <c r="M1633" s="5" t="str">
        <f aca="false">IF(ISBLANK(A1633),"",K1633/($M$1+SUM(K$3:K1632)))</f>
        <v/>
      </c>
      <c r="N1633" s="0" t="str">
        <f aca="false">IF(ISBLANK(A1633),"",IF(H1634=0,NETWORKDAYS($H$3,H1633,holiday!$B$2:$B$10),IF(DAY(H1633)&lt;DAY(H1634),NETWORKDAYS($H$3,H1633,holiday!$B$2:$B$10),0)))</f>
        <v/>
      </c>
      <c r="O1633" s="0" t="str">
        <f aca="false">IF(ISBLANK(A1633),"",SUMIF($A$3:$A1633,O$2,$B$3:$B1633))</f>
        <v/>
      </c>
      <c r="P1633" s="0" t="str">
        <f aca="false">IF(ISBLANK(A1633),"",SUMIF($A$3:$A1633,P$2,$B$3:$B1633))</f>
        <v/>
      </c>
      <c r="Q1633" s="0" t="str">
        <f aca="false">IF(ISBLANK(A1633),"",SUMIF($A$3:$A1633,Q$2,$B$3:$B1633))</f>
        <v/>
      </c>
      <c r="R1633" s="0" t="str">
        <f aca="false">IF(ISBLANK(A1633),"",SUMIF($A$3:$A1633,R$2,$B$3:$B1633))</f>
        <v/>
      </c>
      <c r="T1633" s="9" t="str">
        <f aca="false">IF(ISBLANK(A1633),"",IF($A1633=T$2,$C1633,T1632))</f>
        <v/>
      </c>
      <c r="U1633" s="9" t="str">
        <f aca="false">IF(ISBLANK(A1633),"",IF($A1633=U$2,$C1633,U1632))</f>
        <v/>
      </c>
      <c r="V1633" s="9" t="str">
        <f aca="false">IF(ISBLANK(A1633),"",IF($A1633=V$2,$C1633,V1632))</f>
        <v/>
      </c>
      <c r="W1633" s="9" t="str">
        <f aca="false">IF(ISBLANK(A1633),"",IF($A1633=W$2,$C1633,W1632))</f>
        <v/>
      </c>
    </row>
    <row r="1634" customFormat="false" ht="14.1" hidden="false" customHeight="false" outlineLevel="0" collapsed="false">
      <c r="H1634" s="8" t="n">
        <f aca="false">IF(ISBLANK(D1634),,LEFT(D1634,LEN(D1634)-6)*1)</f>
        <v>0</v>
      </c>
      <c r="I1634" s="9" t="str">
        <f aca="false">IF(ISBLANK(A1634),"",-B1634*C1634)</f>
        <v/>
      </c>
      <c r="J1634" s="9" t="str">
        <f aca="false">IF(ISBLANK(A1634),"",-SUM(I$3:I1634))</f>
        <v/>
      </c>
      <c r="K1634" s="9" t="str">
        <f aca="false">IF(ISBLANK(A1634),"",SUMPRODUCT(O1634:R1634,T1634:W1634)-J1634)</f>
        <v/>
      </c>
      <c r="L1634" s="5" t="str">
        <f aca="false">IF(ISBLANK(A1634),"",K1634/$M$1)</f>
        <v/>
      </c>
      <c r="M1634" s="5" t="str">
        <f aca="false">IF(ISBLANK(A1634),"",K1634/($M$1+SUM(K$3:K1633)))</f>
        <v/>
      </c>
      <c r="N1634" s="0" t="str">
        <f aca="false">IF(ISBLANK(A1634),"",IF(H1635=0,NETWORKDAYS($H$3,H1634,holiday!$B$2:$B$10),IF(DAY(H1634)&lt;DAY(H1635),NETWORKDAYS($H$3,H1634,holiday!$B$2:$B$10),0)))</f>
        <v/>
      </c>
      <c r="O1634" s="0" t="str">
        <f aca="false">IF(ISBLANK(A1634),"",SUMIF($A$3:$A1634,O$2,$B$3:$B1634))</f>
        <v/>
      </c>
      <c r="P1634" s="0" t="str">
        <f aca="false">IF(ISBLANK(A1634),"",SUMIF($A$3:$A1634,P$2,$B$3:$B1634))</f>
        <v/>
      </c>
      <c r="Q1634" s="0" t="str">
        <f aca="false">IF(ISBLANK(A1634),"",SUMIF($A$3:$A1634,Q$2,$B$3:$B1634))</f>
        <v/>
      </c>
      <c r="R1634" s="0" t="str">
        <f aca="false">IF(ISBLANK(A1634),"",SUMIF($A$3:$A1634,R$2,$B$3:$B1634))</f>
        <v/>
      </c>
      <c r="T1634" s="9" t="str">
        <f aca="false">IF(ISBLANK(A1634),"",IF($A1634=T$2,$C1634,T1633))</f>
        <v/>
      </c>
      <c r="U1634" s="9" t="str">
        <f aca="false">IF(ISBLANK(A1634),"",IF($A1634=U$2,$C1634,U1633))</f>
        <v/>
      </c>
      <c r="V1634" s="9" t="str">
        <f aca="false">IF(ISBLANK(A1634),"",IF($A1634=V$2,$C1634,V1633))</f>
        <v/>
      </c>
      <c r="W1634" s="9" t="str">
        <f aca="false">IF(ISBLANK(A1634),"",IF($A1634=W$2,$C1634,W1633))</f>
        <v/>
      </c>
    </row>
    <row r="1635" customFormat="false" ht="14.1" hidden="false" customHeight="false" outlineLevel="0" collapsed="false">
      <c r="H1635" s="8" t="n">
        <f aca="false">IF(ISBLANK(D1635),,LEFT(D1635,LEN(D1635)-6)*1)</f>
        <v>0</v>
      </c>
      <c r="I1635" s="9" t="str">
        <f aca="false">IF(ISBLANK(A1635),"",-B1635*C1635)</f>
        <v/>
      </c>
      <c r="J1635" s="9" t="str">
        <f aca="false">IF(ISBLANK(A1635),"",-SUM(I$3:I1635))</f>
        <v/>
      </c>
      <c r="K1635" s="9" t="str">
        <f aca="false">IF(ISBLANK(A1635),"",SUMPRODUCT(O1635:R1635,T1635:W1635)-J1635)</f>
        <v/>
      </c>
      <c r="L1635" s="5" t="str">
        <f aca="false">IF(ISBLANK(A1635),"",K1635/$M$1)</f>
        <v/>
      </c>
      <c r="M1635" s="5" t="str">
        <f aca="false">IF(ISBLANK(A1635),"",K1635/($M$1+SUM(K$3:K1634)))</f>
        <v/>
      </c>
      <c r="N1635" s="0" t="str">
        <f aca="false">IF(ISBLANK(A1635),"",IF(H1636=0,NETWORKDAYS($H$3,H1635,holiday!$B$2:$B$10),IF(DAY(H1635)&lt;DAY(H1636),NETWORKDAYS($H$3,H1635,holiday!$B$2:$B$10),0)))</f>
        <v/>
      </c>
      <c r="O1635" s="0" t="str">
        <f aca="false">IF(ISBLANK(A1635),"",SUMIF($A$3:$A1635,O$2,$B$3:$B1635))</f>
        <v/>
      </c>
      <c r="P1635" s="0" t="str">
        <f aca="false">IF(ISBLANK(A1635),"",SUMIF($A$3:$A1635,P$2,$B$3:$B1635))</f>
        <v/>
      </c>
      <c r="Q1635" s="0" t="str">
        <f aca="false">IF(ISBLANK(A1635),"",SUMIF($A$3:$A1635,Q$2,$B$3:$B1635))</f>
        <v/>
      </c>
      <c r="R1635" s="0" t="str">
        <f aca="false">IF(ISBLANK(A1635),"",SUMIF($A$3:$A1635,R$2,$B$3:$B1635))</f>
        <v/>
      </c>
      <c r="T1635" s="9" t="str">
        <f aca="false">IF(ISBLANK(A1635),"",IF($A1635=T$2,$C1635,T1634))</f>
        <v/>
      </c>
      <c r="U1635" s="9" t="str">
        <f aca="false">IF(ISBLANK(A1635),"",IF($A1635=U$2,$C1635,U1634))</f>
        <v/>
      </c>
      <c r="V1635" s="9" t="str">
        <f aca="false">IF(ISBLANK(A1635),"",IF($A1635=V$2,$C1635,V1634))</f>
        <v/>
      </c>
      <c r="W1635" s="9" t="str">
        <f aca="false">IF(ISBLANK(A1635),"",IF($A1635=W$2,$C1635,W1634))</f>
        <v/>
      </c>
    </row>
    <row r="1636" customFormat="false" ht="14.1" hidden="false" customHeight="false" outlineLevel="0" collapsed="false">
      <c r="H1636" s="8" t="n">
        <f aca="false">IF(ISBLANK(D1636),,LEFT(D1636,LEN(D1636)-6)*1)</f>
        <v>0</v>
      </c>
      <c r="I1636" s="9" t="str">
        <f aca="false">IF(ISBLANK(A1636),"",-B1636*C1636)</f>
        <v/>
      </c>
      <c r="J1636" s="9" t="str">
        <f aca="false">IF(ISBLANK(A1636),"",-SUM(I$3:I1636))</f>
        <v/>
      </c>
      <c r="K1636" s="9" t="str">
        <f aca="false">IF(ISBLANK(A1636),"",SUMPRODUCT(O1636:R1636,T1636:W1636)-J1636)</f>
        <v/>
      </c>
      <c r="L1636" s="5" t="str">
        <f aca="false">IF(ISBLANK(A1636),"",K1636/$M$1)</f>
        <v/>
      </c>
      <c r="M1636" s="5" t="str">
        <f aca="false">IF(ISBLANK(A1636),"",K1636/($M$1+SUM(K$3:K1635)))</f>
        <v/>
      </c>
      <c r="N1636" s="0" t="str">
        <f aca="false">IF(ISBLANK(A1636),"",IF(H1637=0,NETWORKDAYS($H$3,H1636,holiday!$B$2:$B$10),IF(DAY(H1636)&lt;DAY(H1637),NETWORKDAYS($H$3,H1636,holiday!$B$2:$B$10),0)))</f>
        <v/>
      </c>
      <c r="O1636" s="0" t="str">
        <f aca="false">IF(ISBLANK(A1636),"",SUMIF($A$3:$A1636,O$2,$B$3:$B1636))</f>
        <v/>
      </c>
      <c r="P1636" s="0" t="str">
        <f aca="false">IF(ISBLANK(A1636),"",SUMIF($A$3:$A1636,P$2,$B$3:$B1636))</f>
        <v/>
      </c>
      <c r="Q1636" s="0" t="str">
        <f aca="false">IF(ISBLANK(A1636),"",SUMIF($A$3:$A1636,Q$2,$B$3:$B1636))</f>
        <v/>
      </c>
      <c r="R1636" s="0" t="str">
        <f aca="false">IF(ISBLANK(A1636),"",SUMIF($A$3:$A1636,R$2,$B$3:$B1636))</f>
        <v/>
      </c>
      <c r="T1636" s="9" t="str">
        <f aca="false">IF(ISBLANK(A1636),"",IF($A1636=T$2,$C1636,T1635))</f>
        <v/>
      </c>
      <c r="U1636" s="9" t="str">
        <f aca="false">IF(ISBLANK(A1636),"",IF($A1636=U$2,$C1636,U1635))</f>
        <v/>
      </c>
      <c r="V1636" s="9" t="str">
        <f aca="false">IF(ISBLANK(A1636),"",IF($A1636=V$2,$C1636,V1635))</f>
        <v/>
      </c>
      <c r="W1636" s="9" t="str">
        <f aca="false">IF(ISBLANK(A1636),"",IF($A1636=W$2,$C1636,W1635))</f>
        <v/>
      </c>
    </row>
    <row r="1637" customFormat="false" ht="14.1" hidden="false" customHeight="false" outlineLevel="0" collapsed="false">
      <c r="H1637" s="8" t="n">
        <f aca="false">IF(ISBLANK(D1637),,LEFT(D1637,LEN(D1637)-6)*1)</f>
        <v>0</v>
      </c>
      <c r="I1637" s="9" t="str">
        <f aca="false">IF(ISBLANK(A1637),"",-B1637*C1637)</f>
        <v/>
      </c>
      <c r="J1637" s="9" t="str">
        <f aca="false">IF(ISBLANK(A1637),"",-SUM(I$3:I1637))</f>
        <v/>
      </c>
      <c r="K1637" s="9" t="str">
        <f aca="false">IF(ISBLANK(A1637),"",SUMPRODUCT(O1637:R1637,T1637:W1637)-J1637)</f>
        <v/>
      </c>
      <c r="L1637" s="5" t="str">
        <f aca="false">IF(ISBLANK(A1637),"",K1637/$M$1)</f>
        <v/>
      </c>
      <c r="M1637" s="5" t="str">
        <f aca="false">IF(ISBLANK(A1637),"",K1637/($M$1+SUM(K$3:K1636)))</f>
        <v/>
      </c>
      <c r="N1637" s="0" t="str">
        <f aca="false">IF(ISBLANK(A1637),"",IF(H1638=0,NETWORKDAYS($H$3,H1637,holiday!$B$2:$B$10),IF(DAY(H1637)&lt;DAY(H1638),NETWORKDAYS($H$3,H1637,holiday!$B$2:$B$10),0)))</f>
        <v/>
      </c>
      <c r="O1637" s="0" t="str">
        <f aca="false">IF(ISBLANK(A1637),"",SUMIF($A$3:$A1637,O$2,$B$3:$B1637))</f>
        <v/>
      </c>
      <c r="P1637" s="0" t="str">
        <f aca="false">IF(ISBLANK(A1637),"",SUMIF($A$3:$A1637,P$2,$B$3:$B1637))</f>
        <v/>
      </c>
      <c r="Q1637" s="0" t="str">
        <f aca="false">IF(ISBLANK(A1637),"",SUMIF($A$3:$A1637,Q$2,$B$3:$B1637))</f>
        <v/>
      </c>
      <c r="R1637" s="0" t="str">
        <f aca="false">IF(ISBLANK(A1637),"",SUMIF($A$3:$A1637,R$2,$B$3:$B1637))</f>
        <v/>
      </c>
      <c r="T1637" s="9" t="str">
        <f aca="false">IF(ISBLANK(A1637),"",IF($A1637=T$2,$C1637,T1636))</f>
        <v/>
      </c>
      <c r="U1637" s="9" t="str">
        <f aca="false">IF(ISBLANK(A1637),"",IF($A1637=U$2,$C1637,U1636))</f>
        <v/>
      </c>
      <c r="V1637" s="9" t="str">
        <f aca="false">IF(ISBLANK(A1637),"",IF($A1637=V$2,$C1637,V1636))</f>
        <v/>
      </c>
      <c r="W1637" s="9" t="str">
        <f aca="false">IF(ISBLANK(A1637),"",IF($A1637=W$2,$C1637,W1636))</f>
        <v/>
      </c>
    </row>
    <row r="1638" customFormat="false" ht="14.1" hidden="false" customHeight="false" outlineLevel="0" collapsed="false">
      <c r="H1638" s="8" t="n">
        <f aca="false">IF(ISBLANK(D1638),,LEFT(D1638,LEN(D1638)-6)*1)</f>
        <v>0</v>
      </c>
      <c r="I1638" s="9" t="str">
        <f aca="false">IF(ISBLANK(A1638),"",-B1638*C1638)</f>
        <v/>
      </c>
      <c r="J1638" s="9" t="str">
        <f aca="false">IF(ISBLANK(A1638),"",-SUM(I$3:I1638))</f>
        <v/>
      </c>
      <c r="K1638" s="9" t="str">
        <f aca="false">IF(ISBLANK(A1638),"",SUMPRODUCT(O1638:R1638,T1638:W1638)-J1638)</f>
        <v/>
      </c>
      <c r="L1638" s="5" t="str">
        <f aca="false">IF(ISBLANK(A1638),"",K1638/$M$1)</f>
        <v/>
      </c>
      <c r="M1638" s="5" t="str">
        <f aca="false">IF(ISBLANK(A1638),"",K1638/($M$1+SUM(K$3:K1637)))</f>
        <v/>
      </c>
      <c r="N1638" s="0" t="str">
        <f aca="false">IF(ISBLANK(A1638),"",IF(H1639=0,NETWORKDAYS($H$3,H1638,holiday!$B$2:$B$10),IF(DAY(H1638)&lt;DAY(H1639),NETWORKDAYS($H$3,H1638,holiday!$B$2:$B$10),0)))</f>
        <v/>
      </c>
      <c r="O1638" s="0" t="str">
        <f aca="false">IF(ISBLANK(A1638),"",SUMIF($A$3:$A1638,O$2,$B$3:$B1638))</f>
        <v/>
      </c>
      <c r="P1638" s="0" t="str">
        <f aca="false">IF(ISBLANK(A1638),"",SUMIF($A$3:$A1638,P$2,$B$3:$B1638))</f>
        <v/>
      </c>
      <c r="Q1638" s="0" t="str">
        <f aca="false">IF(ISBLANK(A1638),"",SUMIF($A$3:$A1638,Q$2,$B$3:$B1638))</f>
        <v/>
      </c>
      <c r="R1638" s="0" t="str">
        <f aca="false">IF(ISBLANK(A1638),"",SUMIF($A$3:$A1638,R$2,$B$3:$B1638))</f>
        <v/>
      </c>
      <c r="T1638" s="9" t="str">
        <f aca="false">IF(ISBLANK(A1638),"",IF($A1638=T$2,$C1638,T1637))</f>
        <v/>
      </c>
      <c r="U1638" s="9" t="str">
        <f aca="false">IF(ISBLANK(A1638),"",IF($A1638=U$2,$C1638,U1637))</f>
        <v/>
      </c>
      <c r="V1638" s="9" t="str">
        <f aca="false">IF(ISBLANK(A1638),"",IF($A1638=V$2,$C1638,V1637))</f>
        <v/>
      </c>
      <c r="W1638" s="9" t="str">
        <f aca="false">IF(ISBLANK(A1638),"",IF($A1638=W$2,$C1638,W1637))</f>
        <v/>
      </c>
    </row>
    <row r="1639" customFormat="false" ht="14.1" hidden="false" customHeight="false" outlineLevel="0" collapsed="false">
      <c r="H1639" s="8" t="n">
        <f aca="false">IF(ISBLANK(D1639),,LEFT(D1639,LEN(D1639)-6)*1)</f>
        <v>0</v>
      </c>
      <c r="I1639" s="9" t="str">
        <f aca="false">IF(ISBLANK(A1639),"",-B1639*C1639)</f>
        <v/>
      </c>
      <c r="J1639" s="9" t="str">
        <f aca="false">IF(ISBLANK(A1639),"",-SUM(I$3:I1639))</f>
        <v/>
      </c>
      <c r="K1639" s="9" t="str">
        <f aca="false">IF(ISBLANK(A1639),"",SUMPRODUCT(O1639:R1639,T1639:W1639)-J1639)</f>
        <v/>
      </c>
      <c r="L1639" s="5" t="str">
        <f aca="false">IF(ISBLANK(A1639),"",K1639/$M$1)</f>
        <v/>
      </c>
      <c r="M1639" s="5" t="str">
        <f aca="false">IF(ISBLANK(A1639),"",K1639/($M$1+SUM(K$3:K1638)))</f>
        <v/>
      </c>
      <c r="N1639" s="0" t="str">
        <f aca="false">IF(ISBLANK(A1639),"",IF(H1640=0,NETWORKDAYS($H$3,H1639,holiday!$B$2:$B$10),IF(DAY(H1639)&lt;DAY(H1640),NETWORKDAYS($H$3,H1639,holiday!$B$2:$B$10),0)))</f>
        <v/>
      </c>
      <c r="O1639" s="0" t="str">
        <f aca="false">IF(ISBLANK(A1639),"",SUMIF($A$3:$A1639,O$2,$B$3:$B1639))</f>
        <v/>
      </c>
      <c r="P1639" s="0" t="str">
        <f aca="false">IF(ISBLANK(A1639),"",SUMIF($A$3:$A1639,P$2,$B$3:$B1639))</f>
        <v/>
      </c>
      <c r="Q1639" s="0" t="str">
        <f aca="false">IF(ISBLANK(A1639),"",SUMIF($A$3:$A1639,Q$2,$B$3:$B1639))</f>
        <v/>
      </c>
      <c r="R1639" s="0" t="str">
        <f aca="false">IF(ISBLANK(A1639),"",SUMIF($A$3:$A1639,R$2,$B$3:$B1639))</f>
        <v/>
      </c>
      <c r="T1639" s="9" t="str">
        <f aca="false">IF(ISBLANK(A1639),"",IF($A1639=T$2,$C1639,T1638))</f>
        <v/>
      </c>
      <c r="U1639" s="9" t="str">
        <f aca="false">IF(ISBLANK(A1639),"",IF($A1639=U$2,$C1639,U1638))</f>
        <v/>
      </c>
      <c r="V1639" s="9" t="str">
        <f aca="false">IF(ISBLANK(A1639),"",IF($A1639=V$2,$C1639,V1638))</f>
        <v/>
      </c>
      <c r="W1639" s="9" t="str">
        <f aca="false">IF(ISBLANK(A1639),"",IF($A1639=W$2,$C1639,W1638))</f>
        <v/>
      </c>
    </row>
    <row r="1640" customFormat="false" ht="14.1" hidden="false" customHeight="false" outlineLevel="0" collapsed="false">
      <c r="H1640" s="8" t="n">
        <f aca="false">IF(ISBLANK(D1640),,LEFT(D1640,LEN(D1640)-6)*1)</f>
        <v>0</v>
      </c>
      <c r="I1640" s="9" t="str">
        <f aca="false">IF(ISBLANK(A1640),"",-B1640*C1640)</f>
        <v/>
      </c>
      <c r="J1640" s="9" t="str">
        <f aca="false">IF(ISBLANK(A1640),"",-SUM(I$3:I1640))</f>
        <v/>
      </c>
      <c r="K1640" s="9" t="str">
        <f aca="false">IF(ISBLANK(A1640),"",SUMPRODUCT(O1640:R1640,T1640:W1640)-J1640)</f>
        <v/>
      </c>
      <c r="L1640" s="5" t="str">
        <f aca="false">IF(ISBLANK(A1640),"",K1640/$M$1)</f>
        <v/>
      </c>
      <c r="M1640" s="5" t="str">
        <f aca="false">IF(ISBLANK(A1640),"",K1640/($M$1+SUM(K$3:K1639)))</f>
        <v/>
      </c>
      <c r="N1640" s="0" t="str">
        <f aca="false">IF(ISBLANK(A1640),"",IF(H1641=0,NETWORKDAYS($H$3,H1640,holiday!$B$2:$B$10),IF(DAY(H1640)&lt;DAY(H1641),NETWORKDAYS($H$3,H1640,holiday!$B$2:$B$10),0)))</f>
        <v/>
      </c>
      <c r="O1640" s="0" t="str">
        <f aca="false">IF(ISBLANK(A1640),"",SUMIF($A$3:$A1640,O$2,$B$3:$B1640))</f>
        <v/>
      </c>
      <c r="P1640" s="0" t="str">
        <f aca="false">IF(ISBLANK(A1640),"",SUMIF($A$3:$A1640,P$2,$B$3:$B1640))</f>
        <v/>
      </c>
      <c r="Q1640" s="0" t="str">
        <f aca="false">IF(ISBLANK(A1640),"",SUMIF($A$3:$A1640,Q$2,$B$3:$B1640))</f>
        <v/>
      </c>
      <c r="R1640" s="0" t="str">
        <f aca="false">IF(ISBLANK(A1640),"",SUMIF($A$3:$A1640,R$2,$B$3:$B1640))</f>
        <v/>
      </c>
      <c r="T1640" s="9" t="str">
        <f aca="false">IF(ISBLANK(A1640),"",IF($A1640=T$2,$C1640,T1639))</f>
        <v/>
      </c>
      <c r="U1640" s="9" t="str">
        <f aca="false">IF(ISBLANK(A1640),"",IF($A1640=U$2,$C1640,U1639))</f>
        <v/>
      </c>
      <c r="V1640" s="9" t="str">
        <f aca="false">IF(ISBLANK(A1640),"",IF($A1640=V$2,$C1640,V1639))</f>
        <v/>
      </c>
      <c r="W1640" s="9" t="str">
        <f aca="false">IF(ISBLANK(A1640),"",IF($A1640=W$2,$C1640,W1639))</f>
        <v/>
      </c>
    </row>
    <row r="1641" customFormat="false" ht="14.1" hidden="false" customHeight="false" outlineLevel="0" collapsed="false">
      <c r="H1641" s="8" t="n">
        <f aca="false">IF(ISBLANK(D1641),,LEFT(D1641,LEN(D1641)-6)*1)</f>
        <v>0</v>
      </c>
      <c r="I1641" s="9" t="str">
        <f aca="false">IF(ISBLANK(A1641),"",-B1641*C1641)</f>
        <v/>
      </c>
      <c r="J1641" s="9" t="str">
        <f aca="false">IF(ISBLANK(A1641),"",-SUM(I$3:I1641))</f>
        <v/>
      </c>
      <c r="K1641" s="9" t="str">
        <f aca="false">IF(ISBLANK(A1641),"",SUMPRODUCT(O1641:R1641,T1641:W1641)-J1641)</f>
        <v/>
      </c>
      <c r="L1641" s="5" t="str">
        <f aca="false">IF(ISBLANK(A1641),"",K1641/$M$1)</f>
        <v/>
      </c>
      <c r="M1641" s="5" t="str">
        <f aca="false">IF(ISBLANK(A1641),"",K1641/($M$1+SUM(K$3:K1640)))</f>
        <v/>
      </c>
      <c r="N1641" s="0" t="str">
        <f aca="false">IF(ISBLANK(A1641),"",IF(H1642=0,NETWORKDAYS($H$3,H1641,holiday!$B$2:$B$10),IF(DAY(H1641)&lt;DAY(H1642),NETWORKDAYS($H$3,H1641,holiday!$B$2:$B$10),0)))</f>
        <v/>
      </c>
      <c r="O1641" s="0" t="str">
        <f aca="false">IF(ISBLANK(A1641),"",SUMIF($A$3:$A1641,O$2,$B$3:$B1641))</f>
        <v/>
      </c>
      <c r="P1641" s="0" t="str">
        <f aca="false">IF(ISBLANK(A1641),"",SUMIF($A$3:$A1641,P$2,$B$3:$B1641))</f>
        <v/>
      </c>
      <c r="Q1641" s="0" t="str">
        <f aca="false">IF(ISBLANK(A1641),"",SUMIF($A$3:$A1641,Q$2,$B$3:$B1641))</f>
        <v/>
      </c>
      <c r="R1641" s="0" t="str">
        <f aca="false">IF(ISBLANK(A1641),"",SUMIF($A$3:$A1641,R$2,$B$3:$B1641))</f>
        <v/>
      </c>
      <c r="T1641" s="9" t="str">
        <f aca="false">IF(ISBLANK(A1641),"",IF($A1641=T$2,$C1641,T1640))</f>
        <v/>
      </c>
      <c r="U1641" s="9" t="str">
        <f aca="false">IF(ISBLANK(A1641),"",IF($A1641=U$2,$C1641,U1640))</f>
        <v/>
      </c>
      <c r="V1641" s="9" t="str">
        <f aca="false">IF(ISBLANK(A1641),"",IF($A1641=V$2,$C1641,V1640))</f>
        <v/>
      </c>
      <c r="W1641" s="9" t="str">
        <f aca="false">IF(ISBLANK(A1641),"",IF($A1641=W$2,$C1641,W1640))</f>
        <v/>
      </c>
    </row>
    <row r="1642" customFormat="false" ht="14.1" hidden="false" customHeight="false" outlineLevel="0" collapsed="false">
      <c r="H1642" s="8" t="n">
        <f aca="false">IF(ISBLANK(D1642),,LEFT(D1642,LEN(D1642)-6)*1)</f>
        <v>0</v>
      </c>
      <c r="I1642" s="9" t="str">
        <f aca="false">IF(ISBLANK(A1642),"",-B1642*C1642)</f>
        <v/>
      </c>
      <c r="J1642" s="9" t="str">
        <f aca="false">IF(ISBLANK(A1642),"",-SUM(I$3:I1642))</f>
        <v/>
      </c>
      <c r="K1642" s="9" t="str">
        <f aca="false">IF(ISBLANK(A1642),"",SUMPRODUCT(O1642:R1642,T1642:W1642)-J1642)</f>
        <v/>
      </c>
      <c r="L1642" s="5" t="str">
        <f aca="false">IF(ISBLANK(A1642),"",K1642/$M$1)</f>
        <v/>
      </c>
      <c r="M1642" s="5" t="str">
        <f aca="false">IF(ISBLANK(A1642),"",K1642/($M$1+SUM(K$3:K1641)))</f>
        <v/>
      </c>
      <c r="N1642" s="0" t="str">
        <f aca="false">IF(ISBLANK(A1642),"",IF(H1643=0,NETWORKDAYS($H$3,H1642,holiday!$B$2:$B$10),IF(DAY(H1642)&lt;DAY(H1643),NETWORKDAYS($H$3,H1642,holiday!$B$2:$B$10),0)))</f>
        <v/>
      </c>
      <c r="O1642" s="0" t="str">
        <f aca="false">IF(ISBLANK(A1642),"",SUMIF($A$3:$A1642,O$2,$B$3:$B1642))</f>
        <v/>
      </c>
      <c r="P1642" s="0" t="str">
        <f aca="false">IF(ISBLANK(A1642),"",SUMIF($A$3:$A1642,P$2,$B$3:$B1642))</f>
        <v/>
      </c>
      <c r="Q1642" s="0" t="str">
        <f aca="false">IF(ISBLANK(A1642),"",SUMIF($A$3:$A1642,Q$2,$B$3:$B1642))</f>
        <v/>
      </c>
      <c r="R1642" s="0" t="str">
        <f aca="false">IF(ISBLANK(A1642),"",SUMIF($A$3:$A1642,R$2,$B$3:$B1642))</f>
        <v/>
      </c>
      <c r="T1642" s="9" t="str">
        <f aca="false">IF(ISBLANK(A1642),"",IF($A1642=T$2,$C1642,T1641))</f>
        <v/>
      </c>
      <c r="U1642" s="9" t="str">
        <f aca="false">IF(ISBLANK(A1642),"",IF($A1642=U$2,$C1642,U1641))</f>
        <v/>
      </c>
      <c r="V1642" s="9" t="str">
        <f aca="false">IF(ISBLANK(A1642),"",IF($A1642=V$2,$C1642,V1641))</f>
        <v/>
      </c>
      <c r="W1642" s="9" t="str">
        <f aca="false">IF(ISBLANK(A1642),"",IF($A1642=W$2,$C1642,W1641))</f>
        <v/>
      </c>
    </row>
    <row r="1643" customFormat="false" ht="14.1" hidden="false" customHeight="false" outlineLevel="0" collapsed="false">
      <c r="H1643" s="8" t="n">
        <f aca="false">IF(ISBLANK(D1643),,LEFT(D1643,LEN(D1643)-6)*1)</f>
        <v>0</v>
      </c>
      <c r="I1643" s="9" t="str">
        <f aca="false">IF(ISBLANK(A1643),"",-B1643*C1643)</f>
        <v/>
      </c>
      <c r="J1643" s="9" t="str">
        <f aca="false">IF(ISBLANK(A1643),"",-SUM(I$3:I1643))</f>
        <v/>
      </c>
      <c r="K1643" s="9" t="str">
        <f aca="false">IF(ISBLANK(A1643),"",SUMPRODUCT(O1643:R1643,T1643:W1643)-J1643)</f>
        <v/>
      </c>
      <c r="L1643" s="5" t="str">
        <f aca="false">IF(ISBLANK(A1643),"",K1643/$M$1)</f>
        <v/>
      </c>
      <c r="M1643" s="5" t="str">
        <f aca="false">IF(ISBLANK(A1643),"",K1643/($M$1+SUM(K$3:K1642)))</f>
        <v/>
      </c>
      <c r="N1643" s="0" t="str">
        <f aca="false">IF(ISBLANK(A1643),"",IF(H1644=0,NETWORKDAYS($H$3,H1643,holiday!$B$2:$B$10),IF(DAY(H1643)&lt;DAY(H1644),NETWORKDAYS($H$3,H1643,holiday!$B$2:$B$10),0)))</f>
        <v/>
      </c>
      <c r="O1643" s="0" t="str">
        <f aca="false">IF(ISBLANK(A1643),"",SUMIF($A$3:$A1643,O$2,$B$3:$B1643))</f>
        <v/>
      </c>
      <c r="P1643" s="0" t="str">
        <f aca="false">IF(ISBLANK(A1643),"",SUMIF($A$3:$A1643,P$2,$B$3:$B1643))</f>
        <v/>
      </c>
      <c r="Q1643" s="0" t="str">
        <f aca="false">IF(ISBLANK(A1643),"",SUMIF($A$3:$A1643,Q$2,$B$3:$B1643))</f>
        <v/>
      </c>
      <c r="R1643" s="0" t="str">
        <f aca="false">IF(ISBLANK(A1643),"",SUMIF($A$3:$A1643,R$2,$B$3:$B1643))</f>
        <v/>
      </c>
      <c r="T1643" s="9" t="str">
        <f aca="false">IF(ISBLANK(A1643),"",IF($A1643=T$2,$C1643,T1642))</f>
        <v/>
      </c>
      <c r="U1643" s="9" t="str">
        <f aca="false">IF(ISBLANK(A1643),"",IF($A1643=U$2,$C1643,U1642))</f>
        <v/>
      </c>
      <c r="V1643" s="9" t="str">
        <f aca="false">IF(ISBLANK(A1643),"",IF($A1643=V$2,$C1643,V1642))</f>
        <v/>
      </c>
      <c r="W1643" s="9" t="str">
        <f aca="false">IF(ISBLANK(A1643),"",IF($A1643=W$2,$C1643,W1642))</f>
        <v/>
      </c>
    </row>
    <row r="1644" customFormat="false" ht="14.1" hidden="false" customHeight="false" outlineLevel="0" collapsed="false">
      <c r="H1644" s="8" t="n">
        <f aca="false">IF(ISBLANK(D1644),,LEFT(D1644,LEN(D1644)-6)*1)</f>
        <v>0</v>
      </c>
      <c r="I1644" s="9" t="str">
        <f aca="false">IF(ISBLANK(A1644),"",-B1644*C1644)</f>
        <v/>
      </c>
      <c r="J1644" s="9" t="str">
        <f aca="false">IF(ISBLANK(A1644),"",-SUM(I$3:I1644))</f>
        <v/>
      </c>
      <c r="K1644" s="9" t="str">
        <f aca="false">IF(ISBLANK(A1644),"",SUMPRODUCT(O1644:R1644,T1644:W1644)-J1644)</f>
        <v/>
      </c>
      <c r="L1644" s="5" t="str">
        <f aca="false">IF(ISBLANK(A1644),"",K1644/$M$1)</f>
        <v/>
      </c>
      <c r="M1644" s="5" t="str">
        <f aca="false">IF(ISBLANK(A1644),"",K1644/($M$1+SUM(K$3:K1643)))</f>
        <v/>
      </c>
      <c r="N1644" s="0" t="str">
        <f aca="false">IF(ISBLANK(A1644),"",IF(H1645=0,NETWORKDAYS($H$3,H1644,holiday!$B$2:$B$10),IF(DAY(H1644)&lt;DAY(H1645),NETWORKDAYS($H$3,H1644,holiday!$B$2:$B$10),0)))</f>
        <v/>
      </c>
      <c r="O1644" s="0" t="str">
        <f aca="false">IF(ISBLANK(A1644),"",SUMIF($A$3:$A1644,O$2,$B$3:$B1644))</f>
        <v/>
      </c>
      <c r="P1644" s="0" t="str">
        <f aca="false">IF(ISBLANK(A1644),"",SUMIF($A$3:$A1644,P$2,$B$3:$B1644))</f>
        <v/>
      </c>
      <c r="Q1644" s="0" t="str">
        <f aca="false">IF(ISBLANK(A1644),"",SUMIF($A$3:$A1644,Q$2,$B$3:$B1644))</f>
        <v/>
      </c>
      <c r="R1644" s="0" t="str">
        <f aca="false">IF(ISBLANK(A1644),"",SUMIF($A$3:$A1644,R$2,$B$3:$B1644))</f>
        <v/>
      </c>
      <c r="T1644" s="9" t="str">
        <f aca="false">IF(ISBLANK(A1644),"",IF($A1644=T$2,$C1644,T1643))</f>
        <v/>
      </c>
      <c r="U1644" s="9" t="str">
        <f aca="false">IF(ISBLANK(A1644),"",IF($A1644=U$2,$C1644,U1643))</f>
        <v/>
      </c>
      <c r="V1644" s="9" t="str">
        <f aca="false">IF(ISBLANK(A1644),"",IF($A1644=V$2,$C1644,V1643))</f>
        <v/>
      </c>
      <c r="W1644" s="9" t="str">
        <f aca="false">IF(ISBLANK(A1644),"",IF($A1644=W$2,$C1644,W1643))</f>
        <v/>
      </c>
    </row>
    <row r="1645" customFormat="false" ht="14.1" hidden="false" customHeight="false" outlineLevel="0" collapsed="false">
      <c r="H1645" s="8" t="n">
        <f aca="false">IF(ISBLANK(D1645),,LEFT(D1645,LEN(D1645)-6)*1)</f>
        <v>0</v>
      </c>
      <c r="I1645" s="9" t="str">
        <f aca="false">IF(ISBLANK(A1645),"",-B1645*C1645)</f>
        <v/>
      </c>
      <c r="J1645" s="9" t="str">
        <f aca="false">IF(ISBLANK(A1645),"",-SUM(I$3:I1645))</f>
        <v/>
      </c>
      <c r="K1645" s="9" t="str">
        <f aca="false">IF(ISBLANK(A1645),"",SUMPRODUCT(O1645:R1645,T1645:W1645)-J1645)</f>
        <v/>
      </c>
      <c r="L1645" s="5" t="str">
        <f aca="false">IF(ISBLANK(A1645),"",K1645/$M$1)</f>
        <v/>
      </c>
      <c r="M1645" s="5" t="str">
        <f aca="false">IF(ISBLANK(A1645),"",K1645/($M$1+SUM(K$3:K1644)))</f>
        <v/>
      </c>
      <c r="N1645" s="0" t="str">
        <f aca="false">IF(ISBLANK(A1645),"",IF(H1646=0,NETWORKDAYS($H$3,H1645,holiday!$B$2:$B$10),IF(DAY(H1645)&lt;DAY(H1646),NETWORKDAYS($H$3,H1645,holiday!$B$2:$B$10),0)))</f>
        <v/>
      </c>
      <c r="O1645" s="0" t="str">
        <f aca="false">IF(ISBLANK(A1645),"",SUMIF($A$3:$A1645,O$2,$B$3:$B1645))</f>
        <v/>
      </c>
      <c r="P1645" s="0" t="str">
        <f aca="false">IF(ISBLANK(A1645),"",SUMIF($A$3:$A1645,P$2,$B$3:$B1645))</f>
        <v/>
      </c>
      <c r="Q1645" s="0" t="str">
        <f aca="false">IF(ISBLANK(A1645),"",SUMIF($A$3:$A1645,Q$2,$B$3:$B1645))</f>
        <v/>
      </c>
      <c r="R1645" s="0" t="str">
        <f aca="false">IF(ISBLANK(A1645),"",SUMIF($A$3:$A1645,R$2,$B$3:$B1645))</f>
        <v/>
      </c>
      <c r="T1645" s="9" t="str">
        <f aca="false">IF(ISBLANK(A1645),"",IF($A1645=T$2,$C1645,T1644))</f>
        <v/>
      </c>
      <c r="U1645" s="9" t="str">
        <f aca="false">IF(ISBLANK(A1645),"",IF($A1645=U$2,$C1645,U1644))</f>
        <v/>
      </c>
      <c r="V1645" s="9" t="str">
        <f aca="false">IF(ISBLANK(A1645),"",IF($A1645=V$2,$C1645,V1644))</f>
        <v/>
      </c>
      <c r="W1645" s="9" t="str">
        <f aca="false">IF(ISBLANK(A1645),"",IF($A1645=W$2,$C1645,W1644))</f>
        <v/>
      </c>
    </row>
    <row r="1646" customFormat="false" ht="14.1" hidden="false" customHeight="false" outlineLevel="0" collapsed="false">
      <c r="H1646" s="8" t="n">
        <f aca="false">IF(ISBLANK(D1646),,LEFT(D1646,LEN(D1646)-6)*1)</f>
        <v>0</v>
      </c>
      <c r="I1646" s="9" t="str">
        <f aca="false">IF(ISBLANK(A1646),"",-B1646*C1646)</f>
        <v/>
      </c>
      <c r="J1646" s="9" t="str">
        <f aca="false">IF(ISBLANK(A1646),"",-SUM(I$3:I1646))</f>
        <v/>
      </c>
      <c r="K1646" s="9" t="str">
        <f aca="false">IF(ISBLANK(A1646),"",SUMPRODUCT(O1646:R1646,T1646:W1646)-J1646)</f>
        <v/>
      </c>
      <c r="L1646" s="5" t="str">
        <f aca="false">IF(ISBLANK(A1646),"",K1646/$M$1)</f>
        <v/>
      </c>
      <c r="M1646" s="5" t="str">
        <f aca="false">IF(ISBLANK(A1646),"",K1646/($M$1+SUM(K$3:K1645)))</f>
        <v/>
      </c>
      <c r="N1646" s="0" t="str">
        <f aca="false">IF(ISBLANK(A1646),"",IF(H1647=0,NETWORKDAYS($H$3,H1646,holiday!$B$2:$B$10),IF(DAY(H1646)&lt;DAY(H1647),NETWORKDAYS($H$3,H1646,holiday!$B$2:$B$10),0)))</f>
        <v/>
      </c>
      <c r="O1646" s="0" t="str">
        <f aca="false">IF(ISBLANK(A1646),"",SUMIF($A$3:$A1646,O$2,$B$3:$B1646))</f>
        <v/>
      </c>
      <c r="P1646" s="0" t="str">
        <f aca="false">IF(ISBLANK(A1646),"",SUMIF($A$3:$A1646,P$2,$B$3:$B1646))</f>
        <v/>
      </c>
      <c r="Q1646" s="0" t="str">
        <f aca="false">IF(ISBLANK(A1646),"",SUMIF($A$3:$A1646,Q$2,$B$3:$B1646))</f>
        <v/>
      </c>
      <c r="R1646" s="0" t="str">
        <f aca="false">IF(ISBLANK(A1646),"",SUMIF($A$3:$A1646,R$2,$B$3:$B1646))</f>
        <v/>
      </c>
      <c r="T1646" s="9" t="str">
        <f aca="false">IF(ISBLANK(A1646),"",IF($A1646=T$2,$C1646,T1645))</f>
        <v/>
      </c>
      <c r="U1646" s="9" t="str">
        <f aca="false">IF(ISBLANK(A1646),"",IF($A1646=U$2,$C1646,U1645))</f>
        <v/>
      </c>
      <c r="V1646" s="9" t="str">
        <f aca="false">IF(ISBLANK(A1646),"",IF($A1646=V$2,$C1646,V1645))</f>
        <v/>
      </c>
      <c r="W1646" s="9" t="str">
        <f aca="false">IF(ISBLANK(A1646),"",IF($A1646=W$2,$C1646,W1645))</f>
        <v/>
      </c>
    </row>
    <row r="1647" customFormat="false" ht="14.1" hidden="false" customHeight="false" outlineLevel="0" collapsed="false">
      <c r="H1647" s="8" t="n">
        <f aca="false">IF(ISBLANK(D1647),,LEFT(D1647,LEN(D1647)-6)*1)</f>
        <v>0</v>
      </c>
      <c r="I1647" s="9" t="str">
        <f aca="false">IF(ISBLANK(A1647),"",-B1647*C1647)</f>
        <v/>
      </c>
      <c r="J1647" s="9" t="str">
        <f aca="false">IF(ISBLANK(A1647),"",-SUM(I$3:I1647))</f>
        <v/>
      </c>
      <c r="K1647" s="9" t="str">
        <f aca="false">IF(ISBLANK(A1647),"",SUMPRODUCT(O1647:R1647,T1647:W1647)-J1647)</f>
        <v/>
      </c>
      <c r="L1647" s="5" t="str">
        <f aca="false">IF(ISBLANK(A1647),"",K1647/$M$1)</f>
        <v/>
      </c>
      <c r="M1647" s="5" t="str">
        <f aca="false">IF(ISBLANK(A1647),"",K1647/($M$1+SUM(K$3:K1646)))</f>
        <v/>
      </c>
      <c r="N1647" s="0" t="str">
        <f aca="false">IF(ISBLANK(A1647),"",IF(H1648=0,NETWORKDAYS($H$3,H1647,holiday!$B$2:$B$10),IF(DAY(H1647)&lt;DAY(H1648),NETWORKDAYS($H$3,H1647,holiday!$B$2:$B$10),0)))</f>
        <v/>
      </c>
      <c r="O1647" s="0" t="str">
        <f aca="false">IF(ISBLANK(A1647),"",SUMIF($A$3:$A1647,O$2,$B$3:$B1647))</f>
        <v/>
      </c>
      <c r="P1647" s="0" t="str">
        <f aca="false">IF(ISBLANK(A1647),"",SUMIF($A$3:$A1647,P$2,$B$3:$B1647))</f>
        <v/>
      </c>
      <c r="Q1647" s="0" t="str">
        <f aca="false">IF(ISBLANK(A1647),"",SUMIF($A$3:$A1647,Q$2,$B$3:$B1647))</f>
        <v/>
      </c>
      <c r="R1647" s="0" t="str">
        <f aca="false">IF(ISBLANK(A1647),"",SUMIF($A$3:$A1647,R$2,$B$3:$B1647))</f>
        <v/>
      </c>
      <c r="T1647" s="9" t="str">
        <f aca="false">IF(ISBLANK(A1647),"",IF($A1647=T$2,$C1647,T1646))</f>
        <v/>
      </c>
      <c r="U1647" s="9" t="str">
        <f aca="false">IF(ISBLANK(A1647),"",IF($A1647=U$2,$C1647,U1646))</f>
        <v/>
      </c>
      <c r="V1647" s="9" t="str">
        <f aca="false">IF(ISBLANK(A1647),"",IF($A1647=V$2,$C1647,V1646))</f>
        <v/>
      </c>
      <c r="W1647" s="9" t="str">
        <f aca="false">IF(ISBLANK(A1647),"",IF($A1647=W$2,$C1647,W1646))</f>
        <v/>
      </c>
    </row>
    <row r="1648" customFormat="false" ht="14.1" hidden="false" customHeight="false" outlineLevel="0" collapsed="false">
      <c r="H1648" s="8" t="n">
        <f aca="false">IF(ISBLANK(D1648),,LEFT(D1648,LEN(D1648)-6)*1)</f>
        <v>0</v>
      </c>
      <c r="I1648" s="9" t="str">
        <f aca="false">IF(ISBLANK(A1648),"",-B1648*C1648)</f>
        <v/>
      </c>
      <c r="J1648" s="9" t="str">
        <f aca="false">IF(ISBLANK(A1648),"",-SUM(I$3:I1648))</f>
        <v/>
      </c>
      <c r="K1648" s="9" t="str">
        <f aca="false">IF(ISBLANK(A1648),"",SUMPRODUCT(O1648:R1648,T1648:W1648)-J1648)</f>
        <v/>
      </c>
      <c r="L1648" s="5" t="str">
        <f aca="false">IF(ISBLANK(A1648),"",K1648/$M$1)</f>
        <v/>
      </c>
      <c r="M1648" s="5" t="str">
        <f aca="false">IF(ISBLANK(A1648),"",K1648/($M$1+SUM(K$3:K1647)))</f>
        <v/>
      </c>
      <c r="N1648" s="0" t="str">
        <f aca="false">IF(ISBLANK(A1648),"",IF(H1649=0,NETWORKDAYS($H$3,H1648,holiday!$B$2:$B$10),IF(DAY(H1648)&lt;DAY(H1649),NETWORKDAYS($H$3,H1648,holiday!$B$2:$B$10),0)))</f>
        <v/>
      </c>
      <c r="O1648" s="0" t="str">
        <f aca="false">IF(ISBLANK(A1648),"",SUMIF($A$3:$A1648,O$2,$B$3:$B1648))</f>
        <v/>
      </c>
      <c r="P1648" s="0" t="str">
        <f aca="false">IF(ISBLANK(A1648),"",SUMIF($A$3:$A1648,P$2,$B$3:$B1648))</f>
        <v/>
      </c>
      <c r="Q1648" s="0" t="str">
        <f aca="false">IF(ISBLANK(A1648),"",SUMIF($A$3:$A1648,Q$2,$B$3:$B1648))</f>
        <v/>
      </c>
      <c r="R1648" s="0" t="str">
        <f aca="false">IF(ISBLANK(A1648),"",SUMIF($A$3:$A1648,R$2,$B$3:$B1648))</f>
        <v/>
      </c>
      <c r="T1648" s="9" t="str">
        <f aca="false">IF(ISBLANK(A1648),"",IF($A1648=T$2,$C1648,T1647))</f>
        <v/>
      </c>
      <c r="U1648" s="9" t="str">
        <f aca="false">IF(ISBLANK(A1648),"",IF($A1648=U$2,$C1648,U1647))</f>
        <v/>
      </c>
      <c r="V1648" s="9" t="str">
        <f aca="false">IF(ISBLANK(A1648),"",IF($A1648=V$2,$C1648,V1647))</f>
        <v/>
      </c>
      <c r="W1648" s="9" t="str">
        <f aca="false">IF(ISBLANK(A1648),"",IF($A1648=W$2,$C1648,W1647))</f>
        <v/>
      </c>
    </row>
    <row r="1649" customFormat="false" ht="14.1" hidden="false" customHeight="false" outlineLevel="0" collapsed="false">
      <c r="H1649" s="8" t="n">
        <f aca="false">IF(ISBLANK(D1649),,LEFT(D1649,LEN(D1649)-6)*1)</f>
        <v>0</v>
      </c>
      <c r="I1649" s="9" t="str">
        <f aca="false">IF(ISBLANK(A1649),"",-B1649*C1649)</f>
        <v/>
      </c>
      <c r="J1649" s="9" t="str">
        <f aca="false">IF(ISBLANK(A1649),"",-SUM(I$3:I1649))</f>
        <v/>
      </c>
      <c r="K1649" s="9" t="str">
        <f aca="false">IF(ISBLANK(A1649),"",SUMPRODUCT(O1649:R1649,T1649:W1649)-J1649)</f>
        <v/>
      </c>
      <c r="L1649" s="5" t="str">
        <f aca="false">IF(ISBLANK(A1649),"",K1649/$M$1)</f>
        <v/>
      </c>
      <c r="M1649" s="5" t="str">
        <f aca="false">IF(ISBLANK(A1649),"",K1649/($M$1+SUM(K$3:K1648)))</f>
        <v/>
      </c>
      <c r="N1649" s="0" t="str">
        <f aca="false">IF(ISBLANK(A1649),"",IF(H1650=0,NETWORKDAYS($H$3,H1649,holiday!$B$2:$B$10),IF(DAY(H1649)&lt;DAY(H1650),NETWORKDAYS($H$3,H1649,holiday!$B$2:$B$10),0)))</f>
        <v/>
      </c>
      <c r="O1649" s="0" t="str">
        <f aca="false">IF(ISBLANK(A1649),"",SUMIF($A$3:$A1649,O$2,$B$3:$B1649))</f>
        <v/>
      </c>
      <c r="P1649" s="0" t="str">
        <f aca="false">IF(ISBLANK(A1649),"",SUMIF($A$3:$A1649,P$2,$B$3:$B1649))</f>
        <v/>
      </c>
      <c r="Q1649" s="0" t="str">
        <f aca="false">IF(ISBLANK(A1649),"",SUMIF($A$3:$A1649,Q$2,$B$3:$B1649))</f>
        <v/>
      </c>
      <c r="R1649" s="0" t="str">
        <f aca="false">IF(ISBLANK(A1649),"",SUMIF($A$3:$A1649,R$2,$B$3:$B1649))</f>
        <v/>
      </c>
      <c r="T1649" s="9" t="str">
        <f aca="false">IF(ISBLANK(A1649),"",IF($A1649=T$2,$C1649,T1648))</f>
        <v/>
      </c>
      <c r="U1649" s="9" t="str">
        <f aca="false">IF(ISBLANK(A1649),"",IF($A1649=U$2,$C1649,U1648))</f>
        <v/>
      </c>
      <c r="V1649" s="9" t="str">
        <f aca="false">IF(ISBLANK(A1649),"",IF($A1649=V$2,$C1649,V1648))</f>
        <v/>
      </c>
      <c r="W1649" s="9" t="str">
        <f aca="false">IF(ISBLANK(A1649),"",IF($A1649=W$2,$C1649,W1648))</f>
        <v/>
      </c>
    </row>
    <row r="1650" customFormat="false" ht="14.1" hidden="false" customHeight="false" outlineLevel="0" collapsed="false">
      <c r="H1650" s="8" t="n">
        <f aca="false">IF(ISBLANK(D1650),,LEFT(D1650,LEN(D1650)-6)*1)</f>
        <v>0</v>
      </c>
      <c r="I1650" s="9" t="str">
        <f aca="false">IF(ISBLANK(A1650),"",-B1650*C1650)</f>
        <v/>
      </c>
      <c r="J1650" s="9" t="str">
        <f aca="false">IF(ISBLANK(A1650),"",-SUM(I$3:I1650))</f>
        <v/>
      </c>
      <c r="K1650" s="9" t="str">
        <f aca="false">IF(ISBLANK(A1650),"",SUMPRODUCT(O1650:R1650,T1650:W1650)-J1650)</f>
        <v/>
      </c>
      <c r="L1650" s="5" t="str">
        <f aca="false">IF(ISBLANK(A1650),"",K1650/$M$1)</f>
        <v/>
      </c>
      <c r="M1650" s="5" t="str">
        <f aca="false">IF(ISBLANK(A1650),"",K1650/($M$1+SUM(K$3:K1649)))</f>
        <v/>
      </c>
      <c r="N1650" s="0" t="str">
        <f aca="false">IF(ISBLANK(A1650),"",IF(H1651=0,NETWORKDAYS($H$3,H1650,holiday!$B$2:$B$10),IF(DAY(H1650)&lt;DAY(H1651),NETWORKDAYS($H$3,H1650,holiday!$B$2:$B$10),0)))</f>
        <v/>
      </c>
      <c r="O1650" s="0" t="str">
        <f aca="false">IF(ISBLANK(A1650),"",SUMIF($A$3:$A1650,O$2,$B$3:$B1650))</f>
        <v/>
      </c>
      <c r="P1650" s="0" t="str">
        <f aca="false">IF(ISBLANK(A1650),"",SUMIF($A$3:$A1650,P$2,$B$3:$B1650))</f>
        <v/>
      </c>
      <c r="Q1650" s="0" t="str">
        <f aca="false">IF(ISBLANK(A1650),"",SUMIF($A$3:$A1650,Q$2,$B$3:$B1650))</f>
        <v/>
      </c>
      <c r="R1650" s="0" t="str">
        <f aca="false">IF(ISBLANK(A1650),"",SUMIF($A$3:$A1650,R$2,$B$3:$B1650))</f>
        <v/>
      </c>
      <c r="T1650" s="9" t="str">
        <f aca="false">IF(ISBLANK(A1650),"",IF($A1650=T$2,$C1650,T1649))</f>
        <v/>
      </c>
      <c r="U1650" s="9" t="str">
        <f aca="false">IF(ISBLANK(A1650),"",IF($A1650=U$2,$C1650,U1649))</f>
        <v/>
      </c>
      <c r="V1650" s="9" t="str">
        <f aca="false">IF(ISBLANK(A1650),"",IF($A1650=V$2,$C1650,V1649))</f>
        <v/>
      </c>
      <c r="W1650" s="9" t="str">
        <f aca="false">IF(ISBLANK(A1650),"",IF($A1650=W$2,$C1650,W1649))</f>
        <v/>
      </c>
    </row>
    <row r="1651" customFormat="false" ht="14.1" hidden="false" customHeight="false" outlineLevel="0" collapsed="false">
      <c r="H1651" s="8" t="n">
        <f aca="false">IF(ISBLANK(D1651),,LEFT(D1651,LEN(D1651)-6)*1)</f>
        <v>0</v>
      </c>
      <c r="I1651" s="9" t="str">
        <f aca="false">IF(ISBLANK(A1651),"",-B1651*C1651)</f>
        <v/>
      </c>
      <c r="J1651" s="9" t="str">
        <f aca="false">IF(ISBLANK(A1651),"",-SUM(I$3:I1651))</f>
        <v/>
      </c>
      <c r="K1651" s="9" t="str">
        <f aca="false">IF(ISBLANK(A1651),"",SUMPRODUCT(O1651:R1651,T1651:W1651)-J1651)</f>
        <v/>
      </c>
      <c r="L1651" s="5" t="str">
        <f aca="false">IF(ISBLANK(A1651),"",K1651/$M$1)</f>
        <v/>
      </c>
      <c r="M1651" s="5" t="str">
        <f aca="false">IF(ISBLANK(A1651),"",K1651/($M$1+SUM(K$3:K1650)))</f>
        <v/>
      </c>
      <c r="N1651" s="0" t="str">
        <f aca="false">IF(ISBLANK(A1651),"",IF(H1652=0,NETWORKDAYS($H$3,H1651,holiday!$B$2:$B$10),IF(DAY(H1651)&lt;DAY(H1652),NETWORKDAYS($H$3,H1651,holiday!$B$2:$B$10),0)))</f>
        <v/>
      </c>
      <c r="O1651" s="0" t="str">
        <f aca="false">IF(ISBLANK(A1651),"",SUMIF($A$3:$A1651,O$2,$B$3:$B1651))</f>
        <v/>
      </c>
      <c r="P1651" s="0" t="str">
        <f aca="false">IF(ISBLANK(A1651),"",SUMIF($A$3:$A1651,P$2,$B$3:$B1651))</f>
        <v/>
      </c>
      <c r="Q1651" s="0" t="str">
        <f aca="false">IF(ISBLANK(A1651),"",SUMIF($A$3:$A1651,Q$2,$B$3:$B1651))</f>
        <v/>
      </c>
      <c r="R1651" s="0" t="str">
        <f aca="false">IF(ISBLANK(A1651),"",SUMIF($A$3:$A1651,R$2,$B$3:$B1651))</f>
        <v/>
      </c>
      <c r="T1651" s="9" t="str">
        <f aca="false">IF(ISBLANK(A1651),"",IF($A1651=T$2,$C1651,T1650))</f>
        <v/>
      </c>
      <c r="U1651" s="9" t="str">
        <f aca="false">IF(ISBLANK(A1651),"",IF($A1651=U$2,$C1651,U1650))</f>
        <v/>
      </c>
      <c r="V1651" s="9" t="str">
        <f aca="false">IF(ISBLANK(A1651),"",IF($A1651=V$2,$C1651,V1650))</f>
        <v/>
      </c>
      <c r="W1651" s="9" t="str">
        <f aca="false">IF(ISBLANK(A1651),"",IF($A1651=W$2,$C1651,W1650))</f>
        <v/>
      </c>
    </row>
    <row r="1652" customFormat="false" ht="14.1" hidden="false" customHeight="false" outlineLevel="0" collapsed="false">
      <c r="H1652" s="8" t="n">
        <f aca="false">IF(ISBLANK(D1652),,LEFT(D1652,LEN(D1652)-6)*1)</f>
        <v>0</v>
      </c>
      <c r="I1652" s="9" t="str">
        <f aca="false">IF(ISBLANK(A1652),"",-B1652*C1652)</f>
        <v/>
      </c>
      <c r="J1652" s="9" t="str">
        <f aca="false">IF(ISBLANK(A1652),"",-SUM(I$3:I1652))</f>
        <v/>
      </c>
      <c r="K1652" s="9" t="str">
        <f aca="false">IF(ISBLANK(A1652),"",SUMPRODUCT(O1652:R1652,T1652:W1652)-J1652)</f>
        <v/>
      </c>
      <c r="L1652" s="5" t="str">
        <f aca="false">IF(ISBLANK(A1652),"",K1652/$M$1)</f>
        <v/>
      </c>
      <c r="M1652" s="5" t="str">
        <f aca="false">IF(ISBLANK(A1652),"",K1652/($M$1+SUM(K$3:K1651)))</f>
        <v/>
      </c>
      <c r="N1652" s="0" t="str">
        <f aca="false">IF(ISBLANK(A1652),"",IF(H1653=0,NETWORKDAYS($H$3,H1652,holiday!$B$2:$B$10),IF(DAY(H1652)&lt;DAY(H1653),NETWORKDAYS($H$3,H1652,holiday!$B$2:$B$10),0)))</f>
        <v/>
      </c>
      <c r="O1652" s="0" t="str">
        <f aca="false">IF(ISBLANK(A1652),"",SUMIF($A$3:$A1652,O$2,$B$3:$B1652))</f>
        <v/>
      </c>
      <c r="P1652" s="0" t="str">
        <f aca="false">IF(ISBLANK(A1652),"",SUMIF($A$3:$A1652,P$2,$B$3:$B1652))</f>
        <v/>
      </c>
      <c r="Q1652" s="0" t="str">
        <f aca="false">IF(ISBLANK(A1652),"",SUMIF($A$3:$A1652,Q$2,$B$3:$B1652))</f>
        <v/>
      </c>
      <c r="R1652" s="0" t="str">
        <f aca="false">IF(ISBLANK(A1652),"",SUMIF($A$3:$A1652,R$2,$B$3:$B1652))</f>
        <v/>
      </c>
      <c r="T1652" s="9" t="str">
        <f aca="false">IF(ISBLANK(A1652),"",IF($A1652=T$2,$C1652,T1651))</f>
        <v/>
      </c>
      <c r="U1652" s="9" t="str">
        <f aca="false">IF(ISBLANK(A1652),"",IF($A1652=U$2,$C1652,U1651))</f>
        <v/>
      </c>
      <c r="V1652" s="9" t="str">
        <f aca="false">IF(ISBLANK(A1652),"",IF($A1652=V$2,$C1652,V1651))</f>
        <v/>
      </c>
      <c r="W1652" s="9" t="str">
        <f aca="false">IF(ISBLANK(A1652),"",IF($A1652=W$2,$C1652,W1651))</f>
        <v/>
      </c>
    </row>
    <row r="1653" customFormat="false" ht="14.1" hidden="false" customHeight="false" outlineLevel="0" collapsed="false">
      <c r="H1653" s="8" t="n">
        <f aca="false">IF(ISBLANK(D1653),,LEFT(D1653,LEN(D1653)-6)*1)</f>
        <v>0</v>
      </c>
      <c r="I1653" s="9" t="str">
        <f aca="false">IF(ISBLANK(A1653),"",-B1653*C1653)</f>
        <v/>
      </c>
      <c r="J1653" s="9" t="str">
        <f aca="false">IF(ISBLANK(A1653),"",-SUM(I$3:I1653))</f>
        <v/>
      </c>
      <c r="K1653" s="9" t="str">
        <f aca="false">IF(ISBLANK(A1653),"",SUMPRODUCT(O1653:R1653,T1653:W1653)-J1653)</f>
        <v/>
      </c>
      <c r="L1653" s="5" t="str">
        <f aca="false">IF(ISBLANK(A1653),"",K1653/$M$1)</f>
        <v/>
      </c>
      <c r="M1653" s="5" t="str">
        <f aca="false">IF(ISBLANK(A1653),"",K1653/($M$1+SUM(K$3:K1652)))</f>
        <v/>
      </c>
      <c r="N1653" s="0" t="str">
        <f aca="false">IF(ISBLANK(A1653),"",IF(H1654=0,NETWORKDAYS($H$3,H1653,holiday!$B$2:$B$10),IF(DAY(H1653)&lt;DAY(H1654),NETWORKDAYS($H$3,H1653,holiday!$B$2:$B$10),0)))</f>
        <v/>
      </c>
      <c r="O1653" s="0" t="str">
        <f aca="false">IF(ISBLANK(A1653),"",SUMIF($A$3:$A1653,O$2,$B$3:$B1653))</f>
        <v/>
      </c>
      <c r="P1653" s="0" t="str">
        <f aca="false">IF(ISBLANK(A1653),"",SUMIF($A$3:$A1653,P$2,$B$3:$B1653))</f>
        <v/>
      </c>
      <c r="Q1653" s="0" t="str">
        <f aca="false">IF(ISBLANK(A1653),"",SUMIF($A$3:$A1653,Q$2,$B$3:$B1653))</f>
        <v/>
      </c>
      <c r="R1653" s="0" t="str">
        <f aca="false">IF(ISBLANK(A1653),"",SUMIF($A$3:$A1653,R$2,$B$3:$B1653))</f>
        <v/>
      </c>
      <c r="T1653" s="9" t="str">
        <f aca="false">IF(ISBLANK(A1653),"",IF($A1653=T$2,$C1653,T1652))</f>
        <v/>
      </c>
      <c r="U1653" s="9" t="str">
        <f aca="false">IF(ISBLANK(A1653),"",IF($A1653=U$2,$C1653,U1652))</f>
        <v/>
      </c>
      <c r="V1653" s="9" t="str">
        <f aca="false">IF(ISBLANK(A1653),"",IF($A1653=V$2,$C1653,V1652))</f>
        <v/>
      </c>
      <c r="W1653" s="9" t="str">
        <f aca="false">IF(ISBLANK(A1653),"",IF($A1653=W$2,$C1653,W1652))</f>
        <v/>
      </c>
    </row>
    <row r="1654" customFormat="false" ht="14.1" hidden="false" customHeight="false" outlineLevel="0" collapsed="false">
      <c r="H1654" s="8" t="n">
        <f aca="false">IF(ISBLANK(D1654),,LEFT(D1654,LEN(D1654)-6)*1)</f>
        <v>0</v>
      </c>
      <c r="I1654" s="9" t="str">
        <f aca="false">IF(ISBLANK(A1654),"",-B1654*C1654)</f>
        <v/>
      </c>
      <c r="J1654" s="9" t="str">
        <f aca="false">IF(ISBLANK(A1654),"",-SUM(I$3:I1654))</f>
        <v/>
      </c>
      <c r="K1654" s="9" t="str">
        <f aca="false">IF(ISBLANK(A1654),"",SUMPRODUCT(O1654:R1654,T1654:W1654)-J1654)</f>
        <v/>
      </c>
      <c r="L1654" s="5" t="str">
        <f aca="false">IF(ISBLANK(A1654),"",K1654/$M$1)</f>
        <v/>
      </c>
      <c r="M1654" s="5" t="str">
        <f aca="false">IF(ISBLANK(A1654),"",K1654/($M$1+SUM(K$3:K1653)))</f>
        <v/>
      </c>
      <c r="N1654" s="0" t="str">
        <f aca="false">IF(ISBLANK(A1654),"",IF(H1655=0,NETWORKDAYS($H$3,H1654,holiday!$B$2:$B$10),IF(DAY(H1654)&lt;DAY(H1655),NETWORKDAYS($H$3,H1654,holiday!$B$2:$B$10),0)))</f>
        <v/>
      </c>
      <c r="O1654" s="0" t="str">
        <f aca="false">IF(ISBLANK(A1654),"",SUMIF($A$3:$A1654,O$2,$B$3:$B1654))</f>
        <v/>
      </c>
      <c r="P1654" s="0" t="str">
        <f aca="false">IF(ISBLANK(A1654),"",SUMIF($A$3:$A1654,P$2,$B$3:$B1654))</f>
        <v/>
      </c>
      <c r="Q1654" s="0" t="str">
        <f aca="false">IF(ISBLANK(A1654),"",SUMIF($A$3:$A1654,Q$2,$B$3:$B1654))</f>
        <v/>
      </c>
      <c r="R1654" s="0" t="str">
        <f aca="false">IF(ISBLANK(A1654),"",SUMIF($A$3:$A1654,R$2,$B$3:$B1654))</f>
        <v/>
      </c>
      <c r="T1654" s="9" t="str">
        <f aca="false">IF(ISBLANK(A1654),"",IF($A1654=T$2,$C1654,T1653))</f>
        <v/>
      </c>
      <c r="U1654" s="9" t="str">
        <f aca="false">IF(ISBLANK(A1654),"",IF($A1654=U$2,$C1654,U1653))</f>
        <v/>
      </c>
      <c r="V1654" s="9" t="str">
        <f aca="false">IF(ISBLANK(A1654),"",IF($A1654=V$2,$C1654,V1653))</f>
        <v/>
      </c>
      <c r="W1654" s="9" t="str">
        <f aca="false">IF(ISBLANK(A1654),"",IF($A1654=W$2,$C1654,W1653))</f>
        <v/>
      </c>
    </row>
    <row r="1655" customFormat="false" ht="14.1" hidden="false" customHeight="false" outlineLevel="0" collapsed="false">
      <c r="H1655" s="8" t="n">
        <f aca="false">IF(ISBLANK(D1655),,LEFT(D1655,LEN(D1655)-6)*1)</f>
        <v>0</v>
      </c>
      <c r="I1655" s="9" t="str">
        <f aca="false">IF(ISBLANK(A1655),"",-B1655*C1655)</f>
        <v/>
      </c>
      <c r="J1655" s="9" t="str">
        <f aca="false">IF(ISBLANK(A1655),"",-SUM(I$3:I1655))</f>
        <v/>
      </c>
      <c r="K1655" s="9" t="str">
        <f aca="false">IF(ISBLANK(A1655),"",SUMPRODUCT(O1655:R1655,T1655:W1655)-J1655)</f>
        <v/>
      </c>
      <c r="L1655" s="5" t="str">
        <f aca="false">IF(ISBLANK(A1655),"",K1655/$M$1)</f>
        <v/>
      </c>
      <c r="M1655" s="5" t="str">
        <f aca="false">IF(ISBLANK(A1655),"",K1655/($M$1+SUM(K$3:K1654)))</f>
        <v/>
      </c>
      <c r="N1655" s="0" t="str">
        <f aca="false">IF(ISBLANK(A1655),"",IF(H1656=0,NETWORKDAYS($H$3,H1655,holiday!$B$2:$B$10),IF(DAY(H1655)&lt;DAY(H1656),NETWORKDAYS($H$3,H1655,holiday!$B$2:$B$10),0)))</f>
        <v/>
      </c>
      <c r="O1655" s="0" t="str">
        <f aca="false">IF(ISBLANK(A1655),"",SUMIF($A$3:$A1655,O$2,$B$3:$B1655))</f>
        <v/>
      </c>
      <c r="P1655" s="0" t="str">
        <f aca="false">IF(ISBLANK(A1655),"",SUMIF($A$3:$A1655,P$2,$B$3:$B1655))</f>
        <v/>
      </c>
      <c r="Q1655" s="0" t="str">
        <f aca="false">IF(ISBLANK(A1655),"",SUMIF($A$3:$A1655,Q$2,$B$3:$B1655))</f>
        <v/>
      </c>
      <c r="R1655" s="0" t="str">
        <f aca="false">IF(ISBLANK(A1655),"",SUMIF($A$3:$A1655,R$2,$B$3:$B1655))</f>
        <v/>
      </c>
      <c r="T1655" s="9" t="str">
        <f aca="false">IF(ISBLANK(A1655),"",IF($A1655=T$2,$C1655,T1654))</f>
        <v/>
      </c>
      <c r="U1655" s="9" t="str">
        <f aca="false">IF(ISBLANK(A1655),"",IF($A1655=U$2,$C1655,U1654))</f>
        <v/>
      </c>
      <c r="V1655" s="9" t="str">
        <f aca="false">IF(ISBLANK(A1655),"",IF($A1655=V$2,$C1655,V1654))</f>
        <v/>
      </c>
      <c r="W1655" s="9" t="str">
        <f aca="false">IF(ISBLANK(A1655),"",IF($A1655=W$2,$C1655,W1654))</f>
        <v/>
      </c>
    </row>
    <row r="1656" customFormat="false" ht="14.1" hidden="false" customHeight="false" outlineLevel="0" collapsed="false">
      <c r="H1656" s="8" t="n">
        <f aca="false">IF(ISBLANK(D1656),,LEFT(D1656,LEN(D1656)-6)*1)</f>
        <v>0</v>
      </c>
      <c r="I1656" s="9" t="str">
        <f aca="false">IF(ISBLANK(A1656),"",-B1656*C1656)</f>
        <v/>
      </c>
      <c r="J1656" s="9" t="str">
        <f aca="false">IF(ISBLANK(A1656),"",-SUM(I$3:I1656))</f>
        <v/>
      </c>
      <c r="K1656" s="9" t="str">
        <f aca="false">IF(ISBLANK(A1656),"",SUMPRODUCT(O1656:R1656,T1656:W1656)-J1656)</f>
        <v/>
      </c>
      <c r="L1656" s="5" t="str">
        <f aca="false">IF(ISBLANK(A1656),"",K1656/$M$1)</f>
        <v/>
      </c>
      <c r="M1656" s="5" t="str">
        <f aca="false">IF(ISBLANK(A1656),"",K1656/($M$1+SUM(K$3:K1655)))</f>
        <v/>
      </c>
      <c r="N1656" s="0" t="str">
        <f aca="false">IF(ISBLANK(A1656),"",IF(H1657=0,NETWORKDAYS($H$3,H1656,holiday!$B$2:$B$10),IF(DAY(H1656)&lt;DAY(H1657),NETWORKDAYS($H$3,H1656,holiday!$B$2:$B$10),0)))</f>
        <v/>
      </c>
      <c r="O1656" s="0" t="str">
        <f aca="false">IF(ISBLANK(A1656),"",SUMIF($A$3:$A1656,O$2,$B$3:$B1656))</f>
        <v/>
      </c>
      <c r="P1656" s="0" t="str">
        <f aca="false">IF(ISBLANK(A1656),"",SUMIF($A$3:$A1656,P$2,$B$3:$B1656))</f>
        <v/>
      </c>
      <c r="Q1656" s="0" t="str">
        <f aca="false">IF(ISBLANK(A1656),"",SUMIF($A$3:$A1656,Q$2,$B$3:$B1656))</f>
        <v/>
      </c>
      <c r="R1656" s="0" t="str">
        <f aca="false">IF(ISBLANK(A1656),"",SUMIF($A$3:$A1656,R$2,$B$3:$B1656))</f>
        <v/>
      </c>
      <c r="T1656" s="9" t="str">
        <f aca="false">IF(ISBLANK(A1656),"",IF($A1656=T$2,$C1656,T1655))</f>
        <v/>
      </c>
      <c r="U1656" s="9" t="str">
        <f aca="false">IF(ISBLANK(A1656),"",IF($A1656=U$2,$C1656,U1655))</f>
        <v/>
      </c>
      <c r="V1656" s="9" t="str">
        <f aca="false">IF(ISBLANK(A1656),"",IF($A1656=V$2,$C1656,V1655))</f>
        <v/>
      </c>
      <c r="W1656" s="9" t="str">
        <f aca="false">IF(ISBLANK(A1656),"",IF($A1656=W$2,$C1656,W1655))</f>
        <v/>
      </c>
    </row>
    <row r="1657" customFormat="false" ht="14.1" hidden="false" customHeight="false" outlineLevel="0" collapsed="false">
      <c r="H1657" s="8" t="n">
        <f aca="false">IF(ISBLANK(D1657),,LEFT(D1657,LEN(D1657)-6)*1)</f>
        <v>0</v>
      </c>
      <c r="I1657" s="9" t="str">
        <f aca="false">IF(ISBLANK(A1657),"",-B1657*C1657)</f>
        <v/>
      </c>
      <c r="J1657" s="9" t="str">
        <f aca="false">IF(ISBLANK(A1657),"",-SUM(I$3:I1657))</f>
        <v/>
      </c>
      <c r="K1657" s="9" t="str">
        <f aca="false">IF(ISBLANK(A1657),"",SUMPRODUCT(O1657:R1657,T1657:W1657)-J1657)</f>
        <v/>
      </c>
      <c r="L1657" s="5" t="str">
        <f aca="false">IF(ISBLANK(A1657),"",K1657/$M$1)</f>
        <v/>
      </c>
      <c r="M1657" s="5" t="str">
        <f aca="false">IF(ISBLANK(A1657),"",K1657/($M$1+SUM(K$3:K1656)))</f>
        <v/>
      </c>
      <c r="N1657" s="0" t="str">
        <f aca="false">IF(ISBLANK(A1657),"",IF(H1658=0,NETWORKDAYS($H$3,H1657,holiday!$B$2:$B$10),IF(DAY(H1657)&lt;DAY(H1658),NETWORKDAYS($H$3,H1657,holiday!$B$2:$B$10),0)))</f>
        <v/>
      </c>
      <c r="O1657" s="0" t="str">
        <f aca="false">IF(ISBLANK(A1657),"",SUMIF($A$3:$A1657,O$2,$B$3:$B1657))</f>
        <v/>
      </c>
      <c r="P1657" s="0" t="str">
        <f aca="false">IF(ISBLANK(A1657),"",SUMIF($A$3:$A1657,P$2,$B$3:$B1657))</f>
        <v/>
      </c>
      <c r="Q1657" s="0" t="str">
        <f aca="false">IF(ISBLANK(A1657),"",SUMIF($A$3:$A1657,Q$2,$B$3:$B1657))</f>
        <v/>
      </c>
      <c r="R1657" s="0" t="str">
        <f aca="false">IF(ISBLANK(A1657),"",SUMIF($A$3:$A1657,R$2,$B$3:$B1657))</f>
        <v/>
      </c>
      <c r="T1657" s="9" t="str">
        <f aca="false">IF(ISBLANK(A1657),"",IF($A1657=T$2,$C1657,T1656))</f>
        <v/>
      </c>
      <c r="U1657" s="9" t="str">
        <f aca="false">IF(ISBLANK(A1657),"",IF($A1657=U$2,$C1657,U1656))</f>
        <v/>
      </c>
      <c r="V1657" s="9" t="str">
        <f aca="false">IF(ISBLANK(A1657),"",IF($A1657=V$2,$C1657,V1656))</f>
        <v/>
      </c>
      <c r="W1657" s="9" t="str">
        <f aca="false">IF(ISBLANK(A1657),"",IF($A1657=W$2,$C1657,W1656))</f>
        <v/>
      </c>
    </row>
    <row r="1658" customFormat="false" ht="14.1" hidden="false" customHeight="false" outlineLevel="0" collapsed="false">
      <c r="H1658" s="8" t="n">
        <f aca="false">IF(ISBLANK(D1658),,LEFT(D1658,LEN(D1658)-6)*1)</f>
        <v>0</v>
      </c>
      <c r="I1658" s="9" t="str">
        <f aca="false">IF(ISBLANK(A1658),"",-B1658*C1658)</f>
        <v/>
      </c>
      <c r="J1658" s="9" t="str">
        <f aca="false">IF(ISBLANK(A1658),"",-SUM(I$3:I1658))</f>
        <v/>
      </c>
      <c r="K1658" s="9" t="str">
        <f aca="false">IF(ISBLANK(A1658),"",SUMPRODUCT(O1658:R1658,T1658:W1658)-J1658)</f>
        <v/>
      </c>
      <c r="L1658" s="5" t="str">
        <f aca="false">IF(ISBLANK(A1658),"",K1658/$M$1)</f>
        <v/>
      </c>
      <c r="M1658" s="5" t="str">
        <f aca="false">IF(ISBLANK(A1658),"",K1658/($M$1+SUM(K$3:K1657)))</f>
        <v/>
      </c>
      <c r="N1658" s="0" t="str">
        <f aca="false">IF(ISBLANK(A1658),"",IF(H1659=0,NETWORKDAYS($H$3,H1658,holiday!$B$2:$B$10),IF(DAY(H1658)&lt;DAY(H1659),NETWORKDAYS($H$3,H1658,holiday!$B$2:$B$10),0)))</f>
        <v/>
      </c>
      <c r="O1658" s="0" t="str">
        <f aca="false">IF(ISBLANK(A1658),"",SUMIF($A$3:$A1658,O$2,$B$3:$B1658))</f>
        <v/>
      </c>
      <c r="P1658" s="0" t="str">
        <f aca="false">IF(ISBLANK(A1658),"",SUMIF($A$3:$A1658,P$2,$B$3:$B1658))</f>
        <v/>
      </c>
      <c r="Q1658" s="0" t="str">
        <f aca="false">IF(ISBLANK(A1658),"",SUMIF($A$3:$A1658,Q$2,$B$3:$B1658))</f>
        <v/>
      </c>
      <c r="R1658" s="0" t="str">
        <f aca="false">IF(ISBLANK(A1658),"",SUMIF($A$3:$A1658,R$2,$B$3:$B1658))</f>
        <v/>
      </c>
      <c r="T1658" s="9" t="str">
        <f aca="false">IF(ISBLANK(A1658),"",IF($A1658=T$2,$C1658,T1657))</f>
        <v/>
      </c>
      <c r="U1658" s="9" t="str">
        <f aca="false">IF(ISBLANK(A1658),"",IF($A1658=U$2,$C1658,U1657))</f>
        <v/>
      </c>
      <c r="V1658" s="9" t="str">
        <f aca="false">IF(ISBLANK(A1658),"",IF($A1658=V$2,$C1658,V1657))</f>
        <v/>
      </c>
      <c r="W1658" s="9" t="str">
        <f aca="false">IF(ISBLANK(A1658),"",IF($A1658=W$2,$C1658,W1657))</f>
        <v/>
      </c>
    </row>
    <row r="1659" customFormat="false" ht="14.1" hidden="false" customHeight="false" outlineLevel="0" collapsed="false">
      <c r="H1659" s="8" t="n">
        <f aca="false">IF(ISBLANK(D1659),,LEFT(D1659,LEN(D1659)-6)*1)</f>
        <v>0</v>
      </c>
      <c r="I1659" s="9" t="str">
        <f aca="false">IF(ISBLANK(A1659),"",-B1659*C1659)</f>
        <v/>
      </c>
      <c r="J1659" s="9" t="str">
        <f aca="false">IF(ISBLANK(A1659),"",-SUM(I$3:I1659))</f>
        <v/>
      </c>
      <c r="K1659" s="9" t="str">
        <f aca="false">IF(ISBLANK(A1659),"",SUMPRODUCT(O1659:R1659,T1659:W1659)-J1659)</f>
        <v/>
      </c>
      <c r="L1659" s="5" t="str">
        <f aca="false">IF(ISBLANK(A1659),"",K1659/$M$1)</f>
        <v/>
      </c>
      <c r="M1659" s="5" t="str">
        <f aca="false">IF(ISBLANK(A1659),"",K1659/($M$1+SUM(K$3:K1658)))</f>
        <v/>
      </c>
      <c r="N1659" s="0" t="str">
        <f aca="false">IF(ISBLANK(A1659),"",IF(H1660=0,NETWORKDAYS($H$3,H1659,holiday!$B$2:$B$10),IF(DAY(H1659)&lt;DAY(H1660),NETWORKDAYS($H$3,H1659,holiday!$B$2:$B$10),0)))</f>
        <v/>
      </c>
      <c r="O1659" s="0" t="str">
        <f aca="false">IF(ISBLANK(A1659),"",SUMIF($A$3:$A1659,O$2,$B$3:$B1659))</f>
        <v/>
      </c>
      <c r="P1659" s="0" t="str">
        <f aca="false">IF(ISBLANK(A1659),"",SUMIF($A$3:$A1659,P$2,$B$3:$B1659))</f>
        <v/>
      </c>
      <c r="Q1659" s="0" t="str">
        <f aca="false">IF(ISBLANK(A1659),"",SUMIF($A$3:$A1659,Q$2,$B$3:$B1659))</f>
        <v/>
      </c>
      <c r="R1659" s="0" t="str">
        <f aca="false">IF(ISBLANK(A1659),"",SUMIF($A$3:$A1659,R$2,$B$3:$B1659))</f>
        <v/>
      </c>
      <c r="T1659" s="9" t="str">
        <f aca="false">IF(ISBLANK(A1659),"",IF($A1659=T$2,$C1659,T1658))</f>
        <v/>
      </c>
      <c r="U1659" s="9" t="str">
        <f aca="false">IF(ISBLANK(A1659),"",IF($A1659=U$2,$C1659,U1658))</f>
        <v/>
      </c>
      <c r="V1659" s="9" t="str">
        <f aca="false">IF(ISBLANK(A1659),"",IF($A1659=V$2,$C1659,V1658))</f>
        <v/>
      </c>
      <c r="W1659" s="9" t="str">
        <f aca="false">IF(ISBLANK(A1659),"",IF($A1659=W$2,$C1659,W1658))</f>
        <v/>
      </c>
    </row>
    <row r="1660" customFormat="false" ht="14.1" hidden="false" customHeight="false" outlineLevel="0" collapsed="false">
      <c r="H1660" s="8" t="n">
        <f aca="false">IF(ISBLANK(D1660),,LEFT(D1660,LEN(D1660)-6)*1)</f>
        <v>0</v>
      </c>
      <c r="I1660" s="9" t="str">
        <f aca="false">IF(ISBLANK(A1660),"",-B1660*C1660)</f>
        <v/>
      </c>
      <c r="J1660" s="9" t="str">
        <f aca="false">IF(ISBLANK(A1660),"",-SUM(I$3:I1660))</f>
        <v/>
      </c>
      <c r="K1660" s="9" t="str">
        <f aca="false">IF(ISBLANK(A1660),"",SUMPRODUCT(O1660:R1660,T1660:W1660)-J1660)</f>
        <v/>
      </c>
      <c r="L1660" s="5" t="str">
        <f aca="false">IF(ISBLANK(A1660),"",K1660/$M$1)</f>
        <v/>
      </c>
      <c r="M1660" s="5" t="str">
        <f aca="false">IF(ISBLANK(A1660),"",K1660/($M$1+SUM(K$3:K1659)))</f>
        <v/>
      </c>
      <c r="N1660" s="0" t="str">
        <f aca="false">IF(ISBLANK(A1660),"",IF(H1661=0,NETWORKDAYS($H$3,H1660,holiday!$B$2:$B$10),IF(DAY(H1660)&lt;DAY(H1661),NETWORKDAYS($H$3,H1660,holiday!$B$2:$B$10),0)))</f>
        <v/>
      </c>
      <c r="O1660" s="0" t="str">
        <f aca="false">IF(ISBLANK(A1660),"",SUMIF($A$3:$A1660,O$2,$B$3:$B1660))</f>
        <v/>
      </c>
      <c r="P1660" s="0" t="str">
        <f aca="false">IF(ISBLANK(A1660),"",SUMIF($A$3:$A1660,P$2,$B$3:$B1660))</f>
        <v/>
      </c>
      <c r="Q1660" s="0" t="str">
        <f aca="false">IF(ISBLANK(A1660),"",SUMIF($A$3:$A1660,Q$2,$B$3:$B1660))</f>
        <v/>
      </c>
      <c r="R1660" s="0" t="str">
        <f aca="false">IF(ISBLANK(A1660),"",SUMIF($A$3:$A1660,R$2,$B$3:$B1660))</f>
        <v/>
      </c>
      <c r="T1660" s="9" t="str">
        <f aca="false">IF(ISBLANK(A1660),"",IF($A1660=T$2,$C1660,T1659))</f>
        <v/>
      </c>
      <c r="U1660" s="9" t="str">
        <f aca="false">IF(ISBLANK(A1660),"",IF($A1660=U$2,$C1660,U1659))</f>
        <v/>
      </c>
      <c r="V1660" s="9" t="str">
        <f aca="false">IF(ISBLANK(A1660),"",IF($A1660=V$2,$C1660,V1659))</f>
        <v/>
      </c>
      <c r="W1660" s="9" t="str">
        <f aca="false">IF(ISBLANK(A1660),"",IF($A1660=W$2,$C1660,W1659))</f>
        <v/>
      </c>
    </row>
    <row r="1661" customFormat="false" ht="14.1" hidden="false" customHeight="false" outlineLevel="0" collapsed="false">
      <c r="H1661" s="8" t="n">
        <f aca="false">IF(ISBLANK(D1661),,LEFT(D1661,LEN(D1661)-6)*1)</f>
        <v>0</v>
      </c>
      <c r="I1661" s="9" t="str">
        <f aca="false">IF(ISBLANK(A1661),"",-B1661*C1661)</f>
        <v/>
      </c>
      <c r="J1661" s="9" t="str">
        <f aca="false">IF(ISBLANK(A1661),"",-SUM(I$3:I1661))</f>
        <v/>
      </c>
      <c r="K1661" s="9" t="str">
        <f aca="false">IF(ISBLANK(A1661),"",SUMPRODUCT(O1661:R1661,T1661:W1661)-J1661)</f>
        <v/>
      </c>
      <c r="L1661" s="5" t="str">
        <f aca="false">IF(ISBLANK(A1661),"",K1661/$M$1)</f>
        <v/>
      </c>
      <c r="M1661" s="5" t="str">
        <f aca="false">IF(ISBLANK(A1661),"",K1661/($M$1+SUM(K$3:K1660)))</f>
        <v/>
      </c>
      <c r="N1661" s="0" t="str">
        <f aca="false">IF(ISBLANK(A1661),"",IF(H1662=0,NETWORKDAYS($H$3,H1661,holiday!$B$2:$B$10),IF(DAY(H1661)&lt;DAY(H1662),NETWORKDAYS($H$3,H1661,holiday!$B$2:$B$10),0)))</f>
        <v/>
      </c>
      <c r="O1661" s="0" t="str">
        <f aca="false">IF(ISBLANK(A1661),"",SUMIF($A$3:$A1661,O$2,$B$3:$B1661))</f>
        <v/>
      </c>
      <c r="P1661" s="0" t="str">
        <f aca="false">IF(ISBLANK(A1661),"",SUMIF($A$3:$A1661,P$2,$B$3:$B1661))</f>
        <v/>
      </c>
      <c r="Q1661" s="0" t="str">
        <f aca="false">IF(ISBLANK(A1661),"",SUMIF($A$3:$A1661,Q$2,$B$3:$B1661))</f>
        <v/>
      </c>
      <c r="R1661" s="0" t="str">
        <f aca="false">IF(ISBLANK(A1661),"",SUMIF($A$3:$A1661,R$2,$B$3:$B1661))</f>
        <v/>
      </c>
      <c r="T1661" s="9" t="str">
        <f aca="false">IF(ISBLANK(A1661),"",IF($A1661=T$2,$C1661,T1660))</f>
        <v/>
      </c>
      <c r="U1661" s="9" t="str">
        <f aca="false">IF(ISBLANK(A1661),"",IF($A1661=U$2,$C1661,U1660))</f>
        <v/>
      </c>
      <c r="V1661" s="9" t="str">
        <f aca="false">IF(ISBLANK(A1661),"",IF($A1661=V$2,$C1661,V1660))</f>
        <v/>
      </c>
      <c r="W1661" s="9" t="str">
        <f aca="false">IF(ISBLANK(A1661),"",IF($A1661=W$2,$C1661,W1660))</f>
        <v/>
      </c>
    </row>
    <row r="1662" customFormat="false" ht="14.1" hidden="false" customHeight="false" outlineLevel="0" collapsed="false">
      <c r="H1662" s="8" t="n">
        <f aca="false">IF(ISBLANK(D1662),,LEFT(D1662,LEN(D1662)-6)*1)</f>
        <v>0</v>
      </c>
      <c r="I1662" s="9" t="str">
        <f aca="false">IF(ISBLANK(A1662),"",-B1662*C1662)</f>
        <v/>
      </c>
      <c r="J1662" s="9" t="str">
        <f aca="false">IF(ISBLANK(A1662),"",-SUM(I$3:I1662))</f>
        <v/>
      </c>
      <c r="K1662" s="9" t="str">
        <f aca="false">IF(ISBLANK(A1662),"",SUMPRODUCT(O1662:R1662,T1662:W1662)-J1662)</f>
        <v/>
      </c>
      <c r="L1662" s="5" t="str">
        <f aca="false">IF(ISBLANK(A1662),"",K1662/$M$1)</f>
        <v/>
      </c>
      <c r="M1662" s="5" t="str">
        <f aca="false">IF(ISBLANK(A1662),"",K1662/($M$1+SUM(K$3:K1661)))</f>
        <v/>
      </c>
      <c r="N1662" s="0" t="str">
        <f aca="false">IF(ISBLANK(A1662),"",IF(H1663=0,NETWORKDAYS($H$3,H1662,holiday!$B$2:$B$10),IF(DAY(H1662)&lt;DAY(H1663),NETWORKDAYS($H$3,H1662,holiday!$B$2:$B$10),0)))</f>
        <v/>
      </c>
      <c r="O1662" s="0" t="str">
        <f aca="false">IF(ISBLANK(A1662),"",SUMIF($A$3:$A1662,O$2,$B$3:$B1662))</f>
        <v/>
      </c>
      <c r="P1662" s="0" t="str">
        <f aca="false">IF(ISBLANK(A1662),"",SUMIF($A$3:$A1662,P$2,$B$3:$B1662))</f>
        <v/>
      </c>
      <c r="Q1662" s="0" t="str">
        <f aca="false">IF(ISBLANK(A1662),"",SUMIF($A$3:$A1662,Q$2,$B$3:$B1662))</f>
        <v/>
      </c>
      <c r="R1662" s="0" t="str">
        <f aca="false">IF(ISBLANK(A1662),"",SUMIF($A$3:$A1662,R$2,$B$3:$B1662))</f>
        <v/>
      </c>
      <c r="T1662" s="9" t="str">
        <f aca="false">IF(ISBLANK(A1662),"",IF($A1662=T$2,$C1662,T1661))</f>
        <v/>
      </c>
      <c r="U1662" s="9" t="str">
        <f aca="false">IF(ISBLANK(A1662),"",IF($A1662=U$2,$C1662,U1661))</f>
        <v/>
      </c>
      <c r="V1662" s="9" t="str">
        <f aca="false">IF(ISBLANK(A1662),"",IF($A1662=V$2,$C1662,V1661))</f>
        <v/>
      </c>
      <c r="W1662" s="9" t="str">
        <f aca="false">IF(ISBLANK(A1662),"",IF($A1662=W$2,$C1662,W1661))</f>
        <v/>
      </c>
    </row>
    <row r="1663" customFormat="false" ht="14.1" hidden="false" customHeight="false" outlineLevel="0" collapsed="false">
      <c r="H1663" s="8" t="n">
        <f aca="false">IF(ISBLANK(D1663),,LEFT(D1663,LEN(D1663)-6)*1)</f>
        <v>0</v>
      </c>
      <c r="I1663" s="9" t="str">
        <f aca="false">IF(ISBLANK(A1663),"",-B1663*C1663)</f>
        <v/>
      </c>
      <c r="J1663" s="9" t="str">
        <f aca="false">IF(ISBLANK(A1663),"",-SUM(I$3:I1663))</f>
        <v/>
      </c>
      <c r="K1663" s="9" t="str">
        <f aca="false">IF(ISBLANK(A1663),"",SUMPRODUCT(O1663:R1663,T1663:W1663)-J1663)</f>
        <v/>
      </c>
      <c r="L1663" s="5" t="str">
        <f aca="false">IF(ISBLANK(A1663),"",K1663/$M$1)</f>
        <v/>
      </c>
      <c r="M1663" s="5" t="str">
        <f aca="false">IF(ISBLANK(A1663),"",K1663/($M$1+SUM(K$3:K1662)))</f>
        <v/>
      </c>
      <c r="N1663" s="0" t="str">
        <f aca="false">IF(ISBLANK(A1663),"",IF(H1664=0,NETWORKDAYS($H$3,H1663,holiday!$B$2:$B$10),IF(DAY(H1663)&lt;DAY(H1664),NETWORKDAYS($H$3,H1663,holiday!$B$2:$B$10),0)))</f>
        <v/>
      </c>
      <c r="O1663" s="0" t="str">
        <f aca="false">IF(ISBLANK(A1663),"",SUMIF($A$3:$A1663,O$2,$B$3:$B1663))</f>
        <v/>
      </c>
      <c r="P1663" s="0" t="str">
        <f aca="false">IF(ISBLANK(A1663),"",SUMIF($A$3:$A1663,P$2,$B$3:$B1663))</f>
        <v/>
      </c>
      <c r="Q1663" s="0" t="str">
        <f aca="false">IF(ISBLANK(A1663),"",SUMIF($A$3:$A1663,Q$2,$B$3:$B1663))</f>
        <v/>
      </c>
      <c r="R1663" s="0" t="str">
        <f aca="false">IF(ISBLANK(A1663),"",SUMIF($A$3:$A1663,R$2,$B$3:$B1663))</f>
        <v/>
      </c>
      <c r="T1663" s="9" t="str">
        <f aca="false">IF(ISBLANK(A1663),"",IF($A1663=T$2,$C1663,T1662))</f>
        <v/>
      </c>
      <c r="U1663" s="9" t="str">
        <f aca="false">IF(ISBLANK(A1663),"",IF($A1663=U$2,$C1663,U1662))</f>
        <v/>
      </c>
      <c r="V1663" s="9" t="str">
        <f aca="false">IF(ISBLANK(A1663),"",IF($A1663=V$2,$C1663,V1662))</f>
        <v/>
      </c>
      <c r="W1663" s="9" t="str">
        <f aca="false">IF(ISBLANK(A1663),"",IF($A1663=W$2,$C1663,W1662))</f>
        <v/>
      </c>
    </row>
    <row r="1664" customFormat="false" ht="14.1" hidden="false" customHeight="false" outlineLevel="0" collapsed="false">
      <c r="H1664" s="8" t="n">
        <f aca="false">IF(ISBLANK(D1664),,LEFT(D1664,LEN(D1664)-6)*1)</f>
        <v>0</v>
      </c>
      <c r="I1664" s="9" t="str">
        <f aca="false">IF(ISBLANK(A1664),"",-B1664*C1664)</f>
        <v/>
      </c>
      <c r="J1664" s="9" t="str">
        <f aca="false">IF(ISBLANK(A1664),"",-SUM(I$3:I1664))</f>
        <v/>
      </c>
      <c r="K1664" s="9" t="str">
        <f aca="false">IF(ISBLANK(A1664),"",SUMPRODUCT(O1664:R1664,T1664:W1664)-J1664)</f>
        <v/>
      </c>
      <c r="L1664" s="5" t="str">
        <f aca="false">IF(ISBLANK(A1664),"",K1664/$M$1)</f>
        <v/>
      </c>
      <c r="M1664" s="5" t="str">
        <f aca="false">IF(ISBLANK(A1664),"",K1664/($M$1+SUM(K$3:K1663)))</f>
        <v/>
      </c>
      <c r="N1664" s="0" t="str">
        <f aca="false">IF(ISBLANK(A1664),"",IF(H1665=0,NETWORKDAYS($H$3,H1664,holiday!$B$2:$B$10),IF(DAY(H1664)&lt;DAY(H1665),NETWORKDAYS($H$3,H1664,holiday!$B$2:$B$10),0)))</f>
        <v/>
      </c>
      <c r="O1664" s="0" t="str">
        <f aca="false">IF(ISBLANK(A1664),"",SUMIF($A$3:$A1664,O$2,$B$3:$B1664))</f>
        <v/>
      </c>
      <c r="P1664" s="0" t="str">
        <f aca="false">IF(ISBLANK(A1664),"",SUMIF($A$3:$A1664,P$2,$B$3:$B1664))</f>
        <v/>
      </c>
      <c r="Q1664" s="0" t="str">
        <f aca="false">IF(ISBLANK(A1664),"",SUMIF($A$3:$A1664,Q$2,$B$3:$B1664))</f>
        <v/>
      </c>
      <c r="R1664" s="0" t="str">
        <f aca="false">IF(ISBLANK(A1664),"",SUMIF($A$3:$A1664,R$2,$B$3:$B1664))</f>
        <v/>
      </c>
      <c r="T1664" s="9" t="str">
        <f aca="false">IF(ISBLANK(A1664),"",IF($A1664=T$2,$C1664,T1663))</f>
        <v/>
      </c>
      <c r="U1664" s="9" t="str">
        <f aca="false">IF(ISBLANK(A1664),"",IF($A1664=U$2,$C1664,U1663))</f>
        <v/>
      </c>
      <c r="V1664" s="9" t="str">
        <f aca="false">IF(ISBLANK(A1664),"",IF($A1664=V$2,$C1664,V1663))</f>
        <v/>
      </c>
      <c r="W1664" s="9" t="str">
        <f aca="false">IF(ISBLANK(A1664),"",IF($A1664=W$2,$C1664,W1663))</f>
        <v/>
      </c>
    </row>
    <row r="1665" customFormat="false" ht="14.1" hidden="false" customHeight="false" outlineLevel="0" collapsed="false">
      <c r="H1665" s="8" t="n">
        <f aca="false">IF(ISBLANK(D1665),,LEFT(D1665,LEN(D1665)-6)*1)</f>
        <v>0</v>
      </c>
      <c r="I1665" s="9" t="str">
        <f aca="false">IF(ISBLANK(A1665),"",-B1665*C1665)</f>
        <v/>
      </c>
      <c r="J1665" s="9" t="str">
        <f aca="false">IF(ISBLANK(A1665),"",-SUM(I$3:I1665))</f>
        <v/>
      </c>
      <c r="K1665" s="9" t="str">
        <f aca="false">IF(ISBLANK(A1665),"",SUMPRODUCT(O1665:R1665,T1665:W1665)-J1665)</f>
        <v/>
      </c>
      <c r="L1665" s="5" t="str">
        <f aca="false">IF(ISBLANK(A1665),"",K1665/$M$1)</f>
        <v/>
      </c>
      <c r="M1665" s="5" t="str">
        <f aca="false">IF(ISBLANK(A1665),"",K1665/($M$1+SUM(K$3:K1664)))</f>
        <v/>
      </c>
      <c r="N1665" s="0" t="str">
        <f aca="false">IF(ISBLANK(A1665),"",IF(H1666=0,NETWORKDAYS($H$3,H1665,holiday!$B$2:$B$10),IF(DAY(H1665)&lt;DAY(H1666),NETWORKDAYS($H$3,H1665,holiday!$B$2:$B$10),0)))</f>
        <v/>
      </c>
      <c r="O1665" s="0" t="str">
        <f aca="false">IF(ISBLANK(A1665),"",SUMIF($A$3:$A1665,O$2,$B$3:$B1665))</f>
        <v/>
      </c>
      <c r="P1665" s="0" t="str">
        <f aca="false">IF(ISBLANK(A1665),"",SUMIF($A$3:$A1665,P$2,$B$3:$B1665))</f>
        <v/>
      </c>
      <c r="Q1665" s="0" t="str">
        <f aca="false">IF(ISBLANK(A1665),"",SUMIF($A$3:$A1665,Q$2,$B$3:$B1665))</f>
        <v/>
      </c>
      <c r="R1665" s="0" t="str">
        <f aca="false">IF(ISBLANK(A1665),"",SUMIF($A$3:$A1665,R$2,$B$3:$B1665))</f>
        <v/>
      </c>
      <c r="T1665" s="9" t="str">
        <f aca="false">IF(ISBLANK(A1665),"",IF($A1665=T$2,$C1665,T1664))</f>
        <v/>
      </c>
      <c r="U1665" s="9" t="str">
        <f aca="false">IF(ISBLANK(A1665),"",IF($A1665=U$2,$C1665,U1664))</f>
        <v/>
      </c>
      <c r="V1665" s="9" t="str">
        <f aca="false">IF(ISBLANK(A1665),"",IF($A1665=V$2,$C1665,V1664))</f>
        <v/>
      </c>
      <c r="W1665" s="9" t="str">
        <f aca="false">IF(ISBLANK(A1665),"",IF($A1665=W$2,$C1665,W1664))</f>
        <v/>
      </c>
    </row>
    <row r="1666" customFormat="false" ht="14.1" hidden="false" customHeight="false" outlineLevel="0" collapsed="false">
      <c r="H1666" s="8" t="n">
        <f aca="false">IF(ISBLANK(D1666),,LEFT(D1666,LEN(D1666)-6)*1)</f>
        <v>0</v>
      </c>
      <c r="I1666" s="9" t="str">
        <f aca="false">IF(ISBLANK(A1666),"",-B1666*C1666)</f>
        <v/>
      </c>
      <c r="J1666" s="9" t="str">
        <f aca="false">IF(ISBLANK(A1666),"",-SUM(I$3:I1666))</f>
        <v/>
      </c>
      <c r="K1666" s="9" t="str">
        <f aca="false">IF(ISBLANK(A1666),"",SUMPRODUCT(O1666:R1666,T1666:W1666)-J1666)</f>
        <v/>
      </c>
      <c r="L1666" s="5" t="str">
        <f aca="false">IF(ISBLANK(A1666),"",K1666/$M$1)</f>
        <v/>
      </c>
      <c r="M1666" s="5" t="str">
        <f aca="false">IF(ISBLANK(A1666),"",K1666/($M$1+SUM(K$3:K1665)))</f>
        <v/>
      </c>
      <c r="N1666" s="0" t="str">
        <f aca="false">IF(ISBLANK(A1666),"",IF(H1667=0,NETWORKDAYS($H$3,H1666,holiday!$B$2:$B$10),IF(DAY(H1666)&lt;DAY(H1667),NETWORKDAYS($H$3,H1666,holiday!$B$2:$B$10),0)))</f>
        <v/>
      </c>
      <c r="O1666" s="0" t="str">
        <f aca="false">IF(ISBLANK(A1666),"",SUMIF($A$3:$A1666,O$2,$B$3:$B1666))</f>
        <v/>
      </c>
      <c r="P1666" s="0" t="str">
        <f aca="false">IF(ISBLANK(A1666),"",SUMIF($A$3:$A1666,P$2,$B$3:$B1666))</f>
        <v/>
      </c>
      <c r="Q1666" s="0" t="str">
        <f aca="false">IF(ISBLANK(A1666),"",SUMIF($A$3:$A1666,Q$2,$B$3:$B1666))</f>
        <v/>
      </c>
      <c r="R1666" s="0" t="str">
        <f aca="false">IF(ISBLANK(A1666),"",SUMIF($A$3:$A1666,R$2,$B$3:$B1666))</f>
        <v/>
      </c>
      <c r="T1666" s="9" t="str">
        <f aca="false">IF(ISBLANK(A1666),"",IF($A1666=T$2,$C1666,T1665))</f>
        <v/>
      </c>
      <c r="U1666" s="9" t="str">
        <f aca="false">IF(ISBLANK(A1666),"",IF($A1666=U$2,$C1666,U1665))</f>
        <v/>
      </c>
      <c r="V1666" s="9" t="str">
        <f aca="false">IF(ISBLANK(A1666),"",IF($A1666=V$2,$C1666,V1665))</f>
        <v/>
      </c>
      <c r="W1666" s="9" t="str">
        <f aca="false">IF(ISBLANK(A1666),"",IF($A1666=W$2,$C1666,W1665))</f>
        <v/>
      </c>
    </row>
    <row r="1667" customFormat="false" ht="14.1" hidden="false" customHeight="false" outlineLevel="0" collapsed="false">
      <c r="H1667" s="8" t="n">
        <f aca="false">IF(ISBLANK(D1667),,LEFT(D1667,LEN(D1667)-6)*1)</f>
        <v>0</v>
      </c>
      <c r="I1667" s="9" t="str">
        <f aca="false">IF(ISBLANK(A1667),"",-B1667*C1667)</f>
        <v/>
      </c>
      <c r="J1667" s="9" t="str">
        <f aca="false">IF(ISBLANK(A1667),"",-SUM(I$3:I1667))</f>
        <v/>
      </c>
      <c r="K1667" s="9" t="str">
        <f aca="false">IF(ISBLANK(A1667),"",SUMPRODUCT(O1667:R1667,T1667:W1667)-J1667)</f>
        <v/>
      </c>
      <c r="L1667" s="5" t="str">
        <f aca="false">IF(ISBLANK(A1667),"",K1667/$M$1)</f>
        <v/>
      </c>
      <c r="M1667" s="5" t="str">
        <f aca="false">IF(ISBLANK(A1667),"",K1667/($M$1+SUM(K$3:K1666)))</f>
        <v/>
      </c>
      <c r="N1667" s="0" t="str">
        <f aca="false">IF(ISBLANK(A1667),"",IF(H1668=0,NETWORKDAYS($H$3,H1667,holiday!$B$2:$B$10),IF(DAY(H1667)&lt;DAY(H1668),NETWORKDAYS($H$3,H1667,holiday!$B$2:$B$10),0)))</f>
        <v/>
      </c>
      <c r="O1667" s="0" t="str">
        <f aca="false">IF(ISBLANK(A1667),"",SUMIF($A$3:$A1667,O$2,$B$3:$B1667))</f>
        <v/>
      </c>
      <c r="P1667" s="0" t="str">
        <f aca="false">IF(ISBLANK(A1667),"",SUMIF($A$3:$A1667,P$2,$B$3:$B1667))</f>
        <v/>
      </c>
      <c r="Q1667" s="0" t="str">
        <f aca="false">IF(ISBLANK(A1667),"",SUMIF($A$3:$A1667,Q$2,$B$3:$B1667))</f>
        <v/>
      </c>
      <c r="R1667" s="0" t="str">
        <f aca="false">IF(ISBLANK(A1667),"",SUMIF($A$3:$A1667,R$2,$B$3:$B1667))</f>
        <v/>
      </c>
      <c r="T1667" s="9" t="str">
        <f aca="false">IF(ISBLANK(A1667),"",IF($A1667=T$2,$C1667,T1666))</f>
        <v/>
      </c>
      <c r="U1667" s="9" t="str">
        <f aca="false">IF(ISBLANK(A1667),"",IF($A1667=U$2,$C1667,U1666))</f>
        <v/>
      </c>
      <c r="V1667" s="9" t="str">
        <f aca="false">IF(ISBLANK(A1667),"",IF($A1667=V$2,$C1667,V1666))</f>
        <v/>
      </c>
      <c r="W1667" s="9" t="str">
        <f aca="false">IF(ISBLANK(A1667),"",IF($A1667=W$2,$C1667,W1666))</f>
        <v/>
      </c>
    </row>
    <row r="1668" customFormat="false" ht="14.1" hidden="false" customHeight="false" outlineLevel="0" collapsed="false">
      <c r="H1668" s="8" t="n">
        <f aca="false">IF(ISBLANK(D1668),,LEFT(D1668,LEN(D1668)-6)*1)</f>
        <v>0</v>
      </c>
      <c r="I1668" s="9" t="str">
        <f aca="false">IF(ISBLANK(A1668),"",-B1668*C1668)</f>
        <v/>
      </c>
      <c r="J1668" s="9" t="str">
        <f aca="false">IF(ISBLANK(A1668),"",-SUM(I$3:I1668))</f>
        <v/>
      </c>
      <c r="K1668" s="9" t="str">
        <f aca="false">IF(ISBLANK(A1668),"",SUMPRODUCT(O1668:R1668,T1668:W1668)-J1668)</f>
        <v/>
      </c>
      <c r="L1668" s="5" t="str">
        <f aca="false">IF(ISBLANK(A1668),"",K1668/$M$1)</f>
        <v/>
      </c>
      <c r="M1668" s="5" t="str">
        <f aca="false">IF(ISBLANK(A1668),"",K1668/($M$1+SUM(K$3:K1667)))</f>
        <v/>
      </c>
      <c r="N1668" s="0" t="str">
        <f aca="false">IF(ISBLANK(A1668),"",IF(H1669=0,NETWORKDAYS($H$3,H1668,holiday!$B$2:$B$10),IF(DAY(H1668)&lt;DAY(H1669),NETWORKDAYS($H$3,H1668,holiday!$B$2:$B$10),0)))</f>
        <v/>
      </c>
      <c r="O1668" s="0" t="str">
        <f aca="false">IF(ISBLANK(A1668),"",SUMIF($A$3:$A1668,O$2,$B$3:$B1668))</f>
        <v/>
      </c>
      <c r="P1668" s="0" t="str">
        <f aca="false">IF(ISBLANK(A1668),"",SUMIF($A$3:$A1668,P$2,$B$3:$B1668))</f>
        <v/>
      </c>
      <c r="Q1668" s="0" t="str">
        <f aca="false">IF(ISBLANK(A1668),"",SUMIF($A$3:$A1668,Q$2,$B$3:$B1668))</f>
        <v/>
      </c>
      <c r="R1668" s="0" t="str">
        <f aca="false">IF(ISBLANK(A1668),"",SUMIF($A$3:$A1668,R$2,$B$3:$B1668))</f>
        <v/>
      </c>
      <c r="T1668" s="9" t="str">
        <f aca="false">IF(ISBLANK(A1668),"",IF($A1668=T$2,$C1668,T1667))</f>
        <v/>
      </c>
      <c r="U1668" s="9" t="str">
        <f aca="false">IF(ISBLANK(A1668),"",IF($A1668=U$2,$C1668,U1667))</f>
        <v/>
      </c>
      <c r="V1668" s="9" t="str">
        <f aca="false">IF(ISBLANK(A1668),"",IF($A1668=V$2,$C1668,V1667))</f>
        <v/>
      </c>
      <c r="W1668" s="9" t="str">
        <f aca="false">IF(ISBLANK(A1668),"",IF($A1668=W$2,$C1668,W1667))</f>
        <v/>
      </c>
    </row>
    <row r="1669" customFormat="false" ht="14.1" hidden="false" customHeight="false" outlineLevel="0" collapsed="false">
      <c r="H1669" s="8" t="n">
        <f aca="false">IF(ISBLANK(D1669),,LEFT(D1669,LEN(D1669)-6)*1)</f>
        <v>0</v>
      </c>
      <c r="I1669" s="9" t="str">
        <f aca="false">IF(ISBLANK(A1669),"",-B1669*C1669)</f>
        <v/>
      </c>
      <c r="J1669" s="9" t="str">
        <f aca="false">IF(ISBLANK(A1669),"",-SUM(I$3:I1669))</f>
        <v/>
      </c>
      <c r="K1669" s="9" t="str">
        <f aca="false">IF(ISBLANK(A1669),"",SUMPRODUCT(O1669:R1669,T1669:W1669)-J1669)</f>
        <v/>
      </c>
      <c r="L1669" s="5" t="str">
        <f aca="false">IF(ISBLANK(A1669),"",K1669/$M$1)</f>
        <v/>
      </c>
      <c r="M1669" s="5" t="str">
        <f aca="false">IF(ISBLANK(A1669),"",K1669/($M$1+SUM(K$3:K1668)))</f>
        <v/>
      </c>
      <c r="N1669" s="0" t="str">
        <f aca="false">IF(ISBLANK(A1669),"",IF(H1670=0,NETWORKDAYS($H$3,H1669,holiday!$B$2:$B$10),IF(DAY(H1669)&lt;DAY(H1670),NETWORKDAYS($H$3,H1669,holiday!$B$2:$B$10),0)))</f>
        <v/>
      </c>
      <c r="O1669" s="0" t="str">
        <f aca="false">IF(ISBLANK(A1669),"",SUMIF($A$3:$A1669,O$2,$B$3:$B1669))</f>
        <v/>
      </c>
      <c r="P1669" s="0" t="str">
        <f aca="false">IF(ISBLANK(A1669),"",SUMIF($A$3:$A1669,P$2,$B$3:$B1669))</f>
        <v/>
      </c>
      <c r="Q1669" s="0" t="str">
        <f aca="false">IF(ISBLANK(A1669),"",SUMIF($A$3:$A1669,Q$2,$B$3:$B1669))</f>
        <v/>
      </c>
      <c r="R1669" s="0" t="str">
        <f aca="false">IF(ISBLANK(A1669),"",SUMIF($A$3:$A1669,R$2,$B$3:$B1669))</f>
        <v/>
      </c>
      <c r="T1669" s="9" t="str">
        <f aca="false">IF(ISBLANK(A1669),"",IF($A1669=T$2,$C1669,T1668))</f>
        <v/>
      </c>
      <c r="U1669" s="9" t="str">
        <f aca="false">IF(ISBLANK(A1669),"",IF($A1669=U$2,$C1669,U1668))</f>
        <v/>
      </c>
      <c r="V1669" s="9" t="str">
        <f aca="false">IF(ISBLANK(A1669),"",IF($A1669=V$2,$C1669,V1668))</f>
        <v/>
      </c>
      <c r="W1669" s="9" t="str">
        <f aca="false">IF(ISBLANK(A1669),"",IF($A1669=W$2,$C1669,W1668))</f>
        <v/>
      </c>
    </row>
    <row r="1670" customFormat="false" ht="14.1" hidden="false" customHeight="false" outlineLevel="0" collapsed="false">
      <c r="H1670" s="8" t="n">
        <f aca="false">IF(ISBLANK(D1670),,LEFT(D1670,LEN(D1670)-6)*1)</f>
        <v>0</v>
      </c>
      <c r="I1670" s="9" t="str">
        <f aca="false">IF(ISBLANK(A1670),"",-B1670*C1670)</f>
        <v/>
      </c>
      <c r="J1670" s="9" t="str">
        <f aca="false">IF(ISBLANK(A1670),"",-SUM(I$3:I1670))</f>
        <v/>
      </c>
      <c r="K1670" s="9" t="str">
        <f aca="false">IF(ISBLANK(A1670),"",SUMPRODUCT(O1670:R1670,T1670:W1670)-J1670)</f>
        <v/>
      </c>
      <c r="L1670" s="5" t="str">
        <f aca="false">IF(ISBLANK(A1670),"",K1670/$M$1)</f>
        <v/>
      </c>
      <c r="M1670" s="5" t="str">
        <f aca="false">IF(ISBLANK(A1670),"",K1670/($M$1+SUM(K$3:K1669)))</f>
        <v/>
      </c>
      <c r="N1670" s="0" t="str">
        <f aca="false">IF(ISBLANK(A1670),"",IF(H1671=0,NETWORKDAYS($H$3,H1670,holiday!$B$2:$B$10),IF(DAY(H1670)&lt;DAY(H1671),NETWORKDAYS($H$3,H1670,holiday!$B$2:$B$10),0)))</f>
        <v/>
      </c>
      <c r="O1670" s="0" t="str">
        <f aca="false">IF(ISBLANK(A1670),"",SUMIF($A$3:$A1670,O$2,$B$3:$B1670))</f>
        <v/>
      </c>
      <c r="P1670" s="0" t="str">
        <f aca="false">IF(ISBLANK(A1670),"",SUMIF($A$3:$A1670,P$2,$B$3:$B1670))</f>
        <v/>
      </c>
      <c r="Q1670" s="0" t="str">
        <f aca="false">IF(ISBLANK(A1670),"",SUMIF($A$3:$A1670,Q$2,$B$3:$B1670))</f>
        <v/>
      </c>
      <c r="R1670" s="0" t="str">
        <f aca="false">IF(ISBLANK(A1670),"",SUMIF($A$3:$A1670,R$2,$B$3:$B1670))</f>
        <v/>
      </c>
      <c r="T1670" s="9" t="str">
        <f aca="false">IF(ISBLANK(A1670),"",IF($A1670=T$2,$C1670,T1669))</f>
        <v/>
      </c>
      <c r="U1670" s="9" t="str">
        <f aca="false">IF(ISBLANK(A1670),"",IF($A1670=U$2,$C1670,U1669))</f>
        <v/>
      </c>
      <c r="V1670" s="9" t="str">
        <f aca="false">IF(ISBLANK(A1670),"",IF($A1670=V$2,$C1670,V1669))</f>
        <v/>
      </c>
      <c r="W1670" s="9" t="str">
        <f aca="false">IF(ISBLANK(A1670),"",IF($A1670=W$2,$C1670,W1669))</f>
        <v/>
      </c>
    </row>
    <row r="1671" customFormat="false" ht="14.1" hidden="false" customHeight="false" outlineLevel="0" collapsed="false">
      <c r="H1671" s="8" t="n">
        <f aca="false">IF(ISBLANK(D1671),,LEFT(D1671,LEN(D1671)-6)*1)</f>
        <v>0</v>
      </c>
      <c r="I1671" s="9" t="str">
        <f aca="false">IF(ISBLANK(A1671),"",-B1671*C1671)</f>
        <v/>
      </c>
      <c r="J1671" s="9" t="str">
        <f aca="false">IF(ISBLANK(A1671),"",-SUM(I$3:I1671))</f>
        <v/>
      </c>
      <c r="K1671" s="9" t="str">
        <f aca="false">IF(ISBLANK(A1671),"",SUMPRODUCT(O1671:R1671,T1671:W1671)-J1671)</f>
        <v/>
      </c>
      <c r="L1671" s="5" t="str">
        <f aca="false">IF(ISBLANK(A1671),"",K1671/$M$1)</f>
        <v/>
      </c>
      <c r="M1671" s="5" t="str">
        <f aca="false">IF(ISBLANK(A1671),"",K1671/($M$1+SUM(K$3:K1670)))</f>
        <v/>
      </c>
      <c r="N1671" s="0" t="str">
        <f aca="false">IF(ISBLANK(A1671),"",IF(H1672=0,NETWORKDAYS($H$3,H1671,holiday!$B$2:$B$10),IF(DAY(H1671)&lt;DAY(H1672),NETWORKDAYS($H$3,H1671,holiday!$B$2:$B$10),0)))</f>
        <v/>
      </c>
      <c r="O1671" s="0" t="str">
        <f aca="false">IF(ISBLANK(A1671),"",SUMIF($A$3:$A1671,O$2,$B$3:$B1671))</f>
        <v/>
      </c>
      <c r="P1671" s="0" t="str">
        <f aca="false">IF(ISBLANK(A1671),"",SUMIF($A$3:$A1671,P$2,$B$3:$B1671))</f>
        <v/>
      </c>
      <c r="Q1671" s="0" t="str">
        <f aca="false">IF(ISBLANK(A1671),"",SUMIF($A$3:$A1671,Q$2,$B$3:$B1671))</f>
        <v/>
      </c>
      <c r="R1671" s="0" t="str">
        <f aca="false">IF(ISBLANK(A1671),"",SUMIF($A$3:$A1671,R$2,$B$3:$B1671))</f>
        <v/>
      </c>
      <c r="T1671" s="9" t="str">
        <f aca="false">IF(ISBLANK(A1671),"",IF($A1671=T$2,$C1671,T1670))</f>
        <v/>
      </c>
      <c r="U1671" s="9" t="str">
        <f aca="false">IF(ISBLANK(A1671),"",IF($A1671=U$2,$C1671,U1670))</f>
        <v/>
      </c>
      <c r="V1671" s="9" t="str">
        <f aca="false">IF(ISBLANK(A1671),"",IF($A1671=V$2,$C1671,V1670))</f>
        <v/>
      </c>
      <c r="W1671" s="9" t="str">
        <f aca="false">IF(ISBLANK(A1671),"",IF($A1671=W$2,$C1671,W1670))</f>
        <v/>
      </c>
    </row>
    <row r="1672" customFormat="false" ht="14.1" hidden="false" customHeight="false" outlineLevel="0" collapsed="false">
      <c r="H1672" s="8" t="n">
        <f aca="false">IF(ISBLANK(D1672),,LEFT(D1672,LEN(D1672)-6)*1)</f>
        <v>0</v>
      </c>
      <c r="I1672" s="9" t="str">
        <f aca="false">IF(ISBLANK(A1672),"",-B1672*C1672)</f>
        <v/>
      </c>
      <c r="J1672" s="9" t="str">
        <f aca="false">IF(ISBLANK(A1672),"",-SUM(I$3:I1672))</f>
        <v/>
      </c>
      <c r="K1672" s="9" t="str">
        <f aca="false">IF(ISBLANK(A1672),"",SUMPRODUCT(O1672:R1672,T1672:W1672)-J1672)</f>
        <v/>
      </c>
      <c r="L1672" s="5" t="str">
        <f aca="false">IF(ISBLANK(A1672),"",K1672/$M$1)</f>
        <v/>
      </c>
      <c r="M1672" s="5" t="str">
        <f aca="false">IF(ISBLANK(A1672),"",K1672/($M$1+SUM(K$3:K1671)))</f>
        <v/>
      </c>
      <c r="N1672" s="0" t="str">
        <f aca="false">IF(ISBLANK(A1672),"",IF(H1673=0,NETWORKDAYS($H$3,H1672,holiday!$B$2:$B$10),IF(DAY(H1672)&lt;DAY(H1673),NETWORKDAYS($H$3,H1672,holiday!$B$2:$B$10),0)))</f>
        <v/>
      </c>
      <c r="O1672" s="0" t="str">
        <f aca="false">IF(ISBLANK(A1672),"",SUMIF($A$3:$A1672,O$2,$B$3:$B1672))</f>
        <v/>
      </c>
      <c r="P1672" s="0" t="str">
        <f aca="false">IF(ISBLANK(A1672),"",SUMIF($A$3:$A1672,P$2,$B$3:$B1672))</f>
        <v/>
      </c>
      <c r="Q1672" s="0" t="str">
        <f aca="false">IF(ISBLANK(A1672),"",SUMIF($A$3:$A1672,Q$2,$B$3:$B1672))</f>
        <v/>
      </c>
      <c r="R1672" s="0" t="str">
        <f aca="false">IF(ISBLANK(A1672),"",SUMIF($A$3:$A1672,R$2,$B$3:$B1672))</f>
        <v/>
      </c>
      <c r="T1672" s="9" t="str">
        <f aca="false">IF(ISBLANK(A1672),"",IF($A1672=T$2,$C1672,T1671))</f>
        <v/>
      </c>
      <c r="U1672" s="9" t="str">
        <f aca="false">IF(ISBLANK(A1672),"",IF($A1672=U$2,$C1672,U1671))</f>
        <v/>
      </c>
      <c r="V1672" s="9" t="str">
        <f aca="false">IF(ISBLANK(A1672),"",IF($A1672=V$2,$C1672,V1671))</f>
        <v/>
      </c>
      <c r="W1672" s="9" t="str">
        <f aca="false">IF(ISBLANK(A1672),"",IF($A1672=W$2,$C1672,W1671))</f>
        <v/>
      </c>
    </row>
    <row r="1673" customFormat="false" ht="14.1" hidden="false" customHeight="false" outlineLevel="0" collapsed="false">
      <c r="H1673" s="8" t="n">
        <f aca="false">IF(ISBLANK(D1673),,LEFT(D1673,LEN(D1673)-6)*1)</f>
        <v>0</v>
      </c>
      <c r="I1673" s="9" t="str">
        <f aca="false">IF(ISBLANK(A1673),"",-B1673*C1673)</f>
        <v/>
      </c>
      <c r="J1673" s="9" t="str">
        <f aca="false">IF(ISBLANK(A1673),"",-SUM(I$3:I1673))</f>
        <v/>
      </c>
      <c r="K1673" s="9" t="str">
        <f aca="false">IF(ISBLANK(A1673),"",SUMPRODUCT(O1673:R1673,T1673:W1673)-J1673)</f>
        <v/>
      </c>
      <c r="L1673" s="5" t="str">
        <f aca="false">IF(ISBLANK(A1673),"",K1673/$M$1)</f>
        <v/>
      </c>
      <c r="M1673" s="5" t="str">
        <f aca="false">IF(ISBLANK(A1673),"",K1673/($M$1+SUM(K$3:K1672)))</f>
        <v/>
      </c>
      <c r="N1673" s="0" t="str">
        <f aca="false">IF(ISBLANK(A1673),"",IF(H1674=0,NETWORKDAYS($H$3,H1673,holiday!$B$2:$B$10),IF(DAY(H1673)&lt;DAY(H1674),NETWORKDAYS($H$3,H1673,holiday!$B$2:$B$10),0)))</f>
        <v/>
      </c>
      <c r="O1673" s="0" t="str">
        <f aca="false">IF(ISBLANK(A1673),"",SUMIF($A$3:$A1673,O$2,$B$3:$B1673))</f>
        <v/>
      </c>
      <c r="P1673" s="0" t="str">
        <f aca="false">IF(ISBLANK(A1673),"",SUMIF($A$3:$A1673,P$2,$B$3:$B1673))</f>
        <v/>
      </c>
      <c r="Q1673" s="0" t="str">
        <f aca="false">IF(ISBLANK(A1673),"",SUMIF($A$3:$A1673,Q$2,$B$3:$B1673))</f>
        <v/>
      </c>
      <c r="R1673" s="0" t="str">
        <f aca="false">IF(ISBLANK(A1673),"",SUMIF($A$3:$A1673,R$2,$B$3:$B1673))</f>
        <v/>
      </c>
      <c r="T1673" s="9" t="str">
        <f aca="false">IF(ISBLANK(A1673),"",IF($A1673=T$2,$C1673,T1672))</f>
        <v/>
      </c>
      <c r="U1673" s="9" t="str">
        <f aca="false">IF(ISBLANK(A1673),"",IF($A1673=U$2,$C1673,U1672))</f>
        <v/>
      </c>
      <c r="V1673" s="9" t="str">
        <f aca="false">IF(ISBLANK(A1673),"",IF($A1673=V$2,$C1673,V1672))</f>
        <v/>
      </c>
      <c r="W1673" s="9" t="str">
        <f aca="false">IF(ISBLANK(A1673),"",IF($A1673=W$2,$C1673,W1672))</f>
        <v/>
      </c>
    </row>
    <row r="1674" customFormat="false" ht="14.1" hidden="false" customHeight="false" outlineLevel="0" collapsed="false">
      <c r="H1674" s="8" t="n">
        <f aca="false">IF(ISBLANK(D1674),,LEFT(D1674,LEN(D1674)-6)*1)</f>
        <v>0</v>
      </c>
      <c r="I1674" s="9" t="str">
        <f aca="false">IF(ISBLANK(A1674),"",-B1674*C1674)</f>
        <v/>
      </c>
      <c r="J1674" s="9" t="str">
        <f aca="false">IF(ISBLANK(A1674),"",-SUM(I$3:I1674))</f>
        <v/>
      </c>
      <c r="K1674" s="9" t="str">
        <f aca="false">IF(ISBLANK(A1674),"",SUMPRODUCT(O1674:R1674,T1674:W1674)-J1674)</f>
        <v/>
      </c>
      <c r="L1674" s="5" t="str">
        <f aca="false">IF(ISBLANK(A1674),"",K1674/$M$1)</f>
        <v/>
      </c>
      <c r="M1674" s="5" t="str">
        <f aca="false">IF(ISBLANK(A1674),"",K1674/($M$1+SUM(K$3:K1673)))</f>
        <v/>
      </c>
      <c r="N1674" s="0" t="str">
        <f aca="false">IF(ISBLANK(A1674),"",IF(H1675=0,NETWORKDAYS($H$3,H1674,holiday!$B$2:$B$10),IF(DAY(H1674)&lt;DAY(H1675),NETWORKDAYS($H$3,H1674,holiday!$B$2:$B$10),0)))</f>
        <v/>
      </c>
      <c r="O1674" s="0" t="str">
        <f aca="false">IF(ISBLANK(A1674),"",SUMIF($A$3:$A1674,O$2,$B$3:$B1674))</f>
        <v/>
      </c>
      <c r="P1674" s="0" t="str">
        <f aca="false">IF(ISBLANK(A1674),"",SUMIF($A$3:$A1674,P$2,$B$3:$B1674))</f>
        <v/>
      </c>
      <c r="Q1674" s="0" t="str">
        <f aca="false">IF(ISBLANK(A1674),"",SUMIF($A$3:$A1674,Q$2,$B$3:$B1674))</f>
        <v/>
      </c>
      <c r="R1674" s="0" t="str">
        <f aca="false">IF(ISBLANK(A1674),"",SUMIF($A$3:$A1674,R$2,$B$3:$B1674))</f>
        <v/>
      </c>
      <c r="T1674" s="9" t="str">
        <f aca="false">IF(ISBLANK(A1674),"",IF($A1674=T$2,$C1674,T1673))</f>
        <v/>
      </c>
      <c r="U1674" s="9" t="str">
        <f aca="false">IF(ISBLANK(A1674),"",IF($A1674=U$2,$C1674,U1673))</f>
        <v/>
      </c>
      <c r="V1674" s="9" t="str">
        <f aca="false">IF(ISBLANK(A1674),"",IF($A1674=V$2,$C1674,V1673))</f>
        <v/>
      </c>
      <c r="W1674" s="9" t="str">
        <f aca="false">IF(ISBLANK(A1674),"",IF($A1674=W$2,$C1674,W1673))</f>
        <v/>
      </c>
    </row>
    <row r="1675" customFormat="false" ht="14.1" hidden="false" customHeight="false" outlineLevel="0" collapsed="false">
      <c r="H1675" s="8" t="n">
        <f aca="false">IF(ISBLANK(D1675),,LEFT(D1675,LEN(D1675)-6)*1)</f>
        <v>0</v>
      </c>
      <c r="I1675" s="9" t="str">
        <f aca="false">IF(ISBLANK(A1675),"",-B1675*C1675)</f>
        <v/>
      </c>
      <c r="J1675" s="9" t="str">
        <f aca="false">IF(ISBLANK(A1675),"",-SUM(I$3:I1675))</f>
        <v/>
      </c>
      <c r="K1675" s="9" t="str">
        <f aca="false">IF(ISBLANK(A1675),"",SUMPRODUCT(O1675:R1675,T1675:W1675)-J1675)</f>
        <v/>
      </c>
      <c r="L1675" s="5" t="str">
        <f aca="false">IF(ISBLANK(A1675),"",K1675/$M$1)</f>
        <v/>
      </c>
      <c r="M1675" s="5" t="str">
        <f aca="false">IF(ISBLANK(A1675),"",K1675/($M$1+SUM(K$3:K1674)))</f>
        <v/>
      </c>
      <c r="N1675" s="0" t="str">
        <f aca="false">IF(ISBLANK(A1675),"",IF(H1676=0,NETWORKDAYS($H$3,H1675,holiday!$B$2:$B$10),IF(DAY(H1675)&lt;DAY(H1676),NETWORKDAYS($H$3,H1675,holiday!$B$2:$B$10),0)))</f>
        <v/>
      </c>
      <c r="O1675" s="0" t="str">
        <f aca="false">IF(ISBLANK(A1675),"",SUMIF($A$3:$A1675,O$2,$B$3:$B1675))</f>
        <v/>
      </c>
      <c r="P1675" s="0" t="str">
        <f aca="false">IF(ISBLANK(A1675),"",SUMIF($A$3:$A1675,P$2,$B$3:$B1675))</f>
        <v/>
      </c>
      <c r="Q1675" s="0" t="str">
        <f aca="false">IF(ISBLANK(A1675),"",SUMIF($A$3:$A1675,Q$2,$B$3:$B1675))</f>
        <v/>
      </c>
      <c r="R1675" s="0" t="str">
        <f aca="false">IF(ISBLANK(A1675),"",SUMIF($A$3:$A1675,R$2,$B$3:$B1675))</f>
        <v/>
      </c>
      <c r="T1675" s="9" t="str">
        <f aca="false">IF(ISBLANK(A1675),"",IF($A1675=T$2,$C1675,T1674))</f>
        <v/>
      </c>
      <c r="U1675" s="9" t="str">
        <f aca="false">IF(ISBLANK(A1675),"",IF($A1675=U$2,$C1675,U1674))</f>
        <v/>
      </c>
      <c r="V1675" s="9" t="str">
        <f aca="false">IF(ISBLANK(A1675),"",IF($A1675=V$2,$C1675,V1674))</f>
        <v/>
      </c>
      <c r="W1675" s="9" t="str">
        <f aca="false">IF(ISBLANK(A1675),"",IF($A1675=W$2,$C1675,W1674))</f>
        <v/>
      </c>
    </row>
    <row r="1676" customFormat="false" ht="14.1" hidden="false" customHeight="false" outlineLevel="0" collapsed="false">
      <c r="H1676" s="8" t="n">
        <f aca="false">IF(ISBLANK(D1676),,LEFT(D1676,LEN(D1676)-6)*1)</f>
        <v>0</v>
      </c>
      <c r="I1676" s="9" t="str">
        <f aca="false">IF(ISBLANK(A1676),"",-B1676*C1676)</f>
        <v/>
      </c>
      <c r="J1676" s="9" t="str">
        <f aca="false">IF(ISBLANK(A1676),"",-SUM(I$3:I1676))</f>
        <v/>
      </c>
      <c r="K1676" s="9" t="str">
        <f aca="false">IF(ISBLANK(A1676),"",SUMPRODUCT(O1676:R1676,T1676:W1676)-J1676)</f>
        <v/>
      </c>
      <c r="L1676" s="5" t="str">
        <f aca="false">IF(ISBLANK(A1676),"",K1676/$M$1)</f>
        <v/>
      </c>
      <c r="M1676" s="5" t="str">
        <f aca="false">IF(ISBLANK(A1676),"",K1676/($M$1+SUM(K$3:K1675)))</f>
        <v/>
      </c>
      <c r="N1676" s="0" t="str">
        <f aca="false">IF(ISBLANK(A1676),"",IF(H1677=0,NETWORKDAYS($H$3,H1676,holiday!$B$2:$B$10),IF(DAY(H1676)&lt;DAY(H1677),NETWORKDAYS($H$3,H1676,holiday!$B$2:$B$10),0)))</f>
        <v/>
      </c>
      <c r="O1676" s="0" t="str">
        <f aca="false">IF(ISBLANK(A1676),"",SUMIF($A$3:$A1676,O$2,$B$3:$B1676))</f>
        <v/>
      </c>
      <c r="P1676" s="0" t="str">
        <f aca="false">IF(ISBLANK(A1676),"",SUMIF($A$3:$A1676,P$2,$B$3:$B1676))</f>
        <v/>
      </c>
      <c r="Q1676" s="0" t="str">
        <f aca="false">IF(ISBLANK(A1676),"",SUMIF($A$3:$A1676,Q$2,$B$3:$B1676))</f>
        <v/>
      </c>
      <c r="R1676" s="0" t="str">
        <f aca="false">IF(ISBLANK(A1676),"",SUMIF($A$3:$A1676,R$2,$B$3:$B1676))</f>
        <v/>
      </c>
      <c r="T1676" s="9" t="str">
        <f aca="false">IF(ISBLANK(A1676),"",IF($A1676=T$2,$C1676,T1675))</f>
        <v/>
      </c>
      <c r="U1676" s="9" t="str">
        <f aca="false">IF(ISBLANK(A1676),"",IF($A1676=U$2,$C1676,U1675))</f>
        <v/>
      </c>
      <c r="V1676" s="9" t="str">
        <f aca="false">IF(ISBLANK(A1676),"",IF($A1676=V$2,$C1676,V1675))</f>
        <v/>
      </c>
      <c r="W1676" s="9" t="str">
        <f aca="false">IF(ISBLANK(A1676),"",IF($A1676=W$2,$C1676,W1675))</f>
        <v/>
      </c>
    </row>
    <row r="1677" customFormat="false" ht="14.1" hidden="false" customHeight="false" outlineLevel="0" collapsed="false">
      <c r="H1677" s="8" t="n">
        <f aca="false">IF(ISBLANK(D1677),,LEFT(D1677,LEN(D1677)-6)*1)</f>
        <v>0</v>
      </c>
      <c r="I1677" s="9" t="str">
        <f aca="false">IF(ISBLANK(A1677),"",-B1677*C1677)</f>
        <v/>
      </c>
      <c r="J1677" s="9" t="str">
        <f aca="false">IF(ISBLANK(A1677),"",-SUM(I$3:I1677))</f>
        <v/>
      </c>
      <c r="K1677" s="9" t="str">
        <f aca="false">IF(ISBLANK(A1677),"",SUMPRODUCT(O1677:R1677,T1677:W1677)-J1677)</f>
        <v/>
      </c>
      <c r="L1677" s="5" t="str">
        <f aca="false">IF(ISBLANK(A1677),"",K1677/$M$1)</f>
        <v/>
      </c>
      <c r="M1677" s="5" t="str">
        <f aca="false">IF(ISBLANK(A1677),"",K1677/($M$1+SUM(K$3:K1676)))</f>
        <v/>
      </c>
      <c r="N1677" s="0" t="str">
        <f aca="false">IF(ISBLANK(A1677),"",IF(H1678=0,NETWORKDAYS($H$3,H1677,holiday!$B$2:$B$10),IF(DAY(H1677)&lt;DAY(H1678),NETWORKDAYS($H$3,H1677,holiday!$B$2:$B$10),0)))</f>
        <v/>
      </c>
      <c r="O1677" s="0" t="str">
        <f aca="false">IF(ISBLANK(A1677),"",SUMIF($A$3:$A1677,O$2,$B$3:$B1677))</f>
        <v/>
      </c>
      <c r="P1677" s="0" t="str">
        <f aca="false">IF(ISBLANK(A1677),"",SUMIF($A$3:$A1677,P$2,$B$3:$B1677))</f>
        <v/>
      </c>
      <c r="Q1677" s="0" t="str">
        <f aca="false">IF(ISBLANK(A1677),"",SUMIF($A$3:$A1677,Q$2,$B$3:$B1677))</f>
        <v/>
      </c>
      <c r="R1677" s="0" t="str">
        <f aca="false">IF(ISBLANK(A1677),"",SUMIF($A$3:$A1677,R$2,$B$3:$B1677))</f>
        <v/>
      </c>
      <c r="T1677" s="9" t="str">
        <f aca="false">IF(ISBLANK(A1677),"",IF($A1677=T$2,$C1677,T1676))</f>
        <v/>
      </c>
      <c r="U1677" s="9" t="str">
        <f aca="false">IF(ISBLANK(A1677),"",IF($A1677=U$2,$C1677,U1676))</f>
        <v/>
      </c>
      <c r="V1677" s="9" t="str">
        <f aca="false">IF(ISBLANK(A1677),"",IF($A1677=V$2,$C1677,V1676))</f>
        <v/>
      </c>
      <c r="W1677" s="9" t="str">
        <f aca="false">IF(ISBLANK(A1677),"",IF($A1677=W$2,$C1677,W1676))</f>
        <v/>
      </c>
    </row>
    <row r="1678" customFormat="false" ht="14.1" hidden="false" customHeight="false" outlineLevel="0" collapsed="false">
      <c r="H1678" s="8" t="n">
        <f aca="false">IF(ISBLANK(D1678),,LEFT(D1678,LEN(D1678)-6)*1)</f>
        <v>0</v>
      </c>
      <c r="I1678" s="9" t="str">
        <f aca="false">IF(ISBLANK(A1678),"",-B1678*C1678)</f>
        <v/>
      </c>
      <c r="J1678" s="9" t="str">
        <f aca="false">IF(ISBLANK(A1678),"",-SUM(I$3:I1678))</f>
        <v/>
      </c>
      <c r="K1678" s="9" t="str">
        <f aca="false">IF(ISBLANK(A1678),"",SUMPRODUCT(O1678:R1678,T1678:W1678)-J1678)</f>
        <v/>
      </c>
      <c r="L1678" s="5" t="str">
        <f aca="false">IF(ISBLANK(A1678),"",K1678/$M$1)</f>
        <v/>
      </c>
      <c r="M1678" s="5" t="str">
        <f aca="false">IF(ISBLANK(A1678),"",K1678/($M$1+SUM(K$3:K1677)))</f>
        <v/>
      </c>
      <c r="N1678" s="0" t="str">
        <f aca="false">IF(ISBLANK(A1678),"",IF(H1679=0,NETWORKDAYS($H$3,H1678,holiday!$B$2:$B$10),IF(DAY(H1678)&lt;DAY(H1679),NETWORKDAYS($H$3,H1678,holiday!$B$2:$B$10),0)))</f>
        <v/>
      </c>
      <c r="O1678" s="0" t="str">
        <f aca="false">IF(ISBLANK(A1678),"",SUMIF($A$3:$A1678,O$2,$B$3:$B1678))</f>
        <v/>
      </c>
      <c r="P1678" s="0" t="str">
        <f aca="false">IF(ISBLANK(A1678),"",SUMIF($A$3:$A1678,P$2,$B$3:$B1678))</f>
        <v/>
      </c>
      <c r="Q1678" s="0" t="str">
        <f aca="false">IF(ISBLANK(A1678),"",SUMIF($A$3:$A1678,Q$2,$B$3:$B1678))</f>
        <v/>
      </c>
      <c r="R1678" s="0" t="str">
        <f aca="false">IF(ISBLANK(A1678),"",SUMIF($A$3:$A1678,R$2,$B$3:$B1678))</f>
        <v/>
      </c>
      <c r="T1678" s="9" t="str">
        <f aca="false">IF(ISBLANK(A1678),"",IF($A1678=T$2,$C1678,T1677))</f>
        <v/>
      </c>
      <c r="U1678" s="9" t="str">
        <f aca="false">IF(ISBLANK(A1678),"",IF($A1678=U$2,$C1678,U1677))</f>
        <v/>
      </c>
      <c r="V1678" s="9" t="str">
        <f aca="false">IF(ISBLANK(A1678),"",IF($A1678=V$2,$C1678,V1677))</f>
        <v/>
      </c>
      <c r="W1678" s="9" t="str">
        <f aca="false">IF(ISBLANK(A1678),"",IF($A1678=W$2,$C1678,W1677))</f>
        <v/>
      </c>
    </row>
    <row r="1679" customFormat="false" ht="14.1" hidden="false" customHeight="false" outlineLevel="0" collapsed="false">
      <c r="H1679" s="8" t="n">
        <f aca="false">IF(ISBLANK(D1679),,LEFT(D1679,LEN(D1679)-6)*1)</f>
        <v>0</v>
      </c>
      <c r="I1679" s="9" t="str">
        <f aca="false">IF(ISBLANK(A1679),"",-B1679*C1679)</f>
        <v/>
      </c>
      <c r="J1679" s="9" t="str">
        <f aca="false">IF(ISBLANK(A1679),"",-SUM(I$3:I1679))</f>
        <v/>
      </c>
      <c r="K1679" s="9" t="str">
        <f aca="false">IF(ISBLANK(A1679),"",SUMPRODUCT(O1679:R1679,T1679:W1679)-J1679)</f>
        <v/>
      </c>
      <c r="L1679" s="5" t="str">
        <f aca="false">IF(ISBLANK(A1679),"",K1679/$M$1)</f>
        <v/>
      </c>
      <c r="M1679" s="5" t="str">
        <f aca="false">IF(ISBLANK(A1679),"",K1679/($M$1+SUM(K$3:K1678)))</f>
        <v/>
      </c>
      <c r="N1679" s="0" t="str">
        <f aca="false">IF(ISBLANK(A1679),"",IF(H1680=0,NETWORKDAYS($H$3,H1679,holiday!$B$2:$B$10),IF(DAY(H1679)&lt;DAY(H1680),NETWORKDAYS($H$3,H1679,holiday!$B$2:$B$10),0)))</f>
        <v/>
      </c>
      <c r="O1679" s="0" t="str">
        <f aca="false">IF(ISBLANK(A1679),"",SUMIF($A$3:$A1679,O$2,$B$3:$B1679))</f>
        <v/>
      </c>
      <c r="P1679" s="0" t="str">
        <f aca="false">IF(ISBLANK(A1679),"",SUMIF($A$3:$A1679,P$2,$B$3:$B1679))</f>
        <v/>
      </c>
      <c r="Q1679" s="0" t="str">
        <f aca="false">IF(ISBLANK(A1679),"",SUMIF($A$3:$A1679,Q$2,$B$3:$B1679))</f>
        <v/>
      </c>
      <c r="R1679" s="0" t="str">
        <f aca="false">IF(ISBLANK(A1679),"",SUMIF($A$3:$A1679,R$2,$B$3:$B1679))</f>
        <v/>
      </c>
      <c r="T1679" s="9" t="str">
        <f aca="false">IF(ISBLANK(A1679),"",IF($A1679=T$2,$C1679,T1678))</f>
        <v/>
      </c>
      <c r="U1679" s="9" t="str">
        <f aca="false">IF(ISBLANK(A1679),"",IF($A1679=U$2,$C1679,U1678))</f>
        <v/>
      </c>
      <c r="V1679" s="9" t="str">
        <f aca="false">IF(ISBLANK(A1679),"",IF($A1679=V$2,$C1679,V1678))</f>
        <v/>
      </c>
      <c r="W1679" s="9" t="str">
        <f aca="false">IF(ISBLANK(A1679),"",IF($A1679=W$2,$C1679,W1678))</f>
        <v/>
      </c>
    </row>
    <row r="1680" customFormat="false" ht="14.1" hidden="false" customHeight="false" outlineLevel="0" collapsed="false">
      <c r="H1680" s="8" t="n">
        <f aca="false">IF(ISBLANK(D1680),,LEFT(D1680,LEN(D1680)-6)*1)</f>
        <v>0</v>
      </c>
      <c r="I1680" s="9" t="str">
        <f aca="false">IF(ISBLANK(A1680),"",-B1680*C1680)</f>
        <v/>
      </c>
      <c r="J1680" s="9" t="str">
        <f aca="false">IF(ISBLANK(A1680),"",-SUM(I$3:I1680))</f>
        <v/>
      </c>
      <c r="K1680" s="9" t="str">
        <f aca="false">IF(ISBLANK(A1680),"",SUMPRODUCT(O1680:R1680,T1680:W1680)-J1680)</f>
        <v/>
      </c>
      <c r="L1680" s="5" t="str">
        <f aca="false">IF(ISBLANK(A1680),"",K1680/$M$1)</f>
        <v/>
      </c>
      <c r="M1680" s="5" t="str">
        <f aca="false">IF(ISBLANK(A1680),"",K1680/($M$1+SUM(K$3:K1679)))</f>
        <v/>
      </c>
      <c r="N1680" s="0" t="str">
        <f aca="false">IF(ISBLANK(A1680),"",IF(H1681=0,NETWORKDAYS($H$3,H1680,holiday!$B$2:$B$10),IF(DAY(H1680)&lt;DAY(H1681),NETWORKDAYS($H$3,H1680,holiday!$B$2:$B$10),0)))</f>
        <v/>
      </c>
      <c r="O1680" s="0" t="str">
        <f aca="false">IF(ISBLANK(A1680),"",SUMIF($A$3:$A1680,O$2,$B$3:$B1680))</f>
        <v/>
      </c>
      <c r="P1680" s="0" t="str">
        <f aca="false">IF(ISBLANK(A1680),"",SUMIF($A$3:$A1680,P$2,$B$3:$B1680))</f>
        <v/>
      </c>
      <c r="Q1680" s="0" t="str">
        <f aca="false">IF(ISBLANK(A1680),"",SUMIF($A$3:$A1680,Q$2,$B$3:$B1680))</f>
        <v/>
      </c>
      <c r="R1680" s="0" t="str">
        <f aca="false">IF(ISBLANK(A1680),"",SUMIF($A$3:$A1680,R$2,$B$3:$B1680))</f>
        <v/>
      </c>
      <c r="T1680" s="9" t="str">
        <f aca="false">IF(ISBLANK(A1680),"",IF($A1680=T$2,$C1680,T1679))</f>
        <v/>
      </c>
      <c r="U1680" s="9" t="str">
        <f aca="false">IF(ISBLANK(A1680),"",IF($A1680=U$2,$C1680,U1679))</f>
        <v/>
      </c>
      <c r="V1680" s="9" t="str">
        <f aca="false">IF(ISBLANK(A1680),"",IF($A1680=V$2,$C1680,V1679))</f>
        <v/>
      </c>
      <c r="W1680" s="9" t="str">
        <f aca="false">IF(ISBLANK(A1680),"",IF($A1680=W$2,$C1680,W1679))</f>
        <v/>
      </c>
    </row>
    <row r="1681" customFormat="false" ht="14.1" hidden="false" customHeight="false" outlineLevel="0" collapsed="false">
      <c r="H1681" s="8" t="n">
        <f aca="false">IF(ISBLANK(D1681),,LEFT(D1681,LEN(D1681)-6)*1)</f>
        <v>0</v>
      </c>
      <c r="I1681" s="9" t="str">
        <f aca="false">IF(ISBLANK(A1681),"",-B1681*C1681)</f>
        <v/>
      </c>
      <c r="J1681" s="9" t="str">
        <f aca="false">IF(ISBLANK(A1681),"",-SUM(I$3:I1681))</f>
        <v/>
      </c>
      <c r="K1681" s="9" t="str">
        <f aca="false">IF(ISBLANK(A1681),"",SUMPRODUCT(O1681:R1681,T1681:W1681)-J1681)</f>
        <v/>
      </c>
      <c r="L1681" s="5" t="str">
        <f aca="false">IF(ISBLANK(A1681),"",K1681/$M$1)</f>
        <v/>
      </c>
      <c r="M1681" s="5" t="str">
        <f aca="false">IF(ISBLANK(A1681),"",K1681/($M$1+SUM(K$3:K1680)))</f>
        <v/>
      </c>
      <c r="N1681" s="0" t="str">
        <f aca="false">IF(ISBLANK(A1681),"",IF(H1682=0,NETWORKDAYS($H$3,H1681,holiday!$B$2:$B$10),IF(DAY(H1681)&lt;DAY(H1682),NETWORKDAYS($H$3,H1681,holiday!$B$2:$B$10),0)))</f>
        <v/>
      </c>
      <c r="O1681" s="0" t="str">
        <f aca="false">IF(ISBLANK(A1681),"",SUMIF($A$3:$A1681,O$2,$B$3:$B1681))</f>
        <v/>
      </c>
      <c r="P1681" s="0" t="str">
        <f aca="false">IF(ISBLANK(A1681),"",SUMIF($A$3:$A1681,P$2,$B$3:$B1681))</f>
        <v/>
      </c>
      <c r="Q1681" s="0" t="str">
        <f aca="false">IF(ISBLANK(A1681),"",SUMIF($A$3:$A1681,Q$2,$B$3:$B1681))</f>
        <v/>
      </c>
      <c r="R1681" s="0" t="str">
        <f aca="false">IF(ISBLANK(A1681),"",SUMIF($A$3:$A1681,R$2,$B$3:$B1681))</f>
        <v/>
      </c>
      <c r="T1681" s="9" t="str">
        <f aca="false">IF(ISBLANK(A1681),"",IF($A1681=T$2,$C1681,T1680))</f>
        <v/>
      </c>
      <c r="U1681" s="9" t="str">
        <f aca="false">IF(ISBLANK(A1681),"",IF($A1681=U$2,$C1681,U1680))</f>
        <v/>
      </c>
      <c r="V1681" s="9" t="str">
        <f aca="false">IF(ISBLANK(A1681),"",IF($A1681=V$2,$C1681,V1680))</f>
        <v/>
      </c>
      <c r="W1681" s="9" t="str">
        <f aca="false">IF(ISBLANK(A1681),"",IF($A1681=W$2,$C1681,W1680))</f>
        <v/>
      </c>
    </row>
    <row r="1682" customFormat="false" ht="14.1" hidden="false" customHeight="false" outlineLevel="0" collapsed="false">
      <c r="H1682" s="8" t="n">
        <f aca="false">IF(ISBLANK(D1682),,LEFT(D1682,LEN(D1682)-6)*1)</f>
        <v>0</v>
      </c>
      <c r="I1682" s="9" t="str">
        <f aca="false">IF(ISBLANK(A1682),"",-B1682*C1682)</f>
        <v/>
      </c>
      <c r="J1682" s="9" t="str">
        <f aca="false">IF(ISBLANK(A1682),"",-SUM(I$3:I1682))</f>
        <v/>
      </c>
      <c r="K1682" s="9" t="str">
        <f aca="false">IF(ISBLANK(A1682),"",SUMPRODUCT(O1682:R1682,T1682:W1682)-J1682)</f>
        <v/>
      </c>
      <c r="L1682" s="5" t="str">
        <f aca="false">IF(ISBLANK(A1682),"",K1682/$M$1)</f>
        <v/>
      </c>
      <c r="M1682" s="5" t="str">
        <f aca="false">IF(ISBLANK(A1682),"",K1682/($M$1+SUM(K$3:K1681)))</f>
        <v/>
      </c>
      <c r="N1682" s="0" t="str">
        <f aca="false">IF(ISBLANK(A1682),"",IF(H1683=0,NETWORKDAYS($H$3,H1682,holiday!$B$2:$B$10),IF(DAY(H1682)&lt;DAY(H1683),NETWORKDAYS($H$3,H1682,holiday!$B$2:$B$10),0)))</f>
        <v/>
      </c>
      <c r="O1682" s="0" t="str">
        <f aca="false">IF(ISBLANK(A1682),"",SUMIF($A$3:$A1682,O$2,$B$3:$B1682))</f>
        <v/>
      </c>
      <c r="P1682" s="0" t="str">
        <f aca="false">IF(ISBLANK(A1682),"",SUMIF($A$3:$A1682,P$2,$B$3:$B1682))</f>
        <v/>
      </c>
      <c r="Q1682" s="0" t="str">
        <f aca="false">IF(ISBLANK(A1682),"",SUMIF($A$3:$A1682,Q$2,$B$3:$B1682))</f>
        <v/>
      </c>
      <c r="R1682" s="0" t="str">
        <f aca="false">IF(ISBLANK(A1682),"",SUMIF($A$3:$A1682,R$2,$B$3:$B1682))</f>
        <v/>
      </c>
      <c r="T1682" s="9" t="str">
        <f aca="false">IF(ISBLANK(A1682),"",IF($A1682=T$2,$C1682,T1681))</f>
        <v/>
      </c>
      <c r="U1682" s="9" t="str">
        <f aca="false">IF(ISBLANK(A1682),"",IF($A1682=U$2,$C1682,U1681))</f>
        <v/>
      </c>
      <c r="V1682" s="9" t="str">
        <f aca="false">IF(ISBLANK(A1682),"",IF($A1682=V$2,$C1682,V1681))</f>
        <v/>
      </c>
      <c r="W1682" s="9" t="str">
        <f aca="false">IF(ISBLANK(A1682),"",IF($A1682=W$2,$C1682,W1681))</f>
        <v/>
      </c>
    </row>
    <row r="1683" customFormat="false" ht="14.1" hidden="false" customHeight="false" outlineLevel="0" collapsed="false">
      <c r="H1683" s="8" t="n">
        <f aca="false">IF(ISBLANK(D1683),,LEFT(D1683,LEN(D1683)-6)*1)</f>
        <v>0</v>
      </c>
      <c r="I1683" s="9" t="str">
        <f aca="false">IF(ISBLANK(A1683),"",-B1683*C1683)</f>
        <v/>
      </c>
      <c r="J1683" s="9" t="str">
        <f aca="false">IF(ISBLANK(A1683),"",-SUM(I$3:I1683))</f>
        <v/>
      </c>
      <c r="K1683" s="9" t="str">
        <f aca="false">IF(ISBLANK(A1683),"",SUMPRODUCT(O1683:R1683,T1683:W1683)-J1683)</f>
        <v/>
      </c>
      <c r="L1683" s="5" t="str">
        <f aca="false">IF(ISBLANK(A1683),"",K1683/$M$1)</f>
        <v/>
      </c>
      <c r="M1683" s="5" t="str">
        <f aca="false">IF(ISBLANK(A1683),"",K1683/($M$1+SUM(K$3:K1682)))</f>
        <v/>
      </c>
      <c r="N1683" s="0" t="str">
        <f aca="false">IF(ISBLANK(A1683),"",IF(H1684=0,NETWORKDAYS($H$3,H1683,holiday!$B$2:$B$10),IF(DAY(H1683)&lt;DAY(H1684),NETWORKDAYS($H$3,H1683,holiday!$B$2:$B$10),0)))</f>
        <v/>
      </c>
      <c r="O1683" s="0" t="str">
        <f aca="false">IF(ISBLANK(A1683),"",SUMIF($A$3:$A1683,O$2,$B$3:$B1683))</f>
        <v/>
      </c>
      <c r="P1683" s="0" t="str">
        <f aca="false">IF(ISBLANK(A1683),"",SUMIF($A$3:$A1683,P$2,$B$3:$B1683))</f>
        <v/>
      </c>
      <c r="Q1683" s="0" t="str">
        <f aca="false">IF(ISBLANK(A1683),"",SUMIF($A$3:$A1683,Q$2,$B$3:$B1683))</f>
        <v/>
      </c>
      <c r="R1683" s="0" t="str">
        <f aca="false">IF(ISBLANK(A1683),"",SUMIF($A$3:$A1683,R$2,$B$3:$B1683))</f>
        <v/>
      </c>
      <c r="T1683" s="9" t="str">
        <f aca="false">IF(ISBLANK(A1683),"",IF($A1683=T$2,$C1683,T1682))</f>
        <v/>
      </c>
      <c r="U1683" s="9" t="str">
        <f aca="false">IF(ISBLANK(A1683),"",IF($A1683=U$2,$C1683,U1682))</f>
        <v/>
      </c>
      <c r="V1683" s="9" t="str">
        <f aca="false">IF(ISBLANK(A1683),"",IF($A1683=V$2,$C1683,V1682))</f>
        <v/>
      </c>
      <c r="W1683" s="9" t="str">
        <f aca="false">IF(ISBLANK(A1683),"",IF($A1683=W$2,$C1683,W1682))</f>
        <v/>
      </c>
    </row>
    <row r="1684" customFormat="false" ht="14.1" hidden="false" customHeight="false" outlineLevel="0" collapsed="false">
      <c r="H1684" s="8" t="n">
        <f aca="false">IF(ISBLANK(D1684),,LEFT(D1684,LEN(D1684)-6)*1)</f>
        <v>0</v>
      </c>
      <c r="I1684" s="9" t="str">
        <f aca="false">IF(ISBLANK(A1684),"",-B1684*C1684)</f>
        <v/>
      </c>
      <c r="J1684" s="9" t="str">
        <f aca="false">IF(ISBLANK(A1684),"",-SUM(I$3:I1684))</f>
        <v/>
      </c>
      <c r="K1684" s="9" t="str">
        <f aca="false">IF(ISBLANK(A1684),"",SUMPRODUCT(O1684:R1684,T1684:W1684)-J1684)</f>
        <v/>
      </c>
      <c r="L1684" s="5" t="str">
        <f aca="false">IF(ISBLANK(A1684),"",K1684/$M$1)</f>
        <v/>
      </c>
      <c r="M1684" s="5" t="str">
        <f aca="false">IF(ISBLANK(A1684),"",K1684/($M$1+SUM(K$3:K1683)))</f>
        <v/>
      </c>
      <c r="N1684" s="0" t="str">
        <f aca="false">IF(ISBLANK(A1684),"",IF(H1685=0,NETWORKDAYS($H$3,H1684,holiday!$B$2:$B$10),IF(DAY(H1684)&lt;DAY(H1685),NETWORKDAYS($H$3,H1684,holiday!$B$2:$B$10),0)))</f>
        <v/>
      </c>
      <c r="O1684" s="0" t="str">
        <f aca="false">IF(ISBLANK(A1684),"",SUMIF($A$3:$A1684,O$2,$B$3:$B1684))</f>
        <v/>
      </c>
      <c r="P1684" s="0" t="str">
        <f aca="false">IF(ISBLANK(A1684),"",SUMIF($A$3:$A1684,P$2,$B$3:$B1684))</f>
        <v/>
      </c>
      <c r="Q1684" s="0" t="str">
        <f aca="false">IF(ISBLANK(A1684),"",SUMIF($A$3:$A1684,Q$2,$B$3:$B1684))</f>
        <v/>
      </c>
      <c r="R1684" s="0" t="str">
        <f aca="false">IF(ISBLANK(A1684),"",SUMIF($A$3:$A1684,R$2,$B$3:$B1684))</f>
        <v/>
      </c>
      <c r="T1684" s="9" t="str">
        <f aca="false">IF(ISBLANK(A1684),"",IF($A1684=T$2,$C1684,T1683))</f>
        <v/>
      </c>
      <c r="U1684" s="9" t="str">
        <f aca="false">IF(ISBLANK(A1684),"",IF($A1684=U$2,$C1684,U1683))</f>
        <v/>
      </c>
      <c r="V1684" s="9" t="str">
        <f aca="false">IF(ISBLANK(A1684),"",IF($A1684=V$2,$C1684,V1683))</f>
        <v/>
      </c>
      <c r="W1684" s="9" t="str">
        <f aca="false">IF(ISBLANK(A1684),"",IF($A1684=W$2,$C1684,W1683))</f>
        <v/>
      </c>
    </row>
    <row r="1685" customFormat="false" ht="14.1" hidden="false" customHeight="false" outlineLevel="0" collapsed="false">
      <c r="H1685" s="8" t="n">
        <f aca="false">IF(ISBLANK(D1685),,LEFT(D1685,LEN(D1685)-6)*1)</f>
        <v>0</v>
      </c>
      <c r="I1685" s="9" t="str">
        <f aca="false">IF(ISBLANK(A1685),"",-B1685*C1685)</f>
        <v/>
      </c>
      <c r="J1685" s="9" t="str">
        <f aca="false">IF(ISBLANK(A1685),"",-SUM(I$3:I1685))</f>
        <v/>
      </c>
      <c r="K1685" s="9" t="str">
        <f aca="false">IF(ISBLANK(A1685),"",SUMPRODUCT(O1685:R1685,T1685:W1685)-J1685)</f>
        <v/>
      </c>
      <c r="L1685" s="5" t="str">
        <f aca="false">IF(ISBLANK(A1685),"",K1685/$M$1)</f>
        <v/>
      </c>
      <c r="M1685" s="5" t="str">
        <f aca="false">IF(ISBLANK(A1685),"",K1685/($M$1+SUM(K$3:K1684)))</f>
        <v/>
      </c>
      <c r="N1685" s="0" t="str">
        <f aca="false">IF(ISBLANK(A1685),"",IF(H1686=0,NETWORKDAYS($H$3,H1685,holiday!$B$2:$B$10),IF(DAY(H1685)&lt;DAY(H1686),NETWORKDAYS($H$3,H1685,holiday!$B$2:$B$10),0)))</f>
        <v/>
      </c>
      <c r="O1685" s="0" t="str">
        <f aca="false">IF(ISBLANK(A1685),"",SUMIF($A$3:$A1685,O$2,$B$3:$B1685))</f>
        <v/>
      </c>
      <c r="P1685" s="0" t="str">
        <f aca="false">IF(ISBLANK(A1685),"",SUMIF($A$3:$A1685,P$2,$B$3:$B1685))</f>
        <v/>
      </c>
      <c r="Q1685" s="0" t="str">
        <f aca="false">IF(ISBLANK(A1685),"",SUMIF($A$3:$A1685,Q$2,$B$3:$B1685))</f>
        <v/>
      </c>
      <c r="R1685" s="0" t="str">
        <f aca="false">IF(ISBLANK(A1685),"",SUMIF($A$3:$A1685,R$2,$B$3:$B1685))</f>
        <v/>
      </c>
      <c r="T1685" s="9" t="str">
        <f aca="false">IF(ISBLANK(A1685),"",IF($A1685=T$2,$C1685,T1684))</f>
        <v/>
      </c>
      <c r="U1685" s="9" t="str">
        <f aca="false">IF(ISBLANK(A1685),"",IF($A1685=U$2,$C1685,U1684))</f>
        <v/>
      </c>
      <c r="V1685" s="9" t="str">
        <f aca="false">IF(ISBLANK(A1685),"",IF($A1685=V$2,$C1685,V1684))</f>
        <v/>
      </c>
      <c r="W1685" s="9" t="str">
        <f aca="false">IF(ISBLANK(A1685),"",IF($A1685=W$2,$C1685,W1684))</f>
        <v/>
      </c>
    </row>
    <row r="1686" customFormat="false" ht="14.1" hidden="false" customHeight="false" outlineLevel="0" collapsed="false">
      <c r="H1686" s="8" t="n">
        <f aca="false">IF(ISBLANK(D1686),,LEFT(D1686,LEN(D1686)-6)*1)</f>
        <v>0</v>
      </c>
      <c r="I1686" s="9" t="str">
        <f aca="false">IF(ISBLANK(A1686),"",-B1686*C1686)</f>
        <v/>
      </c>
      <c r="J1686" s="9" t="str">
        <f aca="false">IF(ISBLANK(A1686),"",-SUM(I$3:I1686))</f>
        <v/>
      </c>
      <c r="K1686" s="9" t="str">
        <f aca="false">IF(ISBLANK(A1686),"",SUMPRODUCT(O1686:R1686,T1686:W1686)-J1686)</f>
        <v/>
      </c>
      <c r="L1686" s="5" t="str">
        <f aca="false">IF(ISBLANK(A1686),"",K1686/$M$1)</f>
        <v/>
      </c>
      <c r="M1686" s="5" t="str">
        <f aca="false">IF(ISBLANK(A1686),"",K1686/($M$1+SUM(K$3:K1685)))</f>
        <v/>
      </c>
      <c r="N1686" s="0" t="str">
        <f aca="false">IF(ISBLANK(A1686),"",IF(H1687=0,NETWORKDAYS($H$3,H1686,holiday!$B$2:$B$10),IF(DAY(H1686)&lt;DAY(H1687),NETWORKDAYS($H$3,H1686,holiday!$B$2:$B$10),0)))</f>
        <v/>
      </c>
      <c r="O1686" s="0" t="str">
        <f aca="false">IF(ISBLANK(A1686),"",SUMIF($A$3:$A1686,O$2,$B$3:$B1686))</f>
        <v/>
      </c>
      <c r="P1686" s="0" t="str">
        <f aca="false">IF(ISBLANK(A1686),"",SUMIF($A$3:$A1686,P$2,$B$3:$B1686))</f>
        <v/>
      </c>
      <c r="Q1686" s="0" t="str">
        <f aca="false">IF(ISBLANK(A1686),"",SUMIF($A$3:$A1686,Q$2,$B$3:$B1686))</f>
        <v/>
      </c>
      <c r="R1686" s="0" t="str">
        <f aca="false">IF(ISBLANK(A1686),"",SUMIF($A$3:$A1686,R$2,$B$3:$B1686))</f>
        <v/>
      </c>
      <c r="T1686" s="9" t="str">
        <f aca="false">IF(ISBLANK(A1686),"",IF($A1686=T$2,$C1686,T1685))</f>
        <v/>
      </c>
      <c r="U1686" s="9" t="str">
        <f aca="false">IF(ISBLANK(A1686),"",IF($A1686=U$2,$C1686,U1685))</f>
        <v/>
      </c>
      <c r="V1686" s="9" t="str">
        <f aca="false">IF(ISBLANK(A1686),"",IF($A1686=V$2,$C1686,V1685))</f>
        <v/>
      </c>
      <c r="W1686" s="9" t="str">
        <f aca="false">IF(ISBLANK(A1686),"",IF($A1686=W$2,$C1686,W1685))</f>
        <v/>
      </c>
    </row>
    <row r="1687" customFormat="false" ht="14.1" hidden="false" customHeight="false" outlineLevel="0" collapsed="false">
      <c r="H1687" s="8" t="n">
        <f aca="false">IF(ISBLANK(D1687),,LEFT(D1687,LEN(D1687)-6)*1)</f>
        <v>0</v>
      </c>
      <c r="I1687" s="9" t="str">
        <f aca="false">IF(ISBLANK(A1687),"",-B1687*C1687)</f>
        <v/>
      </c>
      <c r="J1687" s="9" t="str">
        <f aca="false">IF(ISBLANK(A1687),"",-SUM(I$3:I1687))</f>
        <v/>
      </c>
      <c r="K1687" s="9" t="str">
        <f aca="false">IF(ISBLANK(A1687),"",SUMPRODUCT(O1687:R1687,T1687:W1687)-J1687)</f>
        <v/>
      </c>
      <c r="L1687" s="5" t="str">
        <f aca="false">IF(ISBLANK(A1687),"",K1687/$M$1)</f>
        <v/>
      </c>
      <c r="M1687" s="5" t="str">
        <f aca="false">IF(ISBLANK(A1687),"",K1687/($M$1+SUM(K$3:K1686)))</f>
        <v/>
      </c>
      <c r="N1687" s="0" t="str">
        <f aca="false">IF(ISBLANK(A1687),"",IF(H1688=0,NETWORKDAYS($H$3,H1687,holiday!$B$2:$B$10),IF(DAY(H1687)&lt;DAY(H1688),NETWORKDAYS($H$3,H1687,holiday!$B$2:$B$10),0)))</f>
        <v/>
      </c>
      <c r="O1687" s="0" t="str">
        <f aca="false">IF(ISBLANK(A1687),"",SUMIF($A$3:$A1687,O$2,$B$3:$B1687))</f>
        <v/>
      </c>
      <c r="P1687" s="0" t="str">
        <f aca="false">IF(ISBLANK(A1687),"",SUMIF($A$3:$A1687,P$2,$B$3:$B1687))</f>
        <v/>
      </c>
      <c r="Q1687" s="0" t="str">
        <f aca="false">IF(ISBLANK(A1687),"",SUMIF($A$3:$A1687,Q$2,$B$3:$B1687))</f>
        <v/>
      </c>
      <c r="R1687" s="0" t="str">
        <f aca="false">IF(ISBLANK(A1687),"",SUMIF($A$3:$A1687,R$2,$B$3:$B1687))</f>
        <v/>
      </c>
      <c r="T1687" s="9" t="str">
        <f aca="false">IF(ISBLANK(A1687),"",IF($A1687=T$2,$C1687,T1686))</f>
        <v/>
      </c>
      <c r="U1687" s="9" t="str">
        <f aca="false">IF(ISBLANK(A1687),"",IF($A1687=U$2,$C1687,U1686))</f>
        <v/>
      </c>
      <c r="V1687" s="9" t="str">
        <f aca="false">IF(ISBLANK(A1687),"",IF($A1687=V$2,$C1687,V1686))</f>
        <v/>
      </c>
      <c r="W1687" s="9" t="str">
        <f aca="false">IF(ISBLANK(A1687),"",IF($A1687=W$2,$C1687,W1686))</f>
        <v/>
      </c>
    </row>
    <row r="1688" customFormat="false" ht="14.1" hidden="false" customHeight="false" outlineLevel="0" collapsed="false">
      <c r="H1688" s="8" t="n">
        <f aca="false">IF(ISBLANK(D1688),,LEFT(D1688,LEN(D1688)-6)*1)</f>
        <v>0</v>
      </c>
      <c r="I1688" s="9" t="str">
        <f aca="false">IF(ISBLANK(A1688),"",-B1688*C1688)</f>
        <v/>
      </c>
      <c r="J1688" s="9" t="str">
        <f aca="false">IF(ISBLANK(A1688),"",-SUM(I$3:I1688))</f>
        <v/>
      </c>
      <c r="K1688" s="9" t="str">
        <f aca="false">IF(ISBLANK(A1688),"",SUMPRODUCT(O1688:R1688,T1688:W1688)-J1688)</f>
        <v/>
      </c>
      <c r="L1688" s="5" t="str">
        <f aca="false">IF(ISBLANK(A1688),"",K1688/$M$1)</f>
        <v/>
      </c>
      <c r="M1688" s="5" t="str">
        <f aca="false">IF(ISBLANK(A1688),"",K1688/($M$1+SUM(K$3:K1687)))</f>
        <v/>
      </c>
      <c r="N1688" s="0" t="str">
        <f aca="false">IF(ISBLANK(A1688),"",IF(H1689=0,NETWORKDAYS($H$3,H1688,holiday!$B$2:$B$10),IF(DAY(H1688)&lt;DAY(H1689),NETWORKDAYS($H$3,H1688,holiday!$B$2:$B$10),0)))</f>
        <v/>
      </c>
      <c r="O1688" s="0" t="str">
        <f aca="false">IF(ISBLANK(A1688),"",SUMIF($A$3:$A1688,O$2,$B$3:$B1688))</f>
        <v/>
      </c>
      <c r="P1688" s="0" t="str">
        <f aca="false">IF(ISBLANK(A1688),"",SUMIF($A$3:$A1688,P$2,$B$3:$B1688))</f>
        <v/>
      </c>
      <c r="Q1688" s="0" t="str">
        <f aca="false">IF(ISBLANK(A1688),"",SUMIF($A$3:$A1688,Q$2,$B$3:$B1688))</f>
        <v/>
      </c>
      <c r="R1688" s="0" t="str">
        <f aca="false">IF(ISBLANK(A1688),"",SUMIF($A$3:$A1688,R$2,$B$3:$B1688))</f>
        <v/>
      </c>
      <c r="T1688" s="9" t="str">
        <f aca="false">IF(ISBLANK(A1688),"",IF($A1688=T$2,$C1688,T1687))</f>
        <v/>
      </c>
      <c r="U1688" s="9" t="str">
        <f aca="false">IF(ISBLANK(A1688),"",IF($A1688=U$2,$C1688,U1687))</f>
        <v/>
      </c>
      <c r="V1688" s="9" t="str">
        <f aca="false">IF(ISBLANK(A1688),"",IF($A1688=V$2,$C1688,V1687))</f>
        <v/>
      </c>
      <c r="W1688" s="9" t="str">
        <f aca="false">IF(ISBLANK(A1688),"",IF($A1688=W$2,$C1688,W1687))</f>
        <v/>
      </c>
    </row>
    <row r="1689" customFormat="false" ht="14.1" hidden="false" customHeight="false" outlineLevel="0" collapsed="false">
      <c r="H1689" s="8" t="n">
        <f aca="false">IF(ISBLANK(D1689),,LEFT(D1689,LEN(D1689)-6)*1)</f>
        <v>0</v>
      </c>
      <c r="I1689" s="9" t="str">
        <f aca="false">IF(ISBLANK(A1689),"",-B1689*C1689)</f>
        <v/>
      </c>
      <c r="J1689" s="9" t="str">
        <f aca="false">IF(ISBLANK(A1689),"",-SUM(I$3:I1689))</f>
        <v/>
      </c>
      <c r="K1689" s="9" t="str">
        <f aca="false">IF(ISBLANK(A1689),"",SUMPRODUCT(O1689:R1689,T1689:W1689)-J1689)</f>
        <v/>
      </c>
      <c r="L1689" s="5" t="str">
        <f aca="false">IF(ISBLANK(A1689),"",K1689/$M$1)</f>
        <v/>
      </c>
      <c r="M1689" s="5" t="str">
        <f aca="false">IF(ISBLANK(A1689),"",K1689/($M$1+SUM(K$3:K1688)))</f>
        <v/>
      </c>
      <c r="N1689" s="0" t="str">
        <f aca="false">IF(ISBLANK(A1689),"",IF(H1690=0,NETWORKDAYS($H$3,H1689,holiday!$B$2:$B$10),IF(DAY(H1689)&lt;DAY(H1690),NETWORKDAYS($H$3,H1689,holiday!$B$2:$B$10),0)))</f>
        <v/>
      </c>
      <c r="O1689" s="0" t="str">
        <f aca="false">IF(ISBLANK(A1689),"",SUMIF($A$3:$A1689,O$2,$B$3:$B1689))</f>
        <v/>
      </c>
      <c r="P1689" s="0" t="str">
        <f aca="false">IF(ISBLANK(A1689),"",SUMIF($A$3:$A1689,P$2,$B$3:$B1689))</f>
        <v/>
      </c>
      <c r="Q1689" s="0" t="str">
        <f aca="false">IF(ISBLANK(A1689),"",SUMIF($A$3:$A1689,Q$2,$B$3:$B1689))</f>
        <v/>
      </c>
      <c r="R1689" s="0" t="str">
        <f aca="false">IF(ISBLANK(A1689),"",SUMIF($A$3:$A1689,R$2,$B$3:$B1689))</f>
        <v/>
      </c>
      <c r="T1689" s="9" t="str">
        <f aca="false">IF(ISBLANK(A1689),"",IF($A1689=T$2,$C1689,T1688))</f>
        <v/>
      </c>
      <c r="U1689" s="9" t="str">
        <f aca="false">IF(ISBLANK(A1689),"",IF($A1689=U$2,$C1689,U1688))</f>
        <v/>
      </c>
      <c r="V1689" s="9" t="str">
        <f aca="false">IF(ISBLANK(A1689),"",IF($A1689=V$2,$C1689,V1688))</f>
        <v/>
      </c>
      <c r="W1689" s="9" t="str">
        <f aca="false">IF(ISBLANK(A1689),"",IF($A1689=W$2,$C1689,W1688))</f>
        <v/>
      </c>
    </row>
    <row r="1690" customFormat="false" ht="14.1" hidden="false" customHeight="false" outlineLevel="0" collapsed="false">
      <c r="H1690" s="8" t="n">
        <f aca="false">IF(ISBLANK(D1690),,LEFT(D1690,LEN(D1690)-6)*1)</f>
        <v>0</v>
      </c>
      <c r="I1690" s="9" t="str">
        <f aca="false">IF(ISBLANK(A1690),"",-B1690*C1690)</f>
        <v/>
      </c>
      <c r="J1690" s="9" t="str">
        <f aca="false">IF(ISBLANK(A1690),"",-SUM(I$3:I1690))</f>
        <v/>
      </c>
      <c r="K1690" s="9" t="str">
        <f aca="false">IF(ISBLANK(A1690),"",SUMPRODUCT(O1690:R1690,T1690:W1690)-J1690)</f>
        <v/>
      </c>
      <c r="L1690" s="5" t="str">
        <f aca="false">IF(ISBLANK(A1690),"",K1690/$M$1)</f>
        <v/>
      </c>
      <c r="M1690" s="5" t="str">
        <f aca="false">IF(ISBLANK(A1690),"",K1690/($M$1+SUM(K$3:K1689)))</f>
        <v/>
      </c>
      <c r="N1690" s="0" t="str">
        <f aca="false">IF(ISBLANK(A1690),"",IF(H1691=0,NETWORKDAYS($H$3,H1690,holiday!$B$2:$B$10),IF(DAY(H1690)&lt;DAY(H1691),NETWORKDAYS($H$3,H1690,holiday!$B$2:$B$10),0)))</f>
        <v/>
      </c>
      <c r="O1690" s="0" t="str">
        <f aca="false">IF(ISBLANK(A1690),"",SUMIF($A$3:$A1690,O$2,$B$3:$B1690))</f>
        <v/>
      </c>
      <c r="P1690" s="0" t="str">
        <f aca="false">IF(ISBLANK(A1690),"",SUMIF($A$3:$A1690,P$2,$B$3:$B1690))</f>
        <v/>
      </c>
      <c r="Q1690" s="0" t="str">
        <f aca="false">IF(ISBLANK(A1690),"",SUMIF($A$3:$A1690,Q$2,$B$3:$B1690))</f>
        <v/>
      </c>
      <c r="R1690" s="0" t="str">
        <f aca="false">IF(ISBLANK(A1690),"",SUMIF($A$3:$A1690,R$2,$B$3:$B1690))</f>
        <v/>
      </c>
      <c r="T1690" s="9" t="str">
        <f aca="false">IF(ISBLANK(A1690),"",IF($A1690=T$2,$C1690,T1689))</f>
        <v/>
      </c>
      <c r="U1690" s="9" t="str">
        <f aca="false">IF(ISBLANK(A1690),"",IF($A1690=U$2,$C1690,U1689))</f>
        <v/>
      </c>
      <c r="V1690" s="9" t="str">
        <f aca="false">IF(ISBLANK(A1690),"",IF($A1690=V$2,$C1690,V1689))</f>
        <v/>
      </c>
      <c r="W1690" s="9" t="str">
        <f aca="false">IF(ISBLANK(A1690),"",IF($A1690=W$2,$C1690,W1689))</f>
        <v/>
      </c>
    </row>
    <row r="1691" customFormat="false" ht="14.1" hidden="false" customHeight="false" outlineLevel="0" collapsed="false">
      <c r="H1691" s="8" t="n">
        <f aca="false">IF(ISBLANK(D1691),,LEFT(D1691,LEN(D1691)-6)*1)</f>
        <v>0</v>
      </c>
      <c r="I1691" s="9" t="str">
        <f aca="false">IF(ISBLANK(A1691),"",-B1691*C1691)</f>
        <v/>
      </c>
      <c r="J1691" s="9" t="str">
        <f aca="false">IF(ISBLANK(A1691),"",-SUM(I$3:I1691))</f>
        <v/>
      </c>
      <c r="K1691" s="9" t="str">
        <f aca="false">IF(ISBLANK(A1691),"",SUMPRODUCT(O1691:R1691,T1691:W1691)-J1691)</f>
        <v/>
      </c>
      <c r="L1691" s="5" t="str">
        <f aca="false">IF(ISBLANK(A1691),"",K1691/$M$1)</f>
        <v/>
      </c>
      <c r="M1691" s="5" t="str">
        <f aca="false">IF(ISBLANK(A1691),"",K1691/($M$1+SUM(K$3:K1690)))</f>
        <v/>
      </c>
      <c r="N1691" s="0" t="str">
        <f aca="false">IF(ISBLANK(A1691),"",IF(H1692=0,NETWORKDAYS($H$3,H1691,holiday!$B$2:$B$10),IF(DAY(H1691)&lt;DAY(H1692),NETWORKDAYS($H$3,H1691,holiday!$B$2:$B$10),0)))</f>
        <v/>
      </c>
      <c r="O1691" s="0" t="str">
        <f aca="false">IF(ISBLANK(A1691),"",SUMIF($A$3:$A1691,O$2,$B$3:$B1691))</f>
        <v/>
      </c>
      <c r="P1691" s="0" t="str">
        <f aca="false">IF(ISBLANK(A1691),"",SUMIF($A$3:$A1691,P$2,$B$3:$B1691))</f>
        <v/>
      </c>
      <c r="Q1691" s="0" t="str">
        <f aca="false">IF(ISBLANK(A1691),"",SUMIF($A$3:$A1691,Q$2,$B$3:$B1691))</f>
        <v/>
      </c>
      <c r="R1691" s="0" t="str">
        <f aca="false">IF(ISBLANK(A1691),"",SUMIF($A$3:$A1691,R$2,$B$3:$B1691))</f>
        <v/>
      </c>
      <c r="T1691" s="9" t="str">
        <f aca="false">IF(ISBLANK(A1691),"",IF($A1691=T$2,$C1691,T1690))</f>
        <v/>
      </c>
      <c r="U1691" s="9" t="str">
        <f aca="false">IF(ISBLANK(A1691),"",IF($A1691=U$2,$C1691,U1690))</f>
        <v/>
      </c>
      <c r="V1691" s="9" t="str">
        <f aca="false">IF(ISBLANK(A1691),"",IF($A1691=V$2,$C1691,V1690))</f>
        <v/>
      </c>
      <c r="W1691" s="9" t="str">
        <f aca="false">IF(ISBLANK(A1691),"",IF($A1691=W$2,$C1691,W1690))</f>
        <v/>
      </c>
    </row>
    <row r="1692" customFormat="false" ht="14.1" hidden="false" customHeight="false" outlineLevel="0" collapsed="false">
      <c r="H1692" s="8" t="n">
        <f aca="false">IF(ISBLANK(D1692),,LEFT(D1692,LEN(D1692)-6)*1)</f>
        <v>0</v>
      </c>
      <c r="I1692" s="9" t="str">
        <f aca="false">IF(ISBLANK(A1692),"",-B1692*C1692)</f>
        <v/>
      </c>
      <c r="J1692" s="9" t="str">
        <f aca="false">IF(ISBLANK(A1692),"",-SUM(I$3:I1692))</f>
        <v/>
      </c>
      <c r="K1692" s="9" t="str">
        <f aca="false">IF(ISBLANK(A1692),"",SUMPRODUCT(O1692:R1692,T1692:W1692)-J1692)</f>
        <v/>
      </c>
      <c r="L1692" s="5" t="str">
        <f aca="false">IF(ISBLANK(A1692),"",K1692/$M$1)</f>
        <v/>
      </c>
      <c r="M1692" s="5" t="str">
        <f aca="false">IF(ISBLANK(A1692),"",K1692/($M$1+SUM(K$3:K1691)))</f>
        <v/>
      </c>
      <c r="N1692" s="0" t="str">
        <f aca="false">IF(ISBLANK(A1692),"",IF(H1693=0,NETWORKDAYS($H$3,H1692,holiday!$B$2:$B$10),IF(DAY(H1692)&lt;DAY(H1693),NETWORKDAYS($H$3,H1692,holiday!$B$2:$B$10),0)))</f>
        <v/>
      </c>
      <c r="O1692" s="0" t="str">
        <f aca="false">IF(ISBLANK(A1692),"",SUMIF($A$3:$A1692,O$2,$B$3:$B1692))</f>
        <v/>
      </c>
      <c r="P1692" s="0" t="str">
        <f aca="false">IF(ISBLANK(A1692),"",SUMIF($A$3:$A1692,P$2,$B$3:$B1692))</f>
        <v/>
      </c>
      <c r="Q1692" s="0" t="str">
        <f aca="false">IF(ISBLANK(A1692),"",SUMIF($A$3:$A1692,Q$2,$B$3:$B1692))</f>
        <v/>
      </c>
      <c r="R1692" s="0" t="str">
        <f aca="false">IF(ISBLANK(A1692),"",SUMIF($A$3:$A1692,R$2,$B$3:$B1692))</f>
        <v/>
      </c>
      <c r="T1692" s="9" t="str">
        <f aca="false">IF(ISBLANK(A1692),"",IF($A1692=T$2,$C1692,T1691))</f>
        <v/>
      </c>
      <c r="U1692" s="9" t="str">
        <f aca="false">IF(ISBLANK(A1692),"",IF($A1692=U$2,$C1692,U1691))</f>
        <v/>
      </c>
      <c r="V1692" s="9" t="str">
        <f aca="false">IF(ISBLANK(A1692),"",IF($A1692=V$2,$C1692,V1691))</f>
        <v/>
      </c>
      <c r="W1692" s="9" t="str">
        <f aca="false">IF(ISBLANK(A1692),"",IF($A1692=W$2,$C1692,W1691))</f>
        <v/>
      </c>
    </row>
    <row r="1693" customFormat="false" ht="14.1" hidden="false" customHeight="false" outlineLevel="0" collapsed="false">
      <c r="H1693" s="8" t="n">
        <f aca="false">IF(ISBLANK(D1693),,LEFT(D1693,LEN(D1693)-6)*1)</f>
        <v>0</v>
      </c>
      <c r="I1693" s="9" t="str">
        <f aca="false">IF(ISBLANK(A1693),"",-B1693*C1693)</f>
        <v/>
      </c>
      <c r="J1693" s="9" t="str">
        <f aca="false">IF(ISBLANK(A1693),"",-SUM(I$3:I1693))</f>
        <v/>
      </c>
      <c r="K1693" s="9" t="str">
        <f aca="false">IF(ISBLANK(A1693),"",SUMPRODUCT(O1693:R1693,T1693:W1693)-J1693)</f>
        <v/>
      </c>
      <c r="L1693" s="5" t="str">
        <f aca="false">IF(ISBLANK(A1693),"",K1693/$M$1)</f>
        <v/>
      </c>
      <c r="M1693" s="5" t="str">
        <f aca="false">IF(ISBLANK(A1693),"",K1693/($M$1+SUM(K$3:K1692)))</f>
        <v/>
      </c>
      <c r="N1693" s="0" t="str">
        <f aca="false">IF(ISBLANK(A1693),"",IF(H1694=0,NETWORKDAYS($H$3,H1693,holiday!$B$2:$B$10),IF(DAY(H1693)&lt;DAY(H1694),NETWORKDAYS($H$3,H1693,holiday!$B$2:$B$10),0)))</f>
        <v/>
      </c>
      <c r="O1693" s="0" t="str">
        <f aca="false">IF(ISBLANK(A1693),"",SUMIF($A$3:$A1693,O$2,$B$3:$B1693))</f>
        <v/>
      </c>
      <c r="P1693" s="0" t="str">
        <f aca="false">IF(ISBLANK(A1693),"",SUMIF($A$3:$A1693,P$2,$B$3:$B1693))</f>
        <v/>
      </c>
      <c r="Q1693" s="0" t="str">
        <f aca="false">IF(ISBLANK(A1693),"",SUMIF($A$3:$A1693,Q$2,$B$3:$B1693))</f>
        <v/>
      </c>
      <c r="R1693" s="0" t="str">
        <f aca="false">IF(ISBLANK(A1693),"",SUMIF($A$3:$A1693,R$2,$B$3:$B1693))</f>
        <v/>
      </c>
      <c r="T1693" s="9" t="str">
        <f aca="false">IF(ISBLANK(A1693),"",IF($A1693=T$2,$C1693,T1692))</f>
        <v/>
      </c>
      <c r="U1693" s="9" t="str">
        <f aca="false">IF(ISBLANK(A1693),"",IF($A1693=U$2,$C1693,U1692))</f>
        <v/>
      </c>
      <c r="V1693" s="9" t="str">
        <f aca="false">IF(ISBLANK(A1693),"",IF($A1693=V$2,$C1693,V1692))</f>
        <v/>
      </c>
      <c r="W1693" s="9" t="str">
        <f aca="false">IF(ISBLANK(A1693),"",IF($A1693=W$2,$C1693,W1692))</f>
        <v/>
      </c>
    </row>
    <row r="1694" customFormat="false" ht="14.1" hidden="false" customHeight="false" outlineLevel="0" collapsed="false">
      <c r="H1694" s="8" t="n">
        <f aca="false">IF(ISBLANK(D1694),,LEFT(D1694,LEN(D1694)-6)*1)</f>
        <v>0</v>
      </c>
      <c r="I1694" s="9" t="str">
        <f aca="false">IF(ISBLANK(A1694),"",-B1694*C1694)</f>
        <v/>
      </c>
      <c r="J1694" s="9" t="str">
        <f aca="false">IF(ISBLANK(A1694),"",-SUM(I$3:I1694))</f>
        <v/>
      </c>
      <c r="K1694" s="9" t="str">
        <f aca="false">IF(ISBLANK(A1694),"",SUMPRODUCT(O1694:R1694,T1694:W1694)-J1694)</f>
        <v/>
      </c>
      <c r="L1694" s="5" t="str">
        <f aca="false">IF(ISBLANK(A1694),"",K1694/$M$1)</f>
        <v/>
      </c>
      <c r="M1694" s="5" t="str">
        <f aca="false">IF(ISBLANK(A1694),"",K1694/($M$1+SUM(K$3:K1693)))</f>
        <v/>
      </c>
      <c r="N1694" s="0" t="str">
        <f aca="false">IF(ISBLANK(A1694),"",IF(H1695=0,NETWORKDAYS($H$3,H1694,holiday!$B$2:$B$10),IF(DAY(H1694)&lt;DAY(H1695),NETWORKDAYS($H$3,H1694,holiday!$B$2:$B$10),0)))</f>
        <v/>
      </c>
      <c r="O1694" s="0" t="str">
        <f aca="false">IF(ISBLANK(A1694),"",SUMIF($A$3:$A1694,O$2,$B$3:$B1694))</f>
        <v/>
      </c>
      <c r="P1694" s="0" t="str">
        <f aca="false">IF(ISBLANK(A1694),"",SUMIF($A$3:$A1694,P$2,$B$3:$B1694))</f>
        <v/>
      </c>
      <c r="Q1694" s="0" t="str">
        <f aca="false">IF(ISBLANK(A1694),"",SUMIF($A$3:$A1694,Q$2,$B$3:$B1694))</f>
        <v/>
      </c>
      <c r="R1694" s="0" t="str">
        <f aca="false">IF(ISBLANK(A1694),"",SUMIF($A$3:$A1694,R$2,$B$3:$B1694))</f>
        <v/>
      </c>
      <c r="T1694" s="9" t="str">
        <f aca="false">IF(ISBLANK(A1694),"",IF($A1694=T$2,$C1694,T1693))</f>
        <v/>
      </c>
      <c r="U1694" s="9" t="str">
        <f aca="false">IF(ISBLANK(A1694),"",IF($A1694=U$2,$C1694,U1693))</f>
        <v/>
      </c>
      <c r="V1694" s="9" t="str">
        <f aca="false">IF(ISBLANK(A1694),"",IF($A1694=V$2,$C1694,V1693))</f>
        <v/>
      </c>
      <c r="W1694" s="9" t="str">
        <f aca="false">IF(ISBLANK(A1694),"",IF($A1694=W$2,$C1694,W1693))</f>
        <v/>
      </c>
    </row>
    <row r="1695" customFormat="false" ht="14.1" hidden="false" customHeight="false" outlineLevel="0" collapsed="false">
      <c r="H1695" s="8" t="n">
        <f aca="false">IF(ISBLANK(D1695),,LEFT(D1695,LEN(D1695)-6)*1)</f>
        <v>0</v>
      </c>
      <c r="I1695" s="9" t="str">
        <f aca="false">IF(ISBLANK(A1695),"",-B1695*C1695)</f>
        <v/>
      </c>
      <c r="J1695" s="9" t="str">
        <f aca="false">IF(ISBLANK(A1695),"",-SUM(I$3:I1695))</f>
        <v/>
      </c>
      <c r="K1695" s="9" t="str">
        <f aca="false">IF(ISBLANK(A1695),"",SUMPRODUCT(O1695:R1695,T1695:W1695)-J1695)</f>
        <v/>
      </c>
      <c r="L1695" s="5" t="str">
        <f aca="false">IF(ISBLANK(A1695),"",K1695/$M$1)</f>
        <v/>
      </c>
      <c r="M1695" s="5" t="str">
        <f aca="false">IF(ISBLANK(A1695),"",K1695/($M$1+SUM(K$3:K1694)))</f>
        <v/>
      </c>
      <c r="N1695" s="0" t="str">
        <f aca="false">IF(ISBLANK(A1695),"",IF(H1696=0,NETWORKDAYS($H$3,H1695,holiday!$B$2:$B$10),IF(DAY(H1695)&lt;DAY(H1696),NETWORKDAYS($H$3,H1695,holiday!$B$2:$B$10),0)))</f>
        <v/>
      </c>
      <c r="O1695" s="0" t="str">
        <f aca="false">IF(ISBLANK(A1695),"",SUMIF($A$3:$A1695,O$2,$B$3:$B1695))</f>
        <v/>
      </c>
      <c r="P1695" s="0" t="str">
        <f aca="false">IF(ISBLANK(A1695),"",SUMIF($A$3:$A1695,P$2,$B$3:$B1695))</f>
        <v/>
      </c>
      <c r="Q1695" s="0" t="str">
        <f aca="false">IF(ISBLANK(A1695),"",SUMIF($A$3:$A1695,Q$2,$B$3:$B1695))</f>
        <v/>
      </c>
      <c r="R1695" s="0" t="str">
        <f aca="false">IF(ISBLANK(A1695),"",SUMIF($A$3:$A1695,R$2,$B$3:$B1695))</f>
        <v/>
      </c>
      <c r="T1695" s="9" t="str">
        <f aca="false">IF(ISBLANK(A1695),"",IF($A1695=T$2,$C1695,T1694))</f>
        <v/>
      </c>
      <c r="U1695" s="9" t="str">
        <f aca="false">IF(ISBLANK(A1695),"",IF($A1695=U$2,$C1695,U1694))</f>
        <v/>
      </c>
      <c r="V1695" s="9" t="str">
        <f aca="false">IF(ISBLANK(A1695),"",IF($A1695=V$2,$C1695,V1694))</f>
        <v/>
      </c>
      <c r="W1695" s="9" t="str">
        <f aca="false">IF(ISBLANK(A1695),"",IF($A1695=W$2,$C1695,W1694))</f>
        <v/>
      </c>
    </row>
    <row r="1696" customFormat="false" ht="14.1" hidden="false" customHeight="false" outlineLevel="0" collapsed="false">
      <c r="H1696" s="8" t="n">
        <f aca="false">IF(ISBLANK(D1696),,LEFT(D1696,LEN(D1696)-6)*1)</f>
        <v>0</v>
      </c>
      <c r="I1696" s="9" t="str">
        <f aca="false">IF(ISBLANK(A1696),"",-B1696*C1696)</f>
        <v/>
      </c>
      <c r="J1696" s="9" t="str">
        <f aca="false">IF(ISBLANK(A1696),"",-SUM(I$3:I1696))</f>
        <v/>
      </c>
      <c r="K1696" s="9" t="str">
        <f aca="false">IF(ISBLANK(A1696),"",SUMPRODUCT(O1696:R1696,T1696:W1696)-J1696)</f>
        <v/>
      </c>
      <c r="L1696" s="5" t="str">
        <f aca="false">IF(ISBLANK(A1696),"",K1696/$M$1)</f>
        <v/>
      </c>
      <c r="M1696" s="5" t="str">
        <f aca="false">IF(ISBLANK(A1696),"",K1696/($M$1+SUM(K$3:K1695)))</f>
        <v/>
      </c>
      <c r="N1696" s="0" t="str">
        <f aca="false">IF(ISBLANK(A1696),"",IF(H1697=0,NETWORKDAYS($H$3,H1696,holiday!$B$2:$B$10),IF(DAY(H1696)&lt;DAY(H1697),NETWORKDAYS($H$3,H1696,holiday!$B$2:$B$10),0)))</f>
        <v/>
      </c>
      <c r="O1696" s="0" t="str">
        <f aca="false">IF(ISBLANK(A1696),"",SUMIF($A$3:$A1696,O$2,$B$3:$B1696))</f>
        <v/>
      </c>
      <c r="P1696" s="0" t="str">
        <f aca="false">IF(ISBLANK(A1696),"",SUMIF($A$3:$A1696,P$2,$B$3:$B1696))</f>
        <v/>
      </c>
      <c r="Q1696" s="0" t="str">
        <f aca="false">IF(ISBLANK(A1696),"",SUMIF($A$3:$A1696,Q$2,$B$3:$B1696))</f>
        <v/>
      </c>
      <c r="R1696" s="0" t="str">
        <f aca="false">IF(ISBLANK(A1696),"",SUMIF($A$3:$A1696,R$2,$B$3:$B1696))</f>
        <v/>
      </c>
      <c r="T1696" s="9" t="str">
        <f aca="false">IF(ISBLANK(A1696),"",IF($A1696=T$2,$C1696,T1695))</f>
        <v/>
      </c>
      <c r="U1696" s="9" t="str">
        <f aca="false">IF(ISBLANK(A1696),"",IF($A1696=U$2,$C1696,U1695))</f>
        <v/>
      </c>
      <c r="V1696" s="9" t="str">
        <f aca="false">IF(ISBLANK(A1696),"",IF($A1696=V$2,$C1696,V1695))</f>
        <v/>
      </c>
      <c r="W1696" s="9" t="str">
        <f aca="false">IF(ISBLANK(A1696),"",IF($A1696=W$2,$C1696,W1695))</f>
        <v/>
      </c>
    </row>
    <row r="1697" customFormat="false" ht="14.1" hidden="false" customHeight="false" outlineLevel="0" collapsed="false">
      <c r="H1697" s="8" t="n">
        <f aca="false">IF(ISBLANK(D1697),,LEFT(D1697,LEN(D1697)-6)*1)</f>
        <v>0</v>
      </c>
      <c r="I1697" s="9" t="str">
        <f aca="false">IF(ISBLANK(A1697),"",-B1697*C1697)</f>
        <v/>
      </c>
      <c r="J1697" s="9" t="str">
        <f aca="false">IF(ISBLANK(A1697),"",-SUM(I$3:I1697))</f>
        <v/>
      </c>
      <c r="K1697" s="9" t="str">
        <f aca="false">IF(ISBLANK(A1697),"",SUMPRODUCT(O1697:R1697,T1697:W1697)-J1697)</f>
        <v/>
      </c>
      <c r="L1697" s="5" t="str">
        <f aca="false">IF(ISBLANK(A1697),"",K1697/$M$1)</f>
        <v/>
      </c>
      <c r="M1697" s="5" t="str">
        <f aca="false">IF(ISBLANK(A1697),"",K1697/($M$1+SUM(K$3:K1696)))</f>
        <v/>
      </c>
      <c r="N1697" s="0" t="str">
        <f aca="false">IF(ISBLANK(A1697),"",IF(H1698=0,NETWORKDAYS($H$3,H1697,holiday!$B$2:$B$10),IF(DAY(H1697)&lt;DAY(H1698),NETWORKDAYS($H$3,H1697,holiday!$B$2:$B$10),0)))</f>
        <v/>
      </c>
      <c r="O1697" s="0" t="str">
        <f aca="false">IF(ISBLANK(A1697),"",SUMIF($A$3:$A1697,O$2,$B$3:$B1697))</f>
        <v/>
      </c>
      <c r="P1697" s="0" t="str">
        <f aca="false">IF(ISBLANK(A1697),"",SUMIF($A$3:$A1697,P$2,$B$3:$B1697))</f>
        <v/>
      </c>
      <c r="Q1697" s="0" t="str">
        <f aca="false">IF(ISBLANK(A1697),"",SUMIF($A$3:$A1697,Q$2,$B$3:$B1697))</f>
        <v/>
      </c>
      <c r="R1697" s="0" t="str">
        <f aca="false">IF(ISBLANK(A1697),"",SUMIF($A$3:$A1697,R$2,$B$3:$B1697))</f>
        <v/>
      </c>
      <c r="T1697" s="9" t="str">
        <f aca="false">IF(ISBLANK(A1697),"",IF($A1697=T$2,$C1697,T1696))</f>
        <v/>
      </c>
      <c r="U1697" s="9" t="str">
        <f aca="false">IF(ISBLANK(A1697),"",IF($A1697=U$2,$C1697,U1696))</f>
        <v/>
      </c>
      <c r="V1697" s="9" t="str">
        <f aca="false">IF(ISBLANK(A1697),"",IF($A1697=V$2,$C1697,V1696))</f>
        <v/>
      </c>
      <c r="W1697" s="9" t="str">
        <f aca="false">IF(ISBLANK(A1697),"",IF($A1697=W$2,$C1697,W1696))</f>
        <v/>
      </c>
    </row>
    <row r="1698" customFormat="false" ht="14.1" hidden="false" customHeight="false" outlineLevel="0" collapsed="false">
      <c r="H1698" s="8" t="n">
        <f aca="false">IF(ISBLANK(D1698),,LEFT(D1698,LEN(D1698)-6)*1)</f>
        <v>0</v>
      </c>
      <c r="I1698" s="9" t="str">
        <f aca="false">IF(ISBLANK(A1698),"",-B1698*C1698)</f>
        <v/>
      </c>
      <c r="J1698" s="9" t="str">
        <f aca="false">IF(ISBLANK(A1698),"",-SUM(I$3:I1698))</f>
        <v/>
      </c>
      <c r="K1698" s="9" t="str">
        <f aca="false">IF(ISBLANK(A1698),"",SUMPRODUCT(O1698:R1698,T1698:W1698)-J1698)</f>
        <v/>
      </c>
      <c r="L1698" s="5" t="str">
        <f aca="false">IF(ISBLANK(A1698),"",K1698/$M$1)</f>
        <v/>
      </c>
      <c r="M1698" s="5" t="str">
        <f aca="false">IF(ISBLANK(A1698),"",K1698/($M$1+SUM(K$3:K1697)))</f>
        <v/>
      </c>
      <c r="N1698" s="0" t="str">
        <f aca="false">IF(ISBLANK(A1698),"",IF(H1699=0,NETWORKDAYS($H$3,H1698,holiday!$B$2:$B$10),IF(DAY(H1698)&lt;DAY(H1699),NETWORKDAYS($H$3,H1698,holiday!$B$2:$B$10),0)))</f>
        <v/>
      </c>
      <c r="O1698" s="0" t="str">
        <f aca="false">IF(ISBLANK(A1698),"",SUMIF($A$3:$A1698,O$2,$B$3:$B1698))</f>
        <v/>
      </c>
      <c r="P1698" s="0" t="str">
        <f aca="false">IF(ISBLANK(A1698),"",SUMIF($A$3:$A1698,P$2,$B$3:$B1698))</f>
        <v/>
      </c>
      <c r="Q1698" s="0" t="str">
        <f aca="false">IF(ISBLANK(A1698),"",SUMIF($A$3:$A1698,Q$2,$B$3:$B1698))</f>
        <v/>
      </c>
      <c r="R1698" s="0" t="str">
        <f aca="false">IF(ISBLANK(A1698),"",SUMIF($A$3:$A1698,R$2,$B$3:$B1698))</f>
        <v/>
      </c>
      <c r="T1698" s="9" t="str">
        <f aca="false">IF(ISBLANK(A1698),"",IF($A1698=T$2,$C1698,T1697))</f>
        <v/>
      </c>
      <c r="U1698" s="9" t="str">
        <f aca="false">IF(ISBLANK(A1698),"",IF($A1698=U$2,$C1698,U1697))</f>
        <v/>
      </c>
      <c r="V1698" s="9" t="str">
        <f aca="false">IF(ISBLANK(A1698),"",IF($A1698=V$2,$C1698,V1697))</f>
        <v/>
      </c>
      <c r="W1698" s="9" t="str">
        <f aca="false">IF(ISBLANK(A1698),"",IF($A1698=W$2,$C1698,W1697))</f>
        <v/>
      </c>
    </row>
    <row r="1699" customFormat="false" ht="14.1" hidden="false" customHeight="false" outlineLevel="0" collapsed="false">
      <c r="H1699" s="8" t="n">
        <f aca="false">IF(ISBLANK(D1699),,LEFT(D1699,LEN(D1699)-6)*1)</f>
        <v>0</v>
      </c>
      <c r="I1699" s="9" t="str">
        <f aca="false">IF(ISBLANK(A1699),"",-B1699*C1699)</f>
        <v/>
      </c>
      <c r="J1699" s="9" t="str">
        <f aca="false">IF(ISBLANK(A1699),"",-SUM(I$3:I1699))</f>
        <v/>
      </c>
      <c r="K1699" s="9" t="str">
        <f aca="false">IF(ISBLANK(A1699),"",SUMPRODUCT(O1699:R1699,T1699:W1699)-J1699)</f>
        <v/>
      </c>
      <c r="L1699" s="5" t="str">
        <f aca="false">IF(ISBLANK(A1699),"",K1699/$M$1)</f>
        <v/>
      </c>
      <c r="M1699" s="5" t="str">
        <f aca="false">IF(ISBLANK(A1699),"",K1699/($M$1+SUM(K$3:K1698)))</f>
        <v/>
      </c>
      <c r="N1699" s="0" t="str">
        <f aca="false">IF(ISBLANK(A1699),"",IF(H1700=0,NETWORKDAYS($H$3,H1699,holiday!$B$2:$B$10),IF(DAY(H1699)&lt;DAY(H1700),NETWORKDAYS($H$3,H1699,holiday!$B$2:$B$10),0)))</f>
        <v/>
      </c>
      <c r="O1699" s="0" t="str">
        <f aca="false">IF(ISBLANK(A1699),"",SUMIF($A$3:$A1699,O$2,$B$3:$B1699))</f>
        <v/>
      </c>
      <c r="P1699" s="0" t="str">
        <f aca="false">IF(ISBLANK(A1699),"",SUMIF($A$3:$A1699,P$2,$B$3:$B1699))</f>
        <v/>
      </c>
      <c r="Q1699" s="0" t="str">
        <f aca="false">IF(ISBLANK(A1699),"",SUMIF($A$3:$A1699,Q$2,$B$3:$B1699))</f>
        <v/>
      </c>
      <c r="R1699" s="0" t="str">
        <f aca="false">IF(ISBLANK(A1699),"",SUMIF($A$3:$A1699,R$2,$B$3:$B1699))</f>
        <v/>
      </c>
      <c r="T1699" s="9" t="str">
        <f aca="false">IF(ISBLANK(A1699),"",IF($A1699=T$2,$C1699,T1698))</f>
        <v/>
      </c>
      <c r="U1699" s="9" t="str">
        <f aca="false">IF(ISBLANK(A1699),"",IF($A1699=U$2,$C1699,U1698))</f>
        <v/>
      </c>
      <c r="V1699" s="9" t="str">
        <f aca="false">IF(ISBLANK(A1699),"",IF($A1699=V$2,$C1699,V1698))</f>
        <v/>
      </c>
      <c r="W1699" s="9" t="str">
        <f aca="false">IF(ISBLANK(A1699),"",IF($A1699=W$2,$C1699,W1698))</f>
        <v/>
      </c>
    </row>
    <row r="1700" customFormat="false" ht="14.1" hidden="false" customHeight="false" outlineLevel="0" collapsed="false">
      <c r="H1700" s="8" t="n">
        <f aca="false">IF(ISBLANK(D1700),,LEFT(D1700,LEN(D1700)-6)*1)</f>
        <v>0</v>
      </c>
      <c r="I1700" s="9" t="str">
        <f aca="false">IF(ISBLANK(A1700),"",-B1700*C1700)</f>
        <v/>
      </c>
      <c r="J1700" s="9" t="str">
        <f aca="false">IF(ISBLANK(A1700),"",-SUM(I$3:I1700))</f>
        <v/>
      </c>
      <c r="K1700" s="9" t="str">
        <f aca="false">IF(ISBLANK(A1700),"",SUMPRODUCT(O1700:R1700,T1700:W1700)-J1700)</f>
        <v/>
      </c>
      <c r="L1700" s="5" t="str">
        <f aca="false">IF(ISBLANK(A1700),"",K1700/$M$1)</f>
        <v/>
      </c>
      <c r="M1700" s="5" t="str">
        <f aca="false">IF(ISBLANK(A1700),"",K1700/($M$1+SUM(K$3:K1699)))</f>
        <v/>
      </c>
      <c r="N1700" s="0" t="str">
        <f aca="false">IF(ISBLANK(A1700),"",IF(H1701=0,NETWORKDAYS($H$3,H1700,holiday!$B$2:$B$10),IF(DAY(H1700)&lt;DAY(H1701),NETWORKDAYS($H$3,H1700,holiday!$B$2:$B$10),0)))</f>
        <v/>
      </c>
      <c r="O1700" s="0" t="str">
        <f aca="false">IF(ISBLANK(A1700),"",SUMIF($A$3:$A1700,O$2,$B$3:$B1700))</f>
        <v/>
      </c>
      <c r="P1700" s="0" t="str">
        <f aca="false">IF(ISBLANK(A1700),"",SUMIF($A$3:$A1700,P$2,$B$3:$B1700))</f>
        <v/>
      </c>
      <c r="Q1700" s="0" t="str">
        <f aca="false">IF(ISBLANK(A1700),"",SUMIF($A$3:$A1700,Q$2,$B$3:$B1700))</f>
        <v/>
      </c>
      <c r="R1700" s="0" t="str">
        <f aca="false">IF(ISBLANK(A1700),"",SUMIF($A$3:$A1700,R$2,$B$3:$B1700))</f>
        <v/>
      </c>
      <c r="T1700" s="9" t="str">
        <f aca="false">IF(ISBLANK(A1700),"",IF($A1700=T$2,$C1700,T1699))</f>
        <v/>
      </c>
      <c r="U1700" s="9" t="str">
        <f aca="false">IF(ISBLANK(A1700),"",IF($A1700=U$2,$C1700,U1699))</f>
        <v/>
      </c>
      <c r="V1700" s="9" t="str">
        <f aca="false">IF(ISBLANK(A1700),"",IF($A1700=V$2,$C1700,V1699))</f>
        <v/>
      </c>
      <c r="W1700" s="9" t="str">
        <f aca="false">IF(ISBLANK(A1700),"",IF($A1700=W$2,$C1700,W1699))</f>
        <v/>
      </c>
    </row>
    <row r="1701" customFormat="false" ht="14.1" hidden="false" customHeight="false" outlineLevel="0" collapsed="false">
      <c r="H1701" s="8" t="n">
        <f aca="false">IF(ISBLANK(D1701),,LEFT(D1701,LEN(D1701)-6)*1)</f>
        <v>0</v>
      </c>
      <c r="I1701" s="9" t="str">
        <f aca="false">IF(ISBLANK(A1701),"",-B1701*C1701)</f>
        <v/>
      </c>
      <c r="J1701" s="9" t="str">
        <f aca="false">IF(ISBLANK(A1701),"",-SUM(I$3:I1701))</f>
        <v/>
      </c>
      <c r="K1701" s="9" t="str">
        <f aca="false">IF(ISBLANK(A1701),"",SUMPRODUCT(O1701:R1701,T1701:W1701)-J1701)</f>
        <v/>
      </c>
      <c r="L1701" s="5" t="str">
        <f aca="false">IF(ISBLANK(A1701),"",K1701/$M$1)</f>
        <v/>
      </c>
      <c r="M1701" s="5" t="str">
        <f aca="false">IF(ISBLANK(A1701),"",K1701/($M$1+SUM(K$3:K1700)))</f>
        <v/>
      </c>
      <c r="N1701" s="0" t="str">
        <f aca="false">IF(ISBLANK(A1701),"",IF(H1702=0,NETWORKDAYS($H$3,H1701,holiday!$B$2:$B$10),IF(DAY(H1701)&lt;DAY(H1702),NETWORKDAYS($H$3,H1701,holiday!$B$2:$B$10),0)))</f>
        <v/>
      </c>
      <c r="O1701" s="0" t="str">
        <f aca="false">IF(ISBLANK(A1701),"",SUMIF($A$3:$A1701,O$2,$B$3:$B1701))</f>
        <v/>
      </c>
      <c r="P1701" s="0" t="str">
        <f aca="false">IF(ISBLANK(A1701),"",SUMIF($A$3:$A1701,P$2,$B$3:$B1701))</f>
        <v/>
      </c>
      <c r="Q1701" s="0" t="str">
        <f aca="false">IF(ISBLANK(A1701),"",SUMIF($A$3:$A1701,Q$2,$B$3:$B1701))</f>
        <v/>
      </c>
      <c r="R1701" s="0" t="str">
        <f aca="false">IF(ISBLANK(A1701),"",SUMIF($A$3:$A1701,R$2,$B$3:$B1701))</f>
        <v/>
      </c>
      <c r="T1701" s="9" t="str">
        <f aca="false">IF(ISBLANK(A1701),"",IF($A1701=T$2,$C1701,T1700))</f>
        <v/>
      </c>
      <c r="U1701" s="9" t="str">
        <f aca="false">IF(ISBLANK(A1701),"",IF($A1701=U$2,$C1701,U1700))</f>
        <v/>
      </c>
      <c r="V1701" s="9" t="str">
        <f aca="false">IF(ISBLANK(A1701),"",IF($A1701=V$2,$C1701,V1700))</f>
        <v/>
      </c>
      <c r="W1701" s="9" t="str">
        <f aca="false">IF(ISBLANK(A1701),"",IF($A1701=W$2,$C1701,W1700))</f>
        <v/>
      </c>
    </row>
    <row r="1702" customFormat="false" ht="14.1" hidden="false" customHeight="false" outlineLevel="0" collapsed="false">
      <c r="H1702" s="8" t="n">
        <f aca="false">IF(ISBLANK(D1702),,LEFT(D1702,LEN(D1702)-6)*1)</f>
        <v>0</v>
      </c>
      <c r="I1702" s="9" t="str">
        <f aca="false">IF(ISBLANK(A1702),"",-B1702*C1702)</f>
        <v/>
      </c>
      <c r="J1702" s="9" t="str">
        <f aca="false">IF(ISBLANK(A1702),"",-SUM(I$3:I1702))</f>
        <v/>
      </c>
      <c r="K1702" s="9" t="str">
        <f aca="false">IF(ISBLANK(A1702),"",SUMPRODUCT(O1702:R1702,T1702:W1702)-J1702)</f>
        <v/>
      </c>
      <c r="L1702" s="5" t="str">
        <f aca="false">IF(ISBLANK(A1702),"",K1702/$M$1)</f>
        <v/>
      </c>
      <c r="M1702" s="5" t="str">
        <f aca="false">IF(ISBLANK(A1702),"",K1702/($M$1+SUM(K$3:K1701)))</f>
        <v/>
      </c>
      <c r="N1702" s="0" t="str">
        <f aca="false">IF(ISBLANK(A1702),"",IF(H1703=0,NETWORKDAYS($H$3,H1702,holiday!$B$2:$B$10),IF(DAY(H1702)&lt;DAY(H1703),NETWORKDAYS($H$3,H1702,holiday!$B$2:$B$10),0)))</f>
        <v/>
      </c>
      <c r="O1702" s="0" t="str">
        <f aca="false">IF(ISBLANK(A1702),"",SUMIF($A$3:$A1702,O$2,$B$3:$B1702))</f>
        <v/>
      </c>
      <c r="P1702" s="0" t="str">
        <f aca="false">IF(ISBLANK(A1702),"",SUMIF($A$3:$A1702,P$2,$B$3:$B1702))</f>
        <v/>
      </c>
      <c r="Q1702" s="0" t="str">
        <f aca="false">IF(ISBLANK(A1702),"",SUMIF($A$3:$A1702,Q$2,$B$3:$B1702))</f>
        <v/>
      </c>
      <c r="R1702" s="0" t="str">
        <f aca="false">IF(ISBLANK(A1702),"",SUMIF($A$3:$A1702,R$2,$B$3:$B1702))</f>
        <v/>
      </c>
      <c r="T1702" s="9" t="str">
        <f aca="false">IF(ISBLANK(A1702),"",IF($A1702=T$2,$C1702,T1701))</f>
        <v/>
      </c>
      <c r="U1702" s="9" t="str">
        <f aca="false">IF(ISBLANK(A1702),"",IF($A1702=U$2,$C1702,U1701))</f>
        <v/>
      </c>
      <c r="V1702" s="9" t="str">
        <f aca="false">IF(ISBLANK(A1702),"",IF($A1702=V$2,$C1702,V1701))</f>
        <v/>
      </c>
      <c r="W1702" s="9" t="str">
        <f aca="false">IF(ISBLANK(A1702),"",IF($A1702=W$2,$C1702,W1701))</f>
        <v/>
      </c>
    </row>
    <row r="1703" customFormat="false" ht="14.1" hidden="false" customHeight="false" outlineLevel="0" collapsed="false">
      <c r="H1703" s="8" t="n">
        <f aca="false">IF(ISBLANK(D1703),,LEFT(D1703,LEN(D1703)-6)*1)</f>
        <v>0</v>
      </c>
      <c r="I1703" s="9" t="str">
        <f aca="false">IF(ISBLANK(A1703),"",-B1703*C1703)</f>
        <v/>
      </c>
      <c r="J1703" s="9" t="str">
        <f aca="false">IF(ISBLANK(A1703),"",-SUM(I$3:I1703))</f>
        <v/>
      </c>
      <c r="K1703" s="9" t="str">
        <f aca="false">IF(ISBLANK(A1703),"",SUMPRODUCT(O1703:R1703,T1703:W1703)-J1703)</f>
        <v/>
      </c>
      <c r="L1703" s="5" t="str">
        <f aca="false">IF(ISBLANK(A1703),"",K1703/$M$1)</f>
        <v/>
      </c>
      <c r="M1703" s="5" t="str">
        <f aca="false">IF(ISBLANK(A1703),"",K1703/($M$1+SUM(K$3:K1702)))</f>
        <v/>
      </c>
      <c r="N1703" s="0" t="str">
        <f aca="false">IF(ISBLANK(A1703),"",IF(H1704=0,NETWORKDAYS($H$3,H1703,holiday!$B$2:$B$10),IF(DAY(H1703)&lt;DAY(H1704),NETWORKDAYS($H$3,H1703,holiday!$B$2:$B$10),0)))</f>
        <v/>
      </c>
      <c r="O1703" s="0" t="str">
        <f aca="false">IF(ISBLANK(A1703),"",SUMIF($A$3:$A1703,O$2,$B$3:$B1703))</f>
        <v/>
      </c>
      <c r="P1703" s="0" t="str">
        <f aca="false">IF(ISBLANK(A1703),"",SUMIF($A$3:$A1703,P$2,$B$3:$B1703))</f>
        <v/>
      </c>
      <c r="Q1703" s="0" t="str">
        <f aca="false">IF(ISBLANK(A1703),"",SUMIF($A$3:$A1703,Q$2,$B$3:$B1703))</f>
        <v/>
      </c>
      <c r="R1703" s="0" t="str">
        <f aca="false">IF(ISBLANK(A1703),"",SUMIF($A$3:$A1703,R$2,$B$3:$B1703))</f>
        <v/>
      </c>
      <c r="T1703" s="9" t="str">
        <f aca="false">IF(ISBLANK(A1703),"",IF($A1703=T$2,$C1703,T1702))</f>
        <v/>
      </c>
      <c r="U1703" s="9" t="str">
        <f aca="false">IF(ISBLANK(A1703),"",IF($A1703=U$2,$C1703,U1702))</f>
        <v/>
      </c>
      <c r="V1703" s="9" t="str">
        <f aca="false">IF(ISBLANK(A1703),"",IF($A1703=V$2,$C1703,V1702))</f>
        <v/>
      </c>
      <c r="W1703" s="9" t="str">
        <f aca="false">IF(ISBLANK(A1703),"",IF($A1703=W$2,$C1703,W1702))</f>
        <v/>
      </c>
    </row>
    <row r="1704" customFormat="false" ht="14.1" hidden="false" customHeight="false" outlineLevel="0" collapsed="false">
      <c r="H1704" s="8" t="n">
        <f aca="false">IF(ISBLANK(D1704),,LEFT(D1704,LEN(D1704)-6)*1)</f>
        <v>0</v>
      </c>
      <c r="I1704" s="9" t="str">
        <f aca="false">IF(ISBLANK(A1704),"",-B1704*C1704)</f>
        <v/>
      </c>
      <c r="J1704" s="9" t="str">
        <f aca="false">IF(ISBLANK(A1704),"",-SUM(I$3:I1704))</f>
        <v/>
      </c>
      <c r="K1704" s="9" t="str">
        <f aca="false">IF(ISBLANK(A1704),"",SUMPRODUCT(O1704:R1704,T1704:W1704)-J1704)</f>
        <v/>
      </c>
      <c r="L1704" s="5" t="str">
        <f aca="false">IF(ISBLANK(A1704),"",K1704/$M$1)</f>
        <v/>
      </c>
      <c r="M1704" s="5" t="str">
        <f aca="false">IF(ISBLANK(A1704),"",K1704/($M$1+SUM(K$3:K1703)))</f>
        <v/>
      </c>
      <c r="N1704" s="0" t="str">
        <f aca="false">IF(ISBLANK(A1704),"",IF(H1705=0,NETWORKDAYS($H$3,H1704,holiday!$B$2:$B$10),IF(DAY(H1704)&lt;DAY(H1705),NETWORKDAYS($H$3,H1704,holiday!$B$2:$B$10),0)))</f>
        <v/>
      </c>
      <c r="O1704" s="0" t="str">
        <f aca="false">IF(ISBLANK(A1704),"",SUMIF($A$3:$A1704,O$2,$B$3:$B1704))</f>
        <v/>
      </c>
      <c r="P1704" s="0" t="str">
        <f aca="false">IF(ISBLANK(A1704),"",SUMIF($A$3:$A1704,P$2,$B$3:$B1704))</f>
        <v/>
      </c>
      <c r="Q1704" s="0" t="str">
        <f aca="false">IF(ISBLANK(A1704),"",SUMIF($A$3:$A1704,Q$2,$B$3:$B1704))</f>
        <v/>
      </c>
      <c r="R1704" s="0" t="str">
        <f aca="false">IF(ISBLANK(A1704),"",SUMIF($A$3:$A1704,R$2,$B$3:$B1704))</f>
        <v/>
      </c>
      <c r="T1704" s="9" t="str">
        <f aca="false">IF(ISBLANK(A1704),"",IF($A1704=T$2,$C1704,T1703))</f>
        <v/>
      </c>
      <c r="U1704" s="9" t="str">
        <f aca="false">IF(ISBLANK(A1704),"",IF($A1704=U$2,$C1704,U1703))</f>
        <v/>
      </c>
      <c r="V1704" s="9" t="str">
        <f aca="false">IF(ISBLANK(A1704),"",IF($A1704=V$2,$C1704,V1703))</f>
        <v/>
      </c>
      <c r="W1704" s="9" t="str">
        <f aca="false">IF(ISBLANK(A1704),"",IF($A1704=W$2,$C1704,W1703))</f>
        <v/>
      </c>
    </row>
    <row r="1705" customFormat="false" ht="14.1" hidden="false" customHeight="false" outlineLevel="0" collapsed="false">
      <c r="H1705" s="8" t="n">
        <f aca="false">IF(ISBLANK(D1705),,LEFT(D1705,LEN(D1705)-6)*1)</f>
        <v>0</v>
      </c>
      <c r="I1705" s="9" t="str">
        <f aca="false">IF(ISBLANK(A1705),"",-B1705*C1705)</f>
        <v/>
      </c>
      <c r="J1705" s="9" t="str">
        <f aca="false">IF(ISBLANK(A1705),"",-SUM(I$3:I1705))</f>
        <v/>
      </c>
      <c r="K1705" s="9" t="str">
        <f aca="false">IF(ISBLANK(A1705),"",SUMPRODUCT(O1705:R1705,T1705:W1705)-J1705)</f>
        <v/>
      </c>
      <c r="L1705" s="5" t="str">
        <f aca="false">IF(ISBLANK(A1705),"",K1705/$M$1)</f>
        <v/>
      </c>
      <c r="M1705" s="5" t="str">
        <f aca="false">IF(ISBLANK(A1705),"",K1705/($M$1+SUM(K$3:K1704)))</f>
        <v/>
      </c>
      <c r="N1705" s="0" t="str">
        <f aca="false">IF(ISBLANK(A1705),"",IF(H1706=0,NETWORKDAYS($H$3,H1705,holiday!$B$2:$B$10),IF(DAY(H1705)&lt;DAY(H1706),NETWORKDAYS($H$3,H1705,holiday!$B$2:$B$10),0)))</f>
        <v/>
      </c>
      <c r="O1705" s="0" t="str">
        <f aca="false">IF(ISBLANK(A1705),"",SUMIF($A$3:$A1705,O$2,$B$3:$B1705))</f>
        <v/>
      </c>
      <c r="P1705" s="0" t="str">
        <f aca="false">IF(ISBLANK(A1705),"",SUMIF($A$3:$A1705,P$2,$B$3:$B1705))</f>
        <v/>
      </c>
      <c r="Q1705" s="0" t="str">
        <f aca="false">IF(ISBLANK(A1705),"",SUMIF($A$3:$A1705,Q$2,$B$3:$B1705))</f>
        <v/>
      </c>
      <c r="R1705" s="0" t="str">
        <f aca="false">IF(ISBLANK(A1705),"",SUMIF($A$3:$A1705,R$2,$B$3:$B1705))</f>
        <v/>
      </c>
      <c r="T1705" s="9" t="str">
        <f aca="false">IF(ISBLANK(A1705),"",IF($A1705=T$2,$C1705,T1704))</f>
        <v/>
      </c>
      <c r="U1705" s="9" t="str">
        <f aca="false">IF(ISBLANK(A1705),"",IF($A1705=U$2,$C1705,U1704))</f>
        <v/>
      </c>
      <c r="V1705" s="9" t="str">
        <f aca="false">IF(ISBLANK(A1705),"",IF($A1705=V$2,$C1705,V1704))</f>
        <v/>
      </c>
      <c r="W1705" s="9" t="str">
        <f aca="false">IF(ISBLANK(A1705),"",IF($A1705=W$2,$C1705,W1704))</f>
        <v/>
      </c>
    </row>
    <row r="1706" customFormat="false" ht="14.1" hidden="false" customHeight="false" outlineLevel="0" collapsed="false">
      <c r="H1706" s="8" t="n">
        <f aca="false">IF(ISBLANK(D1706),,LEFT(D1706,LEN(D1706)-6)*1)</f>
        <v>0</v>
      </c>
      <c r="I1706" s="9" t="str">
        <f aca="false">IF(ISBLANK(A1706),"",-B1706*C1706)</f>
        <v/>
      </c>
      <c r="J1706" s="9" t="str">
        <f aca="false">IF(ISBLANK(A1706),"",-SUM(I$3:I1706))</f>
        <v/>
      </c>
      <c r="K1706" s="9" t="str">
        <f aca="false">IF(ISBLANK(A1706),"",SUMPRODUCT(O1706:R1706,T1706:W1706)-J1706)</f>
        <v/>
      </c>
      <c r="L1706" s="5" t="str">
        <f aca="false">IF(ISBLANK(A1706),"",K1706/$M$1)</f>
        <v/>
      </c>
      <c r="M1706" s="5" t="str">
        <f aca="false">IF(ISBLANK(A1706),"",K1706/($M$1+SUM(K$3:K1705)))</f>
        <v/>
      </c>
      <c r="N1706" s="0" t="str">
        <f aca="false">IF(ISBLANK(A1706),"",IF(H1707=0,NETWORKDAYS($H$3,H1706,holiday!$B$2:$B$10),IF(DAY(H1706)&lt;DAY(H1707),NETWORKDAYS($H$3,H1706,holiday!$B$2:$B$10),0)))</f>
        <v/>
      </c>
      <c r="O1706" s="0" t="str">
        <f aca="false">IF(ISBLANK(A1706),"",SUMIF($A$3:$A1706,O$2,$B$3:$B1706))</f>
        <v/>
      </c>
      <c r="P1706" s="0" t="str">
        <f aca="false">IF(ISBLANK(A1706),"",SUMIF($A$3:$A1706,P$2,$B$3:$B1706))</f>
        <v/>
      </c>
      <c r="Q1706" s="0" t="str">
        <f aca="false">IF(ISBLANK(A1706),"",SUMIF($A$3:$A1706,Q$2,$B$3:$B1706))</f>
        <v/>
      </c>
      <c r="R1706" s="0" t="str">
        <f aca="false">IF(ISBLANK(A1706),"",SUMIF($A$3:$A1706,R$2,$B$3:$B1706))</f>
        <v/>
      </c>
      <c r="T1706" s="9" t="str">
        <f aca="false">IF(ISBLANK(A1706),"",IF($A1706=T$2,$C1706,T1705))</f>
        <v/>
      </c>
      <c r="U1706" s="9" t="str">
        <f aca="false">IF(ISBLANK(A1706),"",IF($A1706=U$2,$C1706,U1705))</f>
        <v/>
      </c>
      <c r="V1706" s="9" t="str">
        <f aca="false">IF(ISBLANK(A1706),"",IF($A1706=V$2,$C1706,V1705))</f>
        <v/>
      </c>
      <c r="W1706" s="9" t="str">
        <f aca="false">IF(ISBLANK(A1706),"",IF($A1706=W$2,$C1706,W1705))</f>
        <v/>
      </c>
    </row>
    <row r="1707" customFormat="false" ht="14.1" hidden="false" customHeight="false" outlineLevel="0" collapsed="false">
      <c r="H1707" s="8" t="n">
        <f aca="false">IF(ISBLANK(D1707),,LEFT(D1707,LEN(D1707)-6)*1)</f>
        <v>0</v>
      </c>
      <c r="I1707" s="9" t="str">
        <f aca="false">IF(ISBLANK(A1707),"",-B1707*C1707)</f>
        <v/>
      </c>
      <c r="J1707" s="9" t="str">
        <f aca="false">IF(ISBLANK(A1707),"",-SUM(I$3:I1707))</f>
        <v/>
      </c>
      <c r="K1707" s="9" t="str">
        <f aca="false">IF(ISBLANK(A1707),"",SUMPRODUCT(O1707:R1707,T1707:W1707)-J1707)</f>
        <v/>
      </c>
      <c r="L1707" s="5" t="str">
        <f aca="false">IF(ISBLANK(A1707),"",K1707/$M$1)</f>
        <v/>
      </c>
      <c r="M1707" s="5" t="str">
        <f aca="false">IF(ISBLANK(A1707),"",K1707/($M$1+SUM(K$3:K1706)))</f>
        <v/>
      </c>
      <c r="N1707" s="0" t="str">
        <f aca="false">IF(ISBLANK(A1707),"",IF(H1708=0,NETWORKDAYS($H$3,H1707,holiday!$B$2:$B$10),IF(DAY(H1707)&lt;DAY(H1708),NETWORKDAYS($H$3,H1707,holiday!$B$2:$B$10),0)))</f>
        <v/>
      </c>
      <c r="O1707" s="0" t="str">
        <f aca="false">IF(ISBLANK(A1707),"",SUMIF($A$3:$A1707,O$2,$B$3:$B1707))</f>
        <v/>
      </c>
      <c r="P1707" s="0" t="str">
        <f aca="false">IF(ISBLANK(A1707),"",SUMIF($A$3:$A1707,P$2,$B$3:$B1707))</f>
        <v/>
      </c>
      <c r="Q1707" s="0" t="str">
        <f aca="false">IF(ISBLANK(A1707),"",SUMIF($A$3:$A1707,Q$2,$B$3:$B1707))</f>
        <v/>
      </c>
      <c r="R1707" s="0" t="str">
        <f aca="false">IF(ISBLANK(A1707),"",SUMIF($A$3:$A1707,R$2,$B$3:$B1707))</f>
        <v/>
      </c>
      <c r="T1707" s="9" t="str">
        <f aca="false">IF(ISBLANK(A1707),"",IF($A1707=T$2,$C1707,T1706))</f>
        <v/>
      </c>
      <c r="U1707" s="9" t="str">
        <f aca="false">IF(ISBLANK(A1707),"",IF($A1707=U$2,$C1707,U1706))</f>
        <v/>
      </c>
      <c r="V1707" s="9" t="str">
        <f aca="false">IF(ISBLANK(A1707),"",IF($A1707=V$2,$C1707,V1706))</f>
        <v/>
      </c>
      <c r="W1707" s="9" t="str">
        <f aca="false">IF(ISBLANK(A1707),"",IF($A1707=W$2,$C1707,W1706))</f>
        <v/>
      </c>
    </row>
    <row r="1708" customFormat="false" ht="14.1" hidden="false" customHeight="false" outlineLevel="0" collapsed="false">
      <c r="H1708" s="8" t="n">
        <f aca="false">IF(ISBLANK(D1708),,LEFT(D1708,LEN(D1708)-6)*1)</f>
        <v>0</v>
      </c>
      <c r="I1708" s="9" t="str">
        <f aca="false">IF(ISBLANK(A1708),"",-B1708*C1708)</f>
        <v/>
      </c>
      <c r="J1708" s="9" t="str">
        <f aca="false">IF(ISBLANK(A1708),"",-SUM(I$3:I1708))</f>
        <v/>
      </c>
      <c r="K1708" s="9" t="str">
        <f aca="false">IF(ISBLANK(A1708),"",SUMPRODUCT(O1708:R1708,T1708:W1708)-J1708)</f>
        <v/>
      </c>
      <c r="L1708" s="5" t="str">
        <f aca="false">IF(ISBLANK(A1708),"",K1708/$M$1)</f>
        <v/>
      </c>
      <c r="M1708" s="5" t="str">
        <f aca="false">IF(ISBLANK(A1708),"",K1708/($M$1+SUM(K$3:K1707)))</f>
        <v/>
      </c>
      <c r="N1708" s="0" t="str">
        <f aca="false">IF(ISBLANK(A1708),"",IF(H1709=0,NETWORKDAYS($H$3,H1708,holiday!$B$2:$B$10),IF(DAY(H1708)&lt;DAY(H1709),NETWORKDAYS($H$3,H1708,holiday!$B$2:$B$10),0)))</f>
        <v/>
      </c>
      <c r="O1708" s="0" t="str">
        <f aca="false">IF(ISBLANK(A1708),"",SUMIF($A$3:$A1708,O$2,$B$3:$B1708))</f>
        <v/>
      </c>
      <c r="P1708" s="0" t="str">
        <f aca="false">IF(ISBLANK(A1708),"",SUMIF($A$3:$A1708,P$2,$B$3:$B1708))</f>
        <v/>
      </c>
      <c r="Q1708" s="0" t="str">
        <f aca="false">IF(ISBLANK(A1708),"",SUMIF($A$3:$A1708,Q$2,$B$3:$B1708))</f>
        <v/>
      </c>
      <c r="R1708" s="0" t="str">
        <f aca="false">IF(ISBLANK(A1708),"",SUMIF($A$3:$A1708,R$2,$B$3:$B1708))</f>
        <v/>
      </c>
      <c r="T1708" s="9" t="str">
        <f aca="false">IF(ISBLANK(A1708),"",IF($A1708=T$2,$C1708,T1707))</f>
        <v/>
      </c>
      <c r="U1708" s="9" t="str">
        <f aca="false">IF(ISBLANK(A1708),"",IF($A1708=U$2,$C1708,U1707))</f>
        <v/>
      </c>
      <c r="V1708" s="9" t="str">
        <f aca="false">IF(ISBLANK(A1708),"",IF($A1708=V$2,$C1708,V1707))</f>
        <v/>
      </c>
      <c r="W1708" s="9" t="str">
        <f aca="false">IF(ISBLANK(A1708),"",IF($A1708=W$2,$C1708,W1707))</f>
        <v/>
      </c>
    </row>
    <row r="1709" customFormat="false" ht="14.1" hidden="false" customHeight="false" outlineLevel="0" collapsed="false">
      <c r="H1709" s="8" t="n">
        <f aca="false">IF(ISBLANK(D1709),,LEFT(D1709,LEN(D1709)-6)*1)</f>
        <v>0</v>
      </c>
      <c r="I1709" s="9" t="str">
        <f aca="false">IF(ISBLANK(A1709),"",-B1709*C1709)</f>
        <v/>
      </c>
      <c r="J1709" s="9" t="str">
        <f aca="false">IF(ISBLANK(A1709),"",-SUM(I$3:I1709))</f>
        <v/>
      </c>
      <c r="K1709" s="9" t="str">
        <f aca="false">IF(ISBLANK(A1709),"",SUMPRODUCT(O1709:R1709,T1709:W1709)-J1709)</f>
        <v/>
      </c>
      <c r="L1709" s="5" t="str">
        <f aca="false">IF(ISBLANK(A1709),"",K1709/$M$1)</f>
        <v/>
      </c>
      <c r="M1709" s="5" t="str">
        <f aca="false">IF(ISBLANK(A1709),"",K1709/($M$1+SUM(K$3:K1708)))</f>
        <v/>
      </c>
      <c r="N1709" s="0" t="str">
        <f aca="false">IF(ISBLANK(A1709),"",IF(H1710=0,NETWORKDAYS($H$3,H1709,holiday!$B$2:$B$10),IF(DAY(H1709)&lt;DAY(H1710),NETWORKDAYS($H$3,H1709,holiday!$B$2:$B$10),0)))</f>
        <v/>
      </c>
      <c r="O1709" s="0" t="str">
        <f aca="false">IF(ISBLANK(A1709),"",SUMIF($A$3:$A1709,O$2,$B$3:$B1709))</f>
        <v/>
      </c>
      <c r="P1709" s="0" t="str">
        <f aca="false">IF(ISBLANK(A1709),"",SUMIF($A$3:$A1709,P$2,$B$3:$B1709))</f>
        <v/>
      </c>
      <c r="Q1709" s="0" t="str">
        <f aca="false">IF(ISBLANK(A1709),"",SUMIF($A$3:$A1709,Q$2,$B$3:$B1709))</f>
        <v/>
      </c>
      <c r="R1709" s="0" t="str">
        <f aca="false">IF(ISBLANK(A1709),"",SUMIF($A$3:$A1709,R$2,$B$3:$B1709))</f>
        <v/>
      </c>
      <c r="T1709" s="9" t="str">
        <f aca="false">IF(ISBLANK(A1709),"",IF($A1709=T$2,$C1709,T1708))</f>
        <v/>
      </c>
      <c r="U1709" s="9" t="str">
        <f aca="false">IF(ISBLANK(A1709),"",IF($A1709=U$2,$C1709,U1708))</f>
        <v/>
      </c>
      <c r="V1709" s="9" t="str">
        <f aca="false">IF(ISBLANK(A1709),"",IF($A1709=V$2,$C1709,V1708))</f>
        <v/>
      </c>
      <c r="W1709" s="9" t="str">
        <f aca="false">IF(ISBLANK(A1709),"",IF($A1709=W$2,$C1709,W1708))</f>
        <v/>
      </c>
    </row>
    <row r="1710" customFormat="false" ht="14.1" hidden="false" customHeight="false" outlineLevel="0" collapsed="false">
      <c r="H1710" s="8" t="n">
        <f aca="false">IF(ISBLANK(D1710),,LEFT(D1710,LEN(D1710)-6)*1)</f>
        <v>0</v>
      </c>
      <c r="I1710" s="9" t="str">
        <f aca="false">IF(ISBLANK(A1710),"",-B1710*C1710)</f>
        <v/>
      </c>
      <c r="J1710" s="9" t="str">
        <f aca="false">IF(ISBLANK(A1710),"",-SUM(I$3:I1710))</f>
        <v/>
      </c>
      <c r="K1710" s="9" t="str">
        <f aca="false">IF(ISBLANK(A1710),"",SUMPRODUCT(O1710:R1710,T1710:W1710)-J1710)</f>
        <v/>
      </c>
      <c r="L1710" s="5" t="str">
        <f aca="false">IF(ISBLANK(A1710),"",K1710/$M$1)</f>
        <v/>
      </c>
      <c r="M1710" s="5" t="str">
        <f aca="false">IF(ISBLANK(A1710),"",K1710/($M$1+SUM(K$3:K1709)))</f>
        <v/>
      </c>
      <c r="N1710" s="0" t="str">
        <f aca="false">IF(ISBLANK(A1710),"",IF(H1711=0,NETWORKDAYS($H$3,H1710,holiday!$B$2:$B$10),IF(DAY(H1710)&lt;DAY(H1711),NETWORKDAYS($H$3,H1710,holiday!$B$2:$B$10),0)))</f>
        <v/>
      </c>
      <c r="O1710" s="0" t="str">
        <f aca="false">IF(ISBLANK(A1710),"",SUMIF($A$3:$A1710,O$2,$B$3:$B1710))</f>
        <v/>
      </c>
      <c r="P1710" s="0" t="str">
        <f aca="false">IF(ISBLANK(A1710),"",SUMIF($A$3:$A1710,P$2,$B$3:$B1710))</f>
        <v/>
      </c>
      <c r="Q1710" s="0" t="str">
        <f aca="false">IF(ISBLANK(A1710),"",SUMIF($A$3:$A1710,Q$2,$B$3:$B1710))</f>
        <v/>
      </c>
      <c r="R1710" s="0" t="str">
        <f aca="false">IF(ISBLANK(A1710),"",SUMIF($A$3:$A1710,R$2,$B$3:$B1710))</f>
        <v/>
      </c>
      <c r="T1710" s="9" t="str">
        <f aca="false">IF(ISBLANK(A1710),"",IF($A1710=T$2,$C1710,T1709))</f>
        <v/>
      </c>
      <c r="U1710" s="9" t="str">
        <f aca="false">IF(ISBLANK(A1710),"",IF($A1710=U$2,$C1710,U1709))</f>
        <v/>
      </c>
      <c r="V1710" s="9" t="str">
        <f aca="false">IF(ISBLANK(A1710),"",IF($A1710=V$2,$C1710,V1709))</f>
        <v/>
      </c>
      <c r="W1710" s="9" t="str">
        <f aca="false">IF(ISBLANK(A1710),"",IF($A1710=W$2,$C1710,W1709))</f>
        <v/>
      </c>
    </row>
    <row r="1711" customFormat="false" ht="14.1" hidden="false" customHeight="false" outlineLevel="0" collapsed="false">
      <c r="H1711" s="8" t="n">
        <f aca="false">IF(ISBLANK(D1711),,LEFT(D1711,LEN(D1711)-6)*1)</f>
        <v>0</v>
      </c>
      <c r="I1711" s="9" t="str">
        <f aca="false">IF(ISBLANK(A1711),"",-B1711*C1711)</f>
        <v/>
      </c>
      <c r="J1711" s="9" t="str">
        <f aca="false">IF(ISBLANK(A1711),"",-SUM(I$3:I1711))</f>
        <v/>
      </c>
      <c r="K1711" s="9" t="str">
        <f aca="false">IF(ISBLANK(A1711),"",SUMPRODUCT(O1711:R1711,T1711:W1711)-J1711)</f>
        <v/>
      </c>
      <c r="L1711" s="5" t="str">
        <f aca="false">IF(ISBLANK(A1711),"",K1711/$M$1)</f>
        <v/>
      </c>
      <c r="M1711" s="5" t="str">
        <f aca="false">IF(ISBLANK(A1711),"",K1711/($M$1+SUM(K$3:K1710)))</f>
        <v/>
      </c>
      <c r="N1711" s="0" t="str">
        <f aca="false">IF(ISBLANK(A1711),"",IF(H1712=0,NETWORKDAYS($H$3,H1711,holiday!$B$2:$B$10),IF(DAY(H1711)&lt;DAY(H1712),NETWORKDAYS($H$3,H1711,holiday!$B$2:$B$10),0)))</f>
        <v/>
      </c>
      <c r="O1711" s="0" t="str">
        <f aca="false">IF(ISBLANK(A1711),"",SUMIF($A$3:$A1711,O$2,$B$3:$B1711))</f>
        <v/>
      </c>
      <c r="P1711" s="0" t="str">
        <f aca="false">IF(ISBLANK(A1711),"",SUMIF($A$3:$A1711,P$2,$B$3:$B1711))</f>
        <v/>
      </c>
      <c r="Q1711" s="0" t="str">
        <f aca="false">IF(ISBLANK(A1711),"",SUMIF($A$3:$A1711,Q$2,$B$3:$B1711))</f>
        <v/>
      </c>
      <c r="R1711" s="0" t="str">
        <f aca="false">IF(ISBLANK(A1711),"",SUMIF($A$3:$A1711,R$2,$B$3:$B1711))</f>
        <v/>
      </c>
      <c r="T1711" s="9" t="str">
        <f aca="false">IF(ISBLANK(A1711),"",IF($A1711=T$2,$C1711,T1710))</f>
        <v/>
      </c>
      <c r="U1711" s="9" t="str">
        <f aca="false">IF(ISBLANK(A1711),"",IF($A1711=U$2,$C1711,U1710))</f>
        <v/>
      </c>
      <c r="V1711" s="9" t="str">
        <f aca="false">IF(ISBLANK(A1711),"",IF($A1711=V$2,$C1711,V1710))</f>
        <v/>
      </c>
      <c r="W1711" s="9" t="str">
        <f aca="false">IF(ISBLANK(A1711),"",IF($A1711=W$2,$C1711,W1710))</f>
        <v/>
      </c>
    </row>
    <row r="1712" customFormat="false" ht="14.1" hidden="false" customHeight="false" outlineLevel="0" collapsed="false">
      <c r="H1712" s="8" t="n">
        <f aca="false">IF(ISBLANK(D1712),,LEFT(D1712,LEN(D1712)-6)*1)</f>
        <v>0</v>
      </c>
      <c r="I1712" s="9" t="str">
        <f aca="false">IF(ISBLANK(A1712),"",-B1712*C1712)</f>
        <v/>
      </c>
      <c r="J1712" s="9" t="str">
        <f aca="false">IF(ISBLANK(A1712),"",-SUM(I$3:I1712))</f>
        <v/>
      </c>
      <c r="K1712" s="9" t="str">
        <f aca="false">IF(ISBLANK(A1712),"",SUMPRODUCT(O1712:R1712,T1712:W1712)-J1712)</f>
        <v/>
      </c>
      <c r="L1712" s="5" t="str">
        <f aca="false">IF(ISBLANK(A1712),"",K1712/$M$1)</f>
        <v/>
      </c>
      <c r="M1712" s="5" t="str">
        <f aca="false">IF(ISBLANK(A1712),"",K1712/($M$1+SUM(K$3:K1711)))</f>
        <v/>
      </c>
      <c r="N1712" s="0" t="str">
        <f aca="false">IF(ISBLANK(A1712),"",IF(H1713=0,NETWORKDAYS($H$3,H1712,holiday!$B$2:$B$10),IF(DAY(H1712)&lt;DAY(H1713),NETWORKDAYS($H$3,H1712,holiday!$B$2:$B$10),0)))</f>
        <v/>
      </c>
      <c r="O1712" s="0" t="str">
        <f aca="false">IF(ISBLANK(A1712),"",SUMIF($A$3:$A1712,O$2,$B$3:$B1712))</f>
        <v/>
      </c>
      <c r="P1712" s="0" t="str">
        <f aca="false">IF(ISBLANK(A1712),"",SUMIF($A$3:$A1712,P$2,$B$3:$B1712))</f>
        <v/>
      </c>
      <c r="Q1712" s="0" t="str">
        <f aca="false">IF(ISBLANK(A1712),"",SUMIF($A$3:$A1712,Q$2,$B$3:$B1712))</f>
        <v/>
      </c>
      <c r="R1712" s="0" t="str">
        <f aca="false">IF(ISBLANK(A1712),"",SUMIF($A$3:$A1712,R$2,$B$3:$B1712))</f>
        <v/>
      </c>
      <c r="T1712" s="9" t="str">
        <f aca="false">IF(ISBLANK(A1712),"",IF($A1712=T$2,$C1712,T1711))</f>
        <v/>
      </c>
      <c r="U1712" s="9" t="str">
        <f aca="false">IF(ISBLANK(A1712),"",IF($A1712=U$2,$C1712,U1711))</f>
        <v/>
      </c>
      <c r="V1712" s="9" t="str">
        <f aca="false">IF(ISBLANK(A1712),"",IF($A1712=V$2,$C1712,V1711))</f>
        <v/>
      </c>
      <c r="W1712" s="9" t="str">
        <f aca="false">IF(ISBLANK(A1712),"",IF($A1712=W$2,$C1712,W1711))</f>
        <v/>
      </c>
    </row>
    <row r="1713" customFormat="false" ht="14.1" hidden="false" customHeight="false" outlineLevel="0" collapsed="false">
      <c r="H1713" s="8" t="n">
        <f aca="false">IF(ISBLANK(D1713),,LEFT(D1713,LEN(D1713)-6)*1)</f>
        <v>0</v>
      </c>
      <c r="I1713" s="9" t="str">
        <f aca="false">IF(ISBLANK(A1713),"",-B1713*C1713)</f>
        <v/>
      </c>
      <c r="J1713" s="9" t="str">
        <f aca="false">IF(ISBLANK(A1713),"",-SUM(I$3:I1713))</f>
        <v/>
      </c>
      <c r="K1713" s="9" t="str">
        <f aca="false">IF(ISBLANK(A1713),"",SUMPRODUCT(O1713:R1713,T1713:W1713)-J1713)</f>
        <v/>
      </c>
      <c r="L1713" s="5" t="str">
        <f aca="false">IF(ISBLANK(A1713),"",K1713/$M$1)</f>
        <v/>
      </c>
      <c r="M1713" s="5" t="str">
        <f aca="false">IF(ISBLANK(A1713),"",K1713/($M$1+SUM(K$3:K1712)))</f>
        <v/>
      </c>
      <c r="N1713" s="0" t="str">
        <f aca="false">IF(ISBLANK(A1713),"",IF(H1714=0,NETWORKDAYS($H$3,H1713,holiday!$B$2:$B$10),IF(DAY(H1713)&lt;DAY(H1714),NETWORKDAYS($H$3,H1713,holiday!$B$2:$B$10),0)))</f>
        <v/>
      </c>
      <c r="O1713" s="0" t="str">
        <f aca="false">IF(ISBLANK(A1713),"",SUMIF($A$3:$A1713,O$2,$B$3:$B1713))</f>
        <v/>
      </c>
      <c r="P1713" s="0" t="str">
        <f aca="false">IF(ISBLANK(A1713),"",SUMIF($A$3:$A1713,P$2,$B$3:$B1713))</f>
        <v/>
      </c>
      <c r="Q1713" s="0" t="str">
        <f aca="false">IF(ISBLANK(A1713),"",SUMIF($A$3:$A1713,Q$2,$B$3:$B1713))</f>
        <v/>
      </c>
      <c r="R1713" s="0" t="str">
        <f aca="false">IF(ISBLANK(A1713),"",SUMIF($A$3:$A1713,R$2,$B$3:$B1713))</f>
        <v/>
      </c>
      <c r="T1713" s="9" t="str">
        <f aca="false">IF(ISBLANK(A1713),"",IF($A1713=T$2,$C1713,T1712))</f>
        <v/>
      </c>
      <c r="U1713" s="9" t="str">
        <f aca="false">IF(ISBLANK(A1713),"",IF($A1713=U$2,$C1713,U1712))</f>
        <v/>
      </c>
      <c r="V1713" s="9" t="str">
        <f aca="false">IF(ISBLANK(A1713),"",IF($A1713=V$2,$C1713,V1712))</f>
        <v/>
      </c>
      <c r="W1713" s="9" t="str">
        <f aca="false">IF(ISBLANK(A1713),"",IF($A1713=W$2,$C1713,W1712))</f>
        <v/>
      </c>
    </row>
    <row r="1714" customFormat="false" ht="14.1" hidden="false" customHeight="false" outlineLevel="0" collapsed="false">
      <c r="H1714" s="8" t="n">
        <f aca="false">IF(ISBLANK(D1714),,LEFT(D1714,LEN(D1714)-6)*1)</f>
        <v>0</v>
      </c>
      <c r="I1714" s="9" t="str">
        <f aca="false">IF(ISBLANK(A1714),"",-B1714*C1714)</f>
        <v/>
      </c>
      <c r="J1714" s="9" t="str">
        <f aca="false">IF(ISBLANK(A1714),"",-SUM(I$3:I1714))</f>
        <v/>
      </c>
      <c r="K1714" s="9" t="str">
        <f aca="false">IF(ISBLANK(A1714),"",SUMPRODUCT(O1714:R1714,T1714:W1714)-J1714)</f>
        <v/>
      </c>
      <c r="L1714" s="5" t="str">
        <f aca="false">IF(ISBLANK(A1714),"",K1714/$M$1)</f>
        <v/>
      </c>
      <c r="M1714" s="5" t="str">
        <f aca="false">IF(ISBLANK(A1714),"",K1714/($M$1+SUM(K$3:K1713)))</f>
        <v/>
      </c>
      <c r="N1714" s="0" t="str">
        <f aca="false">IF(ISBLANK(A1714),"",IF(H1715=0,NETWORKDAYS($H$3,H1714,holiday!$B$2:$B$10),IF(DAY(H1714)&lt;DAY(H1715),NETWORKDAYS($H$3,H1714,holiday!$B$2:$B$10),0)))</f>
        <v/>
      </c>
      <c r="O1714" s="0" t="str">
        <f aca="false">IF(ISBLANK(A1714),"",SUMIF($A$3:$A1714,O$2,$B$3:$B1714))</f>
        <v/>
      </c>
      <c r="P1714" s="0" t="str">
        <f aca="false">IF(ISBLANK(A1714),"",SUMIF($A$3:$A1714,P$2,$B$3:$B1714))</f>
        <v/>
      </c>
      <c r="Q1714" s="0" t="str">
        <f aca="false">IF(ISBLANK(A1714),"",SUMIF($A$3:$A1714,Q$2,$B$3:$B1714))</f>
        <v/>
      </c>
      <c r="R1714" s="0" t="str">
        <f aca="false">IF(ISBLANK(A1714),"",SUMIF($A$3:$A1714,R$2,$B$3:$B1714))</f>
        <v/>
      </c>
      <c r="T1714" s="9" t="str">
        <f aca="false">IF(ISBLANK(A1714),"",IF($A1714=T$2,$C1714,T1713))</f>
        <v/>
      </c>
      <c r="U1714" s="9" t="str">
        <f aca="false">IF(ISBLANK(A1714),"",IF($A1714=U$2,$C1714,U1713))</f>
        <v/>
      </c>
      <c r="V1714" s="9" t="str">
        <f aca="false">IF(ISBLANK(A1714),"",IF($A1714=V$2,$C1714,V1713))</f>
        <v/>
      </c>
      <c r="W1714" s="9" t="str">
        <f aca="false">IF(ISBLANK(A1714),"",IF($A1714=W$2,$C1714,W1713))</f>
        <v/>
      </c>
    </row>
    <row r="1715" customFormat="false" ht="14.1" hidden="false" customHeight="false" outlineLevel="0" collapsed="false">
      <c r="H1715" s="8" t="n">
        <f aca="false">IF(ISBLANK(D1715),,LEFT(D1715,LEN(D1715)-6)*1)</f>
        <v>0</v>
      </c>
      <c r="I1715" s="9" t="str">
        <f aca="false">IF(ISBLANK(A1715),"",-B1715*C1715)</f>
        <v/>
      </c>
      <c r="J1715" s="9" t="str">
        <f aca="false">IF(ISBLANK(A1715),"",-SUM(I$3:I1715))</f>
        <v/>
      </c>
      <c r="K1715" s="9" t="str">
        <f aca="false">IF(ISBLANK(A1715),"",SUMPRODUCT(O1715:R1715,T1715:W1715)-J1715)</f>
        <v/>
      </c>
      <c r="L1715" s="5" t="str">
        <f aca="false">IF(ISBLANK(A1715),"",K1715/$M$1)</f>
        <v/>
      </c>
      <c r="M1715" s="5" t="str">
        <f aca="false">IF(ISBLANK(A1715),"",K1715/($M$1+SUM(K$3:K1714)))</f>
        <v/>
      </c>
      <c r="N1715" s="0" t="str">
        <f aca="false">IF(ISBLANK(A1715),"",IF(H1716=0,NETWORKDAYS($H$3,H1715,holiday!$B$2:$B$10),IF(DAY(H1715)&lt;DAY(H1716),NETWORKDAYS($H$3,H1715,holiday!$B$2:$B$10),0)))</f>
        <v/>
      </c>
      <c r="O1715" s="0" t="str">
        <f aca="false">IF(ISBLANK(A1715),"",SUMIF($A$3:$A1715,O$2,$B$3:$B1715))</f>
        <v/>
      </c>
      <c r="P1715" s="0" t="str">
        <f aca="false">IF(ISBLANK(A1715),"",SUMIF($A$3:$A1715,P$2,$B$3:$B1715))</f>
        <v/>
      </c>
      <c r="Q1715" s="0" t="str">
        <f aca="false">IF(ISBLANK(A1715),"",SUMIF($A$3:$A1715,Q$2,$B$3:$B1715))</f>
        <v/>
      </c>
      <c r="R1715" s="0" t="str">
        <f aca="false">IF(ISBLANK(A1715),"",SUMIF($A$3:$A1715,R$2,$B$3:$B1715))</f>
        <v/>
      </c>
      <c r="T1715" s="9" t="str">
        <f aca="false">IF(ISBLANK(A1715),"",IF($A1715=T$2,$C1715,T1714))</f>
        <v/>
      </c>
      <c r="U1715" s="9" t="str">
        <f aca="false">IF(ISBLANK(A1715),"",IF($A1715=U$2,$C1715,U1714))</f>
        <v/>
      </c>
      <c r="V1715" s="9" t="str">
        <f aca="false">IF(ISBLANK(A1715),"",IF($A1715=V$2,$C1715,V1714))</f>
        <v/>
      </c>
      <c r="W1715" s="9" t="str">
        <f aca="false">IF(ISBLANK(A1715),"",IF($A1715=W$2,$C1715,W1714))</f>
        <v/>
      </c>
    </row>
    <row r="1716" customFormat="false" ht="14.1" hidden="false" customHeight="false" outlineLevel="0" collapsed="false">
      <c r="H1716" s="8" t="n">
        <f aca="false">IF(ISBLANK(D1716),,LEFT(D1716,LEN(D1716)-6)*1)</f>
        <v>0</v>
      </c>
      <c r="I1716" s="9" t="str">
        <f aca="false">IF(ISBLANK(A1716),"",-B1716*C1716)</f>
        <v/>
      </c>
      <c r="J1716" s="9" t="str">
        <f aca="false">IF(ISBLANK(A1716),"",-SUM(I$3:I1716))</f>
        <v/>
      </c>
      <c r="K1716" s="9" t="str">
        <f aca="false">IF(ISBLANK(A1716),"",SUMPRODUCT(O1716:R1716,T1716:W1716)-J1716)</f>
        <v/>
      </c>
      <c r="L1716" s="5" t="str">
        <f aca="false">IF(ISBLANK(A1716),"",K1716/$M$1)</f>
        <v/>
      </c>
      <c r="M1716" s="5" t="str">
        <f aca="false">IF(ISBLANK(A1716),"",K1716/($M$1+SUM(K$3:K1715)))</f>
        <v/>
      </c>
      <c r="N1716" s="0" t="str">
        <f aca="false">IF(ISBLANK(A1716),"",IF(H1717=0,NETWORKDAYS($H$3,H1716,holiday!$B$2:$B$10),IF(DAY(H1716)&lt;DAY(H1717),NETWORKDAYS($H$3,H1716,holiday!$B$2:$B$10),0)))</f>
        <v/>
      </c>
      <c r="O1716" s="0" t="str">
        <f aca="false">IF(ISBLANK(A1716),"",SUMIF($A$3:$A1716,O$2,$B$3:$B1716))</f>
        <v/>
      </c>
      <c r="P1716" s="0" t="str">
        <f aca="false">IF(ISBLANK(A1716),"",SUMIF($A$3:$A1716,P$2,$B$3:$B1716))</f>
        <v/>
      </c>
      <c r="Q1716" s="0" t="str">
        <f aca="false">IF(ISBLANK(A1716),"",SUMIF($A$3:$A1716,Q$2,$B$3:$B1716))</f>
        <v/>
      </c>
      <c r="R1716" s="0" t="str">
        <f aca="false">IF(ISBLANK(A1716),"",SUMIF($A$3:$A1716,R$2,$B$3:$B1716))</f>
        <v/>
      </c>
      <c r="T1716" s="9" t="str">
        <f aca="false">IF(ISBLANK(A1716),"",IF($A1716=T$2,$C1716,T1715))</f>
        <v/>
      </c>
      <c r="U1716" s="9" t="str">
        <f aca="false">IF(ISBLANK(A1716),"",IF($A1716=U$2,$C1716,U1715))</f>
        <v/>
      </c>
      <c r="V1716" s="9" t="str">
        <f aca="false">IF(ISBLANK(A1716),"",IF($A1716=V$2,$C1716,V1715))</f>
        <v/>
      </c>
      <c r="W1716" s="9" t="str">
        <f aca="false">IF(ISBLANK(A1716),"",IF($A1716=W$2,$C1716,W1715))</f>
        <v/>
      </c>
    </row>
    <row r="1717" customFormat="false" ht="14.1" hidden="false" customHeight="false" outlineLevel="0" collapsed="false">
      <c r="H1717" s="8" t="n">
        <f aca="false">IF(ISBLANK(D1717),,LEFT(D1717,LEN(D1717)-6)*1)</f>
        <v>0</v>
      </c>
      <c r="I1717" s="9" t="str">
        <f aca="false">IF(ISBLANK(A1717),"",-B1717*C1717)</f>
        <v/>
      </c>
      <c r="J1717" s="9" t="str">
        <f aca="false">IF(ISBLANK(A1717),"",-SUM(I$3:I1717))</f>
        <v/>
      </c>
      <c r="K1717" s="9" t="str">
        <f aca="false">IF(ISBLANK(A1717),"",SUMPRODUCT(O1717:R1717,T1717:W1717)-J1717)</f>
        <v/>
      </c>
      <c r="L1717" s="5" t="str">
        <f aca="false">IF(ISBLANK(A1717),"",K1717/$M$1)</f>
        <v/>
      </c>
      <c r="M1717" s="5" t="str">
        <f aca="false">IF(ISBLANK(A1717),"",K1717/($M$1+SUM(K$3:K1716)))</f>
        <v/>
      </c>
      <c r="N1717" s="0" t="str">
        <f aca="false">IF(ISBLANK(A1717),"",IF(H1718=0,NETWORKDAYS($H$3,H1717,holiday!$B$2:$B$10),IF(DAY(H1717)&lt;DAY(H1718),NETWORKDAYS($H$3,H1717,holiday!$B$2:$B$10),0)))</f>
        <v/>
      </c>
      <c r="O1717" s="0" t="str">
        <f aca="false">IF(ISBLANK(A1717),"",SUMIF($A$3:$A1717,O$2,$B$3:$B1717))</f>
        <v/>
      </c>
      <c r="P1717" s="0" t="str">
        <f aca="false">IF(ISBLANK(A1717),"",SUMIF($A$3:$A1717,P$2,$B$3:$B1717))</f>
        <v/>
      </c>
      <c r="Q1717" s="0" t="str">
        <f aca="false">IF(ISBLANK(A1717),"",SUMIF($A$3:$A1717,Q$2,$B$3:$B1717))</f>
        <v/>
      </c>
      <c r="R1717" s="0" t="str">
        <f aca="false">IF(ISBLANK(A1717),"",SUMIF($A$3:$A1717,R$2,$B$3:$B1717))</f>
        <v/>
      </c>
      <c r="T1717" s="9" t="str">
        <f aca="false">IF(ISBLANK(A1717),"",IF($A1717=T$2,$C1717,T1716))</f>
        <v/>
      </c>
      <c r="U1717" s="9" t="str">
        <f aca="false">IF(ISBLANK(A1717),"",IF($A1717=U$2,$C1717,U1716))</f>
        <v/>
      </c>
      <c r="V1717" s="9" t="str">
        <f aca="false">IF(ISBLANK(A1717),"",IF($A1717=V$2,$C1717,V1716))</f>
        <v/>
      </c>
      <c r="W1717" s="9" t="str">
        <f aca="false">IF(ISBLANK(A1717),"",IF($A1717=W$2,$C1717,W1716))</f>
        <v/>
      </c>
    </row>
    <row r="1718" customFormat="false" ht="14.1" hidden="false" customHeight="false" outlineLevel="0" collapsed="false">
      <c r="H1718" s="8" t="n">
        <f aca="false">IF(ISBLANK(D1718),,LEFT(D1718,LEN(D1718)-6)*1)</f>
        <v>0</v>
      </c>
      <c r="I1718" s="9" t="str">
        <f aca="false">IF(ISBLANK(A1718),"",-B1718*C1718)</f>
        <v/>
      </c>
      <c r="J1718" s="9" t="str">
        <f aca="false">IF(ISBLANK(A1718),"",-SUM(I$3:I1718))</f>
        <v/>
      </c>
      <c r="K1718" s="9" t="str">
        <f aca="false">IF(ISBLANK(A1718),"",SUMPRODUCT(O1718:R1718,T1718:W1718)-J1718)</f>
        <v/>
      </c>
      <c r="L1718" s="5" t="str">
        <f aca="false">IF(ISBLANK(A1718),"",K1718/$M$1)</f>
        <v/>
      </c>
      <c r="M1718" s="5" t="str">
        <f aca="false">IF(ISBLANK(A1718),"",K1718/($M$1+SUM(K$3:K1717)))</f>
        <v/>
      </c>
      <c r="N1718" s="0" t="str">
        <f aca="false">IF(ISBLANK(A1718),"",IF(H1719=0,NETWORKDAYS($H$3,H1718,holiday!$B$2:$B$10),IF(DAY(H1718)&lt;DAY(H1719),NETWORKDAYS($H$3,H1718,holiday!$B$2:$B$10),0)))</f>
        <v/>
      </c>
      <c r="O1718" s="0" t="str">
        <f aca="false">IF(ISBLANK(A1718),"",SUMIF($A$3:$A1718,O$2,$B$3:$B1718))</f>
        <v/>
      </c>
      <c r="P1718" s="0" t="str">
        <f aca="false">IF(ISBLANK(A1718),"",SUMIF($A$3:$A1718,P$2,$B$3:$B1718))</f>
        <v/>
      </c>
      <c r="Q1718" s="0" t="str">
        <f aca="false">IF(ISBLANK(A1718),"",SUMIF($A$3:$A1718,Q$2,$B$3:$B1718))</f>
        <v/>
      </c>
      <c r="R1718" s="0" t="str">
        <f aca="false">IF(ISBLANK(A1718),"",SUMIF($A$3:$A1718,R$2,$B$3:$B1718))</f>
        <v/>
      </c>
      <c r="T1718" s="9" t="str">
        <f aca="false">IF(ISBLANK(A1718),"",IF($A1718=T$2,$C1718,T1717))</f>
        <v/>
      </c>
      <c r="U1718" s="9" t="str">
        <f aca="false">IF(ISBLANK(A1718),"",IF($A1718=U$2,$C1718,U1717))</f>
        <v/>
      </c>
      <c r="V1718" s="9" t="str">
        <f aca="false">IF(ISBLANK(A1718),"",IF($A1718=V$2,$C1718,V1717))</f>
        <v/>
      </c>
      <c r="W1718" s="9" t="str">
        <f aca="false">IF(ISBLANK(A1718),"",IF($A1718=W$2,$C1718,W1717))</f>
        <v/>
      </c>
    </row>
    <row r="1719" customFormat="false" ht="14.1" hidden="false" customHeight="false" outlineLevel="0" collapsed="false">
      <c r="H1719" s="8" t="n">
        <f aca="false">IF(ISBLANK(D1719),,LEFT(D1719,LEN(D1719)-6)*1)</f>
        <v>0</v>
      </c>
      <c r="I1719" s="9" t="str">
        <f aca="false">IF(ISBLANK(A1719),"",-B1719*C1719)</f>
        <v/>
      </c>
      <c r="J1719" s="9" t="str">
        <f aca="false">IF(ISBLANK(A1719),"",-SUM(I$3:I1719))</f>
        <v/>
      </c>
      <c r="K1719" s="9" t="str">
        <f aca="false">IF(ISBLANK(A1719),"",SUMPRODUCT(O1719:R1719,T1719:W1719)-J1719)</f>
        <v/>
      </c>
      <c r="L1719" s="5" t="str">
        <f aca="false">IF(ISBLANK(A1719),"",K1719/$M$1)</f>
        <v/>
      </c>
      <c r="M1719" s="5" t="str">
        <f aca="false">IF(ISBLANK(A1719),"",K1719/($M$1+SUM(K$3:K1718)))</f>
        <v/>
      </c>
      <c r="N1719" s="0" t="str">
        <f aca="false">IF(ISBLANK(A1719),"",IF(H1720=0,NETWORKDAYS($H$3,H1719,holiday!$B$2:$B$10),IF(DAY(H1719)&lt;DAY(H1720),NETWORKDAYS($H$3,H1719,holiday!$B$2:$B$10),0)))</f>
        <v/>
      </c>
      <c r="O1719" s="0" t="str">
        <f aca="false">IF(ISBLANK(A1719),"",SUMIF($A$3:$A1719,O$2,$B$3:$B1719))</f>
        <v/>
      </c>
      <c r="P1719" s="0" t="str">
        <f aca="false">IF(ISBLANK(A1719),"",SUMIF($A$3:$A1719,P$2,$B$3:$B1719))</f>
        <v/>
      </c>
      <c r="Q1719" s="0" t="str">
        <f aca="false">IF(ISBLANK(A1719),"",SUMIF($A$3:$A1719,Q$2,$B$3:$B1719))</f>
        <v/>
      </c>
      <c r="R1719" s="0" t="str">
        <f aca="false">IF(ISBLANK(A1719),"",SUMIF($A$3:$A1719,R$2,$B$3:$B1719))</f>
        <v/>
      </c>
      <c r="T1719" s="9" t="str">
        <f aca="false">IF(ISBLANK(A1719),"",IF($A1719=T$2,$C1719,T1718))</f>
        <v/>
      </c>
      <c r="U1719" s="9" t="str">
        <f aca="false">IF(ISBLANK(A1719),"",IF($A1719=U$2,$C1719,U1718))</f>
        <v/>
      </c>
      <c r="V1719" s="9" t="str">
        <f aca="false">IF(ISBLANK(A1719),"",IF($A1719=V$2,$C1719,V1718))</f>
        <v/>
      </c>
      <c r="W1719" s="9" t="str">
        <f aca="false">IF(ISBLANK(A1719),"",IF($A1719=W$2,$C1719,W1718))</f>
        <v/>
      </c>
    </row>
    <row r="1720" customFormat="false" ht="14.1" hidden="false" customHeight="false" outlineLevel="0" collapsed="false">
      <c r="H1720" s="8" t="n">
        <f aca="false">IF(ISBLANK(D1720),,LEFT(D1720,LEN(D1720)-6)*1)</f>
        <v>0</v>
      </c>
      <c r="I1720" s="9" t="str">
        <f aca="false">IF(ISBLANK(A1720),"",-B1720*C1720)</f>
        <v/>
      </c>
      <c r="J1720" s="9" t="str">
        <f aca="false">IF(ISBLANK(A1720),"",-SUM(I$3:I1720))</f>
        <v/>
      </c>
      <c r="K1720" s="9" t="str">
        <f aca="false">IF(ISBLANK(A1720),"",SUMPRODUCT(O1720:R1720,T1720:W1720)-J1720)</f>
        <v/>
      </c>
      <c r="L1720" s="5" t="str">
        <f aca="false">IF(ISBLANK(A1720),"",K1720/$M$1)</f>
        <v/>
      </c>
      <c r="M1720" s="5" t="str">
        <f aca="false">IF(ISBLANK(A1720),"",K1720/($M$1+SUM(K$3:K1719)))</f>
        <v/>
      </c>
      <c r="N1720" s="0" t="str">
        <f aca="false">IF(ISBLANK(A1720),"",IF(H1721=0,NETWORKDAYS($H$3,H1720,holiday!$B$2:$B$10),IF(DAY(H1720)&lt;DAY(H1721),NETWORKDAYS($H$3,H1720,holiday!$B$2:$B$10),0)))</f>
        <v/>
      </c>
      <c r="O1720" s="0" t="str">
        <f aca="false">IF(ISBLANK(A1720),"",SUMIF($A$3:$A1720,O$2,$B$3:$B1720))</f>
        <v/>
      </c>
      <c r="P1720" s="0" t="str">
        <f aca="false">IF(ISBLANK(A1720),"",SUMIF($A$3:$A1720,P$2,$B$3:$B1720))</f>
        <v/>
      </c>
      <c r="Q1720" s="0" t="str">
        <f aca="false">IF(ISBLANK(A1720),"",SUMIF($A$3:$A1720,Q$2,$B$3:$B1720))</f>
        <v/>
      </c>
      <c r="R1720" s="0" t="str">
        <f aca="false">IF(ISBLANK(A1720),"",SUMIF($A$3:$A1720,R$2,$B$3:$B1720))</f>
        <v/>
      </c>
      <c r="T1720" s="9" t="str">
        <f aca="false">IF(ISBLANK(A1720),"",IF($A1720=T$2,$C1720,T1719))</f>
        <v/>
      </c>
      <c r="U1720" s="9" t="str">
        <f aca="false">IF(ISBLANK(A1720),"",IF($A1720=U$2,$C1720,U1719))</f>
        <v/>
      </c>
      <c r="V1720" s="9" t="str">
        <f aca="false">IF(ISBLANK(A1720),"",IF($A1720=V$2,$C1720,V1719))</f>
        <v/>
      </c>
      <c r="W1720" s="9" t="str">
        <f aca="false">IF(ISBLANK(A1720),"",IF($A1720=W$2,$C1720,W1719))</f>
        <v/>
      </c>
    </row>
    <row r="1721" customFormat="false" ht="14.1" hidden="false" customHeight="false" outlineLevel="0" collapsed="false">
      <c r="H1721" s="8" t="n">
        <f aca="false">IF(ISBLANK(D1721),,LEFT(D1721,LEN(D1721)-6)*1)</f>
        <v>0</v>
      </c>
      <c r="I1721" s="9" t="str">
        <f aca="false">IF(ISBLANK(A1721),"",-B1721*C1721)</f>
        <v/>
      </c>
      <c r="J1721" s="9" t="str">
        <f aca="false">IF(ISBLANK(A1721),"",-SUM(I$3:I1721))</f>
        <v/>
      </c>
      <c r="K1721" s="9" t="str">
        <f aca="false">IF(ISBLANK(A1721),"",SUMPRODUCT(O1721:R1721,T1721:W1721)-J1721)</f>
        <v/>
      </c>
      <c r="L1721" s="5" t="str">
        <f aca="false">IF(ISBLANK(A1721),"",K1721/$M$1)</f>
        <v/>
      </c>
      <c r="M1721" s="5" t="str">
        <f aca="false">IF(ISBLANK(A1721),"",K1721/($M$1+SUM(K$3:K1720)))</f>
        <v/>
      </c>
      <c r="N1721" s="0" t="str">
        <f aca="false">IF(ISBLANK(A1721),"",IF(H1722=0,NETWORKDAYS($H$3,H1721,holiday!$B$2:$B$10),IF(DAY(H1721)&lt;DAY(H1722),NETWORKDAYS($H$3,H1721,holiday!$B$2:$B$10),0)))</f>
        <v/>
      </c>
      <c r="O1721" s="0" t="str">
        <f aca="false">IF(ISBLANK(A1721),"",SUMIF($A$3:$A1721,O$2,$B$3:$B1721))</f>
        <v/>
      </c>
      <c r="P1721" s="0" t="str">
        <f aca="false">IF(ISBLANK(A1721),"",SUMIF($A$3:$A1721,P$2,$B$3:$B1721))</f>
        <v/>
      </c>
      <c r="Q1721" s="0" t="str">
        <f aca="false">IF(ISBLANK(A1721),"",SUMIF($A$3:$A1721,Q$2,$B$3:$B1721))</f>
        <v/>
      </c>
      <c r="R1721" s="0" t="str">
        <f aca="false">IF(ISBLANK(A1721),"",SUMIF($A$3:$A1721,R$2,$B$3:$B1721))</f>
        <v/>
      </c>
      <c r="T1721" s="9" t="str">
        <f aca="false">IF(ISBLANK(A1721),"",IF($A1721=T$2,$C1721,T1720))</f>
        <v/>
      </c>
      <c r="U1721" s="9" t="str">
        <f aca="false">IF(ISBLANK(A1721),"",IF($A1721=U$2,$C1721,U1720))</f>
        <v/>
      </c>
      <c r="V1721" s="9" t="str">
        <f aca="false">IF(ISBLANK(A1721),"",IF($A1721=V$2,$C1721,V1720))</f>
        <v/>
      </c>
      <c r="W1721" s="9" t="str">
        <f aca="false">IF(ISBLANK(A1721),"",IF($A1721=W$2,$C1721,W1720))</f>
        <v/>
      </c>
    </row>
    <row r="1722" customFormat="false" ht="14.1" hidden="false" customHeight="false" outlineLevel="0" collapsed="false">
      <c r="H1722" s="8" t="n">
        <f aca="false">IF(ISBLANK(D1722),,LEFT(D1722,LEN(D1722)-6)*1)</f>
        <v>0</v>
      </c>
      <c r="I1722" s="9" t="str">
        <f aca="false">IF(ISBLANK(A1722),"",-B1722*C1722)</f>
        <v/>
      </c>
      <c r="J1722" s="9" t="str">
        <f aca="false">IF(ISBLANK(A1722),"",-SUM(I$3:I1722))</f>
        <v/>
      </c>
      <c r="K1722" s="9" t="str">
        <f aca="false">IF(ISBLANK(A1722),"",SUMPRODUCT(O1722:R1722,T1722:W1722)-J1722)</f>
        <v/>
      </c>
      <c r="L1722" s="5" t="str">
        <f aca="false">IF(ISBLANK(A1722),"",K1722/$M$1)</f>
        <v/>
      </c>
      <c r="M1722" s="5" t="str">
        <f aca="false">IF(ISBLANK(A1722),"",K1722/($M$1+SUM(K$3:K1721)))</f>
        <v/>
      </c>
      <c r="N1722" s="0" t="str">
        <f aca="false">IF(ISBLANK(A1722),"",IF(H1723=0,NETWORKDAYS($H$3,H1722,holiday!$B$2:$B$10),IF(DAY(H1722)&lt;DAY(H1723),NETWORKDAYS($H$3,H1722,holiday!$B$2:$B$10),0)))</f>
        <v/>
      </c>
      <c r="O1722" s="0" t="str">
        <f aca="false">IF(ISBLANK(A1722),"",SUMIF($A$3:$A1722,O$2,$B$3:$B1722))</f>
        <v/>
      </c>
      <c r="P1722" s="0" t="str">
        <f aca="false">IF(ISBLANK(A1722),"",SUMIF($A$3:$A1722,P$2,$B$3:$B1722))</f>
        <v/>
      </c>
      <c r="Q1722" s="0" t="str">
        <f aca="false">IF(ISBLANK(A1722),"",SUMIF($A$3:$A1722,Q$2,$B$3:$B1722))</f>
        <v/>
      </c>
      <c r="R1722" s="0" t="str">
        <f aca="false">IF(ISBLANK(A1722),"",SUMIF($A$3:$A1722,R$2,$B$3:$B1722))</f>
        <v/>
      </c>
      <c r="T1722" s="9" t="str">
        <f aca="false">IF(ISBLANK(A1722),"",IF($A1722=T$2,$C1722,T1721))</f>
        <v/>
      </c>
      <c r="U1722" s="9" t="str">
        <f aca="false">IF(ISBLANK(A1722),"",IF($A1722=U$2,$C1722,U1721))</f>
        <v/>
      </c>
      <c r="V1722" s="9" t="str">
        <f aca="false">IF(ISBLANK(A1722),"",IF($A1722=V$2,$C1722,V1721))</f>
        <v/>
      </c>
      <c r="W1722" s="9" t="str">
        <f aca="false">IF(ISBLANK(A1722),"",IF($A1722=W$2,$C1722,W1721))</f>
        <v/>
      </c>
    </row>
    <row r="1723" customFormat="false" ht="14.1" hidden="false" customHeight="false" outlineLevel="0" collapsed="false">
      <c r="H1723" s="8" t="n">
        <f aca="false">IF(ISBLANK(D1723),,LEFT(D1723,LEN(D1723)-6)*1)</f>
        <v>0</v>
      </c>
      <c r="I1723" s="9" t="str">
        <f aca="false">IF(ISBLANK(A1723),"",-B1723*C1723)</f>
        <v/>
      </c>
      <c r="J1723" s="9" t="str">
        <f aca="false">IF(ISBLANK(A1723),"",-SUM(I$3:I1723))</f>
        <v/>
      </c>
      <c r="K1723" s="9" t="str">
        <f aca="false">IF(ISBLANK(A1723),"",SUMPRODUCT(O1723:R1723,T1723:W1723)-J1723)</f>
        <v/>
      </c>
      <c r="L1723" s="5" t="str">
        <f aca="false">IF(ISBLANK(A1723),"",K1723/$M$1)</f>
        <v/>
      </c>
      <c r="M1723" s="5" t="str">
        <f aca="false">IF(ISBLANK(A1723),"",K1723/($M$1+SUM(K$3:K1722)))</f>
        <v/>
      </c>
      <c r="N1723" s="0" t="str">
        <f aca="false">IF(ISBLANK(A1723),"",IF(H1724=0,NETWORKDAYS($H$3,H1723,holiday!$B$2:$B$10),IF(DAY(H1723)&lt;DAY(H1724),NETWORKDAYS($H$3,H1723,holiday!$B$2:$B$10),0)))</f>
        <v/>
      </c>
      <c r="O1723" s="0" t="str">
        <f aca="false">IF(ISBLANK(A1723),"",SUMIF($A$3:$A1723,O$2,$B$3:$B1723))</f>
        <v/>
      </c>
      <c r="P1723" s="0" t="str">
        <f aca="false">IF(ISBLANK(A1723),"",SUMIF($A$3:$A1723,P$2,$B$3:$B1723))</f>
        <v/>
      </c>
      <c r="Q1723" s="0" t="str">
        <f aca="false">IF(ISBLANK(A1723),"",SUMIF($A$3:$A1723,Q$2,$B$3:$B1723))</f>
        <v/>
      </c>
      <c r="R1723" s="0" t="str">
        <f aca="false">IF(ISBLANK(A1723),"",SUMIF($A$3:$A1723,R$2,$B$3:$B1723))</f>
        <v/>
      </c>
      <c r="T1723" s="9" t="str">
        <f aca="false">IF(ISBLANK(A1723),"",IF($A1723=T$2,$C1723,T1722))</f>
        <v/>
      </c>
      <c r="U1723" s="9" t="str">
        <f aca="false">IF(ISBLANK(A1723),"",IF($A1723=U$2,$C1723,U1722))</f>
        <v/>
      </c>
      <c r="V1723" s="9" t="str">
        <f aca="false">IF(ISBLANK(A1723),"",IF($A1723=V$2,$C1723,V1722))</f>
        <v/>
      </c>
      <c r="W1723" s="9" t="str">
        <f aca="false">IF(ISBLANK(A1723),"",IF($A1723=W$2,$C1723,W1722))</f>
        <v/>
      </c>
    </row>
    <row r="1724" customFormat="false" ht="14.1" hidden="false" customHeight="false" outlineLevel="0" collapsed="false">
      <c r="H1724" s="8" t="n">
        <f aca="false">IF(ISBLANK(D1724),,LEFT(D1724,LEN(D1724)-6)*1)</f>
        <v>0</v>
      </c>
      <c r="I1724" s="9" t="str">
        <f aca="false">IF(ISBLANK(A1724),"",-B1724*C1724)</f>
        <v/>
      </c>
      <c r="J1724" s="9" t="str">
        <f aca="false">IF(ISBLANK(A1724),"",-SUM(I$3:I1724))</f>
        <v/>
      </c>
      <c r="K1724" s="9" t="str">
        <f aca="false">IF(ISBLANK(A1724),"",SUMPRODUCT(O1724:R1724,T1724:W1724)-J1724)</f>
        <v/>
      </c>
      <c r="L1724" s="5" t="str">
        <f aca="false">IF(ISBLANK(A1724),"",K1724/$M$1)</f>
        <v/>
      </c>
      <c r="M1724" s="5" t="str">
        <f aca="false">IF(ISBLANK(A1724),"",K1724/($M$1+SUM(K$3:K1723)))</f>
        <v/>
      </c>
      <c r="N1724" s="0" t="str">
        <f aca="false">IF(ISBLANK(A1724),"",IF(H1725=0,NETWORKDAYS($H$3,H1724,holiday!$B$2:$B$10),IF(DAY(H1724)&lt;DAY(H1725),NETWORKDAYS($H$3,H1724,holiday!$B$2:$B$10),0)))</f>
        <v/>
      </c>
      <c r="O1724" s="0" t="str">
        <f aca="false">IF(ISBLANK(A1724),"",SUMIF($A$3:$A1724,O$2,$B$3:$B1724))</f>
        <v/>
      </c>
      <c r="P1724" s="0" t="str">
        <f aca="false">IF(ISBLANK(A1724),"",SUMIF($A$3:$A1724,P$2,$B$3:$B1724))</f>
        <v/>
      </c>
      <c r="Q1724" s="0" t="str">
        <f aca="false">IF(ISBLANK(A1724),"",SUMIF($A$3:$A1724,Q$2,$B$3:$B1724))</f>
        <v/>
      </c>
      <c r="R1724" s="0" t="str">
        <f aca="false">IF(ISBLANK(A1724),"",SUMIF($A$3:$A1724,R$2,$B$3:$B1724))</f>
        <v/>
      </c>
      <c r="T1724" s="9" t="str">
        <f aca="false">IF(ISBLANK(A1724),"",IF($A1724=T$2,$C1724,T1723))</f>
        <v/>
      </c>
      <c r="U1724" s="9" t="str">
        <f aca="false">IF(ISBLANK(A1724),"",IF($A1724=U$2,$C1724,U1723))</f>
        <v/>
      </c>
      <c r="V1724" s="9" t="str">
        <f aca="false">IF(ISBLANK(A1724),"",IF($A1724=V$2,$C1724,V1723))</f>
        <v/>
      </c>
      <c r="W1724" s="9" t="str">
        <f aca="false">IF(ISBLANK(A1724),"",IF($A1724=W$2,$C1724,W1723))</f>
        <v/>
      </c>
    </row>
    <row r="1725" customFormat="false" ht="14.1" hidden="false" customHeight="false" outlineLevel="0" collapsed="false">
      <c r="H1725" s="8" t="n">
        <f aca="false">IF(ISBLANK(D1725),,LEFT(D1725,LEN(D1725)-6)*1)</f>
        <v>0</v>
      </c>
      <c r="I1725" s="9" t="str">
        <f aca="false">IF(ISBLANK(A1725),"",-B1725*C1725)</f>
        <v/>
      </c>
      <c r="J1725" s="9" t="str">
        <f aca="false">IF(ISBLANK(A1725),"",-SUM(I$3:I1725))</f>
        <v/>
      </c>
      <c r="K1725" s="9" t="str">
        <f aca="false">IF(ISBLANK(A1725),"",SUMPRODUCT(O1725:R1725,T1725:W1725)-J1725)</f>
        <v/>
      </c>
      <c r="L1725" s="5" t="str">
        <f aca="false">IF(ISBLANK(A1725),"",K1725/$M$1)</f>
        <v/>
      </c>
      <c r="M1725" s="5" t="str">
        <f aca="false">IF(ISBLANK(A1725),"",K1725/($M$1+SUM(K$3:K1724)))</f>
        <v/>
      </c>
      <c r="N1725" s="0" t="str">
        <f aca="false">IF(ISBLANK(A1725),"",IF(H1726=0,NETWORKDAYS($H$3,H1725,holiday!$B$2:$B$10),IF(DAY(H1725)&lt;DAY(H1726),NETWORKDAYS($H$3,H1725,holiday!$B$2:$B$10),0)))</f>
        <v/>
      </c>
      <c r="O1725" s="0" t="str">
        <f aca="false">IF(ISBLANK(A1725),"",SUMIF($A$3:$A1725,O$2,$B$3:$B1725))</f>
        <v/>
      </c>
      <c r="P1725" s="0" t="str">
        <f aca="false">IF(ISBLANK(A1725),"",SUMIF($A$3:$A1725,P$2,$B$3:$B1725))</f>
        <v/>
      </c>
      <c r="Q1725" s="0" t="str">
        <f aca="false">IF(ISBLANK(A1725),"",SUMIF($A$3:$A1725,Q$2,$B$3:$B1725))</f>
        <v/>
      </c>
      <c r="R1725" s="0" t="str">
        <f aca="false">IF(ISBLANK(A1725),"",SUMIF($A$3:$A1725,R$2,$B$3:$B1725))</f>
        <v/>
      </c>
      <c r="T1725" s="9" t="str">
        <f aca="false">IF(ISBLANK(A1725),"",IF($A1725=T$2,$C1725,T1724))</f>
        <v/>
      </c>
      <c r="U1725" s="9" t="str">
        <f aca="false">IF(ISBLANK(A1725),"",IF($A1725=U$2,$C1725,U1724))</f>
        <v/>
      </c>
      <c r="V1725" s="9" t="str">
        <f aca="false">IF(ISBLANK(A1725),"",IF($A1725=V$2,$C1725,V1724))</f>
        <v/>
      </c>
      <c r="W1725" s="9" t="str">
        <f aca="false">IF(ISBLANK(A1725),"",IF($A1725=W$2,$C1725,W1724))</f>
        <v/>
      </c>
    </row>
    <row r="1726" customFormat="false" ht="14.1" hidden="false" customHeight="false" outlineLevel="0" collapsed="false">
      <c r="H1726" s="8" t="n">
        <f aca="false">IF(ISBLANK(D1726),,LEFT(D1726,LEN(D1726)-6)*1)</f>
        <v>0</v>
      </c>
      <c r="I1726" s="9" t="str">
        <f aca="false">IF(ISBLANK(A1726),"",-B1726*C1726)</f>
        <v/>
      </c>
      <c r="J1726" s="9" t="str">
        <f aca="false">IF(ISBLANK(A1726),"",-SUM(I$3:I1726))</f>
        <v/>
      </c>
      <c r="K1726" s="9" t="str">
        <f aca="false">IF(ISBLANK(A1726),"",SUMPRODUCT(O1726:R1726,T1726:W1726)-J1726)</f>
        <v/>
      </c>
      <c r="L1726" s="5" t="str">
        <f aca="false">IF(ISBLANK(A1726),"",K1726/$M$1)</f>
        <v/>
      </c>
      <c r="M1726" s="5" t="str">
        <f aca="false">IF(ISBLANK(A1726),"",K1726/($M$1+SUM(K$3:K1725)))</f>
        <v/>
      </c>
      <c r="N1726" s="0" t="str">
        <f aca="false">IF(ISBLANK(A1726),"",IF(H1727=0,NETWORKDAYS($H$3,H1726,holiday!$B$2:$B$10),IF(DAY(H1726)&lt;DAY(H1727),NETWORKDAYS($H$3,H1726,holiday!$B$2:$B$10),0)))</f>
        <v/>
      </c>
      <c r="O1726" s="0" t="str">
        <f aca="false">IF(ISBLANK(A1726),"",SUMIF($A$3:$A1726,O$2,$B$3:$B1726))</f>
        <v/>
      </c>
      <c r="P1726" s="0" t="str">
        <f aca="false">IF(ISBLANK(A1726),"",SUMIF($A$3:$A1726,P$2,$B$3:$B1726))</f>
        <v/>
      </c>
      <c r="Q1726" s="0" t="str">
        <f aca="false">IF(ISBLANK(A1726),"",SUMIF($A$3:$A1726,Q$2,$B$3:$B1726))</f>
        <v/>
      </c>
      <c r="R1726" s="0" t="str">
        <f aca="false">IF(ISBLANK(A1726),"",SUMIF($A$3:$A1726,R$2,$B$3:$B1726))</f>
        <v/>
      </c>
      <c r="T1726" s="9" t="str">
        <f aca="false">IF(ISBLANK(A1726),"",IF($A1726=T$2,$C1726,T1725))</f>
        <v/>
      </c>
      <c r="U1726" s="9" t="str">
        <f aca="false">IF(ISBLANK(A1726),"",IF($A1726=U$2,$C1726,U1725))</f>
        <v/>
      </c>
      <c r="V1726" s="9" t="str">
        <f aca="false">IF(ISBLANK(A1726),"",IF($A1726=V$2,$C1726,V1725))</f>
        <v/>
      </c>
      <c r="W1726" s="9" t="str">
        <f aca="false">IF(ISBLANK(A1726),"",IF($A1726=W$2,$C1726,W1725))</f>
        <v/>
      </c>
    </row>
    <row r="1727" customFormat="false" ht="14.1" hidden="false" customHeight="false" outlineLevel="0" collapsed="false">
      <c r="H1727" s="8" t="n">
        <f aca="false">IF(ISBLANK(D1727),,LEFT(D1727,LEN(D1727)-6)*1)</f>
        <v>0</v>
      </c>
      <c r="I1727" s="9" t="str">
        <f aca="false">IF(ISBLANK(A1727),"",-B1727*C1727)</f>
        <v/>
      </c>
      <c r="J1727" s="9" t="str">
        <f aca="false">IF(ISBLANK(A1727),"",-SUM(I$3:I1727))</f>
        <v/>
      </c>
      <c r="K1727" s="9" t="str">
        <f aca="false">IF(ISBLANK(A1727),"",SUMPRODUCT(O1727:R1727,T1727:W1727)-J1727)</f>
        <v/>
      </c>
      <c r="L1727" s="5" t="str">
        <f aca="false">IF(ISBLANK(A1727),"",K1727/$M$1)</f>
        <v/>
      </c>
      <c r="M1727" s="5" t="str">
        <f aca="false">IF(ISBLANK(A1727),"",K1727/($M$1+SUM(K$3:K1726)))</f>
        <v/>
      </c>
      <c r="N1727" s="0" t="str">
        <f aca="false">IF(ISBLANK(A1727),"",IF(H1728=0,NETWORKDAYS($H$3,H1727,holiday!$B$2:$B$10),IF(DAY(H1727)&lt;DAY(H1728),NETWORKDAYS($H$3,H1727,holiday!$B$2:$B$10),0)))</f>
        <v/>
      </c>
      <c r="O1727" s="0" t="str">
        <f aca="false">IF(ISBLANK(A1727),"",SUMIF($A$3:$A1727,O$2,$B$3:$B1727))</f>
        <v/>
      </c>
      <c r="P1727" s="0" t="str">
        <f aca="false">IF(ISBLANK(A1727),"",SUMIF($A$3:$A1727,P$2,$B$3:$B1727))</f>
        <v/>
      </c>
      <c r="Q1727" s="0" t="str">
        <f aca="false">IF(ISBLANK(A1727),"",SUMIF($A$3:$A1727,Q$2,$B$3:$B1727))</f>
        <v/>
      </c>
      <c r="R1727" s="0" t="str">
        <f aca="false">IF(ISBLANK(A1727),"",SUMIF($A$3:$A1727,R$2,$B$3:$B1727))</f>
        <v/>
      </c>
      <c r="T1727" s="9" t="str">
        <f aca="false">IF(ISBLANK(A1727),"",IF($A1727=T$2,$C1727,T1726))</f>
        <v/>
      </c>
      <c r="U1727" s="9" t="str">
        <f aca="false">IF(ISBLANK(A1727),"",IF($A1727=U$2,$C1727,U1726))</f>
        <v/>
      </c>
      <c r="V1727" s="9" t="str">
        <f aca="false">IF(ISBLANK(A1727),"",IF($A1727=V$2,$C1727,V1726))</f>
        <v/>
      </c>
      <c r="W1727" s="9" t="str">
        <f aca="false">IF(ISBLANK(A1727),"",IF($A1727=W$2,$C1727,W1726))</f>
        <v/>
      </c>
    </row>
    <row r="1728" customFormat="false" ht="14.1" hidden="false" customHeight="false" outlineLevel="0" collapsed="false">
      <c r="H1728" s="8" t="n">
        <f aca="false">IF(ISBLANK(D1728),,LEFT(D1728,LEN(D1728)-6)*1)</f>
        <v>0</v>
      </c>
      <c r="I1728" s="9" t="str">
        <f aca="false">IF(ISBLANK(A1728),"",-B1728*C1728)</f>
        <v/>
      </c>
      <c r="J1728" s="9" t="str">
        <f aca="false">IF(ISBLANK(A1728),"",-SUM(I$3:I1728))</f>
        <v/>
      </c>
      <c r="K1728" s="9" t="str">
        <f aca="false">IF(ISBLANK(A1728),"",SUMPRODUCT(O1728:R1728,T1728:W1728)-J1728)</f>
        <v/>
      </c>
      <c r="L1728" s="5" t="str">
        <f aca="false">IF(ISBLANK(A1728),"",K1728/$M$1)</f>
        <v/>
      </c>
      <c r="M1728" s="5" t="str">
        <f aca="false">IF(ISBLANK(A1728),"",K1728/($M$1+SUM(K$3:K1727)))</f>
        <v/>
      </c>
      <c r="N1728" s="0" t="str">
        <f aca="false">IF(ISBLANK(A1728),"",IF(H1729=0,NETWORKDAYS($H$3,H1728,holiday!$B$2:$B$10),IF(DAY(H1728)&lt;DAY(H1729),NETWORKDAYS($H$3,H1728,holiday!$B$2:$B$10),0)))</f>
        <v/>
      </c>
      <c r="O1728" s="0" t="str">
        <f aca="false">IF(ISBLANK(A1728),"",SUMIF($A$3:$A1728,O$2,$B$3:$B1728))</f>
        <v/>
      </c>
      <c r="P1728" s="0" t="str">
        <f aca="false">IF(ISBLANK(A1728),"",SUMIF($A$3:$A1728,P$2,$B$3:$B1728))</f>
        <v/>
      </c>
      <c r="Q1728" s="0" t="str">
        <f aca="false">IF(ISBLANK(A1728),"",SUMIF($A$3:$A1728,Q$2,$B$3:$B1728))</f>
        <v/>
      </c>
      <c r="R1728" s="0" t="str">
        <f aca="false">IF(ISBLANK(A1728),"",SUMIF($A$3:$A1728,R$2,$B$3:$B1728))</f>
        <v/>
      </c>
      <c r="T1728" s="9" t="str">
        <f aca="false">IF(ISBLANK(A1728),"",IF($A1728=T$2,$C1728,T1727))</f>
        <v/>
      </c>
      <c r="U1728" s="9" t="str">
        <f aca="false">IF(ISBLANK(A1728),"",IF($A1728=U$2,$C1728,U1727))</f>
        <v/>
      </c>
      <c r="V1728" s="9" t="str">
        <f aca="false">IF(ISBLANK(A1728),"",IF($A1728=V$2,$C1728,V1727))</f>
        <v/>
      </c>
      <c r="W1728" s="9" t="str">
        <f aca="false">IF(ISBLANK(A1728),"",IF($A1728=W$2,$C1728,W1727))</f>
        <v/>
      </c>
    </row>
    <row r="1729" customFormat="false" ht="14.1" hidden="false" customHeight="false" outlineLevel="0" collapsed="false">
      <c r="H1729" s="8" t="n">
        <f aca="false">IF(ISBLANK(D1729),,LEFT(D1729,LEN(D1729)-6)*1)</f>
        <v>0</v>
      </c>
      <c r="I1729" s="9" t="str">
        <f aca="false">IF(ISBLANK(A1729),"",-B1729*C1729)</f>
        <v/>
      </c>
      <c r="J1729" s="9" t="str">
        <f aca="false">IF(ISBLANK(A1729),"",-SUM(I$3:I1729))</f>
        <v/>
      </c>
      <c r="K1729" s="9" t="str">
        <f aca="false">IF(ISBLANK(A1729),"",SUMPRODUCT(O1729:R1729,T1729:W1729)-J1729)</f>
        <v/>
      </c>
      <c r="L1729" s="5" t="str">
        <f aca="false">IF(ISBLANK(A1729),"",K1729/$M$1)</f>
        <v/>
      </c>
      <c r="M1729" s="5" t="str">
        <f aca="false">IF(ISBLANK(A1729),"",K1729/($M$1+SUM(K$3:K1728)))</f>
        <v/>
      </c>
      <c r="N1729" s="0" t="str">
        <f aca="false">IF(ISBLANK(A1729),"",IF(H1730=0,NETWORKDAYS($H$3,H1729,holiday!$B$2:$B$10),IF(DAY(H1729)&lt;DAY(H1730),NETWORKDAYS($H$3,H1729,holiday!$B$2:$B$10),0)))</f>
        <v/>
      </c>
      <c r="O1729" s="0" t="str">
        <f aca="false">IF(ISBLANK(A1729),"",SUMIF($A$3:$A1729,O$2,$B$3:$B1729))</f>
        <v/>
      </c>
      <c r="P1729" s="0" t="str">
        <f aca="false">IF(ISBLANK(A1729),"",SUMIF($A$3:$A1729,P$2,$B$3:$B1729))</f>
        <v/>
      </c>
      <c r="Q1729" s="0" t="str">
        <f aca="false">IF(ISBLANK(A1729),"",SUMIF($A$3:$A1729,Q$2,$B$3:$B1729))</f>
        <v/>
      </c>
      <c r="R1729" s="0" t="str">
        <f aca="false">IF(ISBLANK(A1729),"",SUMIF($A$3:$A1729,R$2,$B$3:$B1729))</f>
        <v/>
      </c>
      <c r="T1729" s="9" t="str">
        <f aca="false">IF(ISBLANK(A1729),"",IF($A1729=T$2,$C1729,T1728))</f>
        <v/>
      </c>
      <c r="U1729" s="9" t="str">
        <f aca="false">IF(ISBLANK(A1729),"",IF($A1729=U$2,$C1729,U1728))</f>
        <v/>
      </c>
      <c r="V1729" s="9" t="str">
        <f aca="false">IF(ISBLANK(A1729),"",IF($A1729=V$2,$C1729,V1728))</f>
        <v/>
      </c>
      <c r="W1729" s="9" t="str">
        <f aca="false">IF(ISBLANK(A1729),"",IF($A1729=W$2,$C1729,W1728))</f>
        <v/>
      </c>
    </row>
    <row r="1730" customFormat="false" ht="14.1" hidden="false" customHeight="false" outlineLevel="0" collapsed="false">
      <c r="H1730" s="8" t="n">
        <f aca="false">IF(ISBLANK(D1730),,LEFT(D1730,LEN(D1730)-6)*1)</f>
        <v>0</v>
      </c>
      <c r="I1730" s="9" t="str">
        <f aca="false">IF(ISBLANK(A1730),"",-B1730*C1730)</f>
        <v/>
      </c>
      <c r="J1730" s="9" t="str">
        <f aca="false">IF(ISBLANK(A1730),"",-SUM(I$3:I1730))</f>
        <v/>
      </c>
      <c r="K1730" s="9" t="str">
        <f aca="false">IF(ISBLANK(A1730),"",SUMPRODUCT(O1730:R1730,T1730:W1730)-J1730)</f>
        <v/>
      </c>
      <c r="L1730" s="5" t="str">
        <f aca="false">IF(ISBLANK(A1730),"",K1730/$M$1)</f>
        <v/>
      </c>
      <c r="M1730" s="5" t="str">
        <f aca="false">IF(ISBLANK(A1730),"",K1730/($M$1+SUM(K$3:K1729)))</f>
        <v/>
      </c>
      <c r="N1730" s="0" t="str">
        <f aca="false">IF(ISBLANK(A1730),"",IF(H1731=0,NETWORKDAYS($H$3,H1730,holiday!$B$2:$B$10),IF(DAY(H1730)&lt;DAY(H1731),NETWORKDAYS($H$3,H1730,holiday!$B$2:$B$10),0)))</f>
        <v/>
      </c>
      <c r="O1730" s="0" t="str">
        <f aca="false">IF(ISBLANK(A1730),"",SUMIF($A$3:$A1730,O$2,$B$3:$B1730))</f>
        <v/>
      </c>
      <c r="P1730" s="0" t="str">
        <f aca="false">IF(ISBLANK(A1730),"",SUMIF($A$3:$A1730,P$2,$B$3:$B1730))</f>
        <v/>
      </c>
      <c r="Q1730" s="0" t="str">
        <f aca="false">IF(ISBLANK(A1730),"",SUMIF($A$3:$A1730,Q$2,$B$3:$B1730))</f>
        <v/>
      </c>
      <c r="R1730" s="0" t="str">
        <f aca="false">IF(ISBLANK(A1730),"",SUMIF($A$3:$A1730,R$2,$B$3:$B1730))</f>
        <v/>
      </c>
      <c r="T1730" s="9" t="str">
        <f aca="false">IF(ISBLANK(A1730),"",IF($A1730=T$2,$C1730,T1729))</f>
        <v/>
      </c>
      <c r="U1730" s="9" t="str">
        <f aca="false">IF(ISBLANK(A1730),"",IF($A1730=U$2,$C1730,U1729))</f>
        <v/>
      </c>
      <c r="V1730" s="9" t="str">
        <f aca="false">IF(ISBLANK(A1730),"",IF($A1730=V$2,$C1730,V1729))</f>
        <v/>
      </c>
      <c r="W1730" s="9" t="str">
        <f aca="false">IF(ISBLANK(A1730),"",IF($A1730=W$2,$C1730,W1729))</f>
        <v/>
      </c>
    </row>
    <row r="1731" customFormat="false" ht="14.1" hidden="false" customHeight="false" outlineLevel="0" collapsed="false">
      <c r="H1731" s="8" t="n">
        <f aca="false">IF(ISBLANK(D1731),,LEFT(D1731,LEN(D1731)-6)*1)</f>
        <v>0</v>
      </c>
      <c r="I1731" s="9" t="str">
        <f aca="false">IF(ISBLANK(A1731),"",-B1731*C1731)</f>
        <v/>
      </c>
      <c r="J1731" s="9" t="str">
        <f aca="false">IF(ISBLANK(A1731),"",-SUM(I$3:I1731))</f>
        <v/>
      </c>
      <c r="K1731" s="9" t="str">
        <f aca="false">IF(ISBLANK(A1731),"",SUMPRODUCT(O1731:R1731,T1731:W1731)-J1731)</f>
        <v/>
      </c>
      <c r="L1731" s="5" t="str">
        <f aca="false">IF(ISBLANK(A1731),"",K1731/$M$1)</f>
        <v/>
      </c>
      <c r="M1731" s="5" t="str">
        <f aca="false">IF(ISBLANK(A1731),"",K1731/($M$1+SUM(K$3:K1730)))</f>
        <v/>
      </c>
      <c r="N1731" s="0" t="str">
        <f aca="false">IF(ISBLANK(A1731),"",IF(H1732=0,NETWORKDAYS($H$3,H1731,holiday!$B$2:$B$10),IF(DAY(H1731)&lt;DAY(H1732),NETWORKDAYS($H$3,H1731,holiday!$B$2:$B$10),0)))</f>
        <v/>
      </c>
      <c r="O1731" s="0" t="str">
        <f aca="false">IF(ISBLANK(A1731),"",SUMIF($A$3:$A1731,O$2,$B$3:$B1731))</f>
        <v/>
      </c>
      <c r="P1731" s="0" t="str">
        <f aca="false">IF(ISBLANK(A1731),"",SUMIF($A$3:$A1731,P$2,$B$3:$B1731))</f>
        <v/>
      </c>
      <c r="Q1731" s="0" t="str">
        <f aca="false">IF(ISBLANK(A1731),"",SUMIF($A$3:$A1731,Q$2,$B$3:$B1731))</f>
        <v/>
      </c>
      <c r="R1731" s="0" t="str">
        <f aca="false">IF(ISBLANK(A1731),"",SUMIF($A$3:$A1731,R$2,$B$3:$B1731))</f>
        <v/>
      </c>
      <c r="T1731" s="9" t="str">
        <f aca="false">IF(ISBLANK(A1731),"",IF($A1731=T$2,$C1731,T1730))</f>
        <v/>
      </c>
      <c r="U1731" s="9" t="str">
        <f aca="false">IF(ISBLANK(A1731),"",IF($A1731=U$2,$C1731,U1730))</f>
        <v/>
      </c>
      <c r="V1731" s="9" t="str">
        <f aca="false">IF(ISBLANK(A1731),"",IF($A1731=V$2,$C1731,V1730))</f>
        <v/>
      </c>
      <c r="W1731" s="9" t="str">
        <f aca="false">IF(ISBLANK(A1731),"",IF($A1731=W$2,$C1731,W1730))</f>
        <v/>
      </c>
    </row>
    <row r="1732" customFormat="false" ht="14.1" hidden="false" customHeight="false" outlineLevel="0" collapsed="false">
      <c r="H1732" s="8" t="n">
        <f aca="false">IF(ISBLANK(D1732),,LEFT(D1732,LEN(D1732)-6)*1)</f>
        <v>0</v>
      </c>
      <c r="I1732" s="9" t="str">
        <f aca="false">IF(ISBLANK(A1732),"",-B1732*C1732)</f>
        <v/>
      </c>
      <c r="J1732" s="9" t="str">
        <f aca="false">IF(ISBLANK(A1732),"",-SUM(I$3:I1732))</f>
        <v/>
      </c>
      <c r="K1732" s="9" t="str">
        <f aca="false">IF(ISBLANK(A1732),"",SUMPRODUCT(O1732:R1732,T1732:W1732)-J1732)</f>
        <v/>
      </c>
      <c r="L1732" s="5" t="str">
        <f aca="false">IF(ISBLANK(A1732),"",K1732/$M$1)</f>
        <v/>
      </c>
      <c r="M1732" s="5" t="str">
        <f aca="false">IF(ISBLANK(A1732),"",K1732/($M$1+SUM(K$3:K1731)))</f>
        <v/>
      </c>
      <c r="N1732" s="0" t="str">
        <f aca="false">IF(ISBLANK(A1732),"",IF(H1733=0,NETWORKDAYS($H$3,H1732,holiday!$B$2:$B$10),IF(DAY(H1732)&lt;DAY(H1733),NETWORKDAYS($H$3,H1732,holiday!$B$2:$B$10),0)))</f>
        <v/>
      </c>
      <c r="O1732" s="0" t="str">
        <f aca="false">IF(ISBLANK(A1732),"",SUMIF($A$3:$A1732,O$2,$B$3:$B1732))</f>
        <v/>
      </c>
      <c r="P1732" s="0" t="str">
        <f aca="false">IF(ISBLANK(A1732),"",SUMIF($A$3:$A1732,P$2,$B$3:$B1732))</f>
        <v/>
      </c>
      <c r="Q1732" s="0" t="str">
        <f aca="false">IF(ISBLANK(A1732),"",SUMIF($A$3:$A1732,Q$2,$B$3:$B1732))</f>
        <v/>
      </c>
      <c r="R1732" s="0" t="str">
        <f aca="false">IF(ISBLANK(A1732),"",SUMIF($A$3:$A1732,R$2,$B$3:$B1732))</f>
        <v/>
      </c>
      <c r="T1732" s="9" t="str">
        <f aca="false">IF(ISBLANK(A1732),"",IF($A1732=T$2,$C1732,T1731))</f>
        <v/>
      </c>
      <c r="U1732" s="9" t="str">
        <f aca="false">IF(ISBLANK(A1732),"",IF($A1732=U$2,$C1732,U1731))</f>
        <v/>
      </c>
      <c r="V1732" s="9" t="str">
        <f aca="false">IF(ISBLANK(A1732),"",IF($A1732=V$2,$C1732,V1731))</f>
        <v/>
      </c>
      <c r="W1732" s="9" t="str">
        <f aca="false">IF(ISBLANK(A1732),"",IF($A1732=W$2,$C1732,W1731))</f>
        <v/>
      </c>
    </row>
    <row r="1733" customFormat="false" ht="14.1" hidden="false" customHeight="false" outlineLevel="0" collapsed="false">
      <c r="H1733" s="8" t="n">
        <f aca="false">IF(ISBLANK(D1733),,LEFT(D1733,LEN(D1733)-6)*1)</f>
        <v>0</v>
      </c>
      <c r="I1733" s="9" t="str">
        <f aca="false">IF(ISBLANK(A1733),"",-B1733*C1733)</f>
        <v/>
      </c>
      <c r="J1733" s="9" t="str">
        <f aca="false">IF(ISBLANK(A1733),"",-SUM(I$3:I1733))</f>
        <v/>
      </c>
      <c r="K1733" s="9" t="str">
        <f aca="false">IF(ISBLANK(A1733),"",SUMPRODUCT(O1733:R1733,T1733:W1733)-J1733)</f>
        <v/>
      </c>
      <c r="L1733" s="5" t="str">
        <f aca="false">IF(ISBLANK(A1733),"",K1733/$M$1)</f>
        <v/>
      </c>
      <c r="M1733" s="5" t="str">
        <f aca="false">IF(ISBLANK(A1733),"",K1733/($M$1+SUM(K$3:K1732)))</f>
        <v/>
      </c>
      <c r="N1733" s="0" t="str">
        <f aca="false">IF(ISBLANK(A1733),"",IF(H1734=0,NETWORKDAYS($H$3,H1733,holiday!$B$2:$B$10),IF(DAY(H1733)&lt;DAY(H1734),NETWORKDAYS($H$3,H1733,holiday!$B$2:$B$10),0)))</f>
        <v/>
      </c>
      <c r="O1733" s="0" t="str">
        <f aca="false">IF(ISBLANK(A1733),"",SUMIF($A$3:$A1733,O$2,$B$3:$B1733))</f>
        <v/>
      </c>
      <c r="P1733" s="0" t="str">
        <f aca="false">IF(ISBLANK(A1733),"",SUMIF($A$3:$A1733,P$2,$B$3:$B1733))</f>
        <v/>
      </c>
      <c r="Q1733" s="0" t="str">
        <f aca="false">IF(ISBLANK(A1733),"",SUMIF($A$3:$A1733,Q$2,$B$3:$B1733))</f>
        <v/>
      </c>
      <c r="R1733" s="0" t="str">
        <f aca="false">IF(ISBLANK(A1733),"",SUMIF($A$3:$A1733,R$2,$B$3:$B1733))</f>
        <v/>
      </c>
      <c r="T1733" s="9" t="str">
        <f aca="false">IF(ISBLANK(A1733),"",IF($A1733=T$2,$C1733,T1732))</f>
        <v/>
      </c>
      <c r="U1733" s="9" t="str">
        <f aca="false">IF(ISBLANK(A1733),"",IF($A1733=U$2,$C1733,U1732))</f>
        <v/>
      </c>
      <c r="V1733" s="9" t="str">
        <f aca="false">IF(ISBLANK(A1733),"",IF($A1733=V$2,$C1733,V1732))</f>
        <v/>
      </c>
      <c r="W1733" s="9" t="str">
        <f aca="false">IF(ISBLANK(A1733),"",IF($A1733=W$2,$C1733,W1732))</f>
        <v/>
      </c>
    </row>
    <row r="1734" customFormat="false" ht="14.1" hidden="false" customHeight="false" outlineLevel="0" collapsed="false">
      <c r="H1734" s="8" t="n">
        <f aca="false">IF(ISBLANK(D1734),,LEFT(D1734,LEN(D1734)-6)*1)</f>
        <v>0</v>
      </c>
      <c r="I1734" s="9" t="str">
        <f aca="false">IF(ISBLANK(A1734),"",-B1734*C1734)</f>
        <v/>
      </c>
      <c r="J1734" s="9" t="str">
        <f aca="false">IF(ISBLANK(A1734),"",-SUM(I$3:I1734))</f>
        <v/>
      </c>
      <c r="K1734" s="9" t="str">
        <f aca="false">IF(ISBLANK(A1734),"",SUMPRODUCT(O1734:R1734,T1734:W1734)-J1734)</f>
        <v/>
      </c>
      <c r="L1734" s="5" t="str">
        <f aca="false">IF(ISBLANK(A1734),"",K1734/$M$1)</f>
        <v/>
      </c>
      <c r="M1734" s="5" t="str">
        <f aca="false">IF(ISBLANK(A1734),"",K1734/($M$1+SUM(K$3:K1733)))</f>
        <v/>
      </c>
      <c r="N1734" s="0" t="str">
        <f aca="false">IF(ISBLANK(A1734),"",IF(H1735=0,NETWORKDAYS($H$3,H1734,holiday!$B$2:$B$10),IF(DAY(H1734)&lt;DAY(H1735),NETWORKDAYS($H$3,H1734,holiday!$B$2:$B$10),0)))</f>
        <v/>
      </c>
      <c r="O1734" s="0" t="str">
        <f aca="false">IF(ISBLANK(A1734),"",SUMIF($A$3:$A1734,O$2,$B$3:$B1734))</f>
        <v/>
      </c>
      <c r="P1734" s="0" t="str">
        <f aca="false">IF(ISBLANK(A1734),"",SUMIF($A$3:$A1734,P$2,$B$3:$B1734))</f>
        <v/>
      </c>
      <c r="Q1734" s="0" t="str">
        <f aca="false">IF(ISBLANK(A1734),"",SUMIF($A$3:$A1734,Q$2,$B$3:$B1734))</f>
        <v/>
      </c>
      <c r="R1734" s="0" t="str">
        <f aca="false">IF(ISBLANK(A1734),"",SUMIF($A$3:$A1734,R$2,$B$3:$B1734))</f>
        <v/>
      </c>
      <c r="T1734" s="9" t="str">
        <f aca="false">IF(ISBLANK(A1734),"",IF($A1734=T$2,$C1734,T1733))</f>
        <v/>
      </c>
      <c r="U1734" s="9" t="str">
        <f aca="false">IF(ISBLANK(A1734),"",IF($A1734=U$2,$C1734,U1733))</f>
        <v/>
      </c>
      <c r="V1734" s="9" t="str">
        <f aca="false">IF(ISBLANK(A1734),"",IF($A1734=V$2,$C1734,V1733))</f>
        <v/>
      </c>
      <c r="W1734" s="9" t="str">
        <f aca="false">IF(ISBLANK(A1734),"",IF($A1734=W$2,$C1734,W1733))</f>
        <v/>
      </c>
    </row>
    <row r="1735" customFormat="false" ht="14.1" hidden="false" customHeight="false" outlineLevel="0" collapsed="false">
      <c r="H1735" s="8" t="n">
        <f aca="false">IF(ISBLANK(D1735),,LEFT(D1735,LEN(D1735)-6)*1)</f>
        <v>0</v>
      </c>
      <c r="I1735" s="9" t="str">
        <f aca="false">IF(ISBLANK(A1735),"",-B1735*C1735)</f>
        <v/>
      </c>
      <c r="J1735" s="9" t="str">
        <f aca="false">IF(ISBLANK(A1735),"",-SUM(I$3:I1735))</f>
        <v/>
      </c>
      <c r="K1735" s="9" t="str">
        <f aca="false">IF(ISBLANK(A1735),"",SUMPRODUCT(O1735:R1735,T1735:W1735)-J1735)</f>
        <v/>
      </c>
      <c r="L1735" s="5" t="str">
        <f aca="false">IF(ISBLANK(A1735),"",K1735/$M$1)</f>
        <v/>
      </c>
      <c r="M1735" s="5" t="str">
        <f aca="false">IF(ISBLANK(A1735),"",K1735/($M$1+SUM(K$3:K1734)))</f>
        <v/>
      </c>
      <c r="N1735" s="0" t="str">
        <f aca="false">IF(ISBLANK(A1735),"",IF(H1736=0,NETWORKDAYS($H$3,H1735,holiday!$B$2:$B$10),IF(DAY(H1735)&lt;DAY(H1736),NETWORKDAYS($H$3,H1735,holiday!$B$2:$B$10),0)))</f>
        <v/>
      </c>
      <c r="O1735" s="0" t="str">
        <f aca="false">IF(ISBLANK(A1735),"",SUMIF($A$3:$A1735,O$2,$B$3:$B1735))</f>
        <v/>
      </c>
      <c r="P1735" s="0" t="str">
        <f aca="false">IF(ISBLANK(A1735),"",SUMIF($A$3:$A1735,P$2,$B$3:$B1735))</f>
        <v/>
      </c>
      <c r="Q1735" s="0" t="str">
        <f aca="false">IF(ISBLANK(A1735),"",SUMIF($A$3:$A1735,Q$2,$B$3:$B1735))</f>
        <v/>
      </c>
      <c r="R1735" s="0" t="str">
        <f aca="false">IF(ISBLANK(A1735),"",SUMIF($A$3:$A1735,R$2,$B$3:$B1735))</f>
        <v/>
      </c>
      <c r="T1735" s="9" t="str">
        <f aca="false">IF(ISBLANK(A1735),"",IF($A1735=T$2,$C1735,T1734))</f>
        <v/>
      </c>
      <c r="U1735" s="9" t="str">
        <f aca="false">IF(ISBLANK(A1735),"",IF($A1735=U$2,$C1735,U1734))</f>
        <v/>
      </c>
      <c r="V1735" s="9" t="str">
        <f aca="false">IF(ISBLANK(A1735),"",IF($A1735=V$2,$C1735,V1734))</f>
        <v/>
      </c>
      <c r="W1735" s="9" t="str">
        <f aca="false">IF(ISBLANK(A1735),"",IF($A1735=W$2,$C1735,W1734))</f>
        <v/>
      </c>
    </row>
    <row r="1736" customFormat="false" ht="14.1" hidden="false" customHeight="false" outlineLevel="0" collapsed="false">
      <c r="H1736" s="8" t="n">
        <f aca="false">IF(ISBLANK(D1736),,LEFT(D1736,LEN(D1736)-6)*1)</f>
        <v>0</v>
      </c>
      <c r="I1736" s="9" t="str">
        <f aca="false">IF(ISBLANK(A1736),"",-B1736*C1736)</f>
        <v/>
      </c>
      <c r="J1736" s="9" t="str">
        <f aca="false">IF(ISBLANK(A1736),"",-SUM(I$3:I1736))</f>
        <v/>
      </c>
      <c r="K1736" s="9" t="str">
        <f aca="false">IF(ISBLANK(A1736),"",SUMPRODUCT(O1736:R1736,T1736:W1736)-J1736)</f>
        <v/>
      </c>
      <c r="L1736" s="5" t="str">
        <f aca="false">IF(ISBLANK(A1736),"",K1736/$M$1)</f>
        <v/>
      </c>
      <c r="M1736" s="5" t="str">
        <f aca="false">IF(ISBLANK(A1736),"",K1736/($M$1+SUM(K$3:K1735)))</f>
        <v/>
      </c>
      <c r="N1736" s="0" t="str">
        <f aca="false">IF(ISBLANK(A1736),"",IF(H1737=0,NETWORKDAYS($H$3,H1736,holiday!$B$2:$B$10),IF(DAY(H1736)&lt;DAY(H1737),NETWORKDAYS($H$3,H1736,holiday!$B$2:$B$10),0)))</f>
        <v/>
      </c>
      <c r="O1736" s="0" t="str">
        <f aca="false">IF(ISBLANK(A1736),"",SUMIF($A$3:$A1736,O$2,$B$3:$B1736))</f>
        <v/>
      </c>
      <c r="P1736" s="0" t="str">
        <f aca="false">IF(ISBLANK(A1736),"",SUMIF($A$3:$A1736,P$2,$B$3:$B1736))</f>
        <v/>
      </c>
      <c r="Q1736" s="0" t="str">
        <f aca="false">IF(ISBLANK(A1736),"",SUMIF($A$3:$A1736,Q$2,$B$3:$B1736))</f>
        <v/>
      </c>
      <c r="R1736" s="0" t="str">
        <f aca="false">IF(ISBLANK(A1736),"",SUMIF($A$3:$A1736,R$2,$B$3:$B1736))</f>
        <v/>
      </c>
      <c r="T1736" s="9" t="str">
        <f aca="false">IF(ISBLANK(A1736),"",IF($A1736=T$2,$C1736,T1735))</f>
        <v/>
      </c>
      <c r="U1736" s="9" t="str">
        <f aca="false">IF(ISBLANK(A1736),"",IF($A1736=U$2,$C1736,U1735))</f>
        <v/>
      </c>
      <c r="V1736" s="9" t="str">
        <f aca="false">IF(ISBLANK(A1736),"",IF($A1736=V$2,$C1736,V1735))</f>
        <v/>
      </c>
      <c r="W1736" s="9" t="str">
        <f aca="false">IF(ISBLANK(A1736),"",IF($A1736=W$2,$C1736,W1735))</f>
        <v/>
      </c>
    </row>
    <row r="1737" customFormat="false" ht="14.1" hidden="false" customHeight="false" outlineLevel="0" collapsed="false">
      <c r="H1737" s="8" t="n">
        <f aca="false">IF(ISBLANK(D1737),,LEFT(D1737,LEN(D1737)-6)*1)</f>
        <v>0</v>
      </c>
      <c r="I1737" s="9" t="str">
        <f aca="false">IF(ISBLANK(A1737),"",-B1737*C1737)</f>
        <v/>
      </c>
      <c r="J1737" s="9" t="str">
        <f aca="false">IF(ISBLANK(A1737),"",-SUM(I$3:I1737))</f>
        <v/>
      </c>
      <c r="K1737" s="9" t="str">
        <f aca="false">IF(ISBLANK(A1737),"",SUMPRODUCT(O1737:R1737,T1737:W1737)-J1737)</f>
        <v/>
      </c>
      <c r="L1737" s="5" t="str">
        <f aca="false">IF(ISBLANK(A1737),"",K1737/$M$1)</f>
        <v/>
      </c>
      <c r="M1737" s="5" t="str">
        <f aca="false">IF(ISBLANK(A1737),"",K1737/($M$1+SUM(K$3:K1736)))</f>
        <v/>
      </c>
      <c r="N1737" s="0" t="str">
        <f aca="false">IF(ISBLANK(A1737),"",IF(H1738=0,NETWORKDAYS($H$3,H1737,holiday!$B$2:$B$10),IF(DAY(H1737)&lt;DAY(H1738),NETWORKDAYS($H$3,H1737,holiday!$B$2:$B$10),0)))</f>
        <v/>
      </c>
      <c r="O1737" s="0" t="str">
        <f aca="false">IF(ISBLANK(A1737),"",SUMIF($A$3:$A1737,O$2,$B$3:$B1737))</f>
        <v/>
      </c>
      <c r="P1737" s="0" t="str">
        <f aca="false">IF(ISBLANK(A1737),"",SUMIF($A$3:$A1737,P$2,$B$3:$B1737))</f>
        <v/>
      </c>
      <c r="Q1737" s="0" t="str">
        <f aca="false">IF(ISBLANK(A1737),"",SUMIF($A$3:$A1737,Q$2,$B$3:$B1737))</f>
        <v/>
      </c>
      <c r="R1737" s="0" t="str">
        <f aca="false">IF(ISBLANK(A1737),"",SUMIF($A$3:$A1737,R$2,$B$3:$B1737))</f>
        <v/>
      </c>
      <c r="T1737" s="9" t="str">
        <f aca="false">IF(ISBLANK(A1737),"",IF($A1737=T$2,$C1737,T1736))</f>
        <v/>
      </c>
      <c r="U1737" s="9" t="str">
        <f aca="false">IF(ISBLANK(A1737),"",IF($A1737=U$2,$C1737,U1736))</f>
        <v/>
      </c>
      <c r="V1737" s="9" t="str">
        <f aca="false">IF(ISBLANK(A1737),"",IF($A1737=V$2,$C1737,V1736))</f>
        <v/>
      </c>
      <c r="W1737" s="9" t="str">
        <f aca="false">IF(ISBLANK(A1737),"",IF($A1737=W$2,$C1737,W1736))</f>
        <v/>
      </c>
    </row>
    <row r="1738" customFormat="false" ht="14.1" hidden="false" customHeight="false" outlineLevel="0" collapsed="false">
      <c r="H1738" s="8" t="n">
        <f aca="false">IF(ISBLANK(D1738),,LEFT(D1738,LEN(D1738)-6)*1)</f>
        <v>0</v>
      </c>
      <c r="I1738" s="9" t="str">
        <f aca="false">IF(ISBLANK(A1738),"",-B1738*C1738)</f>
        <v/>
      </c>
      <c r="J1738" s="9" t="str">
        <f aca="false">IF(ISBLANK(A1738),"",-SUM(I$3:I1738))</f>
        <v/>
      </c>
      <c r="K1738" s="9" t="str">
        <f aca="false">IF(ISBLANK(A1738),"",SUMPRODUCT(O1738:R1738,T1738:W1738)-J1738)</f>
        <v/>
      </c>
      <c r="L1738" s="5" t="str">
        <f aca="false">IF(ISBLANK(A1738),"",K1738/$M$1)</f>
        <v/>
      </c>
      <c r="M1738" s="5" t="str">
        <f aca="false">IF(ISBLANK(A1738),"",K1738/($M$1+SUM(K$3:K1737)))</f>
        <v/>
      </c>
      <c r="N1738" s="0" t="str">
        <f aca="false">IF(ISBLANK(A1738),"",IF(H1739=0,NETWORKDAYS($H$3,H1738,holiday!$B$2:$B$10),IF(DAY(H1738)&lt;DAY(H1739),NETWORKDAYS($H$3,H1738,holiday!$B$2:$B$10),0)))</f>
        <v/>
      </c>
      <c r="O1738" s="0" t="str">
        <f aca="false">IF(ISBLANK(A1738),"",SUMIF($A$3:$A1738,O$2,$B$3:$B1738))</f>
        <v/>
      </c>
      <c r="P1738" s="0" t="str">
        <f aca="false">IF(ISBLANK(A1738),"",SUMIF($A$3:$A1738,P$2,$B$3:$B1738))</f>
        <v/>
      </c>
      <c r="Q1738" s="0" t="str">
        <f aca="false">IF(ISBLANK(A1738),"",SUMIF($A$3:$A1738,Q$2,$B$3:$B1738))</f>
        <v/>
      </c>
      <c r="R1738" s="0" t="str">
        <f aca="false">IF(ISBLANK(A1738),"",SUMIF($A$3:$A1738,R$2,$B$3:$B1738))</f>
        <v/>
      </c>
      <c r="T1738" s="9" t="str">
        <f aca="false">IF(ISBLANK(A1738),"",IF($A1738=T$2,$C1738,T1737))</f>
        <v/>
      </c>
      <c r="U1738" s="9" t="str">
        <f aca="false">IF(ISBLANK(A1738),"",IF($A1738=U$2,$C1738,U1737))</f>
        <v/>
      </c>
      <c r="V1738" s="9" t="str">
        <f aca="false">IF(ISBLANK(A1738),"",IF($A1738=V$2,$C1738,V1737))</f>
        <v/>
      </c>
      <c r="W1738" s="9" t="str">
        <f aca="false">IF(ISBLANK(A1738),"",IF($A1738=W$2,$C1738,W1737))</f>
        <v/>
      </c>
    </row>
    <row r="1739" customFormat="false" ht="14.1" hidden="false" customHeight="false" outlineLevel="0" collapsed="false">
      <c r="H1739" s="8" t="n">
        <f aca="false">IF(ISBLANK(D1739),,LEFT(D1739,LEN(D1739)-6)*1)</f>
        <v>0</v>
      </c>
      <c r="I1739" s="9" t="str">
        <f aca="false">IF(ISBLANK(A1739),"",-B1739*C1739)</f>
        <v/>
      </c>
      <c r="J1739" s="9" t="str">
        <f aca="false">IF(ISBLANK(A1739),"",-SUM(I$3:I1739))</f>
        <v/>
      </c>
      <c r="K1739" s="9" t="str">
        <f aca="false">IF(ISBLANK(A1739),"",SUMPRODUCT(O1739:R1739,T1739:W1739)-J1739)</f>
        <v/>
      </c>
      <c r="L1739" s="5" t="str">
        <f aca="false">IF(ISBLANK(A1739),"",K1739/$M$1)</f>
        <v/>
      </c>
      <c r="M1739" s="5" t="str">
        <f aca="false">IF(ISBLANK(A1739),"",K1739/($M$1+SUM(K$3:K1738)))</f>
        <v/>
      </c>
      <c r="N1739" s="0" t="str">
        <f aca="false">IF(ISBLANK(A1739),"",IF(H1740=0,NETWORKDAYS($H$3,H1739,holiday!$B$2:$B$10),IF(DAY(H1739)&lt;DAY(H1740),NETWORKDAYS($H$3,H1739,holiday!$B$2:$B$10),0)))</f>
        <v/>
      </c>
      <c r="O1739" s="0" t="str">
        <f aca="false">IF(ISBLANK(A1739),"",SUMIF($A$3:$A1739,O$2,$B$3:$B1739))</f>
        <v/>
      </c>
      <c r="P1739" s="0" t="str">
        <f aca="false">IF(ISBLANK(A1739),"",SUMIF($A$3:$A1739,P$2,$B$3:$B1739))</f>
        <v/>
      </c>
      <c r="Q1739" s="0" t="str">
        <f aca="false">IF(ISBLANK(A1739),"",SUMIF($A$3:$A1739,Q$2,$B$3:$B1739))</f>
        <v/>
      </c>
      <c r="R1739" s="0" t="str">
        <f aca="false">IF(ISBLANK(A1739),"",SUMIF($A$3:$A1739,R$2,$B$3:$B1739))</f>
        <v/>
      </c>
      <c r="T1739" s="9" t="str">
        <f aca="false">IF(ISBLANK(A1739),"",IF($A1739=T$2,$C1739,T1738))</f>
        <v/>
      </c>
      <c r="U1739" s="9" t="str">
        <f aca="false">IF(ISBLANK(A1739),"",IF($A1739=U$2,$C1739,U1738))</f>
        <v/>
      </c>
      <c r="V1739" s="9" t="str">
        <f aca="false">IF(ISBLANK(A1739),"",IF($A1739=V$2,$C1739,V1738))</f>
        <v/>
      </c>
      <c r="W1739" s="9" t="str">
        <f aca="false">IF(ISBLANK(A1739),"",IF($A1739=W$2,$C1739,W1738))</f>
        <v/>
      </c>
    </row>
    <row r="1740" customFormat="false" ht="14.1" hidden="false" customHeight="false" outlineLevel="0" collapsed="false">
      <c r="H1740" s="8" t="n">
        <f aca="false">IF(ISBLANK(D1740),,LEFT(D1740,LEN(D1740)-6)*1)</f>
        <v>0</v>
      </c>
      <c r="I1740" s="9" t="str">
        <f aca="false">IF(ISBLANK(A1740),"",-B1740*C1740)</f>
        <v/>
      </c>
      <c r="J1740" s="9" t="str">
        <f aca="false">IF(ISBLANK(A1740),"",-SUM(I$3:I1740))</f>
        <v/>
      </c>
      <c r="K1740" s="9" t="str">
        <f aca="false">IF(ISBLANK(A1740),"",SUMPRODUCT(O1740:R1740,T1740:W1740)-J1740)</f>
        <v/>
      </c>
      <c r="L1740" s="5" t="str">
        <f aca="false">IF(ISBLANK(A1740),"",K1740/$M$1)</f>
        <v/>
      </c>
      <c r="M1740" s="5" t="str">
        <f aca="false">IF(ISBLANK(A1740),"",K1740/($M$1+SUM(K$3:K1739)))</f>
        <v/>
      </c>
      <c r="N1740" s="0" t="str">
        <f aca="false">IF(ISBLANK(A1740),"",IF(H1741=0,NETWORKDAYS($H$3,H1740,holiday!$B$2:$B$10),IF(DAY(H1740)&lt;DAY(H1741),NETWORKDAYS($H$3,H1740,holiday!$B$2:$B$10),0)))</f>
        <v/>
      </c>
      <c r="O1740" s="0" t="str">
        <f aca="false">IF(ISBLANK(A1740),"",SUMIF($A$3:$A1740,O$2,$B$3:$B1740))</f>
        <v/>
      </c>
      <c r="P1740" s="0" t="str">
        <f aca="false">IF(ISBLANK(A1740),"",SUMIF($A$3:$A1740,P$2,$B$3:$B1740))</f>
        <v/>
      </c>
      <c r="Q1740" s="0" t="str">
        <f aca="false">IF(ISBLANK(A1740),"",SUMIF($A$3:$A1740,Q$2,$B$3:$B1740))</f>
        <v/>
      </c>
      <c r="R1740" s="0" t="str">
        <f aca="false">IF(ISBLANK(A1740),"",SUMIF($A$3:$A1740,R$2,$B$3:$B1740))</f>
        <v/>
      </c>
      <c r="T1740" s="9" t="str">
        <f aca="false">IF(ISBLANK(A1740),"",IF($A1740=T$2,$C1740,T1739))</f>
        <v/>
      </c>
      <c r="U1740" s="9" t="str">
        <f aca="false">IF(ISBLANK(A1740),"",IF($A1740=U$2,$C1740,U1739))</f>
        <v/>
      </c>
      <c r="V1740" s="9" t="str">
        <f aca="false">IF(ISBLANK(A1740),"",IF($A1740=V$2,$C1740,V1739))</f>
        <v/>
      </c>
      <c r="W1740" s="9" t="str">
        <f aca="false">IF(ISBLANK(A1740),"",IF($A1740=W$2,$C1740,W1739))</f>
        <v/>
      </c>
    </row>
    <row r="1741" customFormat="false" ht="14.1" hidden="false" customHeight="false" outlineLevel="0" collapsed="false">
      <c r="H1741" s="8" t="n">
        <f aca="false">IF(ISBLANK(D1741),,LEFT(D1741,LEN(D1741)-6)*1)</f>
        <v>0</v>
      </c>
      <c r="I1741" s="9" t="str">
        <f aca="false">IF(ISBLANK(A1741),"",-B1741*C1741)</f>
        <v/>
      </c>
      <c r="J1741" s="9" t="str">
        <f aca="false">IF(ISBLANK(A1741),"",-SUM(I$3:I1741))</f>
        <v/>
      </c>
      <c r="K1741" s="9" t="str">
        <f aca="false">IF(ISBLANK(A1741),"",SUMPRODUCT(O1741:R1741,T1741:W1741)-J1741)</f>
        <v/>
      </c>
      <c r="L1741" s="5" t="str">
        <f aca="false">IF(ISBLANK(A1741),"",K1741/$M$1)</f>
        <v/>
      </c>
      <c r="M1741" s="5" t="str">
        <f aca="false">IF(ISBLANK(A1741),"",K1741/($M$1+SUM(K$3:K1740)))</f>
        <v/>
      </c>
      <c r="N1741" s="0" t="str">
        <f aca="false">IF(ISBLANK(A1741),"",IF(H1742=0,NETWORKDAYS($H$3,H1741,holiday!$B$2:$B$10),IF(DAY(H1741)&lt;DAY(H1742),NETWORKDAYS($H$3,H1741,holiday!$B$2:$B$10),0)))</f>
        <v/>
      </c>
      <c r="O1741" s="0" t="str">
        <f aca="false">IF(ISBLANK(A1741),"",SUMIF($A$3:$A1741,O$2,$B$3:$B1741))</f>
        <v/>
      </c>
      <c r="P1741" s="0" t="str">
        <f aca="false">IF(ISBLANK(A1741),"",SUMIF($A$3:$A1741,P$2,$B$3:$B1741))</f>
        <v/>
      </c>
      <c r="Q1741" s="0" t="str">
        <f aca="false">IF(ISBLANK(A1741),"",SUMIF($A$3:$A1741,Q$2,$B$3:$B1741))</f>
        <v/>
      </c>
      <c r="R1741" s="0" t="str">
        <f aca="false">IF(ISBLANK(A1741),"",SUMIF($A$3:$A1741,R$2,$B$3:$B1741))</f>
        <v/>
      </c>
      <c r="T1741" s="9" t="str">
        <f aca="false">IF(ISBLANK(A1741),"",IF($A1741=T$2,$C1741,T1740))</f>
        <v/>
      </c>
      <c r="U1741" s="9" t="str">
        <f aca="false">IF(ISBLANK(A1741),"",IF($A1741=U$2,$C1741,U1740))</f>
        <v/>
      </c>
      <c r="V1741" s="9" t="str">
        <f aca="false">IF(ISBLANK(A1741),"",IF($A1741=V$2,$C1741,V1740))</f>
        <v/>
      </c>
      <c r="W1741" s="9" t="str">
        <f aca="false">IF(ISBLANK(A1741),"",IF($A1741=W$2,$C1741,W1740))</f>
        <v/>
      </c>
    </row>
    <row r="1742" customFormat="false" ht="14.1" hidden="false" customHeight="false" outlineLevel="0" collapsed="false">
      <c r="H1742" s="8" t="n">
        <f aca="false">IF(ISBLANK(D1742),,LEFT(D1742,LEN(D1742)-6)*1)</f>
        <v>0</v>
      </c>
      <c r="I1742" s="9" t="str">
        <f aca="false">IF(ISBLANK(A1742),"",-B1742*C1742)</f>
        <v/>
      </c>
      <c r="J1742" s="9" t="str">
        <f aca="false">IF(ISBLANK(A1742),"",-SUM(I$3:I1742))</f>
        <v/>
      </c>
      <c r="K1742" s="9" t="str">
        <f aca="false">IF(ISBLANK(A1742),"",SUMPRODUCT(O1742:R1742,T1742:W1742)-J1742)</f>
        <v/>
      </c>
      <c r="L1742" s="5" t="str">
        <f aca="false">IF(ISBLANK(A1742),"",K1742/$M$1)</f>
        <v/>
      </c>
      <c r="M1742" s="5" t="str">
        <f aca="false">IF(ISBLANK(A1742),"",K1742/($M$1+SUM(K$3:K1741)))</f>
        <v/>
      </c>
      <c r="N1742" s="0" t="str">
        <f aca="false">IF(ISBLANK(A1742),"",IF(H1743=0,NETWORKDAYS($H$3,H1742,holiday!$B$2:$B$10),IF(DAY(H1742)&lt;DAY(H1743),NETWORKDAYS($H$3,H1742,holiday!$B$2:$B$10),0)))</f>
        <v/>
      </c>
      <c r="O1742" s="0" t="str">
        <f aca="false">IF(ISBLANK(A1742),"",SUMIF($A$3:$A1742,O$2,$B$3:$B1742))</f>
        <v/>
      </c>
      <c r="P1742" s="0" t="str">
        <f aca="false">IF(ISBLANK(A1742),"",SUMIF($A$3:$A1742,P$2,$B$3:$B1742))</f>
        <v/>
      </c>
      <c r="Q1742" s="0" t="str">
        <f aca="false">IF(ISBLANK(A1742),"",SUMIF($A$3:$A1742,Q$2,$B$3:$B1742))</f>
        <v/>
      </c>
      <c r="R1742" s="0" t="str">
        <f aca="false">IF(ISBLANK(A1742),"",SUMIF($A$3:$A1742,R$2,$B$3:$B1742))</f>
        <v/>
      </c>
      <c r="T1742" s="9" t="str">
        <f aca="false">IF(ISBLANK(A1742),"",IF($A1742=T$2,$C1742,T1741))</f>
        <v/>
      </c>
      <c r="U1742" s="9" t="str">
        <f aca="false">IF(ISBLANK(A1742),"",IF($A1742=U$2,$C1742,U1741))</f>
        <v/>
      </c>
      <c r="V1742" s="9" t="str">
        <f aca="false">IF(ISBLANK(A1742),"",IF($A1742=V$2,$C1742,V1741))</f>
        <v/>
      </c>
      <c r="W1742" s="9" t="str">
        <f aca="false">IF(ISBLANK(A1742),"",IF($A1742=W$2,$C1742,W1741))</f>
        <v/>
      </c>
    </row>
    <row r="1743" customFormat="false" ht="14.1" hidden="false" customHeight="false" outlineLevel="0" collapsed="false">
      <c r="H1743" s="8" t="n">
        <f aca="false">IF(ISBLANK(D1743),,LEFT(D1743,LEN(D1743)-6)*1)</f>
        <v>0</v>
      </c>
      <c r="I1743" s="9" t="str">
        <f aca="false">IF(ISBLANK(A1743),"",-B1743*C1743)</f>
        <v/>
      </c>
      <c r="J1743" s="9" t="str">
        <f aca="false">IF(ISBLANK(A1743),"",-SUM(I$3:I1743))</f>
        <v/>
      </c>
      <c r="K1743" s="9" t="str">
        <f aca="false">IF(ISBLANK(A1743),"",SUMPRODUCT(O1743:R1743,T1743:W1743)-J1743)</f>
        <v/>
      </c>
      <c r="L1743" s="5" t="str">
        <f aca="false">IF(ISBLANK(A1743),"",K1743/$M$1)</f>
        <v/>
      </c>
      <c r="M1743" s="5" t="str">
        <f aca="false">IF(ISBLANK(A1743),"",K1743/($M$1+SUM(K$3:K1742)))</f>
        <v/>
      </c>
      <c r="N1743" s="0" t="str">
        <f aca="false">IF(ISBLANK(A1743),"",IF(H1744=0,NETWORKDAYS($H$3,H1743,holiday!$B$2:$B$10),IF(DAY(H1743)&lt;DAY(H1744),NETWORKDAYS($H$3,H1743,holiday!$B$2:$B$10),0)))</f>
        <v/>
      </c>
      <c r="O1743" s="0" t="str">
        <f aca="false">IF(ISBLANK(A1743),"",SUMIF($A$3:$A1743,O$2,$B$3:$B1743))</f>
        <v/>
      </c>
      <c r="P1743" s="0" t="str">
        <f aca="false">IF(ISBLANK(A1743),"",SUMIF($A$3:$A1743,P$2,$B$3:$B1743))</f>
        <v/>
      </c>
      <c r="Q1743" s="0" t="str">
        <f aca="false">IF(ISBLANK(A1743),"",SUMIF($A$3:$A1743,Q$2,$B$3:$B1743))</f>
        <v/>
      </c>
      <c r="R1743" s="0" t="str">
        <f aca="false">IF(ISBLANK(A1743),"",SUMIF($A$3:$A1743,R$2,$B$3:$B1743))</f>
        <v/>
      </c>
      <c r="T1743" s="9" t="str">
        <f aca="false">IF(ISBLANK(A1743),"",IF($A1743=T$2,$C1743,T1742))</f>
        <v/>
      </c>
      <c r="U1743" s="9" t="str">
        <f aca="false">IF(ISBLANK(A1743),"",IF($A1743=U$2,$C1743,U1742))</f>
        <v/>
      </c>
      <c r="V1743" s="9" t="str">
        <f aca="false">IF(ISBLANK(A1743),"",IF($A1743=V$2,$C1743,V1742))</f>
        <v/>
      </c>
      <c r="W1743" s="9" t="str">
        <f aca="false">IF(ISBLANK(A1743),"",IF($A1743=W$2,$C1743,W1742))</f>
        <v/>
      </c>
    </row>
    <row r="1744" customFormat="false" ht="14.1" hidden="false" customHeight="false" outlineLevel="0" collapsed="false">
      <c r="H1744" s="8" t="n">
        <f aca="false">IF(ISBLANK(D1744),,LEFT(D1744,LEN(D1744)-6)*1)</f>
        <v>0</v>
      </c>
      <c r="I1744" s="9" t="str">
        <f aca="false">IF(ISBLANK(A1744),"",-B1744*C1744)</f>
        <v/>
      </c>
      <c r="J1744" s="9" t="str">
        <f aca="false">IF(ISBLANK(A1744),"",-SUM(I$3:I1744))</f>
        <v/>
      </c>
      <c r="K1744" s="9" t="str">
        <f aca="false">IF(ISBLANK(A1744),"",SUMPRODUCT(O1744:R1744,T1744:W1744)-J1744)</f>
        <v/>
      </c>
      <c r="L1744" s="5" t="str">
        <f aca="false">IF(ISBLANK(A1744),"",K1744/$M$1)</f>
        <v/>
      </c>
      <c r="M1744" s="5" t="str">
        <f aca="false">IF(ISBLANK(A1744),"",K1744/($M$1+SUM(K$3:K1743)))</f>
        <v/>
      </c>
      <c r="N1744" s="0" t="str">
        <f aca="false">IF(ISBLANK(A1744),"",IF(H1745=0,NETWORKDAYS($H$3,H1744,holiday!$B$2:$B$10),IF(DAY(H1744)&lt;DAY(H1745),NETWORKDAYS($H$3,H1744,holiday!$B$2:$B$10),0)))</f>
        <v/>
      </c>
      <c r="O1744" s="0" t="str">
        <f aca="false">IF(ISBLANK(A1744),"",SUMIF($A$3:$A1744,O$2,$B$3:$B1744))</f>
        <v/>
      </c>
      <c r="P1744" s="0" t="str">
        <f aca="false">IF(ISBLANK(A1744),"",SUMIF($A$3:$A1744,P$2,$B$3:$B1744))</f>
        <v/>
      </c>
      <c r="Q1744" s="0" t="str">
        <f aca="false">IF(ISBLANK(A1744),"",SUMIF($A$3:$A1744,Q$2,$B$3:$B1744))</f>
        <v/>
      </c>
      <c r="R1744" s="0" t="str">
        <f aca="false">IF(ISBLANK(A1744),"",SUMIF($A$3:$A1744,R$2,$B$3:$B1744))</f>
        <v/>
      </c>
      <c r="T1744" s="9" t="str">
        <f aca="false">IF(ISBLANK(A1744),"",IF($A1744=T$2,$C1744,T1743))</f>
        <v/>
      </c>
      <c r="U1744" s="9" t="str">
        <f aca="false">IF(ISBLANK(A1744),"",IF($A1744=U$2,$C1744,U1743))</f>
        <v/>
      </c>
      <c r="V1744" s="9" t="str">
        <f aca="false">IF(ISBLANK(A1744),"",IF($A1744=V$2,$C1744,V1743))</f>
        <v/>
      </c>
      <c r="W1744" s="9" t="str">
        <f aca="false">IF(ISBLANK(A1744),"",IF($A1744=W$2,$C1744,W1743))</f>
        <v/>
      </c>
    </row>
    <row r="1745" customFormat="false" ht="14.1" hidden="false" customHeight="false" outlineLevel="0" collapsed="false">
      <c r="H1745" s="8" t="n">
        <f aca="false">IF(ISBLANK(D1745),,LEFT(D1745,LEN(D1745)-6)*1)</f>
        <v>0</v>
      </c>
      <c r="I1745" s="9" t="str">
        <f aca="false">IF(ISBLANK(A1745),"",-B1745*C1745)</f>
        <v/>
      </c>
      <c r="J1745" s="9" t="str">
        <f aca="false">IF(ISBLANK(A1745),"",-SUM(I$3:I1745))</f>
        <v/>
      </c>
      <c r="K1745" s="9" t="str">
        <f aca="false">IF(ISBLANK(A1745),"",SUMPRODUCT(O1745:R1745,T1745:W1745)-J1745)</f>
        <v/>
      </c>
      <c r="L1745" s="5" t="str">
        <f aca="false">IF(ISBLANK(A1745),"",K1745/$M$1)</f>
        <v/>
      </c>
      <c r="M1745" s="5" t="str">
        <f aca="false">IF(ISBLANK(A1745),"",K1745/($M$1+SUM(K$3:K1744)))</f>
        <v/>
      </c>
      <c r="N1745" s="0" t="str">
        <f aca="false">IF(ISBLANK(A1745),"",IF(H1746=0,NETWORKDAYS($H$3,H1745,holiday!$B$2:$B$10),IF(DAY(H1745)&lt;DAY(H1746),NETWORKDAYS($H$3,H1745,holiday!$B$2:$B$10),0)))</f>
        <v/>
      </c>
      <c r="O1745" s="0" t="str">
        <f aca="false">IF(ISBLANK(A1745),"",SUMIF($A$3:$A1745,O$2,$B$3:$B1745))</f>
        <v/>
      </c>
      <c r="P1745" s="0" t="str">
        <f aca="false">IF(ISBLANK(A1745),"",SUMIF($A$3:$A1745,P$2,$B$3:$B1745))</f>
        <v/>
      </c>
      <c r="Q1745" s="0" t="str">
        <f aca="false">IF(ISBLANK(A1745),"",SUMIF($A$3:$A1745,Q$2,$B$3:$B1745))</f>
        <v/>
      </c>
      <c r="R1745" s="0" t="str">
        <f aca="false">IF(ISBLANK(A1745),"",SUMIF($A$3:$A1745,R$2,$B$3:$B1745))</f>
        <v/>
      </c>
      <c r="T1745" s="9" t="str">
        <f aca="false">IF(ISBLANK(A1745),"",IF($A1745=T$2,$C1745,T1744))</f>
        <v/>
      </c>
      <c r="U1745" s="9" t="str">
        <f aca="false">IF(ISBLANK(A1745),"",IF($A1745=U$2,$C1745,U1744))</f>
        <v/>
      </c>
      <c r="V1745" s="9" t="str">
        <f aca="false">IF(ISBLANK(A1745),"",IF($A1745=V$2,$C1745,V1744))</f>
        <v/>
      </c>
      <c r="W1745" s="9" t="str">
        <f aca="false">IF(ISBLANK(A1745),"",IF($A1745=W$2,$C1745,W1744))</f>
        <v/>
      </c>
    </row>
    <row r="1746" customFormat="false" ht="14.1" hidden="false" customHeight="false" outlineLevel="0" collapsed="false">
      <c r="H1746" s="8" t="n">
        <f aca="false">IF(ISBLANK(D1746),,LEFT(D1746,LEN(D1746)-6)*1)</f>
        <v>0</v>
      </c>
      <c r="I1746" s="9" t="str">
        <f aca="false">IF(ISBLANK(A1746),"",-B1746*C1746)</f>
        <v/>
      </c>
      <c r="J1746" s="9" t="str">
        <f aca="false">IF(ISBLANK(A1746),"",-SUM(I$3:I1746))</f>
        <v/>
      </c>
      <c r="K1746" s="9" t="str">
        <f aca="false">IF(ISBLANK(A1746),"",SUMPRODUCT(O1746:R1746,T1746:W1746)-J1746)</f>
        <v/>
      </c>
      <c r="L1746" s="5" t="str">
        <f aca="false">IF(ISBLANK(A1746),"",K1746/$M$1)</f>
        <v/>
      </c>
      <c r="M1746" s="5" t="str">
        <f aca="false">IF(ISBLANK(A1746),"",K1746/($M$1+SUM(K$3:K1745)))</f>
        <v/>
      </c>
      <c r="N1746" s="0" t="str">
        <f aca="false">IF(ISBLANK(A1746),"",IF(H1747=0,NETWORKDAYS($H$3,H1746,holiday!$B$2:$B$10),IF(DAY(H1746)&lt;DAY(H1747),NETWORKDAYS($H$3,H1746,holiday!$B$2:$B$10),0)))</f>
        <v/>
      </c>
      <c r="O1746" s="0" t="str">
        <f aca="false">IF(ISBLANK(A1746),"",SUMIF($A$3:$A1746,O$2,$B$3:$B1746))</f>
        <v/>
      </c>
      <c r="P1746" s="0" t="str">
        <f aca="false">IF(ISBLANK(A1746),"",SUMIF($A$3:$A1746,P$2,$B$3:$B1746))</f>
        <v/>
      </c>
      <c r="Q1746" s="0" t="str">
        <f aca="false">IF(ISBLANK(A1746),"",SUMIF($A$3:$A1746,Q$2,$B$3:$B1746))</f>
        <v/>
      </c>
      <c r="R1746" s="0" t="str">
        <f aca="false">IF(ISBLANK(A1746),"",SUMIF($A$3:$A1746,R$2,$B$3:$B1746))</f>
        <v/>
      </c>
      <c r="T1746" s="9" t="str">
        <f aca="false">IF(ISBLANK(A1746),"",IF($A1746=T$2,$C1746,T1745))</f>
        <v/>
      </c>
      <c r="U1746" s="9" t="str">
        <f aca="false">IF(ISBLANK(A1746),"",IF($A1746=U$2,$C1746,U1745))</f>
        <v/>
      </c>
      <c r="V1746" s="9" t="str">
        <f aca="false">IF(ISBLANK(A1746),"",IF($A1746=V$2,$C1746,V1745))</f>
        <v/>
      </c>
      <c r="W1746" s="9" t="str">
        <f aca="false">IF(ISBLANK(A1746),"",IF($A1746=W$2,$C1746,W1745))</f>
        <v/>
      </c>
    </row>
    <row r="1747" customFormat="false" ht="14.1" hidden="false" customHeight="false" outlineLevel="0" collapsed="false">
      <c r="H1747" s="8" t="n">
        <f aca="false">IF(ISBLANK(D1747),,LEFT(D1747,LEN(D1747)-6)*1)</f>
        <v>0</v>
      </c>
      <c r="I1747" s="9" t="str">
        <f aca="false">IF(ISBLANK(A1747),"",-B1747*C1747)</f>
        <v/>
      </c>
      <c r="J1747" s="9" t="str">
        <f aca="false">IF(ISBLANK(A1747),"",-SUM(I$3:I1747))</f>
        <v/>
      </c>
      <c r="K1747" s="9" t="str">
        <f aca="false">IF(ISBLANK(A1747),"",SUMPRODUCT(O1747:R1747,T1747:W1747)-J1747)</f>
        <v/>
      </c>
      <c r="L1747" s="5" t="str">
        <f aca="false">IF(ISBLANK(A1747),"",K1747/$M$1)</f>
        <v/>
      </c>
      <c r="M1747" s="5" t="str">
        <f aca="false">IF(ISBLANK(A1747),"",K1747/($M$1+SUM(K$3:K1746)))</f>
        <v/>
      </c>
      <c r="N1747" s="0" t="str">
        <f aca="false">IF(ISBLANK(A1747),"",IF(H1748=0,NETWORKDAYS($H$3,H1747,holiday!$B$2:$B$10),IF(DAY(H1747)&lt;DAY(H1748),NETWORKDAYS($H$3,H1747,holiday!$B$2:$B$10),0)))</f>
        <v/>
      </c>
      <c r="O1747" s="0" t="str">
        <f aca="false">IF(ISBLANK(A1747),"",SUMIF($A$3:$A1747,O$2,$B$3:$B1747))</f>
        <v/>
      </c>
      <c r="P1747" s="0" t="str">
        <f aca="false">IF(ISBLANK(A1747),"",SUMIF($A$3:$A1747,P$2,$B$3:$B1747))</f>
        <v/>
      </c>
      <c r="Q1747" s="0" t="str">
        <f aca="false">IF(ISBLANK(A1747),"",SUMIF($A$3:$A1747,Q$2,$B$3:$B1747))</f>
        <v/>
      </c>
      <c r="R1747" s="0" t="str">
        <f aca="false">IF(ISBLANK(A1747),"",SUMIF($A$3:$A1747,R$2,$B$3:$B1747))</f>
        <v/>
      </c>
      <c r="T1747" s="9" t="str">
        <f aca="false">IF(ISBLANK(A1747),"",IF($A1747=T$2,$C1747,T1746))</f>
        <v/>
      </c>
      <c r="U1747" s="9" t="str">
        <f aca="false">IF(ISBLANK(A1747),"",IF($A1747=U$2,$C1747,U1746))</f>
        <v/>
      </c>
      <c r="V1747" s="9" t="str">
        <f aca="false">IF(ISBLANK(A1747),"",IF($A1747=V$2,$C1747,V1746))</f>
        <v/>
      </c>
      <c r="W1747" s="9" t="str">
        <f aca="false">IF(ISBLANK(A1747),"",IF($A1747=W$2,$C1747,W1746))</f>
        <v/>
      </c>
    </row>
    <row r="1748" customFormat="false" ht="14.1" hidden="false" customHeight="false" outlineLevel="0" collapsed="false">
      <c r="H1748" s="8" t="n">
        <f aca="false">IF(ISBLANK(D1748),,LEFT(D1748,LEN(D1748)-6)*1)</f>
        <v>0</v>
      </c>
      <c r="I1748" s="9" t="str">
        <f aca="false">IF(ISBLANK(A1748),"",-B1748*C1748)</f>
        <v/>
      </c>
      <c r="J1748" s="9" t="str">
        <f aca="false">IF(ISBLANK(A1748),"",-SUM(I$3:I1748))</f>
        <v/>
      </c>
      <c r="K1748" s="9" t="str">
        <f aca="false">IF(ISBLANK(A1748),"",SUMPRODUCT(O1748:R1748,T1748:W1748)-J1748)</f>
        <v/>
      </c>
      <c r="L1748" s="5" t="str">
        <f aca="false">IF(ISBLANK(A1748),"",K1748/$M$1)</f>
        <v/>
      </c>
      <c r="M1748" s="5" t="str">
        <f aca="false">IF(ISBLANK(A1748),"",K1748/($M$1+SUM(K$3:K1747)))</f>
        <v/>
      </c>
      <c r="N1748" s="0" t="str">
        <f aca="false">IF(ISBLANK(A1748),"",IF(H1749=0,NETWORKDAYS($H$3,H1748,holiday!$B$2:$B$10),IF(DAY(H1748)&lt;DAY(H1749),NETWORKDAYS($H$3,H1748,holiday!$B$2:$B$10),0)))</f>
        <v/>
      </c>
      <c r="O1748" s="0" t="str">
        <f aca="false">IF(ISBLANK(A1748),"",SUMIF($A$3:$A1748,O$2,$B$3:$B1748))</f>
        <v/>
      </c>
      <c r="P1748" s="0" t="str">
        <f aca="false">IF(ISBLANK(A1748),"",SUMIF($A$3:$A1748,P$2,$B$3:$B1748))</f>
        <v/>
      </c>
      <c r="Q1748" s="0" t="str">
        <f aca="false">IF(ISBLANK(A1748),"",SUMIF($A$3:$A1748,Q$2,$B$3:$B1748))</f>
        <v/>
      </c>
      <c r="R1748" s="0" t="str">
        <f aca="false">IF(ISBLANK(A1748),"",SUMIF($A$3:$A1748,R$2,$B$3:$B1748))</f>
        <v/>
      </c>
      <c r="T1748" s="9" t="str">
        <f aca="false">IF(ISBLANK(A1748),"",IF($A1748=T$2,$C1748,T1747))</f>
        <v/>
      </c>
      <c r="U1748" s="9" t="str">
        <f aca="false">IF(ISBLANK(A1748),"",IF($A1748=U$2,$C1748,U1747))</f>
        <v/>
      </c>
      <c r="V1748" s="9" t="str">
        <f aca="false">IF(ISBLANK(A1748),"",IF($A1748=V$2,$C1748,V1747))</f>
        <v/>
      </c>
      <c r="W1748" s="9" t="str">
        <f aca="false">IF(ISBLANK(A1748),"",IF($A1748=W$2,$C1748,W1747))</f>
        <v/>
      </c>
    </row>
    <row r="1749" customFormat="false" ht="14.1" hidden="false" customHeight="false" outlineLevel="0" collapsed="false">
      <c r="H1749" s="8" t="n">
        <f aca="false">IF(ISBLANK(D1749),,LEFT(D1749,LEN(D1749)-6)*1)</f>
        <v>0</v>
      </c>
      <c r="I1749" s="9" t="str">
        <f aca="false">IF(ISBLANK(A1749),"",-B1749*C1749)</f>
        <v/>
      </c>
      <c r="J1749" s="9" t="str">
        <f aca="false">IF(ISBLANK(A1749),"",-SUM(I$3:I1749))</f>
        <v/>
      </c>
      <c r="K1749" s="9" t="str">
        <f aca="false">IF(ISBLANK(A1749),"",SUMPRODUCT(O1749:R1749,T1749:W1749)-J1749)</f>
        <v/>
      </c>
      <c r="L1749" s="5" t="str">
        <f aca="false">IF(ISBLANK(A1749),"",K1749/$M$1)</f>
        <v/>
      </c>
      <c r="M1749" s="5" t="str">
        <f aca="false">IF(ISBLANK(A1749),"",K1749/($M$1+SUM(K$3:K1748)))</f>
        <v/>
      </c>
      <c r="N1749" s="0" t="str">
        <f aca="false">IF(ISBLANK(A1749),"",IF(H1750=0,NETWORKDAYS($H$3,H1749,holiday!$B$2:$B$10),IF(DAY(H1749)&lt;DAY(H1750),NETWORKDAYS($H$3,H1749,holiday!$B$2:$B$10),0)))</f>
        <v/>
      </c>
      <c r="O1749" s="0" t="str">
        <f aca="false">IF(ISBLANK(A1749),"",SUMIF($A$3:$A1749,O$2,$B$3:$B1749))</f>
        <v/>
      </c>
      <c r="P1749" s="0" t="str">
        <f aca="false">IF(ISBLANK(A1749),"",SUMIF($A$3:$A1749,P$2,$B$3:$B1749))</f>
        <v/>
      </c>
      <c r="Q1749" s="0" t="str">
        <f aca="false">IF(ISBLANK(A1749),"",SUMIF($A$3:$A1749,Q$2,$B$3:$B1749))</f>
        <v/>
      </c>
      <c r="R1749" s="0" t="str">
        <f aca="false">IF(ISBLANK(A1749),"",SUMIF($A$3:$A1749,R$2,$B$3:$B1749))</f>
        <v/>
      </c>
      <c r="T1749" s="9" t="str">
        <f aca="false">IF(ISBLANK(A1749),"",IF($A1749=T$2,$C1749,T1748))</f>
        <v/>
      </c>
      <c r="U1749" s="9" t="str">
        <f aca="false">IF(ISBLANK(A1749),"",IF($A1749=U$2,$C1749,U1748))</f>
        <v/>
      </c>
      <c r="V1749" s="9" t="str">
        <f aca="false">IF(ISBLANK(A1749),"",IF($A1749=V$2,$C1749,V1748))</f>
        <v/>
      </c>
      <c r="W1749" s="9" t="str">
        <f aca="false">IF(ISBLANK(A1749),"",IF($A1749=W$2,$C1749,W1748))</f>
        <v/>
      </c>
    </row>
    <row r="1750" customFormat="false" ht="14.1" hidden="false" customHeight="false" outlineLevel="0" collapsed="false">
      <c r="H1750" s="8" t="n">
        <f aca="false">IF(ISBLANK(D1750),,LEFT(D1750,LEN(D1750)-6)*1)</f>
        <v>0</v>
      </c>
      <c r="I1750" s="9" t="str">
        <f aca="false">IF(ISBLANK(A1750),"",-B1750*C1750)</f>
        <v/>
      </c>
      <c r="J1750" s="9" t="str">
        <f aca="false">IF(ISBLANK(A1750),"",-SUM(I$3:I1750))</f>
        <v/>
      </c>
      <c r="K1750" s="9" t="str">
        <f aca="false">IF(ISBLANK(A1750),"",SUMPRODUCT(O1750:R1750,T1750:W1750)-J1750)</f>
        <v/>
      </c>
      <c r="L1750" s="5" t="str">
        <f aca="false">IF(ISBLANK(A1750),"",K1750/$M$1)</f>
        <v/>
      </c>
      <c r="M1750" s="5" t="str">
        <f aca="false">IF(ISBLANK(A1750),"",K1750/($M$1+SUM(K$3:K1749)))</f>
        <v/>
      </c>
      <c r="N1750" s="0" t="str">
        <f aca="false">IF(ISBLANK(A1750),"",IF(H1751=0,NETWORKDAYS($H$3,H1750,holiday!$B$2:$B$10),IF(DAY(H1750)&lt;DAY(H1751),NETWORKDAYS($H$3,H1750,holiday!$B$2:$B$10),0)))</f>
        <v/>
      </c>
      <c r="O1750" s="0" t="str">
        <f aca="false">IF(ISBLANK(A1750),"",SUMIF($A$3:$A1750,O$2,$B$3:$B1750))</f>
        <v/>
      </c>
      <c r="P1750" s="0" t="str">
        <f aca="false">IF(ISBLANK(A1750),"",SUMIF($A$3:$A1750,P$2,$B$3:$B1750))</f>
        <v/>
      </c>
      <c r="Q1750" s="0" t="str">
        <f aca="false">IF(ISBLANK(A1750),"",SUMIF($A$3:$A1750,Q$2,$B$3:$B1750))</f>
        <v/>
      </c>
      <c r="R1750" s="0" t="str">
        <f aca="false">IF(ISBLANK(A1750),"",SUMIF($A$3:$A1750,R$2,$B$3:$B1750))</f>
        <v/>
      </c>
      <c r="T1750" s="9" t="str">
        <f aca="false">IF(ISBLANK(A1750),"",IF($A1750=T$2,$C1750,T1749))</f>
        <v/>
      </c>
      <c r="U1750" s="9" t="str">
        <f aca="false">IF(ISBLANK(A1750),"",IF($A1750=U$2,$C1750,U1749))</f>
        <v/>
      </c>
      <c r="V1750" s="9" t="str">
        <f aca="false">IF(ISBLANK(A1750),"",IF($A1750=V$2,$C1750,V1749))</f>
        <v/>
      </c>
      <c r="W1750" s="9" t="str">
        <f aca="false">IF(ISBLANK(A1750),"",IF($A1750=W$2,$C1750,W1749))</f>
        <v/>
      </c>
    </row>
    <row r="1751" customFormat="false" ht="14.1" hidden="false" customHeight="false" outlineLevel="0" collapsed="false">
      <c r="H1751" s="8" t="n">
        <f aca="false">IF(ISBLANK(D1751),,LEFT(D1751,LEN(D1751)-6)*1)</f>
        <v>0</v>
      </c>
      <c r="I1751" s="9" t="str">
        <f aca="false">IF(ISBLANK(A1751),"",-B1751*C1751)</f>
        <v/>
      </c>
      <c r="J1751" s="9" t="str">
        <f aca="false">IF(ISBLANK(A1751),"",-SUM(I$3:I1751))</f>
        <v/>
      </c>
      <c r="K1751" s="9" t="str">
        <f aca="false">IF(ISBLANK(A1751),"",SUMPRODUCT(O1751:R1751,T1751:W1751)-J1751)</f>
        <v/>
      </c>
      <c r="L1751" s="5" t="str">
        <f aca="false">IF(ISBLANK(A1751),"",K1751/$M$1)</f>
        <v/>
      </c>
      <c r="M1751" s="5" t="str">
        <f aca="false">IF(ISBLANK(A1751),"",K1751/($M$1+SUM(K$3:K1750)))</f>
        <v/>
      </c>
      <c r="N1751" s="0" t="str">
        <f aca="false">IF(ISBLANK(A1751),"",IF(H1752=0,NETWORKDAYS($H$3,H1751,holiday!$B$2:$B$10),IF(DAY(H1751)&lt;DAY(H1752),NETWORKDAYS($H$3,H1751,holiday!$B$2:$B$10),0)))</f>
        <v/>
      </c>
      <c r="O1751" s="0" t="str">
        <f aca="false">IF(ISBLANK(A1751),"",SUMIF($A$3:$A1751,O$2,$B$3:$B1751))</f>
        <v/>
      </c>
      <c r="P1751" s="0" t="str">
        <f aca="false">IF(ISBLANK(A1751),"",SUMIF($A$3:$A1751,P$2,$B$3:$B1751))</f>
        <v/>
      </c>
      <c r="Q1751" s="0" t="str">
        <f aca="false">IF(ISBLANK(A1751),"",SUMIF($A$3:$A1751,Q$2,$B$3:$B1751))</f>
        <v/>
      </c>
      <c r="R1751" s="0" t="str">
        <f aca="false">IF(ISBLANK(A1751),"",SUMIF($A$3:$A1751,R$2,$B$3:$B1751))</f>
        <v/>
      </c>
      <c r="T1751" s="9" t="str">
        <f aca="false">IF(ISBLANK(A1751),"",IF($A1751=T$2,$C1751,T1750))</f>
        <v/>
      </c>
      <c r="U1751" s="9" t="str">
        <f aca="false">IF(ISBLANK(A1751),"",IF($A1751=U$2,$C1751,U1750))</f>
        <v/>
      </c>
      <c r="V1751" s="9" t="str">
        <f aca="false">IF(ISBLANK(A1751),"",IF($A1751=V$2,$C1751,V1750))</f>
        <v/>
      </c>
      <c r="W1751" s="9" t="str">
        <f aca="false">IF(ISBLANK(A1751),"",IF($A1751=W$2,$C1751,W1750))</f>
        <v/>
      </c>
    </row>
    <row r="1752" customFormat="false" ht="14.1" hidden="false" customHeight="false" outlineLevel="0" collapsed="false">
      <c r="H1752" s="8" t="n">
        <f aca="false">IF(ISBLANK(D1752),,LEFT(D1752,LEN(D1752)-6)*1)</f>
        <v>0</v>
      </c>
      <c r="I1752" s="9" t="str">
        <f aca="false">IF(ISBLANK(A1752),"",-B1752*C1752)</f>
        <v/>
      </c>
      <c r="J1752" s="9" t="str">
        <f aca="false">IF(ISBLANK(A1752),"",-SUM(I$3:I1752))</f>
        <v/>
      </c>
      <c r="K1752" s="9" t="str">
        <f aca="false">IF(ISBLANK(A1752),"",SUMPRODUCT(O1752:R1752,T1752:W1752)-J1752)</f>
        <v/>
      </c>
      <c r="L1752" s="5" t="str">
        <f aca="false">IF(ISBLANK(A1752),"",K1752/$M$1)</f>
        <v/>
      </c>
      <c r="M1752" s="5" t="str">
        <f aca="false">IF(ISBLANK(A1752),"",K1752/($M$1+SUM(K$3:K1751)))</f>
        <v/>
      </c>
      <c r="N1752" s="0" t="str">
        <f aca="false">IF(ISBLANK(A1752),"",IF(H1753=0,NETWORKDAYS($H$3,H1752,holiday!$B$2:$B$10),IF(DAY(H1752)&lt;DAY(H1753),NETWORKDAYS($H$3,H1752,holiday!$B$2:$B$10),0)))</f>
        <v/>
      </c>
      <c r="O1752" s="0" t="str">
        <f aca="false">IF(ISBLANK(A1752),"",SUMIF($A$3:$A1752,O$2,$B$3:$B1752))</f>
        <v/>
      </c>
      <c r="P1752" s="0" t="str">
        <f aca="false">IF(ISBLANK(A1752),"",SUMIF($A$3:$A1752,P$2,$B$3:$B1752))</f>
        <v/>
      </c>
      <c r="Q1752" s="0" t="str">
        <f aca="false">IF(ISBLANK(A1752),"",SUMIF($A$3:$A1752,Q$2,$B$3:$B1752))</f>
        <v/>
      </c>
      <c r="R1752" s="0" t="str">
        <f aca="false">IF(ISBLANK(A1752),"",SUMIF($A$3:$A1752,R$2,$B$3:$B1752))</f>
        <v/>
      </c>
      <c r="T1752" s="9" t="str">
        <f aca="false">IF(ISBLANK(A1752),"",IF($A1752=T$2,$C1752,T1751))</f>
        <v/>
      </c>
      <c r="U1752" s="9" t="str">
        <f aca="false">IF(ISBLANK(A1752),"",IF($A1752=U$2,$C1752,U1751))</f>
        <v/>
      </c>
      <c r="V1752" s="9" t="str">
        <f aca="false">IF(ISBLANK(A1752),"",IF($A1752=V$2,$C1752,V1751))</f>
        <v/>
      </c>
      <c r="W1752" s="9" t="str">
        <f aca="false">IF(ISBLANK(A1752),"",IF($A1752=W$2,$C1752,W1751))</f>
        <v/>
      </c>
    </row>
    <row r="1753" customFormat="false" ht="14.1" hidden="false" customHeight="false" outlineLevel="0" collapsed="false">
      <c r="H1753" s="8" t="n">
        <f aca="false">IF(ISBLANK(D1753),,LEFT(D1753,LEN(D1753)-6)*1)</f>
        <v>0</v>
      </c>
      <c r="I1753" s="9" t="str">
        <f aca="false">IF(ISBLANK(A1753),"",-B1753*C1753)</f>
        <v/>
      </c>
      <c r="J1753" s="9" t="str">
        <f aca="false">IF(ISBLANK(A1753),"",-SUM(I$3:I1753))</f>
        <v/>
      </c>
      <c r="K1753" s="9" t="str">
        <f aca="false">IF(ISBLANK(A1753),"",SUMPRODUCT(O1753:R1753,T1753:W1753)-J1753)</f>
        <v/>
      </c>
      <c r="L1753" s="5" t="str">
        <f aca="false">IF(ISBLANK(A1753),"",K1753/$M$1)</f>
        <v/>
      </c>
      <c r="M1753" s="5" t="str">
        <f aca="false">IF(ISBLANK(A1753),"",K1753/($M$1+SUM(K$3:K1752)))</f>
        <v/>
      </c>
      <c r="N1753" s="0" t="str">
        <f aca="false">IF(ISBLANK(A1753),"",IF(H1754=0,NETWORKDAYS($H$3,H1753,holiday!$B$2:$B$10),IF(DAY(H1753)&lt;DAY(H1754),NETWORKDAYS($H$3,H1753,holiday!$B$2:$B$10),0)))</f>
        <v/>
      </c>
      <c r="O1753" s="0" t="str">
        <f aca="false">IF(ISBLANK(A1753),"",SUMIF($A$3:$A1753,O$2,$B$3:$B1753))</f>
        <v/>
      </c>
      <c r="P1753" s="0" t="str">
        <f aca="false">IF(ISBLANK(A1753),"",SUMIF($A$3:$A1753,P$2,$B$3:$B1753))</f>
        <v/>
      </c>
      <c r="Q1753" s="0" t="str">
        <f aca="false">IF(ISBLANK(A1753),"",SUMIF($A$3:$A1753,Q$2,$B$3:$B1753))</f>
        <v/>
      </c>
      <c r="R1753" s="0" t="str">
        <f aca="false">IF(ISBLANK(A1753),"",SUMIF($A$3:$A1753,R$2,$B$3:$B1753))</f>
        <v/>
      </c>
      <c r="T1753" s="9" t="str">
        <f aca="false">IF(ISBLANK(A1753),"",IF($A1753=T$2,$C1753,T1752))</f>
        <v/>
      </c>
      <c r="U1753" s="9" t="str">
        <f aca="false">IF(ISBLANK(A1753),"",IF($A1753=U$2,$C1753,U1752))</f>
        <v/>
      </c>
      <c r="V1753" s="9" t="str">
        <f aca="false">IF(ISBLANK(A1753),"",IF($A1753=V$2,$C1753,V1752))</f>
        <v/>
      </c>
      <c r="W1753" s="9" t="str">
        <f aca="false">IF(ISBLANK(A1753),"",IF($A1753=W$2,$C1753,W1752))</f>
        <v/>
      </c>
    </row>
    <row r="1754" customFormat="false" ht="14.1" hidden="false" customHeight="false" outlineLevel="0" collapsed="false">
      <c r="H1754" s="8" t="n">
        <f aca="false">IF(ISBLANK(D1754),,LEFT(D1754,LEN(D1754)-6)*1)</f>
        <v>0</v>
      </c>
      <c r="I1754" s="9" t="str">
        <f aca="false">IF(ISBLANK(A1754),"",-B1754*C1754)</f>
        <v/>
      </c>
      <c r="J1754" s="9" t="str">
        <f aca="false">IF(ISBLANK(A1754),"",-SUM(I$3:I1754))</f>
        <v/>
      </c>
      <c r="K1754" s="9" t="str">
        <f aca="false">IF(ISBLANK(A1754),"",SUMPRODUCT(O1754:R1754,T1754:W1754)-J1754)</f>
        <v/>
      </c>
      <c r="L1754" s="5" t="str">
        <f aca="false">IF(ISBLANK(A1754),"",K1754/$M$1)</f>
        <v/>
      </c>
      <c r="M1754" s="5" t="str">
        <f aca="false">IF(ISBLANK(A1754),"",K1754/($M$1+SUM(K$3:K1753)))</f>
        <v/>
      </c>
      <c r="N1754" s="0" t="str">
        <f aca="false">IF(ISBLANK(A1754),"",IF(H1755=0,NETWORKDAYS($H$3,H1754,holiday!$B$2:$B$10),IF(DAY(H1754)&lt;DAY(H1755),NETWORKDAYS($H$3,H1754,holiday!$B$2:$B$10),0)))</f>
        <v/>
      </c>
      <c r="O1754" s="0" t="str">
        <f aca="false">IF(ISBLANK(A1754),"",SUMIF($A$3:$A1754,O$2,$B$3:$B1754))</f>
        <v/>
      </c>
      <c r="P1754" s="0" t="str">
        <f aca="false">IF(ISBLANK(A1754),"",SUMIF($A$3:$A1754,P$2,$B$3:$B1754))</f>
        <v/>
      </c>
      <c r="Q1754" s="0" t="str">
        <f aca="false">IF(ISBLANK(A1754),"",SUMIF($A$3:$A1754,Q$2,$B$3:$B1754))</f>
        <v/>
      </c>
      <c r="R1754" s="0" t="str">
        <f aca="false">IF(ISBLANK(A1754),"",SUMIF($A$3:$A1754,R$2,$B$3:$B1754))</f>
        <v/>
      </c>
      <c r="T1754" s="9" t="str">
        <f aca="false">IF(ISBLANK(A1754),"",IF($A1754=T$2,$C1754,T1753))</f>
        <v/>
      </c>
      <c r="U1754" s="9" t="str">
        <f aca="false">IF(ISBLANK(A1754),"",IF($A1754=U$2,$C1754,U1753))</f>
        <v/>
      </c>
      <c r="V1754" s="9" t="str">
        <f aca="false">IF(ISBLANK(A1754),"",IF($A1754=V$2,$C1754,V1753))</f>
        <v/>
      </c>
      <c r="W1754" s="9" t="str">
        <f aca="false">IF(ISBLANK(A1754),"",IF($A1754=W$2,$C1754,W1753))</f>
        <v/>
      </c>
    </row>
    <row r="1755" customFormat="false" ht="14.1" hidden="false" customHeight="false" outlineLevel="0" collapsed="false">
      <c r="H1755" s="8" t="n">
        <f aca="false">IF(ISBLANK(D1755),,LEFT(D1755,LEN(D1755)-6)*1)</f>
        <v>0</v>
      </c>
      <c r="I1755" s="9" t="str">
        <f aca="false">IF(ISBLANK(A1755),"",-B1755*C1755)</f>
        <v/>
      </c>
      <c r="J1755" s="9" t="str">
        <f aca="false">IF(ISBLANK(A1755),"",-SUM(I$3:I1755))</f>
        <v/>
      </c>
      <c r="K1755" s="9" t="str">
        <f aca="false">IF(ISBLANK(A1755),"",SUMPRODUCT(O1755:R1755,T1755:W1755)-J1755)</f>
        <v/>
      </c>
      <c r="L1755" s="5" t="str">
        <f aca="false">IF(ISBLANK(A1755),"",K1755/$M$1)</f>
        <v/>
      </c>
      <c r="M1755" s="5" t="str">
        <f aca="false">IF(ISBLANK(A1755),"",K1755/($M$1+SUM(K$3:K1754)))</f>
        <v/>
      </c>
      <c r="N1755" s="0" t="str">
        <f aca="false">IF(ISBLANK(A1755),"",IF(H1756=0,NETWORKDAYS($H$3,H1755,holiday!$B$2:$B$10),IF(DAY(H1755)&lt;DAY(H1756),NETWORKDAYS($H$3,H1755,holiday!$B$2:$B$10),0)))</f>
        <v/>
      </c>
      <c r="O1755" s="0" t="str">
        <f aca="false">IF(ISBLANK(A1755),"",SUMIF($A$3:$A1755,O$2,$B$3:$B1755))</f>
        <v/>
      </c>
      <c r="P1755" s="0" t="str">
        <f aca="false">IF(ISBLANK(A1755),"",SUMIF($A$3:$A1755,P$2,$B$3:$B1755))</f>
        <v/>
      </c>
      <c r="Q1755" s="0" t="str">
        <f aca="false">IF(ISBLANK(A1755),"",SUMIF($A$3:$A1755,Q$2,$B$3:$B1755))</f>
        <v/>
      </c>
      <c r="R1755" s="0" t="str">
        <f aca="false">IF(ISBLANK(A1755),"",SUMIF($A$3:$A1755,R$2,$B$3:$B1755))</f>
        <v/>
      </c>
      <c r="T1755" s="9" t="str">
        <f aca="false">IF(ISBLANK(A1755),"",IF($A1755=T$2,$C1755,T1754))</f>
        <v/>
      </c>
      <c r="U1755" s="9" t="str">
        <f aca="false">IF(ISBLANK(A1755),"",IF($A1755=U$2,$C1755,U1754))</f>
        <v/>
      </c>
      <c r="V1755" s="9" t="str">
        <f aca="false">IF(ISBLANK(A1755),"",IF($A1755=V$2,$C1755,V1754))</f>
        <v/>
      </c>
      <c r="W1755" s="9" t="str">
        <f aca="false">IF(ISBLANK(A1755),"",IF($A1755=W$2,$C1755,W1754))</f>
        <v/>
      </c>
    </row>
    <row r="1756" customFormat="false" ht="14.1" hidden="false" customHeight="false" outlineLevel="0" collapsed="false">
      <c r="H1756" s="8" t="n">
        <f aca="false">IF(ISBLANK(D1756),,LEFT(D1756,LEN(D1756)-6)*1)</f>
        <v>0</v>
      </c>
      <c r="I1756" s="9" t="str">
        <f aca="false">IF(ISBLANK(A1756),"",-B1756*C1756)</f>
        <v/>
      </c>
      <c r="J1756" s="9" t="str">
        <f aca="false">IF(ISBLANK(A1756),"",-SUM(I$3:I1756))</f>
        <v/>
      </c>
      <c r="K1756" s="9" t="str">
        <f aca="false">IF(ISBLANK(A1756),"",SUMPRODUCT(O1756:R1756,T1756:W1756)-J1756)</f>
        <v/>
      </c>
      <c r="L1756" s="5" t="str">
        <f aca="false">IF(ISBLANK(A1756),"",K1756/$M$1)</f>
        <v/>
      </c>
      <c r="M1756" s="5" t="str">
        <f aca="false">IF(ISBLANK(A1756),"",K1756/($M$1+SUM(K$3:K1755)))</f>
        <v/>
      </c>
      <c r="N1756" s="0" t="str">
        <f aca="false">IF(ISBLANK(A1756),"",IF(H1757=0,NETWORKDAYS($H$3,H1756,holiday!$B$2:$B$10),IF(DAY(H1756)&lt;DAY(H1757),NETWORKDAYS($H$3,H1756,holiday!$B$2:$B$10),0)))</f>
        <v/>
      </c>
      <c r="O1756" s="0" t="str">
        <f aca="false">IF(ISBLANK(A1756),"",SUMIF($A$3:$A1756,O$2,$B$3:$B1756))</f>
        <v/>
      </c>
      <c r="P1756" s="0" t="str">
        <f aca="false">IF(ISBLANK(A1756),"",SUMIF($A$3:$A1756,P$2,$B$3:$B1756))</f>
        <v/>
      </c>
      <c r="Q1756" s="0" t="str">
        <f aca="false">IF(ISBLANK(A1756),"",SUMIF($A$3:$A1756,Q$2,$B$3:$B1756))</f>
        <v/>
      </c>
      <c r="R1756" s="0" t="str">
        <f aca="false">IF(ISBLANK(A1756),"",SUMIF($A$3:$A1756,R$2,$B$3:$B1756))</f>
        <v/>
      </c>
      <c r="T1756" s="9" t="str">
        <f aca="false">IF(ISBLANK(A1756),"",IF($A1756=T$2,$C1756,T1755))</f>
        <v/>
      </c>
      <c r="U1756" s="9" t="str">
        <f aca="false">IF(ISBLANK(A1756),"",IF($A1756=U$2,$C1756,U1755))</f>
        <v/>
      </c>
      <c r="V1756" s="9" t="str">
        <f aca="false">IF(ISBLANK(A1756),"",IF($A1756=V$2,$C1756,V1755))</f>
        <v/>
      </c>
      <c r="W1756" s="9" t="str">
        <f aca="false">IF(ISBLANK(A1756),"",IF($A1756=W$2,$C1756,W1755))</f>
        <v/>
      </c>
    </row>
    <row r="1757" customFormat="false" ht="14.1" hidden="false" customHeight="false" outlineLevel="0" collapsed="false">
      <c r="H1757" s="8" t="n">
        <f aca="false">IF(ISBLANK(D1757),,LEFT(D1757,LEN(D1757)-6)*1)</f>
        <v>0</v>
      </c>
      <c r="I1757" s="9" t="str">
        <f aca="false">IF(ISBLANK(A1757),"",-B1757*C1757)</f>
        <v/>
      </c>
      <c r="J1757" s="9" t="str">
        <f aca="false">IF(ISBLANK(A1757),"",-SUM(I$3:I1757))</f>
        <v/>
      </c>
      <c r="K1757" s="9" t="str">
        <f aca="false">IF(ISBLANK(A1757),"",SUMPRODUCT(O1757:R1757,T1757:W1757)-J1757)</f>
        <v/>
      </c>
      <c r="L1757" s="5" t="str">
        <f aca="false">IF(ISBLANK(A1757),"",K1757/$M$1)</f>
        <v/>
      </c>
      <c r="M1757" s="5" t="str">
        <f aca="false">IF(ISBLANK(A1757),"",K1757/($M$1+SUM(K$3:K1756)))</f>
        <v/>
      </c>
      <c r="N1757" s="0" t="str">
        <f aca="false">IF(ISBLANK(A1757),"",IF(H1758=0,NETWORKDAYS($H$3,H1757,holiday!$B$2:$B$10),IF(DAY(H1757)&lt;DAY(H1758),NETWORKDAYS($H$3,H1757,holiday!$B$2:$B$10),0)))</f>
        <v/>
      </c>
      <c r="O1757" s="0" t="str">
        <f aca="false">IF(ISBLANK(A1757),"",SUMIF($A$3:$A1757,O$2,$B$3:$B1757))</f>
        <v/>
      </c>
      <c r="P1757" s="0" t="str">
        <f aca="false">IF(ISBLANK(A1757),"",SUMIF($A$3:$A1757,P$2,$B$3:$B1757))</f>
        <v/>
      </c>
      <c r="Q1757" s="0" t="str">
        <f aca="false">IF(ISBLANK(A1757),"",SUMIF($A$3:$A1757,Q$2,$B$3:$B1757))</f>
        <v/>
      </c>
      <c r="R1757" s="0" t="str">
        <f aca="false">IF(ISBLANK(A1757),"",SUMIF($A$3:$A1757,R$2,$B$3:$B1757))</f>
        <v/>
      </c>
      <c r="T1757" s="9" t="str">
        <f aca="false">IF(ISBLANK(A1757),"",IF($A1757=T$2,$C1757,T1756))</f>
        <v/>
      </c>
      <c r="U1757" s="9" t="str">
        <f aca="false">IF(ISBLANK(A1757),"",IF($A1757=U$2,$C1757,U1756))</f>
        <v/>
      </c>
      <c r="V1757" s="9" t="str">
        <f aca="false">IF(ISBLANK(A1757),"",IF($A1757=V$2,$C1757,V1756))</f>
        <v/>
      </c>
      <c r="W1757" s="9" t="str">
        <f aca="false">IF(ISBLANK(A1757),"",IF($A1757=W$2,$C1757,W1756))</f>
        <v/>
      </c>
    </row>
    <row r="1758" customFormat="false" ht="14.1" hidden="false" customHeight="false" outlineLevel="0" collapsed="false">
      <c r="H1758" s="8" t="n">
        <f aca="false">IF(ISBLANK(D1758),,LEFT(D1758,LEN(D1758)-6)*1)</f>
        <v>0</v>
      </c>
      <c r="I1758" s="9" t="str">
        <f aca="false">IF(ISBLANK(A1758),"",-B1758*C1758)</f>
        <v/>
      </c>
      <c r="J1758" s="9" t="str">
        <f aca="false">IF(ISBLANK(A1758),"",-SUM(I$3:I1758))</f>
        <v/>
      </c>
      <c r="K1758" s="9" t="str">
        <f aca="false">IF(ISBLANK(A1758),"",SUMPRODUCT(O1758:R1758,T1758:W1758)-J1758)</f>
        <v/>
      </c>
      <c r="L1758" s="5" t="str">
        <f aca="false">IF(ISBLANK(A1758),"",K1758/$M$1)</f>
        <v/>
      </c>
      <c r="M1758" s="5" t="str">
        <f aca="false">IF(ISBLANK(A1758),"",K1758/($M$1+SUM(K$3:K1757)))</f>
        <v/>
      </c>
      <c r="N1758" s="0" t="str">
        <f aca="false">IF(ISBLANK(A1758),"",IF(H1759=0,NETWORKDAYS($H$3,H1758,holiday!$B$2:$B$10),IF(DAY(H1758)&lt;DAY(H1759),NETWORKDAYS($H$3,H1758,holiday!$B$2:$B$10),0)))</f>
        <v/>
      </c>
      <c r="O1758" s="0" t="str">
        <f aca="false">IF(ISBLANK(A1758),"",SUMIF($A$3:$A1758,O$2,$B$3:$B1758))</f>
        <v/>
      </c>
      <c r="P1758" s="0" t="str">
        <f aca="false">IF(ISBLANK(A1758),"",SUMIF($A$3:$A1758,P$2,$B$3:$B1758))</f>
        <v/>
      </c>
      <c r="Q1758" s="0" t="str">
        <f aca="false">IF(ISBLANK(A1758),"",SUMIF($A$3:$A1758,Q$2,$B$3:$B1758))</f>
        <v/>
      </c>
      <c r="R1758" s="0" t="str">
        <f aca="false">IF(ISBLANK(A1758),"",SUMIF($A$3:$A1758,R$2,$B$3:$B1758))</f>
        <v/>
      </c>
      <c r="T1758" s="9" t="str">
        <f aca="false">IF(ISBLANK(A1758),"",IF($A1758=T$2,$C1758,T1757))</f>
        <v/>
      </c>
      <c r="U1758" s="9" t="str">
        <f aca="false">IF(ISBLANK(A1758),"",IF($A1758=U$2,$C1758,U1757))</f>
        <v/>
      </c>
      <c r="V1758" s="9" t="str">
        <f aca="false">IF(ISBLANK(A1758),"",IF($A1758=V$2,$C1758,V1757))</f>
        <v/>
      </c>
      <c r="W1758" s="9" t="str">
        <f aca="false">IF(ISBLANK(A1758),"",IF($A1758=W$2,$C1758,W1757))</f>
        <v/>
      </c>
    </row>
    <row r="1759" customFormat="false" ht="14.1" hidden="false" customHeight="false" outlineLevel="0" collapsed="false">
      <c r="H1759" s="8" t="n">
        <f aca="false">IF(ISBLANK(D1759),,LEFT(D1759,LEN(D1759)-6)*1)</f>
        <v>0</v>
      </c>
      <c r="I1759" s="9" t="str">
        <f aca="false">IF(ISBLANK(A1759),"",-B1759*C1759)</f>
        <v/>
      </c>
      <c r="J1759" s="9" t="str">
        <f aca="false">IF(ISBLANK(A1759),"",-SUM(I$3:I1759))</f>
        <v/>
      </c>
      <c r="K1759" s="9" t="str">
        <f aca="false">IF(ISBLANK(A1759),"",SUMPRODUCT(O1759:R1759,T1759:W1759)-J1759)</f>
        <v/>
      </c>
      <c r="L1759" s="5" t="str">
        <f aca="false">IF(ISBLANK(A1759),"",K1759/$M$1)</f>
        <v/>
      </c>
      <c r="M1759" s="5" t="str">
        <f aca="false">IF(ISBLANK(A1759),"",K1759/($M$1+SUM(K$3:K1758)))</f>
        <v/>
      </c>
      <c r="N1759" s="0" t="str">
        <f aca="false">IF(ISBLANK(A1759),"",IF(H1760=0,NETWORKDAYS($H$3,H1759,holiday!$B$2:$B$10),IF(DAY(H1759)&lt;DAY(H1760),NETWORKDAYS($H$3,H1759,holiday!$B$2:$B$10),0)))</f>
        <v/>
      </c>
      <c r="O1759" s="0" t="str">
        <f aca="false">IF(ISBLANK(A1759),"",SUMIF($A$3:$A1759,O$2,$B$3:$B1759))</f>
        <v/>
      </c>
      <c r="P1759" s="0" t="str">
        <f aca="false">IF(ISBLANK(A1759),"",SUMIF($A$3:$A1759,P$2,$B$3:$B1759))</f>
        <v/>
      </c>
      <c r="Q1759" s="0" t="str">
        <f aca="false">IF(ISBLANK(A1759),"",SUMIF($A$3:$A1759,Q$2,$B$3:$B1759))</f>
        <v/>
      </c>
      <c r="R1759" s="0" t="str">
        <f aca="false">IF(ISBLANK(A1759),"",SUMIF($A$3:$A1759,R$2,$B$3:$B1759))</f>
        <v/>
      </c>
      <c r="T1759" s="9" t="str">
        <f aca="false">IF(ISBLANK(A1759),"",IF($A1759=T$2,$C1759,T1758))</f>
        <v/>
      </c>
      <c r="U1759" s="9" t="str">
        <f aca="false">IF(ISBLANK(A1759),"",IF($A1759=U$2,$C1759,U1758))</f>
        <v/>
      </c>
      <c r="V1759" s="9" t="str">
        <f aca="false">IF(ISBLANK(A1759),"",IF($A1759=V$2,$C1759,V1758))</f>
        <v/>
      </c>
      <c r="W1759" s="9" t="str">
        <f aca="false">IF(ISBLANK(A1759),"",IF($A1759=W$2,$C1759,W1758))</f>
        <v/>
      </c>
    </row>
    <row r="1760" customFormat="false" ht="14.1" hidden="false" customHeight="false" outlineLevel="0" collapsed="false">
      <c r="H1760" s="8" t="n">
        <f aca="false">IF(ISBLANK(D1760),,LEFT(D1760,LEN(D1760)-6)*1)</f>
        <v>0</v>
      </c>
      <c r="I1760" s="9" t="str">
        <f aca="false">IF(ISBLANK(A1760),"",-B1760*C1760)</f>
        <v/>
      </c>
      <c r="J1760" s="9" t="str">
        <f aca="false">IF(ISBLANK(A1760),"",-SUM(I$3:I1760))</f>
        <v/>
      </c>
      <c r="K1760" s="9" t="str">
        <f aca="false">IF(ISBLANK(A1760),"",SUMPRODUCT(O1760:R1760,T1760:W1760)-J1760)</f>
        <v/>
      </c>
      <c r="L1760" s="5" t="str">
        <f aca="false">IF(ISBLANK(A1760),"",K1760/$M$1)</f>
        <v/>
      </c>
      <c r="M1760" s="5" t="str">
        <f aca="false">IF(ISBLANK(A1760),"",K1760/($M$1+SUM(K$3:K1759)))</f>
        <v/>
      </c>
      <c r="N1760" s="0" t="str">
        <f aca="false">IF(ISBLANK(A1760),"",IF(H1761=0,NETWORKDAYS($H$3,H1760,holiday!$B$2:$B$10),IF(DAY(H1760)&lt;DAY(H1761),NETWORKDAYS($H$3,H1760,holiday!$B$2:$B$10),0)))</f>
        <v/>
      </c>
      <c r="O1760" s="0" t="str">
        <f aca="false">IF(ISBLANK(A1760),"",SUMIF($A$3:$A1760,O$2,$B$3:$B1760))</f>
        <v/>
      </c>
      <c r="P1760" s="0" t="str">
        <f aca="false">IF(ISBLANK(A1760),"",SUMIF($A$3:$A1760,P$2,$B$3:$B1760))</f>
        <v/>
      </c>
      <c r="Q1760" s="0" t="str">
        <f aca="false">IF(ISBLANK(A1760),"",SUMIF($A$3:$A1760,Q$2,$B$3:$B1760))</f>
        <v/>
      </c>
      <c r="R1760" s="0" t="str">
        <f aca="false">IF(ISBLANK(A1760),"",SUMIF($A$3:$A1760,R$2,$B$3:$B1760))</f>
        <v/>
      </c>
      <c r="T1760" s="9" t="str">
        <f aca="false">IF(ISBLANK(A1760),"",IF($A1760=T$2,$C1760,T1759))</f>
        <v/>
      </c>
      <c r="U1760" s="9" t="str">
        <f aca="false">IF(ISBLANK(A1760),"",IF($A1760=U$2,$C1760,U1759))</f>
        <v/>
      </c>
      <c r="V1760" s="9" t="str">
        <f aca="false">IF(ISBLANK(A1760),"",IF($A1760=V$2,$C1760,V1759))</f>
        <v/>
      </c>
      <c r="W1760" s="9" t="str">
        <f aca="false">IF(ISBLANK(A1760),"",IF($A1760=W$2,$C1760,W1759))</f>
        <v/>
      </c>
    </row>
    <row r="1761" customFormat="false" ht="14.1" hidden="false" customHeight="false" outlineLevel="0" collapsed="false">
      <c r="H1761" s="8" t="n">
        <f aca="false">IF(ISBLANK(D1761),,LEFT(D1761,LEN(D1761)-6)*1)</f>
        <v>0</v>
      </c>
      <c r="I1761" s="9" t="str">
        <f aca="false">IF(ISBLANK(A1761),"",-B1761*C1761)</f>
        <v/>
      </c>
      <c r="J1761" s="9" t="str">
        <f aca="false">IF(ISBLANK(A1761),"",-SUM(I$3:I1761))</f>
        <v/>
      </c>
      <c r="K1761" s="9" t="str">
        <f aca="false">IF(ISBLANK(A1761),"",SUMPRODUCT(O1761:R1761,T1761:W1761)-J1761)</f>
        <v/>
      </c>
      <c r="L1761" s="5" t="str">
        <f aca="false">IF(ISBLANK(A1761),"",K1761/$M$1)</f>
        <v/>
      </c>
      <c r="M1761" s="5" t="str">
        <f aca="false">IF(ISBLANK(A1761),"",K1761/($M$1+SUM(K$3:K1760)))</f>
        <v/>
      </c>
      <c r="N1761" s="0" t="str">
        <f aca="false">IF(ISBLANK(A1761),"",IF(H1762=0,NETWORKDAYS($H$3,H1761,holiday!$B$2:$B$10),IF(DAY(H1761)&lt;DAY(H1762),NETWORKDAYS($H$3,H1761,holiday!$B$2:$B$10),0)))</f>
        <v/>
      </c>
      <c r="O1761" s="0" t="str">
        <f aca="false">IF(ISBLANK(A1761),"",SUMIF($A$3:$A1761,O$2,$B$3:$B1761))</f>
        <v/>
      </c>
      <c r="P1761" s="0" t="str">
        <f aca="false">IF(ISBLANK(A1761),"",SUMIF($A$3:$A1761,P$2,$B$3:$B1761))</f>
        <v/>
      </c>
      <c r="Q1761" s="0" t="str">
        <f aca="false">IF(ISBLANK(A1761),"",SUMIF($A$3:$A1761,Q$2,$B$3:$B1761))</f>
        <v/>
      </c>
      <c r="R1761" s="0" t="str">
        <f aca="false">IF(ISBLANK(A1761),"",SUMIF($A$3:$A1761,R$2,$B$3:$B1761))</f>
        <v/>
      </c>
      <c r="T1761" s="9" t="str">
        <f aca="false">IF(ISBLANK(A1761),"",IF($A1761=T$2,$C1761,T1760))</f>
        <v/>
      </c>
      <c r="U1761" s="9" t="str">
        <f aca="false">IF(ISBLANK(A1761),"",IF($A1761=U$2,$C1761,U1760))</f>
        <v/>
      </c>
      <c r="V1761" s="9" t="str">
        <f aca="false">IF(ISBLANK(A1761),"",IF($A1761=V$2,$C1761,V1760))</f>
        <v/>
      </c>
      <c r="W1761" s="9" t="str">
        <f aca="false">IF(ISBLANK(A1761),"",IF($A1761=W$2,$C1761,W1760))</f>
        <v/>
      </c>
    </row>
    <row r="1762" customFormat="false" ht="14.1" hidden="false" customHeight="false" outlineLevel="0" collapsed="false">
      <c r="H1762" s="8" t="n">
        <f aca="false">IF(ISBLANK(D1762),,LEFT(D1762,LEN(D1762)-6)*1)</f>
        <v>0</v>
      </c>
      <c r="I1762" s="9" t="str">
        <f aca="false">IF(ISBLANK(A1762),"",-B1762*C1762)</f>
        <v/>
      </c>
      <c r="J1762" s="9" t="str">
        <f aca="false">IF(ISBLANK(A1762),"",-SUM(I$3:I1762))</f>
        <v/>
      </c>
      <c r="K1762" s="9" t="str">
        <f aca="false">IF(ISBLANK(A1762),"",SUMPRODUCT(O1762:R1762,T1762:W1762)-J1762)</f>
        <v/>
      </c>
      <c r="L1762" s="5" t="str">
        <f aca="false">IF(ISBLANK(A1762),"",K1762/$M$1)</f>
        <v/>
      </c>
      <c r="M1762" s="5" t="str">
        <f aca="false">IF(ISBLANK(A1762),"",K1762/($M$1+SUM(K$3:K1761)))</f>
        <v/>
      </c>
      <c r="N1762" s="0" t="str">
        <f aca="false">IF(ISBLANK(A1762),"",IF(H1763=0,NETWORKDAYS($H$3,H1762,holiday!$B$2:$B$10),IF(DAY(H1762)&lt;DAY(H1763),NETWORKDAYS($H$3,H1762,holiday!$B$2:$B$10),0)))</f>
        <v/>
      </c>
      <c r="O1762" s="0" t="str">
        <f aca="false">IF(ISBLANK(A1762),"",SUMIF($A$3:$A1762,O$2,$B$3:$B1762))</f>
        <v/>
      </c>
      <c r="P1762" s="0" t="str">
        <f aca="false">IF(ISBLANK(A1762),"",SUMIF($A$3:$A1762,P$2,$B$3:$B1762))</f>
        <v/>
      </c>
      <c r="Q1762" s="0" t="str">
        <f aca="false">IF(ISBLANK(A1762),"",SUMIF($A$3:$A1762,Q$2,$B$3:$B1762))</f>
        <v/>
      </c>
      <c r="R1762" s="0" t="str">
        <f aca="false">IF(ISBLANK(A1762),"",SUMIF($A$3:$A1762,R$2,$B$3:$B1762))</f>
        <v/>
      </c>
      <c r="T1762" s="9" t="str">
        <f aca="false">IF(ISBLANK(A1762),"",IF($A1762=T$2,$C1762,T1761))</f>
        <v/>
      </c>
      <c r="U1762" s="9" t="str">
        <f aca="false">IF(ISBLANK(A1762),"",IF($A1762=U$2,$C1762,U1761))</f>
        <v/>
      </c>
      <c r="V1762" s="9" t="str">
        <f aca="false">IF(ISBLANK(A1762),"",IF($A1762=V$2,$C1762,V1761))</f>
        <v/>
      </c>
      <c r="W1762" s="9" t="str">
        <f aca="false">IF(ISBLANK(A1762),"",IF($A1762=W$2,$C1762,W1761))</f>
        <v/>
      </c>
    </row>
    <row r="1763" customFormat="false" ht="14.1" hidden="false" customHeight="false" outlineLevel="0" collapsed="false">
      <c r="H1763" s="8" t="n">
        <f aca="false">IF(ISBLANK(D1763),,LEFT(D1763,LEN(D1763)-6)*1)</f>
        <v>0</v>
      </c>
      <c r="I1763" s="9" t="str">
        <f aca="false">IF(ISBLANK(A1763),"",-B1763*C1763)</f>
        <v/>
      </c>
      <c r="J1763" s="9" t="str">
        <f aca="false">IF(ISBLANK(A1763),"",-SUM(I$3:I1763))</f>
        <v/>
      </c>
      <c r="K1763" s="9" t="str">
        <f aca="false">IF(ISBLANK(A1763),"",SUMPRODUCT(O1763:R1763,T1763:W1763)-J1763)</f>
        <v/>
      </c>
      <c r="L1763" s="5" t="str">
        <f aca="false">IF(ISBLANK(A1763),"",K1763/$M$1)</f>
        <v/>
      </c>
      <c r="M1763" s="5" t="str">
        <f aca="false">IF(ISBLANK(A1763),"",K1763/($M$1+SUM(K$3:K1762)))</f>
        <v/>
      </c>
      <c r="N1763" s="0" t="str">
        <f aca="false">IF(ISBLANK(A1763),"",IF(H1764=0,NETWORKDAYS($H$3,H1763,holiday!$B$2:$B$10),IF(DAY(H1763)&lt;DAY(H1764),NETWORKDAYS($H$3,H1763,holiday!$B$2:$B$10),0)))</f>
        <v/>
      </c>
      <c r="O1763" s="0" t="str">
        <f aca="false">IF(ISBLANK(A1763),"",SUMIF($A$3:$A1763,O$2,$B$3:$B1763))</f>
        <v/>
      </c>
      <c r="P1763" s="0" t="str">
        <f aca="false">IF(ISBLANK(A1763),"",SUMIF($A$3:$A1763,P$2,$B$3:$B1763))</f>
        <v/>
      </c>
      <c r="Q1763" s="0" t="str">
        <f aca="false">IF(ISBLANK(A1763),"",SUMIF($A$3:$A1763,Q$2,$B$3:$B1763))</f>
        <v/>
      </c>
      <c r="R1763" s="0" t="str">
        <f aca="false">IF(ISBLANK(A1763),"",SUMIF($A$3:$A1763,R$2,$B$3:$B1763))</f>
        <v/>
      </c>
      <c r="T1763" s="9" t="str">
        <f aca="false">IF(ISBLANK(A1763),"",IF($A1763=T$2,$C1763,T1762))</f>
        <v/>
      </c>
      <c r="U1763" s="9" t="str">
        <f aca="false">IF(ISBLANK(A1763),"",IF($A1763=U$2,$C1763,U1762))</f>
        <v/>
      </c>
      <c r="V1763" s="9" t="str">
        <f aca="false">IF(ISBLANK(A1763),"",IF($A1763=V$2,$C1763,V1762))</f>
        <v/>
      </c>
      <c r="W1763" s="9" t="str">
        <f aca="false">IF(ISBLANK(A1763),"",IF($A1763=W$2,$C1763,W1762))</f>
        <v/>
      </c>
    </row>
    <row r="1764" customFormat="false" ht="14.1" hidden="false" customHeight="false" outlineLevel="0" collapsed="false">
      <c r="H1764" s="8" t="n">
        <f aca="false">IF(ISBLANK(D1764),,LEFT(D1764,LEN(D1764)-6)*1)</f>
        <v>0</v>
      </c>
      <c r="I1764" s="9" t="str">
        <f aca="false">IF(ISBLANK(A1764),"",-B1764*C1764)</f>
        <v/>
      </c>
      <c r="J1764" s="9" t="str">
        <f aca="false">IF(ISBLANK(A1764),"",-SUM(I$3:I1764))</f>
        <v/>
      </c>
      <c r="K1764" s="9" t="str">
        <f aca="false">IF(ISBLANK(A1764),"",SUMPRODUCT(O1764:R1764,T1764:W1764)-J1764)</f>
        <v/>
      </c>
      <c r="L1764" s="5" t="str">
        <f aca="false">IF(ISBLANK(A1764),"",K1764/$M$1)</f>
        <v/>
      </c>
      <c r="M1764" s="5" t="str">
        <f aca="false">IF(ISBLANK(A1764),"",K1764/($M$1+SUM(K$3:K1763)))</f>
        <v/>
      </c>
      <c r="N1764" s="0" t="str">
        <f aca="false">IF(ISBLANK(A1764),"",IF(H1765=0,NETWORKDAYS($H$3,H1764,holiday!$B$2:$B$10),IF(DAY(H1764)&lt;DAY(H1765),NETWORKDAYS($H$3,H1764,holiday!$B$2:$B$10),0)))</f>
        <v/>
      </c>
      <c r="O1764" s="0" t="str">
        <f aca="false">IF(ISBLANK(A1764),"",SUMIF($A$3:$A1764,O$2,$B$3:$B1764))</f>
        <v/>
      </c>
      <c r="P1764" s="0" t="str">
        <f aca="false">IF(ISBLANK(A1764),"",SUMIF($A$3:$A1764,P$2,$B$3:$B1764))</f>
        <v/>
      </c>
      <c r="Q1764" s="0" t="str">
        <f aca="false">IF(ISBLANK(A1764),"",SUMIF($A$3:$A1764,Q$2,$B$3:$B1764))</f>
        <v/>
      </c>
      <c r="R1764" s="0" t="str">
        <f aca="false">IF(ISBLANK(A1764),"",SUMIF($A$3:$A1764,R$2,$B$3:$B1764))</f>
        <v/>
      </c>
      <c r="T1764" s="9" t="str">
        <f aca="false">IF(ISBLANK(A1764),"",IF($A1764=T$2,$C1764,T1763))</f>
        <v/>
      </c>
      <c r="U1764" s="9" t="str">
        <f aca="false">IF(ISBLANK(A1764),"",IF($A1764=U$2,$C1764,U1763))</f>
        <v/>
      </c>
      <c r="V1764" s="9" t="str">
        <f aca="false">IF(ISBLANK(A1764),"",IF($A1764=V$2,$C1764,V1763))</f>
        <v/>
      </c>
      <c r="W1764" s="9" t="str">
        <f aca="false">IF(ISBLANK(A1764),"",IF($A1764=W$2,$C1764,W1763))</f>
        <v/>
      </c>
    </row>
    <row r="1765" customFormat="false" ht="14.1" hidden="false" customHeight="false" outlineLevel="0" collapsed="false">
      <c r="H1765" s="8" t="n">
        <f aca="false">IF(ISBLANK(D1765),,LEFT(D1765,LEN(D1765)-6)*1)</f>
        <v>0</v>
      </c>
      <c r="I1765" s="9" t="str">
        <f aca="false">IF(ISBLANK(A1765),"",-B1765*C1765)</f>
        <v/>
      </c>
      <c r="J1765" s="9" t="str">
        <f aca="false">IF(ISBLANK(A1765),"",-SUM(I$3:I1765))</f>
        <v/>
      </c>
      <c r="K1765" s="9" t="str">
        <f aca="false">IF(ISBLANK(A1765),"",SUMPRODUCT(O1765:R1765,T1765:W1765)-J1765)</f>
        <v/>
      </c>
      <c r="L1765" s="5" t="str">
        <f aca="false">IF(ISBLANK(A1765),"",K1765/$M$1)</f>
        <v/>
      </c>
      <c r="M1765" s="5" t="str">
        <f aca="false">IF(ISBLANK(A1765),"",K1765/($M$1+SUM(K$3:K1764)))</f>
        <v/>
      </c>
      <c r="N1765" s="0" t="str">
        <f aca="false">IF(ISBLANK(A1765),"",IF(H1766=0,NETWORKDAYS($H$3,H1765,holiday!$B$2:$B$10),IF(DAY(H1765)&lt;DAY(H1766),NETWORKDAYS($H$3,H1765,holiday!$B$2:$B$10),0)))</f>
        <v/>
      </c>
      <c r="O1765" s="0" t="str">
        <f aca="false">IF(ISBLANK(A1765),"",SUMIF($A$3:$A1765,O$2,$B$3:$B1765))</f>
        <v/>
      </c>
      <c r="P1765" s="0" t="str">
        <f aca="false">IF(ISBLANK(A1765),"",SUMIF($A$3:$A1765,P$2,$B$3:$B1765))</f>
        <v/>
      </c>
      <c r="Q1765" s="0" t="str">
        <f aca="false">IF(ISBLANK(A1765),"",SUMIF($A$3:$A1765,Q$2,$B$3:$B1765))</f>
        <v/>
      </c>
      <c r="R1765" s="0" t="str">
        <f aca="false">IF(ISBLANK(A1765),"",SUMIF($A$3:$A1765,R$2,$B$3:$B1765))</f>
        <v/>
      </c>
      <c r="T1765" s="9" t="str">
        <f aca="false">IF(ISBLANK(A1765),"",IF($A1765=T$2,$C1765,T1764))</f>
        <v/>
      </c>
      <c r="U1765" s="9" t="str">
        <f aca="false">IF(ISBLANK(A1765),"",IF($A1765=U$2,$C1765,U1764))</f>
        <v/>
      </c>
      <c r="V1765" s="9" t="str">
        <f aca="false">IF(ISBLANK(A1765),"",IF($A1765=V$2,$C1765,V1764))</f>
        <v/>
      </c>
      <c r="W1765" s="9" t="str">
        <f aca="false">IF(ISBLANK(A1765),"",IF($A1765=W$2,$C1765,W1764))</f>
        <v/>
      </c>
    </row>
    <row r="1766" customFormat="false" ht="14.1" hidden="false" customHeight="false" outlineLevel="0" collapsed="false">
      <c r="H1766" s="8" t="n">
        <f aca="false">IF(ISBLANK(D1766),,LEFT(D1766,LEN(D1766)-6)*1)</f>
        <v>0</v>
      </c>
      <c r="I1766" s="9" t="str">
        <f aca="false">IF(ISBLANK(A1766),"",-B1766*C1766)</f>
        <v/>
      </c>
      <c r="J1766" s="9" t="str">
        <f aca="false">IF(ISBLANK(A1766),"",-SUM(I$3:I1766))</f>
        <v/>
      </c>
      <c r="K1766" s="9" t="str">
        <f aca="false">IF(ISBLANK(A1766),"",SUMPRODUCT(O1766:R1766,T1766:W1766)-J1766)</f>
        <v/>
      </c>
      <c r="L1766" s="5" t="str">
        <f aca="false">IF(ISBLANK(A1766),"",K1766/$M$1)</f>
        <v/>
      </c>
      <c r="M1766" s="5" t="str">
        <f aca="false">IF(ISBLANK(A1766),"",K1766/($M$1+SUM(K$3:K1765)))</f>
        <v/>
      </c>
      <c r="N1766" s="0" t="str">
        <f aca="false">IF(ISBLANK(A1766),"",IF(H1767=0,NETWORKDAYS($H$3,H1766,holiday!$B$2:$B$10),IF(DAY(H1766)&lt;DAY(H1767),NETWORKDAYS($H$3,H1766,holiday!$B$2:$B$10),0)))</f>
        <v/>
      </c>
      <c r="O1766" s="0" t="str">
        <f aca="false">IF(ISBLANK(A1766),"",SUMIF($A$3:$A1766,O$2,$B$3:$B1766))</f>
        <v/>
      </c>
      <c r="P1766" s="0" t="str">
        <f aca="false">IF(ISBLANK(A1766),"",SUMIF($A$3:$A1766,P$2,$B$3:$B1766))</f>
        <v/>
      </c>
      <c r="Q1766" s="0" t="str">
        <f aca="false">IF(ISBLANK(A1766),"",SUMIF($A$3:$A1766,Q$2,$B$3:$B1766))</f>
        <v/>
      </c>
      <c r="R1766" s="0" t="str">
        <f aca="false">IF(ISBLANK(A1766),"",SUMIF($A$3:$A1766,R$2,$B$3:$B1766))</f>
        <v/>
      </c>
      <c r="T1766" s="9" t="str">
        <f aca="false">IF(ISBLANK(A1766),"",IF($A1766=T$2,$C1766,T1765))</f>
        <v/>
      </c>
      <c r="U1766" s="9" t="str">
        <f aca="false">IF(ISBLANK(A1766),"",IF($A1766=U$2,$C1766,U1765))</f>
        <v/>
      </c>
      <c r="V1766" s="9" t="str">
        <f aca="false">IF(ISBLANK(A1766),"",IF($A1766=V$2,$C1766,V1765))</f>
        <v/>
      </c>
      <c r="W1766" s="9" t="str">
        <f aca="false">IF(ISBLANK(A1766),"",IF($A1766=W$2,$C1766,W1765))</f>
        <v/>
      </c>
    </row>
    <row r="1767" customFormat="false" ht="14.1" hidden="false" customHeight="false" outlineLevel="0" collapsed="false">
      <c r="H1767" s="8" t="n">
        <f aca="false">IF(ISBLANK(D1767),,LEFT(D1767,LEN(D1767)-6)*1)</f>
        <v>0</v>
      </c>
      <c r="I1767" s="9" t="str">
        <f aca="false">IF(ISBLANK(A1767),"",-B1767*C1767)</f>
        <v/>
      </c>
      <c r="J1767" s="9" t="str">
        <f aca="false">IF(ISBLANK(A1767),"",-SUM(I$3:I1767))</f>
        <v/>
      </c>
      <c r="K1767" s="9" t="str">
        <f aca="false">IF(ISBLANK(A1767),"",SUMPRODUCT(O1767:R1767,T1767:W1767)-J1767)</f>
        <v/>
      </c>
      <c r="L1767" s="5" t="str">
        <f aca="false">IF(ISBLANK(A1767),"",K1767/$M$1)</f>
        <v/>
      </c>
      <c r="M1767" s="5" t="str">
        <f aca="false">IF(ISBLANK(A1767),"",K1767/($M$1+SUM(K$3:K1766)))</f>
        <v/>
      </c>
      <c r="N1767" s="0" t="str">
        <f aca="false">IF(ISBLANK(A1767),"",IF(H1768=0,NETWORKDAYS($H$3,H1767,holiday!$B$2:$B$10),IF(DAY(H1767)&lt;DAY(H1768),NETWORKDAYS($H$3,H1767,holiday!$B$2:$B$10),0)))</f>
        <v/>
      </c>
      <c r="O1767" s="0" t="str">
        <f aca="false">IF(ISBLANK(A1767),"",SUMIF($A$3:$A1767,O$2,$B$3:$B1767))</f>
        <v/>
      </c>
      <c r="P1767" s="0" t="str">
        <f aca="false">IF(ISBLANK(A1767),"",SUMIF($A$3:$A1767,P$2,$B$3:$B1767))</f>
        <v/>
      </c>
      <c r="Q1767" s="0" t="str">
        <f aca="false">IF(ISBLANK(A1767),"",SUMIF($A$3:$A1767,Q$2,$B$3:$B1767))</f>
        <v/>
      </c>
      <c r="R1767" s="0" t="str">
        <f aca="false">IF(ISBLANK(A1767),"",SUMIF($A$3:$A1767,R$2,$B$3:$B1767))</f>
        <v/>
      </c>
      <c r="T1767" s="9" t="str">
        <f aca="false">IF(ISBLANK(A1767),"",IF($A1767=T$2,$C1767,T1766))</f>
        <v/>
      </c>
      <c r="U1767" s="9" t="str">
        <f aca="false">IF(ISBLANK(A1767),"",IF($A1767=U$2,$C1767,U1766))</f>
        <v/>
      </c>
      <c r="V1767" s="9" t="str">
        <f aca="false">IF(ISBLANK(A1767),"",IF($A1767=V$2,$C1767,V1766))</f>
        <v/>
      </c>
      <c r="W1767" s="9" t="str">
        <f aca="false">IF(ISBLANK(A1767),"",IF($A1767=W$2,$C1767,W1766))</f>
        <v/>
      </c>
    </row>
    <row r="1768" customFormat="false" ht="14.1" hidden="false" customHeight="false" outlineLevel="0" collapsed="false">
      <c r="H1768" s="8" t="n">
        <f aca="false">IF(ISBLANK(D1768),,LEFT(D1768,LEN(D1768)-6)*1)</f>
        <v>0</v>
      </c>
      <c r="I1768" s="9" t="str">
        <f aca="false">IF(ISBLANK(A1768),"",-B1768*C1768)</f>
        <v/>
      </c>
      <c r="J1768" s="9" t="str">
        <f aca="false">IF(ISBLANK(A1768),"",-SUM(I$3:I1768))</f>
        <v/>
      </c>
      <c r="K1768" s="9" t="str">
        <f aca="false">IF(ISBLANK(A1768),"",SUMPRODUCT(O1768:R1768,T1768:W1768)-J1768)</f>
        <v/>
      </c>
      <c r="L1768" s="5" t="str">
        <f aca="false">IF(ISBLANK(A1768),"",K1768/$M$1)</f>
        <v/>
      </c>
      <c r="M1768" s="5" t="str">
        <f aca="false">IF(ISBLANK(A1768),"",K1768/($M$1+SUM(K$3:K1767)))</f>
        <v/>
      </c>
      <c r="N1768" s="0" t="str">
        <f aca="false">IF(ISBLANK(A1768),"",IF(H1769=0,NETWORKDAYS($H$3,H1768,holiday!$B$2:$B$10),IF(DAY(H1768)&lt;DAY(H1769),NETWORKDAYS($H$3,H1768,holiday!$B$2:$B$10),0)))</f>
        <v/>
      </c>
      <c r="O1768" s="0" t="str">
        <f aca="false">IF(ISBLANK(A1768),"",SUMIF($A$3:$A1768,O$2,$B$3:$B1768))</f>
        <v/>
      </c>
      <c r="P1768" s="0" t="str">
        <f aca="false">IF(ISBLANK(A1768),"",SUMIF($A$3:$A1768,P$2,$B$3:$B1768))</f>
        <v/>
      </c>
      <c r="Q1768" s="0" t="str">
        <f aca="false">IF(ISBLANK(A1768),"",SUMIF($A$3:$A1768,Q$2,$B$3:$B1768))</f>
        <v/>
      </c>
      <c r="R1768" s="0" t="str">
        <f aca="false">IF(ISBLANK(A1768),"",SUMIF($A$3:$A1768,R$2,$B$3:$B1768))</f>
        <v/>
      </c>
      <c r="T1768" s="9" t="str">
        <f aca="false">IF(ISBLANK(A1768),"",IF($A1768=T$2,$C1768,T1767))</f>
        <v/>
      </c>
      <c r="U1768" s="9" t="str">
        <f aca="false">IF(ISBLANK(A1768),"",IF($A1768=U$2,$C1768,U1767))</f>
        <v/>
      </c>
      <c r="V1768" s="9" t="str">
        <f aca="false">IF(ISBLANK(A1768),"",IF($A1768=V$2,$C1768,V1767))</f>
        <v/>
      </c>
      <c r="W1768" s="9" t="str">
        <f aca="false">IF(ISBLANK(A1768),"",IF($A1768=W$2,$C1768,W1767))</f>
        <v/>
      </c>
    </row>
    <row r="1769" customFormat="false" ht="14.1" hidden="false" customHeight="false" outlineLevel="0" collapsed="false">
      <c r="H1769" s="8" t="n">
        <f aca="false">IF(ISBLANK(D1769),,LEFT(D1769,LEN(D1769)-6)*1)</f>
        <v>0</v>
      </c>
      <c r="I1769" s="9" t="str">
        <f aca="false">IF(ISBLANK(A1769),"",-B1769*C1769)</f>
        <v/>
      </c>
      <c r="J1769" s="9" t="str">
        <f aca="false">IF(ISBLANK(A1769),"",-SUM(I$3:I1769))</f>
        <v/>
      </c>
      <c r="K1769" s="9" t="str">
        <f aca="false">IF(ISBLANK(A1769),"",SUMPRODUCT(O1769:R1769,T1769:W1769)-J1769)</f>
        <v/>
      </c>
      <c r="L1769" s="5" t="str">
        <f aca="false">IF(ISBLANK(A1769),"",K1769/$M$1)</f>
        <v/>
      </c>
      <c r="M1769" s="5" t="str">
        <f aca="false">IF(ISBLANK(A1769),"",K1769/($M$1+SUM(K$3:K1768)))</f>
        <v/>
      </c>
      <c r="N1769" s="0" t="str">
        <f aca="false">IF(ISBLANK(A1769),"",IF(H1770=0,NETWORKDAYS($H$3,H1769,holiday!$B$2:$B$10),IF(DAY(H1769)&lt;DAY(H1770),NETWORKDAYS($H$3,H1769,holiday!$B$2:$B$10),0)))</f>
        <v/>
      </c>
      <c r="O1769" s="0" t="str">
        <f aca="false">IF(ISBLANK(A1769),"",SUMIF($A$3:$A1769,O$2,$B$3:$B1769))</f>
        <v/>
      </c>
      <c r="P1769" s="0" t="str">
        <f aca="false">IF(ISBLANK(A1769),"",SUMIF($A$3:$A1769,P$2,$B$3:$B1769))</f>
        <v/>
      </c>
      <c r="Q1769" s="0" t="str">
        <f aca="false">IF(ISBLANK(A1769),"",SUMIF($A$3:$A1769,Q$2,$B$3:$B1769))</f>
        <v/>
      </c>
      <c r="R1769" s="0" t="str">
        <f aca="false">IF(ISBLANK(A1769),"",SUMIF($A$3:$A1769,R$2,$B$3:$B1769))</f>
        <v/>
      </c>
      <c r="T1769" s="9" t="str">
        <f aca="false">IF(ISBLANK(A1769),"",IF($A1769=T$2,$C1769,T1768))</f>
        <v/>
      </c>
      <c r="U1769" s="9" t="str">
        <f aca="false">IF(ISBLANK(A1769),"",IF($A1769=U$2,$C1769,U1768))</f>
        <v/>
      </c>
      <c r="V1769" s="9" t="str">
        <f aca="false">IF(ISBLANK(A1769),"",IF($A1769=V$2,$C1769,V1768))</f>
        <v/>
      </c>
      <c r="W1769" s="9" t="str">
        <f aca="false">IF(ISBLANK(A1769),"",IF($A1769=W$2,$C1769,W1768))</f>
        <v/>
      </c>
    </row>
    <row r="1770" customFormat="false" ht="14.1" hidden="false" customHeight="false" outlineLevel="0" collapsed="false">
      <c r="H1770" s="8" t="n">
        <f aca="false">IF(ISBLANK(D1770),,LEFT(D1770,LEN(D1770)-6)*1)</f>
        <v>0</v>
      </c>
      <c r="I1770" s="9" t="str">
        <f aca="false">IF(ISBLANK(A1770),"",-B1770*C1770)</f>
        <v/>
      </c>
      <c r="J1770" s="9" t="str">
        <f aca="false">IF(ISBLANK(A1770),"",-SUM(I$3:I1770))</f>
        <v/>
      </c>
      <c r="K1770" s="9" t="str">
        <f aca="false">IF(ISBLANK(A1770),"",SUMPRODUCT(O1770:R1770,T1770:W1770)-J1770)</f>
        <v/>
      </c>
      <c r="L1770" s="5" t="str">
        <f aca="false">IF(ISBLANK(A1770),"",K1770/$M$1)</f>
        <v/>
      </c>
      <c r="M1770" s="5" t="str">
        <f aca="false">IF(ISBLANK(A1770),"",K1770/($M$1+SUM(K$3:K1769)))</f>
        <v/>
      </c>
      <c r="N1770" s="0" t="str">
        <f aca="false">IF(ISBLANK(A1770),"",IF(H1771=0,NETWORKDAYS($H$3,H1770,holiday!$B$2:$B$10),IF(DAY(H1770)&lt;DAY(H1771),NETWORKDAYS($H$3,H1770,holiday!$B$2:$B$10),0)))</f>
        <v/>
      </c>
      <c r="O1770" s="0" t="str">
        <f aca="false">IF(ISBLANK(A1770),"",SUMIF($A$3:$A1770,O$2,$B$3:$B1770))</f>
        <v/>
      </c>
      <c r="P1770" s="0" t="str">
        <f aca="false">IF(ISBLANK(A1770),"",SUMIF($A$3:$A1770,P$2,$B$3:$B1770))</f>
        <v/>
      </c>
      <c r="Q1770" s="0" t="str">
        <f aca="false">IF(ISBLANK(A1770),"",SUMIF($A$3:$A1770,Q$2,$B$3:$B1770))</f>
        <v/>
      </c>
      <c r="R1770" s="0" t="str">
        <f aca="false">IF(ISBLANK(A1770),"",SUMIF($A$3:$A1770,R$2,$B$3:$B1770))</f>
        <v/>
      </c>
      <c r="T1770" s="9" t="str">
        <f aca="false">IF(ISBLANK(A1770),"",IF($A1770=T$2,$C1770,T1769))</f>
        <v/>
      </c>
      <c r="U1770" s="9" t="str">
        <f aca="false">IF(ISBLANK(A1770),"",IF($A1770=U$2,$C1770,U1769))</f>
        <v/>
      </c>
      <c r="V1770" s="9" t="str">
        <f aca="false">IF(ISBLANK(A1770),"",IF($A1770=V$2,$C1770,V1769))</f>
        <v/>
      </c>
      <c r="W1770" s="9" t="str">
        <f aca="false">IF(ISBLANK(A1770),"",IF($A1770=W$2,$C1770,W1769))</f>
        <v/>
      </c>
    </row>
    <row r="1771" customFormat="false" ht="14.1" hidden="false" customHeight="false" outlineLevel="0" collapsed="false">
      <c r="H1771" s="8" t="n">
        <f aca="false">IF(ISBLANK(D1771),,LEFT(D1771,LEN(D1771)-6)*1)</f>
        <v>0</v>
      </c>
      <c r="I1771" s="9" t="str">
        <f aca="false">IF(ISBLANK(A1771),"",-B1771*C1771)</f>
        <v/>
      </c>
      <c r="J1771" s="9" t="str">
        <f aca="false">IF(ISBLANK(A1771),"",-SUM(I$3:I1771))</f>
        <v/>
      </c>
      <c r="K1771" s="9" t="str">
        <f aca="false">IF(ISBLANK(A1771),"",SUMPRODUCT(O1771:R1771,T1771:W1771)-J1771)</f>
        <v/>
      </c>
      <c r="L1771" s="5" t="str">
        <f aca="false">IF(ISBLANK(A1771),"",K1771/$M$1)</f>
        <v/>
      </c>
      <c r="M1771" s="5" t="str">
        <f aca="false">IF(ISBLANK(A1771),"",K1771/($M$1+SUM(K$3:K1770)))</f>
        <v/>
      </c>
      <c r="N1771" s="0" t="str">
        <f aca="false">IF(ISBLANK(A1771),"",IF(H1772=0,NETWORKDAYS($H$3,H1771,holiday!$B$2:$B$10),IF(DAY(H1771)&lt;DAY(H1772),NETWORKDAYS($H$3,H1771,holiday!$B$2:$B$10),0)))</f>
        <v/>
      </c>
      <c r="O1771" s="0" t="str">
        <f aca="false">IF(ISBLANK(A1771),"",SUMIF($A$3:$A1771,O$2,$B$3:$B1771))</f>
        <v/>
      </c>
      <c r="P1771" s="0" t="str">
        <f aca="false">IF(ISBLANK(A1771),"",SUMIF($A$3:$A1771,P$2,$B$3:$B1771))</f>
        <v/>
      </c>
      <c r="Q1771" s="0" t="str">
        <f aca="false">IF(ISBLANK(A1771),"",SUMIF($A$3:$A1771,Q$2,$B$3:$B1771))</f>
        <v/>
      </c>
      <c r="R1771" s="0" t="str">
        <f aca="false">IF(ISBLANK(A1771),"",SUMIF($A$3:$A1771,R$2,$B$3:$B1771))</f>
        <v/>
      </c>
      <c r="T1771" s="9" t="str">
        <f aca="false">IF(ISBLANK(A1771),"",IF($A1771=T$2,$C1771,T1770))</f>
        <v/>
      </c>
      <c r="U1771" s="9" t="str">
        <f aca="false">IF(ISBLANK(A1771),"",IF($A1771=U$2,$C1771,U1770))</f>
        <v/>
      </c>
      <c r="V1771" s="9" t="str">
        <f aca="false">IF(ISBLANK(A1771),"",IF($A1771=V$2,$C1771,V1770))</f>
        <v/>
      </c>
      <c r="W1771" s="9" t="str">
        <f aca="false">IF(ISBLANK(A1771),"",IF($A1771=W$2,$C1771,W1770))</f>
        <v/>
      </c>
    </row>
    <row r="1772" customFormat="false" ht="14.1" hidden="false" customHeight="false" outlineLevel="0" collapsed="false">
      <c r="H1772" s="8" t="n">
        <f aca="false">IF(ISBLANK(D1772),,LEFT(D1772,LEN(D1772)-6)*1)</f>
        <v>0</v>
      </c>
      <c r="I1772" s="9" t="str">
        <f aca="false">IF(ISBLANK(A1772),"",-B1772*C1772)</f>
        <v/>
      </c>
      <c r="J1772" s="9" t="str">
        <f aca="false">IF(ISBLANK(A1772),"",-SUM(I$3:I1772))</f>
        <v/>
      </c>
      <c r="K1772" s="9" t="str">
        <f aca="false">IF(ISBLANK(A1772),"",SUMPRODUCT(O1772:R1772,T1772:W1772)-J1772)</f>
        <v/>
      </c>
      <c r="L1772" s="5" t="str">
        <f aca="false">IF(ISBLANK(A1772),"",K1772/$M$1)</f>
        <v/>
      </c>
      <c r="M1772" s="5" t="str">
        <f aca="false">IF(ISBLANK(A1772),"",K1772/($M$1+SUM(K$3:K1771)))</f>
        <v/>
      </c>
      <c r="N1772" s="0" t="str">
        <f aca="false">IF(ISBLANK(A1772),"",IF(H1773=0,NETWORKDAYS($H$3,H1772,holiday!$B$2:$B$10),IF(DAY(H1772)&lt;DAY(H1773),NETWORKDAYS($H$3,H1772,holiday!$B$2:$B$10),0)))</f>
        <v/>
      </c>
      <c r="O1772" s="0" t="str">
        <f aca="false">IF(ISBLANK(A1772),"",SUMIF($A$3:$A1772,O$2,$B$3:$B1772))</f>
        <v/>
      </c>
      <c r="P1772" s="0" t="str">
        <f aca="false">IF(ISBLANK(A1772),"",SUMIF($A$3:$A1772,P$2,$B$3:$B1772))</f>
        <v/>
      </c>
      <c r="Q1772" s="0" t="str">
        <f aca="false">IF(ISBLANK(A1772),"",SUMIF($A$3:$A1772,Q$2,$B$3:$B1772))</f>
        <v/>
      </c>
      <c r="R1772" s="0" t="str">
        <f aca="false">IF(ISBLANK(A1772),"",SUMIF($A$3:$A1772,R$2,$B$3:$B1772))</f>
        <v/>
      </c>
      <c r="T1772" s="9" t="str">
        <f aca="false">IF(ISBLANK(A1772),"",IF($A1772=T$2,$C1772,T1771))</f>
        <v/>
      </c>
      <c r="U1772" s="9" t="str">
        <f aca="false">IF(ISBLANK(A1772),"",IF($A1772=U$2,$C1772,U1771))</f>
        <v/>
      </c>
      <c r="V1772" s="9" t="str">
        <f aca="false">IF(ISBLANK(A1772),"",IF($A1772=V$2,$C1772,V1771))</f>
        <v/>
      </c>
      <c r="W1772" s="9" t="str">
        <f aca="false">IF(ISBLANK(A1772),"",IF($A1772=W$2,$C1772,W1771))</f>
        <v/>
      </c>
    </row>
    <row r="1773" customFormat="false" ht="14.1" hidden="false" customHeight="false" outlineLevel="0" collapsed="false">
      <c r="H1773" s="8" t="n">
        <f aca="false">IF(ISBLANK(D1773),,LEFT(D1773,LEN(D1773)-6)*1)</f>
        <v>0</v>
      </c>
      <c r="I1773" s="9" t="str">
        <f aca="false">IF(ISBLANK(A1773),"",-B1773*C1773)</f>
        <v/>
      </c>
      <c r="J1773" s="9" t="str">
        <f aca="false">IF(ISBLANK(A1773),"",-SUM(I$3:I1773))</f>
        <v/>
      </c>
      <c r="K1773" s="9" t="str">
        <f aca="false">IF(ISBLANK(A1773),"",SUMPRODUCT(O1773:R1773,T1773:W1773)-J1773)</f>
        <v/>
      </c>
      <c r="L1773" s="5" t="str">
        <f aca="false">IF(ISBLANK(A1773),"",K1773/$M$1)</f>
        <v/>
      </c>
      <c r="M1773" s="5" t="str">
        <f aca="false">IF(ISBLANK(A1773),"",K1773/($M$1+SUM(K$3:K1772)))</f>
        <v/>
      </c>
      <c r="N1773" s="0" t="str">
        <f aca="false">IF(ISBLANK(A1773),"",IF(H1774=0,NETWORKDAYS($H$3,H1773,holiday!$B$2:$B$10),IF(DAY(H1773)&lt;DAY(H1774),NETWORKDAYS($H$3,H1773,holiday!$B$2:$B$10),0)))</f>
        <v/>
      </c>
      <c r="O1773" s="0" t="str">
        <f aca="false">IF(ISBLANK(A1773),"",SUMIF($A$3:$A1773,O$2,$B$3:$B1773))</f>
        <v/>
      </c>
      <c r="P1773" s="0" t="str">
        <f aca="false">IF(ISBLANK(A1773),"",SUMIF($A$3:$A1773,P$2,$B$3:$B1773))</f>
        <v/>
      </c>
      <c r="Q1773" s="0" t="str">
        <f aca="false">IF(ISBLANK(A1773),"",SUMIF($A$3:$A1773,Q$2,$B$3:$B1773))</f>
        <v/>
      </c>
      <c r="R1773" s="0" t="str">
        <f aca="false">IF(ISBLANK(A1773),"",SUMIF($A$3:$A1773,R$2,$B$3:$B1773))</f>
        <v/>
      </c>
      <c r="T1773" s="9" t="str">
        <f aca="false">IF(ISBLANK(A1773),"",IF($A1773=T$2,$C1773,T1772))</f>
        <v/>
      </c>
      <c r="U1773" s="9" t="str">
        <f aca="false">IF(ISBLANK(A1773),"",IF($A1773=U$2,$C1773,U1772))</f>
        <v/>
      </c>
      <c r="V1773" s="9" t="str">
        <f aca="false">IF(ISBLANK(A1773),"",IF($A1773=V$2,$C1773,V1772))</f>
        <v/>
      </c>
      <c r="W1773" s="9" t="str">
        <f aca="false">IF(ISBLANK(A1773),"",IF($A1773=W$2,$C1773,W1772))</f>
        <v/>
      </c>
    </row>
    <row r="1774" customFormat="false" ht="14.1" hidden="false" customHeight="false" outlineLevel="0" collapsed="false">
      <c r="H1774" s="8" t="n">
        <f aca="false">IF(ISBLANK(D1774),,LEFT(D1774,LEN(D1774)-6)*1)</f>
        <v>0</v>
      </c>
      <c r="I1774" s="9" t="str">
        <f aca="false">IF(ISBLANK(A1774),"",-B1774*C1774)</f>
        <v/>
      </c>
      <c r="J1774" s="9" t="str">
        <f aca="false">IF(ISBLANK(A1774),"",-SUM(I$3:I1774))</f>
        <v/>
      </c>
      <c r="K1774" s="9" t="str">
        <f aca="false">IF(ISBLANK(A1774),"",SUMPRODUCT(O1774:R1774,T1774:W1774)-J1774)</f>
        <v/>
      </c>
      <c r="L1774" s="5" t="str">
        <f aca="false">IF(ISBLANK(A1774),"",K1774/$M$1)</f>
        <v/>
      </c>
      <c r="M1774" s="5" t="str">
        <f aca="false">IF(ISBLANK(A1774),"",K1774/($M$1+SUM(K$3:K1773)))</f>
        <v/>
      </c>
      <c r="N1774" s="0" t="str">
        <f aca="false">IF(ISBLANK(A1774),"",IF(H1775=0,NETWORKDAYS($H$3,H1774,holiday!$B$2:$B$10),IF(DAY(H1774)&lt;DAY(H1775),NETWORKDAYS($H$3,H1774,holiday!$B$2:$B$10),0)))</f>
        <v/>
      </c>
      <c r="O1774" s="0" t="str">
        <f aca="false">IF(ISBLANK(A1774),"",SUMIF($A$3:$A1774,O$2,$B$3:$B1774))</f>
        <v/>
      </c>
      <c r="P1774" s="0" t="str">
        <f aca="false">IF(ISBLANK(A1774),"",SUMIF($A$3:$A1774,P$2,$B$3:$B1774))</f>
        <v/>
      </c>
      <c r="Q1774" s="0" t="str">
        <f aca="false">IF(ISBLANK(A1774),"",SUMIF($A$3:$A1774,Q$2,$B$3:$B1774))</f>
        <v/>
      </c>
      <c r="R1774" s="0" t="str">
        <f aca="false">IF(ISBLANK(A1774),"",SUMIF($A$3:$A1774,R$2,$B$3:$B1774))</f>
        <v/>
      </c>
      <c r="T1774" s="9" t="str">
        <f aca="false">IF(ISBLANK(A1774),"",IF($A1774=T$2,$C1774,T1773))</f>
        <v/>
      </c>
      <c r="U1774" s="9" t="str">
        <f aca="false">IF(ISBLANK(A1774),"",IF($A1774=U$2,$C1774,U1773))</f>
        <v/>
      </c>
      <c r="V1774" s="9" t="str">
        <f aca="false">IF(ISBLANK(A1774),"",IF($A1774=V$2,$C1774,V1773))</f>
        <v/>
      </c>
      <c r="W1774" s="9" t="str">
        <f aca="false">IF(ISBLANK(A1774),"",IF($A1774=W$2,$C1774,W1773))</f>
        <v/>
      </c>
    </row>
    <row r="1775" customFormat="false" ht="14.1" hidden="false" customHeight="false" outlineLevel="0" collapsed="false">
      <c r="H1775" s="8" t="n">
        <f aca="false">IF(ISBLANK(D1775),,LEFT(D1775,LEN(D1775)-6)*1)</f>
        <v>0</v>
      </c>
      <c r="I1775" s="9" t="str">
        <f aca="false">IF(ISBLANK(A1775),"",-B1775*C1775)</f>
        <v/>
      </c>
      <c r="J1775" s="9" t="str">
        <f aca="false">IF(ISBLANK(A1775),"",-SUM(I$3:I1775))</f>
        <v/>
      </c>
      <c r="K1775" s="9" t="str">
        <f aca="false">IF(ISBLANK(A1775),"",SUMPRODUCT(O1775:R1775,T1775:W1775)-J1775)</f>
        <v/>
      </c>
      <c r="L1775" s="5" t="str">
        <f aca="false">IF(ISBLANK(A1775),"",K1775/$M$1)</f>
        <v/>
      </c>
      <c r="M1775" s="5" t="str">
        <f aca="false">IF(ISBLANK(A1775),"",K1775/($M$1+SUM(K$3:K1774)))</f>
        <v/>
      </c>
      <c r="N1775" s="0" t="str">
        <f aca="false">IF(ISBLANK(A1775),"",IF(H1776=0,NETWORKDAYS($H$3,H1775,holiday!$B$2:$B$10),IF(DAY(H1775)&lt;DAY(H1776),NETWORKDAYS($H$3,H1775,holiday!$B$2:$B$10),0)))</f>
        <v/>
      </c>
      <c r="O1775" s="0" t="str">
        <f aca="false">IF(ISBLANK(A1775),"",SUMIF($A$3:$A1775,O$2,$B$3:$B1775))</f>
        <v/>
      </c>
      <c r="P1775" s="0" t="str">
        <f aca="false">IF(ISBLANK(A1775),"",SUMIF($A$3:$A1775,P$2,$B$3:$B1775))</f>
        <v/>
      </c>
      <c r="Q1775" s="0" t="str">
        <f aca="false">IF(ISBLANK(A1775),"",SUMIF($A$3:$A1775,Q$2,$B$3:$B1775))</f>
        <v/>
      </c>
      <c r="R1775" s="0" t="str">
        <f aca="false">IF(ISBLANK(A1775),"",SUMIF($A$3:$A1775,R$2,$B$3:$B1775))</f>
        <v/>
      </c>
      <c r="T1775" s="9" t="str">
        <f aca="false">IF(ISBLANK(A1775),"",IF($A1775=T$2,$C1775,T1774))</f>
        <v/>
      </c>
      <c r="U1775" s="9" t="str">
        <f aca="false">IF(ISBLANK(A1775),"",IF($A1775=U$2,$C1775,U1774))</f>
        <v/>
      </c>
      <c r="V1775" s="9" t="str">
        <f aca="false">IF(ISBLANK(A1775),"",IF($A1775=V$2,$C1775,V1774))</f>
        <v/>
      </c>
      <c r="W1775" s="9" t="str">
        <f aca="false">IF(ISBLANK(A1775),"",IF($A1775=W$2,$C1775,W1774))</f>
        <v/>
      </c>
    </row>
    <row r="1776" customFormat="false" ht="14.1" hidden="false" customHeight="false" outlineLevel="0" collapsed="false">
      <c r="H1776" s="8" t="n">
        <f aca="false">IF(ISBLANK(D1776),,LEFT(D1776,LEN(D1776)-6)*1)</f>
        <v>0</v>
      </c>
      <c r="I1776" s="9" t="str">
        <f aca="false">IF(ISBLANK(A1776),"",-B1776*C1776)</f>
        <v/>
      </c>
      <c r="J1776" s="9" t="str">
        <f aca="false">IF(ISBLANK(A1776),"",-SUM(I$3:I1776))</f>
        <v/>
      </c>
      <c r="K1776" s="9" t="str">
        <f aca="false">IF(ISBLANK(A1776),"",SUMPRODUCT(O1776:R1776,T1776:W1776)-J1776)</f>
        <v/>
      </c>
      <c r="L1776" s="5" t="str">
        <f aca="false">IF(ISBLANK(A1776),"",K1776/$M$1)</f>
        <v/>
      </c>
      <c r="M1776" s="5" t="str">
        <f aca="false">IF(ISBLANK(A1776),"",K1776/($M$1+SUM(K$3:K1775)))</f>
        <v/>
      </c>
      <c r="N1776" s="0" t="str">
        <f aca="false">IF(ISBLANK(A1776),"",IF(H1777=0,NETWORKDAYS($H$3,H1776,holiday!$B$2:$B$10),IF(DAY(H1776)&lt;DAY(H1777),NETWORKDAYS($H$3,H1776,holiday!$B$2:$B$10),0)))</f>
        <v/>
      </c>
      <c r="O1776" s="0" t="str">
        <f aca="false">IF(ISBLANK(A1776),"",SUMIF($A$3:$A1776,O$2,$B$3:$B1776))</f>
        <v/>
      </c>
      <c r="P1776" s="0" t="str">
        <f aca="false">IF(ISBLANK(A1776),"",SUMIF($A$3:$A1776,P$2,$B$3:$B1776))</f>
        <v/>
      </c>
      <c r="Q1776" s="0" t="str">
        <f aca="false">IF(ISBLANK(A1776),"",SUMIF($A$3:$A1776,Q$2,$B$3:$B1776))</f>
        <v/>
      </c>
      <c r="R1776" s="0" t="str">
        <f aca="false">IF(ISBLANK(A1776),"",SUMIF($A$3:$A1776,R$2,$B$3:$B1776))</f>
        <v/>
      </c>
      <c r="T1776" s="9" t="str">
        <f aca="false">IF(ISBLANK(A1776),"",IF($A1776=T$2,$C1776,T1775))</f>
        <v/>
      </c>
      <c r="U1776" s="9" t="str">
        <f aca="false">IF(ISBLANK(A1776),"",IF($A1776=U$2,$C1776,U1775))</f>
        <v/>
      </c>
      <c r="V1776" s="9" t="str">
        <f aca="false">IF(ISBLANK(A1776),"",IF($A1776=V$2,$C1776,V1775))</f>
        <v/>
      </c>
      <c r="W1776" s="9" t="str">
        <f aca="false">IF(ISBLANK(A1776),"",IF($A1776=W$2,$C1776,W1775))</f>
        <v/>
      </c>
    </row>
    <row r="1777" customFormat="false" ht="14.1" hidden="false" customHeight="false" outlineLevel="0" collapsed="false">
      <c r="H1777" s="8" t="n">
        <f aca="false">IF(ISBLANK(D1777),,LEFT(D1777,LEN(D1777)-6)*1)</f>
        <v>0</v>
      </c>
      <c r="I1777" s="9" t="str">
        <f aca="false">IF(ISBLANK(A1777),"",-B1777*C1777)</f>
        <v/>
      </c>
      <c r="J1777" s="9" t="str">
        <f aca="false">IF(ISBLANK(A1777),"",-SUM(I$3:I1777))</f>
        <v/>
      </c>
      <c r="K1777" s="9" t="str">
        <f aca="false">IF(ISBLANK(A1777),"",SUMPRODUCT(O1777:R1777,T1777:W1777)-J1777)</f>
        <v/>
      </c>
      <c r="L1777" s="5" t="str">
        <f aca="false">IF(ISBLANK(A1777),"",K1777/$M$1)</f>
        <v/>
      </c>
      <c r="M1777" s="5" t="str">
        <f aca="false">IF(ISBLANK(A1777),"",K1777/($M$1+SUM(K$3:K1776)))</f>
        <v/>
      </c>
      <c r="N1777" s="0" t="str">
        <f aca="false">IF(ISBLANK(A1777),"",IF(H1778=0,NETWORKDAYS($H$3,H1777,holiday!$B$2:$B$10),IF(DAY(H1777)&lt;DAY(H1778),NETWORKDAYS($H$3,H1777,holiday!$B$2:$B$10),0)))</f>
        <v/>
      </c>
      <c r="O1777" s="0" t="str">
        <f aca="false">IF(ISBLANK(A1777),"",SUMIF($A$3:$A1777,O$2,$B$3:$B1777))</f>
        <v/>
      </c>
      <c r="P1777" s="0" t="str">
        <f aca="false">IF(ISBLANK(A1777),"",SUMIF($A$3:$A1777,P$2,$B$3:$B1777))</f>
        <v/>
      </c>
      <c r="Q1777" s="0" t="str">
        <f aca="false">IF(ISBLANK(A1777),"",SUMIF($A$3:$A1777,Q$2,$B$3:$B1777))</f>
        <v/>
      </c>
      <c r="R1777" s="0" t="str">
        <f aca="false">IF(ISBLANK(A1777),"",SUMIF($A$3:$A1777,R$2,$B$3:$B1777))</f>
        <v/>
      </c>
      <c r="T1777" s="9" t="str">
        <f aca="false">IF(ISBLANK(A1777),"",IF($A1777=T$2,$C1777,T1776))</f>
        <v/>
      </c>
      <c r="U1777" s="9" t="str">
        <f aca="false">IF(ISBLANK(A1777),"",IF($A1777=U$2,$C1777,U1776))</f>
        <v/>
      </c>
      <c r="V1777" s="9" t="str">
        <f aca="false">IF(ISBLANK(A1777),"",IF($A1777=V$2,$C1777,V1776))</f>
        <v/>
      </c>
      <c r="W1777" s="9" t="str">
        <f aca="false">IF(ISBLANK(A1777),"",IF($A1777=W$2,$C1777,W1776))</f>
        <v/>
      </c>
    </row>
    <row r="1778" customFormat="false" ht="14.1" hidden="false" customHeight="false" outlineLevel="0" collapsed="false">
      <c r="H1778" s="8" t="n">
        <f aca="false">IF(ISBLANK(D1778),,LEFT(D1778,LEN(D1778)-6)*1)</f>
        <v>0</v>
      </c>
      <c r="I1778" s="9" t="str">
        <f aca="false">IF(ISBLANK(A1778),"",-B1778*C1778)</f>
        <v/>
      </c>
      <c r="J1778" s="9" t="str">
        <f aca="false">IF(ISBLANK(A1778),"",-SUM(I$3:I1778))</f>
        <v/>
      </c>
      <c r="K1778" s="9" t="str">
        <f aca="false">IF(ISBLANK(A1778),"",SUMPRODUCT(O1778:R1778,T1778:W1778)-J1778)</f>
        <v/>
      </c>
      <c r="L1778" s="5" t="str">
        <f aca="false">IF(ISBLANK(A1778),"",K1778/$M$1)</f>
        <v/>
      </c>
      <c r="M1778" s="5" t="str">
        <f aca="false">IF(ISBLANK(A1778),"",K1778/($M$1+SUM(K$3:K1777)))</f>
        <v/>
      </c>
      <c r="N1778" s="0" t="str">
        <f aca="false">IF(ISBLANK(A1778),"",IF(H1779=0,NETWORKDAYS($H$3,H1778,holiday!$B$2:$B$10),IF(DAY(H1778)&lt;DAY(H1779),NETWORKDAYS($H$3,H1778,holiday!$B$2:$B$10),0)))</f>
        <v/>
      </c>
      <c r="O1778" s="0" t="str">
        <f aca="false">IF(ISBLANK(A1778),"",SUMIF($A$3:$A1778,O$2,$B$3:$B1778))</f>
        <v/>
      </c>
      <c r="P1778" s="0" t="str">
        <f aca="false">IF(ISBLANK(A1778),"",SUMIF($A$3:$A1778,P$2,$B$3:$B1778))</f>
        <v/>
      </c>
      <c r="Q1778" s="0" t="str">
        <f aca="false">IF(ISBLANK(A1778),"",SUMIF($A$3:$A1778,Q$2,$B$3:$B1778))</f>
        <v/>
      </c>
      <c r="R1778" s="0" t="str">
        <f aca="false">IF(ISBLANK(A1778),"",SUMIF($A$3:$A1778,R$2,$B$3:$B1778))</f>
        <v/>
      </c>
      <c r="T1778" s="9" t="str">
        <f aca="false">IF(ISBLANK(A1778),"",IF($A1778=T$2,$C1778,T1777))</f>
        <v/>
      </c>
      <c r="U1778" s="9" t="str">
        <f aca="false">IF(ISBLANK(A1778),"",IF($A1778=U$2,$C1778,U1777))</f>
        <v/>
      </c>
      <c r="V1778" s="9" t="str">
        <f aca="false">IF(ISBLANK(A1778),"",IF($A1778=V$2,$C1778,V1777))</f>
        <v/>
      </c>
      <c r="W1778" s="9" t="str">
        <f aca="false">IF(ISBLANK(A1778),"",IF($A1778=W$2,$C1778,W1777))</f>
        <v/>
      </c>
    </row>
    <row r="1779" customFormat="false" ht="14.1" hidden="false" customHeight="false" outlineLevel="0" collapsed="false">
      <c r="H1779" s="8" t="n">
        <f aca="false">IF(ISBLANK(D1779),,LEFT(D1779,LEN(D1779)-6)*1)</f>
        <v>0</v>
      </c>
      <c r="I1779" s="9" t="str">
        <f aca="false">IF(ISBLANK(A1779),"",-B1779*C1779)</f>
        <v/>
      </c>
      <c r="J1779" s="9" t="str">
        <f aca="false">IF(ISBLANK(A1779),"",-SUM(I$3:I1779))</f>
        <v/>
      </c>
      <c r="K1779" s="9" t="str">
        <f aca="false">IF(ISBLANK(A1779),"",SUMPRODUCT(O1779:R1779,T1779:W1779)-J1779)</f>
        <v/>
      </c>
      <c r="L1779" s="5" t="str">
        <f aca="false">IF(ISBLANK(A1779),"",K1779/$M$1)</f>
        <v/>
      </c>
      <c r="M1779" s="5" t="str">
        <f aca="false">IF(ISBLANK(A1779),"",K1779/($M$1+SUM(K$3:K1778)))</f>
        <v/>
      </c>
      <c r="N1779" s="0" t="str">
        <f aca="false">IF(ISBLANK(A1779),"",IF(H1780=0,NETWORKDAYS($H$3,H1779,holiday!$B$2:$B$10),IF(DAY(H1779)&lt;DAY(H1780),NETWORKDAYS($H$3,H1779,holiday!$B$2:$B$10),0)))</f>
        <v/>
      </c>
      <c r="O1779" s="0" t="str">
        <f aca="false">IF(ISBLANK(A1779),"",SUMIF($A$3:$A1779,O$2,$B$3:$B1779))</f>
        <v/>
      </c>
      <c r="P1779" s="0" t="str">
        <f aca="false">IF(ISBLANK(A1779),"",SUMIF($A$3:$A1779,P$2,$B$3:$B1779))</f>
        <v/>
      </c>
      <c r="Q1779" s="0" t="str">
        <f aca="false">IF(ISBLANK(A1779),"",SUMIF($A$3:$A1779,Q$2,$B$3:$B1779))</f>
        <v/>
      </c>
      <c r="R1779" s="0" t="str">
        <f aca="false">IF(ISBLANK(A1779),"",SUMIF($A$3:$A1779,R$2,$B$3:$B1779))</f>
        <v/>
      </c>
      <c r="T1779" s="9" t="str">
        <f aca="false">IF(ISBLANK(A1779),"",IF($A1779=T$2,$C1779,T1778))</f>
        <v/>
      </c>
      <c r="U1779" s="9" t="str">
        <f aca="false">IF(ISBLANK(A1779),"",IF($A1779=U$2,$C1779,U1778))</f>
        <v/>
      </c>
      <c r="V1779" s="9" t="str">
        <f aca="false">IF(ISBLANK(A1779),"",IF($A1779=V$2,$C1779,V1778))</f>
        <v/>
      </c>
      <c r="W1779" s="9" t="str">
        <f aca="false">IF(ISBLANK(A1779),"",IF($A1779=W$2,$C1779,W1778))</f>
        <v/>
      </c>
    </row>
    <row r="1780" customFormat="false" ht="14.1" hidden="false" customHeight="false" outlineLevel="0" collapsed="false">
      <c r="H1780" s="8" t="n">
        <f aca="false">IF(ISBLANK(D1780),,LEFT(D1780,LEN(D1780)-6)*1)</f>
        <v>0</v>
      </c>
      <c r="I1780" s="9" t="str">
        <f aca="false">IF(ISBLANK(A1780),"",-B1780*C1780)</f>
        <v/>
      </c>
      <c r="J1780" s="9" t="str">
        <f aca="false">IF(ISBLANK(A1780),"",-SUM(I$3:I1780))</f>
        <v/>
      </c>
      <c r="K1780" s="9" t="str">
        <f aca="false">IF(ISBLANK(A1780),"",SUMPRODUCT(O1780:R1780,T1780:W1780)-J1780)</f>
        <v/>
      </c>
      <c r="L1780" s="5" t="str">
        <f aca="false">IF(ISBLANK(A1780),"",K1780/$M$1)</f>
        <v/>
      </c>
      <c r="M1780" s="5" t="str">
        <f aca="false">IF(ISBLANK(A1780),"",K1780/($M$1+SUM(K$3:K1779)))</f>
        <v/>
      </c>
      <c r="N1780" s="0" t="str">
        <f aca="false">IF(ISBLANK(A1780),"",IF(H1781=0,NETWORKDAYS($H$3,H1780,holiday!$B$2:$B$10),IF(DAY(H1780)&lt;DAY(H1781),NETWORKDAYS($H$3,H1780,holiday!$B$2:$B$10),0)))</f>
        <v/>
      </c>
      <c r="O1780" s="0" t="str">
        <f aca="false">IF(ISBLANK(A1780),"",SUMIF($A$3:$A1780,O$2,$B$3:$B1780))</f>
        <v/>
      </c>
      <c r="P1780" s="0" t="str">
        <f aca="false">IF(ISBLANK(A1780),"",SUMIF($A$3:$A1780,P$2,$B$3:$B1780))</f>
        <v/>
      </c>
      <c r="Q1780" s="0" t="str">
        <f aca="false">IF(ISBLANK(A1780),"",SUMIF($A$3:$A1780,Q$2,$B$3:$B1780))</f>
        <v/>
      </c>
      <c r="R1780" s="0" t="str">
        <f aca="false">IF(ISBLANK(A1780),"",SUMIF($A$3:$A1780,R$2,$B$3:$B1780))</f>
        <v/>
      </c>
      <c r="T1780" s="9" t="str">
        <f aca="false">IF(ISBLANK(A1780),"",IF($A1780=T$2,$C1780,T1779))</f>
        <v/>
      </c>
      <c r="U1780" s="9" t="str">
        <f aca="false">IF(ISBLANK(A1780),"",IF($A1780=U$2,$C1780,U1779))</f>
        <v/>
      </c>
      <c r="V1780" s="9" t="str">
        <f aca="false">IF(ISBLANK(A1780),"",IF($A1780=V$2,$C1780,V1779))</f>
        <v/>
      </c>
      <c r="W1780" s="9" t="str">
        <f aca="false">IF(ISBLANK(A1780),"",IF($A1780=W$2,$C1780,W1779))</f>
        <v/>
      </c>
    </row>
    <row r="1781" customFormat="false" ht="14.1" hidden="false" customHeight="false" outlineLevel="0" collapsed="false">
      <c r="H1781" s="8" t="n">
        <f aca="false">IF(ISBLANK(D1781),,LEFT(D1781,LEN(D1781)-6)*1)</f>
        <v>0</v>
      </c>
      <c r="I1781" s="9" t="str">
        <f aca="false">IF(ISBLANK(A1781),"",-B1781*C1781)</f>
        <v/>
      </c>
      <c r="J1781" s="9" t="str">
        <f aca="false">IF(ISBLANK(A1781),"",-SUM(I$3:I1781))</f>
        <v/>
      </c>
      <c r="K1781" s="9" t="str">
        <f aca="false">IF(ISBLANK(A1781),"",SUMPRODUCT(O1781:R1781,T1781:W1781)-J1781)</f>
        <v/>
      </c>
      <c r="L1781" s="5" t="str">
        <f aca="false">IF(ISBLANK(A1781),"",K1781/$M$1)</f>
        <v/>
      </c>
      <c r="M1781" s="5" t="str">
        <f aca="false">IF(ISBLANK(A1781),"",K1781/($M$1+SUM(K$3:K1780)))</f>
        <v/>
      </c>
      <c r="N1781" s="0" t="str">
        <f aca="false">IF(ISBLANK(A1781),"",IF(H1782=0,NETWORKDAYS($H$3,H1781,holiday!$B$2:$B$10),IF(DAY(H1781)&lt;DAY(H1782),NETWORKDAYS($H$3,H1781,holiday!$B$2:$B$10),0)))</f>
        <v/>
      </c>
      <c r="O1781" s="0" t="str">
        <f aca="false">IF(ISBLANK(A1781),"",SUMIF($A$3:$A1781,O$2,$B$3:$B1781))</f>
        <v/>
      </c>
      <c r="P1781" s="0" t="str">
        <f aca="false">IF(ISBLANK(A1781),"",SUMIF($A$3:$A1781,P$2,$B$3:$B1781))</f>
        <v/>
      </c>
      <c r="Q1781" s="0" t="str">
        <f aca="false">IF(ISBLANK(A1781),"",SUMIF($A$3:$A1781,Q$2,$B$3:$B1781))</f>
        <v/>
      </c>
      <c r="R1781" s="0" t="str">
        <f aca="false">IF(ISBLANK(A1781),"",SUMIF($A$3:$A1781,R$2,$B$3:$B1781))</f>
        <v/>
      </c>
      <c r="T1781" s="9" t="str">
        <f aca="false">IF(ISBLANK(A1781),"",IF($A1781=T$2,$C1781,T1780))</f>
        <v/>
      </c>
      <c r="U1781" s="9" t="str">
        <f aca="false">IF(ISBLANK(A1781),"",IF($A1781=U$2,$C1781,U1780))</f>
        <v/>
      </c>
      <c r="V1781" s="9" t="str">
        <f aca="false">IF(ISBLANK(A1781),"",IF($A1781=V$2,$C1781,V1780))</f>
        <v/>
      </c>
      <c r="W1781" s="9" t="str">
        <f aca="false">IF(ISBLANK(A1781),"",IF($A1781=W$2,$C1781,W1780))</f>
        <v/>
      </c>
    </row>
    <row r="1782" customFormat="false" ht="14.1" hidden="false" customHeight="false" outlineLevel="0" collapsed="false">
      <c r="H1782" s="8" t="n">
        <f aca="false">IF(ISBLANK(D1782),,LEFT(D1782,LEN(D1782)-6)*1)</f>
        <v>0</v>
      </c>
      <c r="I1782" s="9" t="str">
        <f aca="false">IF(ISBLANK(A1782),"",-B1782*C1782)</f>
        <v/>
      </c>
      <c r="J1782" s="9" t="str">
        <f aca="false">IF(ISBLANK(A1782),"",-SUM(I$3:I1782))</f>
        <v/>
      </c>
      <c r="K1782" s="9" t="str">
        <f aca="false">IF(ISBLANK(A1782),"",SUMPRODUCT(O1782:R1782,T1782:W1782)-J1782)</f>
        <v/>
      </c>
      <c r="L1782" s="5" t="str">
        <f aca="false">IF(ISBLANK(A1782),"",K1782/$M$1)</f>
        <v/>
      </c>
      <c r="M1782" s="5" t="str">
        <f aca="false">IF(ISBLANK(A1782),"",K1782/($M$1+SUM(K$3:K1781)))</f>
        <v/>
      </c>
      <c r="N1782" s="0" t="str">
        <f aca="false">IF(ISBLANK(A1782),"",IF(H1783=0,NETWORKDAYS($H$3,H1782,holiday!$B$2:$B$10),IF(DAY(H1782)&lt;DAY(H1783),NETWORKDAYS($H$3,H1782,holiday!$B$2:$B$10),0)))</f>
        <v/>
      </c>
      <c r="O1782" s="0" t="str">
        <f aca="false">IF(ISBLANK(A1782),"",SUMIF($A$3:$A1782,O$2,$B$3:$B1782))</f>
        <v/>
      </c>
      <c r="P1782" s="0" t="str">
        <f aca="false">IF(ISBLANK(A1782),"",SUMIF($A$3:$A1782,P$2,$B$3:$B1782))</f>
        <v/>
      </c>
      <c r="Q1782" s="0" t="str">
        <f aca="false">IF(ISBLANK(A1782),"",SUMIF($A$3:$A1782,Q$2,$B$3:$B1782))</f>
        <v/>
      </c>
      <c r="R1782" s="0" t="str">
        <f aca="false">IF(ISBLANK(A1782),"",SUMIF($A$3:$A1782,R$2,$B$3:$B1782))</f>
        <v/>
      </c>
      <c r="T1782" s="9" t="str">
        <f aca="false">IF(ISBLANK(A1782),"",IF($A1782=T$2,$C1782,T1781))</f>
        <v/>
      </c>
      <c r="U1782" s="9" t="str">
        <f aca="false">IF(ISBLANK(A1782),"",IF($A1782=U$2,$C1782,U1781))</f>
        <v/>
      </c>
      <c r="V1782" s="9" t="str">
        <f aca="false">IF(ISBLANK(A1782),"",IF($A1782=V$2,$C1782,V1781))</f>
        <v/>
      </c>
      <c r="W1782" s="9" t="str">
        <f aca="false">IF(ISBLANK(A1782),"",IF($A1782=W$2,$C1782,W1781))</f>
        <v/>
      </c>
    </row>
    <row r="1783" customFormat="false" ht="14.1" hidden="false" customHeight="false" outlineLevel="0" collapsed="false">
      <c r="H1783" s="8" t="n">
        <f aca="false">IF(ISBLANK(D1783),,LEFT(D1783,LEN(D1783)-6)*1)</f>
        <v>0</v>
      </c>
      <c r="I1783" s="9" t="str">
        <f aca="false">IF(ISBLANK(A1783),"",-B1783*C1783)</f>
        <v/>
      </c>
      <c r="J1783" s="9" t="str">
        <f aca="false">IF(ISBLANK(A1783),"",-SUM(I$3:I1783))</f>
        <v/>
      </c>
      <c r="K1783" s="9" t="str">
        <f aca="false">IF(ISBLANK(A1783),"",SUMPRODUCT(O1783:R1783,T1783:W1783)-J1783)</f>
        <v/>
      </c>
      <c r="L1783" s="5" t="str">
        <f aca="false">IF(ISBLANK(A1783),"",K1783/$M$1)</f>
        <v/>
      </c>
      <c r="M1783" s="5" t="str">
        <f aca="false">IF(ISBLANK(A1783),"",K1783/($M$1+SUM(K$3:K1782)))</f>
        <v/>
      </c>
      <c r="N1783" s="0" t="str">
        <f aca="false">IF(ISBLANK(A1783),"",IF(H1784=0,NETWORKDAYS($H$3,H1783,holiday!$B$2:$B$10),IF(DAY(H1783)&lt;DAY(H1784),NETWORKDAYS($H$3,H1783,holiday!$B$2:$B$10),0)))</f>
        <v/>
      </c>
      <c r="O1783" s="0" t="str">
        <f aca="false">IF(ISBLANK(A1783),"",SUMIF($A$3:$A1783,O$2,$B$3:$B1783))</f>
        <v/>
      </c>
      <c r="P1783" s="0" t="str">
        <f aca="false">IF(ISBLANK(A1783),"",SUMIF($A$3:$A1783,P$2,$B$3:$B1783))</f>
        <v/>
      </c>
      <c r="Q1783" s="0" t="str">
        <f aca="false">IF(ISBLANK(A1783),"",SUMIF($A$3:$A1783,Q$2,$B$3:$B1783))</f>
        <v/>
      </c>
      <c r="R1783" s="0" t="str">
        <f aca="false">IF(ISBLANK(A1783),"",SUMIF($A$3:$A1783,R$2,$B$3:$B1783))</f>
        <v/>
      </c>
      <c r="T1783" s="9" t="str">
        <f aca="false">IF(ISBLANK(A1783),"",IF($A1783=T$2,$C1783,T1782))</f>
        <v/>
      </c>
      <c r="U1783" s="9" t="str">
        <f aca="false">IF(ISBLANK(A1783),"",IF($A1783=U$2,$C1783,U1782))</f>
        <v/>
      </c>
      <c r="V1783" s="9" t="str">
        <f aca="false">IF(ISBLANK(A1783),"",IF($A1783=V$2,$C1783,V1782))</f>
        <v/>
      </c>
      <c r="W1783" s="9" t="str">
        <f aca="false">IF(ISBLANK(A1783),"",IF($A1783=W$2,$C1783,W1782))</f>
        <v/>
      </c>
    </row>
    <row r="1784" customFormat="false" ht="14.1" hidden="false" customHeight="false" outlineLevel="0" collapsed="false">
      <c r="H1784" s="8" t="n">
        <f aca="false">IF(ISBLANK(D1784),,LEFT(D1784,LEN(D1784)-6)*1)</f>
        <v>0</v>
      </c>
      <c r="I1784" s="9" t="str">
        <f aca="false">IF(ISBLANK(A1784),"",-B1784*C1784)</f>
        <v/>
      </c>
      <c r="J1784" s="9" t="str">
        <f aca="false">IF(ISBLANK(A1784),"",-SUM(I$3:I1784))</f>
        <v/>
      </c>
      <c r="K1784" s="9" t="str">
        <f aca="false">IF(ISBLANK(A1784),"",SUMPRODUCT(O1784:R1784,T1784:W1784)-J1784)</f>
        <v/>
      </c>
      <c r="L1784" s="5" t="str">
        <f aca="false">IF(ISBLANK(A1784),"",K1784/$M$1)</f>
        <v/>
      </c>
      <c r="M1784" s="5" t="str">
        <f aca="false">IF(ISBLANK(A1784),"",K1784/($M$1+SUM(K$3:K1783)))</f>
        <v/>
      </c>
      <c r="N1784" s="0" t="str">
        <f aca="false">IF(ISBLANK(A1784),"",IF(H1785=0,NETWORKDAYS($H$3,H1784,holiday!$B$2:$B$10),IF(DAY(H1784)&lt;DAY(H1785),NETWORKDAYS($H$3,H1784,holiday!$B$2:$B$10),0)))</f>
        <v/>
      </c>
      <c r="O1784" s="0" t="str">
        <f aca="false">IF(ISBLANK(A1784),"",SUMIF($A$3:$A1784,O$2,$B$3:$B1784))</f>
        <v/>
      </c>
      <c r="P1784" s="0" t="str">
        <f aca="false">IF(ISBLANK(A1784),"",SUMIF($A$3:$A1784,P$2,$B$3:$B1784))</f>
        <v/>
      </c>
      <c r="Q1784" s="0" t="str">
        <f aca="false">IF(ISBLANK(A1784),"",SUMIF($A$3:$A1784,Q$2,$B$3:$B1784))</f>
        <v/>
      </c>
      <c r="R1784" s="0" t="str">
        <f aca="false">IF(ISBLANK(A1784),"",SUMIF($A$3:$A1784,R$2,$B$3:$B1784))</f>
        <v/>
      </c>
      <c r="T1784" s="9" t="str">
        <f aca="false">IF(ISBLANK(A1784),"",IF($A1784=T$2,$C1784,T1783))</f>
        <v/>
      </c>
      <c r="U1784" s="9" t="str">
        <f aca="false">IF(ISBLANK(A1784),"",IF($A1784=U$2,$C1784,U1783))</f>
        <v/>
      </c>
      <c r="V1784" s="9" t="str">
        <f aca="false">IF(ISBLANK(A1784),"",IF($A1784=V$2,$C1784,V1783))</f>
        <v/>
      </c>
      <c r="W1784" s="9" t="str">
        <f aca="false">IF(ISBLANK(A1784),"",IF($A1784=W$2,$C1784,W1783))</f>
        <v/>
      </c>
    </row>
    <row r="1785" customFormat="false" ht="14.1" hidden="false" customHeight="false" outlineLevel="0" collapsed="false">
      <c r="H1785" s="8" t="n">
        <f aca="false">IF(ISBLANK(D1785),,LEFT(D1785,LEN(D1785)-6)*1)</f>
        <v>0</v>
      </c>
      <c r="I1785" s="9" t="str">
        <f aca="false">IF(ISBLANK(A1785),"",-B1785*C1785)</f>
        <v/>
      </c>
      <c r="J1785" s="9" t="str">
        <f aca="false">IF(ISBLANK(A1785),"",-SUM(I$3:I1785))</f>
        <v/>
      </c>
      <c r="K1785" s="9" t="str">
        <f aca="false">IF(ISBLANK(A1785),"",SUMPRODUCT(O1785:R1785,T1785:W1785)-J1785)</f>
        <v/>
      </c>
      <c r="L1785" s="5" t="str">
        <f aca="false">IF(ISBLANK(A1785),"",K1785/$M$1)</f>
        <v/>
      </c>
      <c r="M1785" s="5" t="str">
        <f aca="false">IF(ISBLANK(A1785),"",K1785/($M$1+SUM(K$3:K1784)))</f>
        <v/>
      </c>
      <c r="N1785" s="0" t="str">
        <f aca="false">IF(ISBLANK(A1785),"",IF(H1786=0,NETWORKDAYS($H$3,H1785,holiday!$B$2:$B$10),IF(DAY(H1785)&lt;DAY(H1786),NETWORKDAYS($H$3,H1785,holiday!$B$2:$B$10),0)))</f>
        <v/>
      </c>
      <c r="O1785" s="0" t="str">
        <f aca="false">IF(ISBLANK(A1785),"",SUMIF($A$3:$A1785,O$2,$B$3:$B1785))</f>
        <v/>
      </c>
      <c r="P1785" s="0" t="str">
        <f aca="false">IF(ISBLANK(A1785),"",SUMIF($A$3:$A1785,P$2,$B$3:$B1785))</f>
        <v/>
      </c>
      <c r="Q1785" s="0" t="str">
        <f aca="false">IF(ISBLANK(A1785),"",SUMIF($A$3:$A1785,Q$2,$B$3:$B1785))</f>
        <v/>
      </c>
      <c r="R1785" s="0" t="str">
        <f aca="false">IF(ISBLANK(A1785),"",SUMIF($A$3:$A1785,R$2,$B$3:$B1785))</f>
        <v/>
      </c>
      <c r="T1785" s="9" t="str">
        <f aca="false">IF(ISBLANK(A1785),"",IF($A1785=T$2,$C1785,T1784))</f>
        <v/>
      </c>
      <c r="U1785" s="9" t="str">
        <f aca="false">IF(ISBLANK(A1785),"",IF($A1785=U$2,$C1785,U1784))</f>
        <v/>
      </c>
      <c r="V1785" s="9" t="str">
        <f aca="false">IF(ISBLANK(A1785),"",IF($A1785=V$2,$C1785,V1784))</f>
        <v/>
      </c>
      <c r="W1785" s="9" t="str">
        <f aca="false">IF(ISBLANK(A1785),"",IF($A1785=W$2,$C1785,W1784))</f>
        <v/>
      </c>
    </row>
    <row r="1786" customFormat="false" ht="14.1" hidden="false" customHeight="false" outlineLevel="0" collapsed="false">
      <c r="H1786" s="8" t="n">
        <f aca="false">IF(ISBLANK(D1786),,LEFT(D1786,LEN(D1786)-6)*1)</f>
        <v>0</v>
      </c>
      <c r="I1786" s="9" t="str">
        <f aca="false">IF(ISBLANK(A1786),"",-B1786*C1786)</f>
        <v/>
      </c>
      <c r="J1786" s="9" t="str">
        <f aca="false">IF(ISBLANK(A1786),"",-SUM(I$3:I1786))</f>
        <v/>
      </c>
      <c r="K1786" s="9" t="str">
        <f aca="false">IF(ISBLANK(A1786),"",SUMPRODUCT(O1786:R1786,T1786:W1786)-J1786)</f>
        <v/>
      </c>
      <c r="L1786" s="5" t="str">
        <f aca="false">IF(ISBLANK(A1786),"",K1786/$M$1)</f>
        <v/>
      </c>
      <c r="M1786" s="5" t="str">
        <f aca="false">IF(ISBLANK(A1786),"",K1786/($M$1+SUM(K$3:K1785)))</f>
        <v/>
      </c>
      <c r="N1786" s="0" t="str">
        <f aca="false">IF(ISBLANK(A1786),"",IF(H1787=0,NETWORKDAYS($H$3,H1786,holiday!$B$2:$B$10),IF(DAY(H1786)&lt;DAY(H1787),NETWORKDAYS($H$3,H1786,holiday!$B$2:$B$10),0)))</f>
        <v/>
      </c>
      <c r="O1786" s="0" t="str">
        <f aca="false">IF(ISBLANK(A1786),"",SUMIF($A$3:$A1786,O$2,$B$3:$B1786))</f>
        <v/>
      </c>
      <c r="P1786" s="0" t="str">
        <f aca="false">IF(ISBLANK(A1786),"",SUMIF($A$3:$A1786,P$2,$B$3:$B1786))</f>
        <v/>
      </c>
      <c r="Q1786" s="0" t="str">
        <f aca="false">IF(ISBLANK(A1786),"",SUMIF($A$3:$A1786,Q$2,$B$3:$B1786))</f>
        <v/>
      </c>
      <c r="R1786" s="0" t="str">
        <f aca="false">IF(ISBLANK(A1786),"",SUMIF($A$3:$A1786,R$2,$B$3:$B1786))</f>
        <v/>
      </c>
      <c r="T1786" s="9" t="str">
        <f aca="false">IF(ISBLANK(A1786),"",IF($A1786=T$2,$C1786,T1785))</f>
        <v/>
      </c>
      <c r="U1786" s="9" t="str">
        <f aca="false">IF(ISBLANK(A1786),"",IF($A1786=U$2,$C1786,U1785))</f>
        <v/>
      </c>
      <c r="V1786" s="9" t="str">
        <f aca="false">IF(ISBLANK(A1786),"",IF($A1786=V$2,$C1786,V1785))</f>
        <v/>
      </c>
      <c r="W1786" s="9" t="str">
        <f aca="false">IF(ISBLANK(A1786),"",IF($A1786=W$2,$C1786,W1785))</f>
        <v/>
      </c>
    </row>
    <row r="1787" customFormat="false" ht="14.1" hidden="false" customHeight="false" outlineLevel="0" collapsed="false">
      <c r="H1787" s="8" t="n">
        <f aca="false">IF(ISBLANK(D1787),,LEFT(D1787,LEN(D1787)-6)*1)</f>
        <v>0</v>
      </c>
      <c r="I1787" s="9" t="str">
        <f aca="false">IF(ISBLANK(A1787),"",-B1787*C1787)</f>
        <v/>
      </c>
      <c r="J1787" s="9" t="str">
        <f aca="false">IF(ISBLANK(A1787),"",-SUM(I$3:I1787))</f>
        <v/>
      </c>
      <c r="K1787" s="9" t="str">
        <f aca="false">IF(ISBLANK(A1787),"",SUMPRODUCT(O1787:R1787,T1787:W1787)-J1787)</f>
        <v/>
      </c>
      <c r="L1787" s="5" t="str">
        <f aca="false">IF(ISBLANK(A1787),"",K1787/$M$1)</f>
        <v/>
      </c>
      <c r="M1787" s="5" t="str">
        <f aca="false">IF(ISBLANK(A1787),"",K1787/($M$1+SUM(K$3:K1786)))</f>
        <v/>
      </c>
      <c r="N1787" s="0" t="str">
        <f aca="false">IF(ISBLANK(A1787),"",IF(H1788=0,NETWORKDAYS($H$3,H1787,holiday!$B$2:$B$10),IF(DAY(H1787)&lt;DAY(H1788),NETWORKDAYS($H$3,H1787,holiday!$B$2:$B$10),0)))</f>
        <v/>
      </c>
      <c r="O1787" s="0" t="str">
        <f aca="false">IF(ISBLANK(A1787),"",SUMIF($A$3:$A1787,O$2,$B$3:$B1787))</f>
        <v/>
      </c>
      <c r="P1787" s="0" t="str">
        <f aca="false">IF(ISBLANK(A1787),"",SUMIF($A$3:$A1787,P$2,$B$3:$B1787))</f>
        <v/>
      </c>
      <c r="Q1787" s="0" t="str">
        <f aca="false">IF(ISBLANK(A1787),"",SUMIF($A$3:$A1787,Q$2,$B$3:$B1787))</f>
        <v/>
      </c>
      <c r="R1787" s="0" t="str">
        <f aca="false">IF(ISBLANK(A1787),"",SUMIF($A$3:$A1787,R$2,$B$3:$B1787))</f>
        <v/>
      </c>
      <c r="T1787" s="9" t="str">
        <f aca="false">IF(ISBLANK(A1787),"",IF($A1787=T$2,$C1787,T1786))</f>
        <v/>
      </c>
      <c r="U1787" s="9" t="str">
        <f aca="false">IF(ISBLANK(A1787),"",IF($A1787=U$2,$C1787,U1786))</f>
        <v/>
      </c>
      <c r="V1787" s="9" t="str">
        <f aca="false">IF(ISBLANK(A1787),"",IF($A1787=V$2,$C1787,V1786))</f>
        <v/>
      </c>
      <c r="W1787" s="9" t="str">
        <f aca="false">IF(ISBLANK(A1787),"",IF($A1787=W$2,$C1787,W1786))</f>
        <v/>
      </c>
    </row>
    <row r="1788" customFormat="false" ht="14.1" hidden="false" customHeight="false" outlineLevel="0" collapsed="false">
      <c r="H1788" s="8" t="n">
        <f aca="false">IF(ISBLANK(D1788),,LEFT(D1788,LEN(D1788)-6)*1)</f>
        <v>0</v>
      </c>
      <c r="I1788" s="9" t="str">
        <f aca="false">IF(ISBLANK(A1788),"",-B1788*C1788)</f>
        <v/>
      </c>
      <c r="J1788" s="9" t="str">
        <f aca="false">IF(ISBLANK(A1788),"",-SUM(I$3:I1788))</f>
        <v/>
      </c>
      <c r="K1788" s="9" t="str">
        <f aca="false">IF(ISBLANK(A1788),"",SUMPRODUCT(O1788:R1788,T1788:W1788)-J1788)</f>
        <v/>
      </c>
      <c r="L1788" s="5" t="str">
        <f aca="false">IF(ISBLANK(A1788),"",K1788/$M$1)</f>
        <v/>
      </c>
      <c r="M1788" s="5" t="str">
        <f aca="false">IF(ISBLANK(A1788),"",K1788/($M$1+SUM(K$3:K1787)))</f>
        <v/>
      </c>
      <c r="N1788" s="0" t="str">
        <f aca="false">IF(ISBLANK(A1788),"",IF(H1789=0,NETWORKDAYS($H$3,H1788,holiday!$B$2:$B$10),IF(DAY(H1788)&lt;DAY(H1789),NETWORKDAYS($H$3,H1788,holiday!$B$2:$B$10),0)))</f>
        <v/>
      </c>
      <c r="O1788" s="0" t="str">
        <f aca="false">IF(ISBLANK(A1788),"",SUMIF($A$3:$A1788,O$2,$B$3:$B1788))</f>
        <v/>
      </c>
      <c r="P1788" s="0" t="str">
        <f aca="false">IF(ISBLANK(A1788),"",SUMIF($A$3:$A1788,P$2,$B$3:$B1788))</f>
        <v/>
      </c>
      <c r="Q1788" s="0" t="str">
        <f aca="false">IF(ISBLANK(A1788),"",SUMIF($A$3:$A1788,Q$2,$B$3:$B1788))</f>
        <v/>
      </c>
      <c r="R1788" s="0" t="str">
        <f aca="false">IF(ISBLANK(A1788),"",SUMIF($A$3:$A1788,R$2,$B$3:$B1788))</f>
        <v/>
      </c>
      <c r="T1788" s="9" t="str">
        <f aca="false">IF(ISBLANK(A1788),"",IF($A1788=T$2,$C1788,T1787))</f>
        <v/>
      </c>
      <c r="U1788" s="9" t="str">
        <f aca="false">IF(ISBLANK(A1788),"",IF($A1788=U$2,$C1788,U1787))</f>
        <v/>
      </c>
      <c r="V1788" s="9" t="str">
        <f aca="false">IF(ISBLANK(A1788),"",IF($A1788=V$2,$C1788,V1787))</f>
        <v/>
      </c>
      <c r="W1788" s="9" t="str">
        <f aca="false">IF(ISBLANK(A1788),"",IF($A1788=W$2,$C1788,W1787))</f>
        <v/>
      </c>
    </row>
    <row r="1789" customFormat="false" ht="14.1" hidden="false" customHeight="false" outlineLevel="0" collapsed="false">
      <c r="H1789" s="8" t="n">
        <f aca="false">IF(ISBLANK(D1789),,LEFT(D1789,LEN(D1789)-6)*1)</f>
        <v>0</v>
      </c>
      <c r="I1789" s="9" t="str">
        <f aca="false">IF(ISBLANK(A1789),"",-B1789*C1789)</f>
        <v/>
      </c>
      <c r="J1789" s="9" t="str">
        <f aca="false">IF(ISBLANK(A1789),"",-SUM(I$3:I1789))</f>
        <v/>
      </c>
      <c r="K1789" s="9" t="str">
        <f aca="false">IF(ISBLANK(A1789),"",SUMPRODUCT(O1789:R1789,T1789:W1789)-J1789)</f>
        <v/>
      </c>
      <c r="L1789" s="5" t="str">
        <f aca="false">IF(ISBLANK(A1789),"",K1789/$M$1)</f>
        <v/>
      </c>
      <c r="M1789" s="5" t="str">
        <f aca="false">IF(ISBLANK(A1789),"",K1789/($M$1+SUM(K$3:K1788)))</f>
        <v/>
      </c>
      <c r="N1789" s="0" t="str">
        <f aca="false">IF(ISBLANK(A1789),"",IF(H1790=0,NETWORKDAYS($H$3,H1789,holiday!$B$2:$B$10),IF(DAY(H1789)&lt;DAY(H1790),NETWORKDAYS($H$3,H1789,holiday!$B$2:$B$10),0)))</f>
        <v/>
      </c>
      <c r="O1789" s="0" t="str">
        <f aca="false">IF(ISBLANK(A1789),"",SUMIF($A$3:$A1789,O$2,$B$3:$B1789))</f>
        <v/>
      </c>
      <c r="P1789" s="0" t="str">
        <f aca="false">IF(ISBLANK(A1789),"",SUMIF($A$3:$A1789,P$2,$B$3:$B1789))</f>
        <v/>
      </c>
      <c r="Q1789" s="0" t="str">
        <f aca="false">IF(ISBLANK(A1789),"",SUMIF($A$3:$A1789,Q$2,$B$3:$B1789))</f>
        <v/>
      </c>
      <c r="R1789" s="0" t="str">
        <f aca="false">IF(ISBLANK(A1789),"",SUMIF($A$3:$A1789,R$2,$B$3:$B1789))</f>
        <v/>
      </c>
      <c r="T1789" s="9" t="str">
        <f aca="false">IF(ISBLANK(A1789),"",IF($A1789=T$2,$C1789,T1788))</f>
        <v/>
      </c>
      <c r="U1789" s="9" t="str">
        <f aca="false">IF(ISBLANK(A1789),"",IF($A1789=U$2,$C1789,U1788))</f>
        <v/>
      </c>
      <c r="V1789" s="9" t="str">
        <f aca="false">IF(ISBLANK(A1789),"",IF($A1789=V$2,$C1789,V1788))</f>
        <v/>
      </c>
      <c r="W1789" s="9" t="str">
        <f aca="false">IF(ISBLANK(A1789),"",IF($A1789=W$2,$C1789,W1788))</f>
        <v/>
      </c>
    </row>
    <row r="1790" customFormat="false" ht="14.1" hidden="false" customHeight="false" outlineLevel="0" collapsed="false">
      <c r="H1790" s="8" t="n">
        <f aca="false">IF(ISBLANK(D1790),,LEFT(D1790,LEN(D1790)-6)*1)</f>
        <v>0</v>
      </c>
      <c r="I1790" s="9" t="str">
        <f aca="false">IF(ISBLANK(A1790),"",-B1790*C1790)</f>
        <v/>
      </c>
      <c r="J1790" s="9" t="str">
        <f aca="false">IF(ISBLANK(A1790),"",-SUM(I$3:I1790))</f>
        <v/>
      </c>
      <c r="K1790" s="9" t="str">
        <f aca="false">IF(ISBLANK(A1790),"",SUMPRODUCT(O1790:R1790,T1790:W1790)-J1790)</f>
        <v/>
      </c>
      <c r="L1790" s="5" t="str">
        <f aca="false">IF(ISBLANK(A1790),"",K1790/$M$1)</f>
        <v/>
      </c>
      <c r="M1790" s="5" t="str">
        <f aca="false">IF(ISBLANK(A1790),"",K1790/($M$1+SUM(K$3:K1789)))</f>
        <v/>
      </c>
      <c r="N1790" s="0" t="str">
        <f aca="false">IF(ISBLANK(A1790),"",IF(H1791=0,NETWORKDAYS($H$3,H1790,holiday!$B$2:$B$10),IF(DAY(H1790)&lt;DAY(H1791),NETWORKDAYS($H$3,H1790,holiday!$B$2:$B$10),0)))</f>
        <v/>
      </c>
      <c r="O1790" s="0" t="str">
        <f aca="false">IF(ISBLANK(A1790),"",SUMIF($A$3:$A1790,O$2,$B$3:$B1790))</f>
        <v/>
      </c>
      <c r="P1790" s="0" t="str">
        <f aca="false">IF(ISBLANK(A1790),"",SUMIF($A$3:$A1790,P$2,$B$3:$B1790))</f>
        <v/>
      </c>
      <c r="Q1790" s="0" t="str">
        <f aca="false">IF(ISBLANK(A1790),"",SUMIF($A$3:$A1790,Q$2,$B$3:$B1790))</f>
        <v/>
      </c>
      <c r="R1790" s="0" t="str">
        <f aca="false">IF(ISBLANK(A1790),"",SUMIF($A$3:$A1790,R$2,$B$3:$B1790))</f>
        <v/>
      </c>
      <c r="T1790" s="9" t="str">
        <f aca="false">IF(ISBLANK(A1790),"",IF($A1790=T$2,$C1790,T1789))</f>
        <v/>
      </c>
      <c r="U1790" s="9" t="str">
        <f aca="false">IF(ISBLANK(A1790),"",IF($A1790=U$2,$C1790,U1789))</f>
        <v/>
      </c>
      <c r="V1790" s="9" t="str">
        <f aca="false">IF(ISBLANK(A1790),"",IF($A1790=V$2,$C1790,V1789))</f>
        <v/>
      </c>
      <c r="W1790" s="9" t="str">
        <f aca="false">IF(ISBLANK(A1790),"",IF($A1790=W$2,$C1790,W1789))</f>
        <v/>
      </c>
    </row>
    <row r="1791" customFormat="false" ht="14.1" hidden="false" customHeight="false" outlineLevel="0" collapsed="false">
      <c r="H1791" s="8" t="n">
        <f aca="false">IF(ISBLANK(D1791),,LEFT(D1791,LEN(D1791)-6)*1)</f>
        <v>0</v>
      </c>
      <c r="I1791" s="9" t="str">
        <f aca="false">IF(ISBLANK(A1791),"",-B1791*C1791)</f>
        <v/>
      </c>
      <c r="J1791" s="9" t="str">
        <f aca="false">IF(ISBLANK(A1791),"",-SUM(I$3:I1791))</f>
        <v/>
      </c>
      <c r="K1791" s="9" t="str">
        <f aca="false">IF(ISBLANK(A1791),"",SUMPRODUCT(O1791:R1791,T1791:W1791)-J1791)</f>
        <v/>
      </c>
      <c r="L1791" s="5" t="str">
        <f aca="false">IF(ISBLANK(A1791),"",K1791/$M$1)</f>
        <v/>
      </c>
      <c r="M1791" s="5" t="str">
        <f aca="false">IF(ISBLANK(A1791),"",K1791/($M$1+SUM(K$3:K1790)))</f>
        <v/>
      </c>
      <c r="N1791" s="0" t="str">
        <f aca="false">IF(ISBLANK(A1791),"",IF(H1792=0,NETWORKDAYS($H$3,H1791,holiday!$B$2:$B$10),IF(DAY(H1791)&lt;DAY(H1792),NETWORKDAYS($H$3,H1791,holiday!$B$2:$B$10),0)))</f>
        <v/>
      </c>
      <c r="O1791" s="0" t="str">
        <f aca="false">IF(ISBLANK(A1791),"",SUMIF($A$3:$A1791,O$2,$B$3:$B1791))</f>
        <v/>
      </c>
      <c r="P1791" s="0" t="str">
        <f aca="false">IF(ISBLANK(A1791),"",SUMIF($A$3:$A1791,P$2,$B$3:$B1791))</f>
        <v/>
      </c>
      <c r="Q1791" s="0" t="str">
        <f aca="false">IF(ISBLANK(A1791),"",SUMIF($A$3:$A1791,Q$2,$B$3:$B1791))</f>
        <v/>
      </c>
      <c r="R1791" s="0" t="str">
        <f aca="false">IF(ISBLANK(A1791),"",SUMIF($A$3:$A1791,R$2,$B$3:$B1791))</f>
        <v/>
      </c>
      <c r="T1791" s="9" t="str">
        <f aca="false">IF(ISBLANK(A1791),"",IF($A1791=T$2,$C1791,T1790))</f>
        <v/>
      </c>
      <c r="U1791" s="9" t="str">
        <f aca="false">IF(ISBLANK(A1791),"",IF($A1791=U$2,$C1791,U1790))</f>
        <v/>
      </c>
      <c r="V1791" s="9" t="str">
        <f aca="false">IF(ISBLANK(A1791),"",IF($A1791=V$2,$C1791,V1790))</f>
        <v/>
      </c>
      <c r="W1791" s="9" t="str">
        <f aca="false">IF(ISBLANK(A1791),"",IF($A1791=W$2,$C1791,W1790))</f>
        <v/>
      </c>
    </row>
    <row r="1792" customFormat="false" ht="14.1" hidden="false" customHeight="false" outlineLevel="0" collapsed="false">
      <c r="H1792" s="8" t="n">
        <f aca="false">IF(ISBLANK(D1792),,LEFT(D1792,LEN(D1792)-6)*1)</f>
        <v>0</v>
      </c>
      <c r="I1792" s="9" t="str">
        <f aca="false">IF(ISBLANK(A1792),"",-B1792*C1792)</f>
        <v/>
      </c>
      <c r="J1792" s="9" t="str">
        <f aca="false">IF(ISBLANK(A1792),"",-SUM(I$3:I1792))</f>
        <v/>
      </c>
      <c r="K1792" s="9" t="str">
        <f aca="false">IF(ISBLANK(A1792),"",SUMPRODUCT(O1792:R1792,T1792:W1792)-J1792)</f>
        <v/>
      </c>
      <c r="L1792" s="5" t="str">
        <f aca="false">IF(ISBLANK(A1792),"",K1792/$M$1)</f>
        <v/>
      </c>
      <c r="M1792" s="5" t="str">
        <f aca="false">IF(ISBLANK(A1792),"",K1792/($M$1+SUM(K$3:K1791)))</f>
        <v/>
      </c>
      <c r="N1792" s="0" t="str">
        <f aca="false">IF(ISBLANK(A1792),"",IF(H1793=0,NETWORKDAYS($H$3,H1792,holiday!$B$2:$B$10),IF(DAY(H1792)&lt;DAY(H1793),NETWORKDAYS($H$3,H1792,holiday!$B$2:$B$10),0)))</f>
        <v/>
      </c>
      <c r="O1792" s="0" t="str">
        <f aca="false">IF(ISBLANK(A1792),"",SUMIF($A$3:$A1792,O$2,$B$3:$B1792))</f>
        <v/>
      </c>
      <c r="P1792" s="0" t="str">
        <f aca="false">IF(ISBLANK(A1792),"",SUMIF($A$3:$A1792,P$2,$B$3:$B1792))</f>
        <v/>
      </c>
      <c r="Q1792" s="0" t="str">
        <f aca="false">IF(ISBLANK(A1792),"",SUMIF($A$3:$A1792,Q$2,$B$3:$B1792))</f>
        <v/>
      </c>
      <c r="R1792" s="0" t="str">
        <f aca="false">IF(ISBLANK(A1792),"",SUMIF($A$3:$A1792,R$2,$B$3:$B1792))</f>
        <v/>
      </c>
      <c r="T1792" s="9" t="str">
        <f aca="false">IF(ISBLANK(A1792),"",IF($A1792=T$2,$C1792,T1791))</f>
        <v/>
      </c>
      <c r="U1792" s="9" t="str">
        <f aca="false">IF(ISBLANK(A1792),"",IF($A1792=U$2,$C1792,U1791))</f>
        <v/>
      </c>
      <c r="V1792" s="9" t="str">
        <f aca="false">IF(ISBLANK(A1792),"",IF($A1792=V$2,$C1792,V1791))</f>
        <v/>
      </c>
      <c r="W1792" s="9" t="str">
        <f aca="false">IF(ISBLANK(A1792),"",IF($A1792=W$2,$C1792,W1791))</f>
        <v/>
      </c>
    </row>
    <row r="1793" customFormat="false" ht="14.1" hidden="false" customHeight="false" outlineLevel="0" collapsed="false">
      <c r="H1793" s="8" t="n">
        <f aca="false">IF(ISBLANK(D1793),,LEFT(D1793,LEN(D1793)-6)*1)</f>
        <v>0</v>
      </c>
      <c r="I1793" s="9" t="str">
        <f aca="false">IF(ISBLANK(A1793),"",-B1793*C1793)</f>
        <v/>
      </c>
      <c r="J1793" s="9" t="str">
        <f aca="false">IF(ISBLANK(A1793),"",-SUM(I$3:I1793))</f>
        <v/>
      </c>
      <c r="K1793" s="9" t="str">
        <f aca="false">IF(ISBLANK(A1793),"",SUMPRODUCT(O1793:R1793,T1793:W1793)-J1793)</f>
        <v/>
      </c>
      <c r="L1793" s="5" t="str">
        <f aca="false">IF(ISBLANK(A1793),"",K1793/$M$1)</f>
        <v/>
      </c>
      <c r="M1793" s="5" t="str">
        <f aca="false">IF(ISBLANK(A1793),"",K1793/($M$1+SUM(K$3:K1792)))</f>
        <v/>
      </c>
      <c r="N1793" s="0" t="str">
        <f aca="false">IF(ISBLANK(A1793),"",IF(H1794=0,NETWORKDAYS($H$3,H1793,holiday!$B$2:$B$10),IF(DAY(H1793)&lt;DAY(H1794),NETWORKDAYS($H$3,H1793,holiday!$B$2:$B$10),0)))</f>
        <v/>
      </c>
      <c r="O1793" s="0" t="str">
        <f aca="false">IF(ISBLANK(A1793),"",SUMIF($A$3:$A1793,O$2,$B$3:$B1793))</f>
        <v/>
      </c>
      <c r="P1793" s="0" t="str">
        <f aca="false">IF(ISBLANK(A1793),"",SUMIF($A$3:$A1793,P$2,$B$3:$B1793))</f>
        <v/>
      </c>
      <c r="Q1793" s="0" t="str">
        <f aca="false">IF(ISBLANK(A1793),"",SUMIF($A$3:$A1793,Q$2,$B$3:$B1793))</f>
        <v/>
      </c>
      <c r="R1793" s="0" t="str">
        <f aca="false">IF(ISBLANK(A1793),"",SUMIF($A$3:$A1793,R$2,$B$3:$B1793))</f>
        <v/>
      </c>
      <c r="T1793" s="9" t="str">
        <f aca="false">IF(ISBLANK(A1793),"",IF($A1793=T$2,$C1793,T1792))</f>
        <v/>
      </c>
      <c r="U1793" s="9" t="str">
        <f aca="false">IF(ISBLANK(A1793),"",IF($A1793=U$2,$C1793,U1792))</f>
        <v/>
      </c>
      <c r="V1793" s="9" t="str">
        <f aca="false">IF(ISBLANK(A1793),"",IF($A1793=V$2,$C1793,V1792))</f>
        <v/>
      </c>
      <c r="W1793" s="9" t="str">
        <f aca="false">IF(ISBLANK(A1793),"",IF($A1793=W$2,$C1793,W1792))</f>
        <v/>
      </c>
    </row>
    <row r="1794" customFormat="false" ht="14.1" hidden="false" customHeight="false" outlineLevel="0" collapsed="false">
      <c r="H1794" s="8" t="n">
        <f aca="false">IF(ISBLANK(D1794),,LEFT(D1794,LEN(D1794)-6)*1)</f>
        <v>0</v>
      </c>
      <c r="I1794" s="9" t="str">
        <f aca="false">IF(ISBLANK(A1794),"",-B1794*C1794)</f>
        <v/>
      </c>
      <c r="J1794" s="9" t="str">
        <f aca="false">IF(ISBLANK(A1794),"",-SUM(I$3:I1794))</f>
        <v/>
      </c>
      <c r="K1794" s="9" t="str">
        <f aca="false">IF(ISBLANK(A1794),"",SUMPRODUCT(O1794:R1794,T1794:W1794)-J1794)</f>
        <v/>
      </c>
      <c r="L1794" s="5" t="str">
        <f aca="false">IF(ISBLANK(A1794),"",K1794/$M$1)</f>
        <v/>
      </c>
      <c r="M1794" s="5" t="str">
        <f aca="false">IF(ISBLANK(A1794),"",K1794/($M$1+SUM(K$3:K1793)))</f>
        <v/>
      </c>
      <c r="N1794" s="0" t="str">
        <f aca="false">IF(ISBLANK(A1794),"",IF(H1795=0,NETWORKDAYS($H$3,H1794,holiday!$B$2:$B$10),IF(DAY(H1794)&lt;DAY(H1795),NETWORKDAYS($H$3,H1794,holiday!$B$2:$B$10),0)))</f>
        <v/>
      </c>
      <c r="O1794" s="0" t="str">
        <f aca="false">IF(ISBLANK(A1794),"",SUMIF($A$3:$A1794,O$2,$B$3:$B1794))</f>
        <v/>
      </c>
      <c r="P1794" s="0" t="str">
        <f aca="false">IF(ISBLANK(A1794),"",SUMIF($A$3:$A1794,P$2,$B$3:$B1794))</f>
        <v/>
      </c>
      <c r="Q1794" s="0" t="str">
        <f aca="false">IF(ISBLANK(A1794),"",SUMIF($A$3:$A1794,Q$2,$B$3:$B1794))</f>
        <v/>
      </c>
      <c r="R1794" s="0" t="str">
        <f aca="false">IF(ISBLANK(A1794),"",SUMIF($A$3:$A1794,R$2,$B$3:$B1794))</f>
        <v/>
      </c>
      <c r="T1794" s="9" t="str">
        <f aca="false">IF(ISBLANK(A1794),"",IF($A1794=T$2,$C1794,T1793))</f>
        <v/>
      </c>
      <c r="U1794" s="9" t="str">
        <f aca="false">IF(ISBLANK(A1794),"",IF($A1794=U$2,$C1794,U1793))</f>
        <v/>
      </c>
      <c r="V1794" s="9" t="str">
        <f aca="false">IF(ISBLANK(A1794),"",IF($A1794=V$2,$C1794,V1793))</f>
        <v/>
      </c>
      <c r="W1794" s="9" t="str">
        <f aca="false">IF(ISBLANK(A1794),"",IF($A1794=W$2,$C1794,W1793))</f>
        <v/>
      </c>
    </row>
    <row r="1795" customFormat="false" ht="14.1" hidden="false" customHeight="false" outlineLevel="0" collapsed="false">
      <c r="H1795" s="8" t="n">
        <f aca="false">IF(ISBLANK(D1795),,LEFT(D1795,LEN(D1795)-6)*1)</f>
        <v>0</v>
      </c>
      <c r="I1795" s="9" t="str">
        <f aca="false">IF(ISBLANK(A1795),"",-B1795*C1795)</f>
        <v/>
      </c>
      <c r="J1795" s="9" t="str">
        <f aca="false">IF(ISBLANK(A1795),"",-SUM(I$3:I1795))</f>
        <v/>
      </c>
      <c r="K1795" s="9" t="str">
        <f aca="false">IF(ISBLANK(A1795),"",SUMPRODUCT(O1795:R1795,T1795:W1795)-J1795)</f>
        <v/>
      </c>
      <c r="L1795" s="5" t="str">
        <f aca="false">IF(ISBLANK(A1795),"",K1795/$M$1)</f>
        <v/>
      </c>
      <c r="M1795" s="5" t="str">
        <f aca="false">IF(ISBLANK(A1795),"",K1795/($M$1+SUM(K$3:K1794)))</f>
        <v/>
      </c>
      <c r="N1795" s="0" t="str">
        <f aca="false">IF(ISBLANK(A1795),"",IF(H1796=0,NETWORKDAYS($H$3,H1795,holiday!$B$2:$B$10),IF(DAY(H1795)&lt;DAY(H1796),NETWORKDAYS($H$3,H1795,holiday!$B$2:$B$10),0)))</f>
        <v/>
      </c>
      <c r="O1795" s="0" t="str">
        <f aca="false">IF(ISBLANK(A1795),"",SUMIF($A$3:$A1795,O$2,$B$3:$B1795))</f>
        <v/>
      </c>
      <c r="P1795" s="0" t="str">
        <f aca="false">IF(ISBLANK(A1795),"",SUMIF($A$3:$A1795,P$2,$B$3:$B1795))</f>
        <v/>
      </c>
      <c r="Q1795" s="0" t="str">
        <f aca="false">IF(ISBLANK(A1795),"",SUMIF($A$3:$A1795,Q$2,$B$3:$B1795))</f>
        <v/>
      </c>
      <c r="R1795" s="0" t="str">
        <f aca="false">IF(ISBLANK(A1795),"",SUMIF($A$3:$A1795,R$2,$B$3:$B1795))</f>
        <v/>
      </c>
      <c r="T1795" s="9" t="str">
        <f aca="false">IF(ISBLANK(A1795),"",IF($A1795=T$2,$C1795,T1794))</f>
        <v/>
      </c>
      <c r="U1795" s="9" t="str">
        <f aca="false">IF(ISBLANK(A1795),"",IF($A1795=U$2,$C1795,U1794))</f>
        <v/>
      </c>
      <c r="V1795" s="9" t="str">
        <f aca="false">IF(ISBLANK(A1795),"",IF($A1795=V$2,$C1795,V1794))</f>
        <v/>
      </c>
      <c r="W1795" s="9" t="str">
        <f aca="false">IF(ISBLANK(A1795),"",IF($A1795=W$2,$C1795,W1794))</f>
        <v/>
      </c>
    </row>
    <row r="1796" customFormat="false" ht="14.1" hidden="false" customHeight="false" outlineLevel="0" collapsed="false">
      <c r="H1796" s="8" t="n">
        <f aca="false">IF(ISBLANK(D1796),,LEFT(D1796,LEN(D1796)-6)*1)</f>
        <v>0</v>
      </c>
      <c r="I1796" s="9" t="str">
        <f aca="false">IF(ISBLANK(A1796),"",-B1796*C1796)</f>
        <v/>
      </c>
      <c r="J1796" s="9" t="str">
        <f aca="false">IF(ISBLANK(A1796),"",-SUM(I$3:I1796))</f>
        <v/>
      </c>
      <c r="K1796" s="9" t="str">
        <f aca="false">IF(ISBLANK(A1796),"",SUMPRODUCT(O1796:R1796,T1796:W1796)-J1796)</f>
        <v/>
      </c>
      <c r="L1796" s="5" t="str">
        <f aca="false">IF(ISBLANK(A1796),"",K1796/$M$1)</f>
        <v/>
      </c>
      <c r="M1796" s="5" t="str">
        <f aca="false">IF(ISBLANK(A1796),"",K1796/($M$1+SUM(K$3:K1795)))</f>
        <v/>
      </c>
      <c r="N1796" s="0" t="str">
        <f aca="false">IF(ISBLANK(A1796),"",IF(H1797=0,NETWORKDAYS($H$3,H1796,holiday!$B$2:$B$10),IF(DAY(H1796)&lt;DAY(H1797),NETWORKDAYS($H$3,H1796,holiday!$B$2:$B$10),0)))</f>
        <v/>
      </c>
      <c r="O1796" s="0" t="str">
        <f aca="false">IF(ISBLANK(A1796),"",SUMIF($A$3:$A1796,O$2,$B$3:$B1796))</f>
        <v/>
      </c>
      <c r="P1796" s="0" t="str">
        <f aca="false">IF(ISBLANK(A1796),"",SUMIF($A$3:$A1796,P$2,$B$3:$B1796))</f>
        <v/>
      </c>
      <c r="Q1796" s="0" t="str">
        <f aca="false">IF(ISBLANK(A1796),"",SUMIF($A$3:$A1796,Q$2,$B$3:$B1796))</f>
        <v/>
      </c>
      <c r="R1796" s="0" t="str">
        <f aca="false">IF(ISBLANK(A1796),"",SUMIF($A$3:$A1796,R$2,$B$3:$B1796))</f>
        <v/>
      </c>
      <c r="T1796" s="9" t="str">
        <f aca="false">IF(ISBLANK(A1796),"",IF($A1796=T$2,$C1796,T1795))</f>
        <v/>
      </c>
      <c r="U1796" s="9" t="str">
        <f aca="false">IF(ISBLANK(A1796),"",IF($A1796=U$2,$C1796,U1795))</f>
        <v/>
      </c>
      <c r="V1796" s="9" t="str">
        <f aca="false">IF(ISBLANK(A1796),"",IF($A1796=V$2,$C1796,V1795))</f>
        <v/>
      </c>
      <c r="W1796" s="9" t="str">
        <f aca="false">IF(ISBLANK(A1796),"",IF($A1796=W$2,$C1796,W1795))</f>
        <v/>
      </c>
    </row>
    <row r="1797" customFormat="false" ht="14.1" hidden="false" customHeight="false" outlineLevel="0" collapsed="false">
      <c r="H1797" s="8" t="n">
        <f aca="false">IF(ISBLANK(D1797),,LEFT(D1797,LEN(D1797)-6)*1)</f>
        <v>0</v>
      </c>
      <c r="I1797" s="9" t="str">
        <f aca="false">IF(ISBLANK(A1797),"",-B1797*C1797)</f>
        <v/>
      </c>
      <c r="J1797" s="9" t="str">
        <f aca="false">IF(ISBLANK(A1797),"",-SUM(I$3:I1797))</f>
        <v/>
      </c>
      <c r="K1797" s="9" t="str">
        <f aca="false">IF(ISBLANK(A1797),"",SUMPRODUCT(O1797:R1797,T1797:W1797)-J1797)</f>
        <v/>
      </c>
      <c r="L1797" s="5" t="str">
        <f aca="false">IF(ISBLANK(A1797),"",K1797/$M$1)</f>
        <v/>
      </c>
      <c r="M1797" s="5" t="str">
        <f aca="false">IF(ISBLANK(A1797),"",K1797/($M$1+SUM(K$3:K1796)))</f>
        <v/>
      </c>
      <c r="N1797" s="0" t="str">
        <f aca="false">IF(ISBLANK(A1797),"",IF(H1798=0,NETWORKDAYS($H$3,H1797,holiday!$B$2:$B$10),IF(DAY(H1797)&lt;DAY(H1798),NETWORKDAYS($H$3,H1797,holiday!$B$2:$B$10),0)))</f>
        <v/>
      </c>
      <c r="O1797" s="0" t="str">
        <f aca="false">IF(ISBLANK(A1797),"",SUMIF($A$3:$A1797,O$2,$B$3:$B1797))</f>
        <v/>
      </c>
      <c r="P1797" s="0" t="str">
        <f aca="false">IF(ISBLANK(A1797),"",SUMIF($A$3:$A1797,P$2,$B$3:$B1797))</f>
        <v/>
      </c>
      <c r="Q1797" s="0" t="str">
        <f aca="false">IF(ISBLANK(A1797),"",SUMIF($A$3:$A1797,Q$2,$B$3:$B1797))</f>
        <v/>
      </c>
      <c r="R1797" s="0" t="str">
        <f aca="false">IF(ISBLANK(A1797),"",SUMIF($A$3:$A1797,R$2,$B$3:$B1797))</f>
        <v/>
      </c>
      <c r="T1797" s="9" t="str">
        <f aca="false">IF(ISBLANK(A1797),"",IF($A1797=T$2,$C1797,T1796))</f>
        <v/>
      </c>
      <c r="U1797" s="9" t="str">
        <f aca="false">IF(ISBLANK(A1797),"",IF($A1797=U$2,$C1797,U1796))</f>
        <v/>
      </c>
      <c r="V1797" s="9" t="str">
        <f aca="false">IF(ISBLANK(A1797),"",IF($A1797=V$2,$C1797,V1796))</f>
        <v/>
      </c>
      <c r="W1797" s="9" t="str">
        <f aca="false">IF(ISBLANK(A1797),"",IF($A1797=W$2,$C1797,W1796))</f>
        <v/>
      </c>
    </row>
    <row r="1798" customFormat="false" ht="14.1" hidden="false" customHeight="false" outlineLevel="0" collapsed="false">
      <c r="H1798" s="8" t="n">
        <f aca="false">IF(ISBLANK(D1798),,LEFT(D1798,LEN(D1798)-6)*1)</f>
        <v>0</v>
      </c>
      <c r="I1798" s="9" t="str">
        <f aca="false">IF(ISBLANK(A1798),"",-B1798*C1798)</f>
        <v/>
      </c>
      <c r="J1798" s="9" t="str">
        <f aca="false">IF(ISBLANK(A1798),"",-SUM(I$3:I1798))</f>
        <v/>
      </c>
      <c r="K1798" s="9" t="str">
        <f aca="false">IF(ISBLANK(A1798),"",SUMPRODUCT(O1798:R1798,T1798:W1798)-J1798)</f>
        <v/>
      </c>
      <c r="L1798" s="5" t="str">
        <f aca="false">IF(ISBLANK(A1798),"",K1798/$M$1)</f>
        <v/>
      </c>
      <c r="M1798" s="5" t="str">
        <f aca="false">IF(ISBLANK(A1798),"",K1798/($M$1+SUM(K$3:K1797)))</f>
        <v/>
      </c>
      <c r="N1798" s="0" t="str">
        <f aca="false">IF(ISBLANK(A1798),"",IF(H1799=0,NETWORKDAYS($H$3,H1798,holiday!$B$2:$B$10),IF(DAY(H1798)&lt;DAY(H1799),NETWORKDAYS($H$3,H1798,holiday!$B$2:$B$10),0)))</f>
        <v/>
      </c>
      <c r="O1798" s="0" t="str">
        <f aca="false">IF(ISBLANK(A1798),"",SUMIF($A$3:$A1798,O$2,$B$3:$B1798))</f>
        <v/>
      </c>
      <c r="P1798" s="0" t="str">
        <f aca="false">IF(ISBLANK(A1798),"",SUMIF($A$3:$A1798,P$2,$B$3:$B1798))</f>
        <v/>
      </c>
      <c r="Q1798" s="0" t="str">
        <f aca="false">IF(ISBLANK(A1798),"",SUMIF($A$3:$A1798,Q$2,$B$3:$B1798))</f>
        <v/>
      </c>
      <c r="R1798" s="0" t="str">
        <f aca="false">IF(ISBLANK(A1798),"",SUMIF($A$3:$A1798,R$2,$B$3:$B1798))</f>
        <v/>
      </c>
      <c r="T1798" s="9" t="str">
        <f aca="false">IF(ISBLANK(A1798),"",IF($A1798=T$2,$C1798,T1797))</f>
        <v/>
      </c>
      <c r="U1798" s="9" t="str">
        <f aca="false">IF(ISBLANK(A1798),"",IF($A1798=U$2,$C1798,U1797))</f>
        <v/>
      </c>
      <c r="V1798" s="9" t="str">
        <f aca="false">IF(ISBLANK(A1798),"",IF($A1798=V$2,$C1798,V1797))</f>
        <v/>
      </c>
      <c r="W1798" s="9" t="str">
        <f aca="false">IF(ISBLANK(A1798),"",IF($A1798=W$2,$C1798,W1797))</f>
        <v/>
      </c>
    </row>
    <row r="1799" customFormat="false" ht="14.1" hidden="false" customHeight="false" outlineLevel="0" collapsed="false">
      <c r="H1799" s="8" t="n">
        <f aca="false">IF(ISBLANK(D1799),,LEFT(D1799,LEN(D1799)-6)*1)</f>
        <v>0</v>
      </c>
      <c r="I1799" s="9" t="str">
        <f aca="false">IF(ISBLANK(A1799),"",-B1799*C1799)</f>
        <v/>
      </c>
      <c r="J1799" s="9" t="str">
        <f aca="false">IF(ISBLANK(A1799),"",-SUM(I$3:I1799))</f>
        <v/>
      </c>
      <c r="K1799" s="9" t="str">
        <f aca="false">IF(ISBLANK(A1799),"",SUMPRODUCT(O1799:R1799,T1799:W1799)-J1799)</f>
        <v/>
      </c>
      <c r="L1799" s="5" t="str">
        <f aca="false">IF(ISBLANK(A1799),"",K1799/$M$1)</f>
        <v/>
      </c>
      <c r="M1799" s="5" t="str">
        <f aca="false">IF(ISBLANK(A1799),"",K1799/($M$1+SUM(K$3:K1798)))</f>
        <v/>
      </c>
      <c r="N1799" s="0" t="str">
        <f aca="false">IF(ISBLANK(A1799),"",IF(H1800=0,NETWORKDAYS($H$3,H1799,holiday!$B$2:$B$10),IF(DAY(H1799)&lt;DAY(H1800),NETWORKDAYS($H$3,H1799,holiday!$B$2:$B$10),0)))</f>
        <v/>
      </c>
      <c r="O1799" s="0" t="str">
        <f aca="false">IF(ISBLANK(A1799),"",SUMIF($A$3:$A1799,O$2,$B$3:$B1799))</f>
        <v/>
      </c>
      <c r="P1799" s="0" t="str">
        <f aca="false">IF(ISBLANK(A1799),"",SUMIF($A$3:$A1799,P$2,$B$3:$B1799))</f>
        <v/>
      </c>
      <c r="Q1799" s="0" t="str">
        <f aca="false">IF(ISBLANK(A1799),"",SUMIF($A$3:$A1799,Q$2,$B$3:$B1799))</f>
        <v/>
      </c>
      <c r="R1799" s="0" t="str">
        <f aca="false">IF(ISBLANK(A1799),"",SUMIF($A$3:$A1799,R$2,$B$3:$B1799))</f>
        <v/>
      </c>
      <c r="T1799" s="9" t="str">
        <f aca="false">IF(ISBLANK(A1799),"",IF($A1799=T$2,$C1799,T1798))</f>
        <v/>
      </c>
      <c r="U1799" s="9" t="str">
        <f aca="false">IF(ISBLANK(A1799),"",IF($A1799=U$2,$C1799,U1798))</f>
        <v/>
      </c>
      <c r="V1799" s="9" t="str">
        <f aca="false">IF(ISBLANK(A1799),"",IF($A1799=V$2,$C1799,V1798))</f>
        <v/>
      </c>
      <c r="W1799" s="9" t="str">
        <f aca="false">IF(ISBLANK(A1799),"",IF($A1799=W$2,$C1799,W1798))</f>
        <v/>
      </c>
    </row>
    <row r="1800" customFormat="false" ht="14.1" hidden="false" customHeight="false" outlineLevel="0" collapsed="false">
      <c r="H1800" s="8" t="n">
        <f aca="false">IF(ISBLANK(D1800),,LEFT(D1800,LEN(D1800)-6)*1)</f>
        <v>0</v>
      </c>
      <c r="I1800" s="9" t="str">
        <f aca="false">IF(ISBLANK(A1800),"",-B1800*C1800)</f>
        <v/>
      </c>
      <c r="J1800" s="9" t="str">
        <f aca="false">IF(ISBLANK(A1800),"",-SUM(I$3:I1800))</f>
        <v/>
      </c>
      <c r="K1800" s="9" t="str">
        <f aca="false">IF(ISBLANK(A1800),"",SUMPRODUCT(O1800:R1800,T1800:W1800)-J1800)</f>
        <v/>
      </c>
      <c r="L1800" s="5" t="str">
        <f aca="false">IF(ISBLANK(A1800),"",K1800/$M$1)</f>
        <v/>
      </c>
      <c r="M1800" s="5" t="str">
        <f aca="false">IF(ISBLANK(A1800),"",K1800/($M$1+SUM(K$3:K1799)))</f>
        <v/>
      </c>
      <c r="N1800" s="0" t="str">
        <f aca="false">IF(ISBLANK(A1800),"",IF(H1801=0,NETWORKDAYS($H$3,H1800,holiday!$B$2:$B$10),IF(DAY(H1800)&lt;DAY(H1801),NETWORKDAYS($H$3,H1800,holiday!$B$2:$B$10),0)))</f>
        <v/>
      </c>
      <c r="O1800" s="0" t="str">
        <f aca="false">IF(ISBLANK(A1800),"",SUMIF($A$3:$A1800,O$2,$B$3:$B1800))</f>
        <v/>
      </c>
      <c r="P1800" s="0" t="str">
        <f aca="false">IF(ISBLANK(A1800),"",SUMIF($A$3:$A1800,P$2,$B$3:$B1800))</f>
        <v/>
      </c>
      <c r="Q1800" s="0" t="str">
        <f aca="false">IF(ISBLANK(A1800),"",SUMIF($A$3:$A1800,Q$2,$B$3:$B1800))</f>
        <v/>
      </c>
      <c r="R1800" s="0" t="str">
        <f aca="false">IF(ISBLANK(A1800),"",SUMIF($A$3:$A1800,R$2,$B$3:$B1800))</f>
        <v/>
      </c>
      <c r="T1800" s="9" t="str">
        <f aca="false">IF(ISBLANK(A1800),"",IF($A1800=T$2,$C1800,T1799))</f>
        <v/>
      </c>
      <c r="U1800" s="9" t="str">
        <f aca="false">IF(ISBLANK(A1800),"",IF($A1800=U$2,$C1800,U1799))</f>
        <v/>
      </c>
      <c r="V1800" s="9" t="str">
        <f aca="false">IF(ISBLANK(A1800),"",IF($A1800=V$2,$C1800,V1799))</f>
        <v/>
      </c>
      <c r="W1800" s="9" t="str">
        <f aca="false">IF(ISBLANK(A1800),"",IF($A1800=W$2,$C1800,W1799))</f>
        <v/>
      </c>
    </row>
    <row r="1801" customFormat="false" ht="14.1" hidden="false" customHeight="false" outlineLevel="0" collapsed="false">
      <c r="H1801" s="8" t="n">
        <f aca="false">IF(ISBLANK(D1801),,LEFT(D1801,LEN(D1801)-6)*1)</f>
        <v>0</v>
      </c>
      <c r="I1801" s="9" t="str">
        <f aca="false">IF(ISBLANK(A1801),"",-B1801*C1801)</f>
        <v/>
      </c>
      <c r="J1801" s="9" t="str">
        <f aca="false">IF(ISBLANK(A1801),"",-SUM(I$3:I1801))</f>
        <v/>
      </c>
      <c r="K1801" s="9" t="str">
        <f aca="false">IF(ISBLANK(A1801),"",SUMPRODUCT(O1801:R1801,T1801:W1801)-J1801)</f>
        <v/>
      </c>
      <c r="L1801" s="5" t="str">
        <f aca="false">IF(ISBLANK(A1801),"",K1801/$M$1)</f>
        <v/>
      </c>
      <c r="M1801" s="5" t="str">
        <f aca="false">IF(ISBLANK(A1801),"",K1801/($M$1+SUM(K$3:K1800)))</f>
        <v/>
      </c>
      <c r="N1801" s="0" t="str">
        <f aca="false">IF(ISBLANK(A1801),"",IF(H1802=0,NETWORKDAYS($H$3,H1801,holiday!$B$2:$B$10),IF(DAY(H1801)&lt;DAY(H1802),NETWORKDAYS($H$3,H1801,holiday!$B$2:$B$10),0)))</f>
        <v/>
      </c>
      <c r="O1801" s="0" t="str">
        <f aca="false">IF(ISBLANK(A1801),"",SUMIF($A$3:$A1801,O$2,$B$3:$B1801))</f>
        <v/>
      </c>
      <c r="P1801" s="0" t="str">
        <f aca="false">IF(ISBLANK(A1801),"",SUMIF($A$3:$A1801,P$2,$B$3:$B1801))</f>
        <v/>
      </c>
      <c r="Q1801" s="0" t="str">
        <f aca="false">IF(ISBLANK(A1801),"",SUMIF($A$3:$A1801,Q$2,$B$3:$B1801))</f>
        <v/>
      </c>
      <c r="R1801" s="0" t="str">
        <f aca="false">IF(ISBLANK(A1801),"",SUMIF($A$3:$A1801,R$2,$B$3:$B1801))</f>
        <v/>
      </c>
      <c r="T1801" s="9" t="str">
        <f aca="false">IF(ISBLANK(A1801),"",IF($A1801=T$2,$C1801,T1800))</f>
        <v/>
      </c>
      <c r="U1801" s="9" t="str">
        <f aca="false">IF(ISBLANK(A1801),"",IF($A1801=U$2,$C1801,U1800))</f>
        <v/>
      </c>
      <c r="V1801" s="9" t="str">
        <f aca="false">IF(ISBLANK(A1801),"",IF($A1801=V$2,$C1801,V1800))</f>
        <v/>
      </c>
      <c r="W1801" s="9" t="str">
        <f aca="false">IF(ISBLANK(A1801),"",IF($A1801=W$2,$C1801,W1800))</f>
        <v/>
      </c>
    </row>
    <row r="1802" customFormat="false" ht="14.1" hidden="false" customHeight="false" outlineLevel="0" collapsed="false">
      <c r="H1802" s="8" t="n">
        <f aca="false">IF(ISBLANK(D1802),,LEFT(D1802,LEN(D1802)-6)*1)</f>
        <v>0</v>
      </c>
      <c r="I1802" s="9" t="str">
        <f aca="false">IF(ISBLANK(A1802),"",-B1802*C1802)</f>
        <v/>
      </c>
      <c r="J1802" s="9" t="str">
        <f aca="false">IF(ISBLANK(A1802),"",-SUM(I$3:I1802))</f>
        <v/>
      </c>
      <c r="K1802" s="9" t="str">
        <f aca="false">IF(ISBLANK(A1802),"",SUMPRODUCT(O1802:R1802,T1802:W1802)-J1802)</f>
        <v/>
      </c>
      <c r="L1802" s="5" t="str">
        <f aca="false">IF(ISBLANK(A1802),"",K1802/$M$1)</f>
        <v/>
      </c>
      <c r="M1802" s="5" t="str">
        <f aca="false">IF(ISBLANK(A1802),"",K1802/($M$1+SUM(K$3:K1801)))</f>
        <v/>
      </c>
      <c r="N1802" s="0" t="str">
        <f aca="false">IF(ISBLANK(A1802),"",IF(H1803=0,NETWORKDAYS($H$3,H1802,holiday!$B$2:$B$10),IF(DAY(H1802)&lt;DAY(H1803),NETWORKDAYS($H$3,H1802,holiday!$B$2:$B$10),0)))</f>
        <v/>
      </c>
      <c r="O1802" s="0" t="str">
        <f aca="false">IF(ISBLANK(A1802),"",SUMIF($A$3:$A1802,O$2,$B$3:$B1802))</f>
        <v/>
      </c>
      <c r="P1802" s="0" t="str">
        <f aca="false">IF(ISBLANK(A1802),"",SUMIF($A$3:$A1802,P$2,$B$3:$B1802))</f>
        <v/>
      </c>
      <c r="Q1802" s="0" t="str">
        <f aca="false">IF(ISBLANK(A1802),"",SUMIF($A$3:$A1802,Q$2,$B$3:$B1802))</f>
        <v/>
      </c>
      <c r="R1802" s="0" t="str">
        <f aca="false">IF(ISBLANK(A1802),"",SUMIF($A$3:$A1802,R$2,$B$3:$B1802))</f>
        <v/>
      </c>
      <c r="T1802" s="9" t="str">
        <f aca="false">IF(ISBLANK(A1802),"",IF($A1802=T$2,$C1802,T1801))</f>
        <v/>
      </c>
      <c r="U1802" s="9" t="str">
        <f aca="false">IF(ISBLANK(A1802),"",IF($A1802=U$2,$C1802,U1801))</f>
        <v/>
      </c>
      <c r="V1802" s="9" t="str">
        <f aca="false">IF(ISBLANK(A1802),"",IF($A1802=V$2,$C1802,V1801))</f>
        <v/>
      </c>
      <c r="W1802" s="9" t="str">
        <f aca="false">IF(ISBLANK(A1802),"",IF($A1802=W$2,$C1802,W1801))</f>
        <v/>
      </c>
    </row>
    <row r="1803" customFormat="false" ht="14.1" hidden="false" customHeight="false" outlineLevel="0" collapsed="false">
      <c r="H1803" s="8" t="n">
        <f aca="false">IF(ISBLANK(D1803),,LEFT(D1803,LEN(D1803)-6)*1)</f>
        <v>0</v>
      </c>
      <c r="I1803" s="9" t="str">
        <f aca="false">IF(ISBLANK(A1803),"",-B1803*C1803)</f>
        <v/>
      </c>
      <c r="J1803" s="9" t="str">
        <f aca="false">IF(ISBLANK(A1803),"",-SUM(I$3:I1803))</f>
        <v/>
      </c>
      <c r="K1803" s="9" t="str">
        <f aca="false">IF(ISBLANK(A1803),"",SUMPRODUCT(O1803:R1803,T1803:W1803)-J1803)</f>
        <v/>
      </c>
      <c r="L1803" s="5" t="str">
        <f aca="false">IF(ISBLANK(A1803),"",K1803/$M$1)</f>
        <v/>
      </c>
      <c r="M1803" s="5" t="str">
        <f aca="false">IF(ISBLANK(A1803),"",K1803/($M$1+SUM(K$3:K1802)))</f>
        <v/>
      </c>
      <c r="N1803" s="0" t="str">
        <f aca="false">IF(ISBLANK(A1803),"",IF(H1804=0,NETWORKDAYS($H$3,H1803,holiday!$B$2:$B$10),IF(DAY(H1803)&lt;DAY(H1804),NETWORKDAYS($H$3,H1803,holiday!$B$2:$B$10),0)))</f>
        <v/>
      </c>
      <c r="O1803" s="0" t="str">
        <f aca="false">IF(ISBLANK(A1803),"",SUMIF($A$3:$A1803,O$2,$B$3:$B1803))</f>
        <v/>
      </c>
      <c r="P1803" s="0" t="str">
        <f aca="false">IF(ISBLANK(A1803),"",SUMIF($A$3:$A1803,P$2,$B$3:$B1803))</f>
        <v/>
      </c>
      <c r="Q1803" s="0" t="str">
        <f aca="false">IF(ISBLANK(A1803),"",SUMIF($A$3:$A1803,Q$2,$B$3:$B1803))</f>
        <v/>
      </c>
      <c r="R1803" s="0" t="str">
        <f aca="false">IF(ISBLANK(A1803),"",SUMIF($A$3:$A1803,R$2,$B$3:$B1803))</f>
        <v/>
      </c>
      <c r="T1803" s="9" t="str">
        <f aca="false">IF(ISBLANK(A1803),"",IF($A1803=T$2,$C1803,T1802))</f>
        <v/>
      </c>
      <c r="U1803" s="9" t="str">
        <f aca="false">IF(ISBLANK(A1803),"",IF($A1803=U$2,$C1803,U1802))</f>
        <v/>
      </c>
      <c r="V1803" s="9" t="str">
        <f aca="false">IF(ISBLANK(A1803),"",IF($A1803=V$2,$C1803,V1802))</f>
        <v/>
      </c>
      <c r="W1803" s="9" t="str">
        <f aca="false">IF(ISBLANK(A1803),"",IF($A1803=W$2,$C1803,W1802))</f>
        <v/>
      </c>
    </row>
    <row r="1804" customFormat="false" ht="14.1" hidden="false" customHeight="false" outlineLevel="0" collapsed="false">
      <c r="H1804" s="8" t="n">
        <f aca="false">IF(ISBLANK(D1804),,LEFT(D1804,LEN(D1804)-6)*1)</f>
        <v>0</v>
      </c>
      <c r="I1804" s="9" t="str">
        <f aca="false">IF(ISBLANK(A1804),"",-B1804*C1804)</f>
        <v/>
      </c>
      <c r="J1804" s="9" t="str">
        <f aca="false">IF(ISBLANK(A1804),"",-SUM(I$3:I1804))</f>
        <v/>
      </c>
      <c r="K1804" s="9" t="str">
        <f aca="false">IF(ISBLANK(A1804),"",SUMPRODUCT(O1804:R1804,T1804:W1804)-J1804)</f>
        <v/>
      </c>
      <c r="L1804" s="5" t="str">
        <f aca="false">IF(ISBLANK(A1804),"",K1804/$M$1)</f>
        <v/>
      </c>
      <c r="M1804" s="5" t="str">
        <f aca="false">IF(ISBLANK(A1804),"",K1804/($M$1+SUM(K$3:K1803)))</f>
        <v/>
      </c>
      <c r="N1804" s="0" t="str">
        <f aca="false">IF(ISBLANK(A1804),"",IF(H1805=0,NETWORKDAYS($H$3,H1804,holiday!$B$2:$B$10),IF(DAY(H1804)&lt;DAY(H1805),NETWORKDAYS($H$3,H1804,holiday!$B$2:$B$10),0)))</f>
        <v/>
      </c>
      <c r="O1804" s="0" t="str">
        <f aca="false">IF(ISBLANK(A1804),"",SUMIF($A$3:$A1804,O$2,$B$3:$B1804))</f>
        <v/>
      </c>
      <c r="P1804" s="0" t="str">
        <f aca="false">IF(ISBLANK(A1804),"",SUMIF($A$3:$A1804,P$2,$B$3:$B1804))</f>
        <v/>
      </c>
      <c r="Q1804" s="0" t="str">
        <f aca="false">IF(ISBLANK(A1804),"",SUMIF($A$3:$A1804,Q$2,$B$3:$B1804))</f>
        <v/>
      </c>
      <c r="R1804" s="0" t="str">
        <f aca="false">IF(ISBLANK(A1804),"",SUMIF($A$3:$A1804,R$2,$B$3:$B1804))</f>
        <v/>
      </c>
      <c r="T1804" s="9" t="str">
        <f aca="false">IF(ISBLANK(A1804),"",IF($A1804=T$2,$C1804,T1803))</f>
        <v/>
      </c>
      <c r="U1804" s="9" t="str">
        <f aca="false">IF(ISBLANK(A1804),"",IF($A1804=U$2,$C1804,U1803))</f>
        <v/>
      </c>
      <c r="V1804" s="9" t="str">
        <f aca="false">IF(ISBLANK(A1804),"",IF($A1804=V$2,$C1804,V1803))</f>
        <v/>
      </c>
      <c r="W1804" s="9" t="str">
        <f aca="false">IF(ISBLANK(A1804),"",IF($A1804=W$2,$C1804,W1803))</f>
        <v/>
      </c>
    </row>
    <row r="1805" customFormat="false" ht="14.1" hidden="false" customHeight="false" outlineLevel="0" collapsed="false">
      <c r="H1805" s="8" t="n">
        <f aca="false">IF(ISBLANK(D1805),,LEFT(D1805,LEN(D1805)-6)*1)</f>
        <v>0</v>
      </c>
      <c r="I1805" s="9" t="str">
        <f aca="false">IF(ISBLANK(A1805),"",-B1805*C1805)</f>
        <v/>
      </c>
      <c r="J1805" s="9" t="str">
        <f aca="false">IF(ISBLANK(A1805),"",-SUM(I$3:I1805))</f>
        <v/>
      </c>
      <c r="K1805" s="9" t="str">
        <f aca="false">IF(ISBLANK(A1805),"",SUMPRODUCT(O1805:R1805,T1805:W1805)-J1805)</f>
        <v/>
      </c>
      <c r="L1805" s="5" t="str">
        <f aca="false">IF(ISBLANK(A1805),"",K1805/$M$1)</f>
        <v/>
      </c>
      <c r="M1805" s="5" t="str">
        <f aca="false">IF(ISBLANK(A1805),"",K1805/($M$1+SUM(K$3:K1804)))</f>
        <v/>
      </c>
      <c r="N1805" s="0" t="str">
        <f aca="false">IF(ISBLANK(A1805),"",IF(H1806=0,NETWORKDAYS($H$3,H1805,holiday!$B$2:$B$10),IF(DAY(H1805)&lt;DAY(H1806),NETWORKDAYS($H$3,H1805,holiday!$B$2:$B$10),0)))</f>
        <v/>
      </c>
      <c r="O1805" s="0" t="str">
        <f aca="false">IF(ISBLANK(A1805),"",SUMIF($A$3:$A1805,O$2,$B$3:$B1805))</f>
        <v/>
      </c>
      <c r="P1805" s="0" t="str">
        <f aca="false">IF(ISBLANK(A1805),"",SUMIF($A$3:$A1805,P$2,$B$3:$B1805))</f>
        <v/>
      </c>
      <c r="Q1805" s="0" t="str">
        <f aca="false">IF(ISBLANK(A1805),"",SUMIF($A$3:$A1805,Q$2,$B$3:$B1805))</f>
        <v/>
      </c>
      <c r="R1805" s="0" t="str">
        <f aca="false">IF(ISBLANK(A1805),"",SUMIF($A$3:$A1805,R$2,$B$3:$B1805))</f>
        <v/>
      </c>
      <c r="T1805" s="9" t="str">
        <f aca="false">IF(ISBLANK(A1805),"",IF($A1805=T$2,$C1805,T1804))</f>
        <v/>
      </c>
      <c r="U1805" s="9" t="str">
        <f aca="false">IF(ISBLANK(A1805),"",IF($A1805=U$2,$C1805,U1804))</f>
        <v/>
      </c>
      <c r="V1805" s="9" t="str">
        <f aca="false">IF(ISBLANK(A1805),"",IF($A1805=V$2,$C1805,V1804))</f>
        <v/>
      </c>
      <c r="W1805" s="9" t="str">
        <f aca="false">IF(ISBLANK(A1805),"",IF($A1805=W$2,$C1805,W1804))</f>
        <v/>
      </c>
    </row>
    <row r="1806" customFormat="false" ht="14.1" hidden="false" customHeight="false" outlineLevel="0" collapsed="false">
      <c r="H1806" s="8" t="n">
        <f aca="false">IF(ISBLANK(D1806),,LEFT(D1806,LEN(D1806)-6)*1)</f>
        <v>0</v>
      </c>
      <c r="I1806" s="9" t="str">
        <f aca="false">IF(ISBLANK(A1806),"",-B1806*C1806)</f>
        <v/>
      </c>
      <c r="J1806" s="9" t="str">
        <f aca="false">IF(ISBLANK(A1806),"",-SUM(I$3:I1806))</f>
        <v/>
      </c>
      <c r="K1806" s="9" t="str">
        <f aca="false">IF(ISBLANK(A1806),"",SUMPRODUCT(O1806:R1806,T1806:W1806)-J1806)</f>
        <v/>
      </c>
      <c r="L1806" s="5" t="str">
        <f aca="false">IF(ISBLANK(A1806),"",K1806/$M$1)</f>
        <v/>
      </c>
      <c r="M1806" s="5" t="str">
        <f aca="false">IF(ISBLANK(A1806),"",K1806/($M$1+SUM(K$3:K1805)))</f>
        <v/>
      </c>
      <c r="N1806" s="0" t="str">
        <f aca="false">IF(ISBLANK(A1806),"",IF(H1807=0,NETWORKDAYS($H$3,H1806,holiday!$B$2:$B$10),IF(DAY(H1806)&lt;DAY(H1807),NETWORKDAYS($H$3,H1806,holiday!$B$2:$B$10),0)))</f>
        <v/>
      </c>
      <c r="O1806" s="0" t="str">
        <f aca="false">IF(ISBLANK(A1806),"",SUMIF($A$3:$A1806,O$2,$B$3:$B1806))</f>
        <v/>
      </c>
      <c r="P1806" s="0" t="str">
        <f aca="false">IF(ISBLANK(A1806),"",SUMIF($A$3:$A1806,P$2,$B$3:$B1806))</f>
        <v/>
      </c>
      <c r="Q1806" s="0" t="str">
        <f aca="false">IF(ISBLANK(A1806),"",SUMIF($A$3:$A1806,Q$2,$B$3:$B1806))</f>
        <v/>
      </c>
      <c r="R1806" s="0" t="str">
        <f aca="false">IF(ISBLANK(A1806),"",SUMIF($A$3:$A1806,R$2,$B$3:$B1806))</f>
        <v/>
      </c>
      <c r="T1806" s="9" t="str">
        <f aca="false">IF(ISBLANK(A1806),"",IF($A1806=T$2,$C1806,T1805))</f>
        <v/>
      </c>
      <c r="U1806" s="9" t="str">
        <f aca="false">IF(ISBLANK(A1806),"",IF($A1806=U$2,$C1806,U1805))</f>
        <v/>
      </c>
      <c r="V1806" s="9" t="str">
        <f aca="false">IF(ISBLANK(A1806),"",IF($A1806=V$2,$C1806,V1805))</f>
        <v/>
      </c>
      <c r="W1806" s="9" t="str">
        <f aca="false">IF(ISBLANK(A1806),"",IF($A1806=W$2,$C1806,W1805))</f>
        <v/>
      </c>
    </row>
    <row r="1807" customFormat="false" ht="14.1" hidden="false" customHeight="false" outlineLevel="0" collapsed="false">
      <c r="H1807" s="8" t="n">
        <f aca="false">IF(ISBLANK(D1807),,LEFT(D1807,LEN(D1807)-6)*1)</f>
        <v>0</v>
      </c>
      <c r="I1807" s="9" t="str">
        <f aca="false">IF(ISBLANK(A1807),"",-B1807*C1807)</f>
        <v/>
      </c>
      <c r="J1807" s="9" t="str">
        <f aca="false">IF(ISBLANK(A1807),"",-SUM(I$3:I1807))</f>
        <v/>
      </c>
      <c r="K1807" s="9" t="str">
        <f aca="false">IF(ISBLANK(A1807),"",SUMPRODUCT(O1807:R1807,T1807:W1807)-J1807)</f>
        <v/>
      </c>
      <c r="L1807" s="5" t="str">
        <f aca="false">IF(ISBLANK(A1807),"",K1807/$M$1)</f>
        <v/>
      </c>
      <c r="M1807" s="5" t="str">
        <f aca="false">IF(ISBLANK(A1807),"",K1807/($M$1+SUM(K$3:K1806)))</f>
        <v/>
      </c>
      <c r="N1807" s="0" t="str">
        <f aca="false">IF(ISBLANK(A1807),"",IF(H1808=0,NETWORKDAYS($H$3,H1807,holiday!$B$2:$B$10),IF(DAY(H1807)&lt;DAY(H1808),NETWORKDAYS($H$3,H1807,holiday!$B$2:$B$10),0)))</f>
        <v/>
      </c>
      <c r="O1807" s="0" t="str">
        <f aca="false">IF(ISBLANK(A1807),"",SUMIF($A$3:$A1807,O$2,$B$3:$B1807))</f>
        <v/>
      </c>
      <c r="P1807" s="0" t="str">
        <f aca="false">IF(ISBLANK(A1807),"",SUMIF($A$3:$A1807,P$2,$B$3:$B1807))</f>
        <v/>
      </c>
      <c r="Q1807" s="0" t="str">
        <f aca="false">IF(ISBLANK(A1807),"",SUMIF($A$3:$A1807,Q$2,$B$3:$B1807))</f>
        <v/>
      </c>
      <c r="R1807" s="0" t="str">
        <f aca="false">IF(ISBLANK(A1807),"",SUMIF($A$3:$A1807,R$2,$B$3:$B1807))</f>
        <v/>
      </c>
      <c r="T1807" s="9" t="str">
        <f aca="false">IF(ISBLANK(A1807),"",IF($A1807=T$2,$C1807,T1806))</f>
        <v/>
      </c>
      <c r="U1807" s="9" t="str">
        <f aca="false">IF(ISBLANK(A1807),"",IF($A1807=U$2,$C1807,U1806))</f>
        <v/>
      </c>
      <c r="V1807" s="9" t="str">
        <f aca="false">IF(ISBLANK(A1807),"",IF($A1807=V$2,$C1807,V1806))</f>
        <v/>
      </c>
      <c r="W1807" s="9" t="str">
        <f aca="false">IF(ISBLANK(A1807),"",IF($A1807=W$2,$C1807,W1806))</f>
        <v/>
      </c>
    </row>
    <row r="1808" customFormat="false" ht="14.1" hidden="false" customHeight="false" outlineLevel="0" collapsed="false">
      <c r="H1808" s="8" t="n">
        <f aca="false">IF(ISBLANK(D1808),,LEFT(D1808,LEN(D1808)-6)*1)</f>
        <v>0</v>
      </c>
      <c r="I1808" s="9" t="str">
        <f aca="false">IF(ISBLANK(A1808),"",-B1808*C1808)</f>
        <v/>
      </c>
      <c r="J1808" s="9" t="str">
        <f aca="false">IF(ISBLANK(A1808),"",-SUM(I$3:I1808))</f>
        <v/>
      </c>
      <c r="K1808" s="9" t="str">
        <f aca="false">IF(ISBLANK(A1808),"",SUMPRODUCT(O1808:R1808,T1808:W1808)-J1808)</f>
        <v/>
      </c>
      <c r="L1808" s="5" t="str">
        <f aca="false">IF(ISBLANK(A1808),"",K1808/$M$1)</f>
        <v/>
      </c>
      <c r="M1808" s="5" t="str">
        <f aca="false">IF(ISBLANK(A1808),"",K1808/($M$1+SUM(K$3:K1807)))</f>
        <v/>
      </c>
      <c r="N1808" s="0" t="str">
        <f aca="false">IF(ISBLANK(A1808),"",IF(H1809=0,NETWORKDAYS($H$3,H1808,holiday!$B$2:$B$10),IF(DAY(H1808)&lt;DAY(H1809),NETWORKDAYS($H$3,H1808,holiday!$B$2:$B$10),0)))</f>
        <v/>
      </c>
      <c r="O1808" s="0" t="str">
        <f aca="false">IF(ISBLANK(A1808),"",SUMIF($A$3:$A1808,O$2,$B$3:$B1808))</f>
        <v/>
      </c>
      <c r="P1808" s="0" t="str">
        <f aca="false">IF(ISBLANK(A1808),"",SUMIF($A$3:$A1808,P$2,$B$3:$B1808))</f>
        <v/>
      </c>
      <c r="Q1808" s="0" t="str">
        <f aca="false">IF(ISBLANK(A1808),"",SUMIF($A$3:$A1808,Q$2,$B$3:$B1808))</f>
        <v/>
      </c>
      <c r="R1808" s="0" t="str">
        <f aca="false">IF(ISBLANK(A1808),"",SUMIF($A$3:$A1808,R$2,$B$3:$B1808))</f>
        <v/>
      </c>
      <c r="T1808" s="9" t="str">
        <f aca="false">IF(ISBLANK(A1808),"",IF($A1808=T$2,$C1808,T1807))</f>
        <v/>
      </c>
      <c r="U1808" s="9" t="str">
        <f aca="false">IF(ISBLANK(A1808),"",IF($A1808=U$2,$C1808,U1807))</f>
        <v/>
      </c>
      <c r="V1808" s="9" t="str">
        <f aca="false">IF(ISBLANK(A1808),"",IF($A1808=V$2,$C1808,V1807))</f>
        <v/>
      </c>
      <c r="W1808" s="9" t="str">
        <f aca="false">IF(ISBLANK(A1808),"",IF($A1808=W$2,$C1808,W1807))</f>
        <v/>
      </c>
    </row>
    <row r="1809" customFormat="false" ht="14.1" hidden="false" customHeight="false" outlineLevel="0" collapsed="false">
      <c r="H1809" s="8" t="n">
        <f aca="false">IF(ISBLANK(D1809),,LEFT(D1809,LEN(D1809)-6)*1)</f>
        <v>0</v>
      </c>
      <c r="I1809" s="9" t="str">
        <f aca="false">IF(ISBLANK(A1809),"",-B1809*C1809)</f>
        <v/>
      </c>
      <c r="J1809" s="9" t="str">
        <f aca="false">IF(ISBLANK(A1809),"",-SUM(I$3:I1809))</f>
        <v/>
      </c>
      <c r="K1809" s="9" t="str">
        <f aca="false">IF(ISBLANK(A1809),"",SUMPRODUCT(O1809:R1809,T1809:W1809)-J1809)</f>
        <v/>
      </c>
      <c r="L1809" s="5" t="str">
        <f aca="false">IF(ISBLANK(A1809),"",K1809/$M$1)</f>
        <v/>
      </c>
      <c r="M1809" s="5" t="str">
        <f aca="false">IF(ISBLANK(A1809),"",K1809/($M$1+SUM(K$3:K1808)))</f>
        <v/>
      </c>
      <c r="N1809" s="0" t="str">
        <f aca="false">IF(ISBLANK(A1809),"",IF(H1810=0,NETWORKDAYS($H$3,H1809,holiday!$B$2:$B$10),IF(DAY(H1809)&lt;DAY(H1810),NETWORKDAYS($H$3,H1809,holiday!$B$2:$B$10),0)))</f>
        <v/>
      </c>
      <c r="O1809" s="0" t="str">
        <f aca="false">IF(ISBLANK(A1809),"",SUMIF($A$3:$A1809,O$2,$B$3:$B1809))</f>
        <v/>
      </c>
      <c r="P1809" s="0" t="str">
        <f aca="false">IF(ISBLANK(A1809),"",SUMIF($A$3:$A1809,P$2,$B$3:$B1809))</f>
        <v/>
      </c>
      <c r="Q1809" s="0" t="str">
        <f aca="false">IF(ISBLANK(A1809),"",SUMIF($A$3:$A1809,Q$2,$B$3:$B1809))</f>
        <v/>
      </c>
      <c r="R1809" s="0" t="str">
        <f aca="false">IF(ISBLANK(A1809),"",SUMIF($A$3:$A1809,R$2,$B$3:$B1809))</f>
        <v/>
      </c>
      <c r="T1809" s="9" t="str">
        <f aca="false">IF(ISBLANK(A1809),"",IF($A1809=T$2,$C1809,T1808))</f>
        <v/>
      </c>
      <c r="U1809" s="9" t="str">
        <f aca="false">IF(ISBLANK(A1809),"",IF($A1809=U$2,$C1809,U1808))</f>
        <v/>
      </c>
      <c r="V1809" s="9" t="str">
        <f aca="false">IF(ISBLANK(A1809),"",IF($A1809=V$2,$C1809,V1808))</f>
        <v/>
      </c>
      <c r="W1809" s="9" t="str">
        <f aca="false">IF(ISBLANK(A1809),"",IF($A1809=W$2,$C1809,W1808))</f>
        <v/>
      </c>
    </row>
    <row r="1810" customFormat="false" ht="14.1" hidden="false" customHeight="false" outlineLevel="0" collapsed="false">
      <c r="H1810" s="8" t="n">
        <f aca="false">IF(ISBLANK(D1810),,LEFT(D1810,LEN(D1810)-6)*1)</f>
        <v>0</v>
      </c>
      <c r="I1810" s="9" t="str">
        <f aca="false">IF(ISBLANK(A1810),"",-B1810*C1810)</f>
        <v/>
      </c>
      <c r="J1810" s="9" t="str">
        <f aca="false">IF(ISBLANK(A1810),"",-SUM(I$3:I1810))</f>
        <v/>
      </c>
      <c r="K1810" s="9" t="str">
        <f aca="false">IF(ISBLANK(A1810),"",SUMPRODUCT(O1810:R1810,T1810:W1810)-J1810)</f>
        <v/>
      </c>
      <c r="L1810" s="5" t="str">
        <f aca="false">IF(ISBLANK(A1810),"",K1810/$M$1)</f>
        <v/>
      </c>
      <c r="M1810" s="5" t="str">
        <f aca="false">IF(ISBLANK(A1810),"",K1810/($M$1+SUM(K$3:K1809)))</f>
        <v/>
      </c>
      <c r="N1810" s="0" t="str">
        <f aca="false">IF(ISBLANK(A1810),"",IF(H1811=0,NETWORKDAYS($H$3,H1810,holiday!$B$2:$B$10),IF(DAY(H1810)&lt;DAY(H1811),NETWORKDAYS($H$3,H1810,holiday!$B$2:$B$10),0)))</f>
        <v/>
      </c>
      <c r="O1810" s="0" t="str">
        <f aca="false">IF(ISBLANK(A1810),"",SUMIF($A$3:$A1810,O$2,$B$3:$B1810))</f>
        <v/>
      </c>
      <c r="P1810" s="0" t="str">
        <f aca="false">IF(ISBLANK(A1810),"",SUMIF($A$3:$A1810,P$2,$B$3:$B1810))</f>
        <v/>
      </c>
      <c r="Q1810" s="0" t="str">
        <f aca="false">IF(ISBLANK(A1810),"",SUMIF($A$3:$A1810,Q$2,$B$3:$B1810))</f>
        <v/>
      </c>
      <c r="R1810" s="0" t="str">
        <f aca="false">IF(ISBLANK(A1810),"",SUMIF($A$3:$A1810,R$2,$B$3:$B1810))</f>
        <v/>
      </c>
      <c r="T1810" s="9" t="str">
        <f aca="false">IF(ISBLANK(A1810),"",IF($A1810=T$2,$C1810,T1809))</f>
        <v/>
      </c>
      <c r="U1810" s="9" t="str">
        <f aca="false">IF(ISBLANK(A1810),"",IF($A1810=U$2,$C1810,U1809))</f>
        <v/>
      </c>
      <c r="V1810" s="9" t="str">
        <f aca="false">IF(ISBLANK(A1810),"",IF($A1810=V$2,$C1810,V1809))</f>
        <v/>
      </c>
      <c r="W1810" s="9" t="str">
        <f aca="false">IF(ISBLANK(A1810),"",IF($A1810=W$2,$C1810,W1809))</f>
        <v/>
      </c>
    </row>
    <row r="1811" customFormat="false" ht="14.1" hidden="false" customHeight="false" outlineLevel="0" collapsed="false">
      <c r="H1811" s="8" t="n">
        <f aca="false">IF(ISBLANK(D1811),,LEFT(D1811,LEN(D1811)-6)*1)</f>
        <v>0</v>
      </c>
      <c r="I1811" s="9" t="str">
        <f aca="false">IF(ISBLANK(A1811),"",-B1811*C1811)</f>
        <v/>
      </c>
      <c r="J1811" s="9" t="str">
        <f aca="false">IF(ISBLANK(A1811),"",-SUM(I$3:I1811))</f>
        <v/>
      </c>
      <c r="K1811" s="9" t="str">
        <f aca="false">IF(ISBLANK(A1811),"",SUMPRODUCT(O1811:R1811,T1811:W1811)-J1811)</f>
        <v/>
      </c>
      <c r="L1811" s="5" t="str">
        <f aca="false">IF(ISBLANK(A1811),"",K1811/$M$1)</f>
        <v/>
      </c>
      <c r="M1811" s="5" t="str">
        <f aca="false">IF(ISBLANK(A1811),"",K1811/($M$1+SUM(K$3:K1810)))</f>
        <v/>
      </c>
      <c r="N1811" s="0" t="str">
        <f aca="false">IF(ISBLANK(A1811),"",IF(H1812=0,NETWORKDAYS($H$3,H1811,holiday!$B$2:$B$10),IF(DAY(H1811)&lt;DAY(H1812),NETWORKDAYS($H$3,H1811,holiday!$B$2:$B$10),0)))</f>
        <v/>
      </c>
      <c r="O1811" s="0" t="str">
        <f aca="false">IF(ISBLANK(A1811),"",SUMIF($A$3:$A1811,O$2,$B$3:$B1811))</f>
        <v/>
      </c>
      <c r="P1811" s="0" t="str">
        <f aca="false">IF(ISBLANK(A1811),"",SUMIF($A$3:$A1811,P$2,$B$3:$B1811))</f>
        <v/>
      </c>
      <c r="Q1811" s="0" t="str">
        <f aca="false">IF(ISBLANK(A1811),"",SUMIF($A$3:$A1811,Q$2,$B$3:$B1811))</f>
        <v/>
      </c>
      <c r="R1811" s="0" t="str">
        <f aca="false">IF(ISBLANK(A1811),"",SUMIF($A$3:$A1811,R$2,$B$3:$B1811))</f>
        <v/>
      </c>
      <c r="T1811" s="9" t="str">
        <f aca="false">IF(ISBLANK(A1811),"",IF($A1811=T$2,$C1811,T1810))</f>
        <v/>
      </c>
      <c r="U1811" s="9" t="str">
        <f aca="false">IF(ISBLANK(A1811),"",IF($A1811=U$2,$C1811,U1810))</f>
        <v/>
      </c>
      <c r="V1811" s="9" t="str">
        <f aca="false">IF(ISBLANK(A1811),"",IF($A1811=V$2,$C1811,V1810))</f>
        <v/>
      </c>
      <c r="W1811" s="9" t="str">
        <f aca="false">IF(ISBLANK(A1811),"",IF($A1811=W$2,$C1811,W1810))</f>
        <v/>
      </c>
    </row>
    <row r="1812" customFormat="false" ht="14.1" hidden="false" customHeight="false" outlineLevel="0" collapsed="false">
      <c r="H1812" s="8" t="n">
        <f aca="false">IF(ISBLANK(D1812),,LEFT(D1812,LEN(D1812)-6)*1)</f>
        <v>0</v>
      </c>
      <c r="I1812" s="9" t="str">
        <f aca="false">IF(ISBLANK(A1812),"",-B1812*C1812)</f>
        <v/>
      </c>
      <c r="J1812" s="9" t="str">
        <f aca="false">IF(ISBLANK(A1812),"",-SUM(I$3:I1812))</f>
        <v/>
      </c>
      <c r="K1812" s="9" t="str">
        <f aca="false">IF(ISBLANK(A1812),"",SUMPRODUCT(O1812:R1812,T1812:W1812)-J1812)</f>
        <v/>
      </c>
      <c r="L1812" s="5" t="str">
        <f aca="false">IF(ISBLANK(A1812),"",K1812/$M$1)</f>
        <v/>
      </c>
      <c r="M1812" s="5" t="str">
        <f aca="false">IF(ISBLANK(A1812),"",K1812/($M$1+SUM(K$3:K1811)))</f>
        <v/>
      </c>
      <c r="N1812" s="0" t="str">
        <f aca="false">IF(ISBLANK(A1812),"",IF(H1813=0,NETWORKDAYS($H$3,H1812,holiday!$B$2:$B$10),IF(DAY(H1812)&lt;DAY(H1813),NETWORKDAYS($H$3,H1812,holiday!$B$2:$B$10),0)))</f>
        <v/>
      </c>
      <c r="O1812" s="0" t="str">
        <f aca="false">IF(ISBLANK(A1812),"",SUMIF($A$3:$A1812,O$2,$B$3:$B1812))</f>
        <v/>
      </c>
      <c r="P1812" s="0" t="str">
        <f aca="false">IF(ISBLANK(A1812),"",SUMIF($A$3:$A1812,P$2,$B$3:$B1812))</f>
        <v/>
      </c>
      <c r="Q1812" s="0" t="str">
        <f aca="false">IF(ISBLANK(A1812),"",SUMIF($A$3:$A1812,Q$2,$B$3:$B1812))</f>
        <v/>
      </c>
      <c r="R1812" s="0" t="str">
        <f aca="false">IF(ISBLANK(A1812),"",SUMIF($A$3:$A1812,R$2,$B$3:$B1812))</f>
        <v/>
      </c>
      <c r="T1812" s="9" t="str">
        <f aca="false">IF(ISBLANK(A1812),"",IF($A1812=T$2,$C1812,T1811))</f>
        <v/>
      </c>
      <c r="U1812" s="9" t="str">
        <f aca="false">IF(ISBLANK(A1812),"",IF($A1812=U$2,$C1812,U1811))</f>
        <v/>
      </c>
      <c r="V1812" s="9" t="str">
        <f aca="false">IF(ISBLANK(A1812),"",IF($A1812=V$2,$C1812,V1811))</f>
        <v/>
      </c>
      <c r="W1812" s="9" t="str">
        <f aca="false">IF(ISBLANK(A1812),"",IF($A1812=W$2,$C1812,W1811))</f>
        <v/>
      </c>
    </row>
    <row r="1813" customFormat="false" ht="14.1" hidden="false" customHeight="false" outlineLevel="0" collapsed="false">
      <c r="H1813" s="8" t="n">
        <f aca="false">IF(ISBLANK(D1813),,LEFT(D1813,LEN(D1813)-6)*1)</f>
        <v>0</v>
      </c>
      <c r="I1813" s="9" t="str">
        <f aca="false">IF(ISBLANK(A1813),"",-B1813*C1813)</f>
        <v/>
      </c>
      <c r="J1813" s="9" t="str">
        <f aca="false">IF(ISBLANK(A1813),"",-SUM(I$3:I1813))</f>
        <v/>
      </c>
      <c r="K1813" s="9" t="str">
        <f aca="false">IF(ISBLANK(A1813),"",SUMPRODUCT(O1813:R1813,T1813:W1813)-J1813)</f>
        <v/>
      </c>
      <c r="L1813" s="5" t="str">
        <f aca="false">IF(ISBLANK(A1813),"",K1813/$M$1)</f>
        <v/>
      </c>
      <c r="M1813" s="5" t="str">
        <f aca="false">IF(ISBLANK(A1813),"",K1813/($M$1+SUM(K$3:K1812)))</f>
        <v/>
      </c>
      <c r="N1813" s="0" t="str">
        <f aca="false">IF(ISBLANK(A1813),"",IF(H1814=0,NETWORKDAYS($H$3,H1813,holiday!$B$2:$B$10),IF(DAY(H1813)&lt;DAY(H1814),NETWORKDAYS($H$3,H1813,holiday!$B$2:$B$10),0)))</f>
        <v/>
      </c>
      <c r="O1813" s="0" t="str">
        <f aca="false">IF(ISBLANK(A1813),"",SUMIF($A$3:$A1813,O$2,$B$3:$B1813))</f>
        <v/>
      </c>
      <c r="P1813" s="0" t="str">
        <f aca="false">IF(ISBLANK(A1813),"",SUMIF($A$3:$A1813,P$2,$B$3:$B1813))</f>
        <v/>
      </c>
      <c r="Q1813" s="0" t="str">
        <f aca="false">IF(ISBLANK(A1813),"",SUMIF($A$3:$A1813,Q$2,$B$3:$B1813))</f>
        <v/>
      </c>
      <c r="R1813" s="0" t="str">
        <f aca="false">IF(ISBLANK(A1813),"",SUMIF($A$3:$A1813,R$2,$B$3:$B1813))</f>
        <v/>
      </c>
      <c r="T1813" s="9" t="str">
        <f aca="false">IF(ISBLANK(A1813),"",IF($A1813=T$2,$C1813,T1812))</f>
        <v/>
      </c>
      <c r="U1813" s="9" t="str">
        <f aca="false">IF(ISBLANK(A1813),"",IF($A1813=U$2,$C1813,U1812))</f>
        <v/>
      </c>
      <c r="V1813" s="9" t="str">
        <f aca="false">IF(ISBLANK(A1813),"",IF($A1813=V$2,$C1813,V1812))</f>
        <v/>
      </c>
      <c r="W1813" s="9" t="str">
        <f aca="false">IF(ISBLANK(A1813),"",IF($A1813=W$2,$C1813,W1812))</f>
        <v/>
      </c>
    </row>
    <row r="1814" customFormat="false" ht="14.1" hidden="false" customHeight="false" outlineLevel="0" collapsed="false">
      <c r="H1814" s="8" t="n">
        <f aca="false">IF(ISBLANK(D1814),,LEFT(D1814,LEN(D1814)-6)*1)</f>
        <v>0</v>
      </c>
      <c r="I1814" s="9" t="str">
        <f aca="false">IF(ISBLANK(A1814),"",-B1814*C1814)</f>
        <v/>
      </c>
      <c r="J1814" s="9" t="str">
        <f aca="false">IF(ISBLANK(A1814),"",-SUM(I$3:I1814))</f>
        <v/>
      </c>
      <c r="K1814" s="9" t="str">
        <f aca="false">IF(ISBLANK(A1814),"",SUMPRODUCT(O1814:R1814,T1814:W1814)-J1814)</f>
        <v/>
      </c>
      <c r="L1814" s="5" t="str">
        <f aca="false">IF(ISBLANK(A1814),"",K1814/$M$1)</f>
        <v/>
      </c>
      <c r="M1814" s="5" t="str">
        <f aca="false">IF(ISBLANK(A1814),"",K1814/($M$1+SUM(K$3:K1813)))</f>
        <v/>
      </c>
      <c r="N1814" s="0" t="str">
        <f aca="false">IF(ISBLANK(A1814),"",IF(H1815=0,NETWORKDAYS($H$3,H1814,holiday!$B$2:$B$10),IF(DAY(H1814)&lt;DAY(H1815),NETWORKDAYS($H$3,H1814,holiday!$B$2:$B$10),0)))</f>
        <v/>
      </c>
      <c r="O1814" s="0" t="str">
        <f aca="false">IF(ISBLANK(A1814),"",SUMIF($A$3:$A1814,O$2,$B$3:$B1814))</f>
        <v/>
      </c>
      <c r="P1814" s="0" t="str">
        <f aca="false">IF(ISBLANK(A1814),"",SUMIF($A$3:$A1814,P$2,$B$3:$B1814))</f>
        <v/>
      </c>
      <c r="Q1814" s="0" t="str">
        <f aca="false">IF(ISBLANK(A1814),"",SUMIF($A$3:$A1814,Q$2,$B$3:$B1814))</f>
        <v/>
      </c>
      <c r="R1814" s="0" t="str">
        <f aca="false">IF(ISBLANK(A1814),"",SUMIF($A$3:$A1814,R$2,$B$3:$B1814))</f>
        <v/>
      </c>
      <c r="T1814" s="9" t="str">
        <f aca="false">IF(ISBLANK(A1814),"",IF($A1814=T$2,$C1814,T1813))</f>
        <v/>
      </c>
      <c r="U1814" s="9" t="str">
        <f aca="false">IF(ISBLANK(A1814),"",IF($A1814=U$2,$C1814,U1813))</f>
        <v/>
      </c>
      <c r="V1814" s="9" t="str">
        <f aca="false">IF(ISBLANK(A1814),"",IF($A1814=V$2,$C1814,V1813))</f>
        <v/>
      </c>
      <c r="W1814" s="9" t="str">
        <f aca="false">IF(ISBLANK(A1814),"",IF($A1814=W$2,$C1814,W1813))</f>
        <v/>
      </c>
    </row>
    <row r="1815" customFormat="false" ht="14.1" hidden="false" customHeight="false" outlineLevel="0" collapsed="false">
      <c r="H1815" s="8" t="n">
        <f aca="false">IF(ISBLANK(D1815),,LEFT(D1815,LEN(D1815)-6)*1)</f>
        <v>0</v>
      </c>
      <c r="I1815" s="9" t="str">
        <f aca="false">IF(ISBLANK(A1815),"",-B1815*C1815)</f>
        <v/>
      </c>
      <c r="J1815" s="9" t="str">
        <f aca="false">IF(ISBLANK(A1815),"",-SUM(I$3:I1815))</f>
        <v/>
      </c>
      <c r="K1815" s="9" t="str">
        <f aca="false">IF(ISBLANK(A1815),"",SUMPRODUCT(O1815:R1815,T1815:W1815)-J1815)</f>
        <v/>
      </c>
      <c r="L1815" s="5" t="str">
        <f aca="false">IF(ISBLANK(A1815),"",K1815/$M$1)</f>
        <v/>
      </c>
      <c r="M1815" s="5" t="str">
        <f aca="false">IF(ISBLANK(A1815),"",K1815/($M$1+SUM(K$3:K1814)))</f>
        <v/>
      </c>
      <c r="N1815" s="0" t="str">
        <f aca="false">IF(ISBLANK(A1815),"",IF(H1816=0,NETWORKDAYS($H$3,H1815,holiday!$B$2:$B$10),IF(DAY(H1815)&lt;DAY(H1816),NETWORKDAYS($H$3,H1815,holiday!$B$2:$B$10),0)))</f>
        <v/>
      </c>
      <c r="O1815" s="0" t="str">
        <f aca="false">IF(ISBLANK(A1815),"",SUMIF($A$3:$A1815,O$2,$B$3:$B1815))</f>
        <v/>
      </c>
      <c r="P1815" s="0" t="str">
        <f aca="false">IF(ISBLANK(A1815),"",SUMIF($A$3:$A1815,P$2,$B$3:$B1815))</f>
        <v/>
      </c>
      <c r="Q1815" s="0" t="str">
        <f aca="false">IF(ISBLANK(A1815),"",SUMIF($A$3:$A1815,Q$2,$B$3:$B1815))</f>
        <v/>
      </c>
      <c r="R1815" s="0" t="str">
        <f aca="false">IF(ISBLANK(A1815),"",SUMIF($A$3:$A1815,R$2,$B$3:$B1815))</f>
        <v/>
      </c>
      <c r="T1815" s="9" t="str">
        <f aca="false">IF(ISBLANK(A1815),"",IF($A1815=T$2,$C1815,T1814))</f>
        <v/>
      </c>
      <c r="U1815" s="9" t="str">
        <f aca="false">IF(ISBLANK(A1815),"",IF($A1815=U$2,$C1815,U1814))</f>
        <v/>
      </c>
      <c r="V1815" s="9" t="str">
        <f aca="false">IF(ISBLANK(A1815),"",IF($A1815=V$2,$C1815,V1814))</f>
        <v/>
      </c>
      <c r="W1815" s="9" t="str">
        <f aca="false">IF(ISBLANK(A1815),"",IF($A1815=W$2,$C1815,W1814))</f>
        <v/>
      </c>
    </row>
    <row r="1816" customFormat="false" ht="14.1" hidden="false" customHeight="false" outlineLevel="0" collapsed="false">
      <c r="H1816" s="8" t="n">
        <f aca="false">IF(ISBLANK(D1816),,LEFT(D1816,LEN(D1816)-6)*1)</f>
        <v>0</v>
      </c>
      <c r="I1816" s="9" t="str">
        <f aca="false">IF(ISBLANK(A1816),"",-B1816*C1816)</f>
        <v/>
      </c>
      <c r="J1816" s="9" t="str">
        <f aca="false">IF(ISBLANK(A1816),"",-SUM(I$3:I1816))</f>
        <v/>
      </c>
      <c r="K1816" s="9" t="str">
        <f aca="false">IF(ISBLANK(A1816),"",SUMPRODUCT(O1816:R1816,T1816:W1816)-J1816)</f>
        <v/>
      </c>
      <c r="L1816" s="5" t="str">
        <f aca="false">IF(ISBLANK(A1816),"",K1816/$M$1)</f>
        <v/>
      </c>
      <c r="M1816" s="5" t="str">
        <f aca="false">IF(ISBLANK(A1816),"",K1816/($M$1+SUM(K$3:K1815)))</f>
        <v/>
      </c>
      <c r="N1816" s="0" t="str">
        <f aca="false">IF(ISBLANK(A1816),"",IF(H1817=0,NETWORKDAYS($H$3,H1816,holiday!$B$2:$B$10),IF(DAY(H1816)&lt;DAY(H1817),NETWORKDAYS($H$3,H1816,holiday!$B$2:$B$10),0)))</f>
        <v/>
      </c>
      <c r="O1816" s="0" t="str">
        <f aca="false">IF(ISBLANK(A1816),"",SUMIF($A$3:$A1816,O$2,$B$3:$B1816))</f>
        <v/>
      </c>
      <c r="P1816" s="0" t="str">
        <f aca="false">IF(ISBLANK(A1816),"",SUMIF($A$3:$A1816,P$2,$B$3:$B1816))</f>
        <v/>
      </c>
      <c r="Q1816" s="0" t="str">
        <f aca="false">IF(ISBLANK(A1816),"",SUMIF($A$3:$A1816,Q$2,$B$3:$B1816))</f>
        <v/>
      </c>
      <c r="R1816" s="0" t="str">
        <f aca="false">IF(ISBLANK(A1816),"",SUMIF($A$3:$A1816,R$2,$B$3:$B1816))</f>
        <v/>
      </c>
      <c r="T1816" s="9" t="str">
        <f aca="false">IF(ISBLANK(A1816),"",IF($A1816=T$2,$C1816,T1815))</f>
        <v/>
      </c>
      <c r="U1816" s="9" t="str">
        <f aca="false">IF(ISBLANK(A1816),"",IF($A1816=U$2,$C1816,U1815))</f>
        <v/>
      </c>
      <c r="V1816" s="9" t="str">
        <f aca="false">IF(ISBLANK(A1816),"",IF($A1816=V$2,$C1816,V1815))</f>
        <v/>
      </c>
      <c r="W1816" s="9" t="str">
        <f aca="false">IF(ISBLANK(A1816),"",IF($A1816=W$2,$C1816,W1815))</f>
        <v/>
      </c>
    </row>
    <row r="1817" customFormat="false" ht="14.1" hidden="false" customHeight="false" outlineLevel="0" collapsed="false">
      <c r="H1817" s="8" t="n">
        <f aca="false">IF(ISBLANK(D1817),,LEFT(D1817,LEN(D1817)-6)*1)</f>
        <v>0</v>
      </c>
      <c r="I1817" s="9" t="str">
        <f aca="false">IF(ISBLANK(A1817),"",-B1817*C1817)</f>
        <v/>
      </c>
      <c r="J1817" s="9" t="str">
        <f aca="false">IF(ISBLANK(A1817),"",-SUM(I$3:I1817))</f>
        <v/>
      </c>
      <c r="K1817" s="9" t="str">
        <f aca="false">IF(ISBLANK(A1817),"",SUMPRODUCT(O1817:R1817,T1817:W1817)-J1817)</f>
        <v/>
      </c>
      <c r="L1817" s="5" t="str">
        <f aca="false">IF(ISBLANK(A1817),"",K1817/$M$1)</f>
        <v/>
      </c>
      <c r="M1817" s="5" t="str">
        <f aca="false">IF(ISBLANK(A1817),"",K1817/($M$1+SUM(K$3:K1816)))</f>
        <v/>
      </c>
      <c r="N1817" s="0" t="str">
        <f aca="false">IF(ISBLANK(A1817),"",IF(H1818=0,NETWORKDAYS($H$3,H1817,holiday!$B$2:$B$10),IF(DAY(H1817)&lt;DAY(H1818),NETWORKDAYS($H$3,H1817,holiday!$B$2:$B$10),0)))</f>
        <v/>
      </c>
      <c r="O1817" s="0" t="str">
        <f aca="false">IF(ISBLANK(A1817),"",SUMIF($A$3:$A1817,O$2,$B$3:$B1817))</f>
        <v/>
      </c>
      <c r="P1817" s="0" t="str">
        <f aca="false">IF(ISBLANK(A1817),"",SUMIF($A$3:$A1817,P$2,$B$3:$B1817))</f>
        <v/>
      </c>
      <c r="Q1817" s="0" t="str">
        <f aca="false">IF(ISBLANK(A1817),"",SUMIF($A$3:$A1817,Q$2,$B$3:$B1817))</f>
        <v/>
      </c>
      <c r="R1817" s="0" t="str">
        <f aca="false">IF(ISBLANK(A1817),"",SUMIF($A$3:$A1817,R$2,$B$3:$B1817))</f>
        <v/>
      </c>
      <c r="T1817" s="9" t="str">
        <f aca="false">IF(ISBLANK(A1817),"",IF($A1817=T$2,$C1817,T1816))</f>
        <v/>
      </c>
      <c r="U1817" s="9" t="str">
        <f aca="false">IF(ISBLANK(A1817),"",IF($A1817=U$2,$C1817,U1816))</f>
        <v/>
      </c>
      <c r="V1817" s="9" t="str">
        <f aca="false">IF(ISBLANK(A1817),"",IF($A1817=V$2,$C1817,V1816))</f>
        <v/>
      </c>
      <c r="W1817" s="9" t="str">
        <f aca="false">IF(ISBLANK(A1817),"",IF($A1817=W$2,$C1817,W1816))</f>
        <v/>
      </c>
    </row>
    <row r="1818" customFormat="false" ht="14.1" hidden="false" customHeight="false" outlineLevel="0" collapsed="false">
      <c r="H1818" s="8" t="n">
        <f aca="false">IF(ISBLANK(D1818),,LEFT(D1818,LEN(D1818)-6)*1)</f>
        <v>0</v>
      </c>
      <c r="I1818" s="9" t="str">
        <f aca="false">IF(ISBLANK(A1818),"",-B1818*C1818)</f>
        <v/>
      </c>
      <c r="J1818" s="9" t="str">
        <f aca="false">IF(ISBLANK(A1818),"",-SUM(I$3:I1818))</f>
        <v/>
      </c>
      <c r="K1818" s="9" t="str">
        <f aca="false">IF(ISBLANK(A1818),"",SUMPRODUCT(O1818:R1818,T1818:W1818)-J1818)</f>
        <v/>
      </c>
      <c r="L1818" s="5" t="str">
        <f aca="false">IF(ISBLANK(A1818),"",K1818/$M$1)</f>
        <v/>
      </c>
      <c r="M1818" s="5" t="str">
        <f aca="false">IF(ISBLANK(A1818),"",K1818/($M$1+SUM(K$3:K1817)))</f>
        <v/>
      </c>
      <c r="N1818" s="0" t="str">
        <f aca="false">IF(ISBLANK(A1818),"",IF(H1819=0,NETWORKDAYS($H$3,H1818,holiday!$B$2:$B$10),IF(DAY(H1818)&lt;DAY(H1819),NETWORKDAYS($H$3,H1818,holiday!$B$2:$B$10),0)))</f>
        <v/>
      </c>
      <c r="O1818" s="0" t="str">
        <f aca="false">IF(ISBLANK(A1818),"",SUMIF($A$3:$A1818,O$2,$B$3:$B1818))</f>
        <v/>
      </c>
      <c r="P1818" s="0" t="str">
        <f aca="false">IF(ISBLANK(A1818),"",SUMIF($A$3:$A1818,P$2,$B$3:$B1818))</f>
        <v/>
      </c>
      <c r="Q1818" s="0" t="str">
        <f aca="false">IF(ISBLANK(A1818),"",SUMIF($A$3:$A1818,Q$2,$B$3:$B1818))</f>
        <v/>
      </c>
      <c r="R1818" s="0" t="str">
        <f aca="false">IF(ISBLANK(A1818),"",SUMIF($A$3:$A1818,R$2,$B$3:$B1818))</f>
        <v/>
      </c>
      <c r="T1818" s="9" t="str">
        <f aca="false">IF(ISBLANK(A1818),"",IF($A1818=T$2,$C1818,T1817))</f>
        <v/>
      </c>
      <c r="U1818" s="9" t="str">
        <f aca="false">IF(ISBLANK(A1818),"",IF($A1818=U$2,$C1818,U1817))</f>
        <v/>
      </c>
      <c r="V1818" s="9" t="str">
        <f aca="false">IF(ISBLANK(A1818),"",IF($A1818=V$2,$C1818,V1817))</f>
        <v/>
      </c>
      <c r="W1818" s="9" t="str">
        <f aca="false">IF(ISBLANK(A1818),"",IF($A1818=W$2,$C1818,W1817))</f>
        <v/>
      </c>
    </row>
    <row r="1819" customFormat="false" ht="14.1" hidden="false" customHeight="false" outlineLevel="0" collapsed="false">
      <c r="H1819" s="8" t="n">
        <f aca="false">IF(ISBLANK(D1819),,LEFT(D1819,LEN(D1819)-6)*1)</f>
        <v>0</v>
      </c>
      <c r="I1819" s="9" t="str">
        <f aca="false">IF(ISBLANK(A1819),"",-B1819*C1819)</f>
        <v/>
      </c>
      <c r="J1819" s="9" t="str">
        <f aca="false">IF(ISBLANK(A1819),"",-SUM(I$3:I1819))</f>
        <v/>
      </c>
      <c r="K1819" s="9" t="str">
        <f aca="false">IF(ISBLANK(A1819),"",SUMPRODUCT(O1819:R1819,T1819:W1819)-J1819)</f>
        <v/>
      </c>
      <c r="L1819" s="5" t="str">
        <f aca="false">IF(ISBLANK(A1819),"",K1819/$M$1)</f>
        <v/>
      </c>
      <c r="M1819" s="5" t="str">
        <f aca="false">IF(ISBLANK(A1819),"",K1819/($M$1+SUM(K$3:K1818)))</f>
        <v/>
      </c>
      <c r="N1819" s="0" t="str">
        <f aca="false">IF(ISBLANK(A1819),"",IF(H1820=0,NETWORKDAYS($H$3,H1819,holiday!$B$2:$B$10),IF(DAY(H1819)&lt;DAY(H1820),NETWORKDAYS($H$3,H1819,holiday!$B$2:$B$10),0)))</f>
        <v/>
      </c>
      <c r="O1819" s="0" t="str">
        <f aca="false">IF(ISBLANK(A1819),"",SUMIF($A$3:$A1819,O$2,$B$3:$B1819))</f>
        <v/>
      </c>
      <c r="P1819" s="0" t="str">
        <f aca="false">IF(ISBLANK(A1819),"",SUMIF($A$3:$A1819,P$2,$B$3:$B1819))</f>
        <v/>
      </c>
      <c r="Q1819" s="0" t="str">
        <f aca="false">IF(ISBLANK(A1819),"",SUMIF($A$3:$A1819,Q$2,$B$3:$B1819))</f>
        <v/>
      </c>
      <c r="R1819" s="0" t="str">
        <f aca="false">IF(ISBLANK(A1819),"",SUMIF($A$3:$A1819,R$2,$B$3:$B1819))</f>
        <v/>
      </c>
      <c r="T1819" s="9" t="str">
        <f aca="false">IF(ISBLANK(A1819),"",IF($A1819=T$2,$C1819,T1818))</f>
        <v/>
      </c>
      <c r="U1819" s="9" t="str">
        <f aca="false">IF(ISBLANK(A1819),"",IF($A1819=U$2,$C1819,U1818))</f>
        <v/>
      </c>
      <c r="V1819" s="9" t="str">
        <f aca="false">IF(ISBLANK(A1819),"",IF($A1819=V$2,$C1819,V1818))</f>
        <v/>
      </c>
      <c r="W1819" s="9" t="str">
        <f aca="false">IF(ISBLANK(A1819),"",IF($A1819=W$2,$C1819,W1818))</f>
        <v/>
      </c>
    </row>
    <row r="1820" customFormat="false" ht="14.1" hidden="false" customHeight="false" outlineLevel="0" collapsed="false">
      <c r="H1820" s="8" t="n">
        <f aca="false">IF(ISBLANK(D1820),,LEFT(D1820,LEN(D1820)-6)*1)</f>
        <v>0</v>
      </c>
      <c r="I1820" s="9" t="str">
        <f aca="false">IF(ISBLANK(A1820),"",-B1820*C1820)</f>
        <v/>
      </c>
      <c r="J1820" s="9" t="str">
        <f aca="false">IF(ISBLANK(A1820),"",-SUM(I$3:I1820))</f>
        <v/>
      </c>
      <c r="K1820" s="9" t="str">
        <f aca="false">IF(ISBLANK(A1820),"",SUMPRODUCT(O1820:R1820,T1820:W1820)-J1820)</f>
        <v/>
      </c>
      <c r="L1820" s="5" t="str">
        <f aca="false">IF(ISBLANK(A1820),"",K1820/$M$1)</f>
        <v/>
      </c>
      <c r="M1820" s="5" t="str">
        <f aca="false">IF(ISBLANK(A1820),"",K1820/($M$1+SUM(K$3:K1819)))</f>
        <v/>
      </c>
      <c r="N1820" s="0" t="str">
        <f aca="false">IF(ISBLANK(A1820),"",IF(H1821=0,NETWORKDAYS($H$3,H1820,holiday!$B$2:$B$10),IF(DAY(H1820)&lt;DAY(H1821),NETWORKDAYS($H$3,H1820,holiday!$B$2:$B$10),0)))</f>
        <v/>
      </c>
      <c r="O1820" s="0" t="str">
        <f aca="false">IF(ISBLANK(A1820),"",SUMIF($A$3:$A1820,O$2,$B$3:$B1820))</f>
        <v/>
      </c>
      <c r="P1820" s="0" t="str">
        <f aca="false">IF(ISBLANK(A1820),"",SUMIF($A$3:$A1820,P$2,$B$3:$B1820))</f>
        <v/>
      </c>
      <c r="Q1820" s="0" t="str">
        <f aca="false">IF(ISBLANK(A1820),"",SUMIF($A$3:$A1820,Q$2,$B$3:$B1820))</f>
        <v/>
      </c>
      <c r="R1820" s="0" t="str">
        <f aca="false">IF(ISBLANK(A1820),"",SUMIF($A$3:$A1820,R$2,$B$3:$B1820))</f>
        <v/>
      </c>
      <c r="T1820" s="9" t="str">
        <f aca="false">IF(ISBLANK(A1820),"",IF($A1820=T$2,$C1820,T1819))</f>
        <v/>
      </c>
      <c r="U1820" s="9" t="str">
        <f aca="false">IF(ISBLANK(A1820),"",IF($A1820=U$2,$C1820,U1819))</f>
        <v/>
      </c>
      <c r="V1820" s="9" t="str">
        <f aca="false">IF(ISBLANK(A1820),"",IF($A1820=V$2,$C1820,V1819))</f>
        <v/>
      </c>
      <c r="W1820" s="9" t="str">
        <f aca="false">IF(ISBLANK(A1820),"",IF($A1820=W$2,$C1820,W1819))</f>
        <v/>
      </c>
    </row>
    <row r="1821" customFormat="false" ht="14.1" hidden="false" customHeight="false" outlineLevel="0" collapsed="false">
      <c r="H1821" s="8" t="n">
        <f aca="false">IF(ISBLANK(D1821),,LEFT(D1821,LEN(D1821)-6)*1)</f>
        <v>0</v>
      </c>
      <c r="I1821" s="9" t="str">
        <f aca="false">IF(ISBLANK(A1821),"",-B1821*C1821)</f>
        <v/>
      </c>
      <c r="J1821" s="9" t="str">
        <f aca="false">IF(ISBLANK(A1821),"",-SUM(I$3:I1821))</f>
        <v/>
      </c>
      <c r="K1821" s="9" t="str">
        <f aca="false">IF(ISBLANK(A1821),"",SUMPRODUCT(O1821:R1821,T1821:W1821)-J1821)</f>
        <v/>
      </c>
      <c r="L1821" s="5" t="str">
        <f aca="false">IF(ISBLANK(A1821),"",K1821/$M$1)</f>
        <v/>
      </c>
      <c r="M1821" s="5" t="str">
        <f aca="false">IF(ISBLANK(A1821),"",K1821/($M$1+SUM(K$3:K1820)))</f>
        <v/>
      </c>
      <c r="N1821" s="0" t="str">
        <f aca="false">IF(ISBLANK(A1821),"",IF(H1822=0,NETWORKDAYS($H$3,H1821,holiday!$B$2:$B$10),IF(DAY(H1821)&lt;DAY(H1822),NETWORKDAYS($H$3,H1821,holiday!$B$2:$B$10),0)))</f>
        <v/>
      </c>
      <c r="O1821" s="0" t="str">
        <f aca="false">IF(ISBLANK(A1821),"",SUMIF($A$3:$A1821,O$2,$B$3:$B1821))</f>
        <v/>
      </c>
      <c r="P1821" s="0" t="str">
        <f aca="false">IF(ISBLANK(A1821),"",SUMIF($A$3:$A1821,P$2,$B$3:$B1821))</f>
        <v/>
      </c>
      <c r="Q1821" s="0" t="str">
        <f aca="false">IF(ISBLANK(A1821),"",SUMIF($A$3:$A1821,Q$2,$B$3:$B1821))</f>
        <v/>
      </c>
      <c r="R1821" s="0" t="str">
        <f aca="false">IF(ISBLANK(A1821),"",SUMIF($A$3:$A1821,R$2,$B$3:$B1821))</f>
        <v/>
      </c>
      <c r="T1821" s="9" t="str">
        <f aca="false">IF(ISBLANK(A1821),"",IF($A1821=T$2,$C1821,T1820))</f>
        <v/>
      </c>
      <c r="U1821" s="9" t="str">
        <f aca="false">IF(ISBLANK(A1821),"",IF($A1821=U$2,$C1821,U1820))</f>
        <v/>
      </c>
      <c r="V1821" s="9" t="str">
        <f aca="false">IF(ISBLANK(A1821),"",IF($A1821=V$2,$C1821,V1820))</f>
        <v/>
      </c>
      <c r="W1821" s="9" t="str">
        <f aca="false">IF(ISBLANK(A1821),"",IF($A1821=W$2,$C1821,W1820))</f>
        <v/>
      </c>
    </row>
    <row r="1822" customFormat="false" ht="14.1" hidden="false" customHeight="false" outlineLevel="0" collapsed="false">
      <c r="H1822" s="8" t="n">
        <f aca="false">IF(ISBLANK(D1822),,LEFT(D1822,LEN(D1822)-6)*1)</f>
        <v>0</v>
      </c>
      <c r="I1822" s="9" t="str">
        <f aca="false">IF(ISBLANK(A1822),"",-B1822*C1822)</f>
        <v/>
      </c>
      <c r="J1822" s="9" t="str">
        <f aca="false">IF(ISBLANK(A1822),"",-SUM(I$3:I1822))</f>
        <v/>
      </c>
      <c r="K1822" s="9" t="str">
        <f aca="false">IF(ISBLANK(A1822),"",SUMPRODUCT(O1822:R1822,T1822:W1822)-J1822)</f>
        <v/>
      </c>
      <c r="L1822" s="5" t="str">
        <f aca="false">IF(ISBLANK(A1822),"",K1822/$M$1)</f>
        <v/>
      </c>
      <c r="M1822" s="5" t="str">
        <f aca="false">IF(ISBLANK(A1822),"",K1822/($M$1+SUM(K$3:K1821)))</f>
        <v/>
      </c>
      <c r="N1822" s="0" t="str">
        <f aca="false">IF(ISBLANK(A1822),"",IF(H1823=0,NETWORKDAYS($H$3,H1822,holiday!$B$2:$B$10),IF(DAY(H1822)&lt;DAY(H1823),NETWORKDAYS($H$3,H1822,holiday!$B$2:$B$10),0)))</f>
        <v/>
      </c>
      <c r="O1822" s="0" t="str">
        <f aca="false">IF(ISBLANK(A1822),"",SUMIF($A$3:$A1822,O$2,$B$3:$B1822))</f>
        <v/>
      </c>
      <c r="P1822" s="0" t="str">
        <f aca="false">IF(ISBLANK(A1822),"",SUMIF($A$3:$A1822,P$2,$B$3:$B1822))</f>
        <v/>
      </c>
      <c r="Q1822" s="0" t="str">
        <f aca="false">IF(ISBLANK(A1822),"",SUMIF($A$3:$A1822,Q$2,$B$3:$B1822))</f>
        <v/>
      </c>
      <c r="R1822" s="0" t="str">
        <f aca="false">IF(ISBLANK(A1822),"",SUMIF($A$3:$A1822,R$2,$B$3:$B1822))</f>
        <v/>
      </c>
      <c r="T1822" s="9" t="str">
        <f aca="false">IF(ISBLANK(A1822),"",IF($A1822=T$2,$C1822,T1821))</f>
        <v/>
      </c>
      <c r="U1822" s="9" t="str">
        <f aca="false">IF(ISBLANK(A1822),"",IF($A1822=U$2,$C1822,U1821))</f>
        <v/>
      </c>
      <c r="V1822" s="9" t="str">
        <f aca="false">IF(ISBLANK(A1822),"",IF($A1822=V$2,$C1822,V1821))</f>
        <v/>
      </c>
      <c r="W1822" s="9" t="str">
        <f aca="false">IF(ISBLANK(A1822),"",IF($A1822=W$2,$C1822,W1821))</f>
        <v/>
      </c>
    </row>
    <row r="1823" customFormat="false" ht="14.1" hidden="false" customHeight="false" outlineLevel="0" collapsed="false">
      <c r="H1823" s="8" t="n">
        <f aca="false">IF(ISBLANK(D1823),,LEFT(D1823,LEN(D1823)-6)*1)</f>
        <v>0</v>
      </c>
      <c r="I1823" s="9" t="str">
        <f aca="false">IF(ISBLANK(A1823),"",-B1823*C1823)</f>
        <v/>
      </c>
      <c r="J1823" s="9" t="str">
        <f aca="false">IF(ISBLANK(A1823),"",-SUM(I$3:I1823))</f>
        <v/>
      </c>
      <c r="K1823" s="9" t="str">
        <f aca="false">IF(ISBLANK(A1823),"",SUMPRODUCT(O1823:R1823,T1823:W1823)-J1823)</f>
        <v/>
      </c>
      <c r="L1823" s="5" t="str">
        <f aca="false">IF(ISBLANK(A1823),"",K1823/$M$1)</f>
        <v/>
      </c>
      <c r="M1823" s="5" t="str">
        <f aca="false">IF(ISBLANK(A1823),"",K1823/($M$1+SUM(K$3:K1822)))</f>
        <v/>
      </c>
      <c r="N1823" s="0" t="str">
        <f aca="false">IF(ISBLANK(A1823),"",IF(H1824=0,NETWORKDAYS($H$3,H1823,holiday!$B$2:$B$10),IF(DAY(H1823)&lt;DAY(H1824),NETWORKDAYS($H$3,H1823,holiday!$B$2:$B$10),0)))</f>
        <v/>
      </c>
      <c r="O1823" s="0" t="str">
        <f aca="false">IF(ISBLANK(A1823),"",SUMIF($A$3:$A1823,O$2,$B$3:$B1823))</f>
        <v/>
      </c>
      <c r="P1823" s="0" t="str">
        <f aca="false">IF(ISBLANK(A1823),"",SUMIF($A$3:$A1823,P$2,$B$3:$B1823))</f>
        <v/>
      </c>
      <c r="Q1823" s="0" t="str">
        <f aca="false">IF(ISBLANK(A1823),"",SUMIF($A$3:$A1823,Q$2,$B$3:$B1823))</f>
        <v/>
      </c>
      <c r="R1823" s="0" t="str">
        <f aca="false">IF(ISBLANK(A1823),"",SUMIF($A$3:$A1823,R$2,$B$3:$B1823))</f>
        <v/>
      </c>
      <c r="T1823" s="9" t="str">
        <f aca="false">IF(ISBLANK(A1823),"",IF($A1823=T$2,$C1823,T1822))</f>
        <v/>
      </c>
      <c r="U1823" s="9" t="str">
        <f aca="false">IF(ISBLANK(A1823),"",IF($A1823=U$2,$C1823,U1822))</f>
        <v/>
      </c>
      <c r="V1823" s="9" t="str">
        <f aca="false">IF(ISBLANK(A1823),"",IF($A1823=V$2,$C1823,V1822))</f>
        <v/>
      </c>
      <c r="W1823" s="9" t="str">
        <f aca="false">IF(ISBLANK(A1823),"",IF($A1823=W$2,$C1823,W1822))</f>
        <v/>
      </c>
    </row>
    <row r="1824" customFormat="false" ht="14.1" hidden="false" customHeight="false" outlineLevel="0" collapsed="false">
      <c r="H1824" s="8" t="n">
        <f aca="false">IF(ISBLANK(D1824),,LEFT(D1824,LEN(D1824)-6)*1)</f>
        <v>0</v>
      </c>
      <c r="I1824" s="9" t="str">
        <f aca="false">IF(ISBLANK(A1824),"",-B1824*C1824)</f>
        <v/>
      </c>
      <c r="J1824" s="9" t="str">
        <f aca="false">IF(ISBLANK(A1824),"",-SUM(I$3:I1824))</f>
        <v/>
      </c>
      <c r="K1824" s="9" t="str">
        <f aca="false">IF(ISBLANK(A1824),"",SUMPRODUCT(O1824:R1824,T1824:W1824)-J1824)</f>
        <v/>
      </c>
      <c r="L1824" s="5" t="str">
        <f aca="false">IF(ISBLANK(A1824),"",K1824/$M$1)</f>
        <v/>
      </c>
      <c r="M1824" s="5" t="str">
        <f aca="false">IF(ISBLANK(A1824),"",K1824/($M$1+SUM(K$3:K1823)))</f>
        <v/>
      </c>
      <c r="N1824" s="0" t="str">
        <f aca="false">IF(ISBLANK(A1824),"",IF(H1825=0,NETWORKDAYS($H$3,H1824,holiday!$B$2:$B$10),IF(DAY(H1824)&lt;DAY(H1825),NETWORKDAYS($H$3,H1824,holiday!$B$2:$B$10),0)))</f>
        <v/>
      </c>
      <c r="O1824" s="0" t="str">
        <f aca="false">IF(ISBLANK(A1824),"",SUMIF($A$3:$A1824,O$2,$B$3:$B1824))</f>
        <v/>
      </c>
      <c r="P1824" s="0" t="str">
        <f aca="false">IF(ISBLANK(A1824),"",SUMIF($A$3:$A1824,P$2,$B$3:$B1824))</f>
        <v/>
      </c>
      <c r="Q1824" s="0" t="str">
        <f aca="false">IF(ISBLANK(A1824),"",SUMIF($A$3:$A1824,Q$2,$B$3:$B1824))</f>
        <v/>
      </c>
      <c r="R1824" s="0" t="str">
        <f aca="false">IF(ISBLANK(A1824),"",SUMIF($A$3:$A1824,R$2,$B$3:$B1824))</f>
        <v/>
      </c>
      <c r="T1824" s="9" t="str">
        <f aca="false">IF(ISBLANK(A1824),"",IF($A1824=T$2,$C1824,T1823))</f>
        <v/>
      </c>
      <c r="U1824" s="9" t="str">
        <f aca="false">IF(ISBLANK(A1824),"",IF($A1824=U$2,$C1824,U1823))</f>
        <v/>
      </c>
      <c r="V1824" s="9" t="str">
        <f aca="false">IF(ISBLANK(A1824),"",IF($A1824=V$2,$C1824,V1823))</f>
        <v/>
      </c>
      <c r="W1824" s="9" t="str">
        <f aca="false">IF(ISBLANK(A1824),"",IF($A1824=W$2,$C1824,W1823))</f>
        <v/>
      </c>
    </row>
    <row r="1825" customFormat="false" ht="14.1" hidden="false" customHeight="false" outlineLevel="0" collapsed="false">
      <c r="H1825" s="8" t="n">
        <f aca="false">IF(ISBLANK(D1825),,LEFT(D1825,LEN(D1825)-6)*1)</f>
        <v>0</v>
      </c>
      <c r="I1825" s="9" t="str">
        <f aca="false">IF(ISBLANK(A1825),"",-B1825*C1825)</f>
        <v/>
      </c>
      <c r="J1825" s="9" t="str">
        <f aca="false">IF(ISBLANK(A1825),"",-SUM(I$3:I1825))</f>
        <v/>
      </c>
      <c r="K1825" s="9" t="str">
        <f aca="false">IF(ISBLANK(A1825),"",SUMPRODUCT(O1825:R1825,T1825:W1825)-J1825)</f>
        <v/>
      </c>
      <c r="L1825" s="5" t="str">
        <f aca="false">IF(ISBLANK(A1825),"",K1825/$M$1)</f>
        <v/>
      </c>
      <c r="M1825" s="5" t="str">
        <f aca="false">IF(ISBLANK(A1825),"",K1825/($M$1+SUM(K$3:K1824)))</f>
        <v/>
      </c>
      <c r="N1825" s="0" t="str">
        <f aca="false">IF(ISBLANK(A1825),"",IF(H1826=0,NETWORKDAYS($H$3,H1825,holiday!$B$2:$B$10),IF(DAY(H1825)&lt;DAY(H1826),NETWORKDAYS($H$3,H1825,holiday!$B$2:$B$10),0)))</f>
        <v/>
      </c>
      <c r="O1825" s="0" t="str">
        <f aca="false">IF(ISBLANK(A1825),"",SUMIF($A$3:$A1825,O$2,$B$3:$B1825))</f>
        <v/>
      </c>
      <c r="P1825" s="0" t="str">
        <f aca="false">IF(ISBLANK(A1825),"",SUMIF($A$3:$A1825,P$2,$B$3:$B1825))</f>
        <v/>
      </c>
      <c r="Q1825" s="0" t="str">
        <f aca="false">IF(ISBLANK(A1825),"",SUMIF($A$3:$A1825,Q$2,$B$3:$B1825))</f>
        <v/>
      </c>
      <c r="R1825" s="0" t="str">
        <f aca="false">IF(ISBLANK(A1825),"",SUMIF($A$3:$A1825,R$2,$B$3:$B1825))</f>
        <v/>
      </c>
      <c r="T1825" s="9" t="str">
        <f aca="false">IF(ISBLANK(A1825),"",IF($A1825=T$2,$C1825,T1824))</f>
        <v/>
      </c>
      <c r="U1825" s="9" t="str">
        <f aca="false">IF(ISBLANK(A1825),"",IF($A1825=U$2,$C1825,U1824))</f>
        <v/>
      </c>
      <c r="V1825" s="9" t="str">
        <f aca="false">IF(ISBLANK(A1825),"",IF($A1825=V$2,$C1825,V1824))</f>
        <v/>
      </c>
      <c r="W1825" s="9" t="str">
        <f aca="false">IF(ISBLANK(A1825),"",IF($A1825=W$2,$C1825,W1824))</f>
        <v/>
      </c>
    </row>
    <row r="1826" customFormat="false" ht="14.1" hidden="false" customHeight="false" outlineLevel="0" collapsed="false">
      <c r="H1826" s="8" t="n">
        <f aca="false">IF(ISBLANK(D1826),,LEFT(D1826,LEN(D1826)-6)*1)</f>
        <v>0</v>
      </c>
      <c r="I1826" s="9" t="str">
        <f aca="false">IF(ISBLANK(A1826),"",-B1826*C1826)</f>
        <v/>
      </c>
      <c r="J1826" s="9" t="str">
        <f aca="false">IF(ISBLANK(A1826),"",-SUM(I$3:I1826))</f>
        <v/>
      </c>
      <c r="K1826" s="9" t="str">
        <f aca="false">IF(ISBLANK(A1826),"",SUMPRODUCT(O1826:R1826,T1826:W1826)-J1826)</f>
        <v/>
      </c>
      <c r="L1826" s="5" t="str">
        <f aca="false">IF(ISBLANK(A1826),"",K1826/$M$1)</f>
        <v/>
      </c>
      <c r="M1826" s="5" t="str">
        <f aca="false">IF(ISBLANK(A1826),"",K1826/($M$1+SUM(K$3:K1825)))</f>
        <v/>
      </c>
      <c r="N1826" s="0" t="str">
        <f aca="false">IF(ISBLANK(A1826),"",IF(H1827=0,NETWORKDAYS($H$3,H1826,holiday!$B$2:$B$10),IF(DAY(H1826)&lt;DAY(H1827),NETWORKDAYS($H$3,H1826,holiday!$B$2:$B$10),0)))</f>
        <v/>
      </c>
      <c r="O1826" s="0" t="str">
        <f aca="false">IF(ISBLANK(A1826),"",SUMIF($A$3:$A1826,O$2,$B$3:$B1826))</f>
        <v/>
      </c>
      <c r="P1826" s="0" t="str">
        <f aca="false">IF(ISBLANK(A1826),"",SUMIF($A$3:$A1826,P$2,$B$3:$B1826))</f>
        <v/>
      </c>
      <c r="Q1826" s="0" t="str">
        <f aca="false">IF(ISBLANK(A1826),"",SUMIF($A$3:$A1826,Q$2,$B$3:$B1826))</f>
        <v/>
      </c>
      <c r="R1826" s="0" t="str">
        <f aca="false">IF(ISBLANK(A1826),"",SUMIF($A$3:$A1826,R$2,$B$3:$B1826))</f>
        <v/>
      </c>
      <c r="T1826" s="9" t="str">
        <f aca="false">IF(ISBLANK(A1826),"",IF($A1826=T$2,$C1826,T1825))</f>
        <v/>
      </c>
      <c r="U1826" s="9" t="str">
        <f aca="false">IF(ISBLANK(A1826),"",IF($A1826=U$2,$C1826,U1825))</f>
        <v/>
      </c>
      <c r="V1826" s="9" t="str">
        <f aca="false">IF(ISBLANK(A1826),"",IF($A1826=V$2,$C1826,V1825))</f>
        <v/>
      </c>
      <c r="W1826" s="9" t="str">
        <f aca="false">IF(ISBLANK(A1826),"",IF($A1826=W$2,$C1826,W1825))</f>
        <v/>
      </c>
    </row>
    <row r="1827" customFormat="false" ht="14.1" hidden="false" customHeight="false" outlineLevel="0" collapsed="false">
      <c r="H1827" s="8" t="n">
        <f aca="false">IF(ISBLANK(D1827),,LEFT(D1827,LEN(D1827)-6)*1)</f>
        <v>0</v>
      </c>
      <c r="I1827" s="9" t="str">
        <f aca="false">IF(ISBLANK(A1827),"",-B1827*C1827)</f>
        <v/>
      </c>
      <c r="J1827" s="9" t="str">
        <f aca="false">IF(ISBLANK(A1827),"",-SUM(I$3:I1827))</f>
        <v/>
      </c>
      <c r="K1827" s="9" t="str">
        <f aca="false">IF(ISBLANK(A1827),"",SUMPRODUCT(O1827:R1827,T1827:W1827)-J1827)</f>
        <v/>
      </c>
      <c r="L1827" s="5" t="str">
        <f aca="false">IF(ISBLANK(A1827),"",K1827/$M$1)</f>
        <v/>
      </c>
      <c r="M1827" s="5" t="str">
        <f aca="false">IF(ISBLANK(A1827),"",K1827/($M$1+SUM(K$3:K1826)))</f>
        <v/>
      </c>
      <c r="N1827" s="0" t="str">
        <f aca="false">IF(ISBLANK(A1827),"",IF(H1828=0,NETWORKDAYS($H$3,H1827,holiday!$B$2:$B$10),IF(DAY(H1827)&lt;DAY(H1828),NETWORKDAYS($H$3,H1827,holiday!$B$2:$B$10),0)))</f>
        <v/>
      </c>
      <c r="O1827" s="0" t="str">
        <f aca="false">IF(ISBLANK(A1827),"",SUMIF($A$3:$A1827,O$2,$B$3:$B1827))</f>
        <v/>
      </c>
      <c r="P1827" s="0" t="str">
        <f aca="false">IF(ISBLANK(A1827),"",SUMIF($A$3:$A1827,P$2,$B$3:$B1827))</f>
        <v/>
      </c>
      <c r="Q1827" s="0" t="str">
        <f aca="false">IF(ISBLANK(A1827),"",SUMIF($A$3:$A1827,Q$2,$B$3:$B1827))</f>
        <v/>
      </c>
      <c r="R1827" s="0" t="str">
        <f aca="false">IF(ISBLANK(A1827),"",SUMIF($A$3:$A1827,R$2,$B$3:$B1827))</f>
        <v/>
      </c>
      <c r="T1827" s="9" t="str">
        <f aca="false">IF(ISBLANK(A1827),"",IF($A1827=T$2,$C1827,T1826))</f>
        <v/>
      </c>
      <c r="U1827" s="9" t="str">
        <f aca="false">IF(ISBLANK(A1827),"",IF($A1827=U$2,$C1827,U1826))</f>
        <v/>
      </c>
      <c r="V1827" s="9" t="str">
        <f aca="false">IF(ISBLANK(A1827),"",IF($A1827=V$2,$C1827,V1826))</f>
        <v/>
      </c>
      <c r="W1827" s="9" t="str">
        <f aca="false">IF(ISBLANK(A1827),"",IF($A1827=W$2,$C1827,W1826))</f>
        <v/>
      </c>
    </row>
    <row r="1828" customFormat="false" ht="14.1" hidden="false" customHeight="false" outlineLevel="0" collapsed="false">
      <c r="H1828" s="8" t="n">
        <f aca="false">IF(ISBLANK(D1828),,LEFT(D1828,LEN(D1828)-6)*1)</f>
        <v>0</v>
      </c>
      <c r="I1828" s="9" t="str">
        <f aca="false">IF(ISBLANK(A1828),"",-B1828*C1828)</f>
        <v/>
      </c>
      <c r="J1828" s="9" t="str">
        <f aca="false">IF(ISBLANK(A1828),"",-SUM(I$3:I1828))</f>
        <v/>
      </c>
      <c r="K1828" s="9" t="str">
        <f aca="false">IF(ISBLANK(A1828),"",SUMPRODUCT(O1828:R1828,T1828:W1828)-J1828)</f>
        <v/>
      </c>
      <c r="L1828" s="5" t="str">
        <f aca="false">IF(ISBLANK(A1828),"",K1828/$M$1)</f>
        <v/>
      </c>
      <c r="M1828" s="5" t="str">
        <f aca="false">IF(ISBLANK(A1828),"",K1828/($M$1+SUM(K$3:K1827)))</f>
        <v/>
      </c>
      <c r="N1828" s="0" t="str">
        <f aca="false">IF(ISBLANK(A1828),"",IF(H1829=0,NETWORKDAYS($H$3,H1828,holiday!$B$2:$B$10),IF(DAY(H1828)&lt;DAY(H1829),NETWORKDAYS($H$3,H1828,holiday!$B$2:$B$10),0)))</f>
        <v/>
      </c>
      <c r="O1828" s="0" t="str">
        <f aca="false">IF(ISBLANK(A1828),"",SUMIF($A$3:$A1828,O$2,$B$3:$B1828))</f>
        <v/>
      </c>
      <c r="P1828" s="0" t="str">
        <f aca="false">IF(ISBLANK(A1828),"",SUMIF($A$3:$A1828,P$2,$B$3:$B1828))</f>
        <v/>
      </c>
      <c r="Q1828" s="0" t="str">
        <f aca="false">IF(ISBLANK(A1828),"",SUMIF($A$3:$A1828,Q$2,$B$3:$B1828))</f>
        <v/>
      </c>
      <c r="R1828" s="0" t="str">
        <f aca="false">IF(ISBLANK(A1828),"",SUMIF($A$3:$A1828,R$2,$B$3:$B1828))</f>
        <v/>
      </c>
      <c r="T1828" s="9" t="str">
        <f aca="false">IF(ISBLANK(A1828),"",IF($A1828=T$2,$C1828,T1827))</f>
        <v/>
      </c>
      <c r="U1828" s="9" t="str">
        <f aca="false">IF(ISBLANK(A1828),"",IF($A1828=U$2,$C1828,U1827))</f>
        <v/>
      </c>
      <c r="V1828" s="9" t="str">
        <f aca="false">IF(ISBLANK(A1828),"",IF($A1828=V$2,$C1828,V1827))</f>
        <v/>
      </c>
      <c r="W1828" s="9" t="str">
        <f aca="false">IF(ISBLANK(A1828),"",IF($A1828=W$2,$C1828,W1827))</f>
        <v/>
      </c>
    </row>
    <row r="1829" customFormat="false" ht="14.1" hidden="false" customHeight="false" outlineLevel="0" collapsed="false">
      <c r="H1829" s="8" t="n">
        <f aca="false">IF(ISBLANK(D1829),,LEFT(D1829,LEN(D1829)-6)*1)</f>
        <v>0</v>
      </c>
      <c r="I1829" s="9" t="str">
        <f aca="false">IF(ISBLANK(A1829),"",-B1829*C1829)</f>
        <v/>
      </c>
      <c r="J1829" s="9" t="str">
        <f aca="false">IF(ISBLANK(A1829),"",-SUM(I$3:I1829))</f>
        <v/>
      </c>
      <c r="K1829" s="9" t="str">
        <f aca="false">IF(ISBLANK(A1829),"",SUMPRODUCT(O1829:R1829,T1829:W1829)-J1829)</f>
        <v/>
      </c>
      <c r="L1829" s="5" t="str">
        <f aca="false">IF(ISBLANK(A1829),"",K1829/$M$1)</f>
        <v/>
      </c>
      <c r="M1829" s="5" t="str">
        <f aca="false">IF(ISBLANK(A1829),"",K1829/($M$1+SUM(K$3:K1828)))</f>
        <v/>
      </c>
      <c r="N1829" s="0" t="str">
        <f aca="false">IF(ISBLANK(A1829),"",IF(H1830=0,NETWORKDAYS($H$3,H1829,holiday!$B$2:$B$10),IF(DAY(H1829)&lt;DAY(H1830),NETWORKDAYS($H$3,H1829,holiday!$B$2:$B$10),0)))</f>
        <v/>
      </c>
      <c r="O1829" s="0" t="str">
        <f aca="false">IF(ISBLANK(A1829),"",SUMIF($A$3:$A1829,O$2,$B$3:$B1829))</f>
        <v/>
      </c>
      <c r="P1829" s="0" t="str">
        <f aca="false">IF(ISBLANK(A1829),"",SUMIF($A$3:$A1829,P$2,$B$3:$B1829))</f>
        <v/>
      </c>
      <c r="Q1829" s="0" t="str">
        <f aca="false">IF(ISBLANK(A1829),"",SUMIF($A$3:$A1829,Q$2,$B$3:$B1829))</f>
        <v/>
      </c>
      <c r="R1829" s="0" t="str">
        <f aca="false">IF(ISBLANK(A1829),"",SUMIF($A$3:$A1829,R$2,$B$3:$B1829))</f>
        <v/>
      </c>
      <c r="T1829" s="9" t="str">
        <f aca="false">IF(ISBLANK(A1829),"",IF($A1829=T$2,$C1829,T1828))</f>
        <v/>
      </c>
      <c r="U1829" s="9" t="str">
        <f aca="false">IF(ISBLANK(A1829),"",IF($A1829=U$2,$C1829,U1828))</f>
        <v/>
      </c>
      <c r="V1829" s="9" t="str">
        <f aca="false">IF(ISBLANK(A1829),"",IF($A1829=V$2,$C1829,V1828))</f>
        <v/>
      </c>
      <c r="W1829" s="9" t="str">
        <f aca="false">IF(ISBLANK(A1829),"",IF($A1829=W$2,$C1829,W1828))</f>
        <v/>
      </c>
    </row>
    <row r="1830" customFormat="false" ht="14.1" hidden="false" customHeight="false" outlineLevel="0" collapsed="false">
      <c r="H1830" s="8" t="n">
        <f aca="false">IF(ISBLANK(D1830),,LEFT(D1830,LEN(D1830)-6)*1)</f>
        <v>0</v>
      </c>
      <c r="I1830" s="9" t="str">
        <f aca="false">IF(ISBLANK(A1830),"",-B1830*C1830)</f>
        <v/>
      </c>
      <c r="J1830" s="9" t="str">
        <f aca="false">IF(ISBLANK(A1830),"",-SUM(I$3:I1830))</f>
        <v/>
      </c>
      <c r="K1830" s="9" t="str">
        <f aca="false">IF(ISBLANK(A1830),"",SUMPRODUCT(O1830:R1830,T1830:W1830)-J1830)</f>
        <v/>
      </c>
      <c r="L1830" s="5" t="str">
        <f aca="false">IF(ISBLANK(A1830),"",K1830/$M$1)</f>
        <v/>
      </c>
      <c r="M1830" s="5" t="str">
        <f aca="false">IF(ISBLANK(A1830),"",K1830/($M$1+SUM(K$3:K1829)))</f>
        <v/>
      </c>
      <c r="N1830" s="0" t="str">
        <f aca="false">IF(ISBLANK(A1830),"",IF(H1831=0,NETWORKDAYS($H$3,H1830,holiday!$B$2:$B$10),IF(DAY(H1830)&lt;DAY(H1831),NETWORKDAYS($H$3,H1830,holiday!$B$2:$B$10),0)))</f>
        <v/>
      </c>
      <c r="O1830" s="0" t="str">
        <f aca="false">IF(ISBLANK(A1830),"",SUMIF($A$3:$A1830,O$2,$B$3:$B1830))</f>
        <v/>
      </c>
      <c r="P1830" s="0" t="str">
        <f aca="false">IF(ISBLANK(A1830),"",SUMIF($A$3:$A1830,P$2,$B$3:$B1830))</f>
        <v/>
      </c>
      <c r="Q1830" s="0" t="str">
        <f aca="false">IF(ISBLANK(A1830),"",SUMIF($A$3:$A1830,Q$2,$B$3:$B1830))</f>
        <v/>
      </c>
      <c r="R1830" s="0" t="str">
        <f aca="false">IF(ISBLANK(A1830),"",SUMIF($A$3:$A1830,R$2,$B$3:$B1830))</f>
        <v/>
      </c>
      <c r="T1830" s="9" t="str">
        <f aca="false">IF(ISBLANK(A1830),"",IF($A1830=T$2,$C1830,T1829))</f>
        <v/>
      </c>
      <c r="U1830" s="9" t="str">
        <f aca="false">IF(ISBLANK(A1830),"",IF($A1830=U$2,$C1830,U1829))</f>
        <v/>
      </c>
      <c r="V1830" s="9" t="str">
        <f aca="false">IF(ISBLANK(A1830),"",IF($A1830=V$2,$C1830,V1829))</f>
        <v/>
      </c>
      <c r="W1830" s="9" t="str">
        <f aca="false">IF(ISBLANK(A1830),"",IF($A1830=W$2,$C1830,W1829))</f>
        <v/>
      </c>
    </row>
    <row r="1831" customFormat="false" ht="14.1" hidden="false" customHeight="false" outlineLevel="0" collapsed="false">
      <c r="H1831" s="8" t="n">
        <f aca="false">IF(ISBLANK(D1831),,LEFT(D1831,LEN(D1831)-6)*1)</f>
        <v>0</v>
      </c>
      <c r="I1831" s="9" t="str">
        <f aca="false">IF(ISBLANK(A1831),"",-B1831*C1831)</f>
        <v/>
      </c>
      <c r="J1831" s="9" t="str">
        <f aca="false">IF(ISBLANK(A1831),"",-SUM(I$3:I1831))</f>
        <v/>
      </c>
      <c r="K1831" s="9" t="str">
        <f aca="false">IF(ISBLANK(A1831),"",SUMPRODUCT(O1831:R1831,T1831:W1831)-J1831)</f>
        <v/>
      </c>
      <c r="L1831" s="5" t="str">
        <f aca="false">IF(ISBLANK(A1831),"",K1831/$M$1)</f>
        <v/>
      </c>
      <c r="M1831" s="5" t="str">
        <f aca="false">IF(ISBLANK(A1831),"",K1831/($M$1+SUM(K$3:K1830)))</f>
        <v/>
      </c>
      <c r="N1831" s="0" t="str">
        <f aca="false">IF(ISBLANK(A1831),"",IF(H1832=0,NETWORKDAYS($H$3,H1831,holiday!$B$2:$B$10),IF(DAY(H1831)&lt;DAY(H1832),NETWORKDAYS($H$3,H1831,holiday!$B$2:$B$10),0)))</f>
        <v/>
      </c>
      <c r="O1831" s="0" t="str">
        <f aca="false">IF(ISBLANK(A1831),"",SUMIF($A$3:$A1831,O$2,$B$3:$B1831))</f>
        <v/>
      </c>
      <c r="P1831" s="0" t="str">
        <f aca="false">IF(ISBLANK(A1831),"",SUMIF($A$3:$A1831,P$2,$B$3:$B1831))</f>
        <v/>
      </c>
      <c r="Q1831" s="0" t="str">
        <f aca="false">IF(ISBLANK(A1831),"",SUMIF($A$3:$A1831,Q$2,$B$3:$B1831))</f>
        <v/>
      </c>
      <c r="R1831" s="0" t="str">
        <f aca="false">IF(ISBLANK(A1831),"",SUMIF($A$3:$A1831,R$2,$B$3:$B1831))</f>
        <v/>
      </c>
      <c r="T1831" s="9" t="str">
        <f aca="false">IF(ISBLANK(A1831),"",IF($A1831=T$2,$C1831,T1830))</f>
        <v/>
      </c>
      <c r="U1831" s="9" t="str">
        <f aca="false">IF(ISBLANK(A1831),"",IF($A1831=U$2,$C1831,U1830))</f>
        <v/>
      </c>
      <c r="V1831" s="9" t="str">
        <f aca="false">IF(ISBLANK(A1831),"",IF($A1831=V$2,$C1831,V1830))</f>
        <v/>
      </c>
      <c r="W1831" s="9" t="str">
        <f aca="false">IF(ISBLANK(A1831),"",IF($A1831=W$2,$C1831,W1830))</f>
        <v/>
      </c>
    </row>
    <row r="1832" customFormat="false" ht="14.1" hidden="false" customHeight="false" outlineLevel="0" collapsed="false">
      <c r="H1832" s="8" t="n">
        <f aca="false">IF(ISBLANK(D1832),,LEFT(D1832,LEN(D1832)-6)*1)</f>
        <v>0</v>
      </c>
      <c r="I1832" s="9" t="str">
        <f aca="false">IF(ISBLANK(A1832),"",-B1832*C1832)</f>
        <v/>
      </c>
      <c r="J1832" s="9" t="str">
        <f aca="false">IF(ISBLANK(A1832),"",-SUM(I$3:I1832))</f>
        <v/>
      </c>
      <c r="K1832" s="9" t="str">
        <f aca="false">IF(ISBLANK(A1832),"",SUMPRODUCT(O1832:R1832,T1832:W1832)-J1832)</f>
        <v/>
      </c>
      <c r="L1832" s="5" t="str">
        <f aca="false">IF(ISBLANK(A1832),"",K1832/$M$1)</f>
        <v/>
      </c>
      <c r="M1832" s="5" t="str">
        <f aca="false">IF(ISBLANK(A1832),"",K1832/($M$1+SUM(K$3:K1831)))</f>
        <v/>
      </c>
      <c r="N1832" s="0" t="str">
        <f aca="false">IF(ISBLANK(A1832),"",IF(H1833=0,NETWORKDAYS($H$3,H1832,holiday!$B$2:$B$10),IF(DAY(H1832)&lt;DAY(H1833),NETWORKDAYS($H$3,H1832,holiday!$B$2:$B$10),0)))</f>
        <v/>
      </c>
      <c r="O1832" s="0" t="str">
        <f aca="false">IF(ISBLANK(A1832),"",SUMIF($A$3:$A1832,O$2,$B$3:$B1832))</f>
        <v/>
      </c>
      <c r="P1832" s="0" t="str">
        <f aca="false">IF(ISBLANK(A1832),"",SUMIF($A$3:$A1832,P$2,$B$3:$B1832))</f>
        <v/>
      </c>
      <c r="Q1832" s="0" t="str">
        <f aca="false">IF(ISBLANK(A1832),"",SUMIF($A$3:$A1832,Q$2,$B$3:$B1832))</f>
        <v/>
      </c>
      <c r="R1832" s="0" t="str">
        <f aca="false">IF(ISBLANK(A1832),"",SUMIF($A$3:$A1832,R$2,$B$3:$B1832))</f>
        <v/>
      </c>
      <c r="T1832" s="9" t="str">
        <f aca="false">IF(ISBLANK(A1832),"",IF($A1832=T$2,$C1832,T1831))</f>
        <v/>
      </c>
      <c r="U1832" s="9" t="str">
        <f aca="false">IF(ISBLANK(A1832),"",IF($A1832=U$2,$C1832,U1831))</f>
        <v/>
      </c>
      <c r="V1832" s="9" t="str">
        <f aca="false">IF(ISBLANK(A1832),"",IF($A1832=V$2,$C1832,V1831))</f>
        <v/>
      </c>
      <c r="W1832" s="9" t="str">
        <f aca="false">IF(ISBLANK(A1832),"",IF($A1832=W$2,$C1832,W1831))</f>
        <v/>
      </c>
    </row>
    <row r="1833" customFormat="false" ht="14.1" hidden="false" customHeight="false" outlineLevel="0" collapsed="false">
      <c r="H1833" s="8" t="n">
        <f aca="false">IF(ISBLANK(D1833),,LEFT(D1833,LEN(D1833)-6)*1)</f>
        <v>0</v>
      </c>
      <c r="I1833" s="9" t="str">
        <f aca="false">IF(ISBLANK(A1833),"",-B1833*C1833)</f>
        <v/>
      </c>
      <c r="J1833" s="9" t="str">
        <f aca="false">IF(ISBLANK(A1833),"",-SUM(I$3:I1833))</f>
        <v/>
      </c>
      <c r="K1833" s="9" t="str">
        <f aca="false">IF(ISBLANK(A1833),"",SUMPRODUCT(O1833:R1833,T1833:W1833)-J1833)</f>
        <v/>
      </c>
      <c r="L1833" s="5" t="str">
        <f aca="false">IF(ISBLANK(A1833),"",K1833/$M$1)</f>
        <v/>
      </c>
      <c r="M1833" s="5" t="str">
        <f aca="false">IF(ISBLANK(A1833),"",K1833/($M$1+SUM(K$3:K1832)))</f>
        <v/>
      </c>
      <c r="N1833" s="0" t="str">
        <f aca="false">IF(ISBLANK(A1833),"",IF(H1834=0,NETWORKDAYS($H$3,H1833,holiday!$B$2:$B$10),IF(DAY(H1833)&lt;DAY(H1834),NETWORKDAYS($H$3,H1833,holiday!$B$2:$B$10),0)))</f>
        <v/>
      </c>
      <c r="O1833" s="0" t="str">
        <f aca="false">IF(ISBLANK(A1833),"",SUMIF($A$3:$A1833,O$2,$B$3:$B1833))</f>
        <v/>
      </c>
      <c r="P1833" s="0" t="str">
        <f aca="false">IF(ISBLANK(A1833),"",SUMIF($A$3:$A1833,P$2,$B$3:$B1833))</f>
        <v/>
      </c>
      <c r="Q1833" s="0" t="str">
        <f aca="false">IF(ISBLANK(A1833),"",SUMIF($A$3:$A1833,Q$2,$B$3:$B1833))</f>
        <v/>
      </c>
      <c r="R1833" s="0" t="str">
        <f aca="false">IF(ISBLANK(A1833),"",SUMIF($A$3:$A1833,R$2,$B$3:$B1833))</f>
        <v/>
      </c>
      <c r="T1833" s="9" t="str">
        <f aca="false">IF(ISBLANK(A1833),"",IF($A1833=T$2,$C1833,T1832))</f>
        <v/>
      </c>
      <c r="U1833" s="9" t="str">
        <f aca="false">IF(ISBLANK(A1833),"",IF($A1833=U$2,$C1833,U1832))</f>
        <v/>
      </c>
      <c r="V1833" s="9" t="str">
        <f aca="false">IF(ISBLANK(A1833),"",IF($A1833=V$2,$C1833,V1832))</f>
        <v/>
      </c>
      <c r="W1833" s="9" t="str">
        <f aca="false">IF(ISBLANK(A1833),"",IF($A1833=W$2,$C1833,W1832))</f>
        <v/>
      </c>
    </row>
    <row r="1834" customFormat="false" ht="14.1" hidden="false" customHeight="false" outlineLevel="0" collapsed="false">
      <c r="H1834" s="8" t="n">
        <f aca="false">IF(ISBLANK(D1834),,LEFT(D1834,LEN(D1834)-6)*1)</f>
        <v>0</v>
      </c>
      <c r="I1834" s="9" t="str">
        <f aca="false">IF(ISBLANK(A1834),"",-B1834*C1834)</f>
        <v/>
      </c>
      <c r="J1834" s="9" t="str">
        <f aca="false">IF(ISBLANK(A1834),"",-SUM(I$3:I1834))</f>
        <v/>
      </c>
      <c r="K1834" s="9" t="str">
        <f aca="false">IF(ISBLANK(A1834),"",SUMPRODUCT(O1834:R1834,T1834:W1834)-J1834)</f>
        <v/>
      </c>
      <c r="L1834" s="5" t="str">
        <f aca="false">IF(ISBLANK(A1834),"",K1834/$M$1)</f>
        <v/>
      </c>
      <c r="M1834" s="5" t="str">
        <f aca="false">IF(ISBLANK(A1834),"",K1834/($M$1+SUM(K$3:K1833)))</f>
        <v/>
      </c>
      <c r="N1834" s="0" t="str">
        <f aca="false">IF(ISBLANK(A1834),"",IF(H1835=0,NETWORKDAYS($H$3,H1834,holiday!$B$2:$B$10),IF(DAY(H1834)&lt;DAY(H1835),NETWORKDAYS($H$3,H1834,holiday!$B$2:$B$10),0)))</f>
        <v/>
      </c>
      <c r="O1834" s="0" t="str">
        <f aca="false">IF(ISBLANK(A1834),"",SUMIF($A$3:$A1834,O$2,$B$3:$B1834))</f>
        <v/>
      </c>
      <c r="P1834" s="0" t="str">
        <f aca="false">IF(ISBLANK(A1834),"",SUMIF($A$3:$A1834,P$2,$B$3:$B1834))</f>
        <v/>
      </c>
      <c r="Q1834" s="0" t="str">
        <f aca="false">IF(ISBLANK(A1834),"",SUMIF($A$3:$A1834,Q$2,$B$3:$B1834))</f>
        <v/>
      </c>
      <c r="R1834" s="0" t="str">
        <f aca="false">IF(ISBLANK(A1834),"",SUMIF($A$3:$A1834,R$2,$B$3:$B1834))</f>
        <v/>
      </c>
      <c r="T1834" s="9" t="str">
        <f aca="false">IF(ISBLANK(A1834),"",IF($A1834=T$2,$C1834,T1833))</f>
        <v/>
      </c>
      <c r="U1834" s="9" t="str">
        <f aca="false">IF(ISBLANK(A1834),"",IF($A1834=U$2,$C1834,U1833))</f>
        <v/>
      </c>
      <c r="V1834" s="9" t="str">
        <f aca="false">IF(ISBLANK(A1834),"",IF($A1834=V$2,$C1834,V1833))</f>
        <v/>
      </c>
      <c r="W1834" s="9" t="str">
        <f aca="false">IF(ISBLANK(A1834),"",IF($A1834=W$2,$C1834,W1833))</f>
        <v/>
      </c>
    </row>
    <row r="1835" customFormat="false" ht="14.1" hidden="false" customHeight="false" outlineLevel="0" collapsed="false">
      <c r="H1835" s="8" t="n">
        <f aca="false">IF(ISBLANK(D1835),,LEFT(D1835,LEN(D1835)-6)*1)</f>
        <v>0</v>
      </c>
      <c r="I1835" s="9" t="str">
        <f aca="false">IF(ISBLANK(A1835),"",-B1835*C1835)</f>
        <v/>
      </c>
      <c r="J1835" s="9" t="str">
        <f aca="false">IF(ISBLANK(A1835),"",-SUM(I$3:I1835))</f>
        <v/>
      </c>
      <c r="K1835" s="9" t="str">
        <f aca="false">IF(ISBLANK(A1835),"",SUMPRODUCT(O1835:R1835,T1835:W1835)-J1835)</f>
        <v/>
      </c>
      <c r="L1835" s="5" t="str">
        <f aca="false">IF(ISBLANK(A1835),"",K1835/$M$1)</f>
        <v/>
      </c>
      <c r="M1835" s="5" t="str">
        <f aca="false">IF(ISBLANK(A1835),"",K1835/($M$1+SUM(K$3:K1834)))</f>
        <v/>
      </c>
      <c r="N1835" s="0" t="str">
        <f aca="false">IF(ISBLANK(A1835),"",IF(H1836=0,NETWORKDAYS($H$3,H1835,holiday!$B$2:$B$10),IF(DAY(H1835)&lt;DAY(H1836),NETWORKDAYS($H$3,H1835,holiday!$B$2:$B$10),0)))</f>
        <v/>
      </c>
      <c r="O1835" s="0" t="str">
        <f aca="false">IF(ISBLANK(A1835),"",SUMIF($A$3:$A1835,O$2,$B$3:$B1835))</f>
        <v/>
      </c>
      <c r="P1835" s="0" t="str">
        <f aca="false">IF(ISBLANK(A1835),"",SUMIF($A$3:$A1835,P$2,$B$3:$B1835))</f>
        <v/>
      </c>
      <c r="Q1835" s="0" t="str">
        <f aca="false">IF(ISBLANK(A1835),"",SUMIF($A$3:$A1835,Q$2,$B$3:$B1835))</f>
        <v/>
      </c>
      <c r="R1835" s="0" t="str">
        <f aca="false">IF(ISBLANK(A1835),"",SUMIF($A$3:$A1835,R$2,$B$3:$B1835))</f>
        <v/>
      </c>
      <c r="T1835" s="9" t="str">
        <f aca="false">IF(ISBLANK(A1835),"",IF($A1835=T$2,$C1835,T1834))</f>
        <v/>
      </c>
      <c r="U1835" s="9" t="str">
        <f aca="false">IF(ISBLANK(A1835),"",IF($A1835=U$2,$C1835,U1834))</f>
        <v/>
      </c>
      <c r="V1835" s="9" t="str">
        <f aca="false">IF(ISBLANK(A1835),"",IF($A1835=V$2,$C1835,V1834))</f>
        <v/>
      </c>
      <c r="W1835" s="9" t="str">
        <f aca="false">IF(ISBLANK(A1835),"",IF($A1835=W$2,$C1835,W1834))</f>
        <v/>
      </c>
    </row>
    <row r="1836" customFormat="false" ht="14.1" hidden="false" customHeight="false" outlineLevel="0" collapsed="false">
      <c r="H1836" s="8" t="n">
        <f aca="false">IF(ISBLANK(D1836),,LEFT(D1836,LEN(D1836)-6)*1)</f>
        <v>0</v>
      </c>
      <c r="I1836" s="9" t="str">
        <f aca="false">IF(ISBLANK(A1836),"",-B1836*C1836)</f>
        <v/>
      </c>
      <c r="J1836" s="9" t="str">
        <f aca="false">IF(ISBLANK(A1836),"",-SUM(I$3:I1836))</f>
        <v/>
      </c>
      <c r="K1836" s="9" t="str">
        <f aca="false">IF(ISBLANK(A1836),"",SUMPRODUCT(O1836:R1836,T1836:W1836)-J1836)</f>
        <v/>
      </c>
      <c r="L1836" s="5" t="str">
        <f aca="false">IF(ISBLANK(A1836),"",K1836/$M$1)</f>
        <v/>
      </c>
      <c r="M1836" s="5" t="str">
        <f aca="false">IF(ISBLANK(A1836),"",K1836/($M$1+SUM(K$3:K1835)))</f>
        <v/>
      </c>
      <c r="N1836" s="0" t="str">
        <f aca="false">IF(ISBLANK(A1836),"",IF(H1837=0,NETWORKDAYS($H$3,H1836,holiday!$B$2:$B$10),IF(DAY(H1836)&lt;DAY(H1837),NETWORKDAYS($H$3,H1836,holiday!$B$2:$B$10),0)))</f>
        <v/>
      </c>
      <c r="O1836" s="0" t="str">
        <f aca="false">IF(ISBLANK(A1836),"",SUMIF($A$3:$A1836,O$2,$B$3:$B1836))</f>
        <v/>
      </c>
      <c r="P1836" s="0" t="str">
        <f aca="false">IF(ISBLANK(A1836),"",SUMIF($A$3:$A1836,P$2,$B$3:$B1836))</f>
        <v/>
      </c>
      <c r="Q1836" s="0" t="str">
        <f aca="false">IF(ISBLANK(A1836),"",SUMIF($A$3:$A1836,Q$2,$B$3:$B1836))</f>
        <v/>
      </c>
      <c r="R1836" s="0" t="str">
        <f aca="false">IF(ISBLANK(A1836),"",SUMIF($A$3:$A1836,R$2,$B$3:$B1836))</f>
        <v/>
      </c>
      <c r="T1836" s="9" t="str">
        <f aca="false">IF(ISBLANK(A1836),"",IF($A1836=T$2,$C1836,T1835))</f>
        <v/>
      </c>
      <c r="U1836" s="9" t="str">
        <f aca="false">IF(ISBLANK(A1836),"",IF($A1836=U$2,$C1836,U1835))</f>
        <v/>
      </c>
      <c r="V1836" s="9" t="str">
        <f aca="false">IF(ISBLANK(A1836),"",IF($A1836=V$2,$C1836,V1835))</f>
        <v/>
      </c>
      <c r="W1836" s="9" t="str">
        <f aca="false">IF(ISBLANK(A1836),"",IF($A1836=W$2,$C1836,W1835))</f>
        <v/>
      </c>
    </row>
    <row r="1837" customFormat="false" ht="14.1" hidden="false" customHeight="false" outlineLevel="0" collapsed="false">
      <c r="H1837" s="8" t="n">
        <f aca="false">IF(ISBLANK(D1837),,LEFT(D1837,LEN(D1837)-6)*1)</f>
        <v>0</v>
      </c>
      <c r="I1837" s="9" t="str">
        <f aca="false">IF(ISBLANK(A1837),"",-B1837*C1837)</f>
        <v/>
      </c>
      <c r="J1837" s="9" t="str">
        <f aca="false">IF(ISBLANK(A1837),"",-SUM(I$3:I1837))</f>
        <v/>
      </c>
      <c r="K1837" s="9" t="str">
        <f aca="false">IF(ISBLANK(A1837),"",SUMPRODUCT(O1837:R1837,T1837:W1837)-J1837)</f>
        <v/>
      </c>
      <c r="L1837" s="5" t="str">
        <f aca="false">IF(ISBLANK(A1837),"",K1837/$M$1)</f>
        <v/>
      </c>
      <c r="M1837" s="5" t="str">
        <f aca="false">IF(ISBLANK(A1837),"",K1837/($M$1+SUM(K$3:K1836)))</f>
        <v/>
      </c>
      <c r="N1837" s="0" t="str">
        <f aca="false">IF(ISBLANK(A1837),"",IF(H1838=0,NETWORKDAYS($H$3,H1837,holiday!$B$2:$B$10),IF(DAY(H1837)&lt;DAY(H1838),NETWORKDAYS($H$3,H1837,holiday!$B$2:$B$10),0)))</f>
        <v/>
      </c>
      <c r="O1837" s="0" t="str">
        <f aca="false">IF(ISBLANK(A1837),"",SUMIF($A$3:$A1837,O$2,$B$3:$B1837))</f>
        <v/>
      </c>
      <c r="P1837" s="0" t="str">
        <f aca="false">IF(ISBLANK(A1837),"",SUMIF($A$3:$A1837,P$2,$B$3:$B1837))</f>
        <v/>
      </c>
      <c r="Q1837" s="0" t="str">
        <f aca="false">IF(ISBLANK(A1837),"",SUMIF($A$3:$A1837,Q$2,$B$3:$B1837))</f>
        <v/>
      </c>
      <c r="R1837" s="0" t="str">
        <f aca="false">IF(ISBLANK(A1837),"",SUMIF($A$3:$A1837,R$2,$B$3:$B1837))</f>
        <v/>
      </c>
      <c r="T1837" s="9" t="str">
        <f aca="false">IF(ISBLANK(A1837),"",IF($A1837=T$2,$C1837,T1836))</f>
        <v/>
      </c>
      <c r="U1837" s="9" t="str">
        <f aca="false">IF(ISBLANK(A1837),"",IF($A1837=U$2,$C1837,U1836))</f>
        <v/>
      </c>
      <c r="V1837" s="9" t="str">
        <f aca="false">IF(ISBLANK(A1837),"",IF($A1837=V$2,$C1837,V1836))</f>
        <v/>
      </c>
      <c r="W1837" s="9" t="str">
        <f aca="false">IF(ISBLANK(A1837),"",IF($A1837=W$2,$C1837,W1836))</f>
        <v/>
      </c>
    </row>
    <row r="1838" customFormat="false" ht="14.1" hidden="false" customHeight="false" outlineLevel="0" collapsed="false">
      <c r="H1838" s="8" t="n">
        <f aca="false">IF(ISBLANK(D1838),,LEFT(D1838,LEN(D1838)-6)*1)</f>
        <v>0</v>
      </c>
      <c r="I1838" s="9" t="str">
        <f aca="false">IF(ISBLANK(A1838),"",-B1838*C1838)</f>
        <v/>
      </c>
      <c r="J1838" s="9" t="str">
        <f aca="false">IF(ISBLANK(A1838),"",-SUM(I$3:I1838))</f>
        <v/>
      </c>
      <c r="K1838" s="9" t="str">
        <f aca="false">IF(ISBLANK(A1838),"",SUMPRODUCT(O1838:R1838,T1838:W1838)-J1838)</f>
        <v/>
      </c>
      <c r="L1838" s="5" t="str">
        <f aca="false">IF(ISBLANK(A1838),"",K1838/$M$1)</f>
        <v/>
      </c>
      <c r="M1838" s="5" t="str">
        <f aca="false">IF(ISBLANK(A1838),"",K1838/($M$1+SUM(K$3:K1837)))</f>
        <v/>
      </c>
      <c r="N1838" s="0" t="str">
        <f aca="false">IF(ISBLANK(A1838),"",IF(H1839=0,NETWORKDAYS($H$3,H1838,holiday!$B$2:$B$10),IF(DAY(H1838)&lt;DAY(H1839),NETWORKDAYS($H$3,H1838,holiday!$B$2:$B$10),0)))</f>
        <v/>
      </c>
      <c r="O1838" s="0" t="str">
        <f aca="false">IF(ISBLANK(A1838),"",SUMIF($A$3:$A1838,O$2,$B$3:$B1838))</f>
        <v/>
      </c>
      <c r="P1838" s="0" t="str">
        <f aca="false">IF(ISBLANK(A1838),"",SUMIF($A$3:$A1838,P$2,$B$3:$B1838))</f>
        <v/>
      </c>
      <c r="Q1838" s="0" t="str">
        <f aca="false">IF(ISBLANK(A1838),"",SUMIF($A$3:$A1838,Q$2,$B$3:$B1838))</f>
        <v/>
      </c>
      <c r="R1838" s="0" t="str">
        <f aca="false">IF(ISBLANK(A1838),"",SUMIF($A$3:$A1838,R$2,$B$3:$B1838))</f>
        <v/>
      </c>
      <c r="T1838" s="9" t="str">
        <f aca="false">IF(ISBLANK(A1838),"",IF($A1838=T$2,$C1838,T1837))</f>
        <v/>
      </c>
      <c r="U1838" s="9" t="str">
        <f aca="false">IF(ISBLANK(A1838),"",IF($A1838=U$2,$C1838,U1837))</f>
        <v/>
      </c>
      <c r="V1838" s="9" t="str">
        <f aca="false">IF(ISBLANK(A1838),"",IF($A1838=V$2,$C1838,V1837))</f>
        <v/>
      </c>
      <c r="W1838" s="9" t="str">
        <f aca="false">IF(ISBLANK(A1838),"",IF($A1838=W$2,$C1838,W1837))</f>
        <v/>
      </c>
    </row>
    <row r="1839" customFormat="false" ht="14.1" hidden="false" customHeight="false" outlineLevel="0" collapsed="false">
      <c r="H1839" s="8" t="n">
        <f aca="false">IF(ISBLANK(D1839),,LEFT(D1839,LEN(D1839)-6)*1)</f>
        <v>0</v>
      </c>
      <c r="I1839" s="9" t="str">
        <f aca="false">IF(ISBLANK(A1839),"",-B1839*C1839)</f>
        <v/>
      </c>
      <c r="J1839" s="9" t="str">
        <f aca="false">IF(ISBLANK(A1839),"",-SUM(I$3:I1839))</f>
        <v/>
      </c>
      <c r="K1839" s="9" t="str">
        <f aca="false">IF(ISBLANK(A1839),"",SUMPRODUCT(O1839:R1839,T1839:W1839)-J1839)</f>
        <v/>
      </c>
      <c r="L1839" s="5" t="str">
        <f aca="false">IF(ISBLANK(A1839),"",K1839/$M$1)</f>
        <v/>
      </c>
      <c r="M1839" s="5" t="str">
        <f aca="false">IF(ISBLANK(A1839),"",K1839/($M$1+SUM(K$3:K1838)))</f>
        <v/>
      </c>
      <c r="N1839" s="0" t="str">
        <f aca="false">IF(ISBLANK(A1839),"",IF(H1840=0,NETWORKDAYS($H$3,H1839,holiday!$B$2:$B$10),IF(DAY(H1839)&lt;DAY(H1840),NETWORKDAYS($H$3,H1839,holiday!$B$2:$B$10),0)))</f>
        <v/>
      </c>
      <c r="O1839" s="0" t="str">
        <f aca="false">IF(ISBLANK(A1839),"",SUMIF($A$3:$A1839,O$2,$B$3:$B1839))</f>
        <v/>
      </c>
      <c r="P1839" s="0" t="str">
        <f aca="false">IF(ISBLANK(A1839),"",SUMIF($A$3:$A1839,P$2,$B$3:$B1839))</f>
        <v/>
      </c>
      <c r="Q1839" s="0" t="str">
        <f aca="false">IF(ISBLANK(A1839),"",SUMIF($A$3:$A1839,Q$2,$B$3:$B1839))</f>
        <v/>
      </c>
      <c r="R1839" s="0" t="str">
        <f aca="false">IF(ISBLANK(A1839),"",SUMIF($A$3:$A1839,R$2,$B$3:$B1839))</f>
        <v/>
      </c>
      <c r="T1839" s="9" t="str">
        <f aca="false">IF(ISBLANK(A1839),"",IF($A1839=T$2,$C1839,T1838))</f>
        <v/>
      </c>
      <c r="U1839" s="9" t="str">
        <f aca="false">IF(ISBLANK(A1839),"",IF($A1839=U$2,$C1839,U1838))</f>
        <v/>
      </c>
      <c r="V1839" s="9" t="str">
        <f aca="false">IF(ISBLANK(A1839),"",IF($A1839=V$2,$C1839,V1838))</f>
        <v/>
      </c>
      <c r="W1839" s="9" t="str">
        <f aca="false">IF(ISBLANK(A1839),"",IF($A1839=W$2,$C1839,W1838))</f>
        <v/>
      </c>
    </row>
    <row r="1840" customFormat="false" ht="14.1" hidden="false" customHeight="false" outlineLevel="0" collapsed="false">
      <c r="H1840" s="8" t="n">
        <f aca="false">IF(ISBLANK(D1840),,LEFT(D1840,LEN(D1840)-6)*1)</f>
        <v>0</v>
      </c>
      <c r="I1840" s="9" t="str">
        <f aca="false">IF(ISBLANK(A1840),"",-B1840*C1840)</f>
        <v/>
      </c>
      <c r="J1840" s="9" t="str">
        <f aca="false">IF(ISBLANK(A1840),"",-SUM(I$3:I1840))</f>
        <v/>
      </c>
      <c r="K1840" s="9" t="str">
        <f aca="false">IF(ISBLANK(A1840),"",SUMPRODUCT(O1840:R1840,T1840:W1840)-J1840)</f>
        <v/>
      </c>
      <c r="L1840" s="5" t="str">
        <f aca="false">IF(ISBLANK(A1840),"",K1840/$M$1)</f>
        <v/>
      </c>
      <c r="M1840" s="5" t="str">
        <f aca="false">IF(ISBLANK(A1840),"",K1840/($M$1+SUM(K$3:K1839)))</f>
        <v/>
      </c>
      <c r="N1840" s="0" t="str">
        <f aca="false">IF(ISBLANK(A1840),"",IF(H1841=0,NETWORKDAYS($H$3,H1840,holiday!$B$2:$B$10),IF(DAY(H1840)&lt;DAY(H1841),NETWORKDAYS($H$3,H1840,holiday!$B$2:$B$10),0)))</f>
        <v/>
      </c>
      <c r="O1840" s="0" t="str">
        <f aca="false">IF(ISBLANK(A1840),"",SUMIF($A$3:$A1840,O$2,$B$3:$B1840))</f>
        <v/>
      </c>
      <c r="P1840" s="0" t="str">
        <f aca="false">IF(ISBLANK(A1840),"",SUMIF($A$3:$A1840,P$2,$B$3:$B1840))</f>
        <v/>
      </c>
      <c r="Q1840" s="0" t="str">
        <f aca="false">IF(ISBLANK(A1840),"",SUMIF($A$3:$A1840,Q$2,$B$3:$B1840))</f>
        <v/>
      </c>
      <c r="R1840" s="0" t="str">
        <f aca="false">IF(ISBLANK(A1840),"",SUMIF($A$3:$A1840,R$2,$B$3:$B1840))</f>
        <v/>
      </c>
      <c r="T1840" s="9" t="str">
        <f aca="false">IF(ISBLANK(A1840),"",IF($A1840=T$2,$C1840,T1839))</f>
        <v/>
      </c>
      <c r="U1840" s="9" t="str">
        <f aca="false">IF(ISBLANK(A1840),"",IF($A1840=U$2,$C1840,U1839))</f>
        <v/>
      </c>
      <c r="V1840" s="9" t="str">
        <f aca="false">IF(ISBLANK(A1840),"",IF($A1840=V$2,$C1840,V1839))</f>
        <v/>
      </c>
      <c r="W1840" s="9" t="str">
        <f aca="false">IF(ISBLANK(A1840),"",IF($A1840=W$2,$C1840,W1839))</f>
        <v/>
      </c>
    </row>
    <row r="1841" customFormat="false" ht="14.1" hidden="false" customHeight="false" outlineLevel="0" collapsed="false">
      <c r="H1841" s="8" t="n">
        <f aca="false">IF(ISBLANK(D1841),,LEFT(D1841,LEN(D1841)-6)*1)</f>
        <v>0</v>
      </c>
      <c r="I1841" s="9" t="str">
        <f aca="false">IF(ISBLANK(A1841),"",-B1841*C1841)</f>
        <v/>
      </c>
      <c r="J1841" s="9" t="str">
        <f aca="false">IF(ISBLANK(A1841),"",-SUM(I$3:I1841))</f>
        <v/>
      </c>
      <c r="K1841" s="9" t="str">
        <f aca="false">IF(ISBLANK(A1841),"",SUMPRODUCT(O1841:R1841,T1841:W1841)-J1841)</f>
        <v/>
      </c>
      <c r="L1841" s="5" t="str">
        <f aca="false">IF(ISBLANK(A1841),"",K1841/$M$1)</f>
        <v/>
      </c>
      <c r="M1841" s="5" t="str">
        <f aca="false">IF(ISBLANK(A1841),"",K1841/($M$1+SUM(K$3:K1840)))</f>
        <v/>
      </c>
      <c r="N1841" s="0" t="str">
        <f aca="false">IF(ISBLANK(A1841),"",IF(H1842=0,NETWORKDAYS($H$3,H1841,holiday!$B$2:$B$10),IF(DAY(H1841)&lt;DAY(H1842),NETWORKDAYS($H$3,H1841,holiday!$B$2:$B$10),0)))</f>
        <v/>
      </c>
      <c r="O1841" s="0" t="str">
        <f aca="false">IF(ISBLANK(A1841),"",SUMIF($A$3:$A1841,O$2,$B$3:$B1841))</f>
        <v/>
      </c>
      <c r="P1841" s="0" t="str">
        <f aca="false">IF(ISBLANK(A1841),"",SUMIF($A$3:$A1841,P$2,$B$3:$B1841))</f>
        <v/>
      </c>
      <c r="Q1841" s="0" t="str">
        <f aca="false">IF(ISBLANK(A1841),"",SUMIF($A$3:$A1841,Q$2,$B$3:$B1841))</f>
        <v/>
      </c>
      <c r="R1841" s="0" t="str">
        <f aca="false">IF(ISBLANK(A1841),"",SUMIF($A$3:$A1841,R$2,$B$3:$B1841))</f>
        <v/>
      </c>
      <c r="T1841" s="9" t="str">
        <f aca="false">IF(ISBLANK(A1841),"",IF($A1841=T$2,$C1841,T1840))</f>
        <v/>
      </c>
      <c r="U1841" s="9" t="str">
        <f aca="false">IF(ISBLANK(A1841),"",IF($A1841=U$2,$C1841,U1840))</f>
        <v/>
      </c>
      <c r="V1841" s="9" t="str">
        <f aca="false">IF(ISBLANK(A1841),"",IF($A1841=V$2,$C1841,V1840))</f>
        <v/>
      </c>
      <c r="W1841" s="9" t="str">
        <f aca="false">IF(ISBLANK(A1841),"",IF($A1841=W$2,$C1841,W1840))</f>
        <v/>
      </c>
    </row>
    <row r="1842" customFormat="false" ht="14.1" hidden="false" customHeight="false" outlineLevel="0" collapsed="false">
      <c r="H1842" s="8" t="n">
        <f aca="false">IF(ISBLANK(D1842),,LEFT(D1842,LEN(D1842)-6)*1)</f>
        <v>0</v>
      </c>
      <c r="I1842" s="9" t="str">
        <f aca="false">IF(ISBLANK(A1842),"",-B1842*C1842)</f>
        <v/>
      </c>
      <c r="J1842" s="9" t="str">
        <f aca="false">IF(ISBLANK(A1842),"",-SUM(I$3:I1842))</f>
        <v/>
      </c>
      <c r="K1842" s="9" t="str">
        <f aca="false">IF(ISBLANK(A1842),"",SUMPRODUCT(O1842:R1842,T1842:W1842)-J1842)</f>
        <v/>
      </c>
      <c r="L1842" s="5" t="str">
        <f aca="false">IF(ISBLANK(A1842),"",K1842/$M$1)</f>
        <v/>
      </c>
      <c r="M1842" s="5" t="str">
        <f aca="false">IF(ISBLANK(A1842),"",K1842/($M$1+SUM(K$3:K1841)))</f>
        <v/>
      </c>
      <c r="N1842" s="0" t="str">
        <f aca="false">IF(ISBLANK(A1842),"",IF(H1843=0,NETWORKDAYS($H$3,H1842,holiday!$B$2:$B$10),IF(DAY(H1842)&lt;DAY(H1843),NETWORKDAYS($H$3,H1842,holiday!$B$2:$B$10),0)))</f>
        <v/>
      </c>
      <c r="O1842" s="0" t="str">
        <f aca="false">IF(ISBLANK(A1842),"",SUMIF($A$3:$A1842,O$2,$B$3:$B1842))</f>
        <v/>
      </c>
      <c r="P1842" s="0" t="str">
        <f aca="false">IF(ISBLANK(A1842),"",SUMIF($A$3:$A1842,P$2,$B$3:$B1842))</f>
        <v/>
      </c>
      <c r="Q1842" s="0" t="str">
        <f aca="false">IF(ISBLANK(A1842),"",SUMIF($A$3:$A1842,Q$2,$B$3:$B1842))</f>
        <v/>
      </c>
      <c r="R1842" s="0" t="str">
        <f aca="false">IF(ISBLANK(A1842),"",SUMIF($A$3:$A1842,R$2,$B$3:$B1842))</f>
        <v/>
      </c>
      <c r="T1842" s="9" t="str">
        <f aca="false">IF(ISBLANK(A1842),"",IF($A1842=T$2,$C1842,T1841))</f>
        <v/>
      </c>
      <c r="U1842" s="9" t="str">
        <f aca="false">IF(ISBLANK(A1842),"",IF($A1842=U$2,$C1842,U1841))</f>
        <v/>
      </c>
      <c r="V1842" s="9" t="str">
        <f aca="false">IF(ISBLANK(A1842),"",IF($A1842=V$2,$C1842,V1841))</f>
        <v/>
      </c>
      <c r="W1842" s="9" t="str">
        <f aca="false">IF(ISBLANK(A1842),"",IF($A1842=W$2,$C1842,W1841))</f>
        <v/>
      </c>
    </row>
    <row r="1843" customFormat="false" ht="14.1" hidden="false" customHeight="false" outlineLevel="0" collapsed="false">
      <c r="H1843" s="8" t="n">
        <f aca="false">IF(ISBLANK(D1843),,LEFT(D1843,LEN(D1843)-6)*1)</f>
        <v>0</v>
      </c>
      <c r="I1843" s="9" t="str">
        <f aca="false">IF(ISBLANK(A1843),"",-B1843*C1843)</f>
        <v/>
      </c>
      <c r="J1843" s="9" t="str">
        <f aca="false">IF(ISBLANK(A1843),"",-SUM(I$3:I1843))</f>
        <v/>
      </c>
      <c r="K1843" s="9" t="str">
        <f aca="false">IF(ISBLANK(A1843),"",SUMPRODUCT(O1843:R1843,T1843:W1843)-J1843)</f>
        <v/>
      </c>
      <c r="L1843" s="5" t="str">
        <f aca="false">IF(ISBLANK(A1843),"",K1843/$M$1)</f>
        <v/>
      </c>
      <c r="M1843" s="5" t="str">
        <f aca="false">IF(ISBLANK(A1843),"",K1843/($M$1+SUM(K$3:K1842)))</f>
        <v/>
      </c>
      <c r="N1843" s="0" t="str">
        <f aca="false">IF(ISBLANK(A1843),"",IF(H1844=0,NETWORKDAYS($H$3,H1843,holiday!$B$2:$B$10),IF(DAY(H1843)&lt;DAY(H1844),NETWORKDAYS($H$3,H1843,holiday!$B$2:$B$10),0)))</f>
        <v/>
      </c>
      <c r="O1843" s="0" t="str">
        <f aca="false">IF(ISBLANK(A1843),"",SUMIF($A$3:$A1843,O$2,$B$3:$B1843))</f>
        <v/>
      </c>
      <c r="P1843" s="0" t="str">
        <f aca="false">IF(ISBLANK(A1843),"",SUMIF($A$3:$A1843,P$2,$B$3:$B1843))</f>
        <v/>
      </c>
      <c r="Q1843" s="0" t="str">
        <f aca="false">IF(ISBLANK(A1843),"",SUMIF($A$3:$A1843,Q$2,$B$3:$B1843))</f>
        <v/>
      </c>
      <c r="R1843" s="0" t="str">
        <f aca="false">IF(ISBLANK(A1843),"",SUMIF($A$3:$A1843,R$2,$B$3:$B1843))</f>
        <v/>
      </c>
      <c r="T1843" s="9" t="str">
        <f aca="false">IF(ISBLANK(A1843),"",IF($A1843=T$2,$C1843,T1842))</f>
        <v/>
      </c>
      <c r="U1843" s="9" t="str">
        <f aca="false">IF(ISBLANK(A1843),"",IF($A1843=U$2,$C1843,U1842))</f>
        <v/>
      </c>
      <c r="V1843" s="9" t="str">
        <f aca="false">IF(ISBLANK(A1843),"",IF($A1843=V$2,$C1843,V1842))</f>
        <v/>
      </c>
      <c r="W1843" s="9" t="str">
        <f aca="false">IF(ISBLANK(A1843),"",IF($A1843=W$2,$C1843,W1842))</f>
        <v/>
      </c>
    </row>
    <row r="1844" customFormat="false" ht="14.1" hidden="false" customHeight="false" outlineLevel="0" collapsed="false">
      <c r="H1844" s="8" t="n">
        <f aca="false">IF(ISBLANK(D1844),,LEFT(D1844,LEN(D1844)-6)*1)</f>
        <v>0</v>
      </c>
      <c r="I1844" s="9" t="str">
        <f aca="false">IF(ISBLANK(A1844),"",-B1844*C1844)</f>
        <v/>
      </c>
      <c r="J1844" s="9" t="str">
        <f aca="false">IF(ISBLANK(A1844),"",-SUM(I$3:I1844))</f>
        <v/>
      </c>
      <c r="K1844" s="9" t="str">
        <f aca="false">IF(ISBLANK(A1844),"",SUMPRODUCT(O1844:R1844,T1844:W1844)-J1844)</f>
        <v/>
      </c>
      <c r="L1844" s="5" t="str">
        <f aca="false">IF(ISBLANK(A1844),"",K1844/$M$1)</f>
        <v/>
      </c>
      <c r="M1844" s="5" t="str">
        <f aca="false">IF(ISBLANK(A1844),"",K1844/($M$1+SUM(K$3:K1843)))</f>
        <v/>
      </c>
      <c r="N1844" s="0" t="str">
        <f aca="false">IF(ISBLANK(A1844),"",IF(H1845=0,NETWORKDAYS($H$3,H1844,holiday!$B$2:$B$10),IF(DAY(H1844)&lt;DAY(H1845),NETWORKDAYS($H$3,H1844,holiday!$B$2:$B$10),0)))</f>
        <v/>
      </c>
      <c r="O1844" s="0" t="str">
        <f aca="false">IF(ISBLANK(A1844),"",SUMIF($A$3:$A1844,O$2,$B$3:$B1844))</f>
        <v/>
      </c>
      <c r="P1844" s="0" t="str">
        <f aca="false">IF(ISBLANK(A1844),"",SUMIF($A$3:$A1844,P$2,$B$3:$B1844))</f>
        <v/>
      </c>
      <c r="Q1844" s="0" t="str">
        <f aca="false">IF(ISBLANK(A1844),"",SUMIF($A$3:$A1844,Q$2,$B$3:$B1844))</f>
        <v/>
      </c>
      <c r="R1844" s="0" t="str">
        <f aca="false">IF(ISBLANK(A1844),"",SUMIF($A$3:$A1844,R$2,$B$3:$B1844))</f>
        <v/>
      </c>
      <c r="T1844" s="9" t="str">
        <f aca="false">IF(ISBLANK(A1844),"",IF($A1844=T$2,$C1844,T1843))</f>
        <v/>
      </c>
      <c r="U1844" s="9" t="str">
        <f aca="false">IF(ISBLANK(A1844),"",IF($A1844=U$2,$C1844,U1843))</f>
        <v/>
      </c>
      <c r="V1844" s="9" t="str">
        <f aca="false">IF(ISBLANK(A1844),"",IF($A1844=V$2,$C1844,V1843))</f>
        <v/>
      </c>
      <c r="W1844" s="9" t="str">
        <f aca="false">IF(ISBLANK(A1844),"",IF($A1844=W$2,$C1844,W1843))</f>
        <v/>
      </c>
    </row>
    <row r="1845" customFormat="false" ht="14.1" hidden="false" customHeight="false" outlineLevel="0" collapsed="false">
      <c r="H1845" s="8" t="n">
        <f aca="false">IF(ISBLANK(D1845),,LEFT(D1845,LEN(D1845)-6)*1)</f>
        <v>0</v>
      </c>
      <c r="I1845" s="9" t="str">
        <f aca="false">IF(ISBLANK(A1845),"",-B1845*C1845)</f>
        <v/>
      </c>
      <c r="J1845" s="9" t="str">
        <f aca="false">IF(ISBLANK(A1845),"",-SUM(I$3:I1845))</f>
        <v/>
      </c>
      <c r="K1845" s="9" t="str">
        <f aca="false">IF(ISBLANK(A1845),"",SUMPRODUCT(O1845:R1845,T1845:W1845)-J1845)</f>
        <v/>
      </c>
      <c r="L1845" s="5" t="str">
        <f aca="false">IF(ISBLANK(A1845),"",K1845/$M$1)</f>
        <v/>
      </c>
      <c r="M1845" s="5" t="str">
        <f aca="false">IF(ISBLANK(A1845),"",K1845/($M$1+SUM(K$3:K1844)))</f>
        <v/>
      </c>
      <c r="N1845" s="0" t="str">
        <f aca="false">IF(ISBLANK(A1845),"",IF(H1846=0,NETWORKDAYS($H$3,H1845,holiday!$B$2:$B$10),IF(DAY(H1845)&lt;DAY(H1846),NETWORKDAYS($H$3,H1845,holiday!$B$2:$B$10),0)))</f>
        <v/>
      </c>
      <c r="O1845" s="0" t="str">
        <f aca="false">IF(ISBLANK(A1845),"",SUMIF($A$3:$A1845,O$2,$B$3:$B1845))</f>
        <v/>
      </c>
      <c r="P1845" s="0" t="str">
        <f aca="false">IF(ISBLANK(A1845),"",SUMIF($A$3:$A1845,P$2,$B$3:$B1845))</f>
        <v/>
      </c>
      <c r="Q1845" s="0" t="str">
        <f aca="false">IF(ISBLANK(A1845),"",SUMIF($A$3:$A1845,Q$2,$B$3:$B1845))</f>
        <v/>
      </c>
      <c r="R1845" s="0" t="str">
        <f aca="false">IF(ISBLANK(A1845),"",SUMIF($A$3:$A1845,R$2,$B$3:$B1845))</f>
        <v/>
      </c>
      <c r="T1845" s="9" t="str">
        <f aca="false">IF(ISBLANK(A1845),"",IF($A1845=T$2,$C1845,T1844))</f>
        <v/>
      </c>
      <c r="U1845" s="9" t="str">
        <f aca="false">IF(ISBLANK(A1845),"",IF($A1845=U$2,$C1845,U1844))</f>
        <v/>
      </c>
      <c r="V1845" s="9" t="str">
        <f aca="false">IF(ISBLANK(A1845),"",IF($A1845=V$2,$C1845,V1844))</f>
        <v/>
      </c>
      <c r="W1845" s="9" t="str">
        <f aca="false">IF(ISBLANK(A1845),"",IF($A1845=W$2,$C1845,W1844))</f>
        <v/>
      </c>
    </row>
    <row r="1846" customFormat="false" ht="14.1" hidden="false" customHeight="false" outlineLevel="0" collapsed="false">
      <c r="H1846" s="8" t="n">
        <f aca="false">IF(ISBLANK(D1846),,LEFT(D1846,LEN(D1846)-6)*1)</f>
        <v>0</v>
      </c>
      <c r="I1846" s="9" t="str">
        <f aca="false">IF(ISBLANK(A1846),"",-B1846*C1846)</f>
        <v/>
      </c>
      <c r="J1846" s="9" t="str">
        <f aca="false">IF(ISBLANK(A1846),"",-SUM(I$3:I1846))</f>
        <v/>
      </c>
      <c r="K1846" s="9" t="str">
        <f aca="false">IF(ISBLANK(A1846),"",SUMPRODUCT(O1846:R1846,T1846:W1846)-J1846)</f>
        <v/>
      </c>
      <c r="L1846" s="5" t="str">
        <f aca="false">IF(ISBLANK(A1846),"",K1846/$M$1)</f>
        <v/>
      </c>
      <c r="M1846" s="5" t="str">
        <f aca="false">IF(ISBLANK(A1846),"",K1846/($M$1+SUM(K$3:K1845)))</f>
        <v/>
      </c>
      <c r="N1846" s="0" t="str">
        <f aca="false">IF(ISBLANK(A1846),"",IF(H1847=0,NETWORKDAYS($H$3,H1846,holiday!$B$2:$B$10),IF(DAY(H1846)&lt;DAY(H1847),NETWORKDAYS($H$3,H1846,holiday!$B$2:$B$10),0)))</f>
        <v/>
      </c>
      <c r="O1846" s="0" t="str">
        <f aca="false">IF(ISBLANK(A1846),"",SUMIF($A$3:$A1846,O$2,$B$3:$B1846))</f>
        <v/>
      </c>
      <c r="P1846" s="0" t="str">
        <f aca="false">IF(ISBLANK(A1846),"",SUMIF($A$3:$A1846,P$2,$B$3:$B1846))</f>
        <v/>
      </c>
      <c r="Q1846" s="0" t="str">
        <f aca="false">IF(ISBLANK(A1846),"",SUMIF($A$3:$A1846,Q$2,$B$3:$B1846))</f>
        <v/>
      </c>
      <c r="R1846" s="0" t="str">
        <f aca="false">IF(ISBLANK(A1846),"",SUMIF($A$3:$A1846,R$2,$B$3:$B1846))</f>
        <v/>
      </c>
      <c r="T1846" s="9" t="str">
        <f aca="false">IF(ISBLANK(A1846),"",IF($A1846=T$2,$C1846,T1845))</f>
        <v/>
      </c>
      <c r="U1846" s="9" t="str">
        <f aca="false">IF(ISBLANK(A1846),"",IF($A1846=U$2,$C1846,U1845))</f>
        <v/>
      </c>
      <c r="V1846" s="9" t="str">
        <f aca="false">IF(ISBLANK(A1846),"",IF($A1846=V$2,$C1846,V1845))</f>
        <v/>
      </c>
      <c r="W1846" s="9" t="str">
        <f aca="false">IF(ISBLANK(A1846),"",IF($A1846=W$2,$C1846,W1845))</f>
        <v/>
      </c>
    </row>
    <row r="1847" customFormat="false" ht="14.1" hidden="false" customHeight="false" outlineLevel="0" collapsed="false">
      <c r="H1847" s="8" t="n">
        <f aca="false">IF(ISBLANK(D1847),,LEFT(D1847,LEN(D1847)-6)*1)</f>
        <v>0</v>
      </c>
      <c r="I1847" s="9" t="str">
        <f aca="false">IF(ISBLANK(A1847),"",-B1847*C1847)</f>
        <v/>
      </c>
      <c r="J1847" s="9" t="str">
        <f aca="false">IF(ISBLANK(A1847),"",-SUM(I$3:I1847))</f>
        <v/>
      </c>
      <c r="K1847" s="9" t="str">
        <f aca="false">IF(ISBLANK(A1847),"",SUMPRODUCT(O1847:R1847,T1847:W1847)-J1847)</f>
        <v/>
      </c>
      <c r="L1847" s="5" t="str">
        <f aca="false">IF(ISBLANK(A1847),"",K1847/$M$1)</f>
        <v/>
      </c>
      <c r="M1847" s="5" t="str">
        <f aca="false">IF(ISBLANK(A1847),"",K1847/($M$1+SUM(K$3:K1846)))</f>
        <v/>
      </c>
      <c r="N1847" s="0" t="str">
        <f aca="false">IF(ISBLANK(A1847),"",IF(H1848=0,NETWORKDAYS($H$3,H1847,holiday!$B$2:$B$10),IF(DAY(H1847)&lt;DAY(H1848),NETWORKDAYS($H$3,H1847,holiday!$B$2:$B$10),0)))</f>
        <v/>
      </c>
      <c r="O1847" s="0" t="str">
        <f aca="false">IF(ISBLANK(A1847),"",SUMIF($A$3:$A1847,O$2,$B$3:$B1847))</f>
        <v/>
      </c>
      <c r="P1847" s="0" t="str">
        <f aca="false">IF(ISBLANK(A1847),"",SUMIF($A$3:$A1847,P$2,$B$3:$B1847))</f>
        <v/>
      </c>
      <c r="Q1847" s="0" t="str">
        <f aca="false">IF(ISBLANK(A1847),"",SUMIF($A$3:$A1847,Q$2,$B$3:$B1847))</f>
        <v/>
      </c>
      <c r="R1847" s="0" t="str">
        <f aca="false">IF(ISBLANK(A1847),"",SUMIF($A$3:$A1847,R$2,$B$3:$B1847))</f>
        <v/>
      </c>
      <c r="T1847" s="9" t="str">
        <f aca="false">IF(ISBLANK(A1847),"",IF($A1847=T$2,$C1847,T1846))</f>
        <v/>
      </c>
      <c r="U1847" s="9" t="str">
        <f aca="false">IF(ISBLANK(A1847),"",IF($A1847=U$2,$C1847,U1846))</f>
        <v/>
      </c>
      <c r="V1847" s="9" t="str">
        <f aca="false">IF(ISBLANK(A1847),"",IF($A1847=V$2,$C1847,V1846))</f>
        <v/>
      </c>
      <c r="W1847" s="9" t="str">
        <f aca="false">IF(ISBLANK(A1847),"",IF($A1847=W$2,$C1847,W1846))</f>
        <v/>
      </c>
    </row>
    <row r="1848" customFormat="false" ht="14.1" hidden="false" customHeight="false" outlineLevel="0" collapsed="false">
      <c r="H1848" s="8" t="n">
        <f aca="false">IF(ISBLANK(D1848),,LEFT(D1848,LEN(D1848)-6)*1)</f>
        <v>0</v>
      </c>
      <c r="I1848" s="9" t="str">
        <f aca="false">IF(ISBLANK(A1848),"",-B1848*C1848)</f>
        <v/>
      </c>
      <c r="J1848" s="9" t="str">
        <f aca="false">IF(ISBLANK(A1848),"",-SUM(I$3:I1848))</f>
        <v/>
      </c>
      <c r="K1848" s="9" t="str">
        <f aca="false">IF(ISBLANK(A1848),"",SUMPRODUCT(O1848:R1848,T1848:W1848)-J1848)</f>
        <v/>
      </c>
      <c r="L1848" s="5" t="str">
        <f aca="false">IF(ISBLANK(A1848),"",K1848/$M$1)</f>
        <v/>
      </c>
      <c r="M1848" s="5" t="str">
        <f aca="false">IF(ISBLANK(A1848),"",K1848/($M$1+SUM(K$3:K1847)))</f>
        <v/>
      </c>
      <c r="N1848" s="0" t="str">
        <f aca="false">IF(ISBLANK(A1848),"",IF(H1849=0,NETWORKDAYS($H$3,H1848,holiday!$B$2:$B$10),IF(DAY(H1848)&lt;DAY(H1849),NETWORKDAYS($H$3,H1848,holiday!$B$2:$B$10),0)))</f>
        <v/>
      </c>
      <c r="O1848" s="0" t="str">
        <f aca="false">IF(ISBLANK(A1848),"",SUMIF($A$3:$A1848,O$2,$B$3:$B1848))</f>
        <v/>
      </c>
      <c r="P1848" s="0" t="str">
        <f aca="false">IF(ISBLANK(A1848),"",SUMIF($A$3:$A1848,P$2,$B$3:$B1848))</f>
        <v/>
      </c>
      <c r="Q1848" s="0" t="str">
        <f aca="false">IF(ISBLANK(A1848),"",SUMIF($A$3:$A1848,Q$2,$B$3:$B1848))</f>
        <v/>
      </c>
      <c r="R1848" s="0" t="str">
        <f aca="false">IF(ISBLANK(A1848),"",SUMIF($A$3:$A1848,R$2,$B$3:$B1848))</f>
        <v/>
      </c>
      <c r="T1848" s="9" t="str">
        <f aca="false">IF(ISBLANK(A1848),"",IF($A1848=T$2,$C1848,T1847))</f>
        <v/>
      </c>
      <c r="U1848" s="9" t="str">
        <f aca="false">IF(ISBLANK(A1848),"",IF($A1848=U$2,$C1848,U1847))</f>
        <v/>
      </c>
      <c r="V1848" s="9" t="str">
        <f aca="false">IF(ISBLANK(A1848),"",IF($A1848=V$2,$C1848,V1847))</f>
        <v/>
      </c>
      <c r="W1848" s="9" t="str">
        <f aca="false">IF(ISBLANK(A1848),"",IF($A1848=W$2,$C1848,W1847))</f>
        <v/>
      </c>
    </row>
    <row r="1849" customFormat="false" ht="14.1" hidden="false" customHeight="false" outlineLevel="0" collapsed="false">
      <c r="H1849" s="8" t="n">
        <f aca="false">IF(ISBLANK(D1849),,LEFT(D1849,LEN(D1849)-6)*1)</f>
        <v>0</v>
      </c>
      <c r="I1849" s="9" t="str">
        <f aca="false">IF(ISBLANK(A1849),"",-B1849*C1849)</f>
        <v/>
      </c>
      <c r="J1849" s="9" t="str">
        <f aca="false">IF(ISBLANK(A1849),"",-SUM(I$3:I1849))</f>
        <v/>
      </c>
      <c r="K1849" s="9" t="str">
        <f aca="false">IF(ISBLANK(A1849),"",SUMPRODUCT(O1849:R1849,T1849:W1849)-J1849)</f>
        <v/>
      </c>
      <c r="L1849" s="5" t="str">
        <f aca="false">IF(ISBLANK(A1849),"",K1849/$M$1)</f>
        <v/>
      </c>
      <c r="M1849" s="5" t="str">
        <f aca="false">IF(ISBLANK(A1849),"",K1849/($M$1+SUM(K$3:K1848)))</f>
        <v/>
      </c>
      <c r="N1849" s="0" t="str">
        <f aca="false">IF(ISBLANK(A1849),"",IF(H1850=0,NETWORKDAYS($H$3,H1849,holiday!$B$2:$B$10),IF(DAY(H1849)&lt;DAY(H1850),NETWORKDAYS($H$3,H1849,holiday!$B$2:$B$10),0)))</f>
        <v/>
      </c>
      <c r="O1849" s="0" t="str">
        <f aca="false">IF(ISBLANK(A1849),"",SUMIF($A$3:$A1849,O$2,$B$3:$B1849))</f>
        <v/>
      </c>
      <c r="P1849" s="0" t="str">
        <f aca="false">IF(ISBLANK(A1849),"",SUMIF($A$3:$A1849,P$2,$B$3:$B1849))</f>
        <v/>
      </c>
      <c r="Q1849" s="0" t="str">
        <f aca="false">IF(ISBLANK(A1849),"",SUMIF($A$3:$A1849,Q$2,$B$3:$B1849))</f>
        <v/>
      </c>
      <c r="R1849" s="0" t="str">
        <f aca="false">IF(ISBLANK(A1849),"",SUMIF($A$3:$A1849,R$2,$B$3:$B1849))</f>
        <v/>
      </c>
      <c r="T1849" s="9" t="str">
        <f aca="false">IF(ISBLANK(A1849),"",IF($A1849=T$2,$C1849,T1848))</f>
        <v/>
      </c>
      <c r="U1849" s="9" t="str">
        <f aca="false">IF(ISBLANK(A1849),"",IF($A1849=U$2,$C1849,U1848))</f>
        <v/>
      </c>
      <c r="V1849" s="9" t="str">
        <f aca="false">IF(ISBLANK(A1849),"",IF($A1849=V$2,$C1849,V1848))</f>
        <v/>
      </c>
      <c r="W1849" s="9" t="str">
        <f aca="false">IF(ISBLANK(A1849),"",IF($A1849=W$2,$C1849,W1848))</f>
        <v/>
      </c>
    </row>
    <row r="1850" customFormat="false" ht="14.1" hidden="false" customHeight="false" outlineLevel="0" collapsed="false">
      <c r="H1850" s="8" t="n">
        <f aca="false">IF(ISBLANK(D1850),,LEFT(D1850,LEN(D1850)-6)*1)</f>
        <v>0</v>
      </c>
      <c r="I1850" s="9" t="str">
        <f aca="false">IF(ISBLANK(A1850),"",-B1850*C1850)</f>
        <v/>
      </c>
      <c r="J1850" s="9" t="str">
        <f aca="false">IF(ISBLANK(A1850),"",-SUM(I$3:I1850))</f>
        <v/>
      </c>
      <c r="K1850" s="9" t="str">
        <f aca="false">IF(ISBLANK(A1850),"",SUMPRODUCT(O1850:R1850,T1850:W1850)-J1850)</f>
        <v/>
      </c>
      <c r="L1850" s="5" t="str">
        <f aca="false">IF(ISBLANK(A1850),"",K1850/$M$1)</f>
        <v/>
      </c>
      <c r="M1850" s="5" t="str">
        <f aca="false">IF(ISBLANK(A1850),"",K1850/($M$1+SUM(K$3:K1849)))</f>
        <v/>
      </c>
      <c r="N1850" s="0" t="str">
        <f aca="false">IF(ISBLANK(A1850),"",IF(H1851=0,NETWORKDAYS($H$3,H1850,holiday!$B$2:$B$10),IF(DAY(H1850)&lt;DAY(H1851),NETWORKDAYS($H$3,H1850,holiday!$B$2:$B$10),0)))</f>
        <v/>
      </c>
      <c r="O1850" s="0" t="str">
        <f aca="false">IF(ISBLANK(A1850),"",SUMIF($A$3:$A1850,O$2,$B$3:$B1850))</f>
        <v/>
      </c>
      <c r="P1850" s="0" t="str">
        <f aca="false">IF(ISBLANK(A1850),"",SUMIF($A$3:$A1850,P$2,$B$3:$B1850))</f>
        <v/>
      </c>
      <c r="Q1850" s="0" t="str">
        <f aca="false">IF(ISBLANK(A1850),"",SUMIF($A$3:$A1850,Q$2,$B$3:$B1850))</f>
        <v/>
      </c>
      <c r="R1850" s="0" t="str">
        <f aca="false">IF(ISBLANK(A1850),"",SUMIF($A$3:$A1850,R$2,$B$3:$B1850))</f>
        <v/>
      </c>
      <c r="T1850" s="9" t="str">
        <f aca="false">IF(ISBLANK(A1850),"",IF($A1850=T$2,$C1850,T1849))</f>
        <v/>
      </c>
      <c r="U1850" s="9" t="str">
        <f aca="false">IF(ISBLANK(A1850),"",IF($A1850=U$2,$C1850,U1849))</f>
        <v/>
      </c>
      <c r="V1850" s="9" t="str">
        <f aca="false">IF(ISBLANK(A1850),"",IF($A1850=V$2,$C1850,V1849))</f>
        <v/>
      </c>
      <c r="W1850" s="9" t="str">
        <f aca="false">IF(ISBLANK(A1850),"",IF($A1850=W$2,$C1850,W1849))</f>
        <v/>
      </c>
    </row>
    <row r="1851" customFormat="false" ht="14.1" hidden="false" customHeight="false" outlineLevel="0" collapsed="false">
      <c r="H1851" s="8" t="n">
        <f aca="false">IF(ISBLANK(D1851),,LEFT(D1851,LEN(D1851)-6)*1)</f>
        <v>0</v>
      </c>
      <c r="I1851" s="9" t="str">
        <f aca="false">IF(ISBLANK(A1851),"",-B1851*C1851)</f>
        <v/>
      </c>
      <c r="J1851" s="9" t="str">
        <f aca="false">IF(ISBLANK(A1851),"",-SUM(I$3:I1851))</f>
        <v/>
      </c>
      <c r="K1851" s="9" t="str">
        <f aca="false">IF(ISBLANK(A1851),"",SUMPRODUCT(O1851:R1851,T1851:W1851)-J1851)</f>
        <v/>
      </c>
      <c r="L1851" s="5" t="str">
        <f aca="false">IF(ISBLANK(A1851),"",K1851/$M$1)</f>
        <v/>
      </c>
      <c r="M1851" s="5" t="str">
        <f aca="false">IF(ISBLANK(A1851),"",K1851/($M$1+SUM(K$3:K1850)))</f>
        <v/>
      </c>
      <c r="N1851" s="0" t="str">
        <f aca="false">IF(ISBLANK(A1851),"",IF(H1852=0,NETWORKDAYS($H$3,H1851,holiday!$B$2:$B$10),IF(DAY(H1851)&lt;DAY(H1852),NETWORKDAYS($H$3,H1851,holiday!$B$2:$B$10),0)))</f>
        <v/>
      </c>
      <c r="O1851" s="0" t="str">
        <f aca="false">IF(ISBLANK(A1851),"",SUMIF($A$3:$A1851,O$2,$B$3:$B1851))</f>
        <v/>
      </c>
      <c r="P1851" s="0" t="str">
        <f aca="false">IF(ISBLANK(A1851),"",SUMIF($A$3:$A1851,P$2,$B$3:$B1851))</f>
        <v/>
      </c>
      <c r="Q1851" s="0" t="str">
        <f aca="false">IF(ISBLANK(A1851),"",SUMIF($A$3:$A1851,Q$2,$B$3:$B1851))</f>
        <v/>
      </c>
      <c r="R1851" s="0" t="str">
        <f aca="false">IF(ISBLANK(A1851),"",SUMIF($A$3:$A1851,R$2,$B$3:$B1851))</f>
        <v/>
      </c>
      <c r="T1851" s="9" t="str">
        <f aca="false">IF(ISBLANK(A1851),"",IF($A1851=T$2,$C1851,T1850))</f>
        <v/>
      </c>
      <c r="U1851" s="9" t="str">
        <f aca="false">IF(ISBLANK(A1851),"",IF($A1851=U$2,$C1851,U1850))</f>
        <v/>
      </c>
      <c r="V1851" s="9" t="str">
        <f aca="false">IF(ISBLANK(A1851),"",IF($A1851=V$2,$C1851,V1850))</f>
        <v/>
      </c>
      <c r="W1851" s="9" t="str">
        <f aca="false">IF(ISBLANK(A1851),"",IF($A1851=W$2,$C1851,W1850))</f>
        <v/>
      </c>
    </row>
    <row r="1852" customFormat="false" ht="14.1" hidden="false" customHeight="false" outlineLevel="0" collapsed="false">
      <c r="H1852" s="8" t="n">
        <f aca="false">IF(ISBLANK(D1852),,LEFT(D1852,LEN(D1852)-6)*1)</f>
        <v>0</v>
      </c>
      <c r="I1852" s="9" t="str">
        <f aca="false">IF(ISBLANK(A1852),"",-B1852*C1852)</f>
        <v/>
      </c>
      <c r="J1852" s="9" t="str">
        <f aca="false">IF(ISBLANK(A1852),"",-SUM(I$3:I1852))</f>
        <v/>
      </c>
      <c r="K1852" s="9" t="str">
        <f aca="false">IF(ISBLANK(A1852),"",SUMPRODUCT(O1852:R1852,T1852:W1852)-J1852)</f>
        <v/>
      </c>
      <c r="L1852" s="5" t="str">
        <f aca="false">IF(ISBLANK(A1852),"",K1852/$M$1)</f>
        <v/>
      </c>
      <c r="M1852" s="5" t="str">
        <f aca="false">IF(ISBLANK(A1852),"",K1852/($M$1+SUM(K$3:K1851)))</f>
        <v/>
      </c>
      <c r="N1852" s="0" t="str">
        <f aca="false">IF(ISBLANK(A1852),"",IF(H1853=0,NETWORKDAYS($H$3,H1852,holiday!$B$2:$B$10),IF(DAY(H1852)&lt;DAY(H1853),NETWORKDAYS($H$3,H1852,holiday!$B$2:$B$10),0)))</f>
        <v/>
      </c>
      <c r="O1852" s="0" t="str">
        <f aca="false">IF(ISBLANK(A1852),"",SUMIF($A$3:$A1852,O$2,$B$3:$B1852))</f>
        <v/>
      </c>
      <c r="P1852" s="0" t="str">
        <f aca="false">IF(ISBLANK(A1852),"",SUMIF($A$3:$A1852,P$2,$B$3:$B1852))</f>
        <v/>
      </c>
      <c r="Q1852" s="0" t="str">
        <f aca="false">IF(ISBLANK(A1852),"",SUMIF($A$3:$A1852,Q$2,$B$3:$B1852))</f>
        <v/>
      </c>
      <c r="R1852" s="0" t="str">
        <f aca="false">IF(ISBLANK(A1852),"",SUMIF($A$3:$A1852,R$2,$B$3:$B1852))</f>
        <v/>
      </c>
      <c r="T1852" s="9" t="str">
        <f aca="false">IF(ISBLANK(A1852),"",IF($A1852=T$2,$C1852,T1851))</f>
        <v/>
      </c>
      <c r="U1852" s="9" t="str">
        <f aca="false">IF(ISBLANK(A1852),"",IF($A1852=U$2,$C1852,U1851))</f>
        <v/>
      </c>
      <c r="V1852" s="9" t="str">
        <f aca="false">IF(ISBLANK(A1852),"",IF($A1852=V$2,$C1852,V1851))</f>
        <v/>
      </c>
      <c r="W1852" s="9" t="str">
        <f aca="false">IF(ISBLANK(A1852),"",IF($A1852=W$2,$C1852,W1851))</f>
        <v/>
      </c>
    </row>
    <row r="1853" customFormat="false" ht="14.1" hidden="false" customHeight="false" outlineLevel="0" collapsed="false">
      <c r="H1853" s="8" t="n">
        <f aca="false">IF(ISBLANK(D1853),,LEFT(D1853,LEN(D1853)-6)*1)</f>
        <v>0</v>
      </c>
      <c r="I1853" s="9" t="str">
        <f aca="false">IF(ISBLANK(A1853),"",-B1853*C1853)</f>
        <v/>
      </c>
      <c r="J1853" s="9" t="str">
        <f aca="false">IF(ISBLANK(A1853),"",-SUM(I$3:I1853))</f>
        <v/>
      </c>
      <c r="K1853" s="9" t="str">
        <f aca="false">IF(ISBLANK(A1853),"",SUMPRODUCT(O1853:R1853,T1853:W1853)-J1853)</f>
        <v/>
      </c>
      <c r="L1853" s="5" t="str">
        <f aca="false">IF(ISBLANK(A1853),"",K1853/$M$1)</f>
        <v/>
      </c>
      <c r="M1853" s="5" t="str">
        <f aca="false">IF(ISBLANK(A1853),"",K1853/($M$1+SUM(K$3:K1852)))</f>
        <v/>
      </c>
      <c r="N1853" s="0" t="str">
        <f aca="false">IF(ISBLANK(A1853),"",IF(H1854=0,NETWORKDAYS($H$3,H1853,holiday!$B$2:$B$10),IF(DAY(H1853)&lt;DAY(H1854),NETWORKDAYS($H$3,H1853,holiday!$B$2:$B$10),0)))</f>
        <v/>
      </c>
      <c r="O1853" s="0" t="str">
        <f aca="false">IF(ISBLANK(A1853),"",SUMIF($A$3:$A1853,O$2,$B$3:$B1853))</f>
        <v/>
      </c>
      <c r="P1853" s="0" t="str">
        <f aca="false">IF(ISBLANK(A1853),"",SUMIF($A$3:$A1853,P$2,$B$3:$B1853))</f>
        <v/>
      </c>
      <c r="Q1853" s="0" t="str">
        <f aca="false">IF(ISBLANK(A1853),"",SUMIF($A$3:$A1853,Q$2,$B$3:$B1853))</f>
        <v/>
      </c>
      <c r="R1853" s="0" t="str">
        <f aca="false">IF(ISBLANK(A1853),"",SUMIF($A$3:$A1853,R$2,$B$3:$B1853))</f>
        <v/>
      </c>
      <c r="T1853" s="9" t="str">
        <f aca="false">IF(ISBLANK(A1853),"",IF($A1853=T$2,$C1853,T1852))</f>
        <v/>
      </c>
      <c r="U1853" s="9" t="str">
        <f aca="false">IF(ISBLANK(A1853),"",IF($A1853=U$2,$C1853,U1852))</f>
        <v/>
      </c>
      <c r="V1853" s="9" t="str">
        <f aca="false">IF(ISBLANK(A1853),"",IF($A1853=V$2,$C1853,V1852))</f>
        <v/>
      </c>
      <c r="W1853" s="9" t="str">
        <f aca="false">IF(ISBLANK(A1853),"",IF($A1853=W$2,$C1853,W1852))</f>
        <v/>
      </c>
    </row>
    <row r="1854" customFormat="false" ht="14.1" hidden="false" customHeight="false" outlineLevel="0" collapsed="false">
      <c r="H1854" s="8" t="n">
        <f aca="false">IF(ISBLANK(D1854),,LEFT(D1854,LEN(D1854)-6)*1)</f>
        <v>0</v>
      </c>
      <c r="I1854" s="9" t="str">
        <f aca="false">IF(ISBLANK(A1854),"",-B1854*C1854)</f>
        <v/>
      </c>
      <c r="J1854" s="9" t="str">
        <f aca="false">IF(ISBLANK(A1854),"",-SUM(I$3:I1854))</f>
        <v/>
      </c>
      <c r="K1854" s="9" t="str">
        <f aca="false">IF(ISBLANK(A1854),"",SUMPRODUCT(O1854:R1854,T1854:W1854)-J1854)</f>
        <v/>
      </c>
      <c r="L1854" s="5" t="str">
        <f aca="false">IF(ISBLANK(A1854),"",K1854/$M$1)</f>
        <v/>
      </c>
      <c r="M1854" s="5" t="str">
        <f aca="false">IF(ISBLANK(A1854),"",K1854/($M$1+SUM(K$3:K1853)))</f>
        <v/>
      </c>
      <c r="N1854" s="0" t="str">
        <f aca="false">IF(ISBLANK(A1854),"",IF(H1855=0,NETWORKDAYS($H$3,H1854,holiday!$B$2:$B$10),IF(DAY(H1854)&lt;DAY(H1855),NETWORKDAYS($H$3,H1854,holiday!$B$2:$B$10),0)))</f>
        <v/>
      </c>
      <c r="O1854" s="0" t="str">
        <f aca="false">IF(ISBLANK(A1854),"",SUMIF($A$3:$A1854,O$2,$B$3:$B1854))</f>
        <v/>
      </c>
      <c r="P1854" s="0" t="str">
        <f aca="false">IF(ISBLANK(A1854),"",SUMIF($A$3:$A1854,P$2,$B$3:$B1854))</f>
        <v/>
      </c>
      <c r="Q1854" s="0" t="str">
        <f aca="false">IF(ISBLANK(A1854),"",SUMIF($A$3:$A1854,Q$2,$B$3:$B1854))</f>
        <v/>
      </c>
      <c r="R1854" s="0" t="str">
        <f aca="false">IF(ISBLANK(A1854),"",SUMIF($A$3:$A1854,R$2,$B$3:$B1854))</f>
        <v/>
      </c>
      <c r="T1854" s="9" t="str">
        <f aca="false">IF(ISBLANK(A1854),"",IF($A1854=T$2,$C1854,T1853))</f>
        <v/>
      </c>
      <c r="U1854" s="9" t="str">
        <f aca="false">IF(ISBLANK(A1854),"",IF($A1854=U$2,$C1854,U1853))</f>
        <v/>
      </c>
      <c r="V1854" s="9" t="str">
        <f aca="false">IF(ISBLANK(A1854),"",IF($A1854=V$2,$C1854,V1853))</f>
        <v/>
      </c>
      <c r="W1854" s="9" t="str">
        <f aca="false">IF(ISBLANK(A1854),"",IF($A1854=W$2,$C1854,W1853))</f>
        <v/>
      </c>
    </row>
    <row r="1855" customFormat="false" ht="14.1" hidden="false" customHeight="false" outlineLevel="0" collapsed="false">
      <c r="H1855" s="8" t="n">
        <f aca="false">IF(ISBLANK(D1855),,LEFT(D1855,LEN(D1855)-6)*1)</f>
        <v>0</v>
      </c>
      <c r="I1855" s="9" t="str">
        <f aca="false">IF(ISBLANK(A1855),"",-B1855*C1855)</f>
        <v/>
      </c>
      <c r="J1855" s="9" t="str">
        <f aca="false">IF(ISBLANK(A1855),"",-SUM(I$3:I1855))</f>
        <v/>
      </c>
      <c r="K1855" s="9" t="str">
        <f aca="false">IF(ISBLANK(A1855),"",SUMPRODUCT(O1855:R1855,T1855:W1855)-J1855)</f>
        <v/>
      </c>
      <c r="L1855" s="5" t="str">
        <f aca="false">IF(ISBLANK(A1855),"",K1855/$M$1)</f>
        <v/>
      </c>
      <c r="M1855" s="5" t="str">
        <f aca="false">IF(ISBLANK(A1855),"",K1855/($M$1+SUM(K$3:K1854)))</f>
        <v/>
      </c>
      <c r="N1855" s="0" t="str">
        <f aca="false">IF(ISBLANK(A1855),"",IF(H1856=0,NETWORKDAYS($H$3,H1855,holiday!$B$2:$B$10),IF(DAY(H1855)&lt;DAY(H1856),NETWORKDAYS($H$3,H1855,holiday!$B$2:$B$10),0)))</f>
        <v/>
      </c>
      <c r="O1855" s="0" t="str">
        <f aca="false">IF(ISBLANK(A1855),"",SUMIF($A$3:$A1855,O$2,$B$3:$B1855))</f>
        <v/>
      </c>
      <c r="P1855" s="0" t="str">
        <f aca="false">IF(ISBLANK(A1855),"",SUMIF($A$3:$A1855,P$2,$B$3:$B1855))</f>
        <v/>
      </c>
      <c r="Q1855" s="0" t="str">
        <f aca="false">IF(ISBLANK(A1855),"",SUMIF($A$3:$A1855,Q$2,$B$3:$B1855))</f>
        <v/>
      </c>
      <c r="R1855" s="0" t="str">
        <f aca="false">IF(ISBLANK(A1855),"",SUMIF($A$3:$A1855,R$2,$B$3:$B1855))</f>
        <v/>
      </c>
      <c r="T1855" s="9" t="str">
        <f aca="false">IF(ISBLANK(A1855),"",IF($A1855=T$2,$C1855,T1854))</f>
        <v/>
      </c>
      <c r="U1855" s="9" t="str">
        <f aca="false">IF(ISBLANK(A1855),"",IF($A1855=U$2,$C1855,U1854))</f>
        <v/>
      </c>
      <c r="V1855" s="9" t="str">
        <f aca="false">IF(ISBLANK(A1855),"",IF($A1855=V$2,$C1855,V1854))</f>
        <v/>
      </c>
      <c r="W1855" s="9" t="str">
        <f aca="false">IF(ISBLANK(A1855),"",IF($A1855=W$2,$C1855,W1854))</f>
        <v/>
      </c>
    </row>
    <row r="1856" customFormat="false" ht="14.1" hidden="false" customHeight="false" outlineLevel="0" collapsed="false">
      <c r="H1856" s="8" t="n">
        <f aca="false">IF(ISBLANK(D1856),,LEFT(D1856,LEN(D1856)-6)*1)</f>
        <v>0</v>
      </c>
      <c r="I1856" s="9" t="str">
        <f aca="false">IF(ISBLANK(A1856),"",-B1856*C1856)</f>
        <v/>
      </c>
      <c r="J1856" s="9" t="str">
        <f aca="false">IF(ISBLANK(A1856),"",-SUM(I$3:I1856))</f>
        <v/>
      </c>
      <c r="K1856" s="9" t="str">
        <f aca="false">IF(ISBLANK(A1856),"",SUMPRODUCT(O1856:R1856,T1856:W1856)-J1856)</f>
        <v/>
      </c>
      <c r="L1856" s="5" t="str">
        <f aca="false">IF(ISBLANK(A1856),"",K1856/$M$1)</f>
        <v/>
      </c>
      <c r="M1856" s="5" t="str">
        <f aca="false">IF(ISBLANK(A1856),"",K1856/($M$1+SUM(K$3:K1855)))</f>
        <v/>
      </c>
      <c r="N1856" s="0" t="str">
        <f aca="false">IF(ISBLANK(A1856),"",IF(H1857=0,NETWORKDAYS($H$3,H1856,holiday!$B$2:$B$10),IF(DAY(H1856)&lt;DAY(H1857),NETWORKDAYS($H$3,H1856,holiday!$B$2:$B$10),0)))</f>
        <v/>
      </c>
      <c r="O1856" s="0" t="str">
        <f aca="false">IF(ISBLANK(A1856),"",SUMIF($A$3:$A1856,O$2,$B$3:$B1856))</f>
        <v/>
      </c>
      <c r="P1856" s="0" t="str">
        <f aca="false">IF(ISBLANK(A1856),"",SUMIF($A$3:$A1856,P$2,$B$3:$B1856))</f>
        <v/>
      </c>
      <c r="Q1856" s="0" t="str">
        <f aca="false">IF(ISBLANK(A1856),"",SUMIF($A$3:$A1856,Q$2,$B$3:$B1856))</f>
        <v/>
      </c>
      <c r="R1856" s="0" t="str">
        <f aca="false">IF(ISBLANK(A1856),"",SUMIF($A$3:$A1856,R$2,$B$3:$B1856))</f>
        <v/>
      </c>
      <c r="T1856" s="9" t="str">
        <f aca="false">IF(ISBLANK(A1856),"",IF($A1856=T$2,$C1856,T1855))</f>
        <v/>
      </c>
      <c r="U1856" s="9" t="str">
        <f aca="false">IF(ISBLANK(A1856),"",IF($A1856=U$2,$C1856,U1855))</f>
        <v/>
      </c>
      <c r="V1856" s="9" t="str">
        <f aca="false">IF(ISBLANK(A1856),"",IF($A1856=V$2,$C1856,V1855))</f>
        <v/>
      </c>
      <c r="W1856" s="9" t="str">
        <f aca="false">IF(ISBLANK(A1856),"",IF($A1856=W$2,$C1856,W1855))</f>
        <v/>
      </c>
    </row>
    <row r="1857" customFormat="false" ht="14.1" hidden="false" customHeight="false" outlineLevel="0" collapsed="false">
      <c r="H1857" s="8" t="n">
        <f aca="false">IF(ISBLANK(D1857),,LEFT(D1857,LEN(D1857)-6)*1)</f>
        <v>0</v>
      </c>
      <c r="I1857" s="9" t="str">
        <f aca="false">IF(ISBLANK(A1857),"",-B1857*C1857)</f>
        <v/>
      </c>
      <c r="J1857" s="9" t="str">
        <f aca="false">IF(ISBLANK(A1857),"",-SUM(I$3:I1857))</f>
        <v/>
      </c>
      <c r="K1857" s="9" t="str">
        <f aca="false">IF(ISBLANK(A1857),"",SUMPRODUCT(O1857:R1857,T1857:W1857)-J1857)</f>
        <v/>
      </c>
      <c r="L1857" s="5" t="str">
        <f aca="false">IF(ISBLANK(A1857),"",K1857/$M$1)</f>
        <v/>
      </c>
      <c r="M1857" s="5" t="str">
        <f aca="false">IF(ISBLANK(A1857),"",K1857/($M$1+SUM(K$3:K1856)))</f>
        <v/>
      </c>
      <c r="N1857" s="0" t="str">
        <f aca="false">IF(ISBLANK(A1857),"",IF(H1858=0,NETWORKDAYS($H$3,H1857,holiday!$B$2:$B$10),IF(DAY(H1857)&lt;DAY(H1858),NETWORKDAYS($H$3,H1857,holiday!$B$2:$B$10),0)))</f>
        <v/>
      </c>
      <c r="O1857" s="0" t="str">
        <f aca="false">IF(ISBLANK(A1857),"",SUMIF($A$3:$A1857,O$2,$B$3:$B1857))</f>
        <v/>
      </c>
      <c r="P1857" s="0" t="str">
        <f aca="false">IF(ISBLANK(A1857),"",SUMIF($A$3:$A1857,P$2,$B$3:$B1857))</f>
        <v/>
      </c>
      <c r="Q1857" s="0" t="str">
        <f aca="false">IF(ISBLANK(A1857),"",SUMIF($A$3:$A1857,Q$2,$B$3:$B1857))</f>
        <v/>
      </c>
      <c r="R1857" s="0" t="str">
        <f aca="false">IF(ISBLANK(A1857),"",SUMIF($A$3:$A1857,R$2,$B$3:$B1857))</f>
        <v/>
      </c>
      <c r="T1857" s="9" t="str">
        <f aca="false">IF(ISBLANK(A1857),"",IF($A1857=T$2,$C1857,T1856))</f>
        <v/>
      </c>
      <c r="U1857" s="9" t="str">
        <f aca="false">IF(ISBLANK(A1857),"",IF($A1857=U$2,$C1857,U1856))</f>
        <v/>
      </c>
      <c r="V1857" s="9" t="str">
        <f aca="false">IF(ISBLANK(A1857),"",IF($A1857=V$2,$C1857,V1856))</f>
        <v/>
      </c>
      <c r="W1857" s="9" t="str">
        <f aca="false">IF(ISBLANK(A1857),"",IF($A1857=W$2,$C1857,W1856))</f>
        <v/>
      </c>
    </row>
    <row r="1858" customFormat="false" ht="14.1" hidden="false" customHeight="false" outlineLevel="0" collapsed="false">
      <c r="H1858" s="8" t="n">
        <f aca="false">IF(ISBLANK(D1858),,LEFT(D1858,LEN(D1858)-6)*1)</f>
        <v>0</v>
      </c>
      <c r="I1858" s="9" t="str">
        <f aca="false">IF(ISBLANK(A1858),"",-B1858*C1858)</f>
        <v/>
      </c>
      <c r="J1858" s="9" t="str">
        <f aca="false">IF(ISBLANK(A1858),"",-SUM(I$3:I1858))</f>
        <v/>
      </c>
      <c r="K1858" s="9" t="str">
        <f aca="false">IF(ISBLANK(A1858),"",SUMPRODUCT(O1858:R1858,T1858:W1858)-J1858)</f>
        <v/>
      </c>
      <c r="L1858" s="5" t="str">
        <f aca="false">IF(ISBLANK(A1858),"",K1858/$M$1)</f>
        <v/>
      </c>
      <c r="M1858" s="5" t="str">
        <f aca="false">IF(ISBLANK(A1858),"",K1858/($M$1+SUM(K$3:K1857)))</f>
        <v/>
      </c>
      <c r="N1858" s="0" t="str">
        <f aca="false">IF(ISBLANK(A1858),"",IF(H1859=0,NETWORKDAYS($H$3,H1858,holiday!$B$2:$B$10),IF(DAY(H1858)&lt;DAY(H1859),NETWORKDAYS($H$3,H1858,holiday!$B$2:$B$10),0)))</f>
        <v/>
      </c>
      <c r="O1858" s="0" t="str">
        <f aca="false">IF(ISBLANK(A1858),"",SUMIF($A$3:$A1858,O$2,$B$3:$B1858))</f>
        <v/>
      </c>
      <c r="P1858" s="0" t="str">
        <f aca="false">IF(ISBLANK(A1858),"",SUMIF($A$3:$A1858,P$2,$B$3:$B1858))</f>
        <v/>
      </c>
      <c r="Q1858" s="0" t="str">
        <f aca="false">IF(ISBLANK(A1858),"",SUMIF($A$3:$A1858,Q$2,$B$3:$B1858))</f>
        <v/>
      </c>
      <c r="R1858" s="0" t="str">
        <f aca="false">IF(ISBLANK(A1858),"",SUMIF($A$3:$A1858,R$2,$B$3:$B1858))</f>
        <v/>
      </c>
      <c r="T1858" s="9" t="str">
        <f aca="false">IF(ISBLANK(A1858),"",IF($A1858=T$2,$C1858,T1857))</f>
        <v/>
      </c>
      <c r="U1858" s="9" t="str">
        <f aca="false">IF(ISBLANK(A1858),"",IF($A1858=U$2,$C1858,U1857))</f>
        <v/>
      </c>
      <c r="V1858" s="9" t="str">
        <f aca="false">IF(ISBLANK(A1858),"",IF($A1858=V$2,$C1858,V1857))</f>
        <v/>
      </c>
      <c r="W1858" s="9" t="str">
        <f aca="false">IF(ISBLANK(A1858),"",IF($A1858=W$2,$C1858,W1857))</f>
        <v/>
      </c>
    </row>
    <row r="1859" customFormat="false" ht="14.1" hidden="false" customHeight="false" outlineLevel="0" collapsed="false">
      <c r="H1859" s="8" t="n">
        <f aca="false">IF(ISBLANK(D1859),,LEFT(D1859,LEN(D1859)-6)*1)</f>
        <v>0</v>
      </c>
      <c r="I1859" s="9" t="str">
        <f aca="false">IF(ISBLANK(A1859),"",-B1859*C1859)</f>
        <v/>
      </c>
      <c r="J1859" s="9" t="str">
        <f aca="false">IF(ISBLANK(A1859),"",-SUM(I$3:I1859))</f>
        <v/>
      </c>
      <c r="K1859" s="9" t="str">
        <f aca="false">IF(ISBLANK(A1859),"",SUMPRODUCT(O1859:R1859,T1859:W1859)-J1859)</f>
        <v/>
      </c>
      <c r="L1859" s="5" t="str">
        <f aca="false">IF(ISBLANK(A1859),"",K1859/$M$1)</f>
        <v/>
      </c>
      <c r="M1859" s="5" t="str">
        <f aca="false">IF(ISBLANK(A1859),"",K1859/($M$1+SUM(K$3:K1858)))</f>
        <v/>
      </c>
      <c r="N1859" s="0" t="str">
        <f aca="false">IF(ISBLANK(A1859),"",IF(H1860=0,NETWORKDAYS($H$3,H1859,holiday!$B$2:$B$10),IF(DAY(H1859)&lt;DAY(H1860),NETWORKDAYS($H$3,H1859,holiday!$B$2:$B$10),0)))</f>
        <v/>
      </c>
      <c r="O1859" s="0" t="str">
        <f aca="false">IF(ISBLANK(A1859),"",SUMIF($A$3:$A1859,O$2,$B$3:$B1859))</f>
        <v/>
      </c>
      <c r="P1859" s="0" t="str">
        <f aca="false">IF(ISBLANK(A1859),"",SUMIF($A$3:$A1859,P$2,$B$3:$B1859))</f>
        <v/>
      </c>
      <c r="Q1859" s="0" t="str">
        <f aca="false">IF(ISBLANK(A1859),"",SUMIF($A$3:$A1859,Q$2,$B$3:$B1859))</f>
        <v/>
      </c>
      <c r="R1859" s="0" t="str">
        <f aca="false">IF(ISBLANK(A1859),"",SUMIF($A$3:$A1859,R$2,$B$3:$B1859))</f>
        <v/>
      </c>
      <c r="T1859" s="9" t="str">
        <f aca="false">IF(ISBLANK(A1859),"",IF($A1859=T$2,$C1859,T1858))</f>
        <v/>
      </c>
      <c r="U1859" s="9" t="str">
        <f aca="false">IF(ISBLANK(A1859),"",IF($A1859=U$2,$C1859,U1858))</f>
        <v/>
      </c>
      <c r="V1859" s="9" t="str">
        <f aca="false">IF(ISBLANK(A1859),"",IF($A1859=V$2,$C1859,V1858))</f>
        <v/>
      </c>
      <c r="W1859" s="9" t="str">
        <f aca="false">IF(ISBLANK(A1859),"",IF($A1859=W$2,$C1859,W1858))</f>
        <v/>
      </c>
    </row>
    <row r="1860" customFormat="false" ht="14.1" hidden="false" customHeight="false" outlineLevel="0" collapsed="false">
      <c r="H1860" s="8" t="n">
        <f aca="false">IF(ISBLANK(D1860),,LEFT(D1860,LEN(D1860)-6)*1)</f>
        <v>0</v>
      </c>
      <c r="I1860" s="9" t="str">
        <f aca="false">IF(ISBLANK(A1860),"",-B1860*C1860)</f>
        <v/>
      </c>
      <c r="J1860" s="9" t="str">
        <f aca="false">IF(ISBLANK(A1860),"",-SUM(I$3:I1860))</f>
        <v/>
      </c>
      <c r="K1860" s="9" t="str">
        <f aca="false">IF(ISBLANK(A1860),"",SUMPRODUCT(O1860:R1860,T1860:W1860)-J1860)</f>
        <v/>
      </c>
      <c r="L1860" s="5" t="str">
        <f aca="false">IF(ISBLANK(A1860),"",K1860/$M$1)</f>
        <v/>
      </c>
      <c r="M1860" s="5" t="str">
        <f aca="false">IF(ISBLANK(A1860),"",K1860/($M$1+SUM(K$3:K1859)))</f>
        <v/>
      </c>
      <c r="N1860" s="0" t="str">
        <f aca="false">IF(ISBLANK(A1860),"",IF(H1861=0,NETWORKDAYS($H$3,H1860,holiday!$B$2:$B$10),IF(DAY(H1860)&lt;DAY(H1861),NETWORKDAYS($H$3,H1860,holiday!$B$2:$B$10),0)))</f>
        <v/>
      </c>
      <c r="O1860" s="0" t="str">
        <f aca="false">IF(ISBLANK(A1860),"",SUMIF($A$3:$A1860,O$2,$B$3:$B1860))</f>
        <v/>
      </c>
      <c r="P1860" s="0" t="str">
        <f aca="false">IF(ISBLANK(A1860),"",SUMIF($A$3:$A1860,P$2,$B$3:$B1860))</f>
        <v/>
      </c>
      <c r="Q1860" s="0" t="str">
        <f aca="false">IF(ISBLANK(A1860),"",SUMIF($A$3:$A1860,Q$2,$B$3:$B1860))</f>
        <v/>
      </c>
      <c r="R1860" s="0" t="str">
        <f aca="false">IF(ISBLANK(A1860),"",SUMIF($A$3:$A1860,R$2,$B$3:$B1860))</f>
        <v/>
      </c>
      <c r="T1860" s="9" t="str">
        <f aca="false">IF(ISBLANK(A1860),"",IF($A1860=T$2,$C1860,T1859))</f>
        <v/>
      </c>
      <c r="U1860" s="9" t="str">
        <f aca="false">IF(ISBLANK(A1860),"",IF($A1860=U$2,$C1860,U1859))</f>
        <v/>
      </c>
      <c r="V1860" s="9" t="str">
        <f aca="false">IF(ISBLANK(A1860),"",IF($A1860=V$2,$C1860,V1859))</f>
        <v/>
      </c>
      <c r="W1860" s="9" t="str">
        <f aca="false">IF(ISBLANK(A1860),"",IF($A1860=W$2,$C1860,W1859))</f>
        <v/>
      </c>
    </row>
    <row r="1861" customFormat="false" ht="14.1" hidden="false" customHeight="false" outlineLevel="0" collapsed="false">
      <c r="H1861" s="8" t="n">
        <f aca="false">IF(ISBLANK(D1861),,LEFT(D1861,LEN(D1861)-6)*1)</f>
        <v>0</v>
      </c>
      <c r="I1861" s="9" t="str">
        <f aca="false">IF(ISBLANK(A1861),"",-B1861*C1861)</f>
        <v/>
      </c>
      <c r="J1861" s="9" t="str">
        <f aca="false">IF(ISBLANK(A1861),"",-SUM(I$3:I1861))</f>
        <v/>
      </c>
      <c r="K1861" s="9" t="str">
        <f aca="false">IF(ISBLANK(A1861),"",SUMPRODUCT(O1861:R1861,T1861:W1861)-J1861)</f>
        <v/>
      </c>
      <c r="L1861" s="5" t="str">
        <f aca="false">IF(ISBLANK(A1861),"",K1861/$M$1)</f>
        <v/>
      </c>
      <c r="M1861" s="5" t="str">
        <f aca="false">IF(ISBLANK(A1861),"",K1861/($M$1+SUM(K$3:K1860)))</f>
        <v/>
      </c>
      <c r="N1861" s="0" t="str">
        <f aca="false">IF(ISBLANK(A1861),"",IF(H1862=0,NETWORKDAYS($H$3,H1861,holiday!$B$2:$B$10),IF(DAY(H1861)&lt;DAY(H1862),NETWORKDAYS($H$3,H1861,holiday!$B$2:$B$10),0)))</f>
        <v/>
      </c>
      <c r="O1861" s="0" t="str">
        <f aca="false">IF(ISBLANK(A1861),"",SUMIF($A$3:$A1861,O$2,$B$3:$B1861))</f>
        <v/>
      </c>
      <c r="P1861" s="0" t="str">
        <f aca="false">IF(ISBLANK(A1861),"",SUMIF($A$3:$A1861,P$2,$B$3:$B1861))</f>
        <v/>
      </c>
      <c r="Q1861" s="0" t="str">
        <f aca="false">IF(ISBLANK(A1861),"",SUMIF($A$3:$A1861,Q$2,$B$3:$B1861))</f>
        <v/>
      </c>
      <c r="R1861" s="0" t="str">
        <f aca="false">IF(ISBLANK(A1861),"",SUMIF($A$3:$A1861,R$2,$B$3:$B1861))</f>
        <v/>
      </c>
      <c r="T1861" s="9" t="str">
        <f aca="false">IF(ISBLANK(A1861),"",IF($A1861=T$2,$C1861,T1860))</f>
        <v/>
      </c>
      <c r="U1861" s="9" t="str">
        <f aca="false">IF(ISBLANK(A1861),"",IF($A1861=U$2,$C1861,U1860))</f>
        <v/>
      </c>
      <c r="V1861" s="9" t="str">
        <f aca="false">IF(ISBLANK(A1861),"",IF($A1861=V$2,$C1861,V1860))</f>
        <v/>
      </c>
      <c r="W1861" s="9" t="str">
        <f aca="false">IF(ISBLANK(A1861),"",IF($A1861=W$2,$C1861,W1860))</f>
        <v/>
      </c>
    </row>
    <row r="1862" customFormat="false" ht="14.1" hidden="false" customHeight="false" outlineLevel="0" collapsed="false">
      <c r="H1862" s="8" t="n">
        <f aca="false">IF(ISBLANK(D1862),,LEFT(D1862,LEN(D1862)-6)*1)</f>
        <v>0</v>
      </c>
      <c r="I1862" s="9" t="str">
        <f aca="false">IF(ISBLANK(A1862),"",-B1862*C1862)</f>
        <v/>
      </c>
      <c r="J1862" s="9" t="str">
        <f aca="false">IF(ISBLANK(A1862),"",-SUM(I$3:I1862))</f>
        <v/>
      </c>
      <c r="K1862" s="9" t="str">
        <f aca="false">IF(ISBLANK(A1862),"",SUMPRODUCT(O1862:R1862,T1862:W1862)-J1862)</f>
        <v/>
      </c>
      <c r="L1862" s="5" t="str">
        <f aca="false">IF(ISBLANK(A1862),"",K1862/$M$1)</f>
        <v/>
      </c>
      <c r="M1862" s="5" t="str">
        <f aca="false">IF(ISBLANK(A1862),"",K1862/($M$1+SUM(K$3:K1861)))</f>
        <v/>
      </c>
      <c r="N1862" s="0" t="str">
        <f aca="false">IF(ISBLANK(A1862),"",IF(H1863=0,NETWORKDAYS($H$3,H1862,holiday!$B$2:$B$10),IF(DAY(H1862)&lt;DAY(H1863),NETWORKDAYS($H$3,H1862,holiday!$B$2:$B$10),0)))</f>
        <v/>
      </c>
      <c r="O1862" s="0" t="str">
        <f aca="false">IF(ISBLANK(A1862),"",SUMIF($A$3:$A1862,O$2,$B$3:$B1862))</f>
        <v/>
      </c>
      <c r="P1862" s="0" t="str">
        <f aca="false">IF(ISBLANK(A1862),"",SUMIF($A$3:$A1862,P$2,$B$3:$B1862))</f>
        <v/>
      </c>
      <c r="Q1862" s="0" t="str">
        <f aca="false">IF(ISBLANK(A1862),"",SUMIF($A$3:$A1862,Q$2,$B$3:$B1862))</f>
        <v/>
      </c>
      <c r="R1862" s="0" t="str">
        <f aca="false">IF(ISBLANK(A1862),"",SUMIF($A$3:$A1862,R$2,$B$3:$B1862))</f>
        <v/>
      </c>
      <c r="T1862" s="9" t="str">
        <f aca="false">IF(ISBLANK(A1862),"",IF($A1862=T$2,$C1862,T1861))</f>
        <v/>
      </c>
      <c r="U1862" s="9" t="str">
        <f aca="false">IF(ISBLANK(A1862),"",IF($A1862=U$2,$C1862,U1861))</f>
        <v/>
      </c>
      <c r="V1862" s="9" t="str">
        <f aca="false">IF(ISBLANK(A1862),"",IF($A1862=V$2,$C1862,V1861))</f>
        <v/>
      </c>
      <c r="W1862" s="9" t="str">
        <f aca="false">IF(ISBLANK(A1862),"",IF($A1862=W$2,$C1862,W1861))</f>
        <v/>
      </c>
    </row>
    <row r="1863" customFormat="false" ht="14.1" hidden="false" customHeight="false" outlineLevel="0" collapsed="false">
      <c r="H1863" s="8" t="n">
        <f aca="false">IF(ISBLANK(D1863),,LEFT(D1863,LEN(D1863)-6)*1)</f>
        <v>0</v>
      </c>
      <c r="I1863" s="9" t="str">
        <f aca="false">IF(ISBLANK(A1863),"",-B1863*C1863)</f>
        <v/>
      </c>
      <c r="J1863" s="9" t="str">
        <f aca="false">IF(ISBLANK(A1863),"",-SUM(I$3:I1863))</f>
        <v/>
      </c>
      <c r="K1863" s="9" t="str">
        <f aca="false">IF(ISBLANK(A1863),"",SUMPRODUCT(O1863:R1863,T1863:W1863)-J1863)</f>
        <v/>
      </c>
      <c r="L1863" s="5" t="str">
        <f aca="false">IF(ISBLANK(A1863),"",K1863/$M$1)</f>
        <v/>
      </c>
      <c r="M1863" s="5" t="str">
        <f aca="false">IF(ISBLANK(A1863),"",K1863/($M$1+SUM(K$3:K1862)))</f>
        <v/>
      </c>
      <c r="N1863" s="0" t="str">
        <f aca="false">IF(ISBLANK(A1863),"",IF(H1864=0,NETWORKDAYS($H$3,H1863,holiday!$B$2:$B$10),IF(DAY(H1863)&lt;DAY(H1864),NETWORKDAYS($H$3,H1863,holiday!$B$2:$B$10),0)))</f>
        <v/>
      </c>
      <c r="O1863" s="0" t="str">
        <f aca="false">IF(ISBLANK(A1863),"",SUMIF($A$3:$A1863,O$2,$B$3:$B1863))</f>
        <v/>
      </c>
      <c r="P1863" s="0" t="str">
        <f aca="false">IF(ISBLANK(A1863),"",SUMIF($A$3:$A1863,P$2,$B$3:$B1863))</f>
        <v/>
      </c>
      <c r="Q1863" s="0" t="str">
        <f aca="false">IF(ISBLANK(A1863),"",SUMIF($A$3:$A1863,Q$2,$B$3:$B1863))</f>
        <v/>
      </c>
      <c r="R1863" s="0" t="str">
        <f aca="false">IF(ISBLANK(A1863),"",SUMIF($A$3:$A1863,R$2,$B$3:$B1863))</f>
        <v/>
      </c>
      <c r="T1863" s="9" t="str">
        <f aca="false">IF(ISBLANK(A1863),"",IF($A1863=T$2,$C1863,T1862))</f>
        <v/>
      </c>
      <c r="U1863" s="9" t="str">
        <f aca="false">IF(ISBLANK(A1863),"",IF($A1863=U$2,$C1863,U1862))</f>
        <v/>
      </c>
      <c r="V1863" s="9" t="str">
        <f aca="false">IF(ISBLANK(A1863),"",IF($A1863=V$2,$C1863,V1862))</f>
        <v/>
      </c>
      <c r="W1863" s="9" t="str">
        <f aca="false">IF(ISBLANK(A1863),"",IF($A1863=W$2,$C1863,W1862))</f>
        <v/>
      </c>
    </row>
    <row r="1864" customFormat="false" ht="14.1" hidden="false" customHeight="false" outlineLevel="0" collapsed="false">
      <c r="H1864" s="8" t="n">
        <f aca="false">IF(ISBLANK(D1864),,LEFT(D1864,LEN(D1864)-6)*1)</f>
        <v>0</v>
      </c>
      <c r="I1864" s="9" t="str">
        <f aca="false">IF(ISBLANK(A1864),"",-B1864*C1864)</f>
        <v/>
      </c>
      <c r="J1864" s="9" t="str">
        <f aca="false">IF(ISBLANK(A1864),"",-SUM(I$3:I1864))</f>
        <v/>
      </c>
      <c r="K1864" s="9" t="str">
        <f aca="false">IF(ISBLANK(A1864),"",SUMPRODUCT(O1864:R1864,T1864:W1864)-J1864)</f>
        <v/>
      </c>
      <c r="L1864" s="5" t="str">
        <f aca="false">IF(ISBLANK(A1864),"",K1864/$M$1)</f>
        <v/>
      </c>
      <c r="M1864" s="5" t="str">
        <f aca="false">IF(ISBLANK(A1864),"",K1864/($M$1+SUM(K$3:K1863)))</f>
        <v/>
      </c>
      <c r="N1864" s="0" t="str">
        <f aca="false">IF(ISBLANK(A1864),"",IF(H1865=0,NETWORKDAYS($H$3,H1864,holiday!$B$2:$B$10),IF(DAY(H1864)&lt;DAY(H1865),NETWORKDAYS($H$3,H1864,holiday!$B$2:$B$10),0)))</f>
        <v/>
      </c>
      <c r="O1864" s="0" t="str">
        <f aca="false">IF(ISBLANK(A1864),"",SUMIF($A$3:$A1864,O$2,$B$3:$B1864))</f>
        <v/>
      </c>
      <c r="P1864" s="0" t="str">
        <f aca="false">IF(ISBLANK(A1864),"",SUMIF($A$3:$A1864,P$2,$B$3:$B1864))</f>
        <v/>
      </c>
      <c r="Q1864" s="0" t="str">
        <f aca="false">IF(ISBLANK(A1864),"",SUMIF($A$3:$A1864,Q$2,$B$3:$B1864))</f>
        <v/>
      </c>
      <c r="R1864" s="0" t="str">
        <f aca="false">IF(ISBLANK(A1864),"",SUMIF($A$3:$A1864,R$2,$B$3:$B1864))</f>
        <v/>
      </c>
      <c r="T1864" s="9" t="str">
        <f aca="false">IF(ISBLANK(A1864),"",IF($A1864=T$2,$C1864,T1863))</f>
        <v/>
      </c>
      <c r="U1864" s="9" t="str">
        <f aca="false">IF(ISBLANK(A1864),"",IF($A1864=U$2,$C1864,U1863))</f>
        <v/>
      </c>
      <c r="V1864" s="9" t="str">
        <f aca="false">IF(ISBLANK(A1864),"",IF($A1864=V$2,$C1864,V1863))</f>
        <v/>
      </c>
      <c r="W1864" s="9" t="str">
        <f aca="false">IF(ISBLANK(A1864),"",IF($A1864=W$2,$C1864,W1863))</f>
        <v/>
      </c>
    </row>
    <row r="1865" customFormat="false" ht="14.1" hidden="false" customHeight="false" outlineLevel="0" collapsed="false">
      <c r="H1865" s="8" t="n">
        <f aca="false">IF(ISBLANK(D1865),,LEFT(D1865,LEN(D1865)-6)*1)</f>
        <v>0</v>
      </c>
      <c r="I1865" s="9" t="str">
        <f aca="false">IF(ISBLANK(A1865),"",-B1865*C1865)</f>
        <v/>
      </c>
      <c r="J1865" s="9" t="str">
        <f aca="false">IF(ISBLANK(A1865),"",-SUM(I$3:I1865))</f>
        <v/>
      </c>
      <c r="K1865" s="9" t="str">
        <f aca="false">IF(ISBLANK(A1865),"",SUMPRODUCT(O1865:R1865,T1865:W1865)-J1865)</f>
        <v/>
      </c>
      <c r="L1865" s="5" t="str">
        <f aca="false">IF(ISBLANK(A1865),"",K1865/$M$1)</f>
        <v/>
      </c>
      <c r="M1865" s="5" t="str">
        <f aca="false">IF(ISBLANK(A1865),"",K1865/($M$1+SUM(K$3:K1864)))</f>
        <v/>
      </c>
      <c r="N1865" s="0" t="str">
        <f aca="false">IF(ISBLANK(A1865),"",IF(H1866=0,NETWORKDAYS($H$3,H1865,holiday!$B$2:$B$10),IF(DAY(H1865)&lt;DAY(H1866),NETWORKDAYS($H$3,H1865,holiday!$B$2:$B$10),0)))</f>
        <v/>
      </c>
      <c r="O1865" s="0" t="str">
        <f aca="false">IF(ISBLANK(A1865),"",SUMIF($A$3:$A1865,O$2,$B$3:$B1865))</f>
        <v/>
      </c>
      <c r="P1865" s="0" t="str">
        <f aca="false">IF(ISBLANK(A1865),"",SUMIF($A$3:$A1865,P$2,$B$3:$B1865))</f>
        <v/>
      </c>
      <c r="Q1865" s="0" t="str">
        <f aca="false">IF(ISBLANK(A1865),"",SUMIF($A$3:$A1865,Q$2,$B$3:$B1865))</f>
        <v/>
      </c>
      <c r="R1865" s="0" t="str">
        <f aca="false">IF(ISBLANK(A1865),"",SUMIF($A$3:$A1865,R$2,$B$3:$B1865))</f>
        <v/>
      </c>
      <c r="T1865" s="9" t="str">
        <f aca="false">IF(ISBLANK(A1865),"",IF($A1865=T$2,$C1865,T1864))</f>
        <v/>
      </c>
      <c r="U1865" s="9" t="str">
        <f aca="false">IF(ISBLANK(A1865),"",IF($A1865=U$2,$C1865,U1864))</f>
        <v/>
      </c>
      <c r="V1865" s="9" t="str">
        <f aca="false">IF(ISBLANK(A1865),"",IF($A1865=V$2,$C1865,V1864))</f>
        <v/>
      </c>
      <c r="W1865" s="9" t="str">
        <f aca="false">IF(ISBLANK(A1865),"",IF($A1865=W$2,$C1865,W1864))</f>
        <v/>
      </c>
    </row>
    <row r="1866" customFormat="false" ht="14.1" hidden="false" customHeight="false" outlineLevel="0" collapsed="false">
      <c r="H1866" s="8" t="n">
        <f aca="false">IF(ISBLANK(D1866),,LEFT(D1866,LEN(D1866)-6)*1)</f>
        <v>0</v>
      </c>
      <c r="I1866" s="9" t="str">
        <f aca="false">IF(ISBLANK(A1866),"",-B1866*C1866)</f>
        <v/>
      </c>
      <c r="J1866" s="9" t="str">
        <f aca="false">IF(ISBLANK(A1866),"",-SUM(I$3:I1866))</f>
        <v/>
      </c>
      <c r="K1866" s="9" t="str">
        <f aca="false">IF(ISBLANK(A1866),"",SUMPRODUCT(O1866:R1866,T1866:W1866)-J1866)</f>
        <v/>
      </c>
      <c r="L1866" s="5" t="str">
        <f aca="false">IF(ISBLANK(A1866),"",K1866/$M$1)</f>
        <v/>
      </c>
      <c r="M1866" s="5" t="str">
        <f aca="false">IF(ISBLANK(A1866),"",K1866/($M$1+SUM(K$3:K1865)))</f>
        <v/>
      </c>
      <c r="N1866" s="0" t="str">
        <f aca="false">IF(ISBLANK(A1866),"",IF(H1867=0,NETWORKDAYS($H$3,H1866,holiday!$B$2:$B$10),IF(DAY(H1866)&lt;DAY(H1867),NETWORKDAYS($H$3,H1866,holiday!$B$2:$B$10),0)))</f>
        <v/>
      </c>
      <c r="O1866" s="0" t="str">
        <f aca="false">IF(ISBLANK(A1866),"",SUMIF($A$3:$A1866,O$2,$B$3:$B1866))</f>
        <v/>
      </c>
      <c r="P1866" s="0" t="str">
        <f aca="false">IF(ISBLANK(A1866),"",SUMIF($A$3:$A1866,P$2,$B$3:$B1866))</f>
        <v/>
      </c>
      <c r="Q1866" s="0" t="str">
        <f aca="false">IF(ISBLANK(A1866),"",SUMIF($A$3:$A1866,Q$2,$B$3:$B1866))</f>
        <v/>
      </c>
      <c r="R1866" s="0" t="str">
        <f aca="false">IF(ISBLANK(A1866),"",SUMIF($A$3:$A1866,R$2,$B$3:$B1866))</f>
        <v/>
      </c>
      <c r="T1866" s="9" t="str">
        <f aca="false">IF(ISBLANK(A1866),"",IF($A1866=T$2,$C1866,T1865))</f>
        <v/>
      </c>
      <c r="U1866" s="9" t="str">
        <f aca="false">IF(ISBLANK(A1866),"",IF($A1866=U$2,$C1866,U1865))</f>
        <v/>
      </c>
      <c r="V1866" s="9" t="str">
        <f aca="false">IF(ISBLANK(A1866),"",IF($A1866=V$2,$C1866,V1865))</f>
        <v/>
      </c>
      <c r="W1866" s="9" t="str">
        <f aca="false">IF(ISBLANK(A1866),"",IF($A1866=W$2,$C1866,W1865))</f>
        <v/>
      </c>
    </row>
    <row r="1867" customFormat="false" ht="14.1" hidden="false" customHeight="false" outlineLevel="0" collapsed="false">
      <c r="H1867" s="8" t="n">
        <f aca="false">IF(ISBLANK(D1867),,LEFT(D1867,LEN(D1867)-6)*1)</f>
        <v>0</v>
      </c>
      <c r="I1867" s="9" t="str">
        <f aca="false">IF(ISBLANK(A1867),"",-B1867*C1867)</f>
        <v/>
      </c>
      <c r="J1867" s="9" t="str">
        <f aca="false">IF(ISBLANK(A1867),"",-SUM(I$3:I1867))</f>
        <v/>
      </c>
      <c r="K1867" s="9" t="str">
        <f aca="false">IF(ISBLANK(A1867),"",SUMPRODUCT(O1867:R1867,T1867:W1867)-J1867)</f>
        <v/>
      </c>
      <c r="L1867" s="5" t="str">
        <f aca="false">IF(ISBLANK(A1867),"",K1867/$M$1)</f>
        <v/>
      </c>
      <c r="M1867" s="5" t="str">
        <f aca="false">IF(ISBLANK(A1867),"",K1867/($M$1+SUM(K$3:K1866)))</f>
        <v/>
      </c>
      <c r="N1867" s="0" t="str">
        <f aca="false">IF(ISBLANK(A1867),"",IF(H1868=0,NETWORKDAYS($H$3,H1867,holiday!$B$2:$B$10),IF(DAY(H1867)&lt;DAY(H1868),NETWORKDAYS($H$3,H1867,holiday!$B$2:$B$10),0)))</f>
        <v/>
      </c>
      <c r="O1867" s="0" t="str">
        <f aca="false">IF(ISBLANK(A1867),"",SUMIF($A$3:$A1867,O$2,$B$3:$B1867))</f>
        <v/>
      </c>
      <c r="P1867" s="0" t="str">
        <f aca="false">IF(ISBLANK(A1867),"",SUMIF($A$3:$A1867,P$2,$B$3:$B1867))</f>
        <v/>
      </c>
      <c r="Q1867" s="0" t="str">
        <f aca="false">IF(ISBLANK(A1867),"",SUMIF($A$3:$A1867,Q$2,$B$3:$B1867))</f>
        <v/>
      </c>
      <c r="R1867" s="0" t="str">
        <f aca="false">IF(ISBLANK(A1867),"",SUMIF($A$3:$A1867,R$2,$B$3:$B1867))</f>
        <v/>
      </c>
      <c r="T1867" s="9" t="str">
        <f aca="false">IF(ISBLANK(A1867),"",IF($A1867=T$2,$C1867,T1866))</f>
        <v/>
      </c>
      <c r="U1867" s="9" t="str">
        <f aca="false">IF(ISBLANK(A1867),"",IF($A1867=U$2,$C1867,U1866))</f>
        <v/>
      </c>
      <c r="V1867" s="9" t="str">
        <f aca="false">IF(ISBLANK(A1867),"",IF($A1867=V$2,$C1867,V1866))</f>
        <v/>
      </c>
      <c r="W1867" s="9" t="str">
        <f aca="false">IF(ISBLANK(A1867),"",IF($A1867=W$2,$C1867,W1866))</f>
        <v/>
      </c>
    </row>
    <row r="1868" customFormat="false" ht="14.1" hidden="false" customHeight="false" outlineLevel="0" collapsed="false">
      <c r="H1868" s="8" t="n">
        <f aca="false">IF(ISBLANK(D1868),,LEFT(D1868,LEN(D1868)-6)*1)</f>
        <v>0</v>
      </c>
      <c r="I1868" s="9" t="str">
        <f aca="false">IF(ISBLANK(A1868),"",-B1868*C1868)</f>
        <v/>
      </c>
      <c r="J1868" s="9" t="str">
        <f aca="false">IF(ISBLANK(A1868),"",-SUM(I$3:I1868))</f>
        <v/>
      </c>
      <c r="K1868" s="9" t="str">
        <f aca="false">IF(ISBLANK(A1868),"",SUMPRODUCT(O1868:R1868,T1868:W1868)-J1868)</f>
        <v/>
      </c>
      <c r="L1868" s="5" t="str">
        <f aca="false">IF(ISBLANK(A1868),"",K1868/$M$1)</f>
        <v/>
      </c>
      <c r="M1868" s="5" t="str">
        <f aca="false">IF(ISBLANK(A1868),"",K1868/($M$1+SUM(K$3:K1867)))</f>
        <v/>
      </c>
      <c r="N1868" s="0" t="str">
        <f aca="false">IF(ISBLANK(A1868),"",IF(H1869=0,NETWORKDAYS($H$3,H1868,holiday!$B$2:$B$10),IF(DAY(H1868)&lt;DAY(H1869),NETWORKDAYS($H$3,H1868,holiday!$B$2:$B$10),0)))</f>
        <v/>
      </c>
      <c r="O1868" s="0" t="str">
        <f aca="false">IF(ISBLANK(A1868),"",SUMIF($A$3:$A1868,O$2,$B$3:$B1868))</f>
        <v/>
      </c>
      <c r="P1868" s="0" t="str">
        <f aca="false">IF(ISBLANK(A1868),"",SUMIF($A$3:$A1868,P$2,$B$3:$B1868))</f>
        <v/>
      </c>
      <c r="Q1868" s="0" t="str">
        <f aca="false">IF(ISBLANK(A1868),"",SUMIF($A$3:$A1868,Q$2,$B$3:$B1868))</f>
        <v/>
      </c>
      <c r="R1868" s="0" t="str">
        <f aca="false">IF(ISBLANK(A1868),"",SUMIF($A$3:$A1868,R$2,$B$3:$B1868))</f>
        <v/>
      </c>
      <c r="T1868" s="9" t="str">
        <f aca="false">IF(ISBLANK(A1868),"",IF($A1868=T$2,$C1868,T1867))</f>
        <v/>
      </c>
      <c r="U1868" s="9" t="str">
        <f aca="false">IF(ISBLANK(A1868),"",IF($A1868=U$2,$C1868,U1867))</f>
        <v/>
      </c>
      <c r="V1868" s="9" t="str">
        <f aca="false">IF(ISBLANK(A1868),"",IF($A1868=V$2,$C1868,V1867))</f>
        <v/>
      </c>
      <c r="W1868" s="9" t="str">
        <f aca="false">IF(ISBLANK(A1868),"",IF($A1868=W$2,$C1868,W1867))</f>
        <v/>
      </c>
    </row>
    <row r="1869" customFormat="false" ht="14.1" hidden="false" customHeight="false" outlineLevel="0" collapsed="false">
      <c r="H1869" s="8" t="n">
        <f aca="false">IF(ISBLANK(D1869),,LEFT(D1869,LEN(D1869)-6)*1)</f>
        <v>0</v>
      </c>
      <c r="I1869" s="9" t="str">
        <f aca="false">IF(ISBLANK(A1869),"",-B1869*C1869)</f>
        <v/>
      </c>
      <c r="J1869" s="9" t="str">
        <f aca="false">IF(ISBLANK(A1869),"",-SUM(I$3:I1869))</f>
        <v/>
      </c>
      <c r="K1869" s="9" t="str">
        <f aca="false">IF(ISBLANK(A1869),"",SUMPRODUCT(O1869:R1869,T1869:W1869)-J1869)</f>
        <v/>
      </c>
      <c r="L1869" s="5" t="str">
        <f aca="false">IF(ISBLANK(A1869),"",K1869/$M$1)</f>
        <v/>
      </c>
      <c r="M1869" s="5" t="str">
        <f aca="false">IF(ISBLANK(A1869),"",K1869/($M$1+SUM(K$3:K1868)))</f>
        <v/>
      </c>
      <c r="N1869" s="0" t="str">
        <f aca="false">IF(ISBLANK(A1869),"",IF(H1870=0,NETWORKDAYS($H$3,H1869,holiday!$B$2:$B$10),IF(DAY(H1869)&lt;DAY(H1870),NETWORKDAYS($H$3,H1869,holiday!$B$2:$B$10),0)))</f>
        <v/>
      </c>
      <c r="O1869" s="0" t="str">
        <f aca="false">IF(ISBLANK(A1869),"",SUMIF($A$3:$A1869,O$2,$B$3:$B1869))</f>
        <v/>
      </c>
      <c r="P1869" s="0" t="str">
        <f aca="false">IF(ISBLANK(A1869),"",SUMIF($A$3:$A1869,P$2,$B$3:$B1869))</f>
        <v/>
      </c>
      <c r="Q1869" s="0" t="str">
        <f aca="false">IF(ISBLANK(A1869),"",SUMIF($A$3:$A1869,Q$2,$B$3:$B1869))</f>
        <v/>
      </c>
      <c r="R1869" s="0" t="str">
        <f aca="false">IF(ISBLANK(A1869),"",SUMIF($A$3:$A1869,R$2,$B$3:$B1869))</f>
        <v/>
      </c>
      <c r="T1869" s="9" t="str">
        <f aca="false">IF(ISBLANK(A1869),"",IF($A1869=T$2,$C1869,T1868))</f>
        <v/>
      </c>
      <c r="U1869" s="9" t="str">
        <f aca="false">IF(ISBLANK(A1869),"",IF($A1869=U$2,$C1869,U1868))</f>
        <v/>
      </c>
      <c r="V1869" s="9" t="str">
        <f aca="false">IF(ISBLANK(A1869),"",IF($A1869=V$2,$C1869,V1868))</f>
        <v/>
      </c>
      <c r="W1869" s="9" t="str">
        <f aca="false">IF(ISBLANK(A1869),"",IF($A1869=W$2,$C1869,W1868))</f>
        <v/>
      </c>
    </row>
    <row r="1870" customFormat="false" ht="14.1" hidden="false" customHeight="false" outlineLevel="0" collapsed="false">
      <c r="H1870" s="8" t="n">
        <f aca="false">IF(ISBLANK(D1870),,LEFT(D1870,LEN(D1870)-6)*1)</f>
        <v>0</v>
      </c>
      <c r="I1870" s="9" t="str">
        <f aca="false">IF(ISBLANK(A1870),"",-B1870*C1870)</f>
        <v/>
      </c>
      <c r="J1870" s="9" t="str">
        <f aca="false">IF(ISBLANK(A1870),"",-SUM(I$3:I1870))</f>
        <v/>
      </c>
      <c r="K1870" s="9" t="str">
        <f aca="false">IF(ISBLANK(A1870),"",SUMPRODUCT(O1870:R1870,T1870:W1870)-J1870)</f>
        <v/>
      </c>
      <c r="L1870" s="5" t="str">
        <f aca="false">IF(ISBLANK(A1870),"",K1870/$M$1)</f>
        <v/>
      </c>
      <c r="M1870" s="5" t="str">
        <f aca="false">IF(ISBLANK(A1870),"",K1870/($M$1+SUM(K$3:K1869)))</f>
        <v/>
      </c>
      <c r="N1870" s="0" t="str">
        <f aca="false">IF(ISBLANK(A1870),"",IF(H1871=0,NETWORKDAYS($H$3,H1870,holiday!$B$2:$B$10),IF(DAY(H1870)&lt;DAY(H1871),NETWORKDAYS($H$3,H1870,holiday!$B$2:$B$10),0)))</f>
        <v/>
      </c>
      <c r="O1870" s="0" t="str">
        <f aca="false">IF(ISBLANK(A1870),"",SUMIF($A$3:$A1870,O$2,$B$3:$B1870))</f>
        <v/>
      </c>
      <c r="P1870" s="0" t="str">
        <f aca="false">IF(ISBLANK(A1870),"",SUMIF($A$3:$A1870,P$2,$B$3:$B1870))</f>
        <v/>
      </c>
      <c r="Q1870" s="0" t="str">
        <f aca="false">IF(ISBLANK(A1870),"",SUMIF($A$3:$A1870,Q$2,$B$3:$B1870))</f>
        <v/>
      </c>
      <c r="R1870" s="0" t="str">
        <f aca="false">IF(ISBLANK(A1870),"",SUMIF($A$3:$A1870,R$2,$B$3:$B1870))</f>
        <v/>
      </c>
      <c r="T1870" s="9" t="str">
        <f aca="false">IF(ISBLANK(A1870),"",IF($A1870=T$2,$C1870,T1869))</f>
        <v/>
      </c>
      <c r="U1870" s="9" t="str">
        <f aca="false">IF(ISBLANK(A1870),"",IF($A1870=U$2,$C1870,U1869))</f>
        <v/>
      </c>
      <c r="V1870" s="9" t="str">
        <f aca="false">IF(ISBLANK(A1870),"",IF($A1870=V$2,$C1870,V1869))</f>
        <v/>
      </c>
      <c r="W1870" s="9" t="str">
        <f aca="false">IF(ISBLANK(A1870),"",IF($A1870=W$2,$C1870,W1869))</f>
        <v/>
      </c>
    </row>
    <row r="1871" customFormat="false" ht="14.1" hidden="false" customHeight="false" outlineLevel="0" collapsed="false">
      <c r="H1871" s="8" t="n">
        <f aca="false">IF(ISBLANK(D1871),,LEFT(D1871,LEN(D1871)-6)*1)</f>
        <v>0</v>
      </c>
      <c r="I1871" s="9" t="str">
        <f aca="false">IF(ISBLANK(A1871),"",-B1871*C1871)</f>
        <v/>
      </c>
      <c r="J1871" s="9" t="str">
        <f aca="false">IF(ISBLANK(A1871),"",-SUM(I$3:I1871))</f>
        <v/>
      </c>
      <c r="K1871" s="9" t="str">
        <f aca="false">IF(ISBLANK(A1871),"",SUMPRODUCT(O1871:R1871,T1871:W1871)-J1871)</f>
        <v/>
      </c>
      <c r="L1871" s="5" t="str">
        <f aca="false">IF(ISBLANK(A1871),"",K1871/$M$1)</f>
        <v/>
      </c>
      <c r="M1871" s="5" t="str">
        <f aca="false">IF(ISBLANK(A1871),"",K1871/($M$1+SUM(K$3:K1870)))</f>
        <v/>
      </c>
      <c r="N1871" s="0" t="str">
        <f aca="false">IF(ISBLANK(A1871),"",IF(H1872=0,NETWORKDAYS($H$3,H1871,holiday!$B$2:$B$10),IF(DAY(H1871)&lt;DAY(H1872),NETWORKDAYS($H$3,H1871,holiday!$B$2:$B$10),0)))</f>
        <v/>
      </c>
      <c r="O1871" s="0" t="str">
        <f aca="false">IF(ISBLANK(A1871),"",SUMIF($A$3:$A1871,O$2,$B$3:$B1871))</f>
        <v/>
      </c>
      <c r="P1871" s="0" t="str">
        <f aca="false">IF(ISBLANK(A1871),"",SUMIF($A$3:$A1871,P$2,$B$3:$B1871))</f>
        <v/>
      </c>
      <c r="Q1871" s="0" t="str">
        <f aca="false">IF(ISBLANK(A1871),"",SUMIF($A$3:$A1871,Q$2,$B$3:$B1871))</f>
        <v/>
      </c>
      <c r="R1871" s="0" t="str">
        <f aca="false">IF(ISBLANK(A1871),"",SUMIF($A$3:$A1871,R$2,$B$3:$B1871))</f>
        <v/>
      </c>
      <c r="T1871" s="9" t="str">
        <f aca="false">IF(ISBLANK(A1871),"",IF($A1871=T$2,$C1871,T1870))</f>
        <v/>
      </c>
      <c r="U1871" s="9" t="str">
        <f aca="false">IF(ISBLANK(A1871),"",IF($A1871=U$2,$C1871,U1870))</f>
        <v/>
      </c>
      <c r="V1871" s="9" t="str">
        <f aca="false">IF(ISBLANK(A1871),"",IF($A1871=V$2,$C1871,V1870))</f>
        <v/>
      </c>
      <c r="W1871" s="9" t="str">
        <f aca="false">IF(ISBLANK(A1871),"",IF($A1871=W$2,$C1871,W1870))</f>
        <v/>
      </c>
    </row>
    <row r="1872" customFormat="false" ht="14.1" hidden="false" customHeight="false" outlineLevel="0" collapsed="false">
      <c r="H1872" s="8" t="n">
        <f aca="false">IF(ISBLANK(D1872),,LEFT(D1872,LEN(D1872)-6)*1)</f>
        <v>0</v>
      </c>
      <c r="I1872" s="9" t="str">
        <f aca="false">IF(ISBLANK(A1872),"",-B1872*C1872)</f>
        <v/>
      </c>
      <c r="J1872" s="9" t="str">
        <f aca="false">IF(ISBLANK(A1872),"",-SUM(I$3:I1872))</f>
        <v/>
      </c>
      <c r="K1872" s="9" t="str">
        <f aca="false">IF(ISBLANK(A1872),"",SUMPRODUCT(O1872:R1872,T1872:W1872)-J1872)</f>
        <v/>
      </c>
      <c r="L1872" s="5" t="str">
        <f aca="false">IF(ISBLANK(A1872),"",K1872/$M$1)</f>
        <v/>
      </c>
      <c r="M1872" s="5" t="str">
        <f aca="false">IF(ISBLANK(A1872),"",K1872/($M$1+SUM(K$3:K1871)))</f>
        <v/>
      </c>
      <c r="N1872" s="0" t="str">
        <f aca="false">IF(ISBLANK(A1872),"",IF(H1873=0,NETWORKDAYS($H$3,H1872,holiday!$B$2:$B$10),IF(DAY(H1872)&lt;DAY(H1873),NETWORKDAYS($H$3,H1872,holiday!$B$2:$B$10),0)))</f>
        <v/>
      </c>
      <c r="O1872" s="0" t="str">
        <f aca="false">IF(ISBLANK(A1872),"",SUMIF($A$3:$A1872,O$2,$B$3:$B1872))</f>
        <v/>
      </c>
      <c r="P1872" s="0" t="str">
        <f aca="false">IF(ISBLANK(A1872),"",SUMIF($A$3:$A1872,P$2,$B$3:$B1872))</f>
        <v/>
      </c>
      <c r="Q1872" s="0" t="str">
        <f aca="false">IF(ISBLANK(A1872),"",SUMIF($A$3:$A1872,Q$2,$B$3:$B1872))</f>
        <v/>
      </c>
      <c r="R1872" s="0" t="str">
        <f aca="false">IF(ISBLANK(A1872),"",SUMIF($A$3:$A1872,R$2,$B$3:$B1872))</f>
        <v/>
      </c>
      <c r="T1872" s="9" t="str">
        <f aca="false">IF(ISBLANK(A1872),"",IF($A1872=T$2,$C1872,T1871))</f>
        <v/>
      </c>
      <c r="U1872" s="9" t="str">
        <f aca="false">IF(ISBLANK(A1872),"",IF($A1872=U$2,$C1872,U1871))</f>
        <v/>
      </c>
      <c r="V1872" s="9" t="str">
        <f aca="false">IF(ISBLANK(A1872),"",IF($A1872=V$2,$C1872,V1871))</f>
        <v/>
      </c>
      <c r="W1872" s="9" t="str">
        <f aca="false">IF(ISBLANK(A1872),"",IF($A1872=W$2,$C1872,W1871))</f>
        <v/>
      </c>
    </row>
    <row r="1873" customFormat="false" ht="14.1" hidden="false" customHeight="false" outlineLevel="0" collapsed="false">
      <c r="H1873" s="8" t="n">
        <f aca="false">IF(ISBLANK(D1873),,LEFT(D1873,LEN(D1873)-6)*1)</f>
        <v>0</v>
      </c>
      <c r="I1873" s="9" t="str">
        <f aca="false">IF(ISBLANK(A1873),"",-B1873*C1873)</f>
        <v/>
      </c>
      <c r="J1873" s="9" t="str">
        <f aca="false">IF(ISBLANK(A1873),"",-SUM(I$3:I1873))</f>
        <v/>
      </c>
      <c r="K1873" s="9" t="str">
        <f aca="false">IF(ISBLANK(A1873),"",SUMPRODUCT(O1873:R1873,T1873:W1873)-J1873)</f>
        <v/>
      </c>
      <c r="L1873" s="5" t="str">
        <f aca="false">IF(ISBLANK(A1873),"",K1873/$M$1)</f>
        <v/>
      </c>
      <c r="M1873" s="5" t="str">
        <f aca="false">IF(ISBLANK(A1873),"",K1873/($M$1+SUM(K$3:K1872)))</f>
        <v/>
      </c>
      <c r="N1873" s="0" t="str">
        <f aca="false">IF(ISBLANK(A1873),"",IF(H1874=0,NETWORKDAYS($H$3,H1873,holiday!$B$2:$B$10),IF(DAY(H1873)&lt;DAY(H1874),NETWORKDAYS($H$3,H1873,holiday!$B$2:$B$10),0)))</f>
        <v/>
      </c>
      <c r="O1873" s="0" t="str">
        <f aca="false">IF(ISBLANK(A1873),"",SUMIF($A$3:$A1873,O$2,$B$3:$B1873))</f>
        <v/>
      </c>
      <c r="P1873" s="0" t="str">
        <f aca="false">IF(ISBLANK(A1873),"",SUMIF($A$3:$A1873,P$2,$B$3:$B1873))</f>
        <v/>
      </c>
      <c r="Q1873" s="0" t="str">
        <f aca="false">IF(ISBLANK(A1873),"",SUMIF($A$3:$A1873,Q$2,$B$3:$B1873))</f>
        <v/>
      </c>
      <c r="R1873" s="0" t="str">
        <f aca="false">IF(ISBLANK(A1873),"",SUMIF($A$3:$A1873,R$2,$B$3:$B1873))</f>
        <v/>
      </c>
      <c r="T1873" s="9" t="str">
        <f aca="false">IF(ISBLANK(A1873),"",IF($A1873=T$2,$C1873,T1872))</f>
        <v/>
      </c>
      <c r="U1873" s="9" t="str">
        <f aca="false">IF(ISBLANK(A1873),"",IF($A1873=U$2,$C1873,U1872))</f>
        <v/>
      </c>
      <c r="V1873" s="9" t="str">
        <f aca="false">IF(ISBLANK(A1873),"",IF($A1873=V$2,$C1873,V1872))</f>
        <v/>
      </c>
      <c r="W1873" s="9" t="str">
        <f aca="false">IF(ISBLANK(A1873),"",IF($A1873=W$2,$C1873,W1872))</f>
        <v/>
      </c>
    </row>
    <row r="1874" customFormat="false" ht="14.1" hidden="false" customHeight="false" outlineLevel="0" collapsed="false">
      <c r="H1874" s="8" t="n">
        <f aca="false">IF(ISBLANK(D1874),,LEFT(D1874,LEN(D1874)-6)*1)</f>
        <v>0</v>
      </c>
      <c r="I1874" s="9" t="str">
        <f aca="false">IF(ISBLANK(A1874),"",-B1874*C1874)</f>
        <v/>
      </c>
      <c r="J1874" s="9" t="str">
        <f aca="false">IF(ISBLANK(A1874),"",-SUM(I$3:I1874))</f>
        <v/>
      </c>
      <c r="K1874" s="9" t="str">
        <f aca="false">IF(ISBLANK(A1874),"",SUMPRODUCT(O1874:R1874,T1874:W1874)-J1874)</f>
        <v/>
      </c>
      <c r="L1874" s="5" t="str">
        <f aca="false">IF(ISBLANK(A1874),"",K1874/$M$1)</f>
        <v/>
      </c>
      <c r="M1874" s="5" t="str">
        <f aca="false">IF(ISBLANK(A1874),"",K1874/($M$1+SUM(K$3:K1873)))</f>
        <v/>
      </c>
      <c r="N1874" s="0" t="str">
        <f aca="false">IF(ISBLANK(A1874),"",IF(H1875=0,NETWORKDAYS($H$3,H1874,holiday!$B$2:$B$10),IF(DAY(H1874)&lt;DAY(H1875),NETWORKDAYS($H$3,H1874,holiday!$B$2:$B$10),0)))</f>
        <v/>
      </c>
      <c r="O1874" s="0" t="str">
        <f aca="false">IF(ISBLANK(A1874),"",SUMIF($A$3:$A1874,O$2,$B$3:$B1874))</f>
        <v/>
      </c>
      <c r="P1874" s="0" t="str">
        <f aca="false">IF(ISBLANK(A1874),"",SUMIF($A$3:$A1874,P$2,$B$3:$B1874))</f>
        <v/>
      </c>
      <c r="Q1874" s="0" t="str">
        <f aca="false">IF(ISBLANK(A1874),"",SUMIF($A$3:$A1874,Q$2,$B$3:$B1874))</f>
        <v/>
      </c>
      <c r="R1874" s="0" t="str">
        <f aca="false">IF(ISBLANK(A1874),"",SUMIF($A$3:$A1874,R$2,$B$3:$B1874))</f>
        <v/>
      </c>
      <c r="T1874" s="9" t="str">
        <f aca="false">IF(ISBLANK(A1874),"",IF($A1874=T$2,$C1874,T1873))</f>
        <v/>
      </c>
      <c r="U1874" s="9" t="str">
        <f aca="false">IF(ISBLANK(A1874),"",IF($A1874=U$2,$C1874,U1873))</f>
        <v/>
      </c>
      <c r="V1874" s="9" t="str">
        <f aca="false">IF(ISBLANK(A1874),"",IF($A1874=V$2,$C1874,V1873))</f>
        <v/>
      </c>
      <c r="W1874" s="9" t="str">
        <f aca="false">IF(ISBLANK(A1874),"",IF($A1874=W$2,$C1874,W1873))</f>
        <v/>
      </c>
    </row>
    <row r="1875" customFormat="false" ht="14.1" hidden="false" customHeight="false" outlineLevel="0" collapsed="false">
      <c r="H1875" s="8" t="n">
        <f aca="false">IF(ISBLANK(D1875),,LEFT(D1875,LEN(D1875)-6)*1)</f>
        <v>0</v>
      </c>
      <c r="I1875" s="9" t="str">
        <f aca="false">IF(ISBLANK(A1875),"",-B1875*C1875)</f>
        <v/>
      </c>
      <c r="J1875" s="9" t="str">
        <f aca="false">IF(ISBLANK(A1875),"",-SUM(I$3:I1875))</f>
        <v/>
      </c>
      <c r="K1875" s="9" t="str">
        <f aca="false">IF(ISBLANK(A1875),"",SUMPRODUCT(O1875:R1875,T1875:W1875)-J1875)</f>
        <v/>
      </c>
      <c r="L1875" s="5" t="str">
        <f aca="false">IF(ISBLANK(A1875),"",K1875/$M$1)</f>
        <v/>
      </c>
      <c r="M1875" s="5" t="str">
        <f aca="false">IF(ISBLANK(A1875),"",K1875/($M$1+SUM(K$3:K1874)))</f>
        <v/>
      </c>
      <c r="N1875" s="0" t="str">
        <f aca="false">IF(ISBLANK(A1875),"",IF(H1876=0,NETWORKDAYS($H$3,H1875,holiday!$B$2:$B$10),IF(DAY(H1875)&lt;DAY(H1876),NETWORKDAYS($H$3,H1875,holiday!$B$2:$B$10),0)))</f>
        <v/>
      </c>
      <c r="O1875" s="0" t="str">
        <f aca="false">IF(ISBLANK(A1875),"",SUMIF($A$3:$A1875,O$2,$B$3:$B1875))</f>
        <v/>
      </c>
      <c r="P1875" s="0" t="str">
        <f aca="false">IF(ISBLANK(A1875),"",SUMIF($A$3:$A1875,P$2,$B$3:$B1875))</f>
        <v/>
      </c>
      <c r="Q1875" s="0" t="str">
        <f aca="false">IF(ISBLANK(A1875),"",SUMIF($A$3:$A1875,Q$2,$B$3:$B1875))</f>
        <v/>
      </c>
      <c r="R1875" s="0" t="str">
        <f aca="false">IF(ISBLANK(A1875),"",SUMIF($A$3:$A1875,R$2,$B$3:$B1875))</f>
        <v/>
      </c>
      <c r="T1875" s="9" t="str">
        <f aca="false">IF(ISBLANK(A1875),"",IF($A1875=T$2,$C1875,T1874))</f>
        <v/>
      </c>
      <c r="U1875" s="9" t="str">
        <f aca="false">IF(ISBLANK(A1875),"",IF($A1875=U$2,$C1875,U1874))</f>
        <v/>
      </c>
      <c r="V1875" s="9" t="str">
        <f aca="false">IF(ISBLANK(A1875),"",IF($A1875=V$2,$C1875,V1874))</f>
        <v/>
      </c>
      <c r="W1875" s="9" t="str">
        <f aca="false">IF(ISBLANK(A1875),"",IF($A1875=W$2,$C1875,W1874))</f>
        <v/>
      </c>
    </row>
    <row r="1876" customFormat="false" ht="14.1" hidden="false" customHeight="false" outlineLevel="0" collapsed="false">
      <c r="H1876" s="8" t="n">
        <f aca="false">IF(ISBLANK(D1876),,LEFT(D1876,LEN(D1876)-6)*1)</f>
        <v>0</v>
      </c>
      <c r="I1876" s="9" t="str">
        <f aca="false">IF(ISBLANK(A1876),"",-B1876*C1876)</f>
        <v/>
      </c>
      <c r="J1876" s="9" t="str">
        <f aca="false">IF(ISBLANK(A1876),"",-SUM(I$3:I1876))</f>
        <v/>
      </c>
      <c r="K1876" s="9" t="str">
        <f aca="false">IF(ISBLANK(A1876),"",SUMPRODUCT(O1876:R1876,T1876:W1876)-J1876)</f>
        <v/>
      </c>
      <c r="L1876" s="5" t="str">
        <f aca="false">IF(ISBLANK(A1876),"",K1876/$M$1)</f>
        <v/>
      </c>
      <c r="M1876" s="5" t="str">
        <f aca="false">IF(ISBLANK(A1876),"",K1876/($M$1+SUM(K$3:K1875)))</f>
        <v/>
      </c>
      <c r="N1876" s="0" t="str">
        <f aca="false">IF(ISBLANK(A1876),"",IF(H1877=0,NETWORKDAYS($H$3,H1876,holiday!$B$2:$B$10),IF(DAY(H1876)&lt;DAY(H1877),NETWORKDAYS($H$3,H1876,holiday!$B$2:$B$10),0)))</f>
        <v/>
      </c>
      <c r="O1876" s="0" t="str">
        <f aca="false">IF(ISBLANK(A1876),"",SUMIF($A$3:$A1876,O$2,$B$3:$B1876))</f>
        <v/>
      </c>
      <c r="P1876" s="0" t="str">
        <f aca="false">IF(ISBLANK(A1876),"",SUMIF($A$3:$A1876,P$2,$B$3:$B1876))</f>
        <v/>
      </c>
      <c r="Q1876" s="0" t="str">
        <f aca="false">IF(ISBLANK(A1876),"",SUMIF($A$3:$A1876,Q$2,$B$3:$B1876))</f>
        <v/>
      </c>
      <c r="R1876" s="0" t="str">
        <f aca="false">IF(ISBLANK(A1876),"",SUMIF($A$3:$A1876,R$2,$B$3:$B1876))</f>
        <v/>
      </c>
      <c r="T1876" s="9" t="str">
        <f aca="false">IF(ISBLANK(A1876),"",IF($A1876=T$2,$C1876,T1875))</f>
        <v/>
      </c>
      <c r="U1876" s="9" t="str">
        <f aca="false">IF(ISBLANK(A1876),"",IF($A1876=U$2,$C1876,U1875))</f>
        <v/>
      </c>
      <c r="V1876" s="9" t="str">
        <f aca="false">IF(ISBLANK(A1876),"",IF($A1876=V$2,$C1876,V1875))</f>
        <v/>
      </c>
      <c r="W1876" s="9" t="str">
        <f aca="false">IF(ISBLANK(A1876),"",IF($A1876=W$2,$C1876,W1875))</f>
        <v/>
      </c>
    </row>
    <row r="1877" customFormat="false" ht="14.1" hidden="false" customHeight="false" outlineLevel="0" collapsed="false">
      <c r="H1877" s="8" t="n">
        <f aca="false">IF(ISBLANK(D1877),,LEFT(D1877,LEN(D1877)-6)*1)</f>
        <v>0</v>
      </c>
      <c r="I1877" s="9" t="str">
        <f aca="false">IF(ISBLANK(A1877),"",-B1877*C1877)</f>
        <v/>
      </c>
      <c r="J1877" s="9" t="str">
        <f aca="false">IF(ISBLANK(A1877),"",-SUM(I$3:I1877))</f>
        <v/>
      </c>
      <c r="K1877" s="9" t="str">
        <f aca="false">IF(ISBLANK(A1877),"",SUMPRODUCT(O1877:R1877,T1877:W1877)-J1877)</f>
        <v/>
      </c>
      <c r="L1877" s="5" t="str">
        <f aca="false">IF(ISBLANK(A1877),"",K1877/$M$1)</f>
        <v/>
      </c>
      <c r="M1877" s="5" t="str">
        <f aca="false">IF(ISBLANK(A1877),"",K1877/($M$1+SUM(K$3:K1876)))</f>
        <v/>
      </c>
      <c r="N1877" s="0" t="str">
        <f aca="false">IF(ISBLANK(A1877),"",IF(H1878=0,NETWORKDAYS($H$3,H1877,holiday!$B$2:$B$10),IF(DAY(H1877)&lt;DAY(H1878),NETWORKDAYS($H$3,H1877,holiday!$B$2:$B$10),0)))</f>
        <v/>
      </c>
      <c r="O1877" s="0" t="str">
        <f aca="false">IF(ISBLANK(A1877),"",SUMIF($A$3:$A1877,O$2,$B$3:$B1877))</f>
        <v/>
      </c>
      <c r="P1877" s="0" t="str">
        <f aca="false">IF(ISBLANK(A1877),"",SUMIF($A$3:$A1877,P$2,$B$3:$B1877))</f>
        <v/>
      </c>
      <c r="Q1877" s="0" t="str">
        <f aca="false">IF(ISBLANK(A1877),"",SUMIF($A$3:$A1877,Q$2,$B$3:$B1877))</f>
        <v/>
      </c>
      <c r="R1877" s="0" t="str">
        <f aca="false">IF(ISBLANK(A1877),"",SUMIF($A$3:$A1877,R$2,$B$3:$B1877))</f>
        <v/>
      </c>
      <c r="T1877" s="9" t="str">
        <f aca="false">IF(ISBLANK(A1877),"",IF($A1877=T$2,$C1877,T1876))</f>
        <v/>
      </c>
      <c r="U1877" s="9" t="str">
        <f aca="false">IF(ISBLANK(A1877),"",IF($A1877=U$2,$C1877,U1876))</f>
        <v/>
      </c>
      <c r="V1877" s="9" t="str">
        <f aca="false">IF(ISBLANK(A1877),"",IF($A1877=V$2,$C1877,V1876))</f>
        <v/>
      </c>
      <c r="W1877" s="9" t="str">
        <f aca="false">IF(ISBLANK(A1877),"",IF($A1877=W$2,$C1877,W1876))</f>
        <v/>
      </c>
    </row>
    <row r="1878" customFormat="false" ht="14.1" hidden="false" customHeight="false" outlineLevel="0" collapsed="false">
      <c r="H1878" s="8" t="n">
        <f aca="false">IF(ISBLANK(D1878),,LEFT(D1878,LEN(D1878)-6)*1)</f>
        <v>0</v>
      </c>
      <c r="I1878" s="9" t="str">
        <f aca="false">IF(ISBLANK(A1878),"",-B1878*C1878)</f>
        <v/>
      </c>
      <c r="J1878" s="9" t="str">
        <f aca="false">IF(ISBLANK(A1878),"",-SUM(I$3:I1878))</f>
        <v/>
      </c>
      <c r="K1878" s="9" t="str">
        <f aca="false">IF(ISBLANK(A1878),"",SUMPRODUCT(O1878:R1878,T1878:W1878)-J1878)</f>
        <v/>
      </c>
      <c r="L1878" s="5" t="str">
        <f aca="false">IF(ISBLANK(A1878),"",K1878/$M$1)</f>
        <v/>
      </c>
      <c r="M1878" s="5" t="str">
        <f aca="false">IF(ISBLANK(A1878),"",K1878/($M$1+SUM(K$3:K1877)))</f>
        <v/>
      </c>
      <c r="N1878" s="0" t="str">
        <f aca="false">IF(ISBLANK(A1878),"",IF(H1879=0,NETWORKDAYS($H$3,H1878,holiday!$B$2:$B$10),IF(DAY(H1878)&lt;DAY(H1879),NETWORKDAYS($H$3,H1878,holiday!$B$2:$B$10),0)))</f>
        <v/>
      </c>
      <c r="O1878" s="0" t="str">
        <f aca="false">IF(ISBLANK(A1878),"",SUMIF($A$3:$A1878,O$2,$B$3:$B1878))</f>
        <v/>
      </c>
      <c r="P1878" s="0" t="str">
        <f aca="false">IF(ISBLANK(A1878),"",SUMIF($A$3:$A1878,P$2,$B$3:$B1878))</f>
        <v/>
      </c>
      <c r="Q1878" s="0" t="str">
        <f aca="false">IF(ISBLANK(A1878),"",SUMIF($A$3:$A1878,Q$2,$B$3:$B1878))</f>
        <v/>
      </c>
      <c r="R1878" s="0" t="str">
        <f aca="false">IF(ISBLANK(A1878),"",SUMIF($A$3:$A1878,R$2,$B$3:$B1878))</f>
        <v/>
      </c>
      <c r="T1878" s="9" t="str">
        <f aca="false">IF(ISBLANK(A1878),"",IF($A1878=T$2,$C1878,T1877))</f>
        <v/>
      </c>
      <c r="U1878" s="9" t="str">
        <f aca="false">IF(ISBLANK(A1878),"",IF($A1878=U$2,$C1878,U1877))</f>
        <v/>
      </c>
      <c r="V1878" s="9" t="str">
        <f aca="false">IF(ISBLANK(A1878),"",IF($A1878=V$2,$C1878,V1877))</f>
        <v/>
      </c>
      <c r="W1878" s="9" t="str">
        <f aca="false">IF(ISBLANK(A1878),"",IF($A1878=W$2,$C1878,W1877))</f>
        <v/>
      </c>
    </row>
    <row r="1879" customFormat="false" ht="14.1" hidden="false" customHeight="false" outlineLevel="0" collapsed="false">
      <c r="H1879" s="8" t="n">
        <f aca="false">IF(ISBLANK(D1879),,LEFT(D1879,LEN(D1879)-6)*1)</f>
        <v>0</v>
      </c>
      <c r="I1879" s="9" t="str">
        <f aca="false">IF(ISBLANK(A1879),"",-B1879*C1879)</f>
        <v/>
      </c>
      <c r="J1879" s="9" t="str">
        <f aca="false">IF(ISBLANK(A1879),"",-SUM(I$3:I1879))</f>
        <v/>
      </c>
      <c r="K1879" s="9" t="str">
        <f aca="false">IF(ISBLANK(A1879),"",SUMPRODUCT(O1879:R1879,T1879:W1879)-J1879)</f>
        <v/>
      </c>
      <c r="L1879" s="5" t="str">
        <f aca="false">IF(ISBLANK(A1879),"",K1879/$M$1)</f>
        <v/>
      </c>
      <c r="M1879" s="5" t="str">
        <f aca="false">IF(ISBLANK(A1879),"",K1879/($M$1+SUM(K$3:K1878)))</f>
        <v/>
      </c>
      <c r="N1879" s="0" t="str">
        <f aca="false">IF(ISBLANK(A1879),"",IF(H1880=0,NETWORKDAYS($H$3,H1879,holiday!$B$2:$B$10),IF(DAY(H1879)&lt;DAY(H1880),NETWORKDAYS($H$3,H1879,holiday!$B$2:$B$10),0)))</f>
        <v/>
      </c>
      <c r="O1879" s="0" t="str">
        <f aca="false">IF(ISBLANK(A1879),"",SUMIF($A$3:$A1879,O$2,$B$3:$B1879))</f>
        <v/>
      </c>
      <c r="P1879" s="0" t="str">
        <f aca="false">IF(ISBLANK(A1879),"",SUMIF($A$3:$A1879,P$2,$B$3:$B1879))</f>
        <v/>
      </c>
      <c r="Q1879" s="0" t="str">
        <f aca="false">IF(ISBLANK(A1879),"",SUMIF($A$3:$A1879,Q$2,$B$3:$B1879))</f>
        <v/>
      </c>
      <c r="R1879" s="0" t="str">
        <f aca="false">IF(ISBLANK(A1879),"",SUMIF($A$3:$A1879,R$2,$B$3:$B1879))</f>
        <v/>
      </c>
      <c r="T1879" s="9" t="str">
        <f aca="false">IF(ISBLANK(A1879),"",IF($A1879=T$2,$C1879,T1878))</f>
        <v/>
      </c>
      <c r="U1879" s="9" t="str">
        <f aca="false">IF(ISBLANK(A1879),"",IF($A1879=U$2,$C1879,U1878))</f>
        <v/>
      </c>
      <c r="V1879" s="9" t="str">
        <f aca="false">IF(ISBLANK(A1879),"",IF($A1879=V$2,$C1879,V1878))</f>
        <v/>
      </c>
      <c r="W1879" s="9" t="str">
        <f aca="false">IF(ISBLANK(A1879),"",IF($A1879=W$2,$C1879,W1878))</f>
        <v/>
      </c>
    </row>
    <row r="1880" customFormat="false" ht="14.1" hidden="false" customHeight="false" outlineLevel="0" collapsed="false">
      <c r="H1880" s="8" t="n">
        <f aca="false">IF(ISBLANK(D1880),,LEFT(D1880,LEN(D1880)-6)*1)</f>
        <v>0</v>
      </c>
      <c r="I1880" s="9" t="str">
        <f aca="false">IF(ISBLANK(A1880),"",-B1880*C1880)</f>
        <v/>
      </c>
      <c r="J1880" s="9" t="str">
        <f aca="false">IF(ISBLANK(A1880),"",-SUM(I$3:I1880))</f>
        <v/>
      </c>
      <c r="K1880" s="9" t="str">
        <f aca="false">IF(ISBLANK(A1880),"",SUMPRODUCT(O1880:R1880,T1880:W1880)-J1880)</f>
        <v/>
      </c>
      <c r="L1880" s="5" t="str">
        <f aca="false">IF(ISBLANK(A1880),"",K1880/$M$1)</f>
        <v/>
      </c>
      <c r="M1880" s="5" t="str">
        <f aca="false">IF(ISBLANK(A1880),"",K1880/($M$1+SUM(K$3:K1879)))</f>
        <v/>
      </c>
      <c r="N1880" s="0" t="str">
        <f aca="false">IF(ISBLANK(A1880),"",IF(H1881=0,NETWORKDAYS($H$3,H1880,holiday!$B$2:$B$10),IF(DAY(H1880)&lt;DAY(H1881),NETWORKDAYS($H$3,H1880,holiday!$B$2:$B$10),0)))</f>
        <v/>
      </c>
      <c r="O1880" s="0" t="str">
        <f aca="false">IF(ISBLANK(A1880),"",SUMIF($A$3:$A1880,O$2,$B$3:$B1880))</f>
        <v/>
      </c>
      <c r="P1880" s="0" t="str">
        <f aca="false">IF(ISBLANK(A1880),"",SUMIF($A$3:$A1880,P$2,$B$3:$B1880))</f>
        <v/>
      </c>
      <c r="Q1880" s="0" t="str">
        <f aca="false">IF(ISBLANK(A1880),"",SUMIF($A$3:$A1880,Q$2,$B$3:$B1880))</f>
        <v/>
      </c>
      <c r="R1880" s="0" t="str">
        <f aca="false">IF(ISBLANK(A1880),"",SUMIF($A$3:$A1880,R$2,$B$3:$B1880))</f>
        <v/>
      </c>
      <c r="T1880" s="9" t="str">
        <f aca="false">IF(ISBLANK(A1880),"",IF($A1880=T$2,$C1880,T1879))</f>
        <v/>
      </c>
      <c r="U1880" s="9" t="str">
        <f aca="false">IF(ISBLANK(A1880),"",IF($A1880=U$2,$C1880,U1879))</f>
        <v/>
      </c>
      <c r="V1880" s="9" t="str">
        <f aca="false">IF(ISBLANK(A1880),"",IF($A1880=V$2,$C1880,V1879))</f>
        <v/>
      </c>
      <c r="W1880" s="9" t="str">
        <f aca="false">IF(ISBLANK(A1880),"",IF($A1880=W$2,$C1880,W1879))</f>
        <v/>
      </c>
    </row>
    <row r="1881" customFormat="false" ht="14.1" hidden="false" customHeight="false" outlineLevel="0" collapsed="false">
      <c r="H1881" s="8" t="n">
        <f aca="false">IF(ISBLANK(D1881),,LEFT(D1881,LEN(D1881)-6)*1)</f>
        <v>0</v>
      </c>
      <c r="I1881" s="9" t="str">
        <f aca="false">IF(ISBLANK(A1881),"",-B1881*C1881)</f>
        <v/>
      </c>
      <c r="J1881" s="9" t="str">
        <f aca="false">IF(ISBLANK(A1881),"",-SUM(I$3:I1881))</f>
        <v/>
      </c>
      <c r="K1881" s="9" t="str">
        <f aca="false">IF(ISBLANK(A1881),"",SUMPRODUCT(O1881:R1881,T1881:W1881)-J1881)</f>
        <v/>
      </c>
      <c r="L1881" s="5" t="str">
        <f aca="false">IF(ISBLANK(A1881),"",K1881/$M$1)</f>
        <v/>
      </c>
      <c r="M1881" s="5" t="str">
        <f aca="false">IF(ISBLANK(A1881),"",K1881/($M$1+SUM(K$3:K1880)))</f>
        <v/>
      </c>
      <c r="N1881" s="0" t="str">
        <f aca="false">IF(ISBLANK(A1881),"",IF(H1882=0,NETWORKDAYS($H$3,H1881,holiday!$B$2:$B$10),IF(DAY(H1881)&lt;DAY(H1882),NETWORKDAYS($H$3,H1881,holiday!$B$2:$B$10),0)))</f>
        <v/>
      </c>
      <c r="O1881" s="0" t="str">
        <f aca="false">IF(ISBLANK(A1881),"",SUMIF($A$3:$A1881,O$2,$B$3:$B1881))</f>
        <v/>
      </c>
      <c r="P1881" s="0" t="str">
        <f aca="false">IF(ISBLANK(A1881),"",SUMIF($A$3:$A1881,P$2,$B$3:$B1881))</f>
        <v/>
      </c>
      <c r="Q1881" s="0" t="str">
        <f aca="false">IF(ISBLANK(A1881),"",SUMIF($A$3:$A1881,Q$2,$B$3:$B1881))</f>
        <v/>
      </c>
      <c r="R1881" s="0" t="str">
        <f aca="false">IF(ISBLANK(A1881),"",SUMIF($A$3:$A1881,R$2,$B$3:$B1881))</f>
        <v/>
      </c>
      <c r="T1881" s="9" t="str">
        <f aca="false">IF(ISBLANK(A1881),"",IF($A1881=T$2,$C1881,T1880))</f>
        <v/>
      </c>
      <c r="U1881" s="9" t="str">
        <f aca="false">IF(ISBLANK(A1881),"",IF($A1881=U$2,$C1881,U1880))</f>
        <v/>
      </c>
      <c r="V1881" s="9" t="str">
        <f aca="false">IF(ISBLANK(A1881),"",IF($A1881=V$2,$C1881,V1880))</f>
        <v/>
      </c>
      <c r="W1881" s="9" t="str">
        <f aca="false">IF(ISBLANK(A1881),"",IF($A1881=W$2,$C1881,W1880))</f>
        <v/>
      </c>
    </row>
    <row r="1882" customFormat="false" ht="14.1" hidden="false" customHeight="false" outlineLevel="0" collapsed="false">
      <c r="H1882" s="8" t="n">
        <f aca="false">IF(ISBLANK(D1882),,LEFT(D1882,LEN(D1882)-6)*1)</f>
        <v>0</v>
      </c>
      <c r="I1882" s="9" t="str">
        <f aca="false">IF(ISBLANK(A1882),"",-B1882*C1882)</f>
        <v/>
      </c>
      <c r="J1882" s="9" t="str">
        <f aca="false">IF(ISBLANK(A1882),"",-SUM(I$3:I1882))</f>
        <v/>
      </c>
      <c r="K1882" s="9" t="str">
        <f aca="false">IF(ISBLANK(A1882),"",SUMPRODUCT(O1882:R1882,T1882:W1882)-J1882)</f>
        <v/>
      </c>
      <c r="L1882" s="5" t="str">
        <f aca="false">IF(ISBLANK(A1882),"",K1882/$M$1)</f>
        <v/>
      </c>
      <c r="M1882" s="5" t="str">
        <f aca="false">IF(ISBLANK(A1882),"",K1882/($M$1+SUM(K$3:K1881)))</f>
        <v/>
      </c>
      <c r="N1882" s="0" t="str">
        <f aca="false">IF(ISBLANK(A1882),"",IF(H1883=0,NETWORKDAYS($H$3,H1882,holiday!$B$2:$B$10),IF(DAY(H1882)&lt;DAY(H1883),NETWORKDAYS($H$3,H1882,holiday!$B$2:$B$10),0)))</f>
        <v/>
      </c>
      <c r="O1882" s="0" t="str">
        <f aca="false">IF(ISBLANK(A1882),"",SUMIF($A$3:$A1882,O$2,$B$3:$B1882))</f>
        <v/>
      </c>
      <c r="P1882" s="0" t="str">
        <f aca="false">IF(ISBLANK(A1882),"",SUMIF($A$3:$A1882,P$2,$B$3:$B1882))</f>
        <v/>
      </c>
      <c r="Q1882" s="0" t="str">
        <f aca="false">IF(ISBLANK(A1882),"",SUMIF($A$3:$A1882,Q$2,$B$3:$B1882))</f>
        <v/>
      </c>
      <c r="R1882" s="0" t="str">
        <f aca="false">IF(ISBLANK(A1882),"",SUMIF($A$3:$A1882,R$2,$B$3:$B1882))</f>
        <v/>
      </c>
      <c r="T1882" s="9" t="str">
        <f aca="false">IF(ISBLANK(A1882),"",IF($A1882=T$2,$C1882,T1881))</f>
        <v/>
      </c>
      <c r="U1882" s="9" t="str">
        <f aca="false">IF(ISBLANK(A1882),"",IF($A1882=U$2,$C1882,U1881))</f>
        <v/>
      </c>
      <c r="V1882" s="9" t="str">
        <f aca="false">IF(ISBLANK(A1882),"",IF($A1882=V$2,$C1882,V1881))</f>
        <v/>
      </c>
      <c r="W1882" s="9" t="str">
        <f aca="false">IF(ISBLANK(A1882),"",IF($A1882=W$2,$C1882,W1881))</f>
        <v/>
      </c>
    </row>
    <row r="1883" customFormat="false" ht="14.1" hidden="false" customHeight="false" outlineLevel="0" collapsed="false">
      <c r="H1883" s="8" t="n">
        <f aca="false">IF(ISBLANK(D1883),,LEFT(D1883,LEN(D1883)-6)*1)</f>
        <v>0</v>
      </c>
      <c r="I1883" s="9" t="str">
        <f aca="false">IF(ISBLANK(A1883),"",-B1883*C1883)</f>
        <v/>
      </c>
      <c r="J1883" s="9" t="str">
        <f aca="false">IF(ISBLANK(A1883),"",-SUM(I$3:I1883))</f>
        <v/>
      </c>
      <c r="K1883" s="9" t="str">
        <f aca="false">IF(ISBLANK(A1883),"",SUMPRODUCT(O1883:R1883,T1883:W1883)-J1883)</f>
        <v/>
      </c>
      <c r="L1883" s="5" t="str">
        <f aca="false">IF(ISBLANK(A1883),"",K1883/$M$1)</f>
        <v/>
      </c>
      <c r="M1883" s="5" t="str">
        <f aca="false">IF(ISBLANK(A1883),"",K1883/($M$1+SUM(K$3:K1882)))</f>
        <v/>
      </c>
      <c r="N1883" s="0" t="str">
        <f aca="false">IF(ISBLANK(A1883),"",IF(H1884=0,NETWORKDAYS($H$3,H1883,holiday!$B$2:$B$10),IF(DAY(H1883)&lt;DAY(H1884),NETWORKDAYS($H$3,H1883,holiday!$B$2:$B$10),0)))</f>
        <v/>
      </c>
      <c r="O1883" s="0" t="str">
        <f aca="false">IF(ISBLANK(A1883),"",SUMIF($A$3:$A1883,O$2,$B$3:$B1883))</f>
        <v/>
      </c>
      <c r="P1883" s="0" t="str">
        <f aca="false">IF(ISBLANK(A1883),"",SUMIF($A$3:$A1883,P$2,$B$3:$B1883))</f>
        <v/>
      </c>
      <c r="Q1883" s="0" t="str">
        <f aca="false">IF(ISBLANK(A1883),"",SUMIF($A$3:$A1883,Q$2,$B$3:$B1883))</f>
        <v/>
      </c>
      <c r="R1883" s="0" t="str">
        <f aca="false">IF(ISBLANK(A1883),"",SUMIF($A$3:$A1883,R$2,$B$3:$B1883))</f>
        <v/>
      </c>
      <c r="T1883" s="9" t="str">
        <f aca="false">IF(ISBLANK(A1883),"",IF($A1883=T$2,$C1883,T1882))</f>
        <v/>
      </c>
      <c r="U1883" s="9" t="str">
        <f aca="false">IF(ISBLANK(A1883),"",IF($A1883=U$2,$C1883,U1882))</f>
        <v/>
      </c>
      <c r="V1883" s="9" t="str">
        <f aca="false">IF(ISBLANK(A1883),"",IF($A1883=V$2,$C1883,V1882))</f>
        <v/>
      </c>
      <c r="W1883" s="9" t="str">
        <f aca="false">IF(ISBLANK(A1883),"",IF($A1883=W$2,$C1883,W1882))</f>
        <v/>
      </c>
    </row>
    <row r="1884" customFormat="false" ht="14.1" hidden="false" customHeight="false" outlineLevel="0" collapsed="false">
      <c r="H1884" s="8" t="n">
        <f aca="false">IF(ISBLANK(D1884),,LEFT(D1884,LEN(D1884)-6)*1)</f>
        <v>0</v>
      </c>
      <c r="I1884" s="9" t="str">
        <f aca="false">IF(ISBLANK(A1884),"",-B1884*C1884)</f>
        <v/>
      </c>
      <c r="J1884" s="9" t="str">
        <f aca="false">IF(ISBLANK(A1884),"",-SUM(I$3:I1884))</f>
        <v/>
      </c>
      <c r="K1884" s="9" t="str">
        <f aca="false">IF(ISBLANK(A1884),"",SUMPRODUCT(O1884:R1884,T1884:W1884)-J1884)</f>
        <v/>
      </c>
      <c r="L1884" s="5" t="str">
        <f aca="false">IF(ISBLANK(A1884),"",K1884/$M$1)</f>
        <v/>
      </c>
      <c r="M1884" s="5" t="str">
        <f aca="false">IF(ISBLANK(A1884),"",K1884/($M$1+SUM(K$3:K1883)))</f>
        <v/>
      </c>
      <c r="N1884" s="0" t="str">
        <f aca="false">IF(ISBLANK(A1884),"",IF(H1885=0,NETWORKDAYS($H$3,H1884,holiday!$B$2:$B$10),IF(DAY(H1884)&lt;DAY(H1885),NETWORKDAYS($H$3,H1884,holiday!$B$2:$B$10),0)))</f>
        <v/>
      </c>
      <c r="O1884" s="0" t="str">
        <f aca="false">IF(ISBLANK(A1884),"",SUMIF($A$3:$A1884,O$2,$B$3:$B1884))</f>
        <v/>
      </c>
      <c r="P1884" s="0" t="str">
        <f aca="false">IF(ISBLANK(A1884),"",SUMIF($A$3:$A1884,P$2,$B$3:$B1884))</f>
        <v/>
      </c>
      <c r="Q1884" s="0" t="str">
        <f aca="false">IF(ISBLANK(A1884),"",SUMIF($A$3:$A1884,Q$2,$B$3:$B1884))</f>
        <v/>
      </c>
      <c r="R1884" s="0" t="str">
        <f aca="false">IF(ISBLANK(A1884),"",SUMIF($A$3:$A1884,R$2,$B$3:$B1884))</f>
        <v/>
      </c>
      <c r="T1884" s="9" t="str">
        <f aca="false">IF(ISBLANK(A1884),"",IF($A1884=T$2,$C1884,T1883))</f>
        <v/>
      </c>
      <c r="U1884" s="9" t="str">
        <f aca="false">IF(ISBLANK(A1884),"",IF($A1884=U$2,$C1884,U1883))</f>
        <v/>
      </c>
      <c r="V1884" s="9" t="str">
        <f aca="false">IF(ISBLANK(A1884),"",IF($A1884=V$2,$C1884,V1883))</f>
        <v/>
      </c>
      <c r="W1884" s="9" t="str">
        <f aca="false">IF(ISBLANK(A1884),"",IF($A1884=W$2,$C1884,W1883))</f>
        <v/>
      </c>
    </row>
    <row r="1885" customFormat="false" ht="14.1" hidden="false" customHeight="false" outlineLevel="0" collapsed="false">
      <c r="H1885" s="8" t="n">
        <f aca="false">IF(ISBLANK(D1885),,LEFT(D1885,LEN(D1885)-6)*1)</f>
        <v>0</v>
      </c>
      <c r="I1885" s="9" t="str">
        <f aca="false">IF(ISBLANK(A1885),"",-B1885*C1885)</f>
        <v/>
      </c>
      <c r="J1885" s="9" t="str">
        <f aca="false">IF(ISBLANK(A1885),"",-SUM(I$3:I1885))</f>
        <v/>
      </c>
      <c r="K1885" s="9" t="str">
        <f aca="false">IF(ISBLANK(A1885),"",SUMPRODUCT(O1885:R1885,T1885:W1885)-J1885)</f>
        <v/>
      </c>
      <c r="L1885" s="5" t="str">
        <f aca="false">IF(ISBLANK(A1885),"",K1885/$M$1)</f>
        <v/>
      </c>
      <c r="M1885" s="5" t="str">
        <f aca="false">IF(ISBLANK(A1885),"",K1885/($M$1+SUM(K$3:K1884)))</f>
        <v/>
      </c>
      <c r="N1885" s="0" t="str">
        <f aca="false">IF(ISBLANK(A1885),"",IF(H1886=0,NETWORKDAYS($H$3,H1885,holiday!$B$2:$B$10),IF(DAY(H1885)&lt;DAY(H1886),NETWORKDAYS($H$3,H1885,holiday!$B$2:$B$10),0)))</f>
        <v/>
      </c>
      <c r="O1885" s="0" t="str">
        <f aca="false">IF(ISBLANK(A1885),"",SUMIF($A$3:$A1885,O$2,$B$3:$B1885))</f>
        <v/>
      </c>
      <c r="P1885" s="0" t="str">
        <f aca="false">IF(ISBLANK(A1885),"",SUMIF($A$3:$A1885,P$2,$B$3:$B1885))</f>
        <v/>
      </c>
      <c r="Q1885" s="0" t="str">
        <f aca="false">IF(ISBLANK(A1885),"",SUMIF($A$3:$A1885,Q$2,$B$3:$B1885))</f>
        <v/>
      </c>
      <c r="R1885" s="0" t="str">
        <f aca="false">IF(ISBLANK(A1885),"",SUMIF($A$3:$A1885,R$2,$B$3:$B1885))</f>
        <v/>
      </c>
      <c r="T1885" s="9" t="str">
        <f aca="false">IF(ISBLANK(A1885),"",IF($A1885=T$2,$C1885,T1884))</f>
        <v/>
      </c>
      <c r="U1885" s="9" t="str">
        <f aca="false">IF(ISBLANK(A1885),"",IF($A1885=U$2,$C1885,U1884))</f>
        <v/>
      </c>
      <c r="V1885" s="9" t="str">
        <f aca="false">IF(ISBLANK(A1885),"",IF($A1885=V$2,$C1885,V1884))</f>
        <v/>
      </c>
      <c r="W1885" s="9" t="str">
        <f aca="false">IF(ISBLANK(A1885),"",IF($A1885=W$2,$C1885,W1884))</f>
        <v/>
      </c>
    </row>
    <row r="1886" customFormat="false" ht="14.1" hidden="false" customHeight="false" outlineLevel="0" collapsed="false">
      <c r="H1886" s="8" t="n">
        <f aca="false">IF(ISBLANK(D1886),,LEFT(D1886,LEN(D1886)-6)*1)</f>
        <v>0</v>
      </c>
      <c r="I1886" s="9" t="str">
        <f aca="false">IF(ISBLANK(A1886),"",-B1886*C1886)</f>
        <v/>
      </c>
      <c r="J1886" s="9" t="str">
        <f aca="false">IF(ISBLANK(A1886),"",-SUM(I$3:I1886))</f>
        <v/>
      </c>
      <c r="K1886" s="9" t="str">
        <f aca="false">IF(ISBLANK(A1886),"",SUMPRODUCT(O1886:R1886,T1886:W1886)-J1886)</f>
        <v/>
      </c>
      <c r="L1886" s="5" t="str">
        <f aca="false">IF(ISBLANK(A1886),"",K1886/$M$1)</f>
        <v/>
      </c>
      <c r="M1886" s="5" t="str">
        <f aca="false">IF(ISBLANK(A1886),"",K1886/($M$1+SUM(K$3:K1885)))</f>
        <v/>
      </c>
      <c r="N1886" s="0" t="str">
        <f aca="false">IF(ISBLANK(A1886),"",IF(H1887=0,NETWORKDAYS($H$3,H1886,holiday!$B$2:$B$10),IF(DAY(H1886)&lt;DAY(H1887),NETWORKDAYS($H$3,H1886,holiday!$B$2:$B$10),0)))</f>
        <v/>
      </c>
      <c r="O1886" s="0" t="str">
        <f aca="false">IF(ISBLANK(A1886),"",SUMIF($A$3:$A1886,O$2,$B$3:$B1886))</f>
        <v/>
      </c>
      <c r="P1886" s="0" t="str">
        <f aca="false">IF(ISBLANK(A1886),"",SUMIF($A$3:$A1886,P$2,$B$3:$B1886))</f>
        <v/>
      </c>
      <c r="Q1886" s="0" t="str">
        <f aca="false">IF(ISBLANK(A1886),"",SUMIF($A$3:$A1886,Q$2,$B$3:$B1886))</f>
        <v/>
      </c>
      <c r="R1886" s="0" t="str">
        <f aca="false">IF(ISBLANK(A1886),"",SUMIF($A$3:$A1886,R$2,$B$3:$B1886))</f>
        <v/>
      </c>
      <c r="T1886" s="9" t="str">
        <f aca="false">IF(ISBLANK(A1886),"",IF($A1886=T$2,$C1886,T1885))</f>
        <v/>
      </c>
      <c r="U1886" s="9" t="str">
        <f aca="false">IF(ISBLANK(A1886),"",IF($A1886=U$2,$C1886,U1885))</f>
        <v/>
      </c>
      <c r="V1886" s="9" t="str">
        <f aca="false">IF(ISBLANK(A1886),"",IF($A1886=V$2,$C1886,V1885))</f>
        <v/>
      </c>
      <c r="W1886" s="9" t="str">
        <f aca="false">IF(ISBLANK(A1886),"",IF($A1886=W$2,$C1886,W1885))</f>
        <v/>
      </c>
    </row>
    <row r="1887" customFormat="false" ht="14.1" hidden="false" customHeight="false" outlineLevel="0" collapsed="false">
      <c r="H1887" s="8" t="n">
        <f aca="false">IF(ISBLANK(D1887),,LEFT(D1887,LEN(D1887)-6)*1)</f>
        <v>0</v>
      </c>
      <c r="I1887" s="9" t="str">
        <f aca="false">IF(ISBLANK(A1887),"",-B1887*C1887)</f>
        <v/>
      </c>
      <c r="J1887" s="9" t="str">
        <f aca="false">IF(ISBLANK(A1887),"",-SUM(I$3:I1887))</f>
        <v/>
      </c>
      <c r="K1887" s="9" t="str">
        <f aca="false">IF(ISBLANK(A1887),"",SUMPRODUCT(O1887:R1887,T1887:W1887)-J1887)</f>
        <v/>
      </c>
      <c r="L1887" s="5" t="str">
        <f aca="false">IF(ISBLANK(A1887),"",K1887/$M$1)</f>
        <v/>
      </c>
      <c r="M1887" s="5" t="str">
        <f aca="false">IF(ISBLANK(A1887),"",K1887/($M$1+SUM(K$3:K1886)))</f>
        <v/>
      </c>
      <c r="N1887" s="0" t="str">
        <f aca="false">IF(ISBLANK(A1887),"",IF(H1888=0,NETWORKDAYS($H$3,H1887,holiday!$B$2:$B$10),IF(DAY(H1887)&lt;DAY(H1888),NETWORKDAYS($H$3,H1887,holiday!$B$2:$B$10),0)))</f>
        <v/>
      </c>
      <c r="O1887" s="0" t="str">
        <f aca="false">IF(ISBLANK(A1887),"",SUMIF($A$3:$A1887,O$2,$B$3:$B1887))</f>
        <v/>
      </c>
      <c r="P1887" s="0" t="str">
        <f aca="false">IF(ISBLANK(A1887),"",SUMIF($A$3:$A1887,P$2,$B$3:$B1887))</f>
        <v/>
      </c>
      <c r="Q1887" s="0" t="str">
        <f aca="false">IF(ISBLANK(A1887),"",SUMIF($A$3:$A1887,Q$2,$B$3:$B1887))</f>
        <v/>
      </c>
      <c r="R1887" s="0" t="str">
        <f aca="false">IF(ISBLANK(A1887),"",SUMIF($A$3:$A1887,R$2,$B$3:$B1887))</f>
        <v/>
      </c>
      <c r="T1887" s="9" t="str">
        <f aca="false">IF(ISBLANK(A1887),"",IF($A1887=T$2,$C1887,T1886))</f>
        <v/>
      </c>
      <c r="U1887" s="9" t="str">
        <f aca="false">IF(ISBLANK(A1887),"",IF($A1887=U$2,$C1887,U1886))</f>
        <v/>
      </c>
      <c r="V1887" s="9" t="str">
        <f aca="false">IF(ISBLANK(A1887),"",IF($A1887=V$2,$C1887,V1886))</f>
        <v/>
      </c>
      <c r="W1887" s="9" t="str">
        <f aca="false">IF(ISBLANK(A1887),"",IF($A1887=W$2,$C1887,W1886))</f>
        <v/>
      </c>
    </row>
    <row r="1888" customFormat="false" ht="14.1" hidden="false" customHeight="false" outlineLevel="0" collapsed="false">
      <c r="H1888" s="8" t="n">
        <f aca="false">IF(ISBLANK(D1888),,LEFT(D1888,LEN(D1888)-6)*1)</f>
        <v>0</v>
      </c>
      <c r="I1888" s="9" t="str">
        <f aca="false">IF(ISBLANK(A1888),"",-B1888*C1888)</f>
        <v/>
      </c>
      <c r="J1888" s="9" t="str">
        <f aca="false">IF(ISBLANK(A1888),"",-SUM(I$3:I1888))</f>
        <v/>
      </c>
      <c r="K1888" s="9" t="str">
        <f aca="false">IF(ISBLANK(A1888),"",SUMPRODUCT(O1888:R1888,T1888:W1888)-J1888)</f>
        <v/>
      </c>
      <c r="L1888" s="5" t="str">
        <f aca="false">IF(ISBLANK(A1888),"",K1888/$M$1)</f>
        <v/>
      </c>
      <c r="M1888" s="5" t="str">
        <f aca="false">IF(ISBLANK(A1888),"",K1888/($M$1+SUM(K$3:K1887)))</f>
        <v/>
      </c>
      <c r="N1888" s="0" t="str">
        <f aca="false">IF(ISBLANK(A1888),"",IF(H1889=0,NETWORKDAYS($H$3,H1888,holiday!$B$2:$B$10),IF(DAY(H1888)&lt;DAY(H1889),NETWORKDAYS($H$3,H1888,holiday!$B$2:$B$10),0)))</f>
        <v/>
      </c>
      <c r="O1888" s="0" t="str">
        <f aca="false">IF(ISBLANK(A1888),"",SUMIF($A$3:$A1888,O$2,$B$3:$B1888))</f>
        <v/>
      </c>
      <c r="P1888" s="0" t="str">
        <f aca="false">IF(ISBLANK(A1888),"",SUMIF($A$3:$A1888,P$2,$B$3:$B1888))</f>
        <v/>
      </c>
      <c r="Q1888" s="0" t="str">
        <f aca="false">IF(ISBLANK(A1888),"",SUMIF($A$3:$A1888,Q$2,$B$3:$B1888))</f>
        <v/>
      </c>
      <c r="R1888" s="0" t="str">
        <f aca="false">IF(ISBLANK(A1888),"",SUMIF($A$3:$A1888,R$2,$B$3:$B1888))</f>
        <v/>
      </c>
      <c r="T1888" s="9" t="str">
        <f aca="false">IF(ISBLANK(A1888),"",IF($A1888=T$2,$C1888,T1887))</f>
        <v/>
      </c>
      <c r="U1888" s="9" t="str">
        <f aca="false">IF(ISBLANK(A1888),"",IF($A1888=U$2,$C1888,U1887))</f>
        <v/>
      </c>
      <c r="V1888" s="9" t="str">
        <f aca="false">IF(ISBLANK(A1888),"",IF($A1888=V$2,$C1888,V1887))</f>
        <v/>
      </c>
      <c r="W1888" s="9" t="str">
        <f aca="false">IF(ISBLANK(A1888),"",IF($A1888=W$2,$C1888,W1887))</f>
        <v/>
      </c>
    </row>
    <row r="1889" customFormat="false" ht="14.1" hidden="false" customHeight="false" outlineLevel="0" collapsed="false">
      <c r="H1889" s="8" t="n">
        <f aca="false">IF(ISBLANK(D1889),,LEFT(D1889,LEN(D1889)-6)*1)</f>
        <v>0</v>
      </c>
      <c r="I1889" s="9" t="str">
        <f aca="false">IF(ISBLANK(A1889),"",-B1889*C1889)</f>
        <v/>
      </c>
      <c r="J1889" s="9" t="str">
        <f aca="false">IF(ISBLANK(A1889),"",-SUM(I$3:I1889))</f>
        <v/>
      </c>
      <c r="K1889" s="9" t="str">
        <f aca="false">IF(ISBLANK(A1889),"",SUMPRODUCT(O1889:R1889,T1889:W1889)-J1889)</f>
        <v/>
      </c>
      <c r="L1889" s="5" t="str">
        <f aca="false">IF(ISBLANK(A1889),"",K1889/$M$1)</f>
        <v/>
      </c>
      <c r="M1889" s="5" t="str">
        <f aca="false">IF(ISBLANK(A1889),"",K1889/($M$1+SUM(K$3:K1888)))</f>
        <v/>
      </c>
      <c r="N1889" s="0" t="str">
        <f aca="false">IF(ISBLANK(A1889),"",IF(H1890=0,NETWORKDAYS($H$3,H1889,holiday!$B$2:$B$10),IF(DAY(H1889)&lt;DAY(H1890),NETWORKDAYS($H$3,H1889,holiday!$B$2:$B$10),0)))</f>
        <v/>
      </c>
      <c r="O1889" s="0" t="str">
        <f aca="false">IF(ISBLANK(A1889),"",SUMIF($A$3:$A1889,O$2,$B$3:$B1889))</f>
        <v/>
      </c>
      <c r="P1889" s="0" t="str">
        <f aca="false">IF(ISBLANK(A1889),"",SUMIF($A$3:$A1889,P$2,$B$3:$B1889))</f>
        <v/>
      </c>
      <c r="Q1889" s="0" t="str">
        <f aca="false">IF(ISBLANK(A1889),"",SUMIF($A$3:$A1889,Q$2,$B$3:$B1889))</f>
        <v/>
      </c>
      <c r="R1889" s="0" t="str">
        <f aca="false">IF(ISBLANK(A1889),"",SUMIF($A$3:$A1889,R$2,$B$3:$B1889))</f>
        <v/>
      </c>
      <c r="T1889" s="9" t="str">
        <f aca="false">IF(ISBLANK(A1889),"",IF($A1889=T$2,$C1889,T1888))</f>
        <v/>
      </c>
      <c r="U1889" s="9" t="str">
        <f aca="false">IF(ISBLANK(A1889),"",IF($A1889=U$2,$C1889,U1888))</f>
        <v/>
      </c>
      <c r="V1889" s="9" t="str">
        <f aca="false">IF(ISBLANK(A1889),"",IF($A1889=V$2,$C1889,V1888))</f>
        <v/>
      </c>
      <c r="W1889" s="9" t="str">
        <f aca="false">IF(ISBLANK(A1889),"",IF($A1889=W$2,$C1889,W1888))</f>
        <v/>
      </c>
    </row>
    <row r="1890" customFormat="false" ht="14.1" hidden="false" customHeight="false" outlineLevel="0" collapsed="false">
      <c r="H1890" s="8" t="n">
        <f aca="false">IF(ISBLANK(D1890),,LEFT(D1890,LEN(D1890)-6)*1)</f>
        <v>0</v>
      </c>
      <c r="I1890" s="9" t="str">
        <f aca="false">IF(ISBLANK(A1890),"",-B1890*C1890)</f>
        <v/>
      </c>
      <c r="J1890" s="9" t="str">
        <f aca="false">IF(ISBLANK(A1890),"",-SUM(I$3:I1890))</f>
        <v/>
      </c>
      <c r="K1890" s="9" t="str">
        <f aca="false">IF(ISBLANK(A1890),"",SUMPRODUCT(O1890:R1890,T1890:W1890)-J1890)</f>
        <v/>
      </c>
      <c r="L1890" s="5" t="str">
        <f aca="false">IF(ISBLANK(A1890),"",K1890/$M$1)</f>
        <v/>
      </c>
      <c r="M1890" s="5" t="str">
        <f aca="false">IF(ISBLANK(A1890),"",K1890/($M$1+SUM(K$3:K1889)))</f>
        <v/>
      </c>
      <c r="N1890" s="0" t="str">
        <f aca="false">IF(ISBLANK(A1890),"",IF(H1891=0,NETWORKDAYS($H$3,H1890,holiday!$B$2:$B$10),IF(DAY(H1890)&lt;DAY(H1891),NETWORKDAYS($H$3,H1890,holiday!$B$2:$B$10),0)))</f>
        <v/>
      </c>
      <c r="O1890" s="0" t="str">
        <f aca="false">IF(ISBLANK(A1890),"",SUMIF($A$3:$A1890,O$2,$B$3:$B1890))</f>
        <v/>
      </c>
      <c r="P1890" s="0" t="str">
        <f aca="false">IF(ISBLANK(A1890),"",SUMIF($A$3:$A1890,P$2,$B$3:$B1890))</f>
        <v/>
      </c>
      <c r="Q1890" s="0" t="str">
        <f aca="false">IF(ISBLANK(A1890),"",SUMIF($A$3:$A1890,Q$2,$B$3:$B1890))</f>
        <v/>
      </c>
      <c r="R1890" s="0" t="str">
        <f aca="false">IF(ISBLANK(A1890),"",SUMIF($A$3:$A1890,R$2,$B$3:$B1890))</f>
        <v/>
      </c>
      <c r="T1890" s="9" t="str">
        <f aca="false">IF(ISBLANK(A1890),"",IF($A1890=T$2,$C1890,T1889))</f>
        <v/>
      </c>
      <c r="U1890" s="9" t="str">
        <f aca="false">IF(ISBLANK(A1890),"",IF($A1890=U$2,$C1890,U1889))</f>
        <v/>
      </c>
      <c r="V1890" s="9" t="str">
        <f aca="false">IF(ISBLANK(A1890),"",IF($A1890=V$2,$C1890,V1889))</f>
        <v/>
      </c>
      <c r="W1890" s="9" t="str">
        <f aca="false">IF(ISBLANK(A1890),"",IF($A1890=W$2,$C1890,W1889))</f>
        <v/>
      </c>
    </row>
    <row r="1891" customFormat="false" ht="14.1" hidden="false" customHeight="false" outlineLevel="0" collapsed="false">
      <c r="H1891" s="8" t="n">
        <f aca="false">IF(ISBLANK(D1891),,LEFT(D1891,LEN(D1891)-6)*1)</f>
        <v>0</v>
      </c>
      <c r="I1891" s="9" t="str">
        <f aca="false">IF(ISBLANK(A1891),"",-B1891*C1891)</f>
        <v/>
      </c>
      <c r="J1891" s="9" t="str">
        <f aca="false">IF(ISBLANK(A1891),"",-SUM(I$3:I1891))</f>
        <v/>
      </c>
      <c r="K1891" s="9" t="str">
        <f aca="false">IF(ISBLANK(A1891),"",SUMPRODUCT(O1891:R1891,T1891:W1891)-J1891)</f>
        <v/>
      </c>
      <c r="L1891" s="5" t="str">
        <f aca="false">IF(ISBLANK(A1891),"",K1891/$M$1)</f>
        <v/>
      </c>
      <c r="M1891" s="5" t="str">
        <f aca="false">IF(ISBLANK(A1891),"",K1891/($M$1+SUM(K$3:K1890)))</f>
        <v/>
      </c>
      <c r="N1891" s="0" t="str">
        <f aca="false">IF(ISBLANK(A1891),"",IF(H1892=0,NETWORKDAYS($H$3,H1891,holiday!$B$2:$B$10),IF(DAY(H1891)&lt;DAY(H1892),NETWORKDAYS($H$3,H1891,holiday!$B$2:$B$10),0)))</f>
        <v/>
      </c>
      <c r="O1891" s="0" t="str">
        <f aca="false">IF(ISBLANK(A1891),"",SUMIF($A$3:$A1891,O$2,$B$3:$B1891))</f>
        <v/>
      </c>
      <c r="P1891" s="0" t="str">
        <f aca="false">IF(ISBLANK(A1891),"",SUMIF($A$3:$A1891,P$2,$B$3:$B1891))</f>
        <v/>
      </c>
      <c r="Q1891" s="0" t="str">
        <f aca="false">IF(ISBLANK(A1891),"",SUMIF($A$3:$A1891,Q$2,$B$3:$B1891))</f>
        <v/>
      </c>
      <c r="R1891" s="0" t="str">
        <f aca="false">IF(ISBLANK(A1891),"",SUMIF($A$3:$A1891,R$2,$B$3:$B1891))</f>
        <v/>
      </c>
      <c r="T1891" s="9" t="str">
        <f aca="false">IF(ISBLANK(A1891),"",IF($A1891=T$2,$C1891,T1890))</f>
        <v/>
      </c>
      <c r="U1891" s="9" t="str">
        <f aca="false">IF(ISBLANK(A1891),"",IF($A1891=U$2,$C1891,U1890))</f>
        <v/>
      </c>
      <c r="V1891" s="9" t="str">
        <f aca="false">IF(ISBLANK(A1891),"",IF($A1891=V$2,$C1891,V1890))</f>
        <v/>
      </c>
      <c r="W1891" s="9" t="str">
        <f aca="false">IF(ISBLANK(A1891),"",IF($A1891=W$2,$C1891,W1890))</f>
        <v/>
      </c>
    </row>
    <row r="1892" customFormat="false" ht="14.1" hidden="false" customHeight="false" outlineLevel="0" collapsed="false">
      <c r="H1892" s="8" t="n">
        <f aca="false">IF(ISBLANK(D1892),,LEFT(D1892,LEN(D1892)-6)*1)</f>
        <v>0</v>
      </c>
      <c r="I1892" s="9" t="str">
        <f aca="false">IF(ISBLANK(A1892),"",-B1892*C1892)</f>
        <v/>
      </c>
      <c r="J1892" s="9" t="str">
        <f aca="false">IF(ISBLANK(A1892),"",-SUM(I$3:I1892))</f>
        <v/>
      </c>
      <c r="K1892" s="9" t="str">
        <f aca="false">IF(ISBLANK(A1892),"",SUMPRODUCT(O1892:R1892,T1892:W1892)-J1892)</f>
        <v/>
      </c>
      <c r="L1892" s="5" t="str">
        <f aca="false">IF(ISBLANK(A1892),"",K1892/$M$1)</f>
        <v/>
      </c>
      <c r="M1892" s="5" t="str">
        <f aca="false">IF(ISBLANK(A1892),"",K1892/($M$1+SUM(K$3:K1891)))</f>
        <v/>
      </c>
      <c r="N1892" s="0" t="str">
        <f aca="false">IF(ISBLANK(A1892),"",IF(H1893=0,NETWORKDAYS($H$3,H1892,holiday!$B$2:$B$10),IF(DAY(H1892)&lt;DAY(H1893),NETWORKDAYS($H$3,H1892,holiday!$B$2:$B$10),0)))</f>
        <v/>
      </c>
      <c r="O1892" s="0" t="str">
        <f aca="false">IF(ISBLANK(A1892),"",SUMIF($A$3:$A1892,O$2,$B$3:$B1892))</f>
        <v/>
      </c>
      <c r="P1892" s="0" t="str">
        <f aca="false">IF(ISBLANK(A1892),"",SUMIF($A$3:$A1892,P$2,$B$3:$B1892))</f>
        <v/>
      </c>
      <c r="Q1892" s="0" t="str">
        <f aca="false">IF(ISBLANK(A1892),"",SUMIF($A$3:$A1892,Q$2,$B$3:$B1892))</f>
        <v/>
      </c>
      <c r="R1892" s="0" t="str">
        <f aca="false">IF(ISBLANK(A1892),"",SUMIF($A$3:$A1892,R$2,$B$3:$B1892))</f>
        <v/>
      </c>
      <c r="T1892" s="9" t="str">
        <f aca="false">IF(ISBLANK(A1892),"",IF($A1892=T$2,$C1892,T1891))</f>
        <v/>
      </c>
      <c r="U1892" s="9" t="str">
        <f aca="false">IF(ISBLANK(A1892),"",IF($A1892=U$2,$C1892,U1891))</f>
        <v/>
      </c>
      <c r="V1892" s="9" t="str">
        <f aca="false">IF(ISBLANK(A1892),"",IF($A1892=V$2,$C1892,V1891))</f>
        <v/>
      </c>
      <c r="W1892" s="9" t="str">
        <f aca="false">IF(ISBLANK(A1892),"",IF($A1892=W$2,$C1892,W1891))</f>
        <v/>
      </c>
    </row>
    <row r="1893" customFormat="false" ht="14.1" hidden="false" customHeight="false" outlineLevel="0" collapsed="false">
      <c r="H1893" s="8" t="n">
        <f aca="false">IF(ISBLANK(D1893),,LEFT(D1893,LEN(D1893)-6)*1)</f>
        <v>0</v>
      </c>
      <c r="I1893" s="9" t="str">
        <f aca="false">IF(ISBLANK(A1893),"",-B1893*C1893)</f>
        <v/>
      </c>
      <c r="J1893" s="9" t="str">
        <f aca="false">IF(ISBLANK(A1893),"",-SUM(I$3:I1893))</f>
        <v/>
      </c>
      <c r="K1893" s="9" t="str">
        <f aca="false">IF(ISBLANK(A1893),"",SUMPRODUCT(O1893:R1893,T1893:W1893)-J1893)</f>
        <v/>
      </c>
      <c r="L1893" s="5" t="str">
        <f aca="false">IF(ISBLANK(A1893),"",K1893/$M$1)</f>
        <v/>
      </c>
      <c r="M1893" s="5" t="str">
        <f aca="false">IF(ISBLANK(A1893),"",K1893/($M$1+SUM(K$3:K1892)))</f>
        <v/>
      </c>
      <c r="N1893" s="0" t="str">
        <f aca="false">IF(ISBLANK(A1893),"",IF(H1894=0,NETWORKDAYS($H$3,H1893,holiday!$B$2:$B$10),IF(DAY(H1893)&lt;DAY(H1894),NETWORKDAYS($H$3,H1893,holiday!$B$2:$B$10),0)))</f>
        <v/>
      </c>
      <c r="O1893" s="0" t="str">
        <f aca="false">IF(ISBLANK(A1893),"",SUMIF($A$3:$A1893,O$2,$B$3:$B1893))</f>
        <v/>
      </c>
      <c r="P1893" s="0" t="str">
        <f aca="false">IF(ISBLANK(A1893),"",SUMIF($A$3:$A1893,P$2,$B$3:$B1893))</f>
        <v/>
      </c>
      <c r="Q1893" s="0" t="str">
        <f aca="false">IF(ISBLANK(A1893),"",SUMIF($A$3:$A1893,Q$2,$B$3:$B1893))</f>
        <v/>
      </c>
      <c r="R1893" s="0" t="str">
        <f aca="false">IF(ISBLANK(A1893),"",SUMIF($A$3:$A1893,R$2,$B$3:$B1893))</f>
        <v/>
      </c>
      <c r="T1893" s="9" t="str">
        <f aca="false">IF(ISBLANK(A1893),"",IF($A1893=T$2,$C1893,T1892))</f>
        <v/>
      </c>
      <c r="U1893" s="9" t="str">
        <f aca="false">IF(ISBLANK(A1893),"",IF($A1893=U$2,$C1893,U1892))</f>
        <v/>
      </c>
      <c r="V1893" s="9" t="str">
        <f aca="false">IF(ISBLANK(A1893),"",IF($A1893=V$2,$C1893,V1892))</f>
        <v/>
      </c>
      <c r="W1893" s="9" t="str">
        <f aca="false">IF(ISBLANK(A1893),"",IF($A1893=W$2,$C1893,W1892))</f>
        <v/>
      </c>
    </row>
    <row r="1894" customFormat="false" ht="14.1" hidden="false" customHeight="false" outlineLevel="0" collapsed="false">
      <c r="H1894" s="8" t="n">
        <f aca="false">IF(ISBLANK(D1894),,LEFT(D1894,LEN(D1894)-6)*1)</f>
        <v>0</v>
      </c>
      <c r="I1894" s="9" t="str">
        <f aca="false">IF(ISBLANK(A1894),"",-B1894*C1894)</f>
        <v/>
      </c>
      <c r="J1894" s="9" t="str">
        <f aca="false">IF(ISBLANK(A1894),"",-SUM(I$3:I1894))</f>
        <v/>
      </c>
      <c r="K1894" s="9" t="str">
        <f aca="false">IF(ISBLANK(A1894),"",SUMPRODUCT(O1894:R1894,T1894:W1894)-J1894)</f>
        <v/>
      </c>
      <c r="L1894" s="5" t="str">
        <f aca="false">IF(ISBLANK(A1894),"",K1894/$M$1)</f>
        <v/>
      </c>
      <c r="M1894" s="5" t="str">
        <f aca="false">IF(ISBLANK(A1894),"",K1894/($M$1+SUM(K$3:K1893)))</f>
        <v/>
      </c>
      <c r="N1894" s="0" t="str">
        <f aca="false">IF(ISBLANK(A1894),"",IF(H1895=0,NETWORKDAYS($H$3,H1894,holiday!$B$2:$B$10),IF(DAY(H1894)&lt;DAY(H1895),NETWORKDAYS($H$3,H1894,holiday!$B$2:$B$10),0)))</f>
        <v/>
      </c>
      <c r="O1894" s="0" t="str">
        <f aca="false">IF(ISBLANK(A1894),"",SUMIF($A$3:$A1894,O$2,$B$3:$B1894))</f>
        <v/>
      </c>
      <c r="P1894" s="0" t="str">
        <f aca="false">IF(ISBLANK(A1894),"",SUMIF($A$3:$A1894,P$2,$B$3:$B1894))</f>
        <v/>
      </c>
      <c r="Q1894" s="0" t="str">
        <f aca="false">IF(ISBLANK(A1894),"",SUMIF($A$3:$A1894,Q$2,$B$3:$B1894))</f>
        <v/>
      </c>
      <c r="R1894" s="0" t="str">
        <f aca="false">IF(ISBLANK(A1894),"",SUMIF($A$3:$A1894,R$2,$B$3:$B1894))</f>
        <v/>
      </c>
      <c r="T1894" s="9" t="str">
        <f aca="false">IF(ISBLANK(A1894),"",IF($A1894=T$2,$C1894,T1893))</f>
        <v/>
      </c>
      <c r="U1894" s="9" t="str">
        <f aca="false">IF(ISBLANK(A1894),"",IF($A1894=U$2,$C1894,U1893))</f>
        <v/>
      </c>
      <c r="V1894" s="9" t="str">
        <f aca="false">IF(ISBLANK(A1894),"",IF($A1894=V$2,$C1894,V1893))</f>
        <v/>
      </c>
      <c r="W1894" s="9" t="str">
        <f aca="false">IF(ISBLANK(A1894),"",IF($A1894=W$2,$C1894,W1893))</f>
        <v/>
      </c>
    </row>
    <row r="1895" customFormat="false" ht="14.1" hidden="false" customHeight="false" outlineLevel="0" collapsed="false">
      <c r="H1895" s="8" t="n">
        <f aca="false">IF(ISBLANK(D1895),,LEFT(D1895,LEN(D1895)-6)*1)</f>
        <v>0</v>
      </c>
      <c r="I1895" s="9" t="str">
        <f aca="false">IF(ISBLANK(A1895),"",-B1895*C1895)</f>
        <v/>
      </c>
      <c r="J1895" s="9" t="str">
        <f aca="false">IF(ISBLANK(A1895),"",-SUM(I$3:I1895))</f>
        <v/>
      </c>
      <c r="K1895" s="9" t="str">
        <f aca="false">IF(ISBLANK(A1895),"",SUMPRODUCT(O1895:R1895,T1895:W1895)-J1895)</f>
        <v/>
      </c>
      <c r="L1895" s="5" t="str">
        <f aca="false">IF(ISBLANK(A1895),"",K1895/$M$1)</f>
        <v/>
      </c>
      <c r="M1895" s="5" t="str">
        <f aca="false">IF(ISBLANK(A1895),"",K1895/($M$1+SUM(K$3:K1894)))</f>
        <v/>
      </c>
      <c r="N1895" s="0" t="str">
        <f aca="false">IF(ISBLANK(A1895),"",IF(H1896=0,NETWORKDAYS($H$3,H1895,holiday!$B$2:$B$10),IF(DAY(H1895)&lt;DAY(H1896),NETWORKDAYS($H$3,H1895,holiday!$B$2:$B$10),0)))</f>
        <v/>
      </c>
      <c r="O1895" s="0" t="str">
        <f aca="false">IF(ISBLANK(A1895),"",SUMIF($A$3:$A1895,O$2,$B$3:$B1895))</f>
        <v/>
      </c>
      <c r="P1895" s="0" t="str">
        <f aca="false">IF(ISBLANK(A1895),"",SUMIF($A$3:$A1895,P$2,$B$3:$B1895))</f>
        <v/>
      </c>
      <c r="Q1895" s="0" t="str">
        <f aca="false">IF(ISBLANK(A1895),"",SUMIF($A$3:$A1895,Q$2,$B$3:$B1895))</f>
        <v/>
      </c>
      <c r="R1895" s="0" t="str">
        <f aca="false">IF(ISBLANK(A1895),"",SUMIF($A$3:$A1895,R$2,$B$3:$B1895))</f>
        <v/>
      </c>
      <c r="T1895" s="9" t="str">
        <f aca="false">IF(ISBLANK(A1895),"",IF($A1895=T$2,$C1895,T1894))</f>
        <v/>
      </c>
      <c r="U1895" s="9" t="str">
        <f aca="false">IF(ISBLANK(A1895),"",IF($A1895=U$2,$C1895,U1894))</f>
        <v/>
      </c>
      <c r="V1895" s="9" t="str">
        <f aca="false">IF(ISBLANK(A1895),"",IF($A1895=V$2,$C1895,V1894))</f>
        <v/>
      </c>
      <c r="W1895" s="9" t="str">
        <f aca="false">IF(ISBLANK(A1895),"",IF($A1895=W$2,$C1895,W1894))</f>
        <v/>
      </c>
    </row>
    <row r="1896" customFormat="false" ht="14.1" hidden="false" customHeight="false" outlineLevel="0" collapsed="false">
      <c r="H1896" s="8" t="n">
        <f aca="false">IF(ISBLANK(D1896),,LEFT(D1896,LEN(D1896)-6)*1)</f>
        <v>0</v>
      </c>
      <c r="I1896" s="9" t="str">
        <f aca="false">IF(ISBLANK(A1896),"",-B1896*C1896)</f>
        <v/>
      </c>
      <c r="J1896" s="9" t="str">
        <f aca="false">IF(ISBLANK(A1896),"",-SUM(I$3:I1896))</f>
        <v/>
      </c>
      <c r="K1896" s="9" t="str">
        <f aca="false">IF(ISBLANK(A1896),"",SUMPRODUCT(O1896:R1896,T1896:W1896)-J1896)</f>
        <v/>
      </c>
      <c r="L1896" s="5" t="str">
        <f aca="false">IF(ISBLANK(A1896),"",K1896/$M$1)</f>
        <v/>
      </c>
      <c r="M1896" s="5" t="str">
        <f aca="false">IF(ISBLANK(A1896),"",K1896/($M$1+SUM(K$3:K1895)))</f>
        <v/>
      </c>
      <c r="N1896" s="0" t="str">
        <f aca="false">IF(ISBLANK(A1896),"",IF(H1897=0,NETWORKDAYS($H$3,H1896,holiday!$B$2:$B$10),IF(DAY(H1896)&lt;DAY(H1897),NETWORKDAYS($H$3,H1896,holiday!$B$2:$B$10),0)))</f>
        <v/>
      </c>
      <c r="O1896" s="0" t="str">
        <f aca="false">IF(ISBLANK(A1896),"",SUMIF($A$3:$A1896,O$2,$B$3:$B1896))</f>
        <v/>
      </c>
      <c r="P1896" s="0" t="str">
        <f aca="false">IF(ISBLANK(A1896),"",SUMIF($A$3:$A1896,P$2,$B$3:$B1896))</f>
        <v/>
      </c>
      <c r="Q1896" s="0" t="str">
        <f aca="false">IF(ISBLANK(A1896),"",SUMIF($A$3:$A1896,Q$2,$B$3:$B1896))</f>
        <v/>
      </c>
      <c r="R1896" s="0" t="str">
        <f aca="false">IF(ISBLANK(A1896),"",SUMIF($A$3:$A1896,R$2,$B$3:$B1896))</f>
        <v/>
      </c>
      <c r="T1896" s="9" t="str">
        <f aca="false">IF(ISBLANK(A1896),"",IF($A1896=T$2,$C1896,T1895))</f>
        <v/>
      </c>
      <c r="U1896" s="9" t="str">
        <f aca="false">IF(ISBLANK(A1896),"",IF($A1896=U$2,$C1896,U1895))</f>
        <v/>
      </c>
      <c r="V1896" s="9" t="str">
        <f aca="false">IF(ISBLANK(A1896),"",IF($A1896=V$2,$C1896,V1895))</f>
        <v/>
      </c>
      <c r="W1896" s="9" t="str">
        <f aca="false">IF(ISBLANK(A1896),"",IF($A1896=W$2,$C1896,W1895))</f>
        <v/>
      </c>
    </row>
    <row r="1897" customFormat="false" ht="14.1" hidden="false" customHeight="false" outlineLevel="0" collapsed="false">
      <c r="H1897" s="8" t="n">
        <f aca="false">IF(ISBLANK(D1897),,LEFT(D1897,LEN(D1897)-6)*1)</f>
        <v>0</v>
      </c>
      <c r="I1897" s="9" t="str">
        <f aca="false">IF(ISBLANK(A1897),"",-B1897*C1897)</f>
        <v/>
      </c>
      <c r="J1897" s="9" t="str">
        <f aca="false">IF(ISBLANK(A1897),"",-SUM(I$3:I1897))</f>
        <v/>
      </c>
      <c r="K1897" s="9" t="str">
        <f aca="false">IF(ISBLANK(A1897),"",SUMPRODUCT(O1897:R1897,T1897:W1897)-J1897)</f>
        <v/>
      </c>
      <c r="L1897" s="5" t="str">
        <f aca="false">IF(ISBLANK(A1897),"",K1897/$M$1)</f>
        <v/>
      </c>
      <c r="M1897" s="5" t="str">
        <f aca="false">IF(ISBLANK(A1897),"",K1897/($M$1+SUM(K$3:K1896)))</f>
        <v/>
      </c>
      <c r="N1897" s="0" t="str">
        <f aca="false">IF(ISBLANK(A1897),"",IF(H1898=0,NETWORKDAYS($H$3,H1897,holiday!$B$2:$B$10),IF(DAY(H1897)&lt;DAY(H1898),NETWORKDAYS($H$3,H1897,holiday!$B$2:$B$10),0)))</f>
        <v/>
      </c>
      <c r="O1897" s="0" t="str">
        <f aca="false">IF(ISBLANK(A1897),"",SUMIF($A$3:$A1897,O$2,$B$3:$B1897))</f>
        <v/>
      </c>
      <c r="P1897" s="0" t="str">
        <f aca="false">IF(ISBLANK(A1897),"",SUMIF($A$3:$A1897,P$2,$B$3:$B1897))</f>
        <v/>
      </c>
      <c r="Q1897" s="0" t="str">
        <f aca="false">IF(ISBLANK(A1897),"",SUMIF($A$3:$A1897,Q$2,$B$3:$B1897))</f>
        <v/>
      </c>
      <c r="R1897" s="0" t="str">
        <f aca="false">IF(ISBLANK(A1897),"",SUMIF($A$3:$A1897,R$2,$B$3:$B1897))</f>
        <v/>
      </c>
      <c r="T1897" s="9" t="str">
        <f aca="false">IF(ISBLANK(A1897),"",IF($A1897=T$2,$C1897,T1896))</f>
        <v/>
      </c>
      <c r="U1897" s="9" t="str">
        <f aca="false">IF(ISBLANK(A1897),"",IF($A1897=U$2,$C1897,U1896))</f>
        <v/>
      </c>
      <c r="V1897" s="9" t="str">
        <f aca="false">IF(ISBLANK(A1897),"",IF($A1897=V$2,$C1897,V1896))</f>
        <v/>
      </c>
      <c r="W1897" s="9" t="str">
        <f aca="false">IF(ISBLANK(A1897),"",IF($A1897=W$2,$C1897,W1896))</f>
        <v/>
      </c>
    </row>
    <row r="1898" customFormat="false" ht="14.1" hidden="false" customHeight="false" outlineLevel="0" collapsed="false">
      <c r="H1898" s="8" t="n">
        <f aca="false">IF(ISBLANK(D1898),,LEFT(D1898,LEN(D1898)-6)*1)</f>
        <v>0</v>
      </c>
      <c r="I1898" s="9" t="str">
        <f aca="false">IF(ISBLANK(A1898),"",-B1898*C1898)</f>
        <v/>
      </c>
      <c r="J1898" s="9" t="str">
        <f aca="false">IF(ISBLANK(A1898),"",-SUM(I$3:I1898))</f>
        <v/>
      </c>
      <c r="K1898" s="9" t="str">
        <f aca="false">IF(ISBLANK(A1898),"",SUMPRODUCT(O1898:R1898,T1898:W1898)-J1898)</f>
        <v/>
      </c>
      <c r="L1898" s="5" t="str">
        <f aca="false">IF(ISBLANK(A1898),"",K1898/$M$1)</f>
        <v/>
      </c>
      <c r="M1898" s="5" t="str">
        <f aca="false">IF(ISBLANK(A1898),"",K1898/($M$1+SUM(K$3:K1897)))</f>
        <v/>
      </c>
      <c r="N1898" s="0" t="str">
        <f aca="false">IF(ISBLANK(A1898),"",IF(H1899=0,NETWORKDAYS($H$3,H1898,holiday!$B$2:$B$10),IF(DAY(H1898)&lt;DAY(H1899),NETWORKDAYS($H$3,H1898,holiday!$B$2:$B$10),0)))</f>
        <v/>
      </c>
      <c r="O1898" s="0" t="str">
        <f aca="false">IF(ISBLANK(A1898),"",SUMIF($A$3:$A1898,O$2,$B$3:$B1898))</f>
        <v/>
      </c>
      <c r="P1898" s="0" t="str">
        <f aca="false">IF(ISBLANK(A1898),"",SUMIF($A$3:$A1898,P$2,$B$3:$B1898))</f>
        <v/>
      </c>
      <c r="Q1898" s="0" t="str">
        <f aca="false">IF(ISBLANK(A1898),"",SUMIF($A$3:$A1898,Q$2,$B$3:$B1898))</f>
        <v/>
      </c>
      <c r="R1898" s="0" t="str">
        <f aca="false">IF(ISBLANK(A1898),"",SUMIF($A$3:$A1898,R$2,$B$3:$B1898))</f>
        <v/>
      </c>
      <c r="T1898" s="9" t="str">
        <f aca="false">IF(ISBLANK(A1898),"",IF($A1898=T$2,$C1898,T1897))</f>
        <v/>
      </c>
      <c r="U1898" s="9" t="str">
        <f aca="false">IF(ISBLANK(A1898),"",IF($A1898=U$2,$C1898,U1897))</f>
        <v/>
      </c>
      <c r="V1898" s="9" t="str">
        <f aca="false">IF(ISBLANK(A1898),"",IF($A1898=V$2,$C1898,V1897))</f>
        <v/>
      </c>
      <c r="W1898" s="9" t="str">
        <f aca="false">IF(ISBLANK(A1898),"",IF($A1898=W$2,$C1898,W1897))</f>
        <v/>
      </c>
    </row>
    <row r="1899" customFormat="false" ht="14.1" hidden="false" customHeight="false" outlineLevel="0" collapsed="false">
      <c r="H1899" s="8" t="n">
        <f aca="false">IF(ISBLANK(D1899),,LEFT(D1899,LEN(D1899)-6)*1)</f>
        <v>0</v>
      </c>
      <c r="I1899" s="9" t="str">
        <f aca="false">IF(ISBLANK(A1899),"",-B1899*C1899)</f>
        <v/>
      </c>
      <c r="J1899" s="9" t="str">
        <f aca="false">IF(ISBLANK(A1899),"",-SUM(I$3:I1899))</f>
        <v/>
      </c>
      <c r="K1899" s="9" t="str">
        <f aca="false">IF(ISBLANK(A1899),"",SUMPRODUCT(O1899:R1899,T1899:W1899)-J1899)</f>
        <v/>
      </c>
      <c r="L1899" s="5" t="str">
        <f aca="false">IF(ISBLANK(A1899),"",K1899/$M$1)</f>
        <v/>
      </c>
      <c r="M1899" s="5" t="str">
        <f aca="false">IF(ISBLANK(A1899),"",K1899/($M$1+SUM(K$3:K1898)))</f>
        <v/>
      </c>
      <c r="N1899" s="0" t="str">
        <f aca="false">IF(ISBLANK(A1899),"",IF(H1900=0,NETWORKDAYS($H$3,H1899,holiday!$B$2:$B$10),IF(DAY(H1899)&lt;DAY(H1900),NETWORKDAYS($H$3,H1899,holiday!$B$2:$B$10),0)))</f>
        <v/>
      </c>
      <c r="O1899" s="0" t="str">
        <f aca="false">IF(ISBLANK(A1899),"",SUMIF($A$3:$A1899,O$2,$B$3:$B1899))</f>
        <v/>
      </c>
      <c r="P1899" s="0" t="str">
        <f aca="false">IF(ISBLANK(A1899),"",SUMIF($A$3:$A1899,P$2,$B$3:$B1899))</f>
        <v/>
      </c>
      <c r="Q1899" s="0" t="str">
        <f aca="false">IF(ISBLANK(A1899),"",SUMIF($A$3:$A1899,Q$2,$B$3:$B1899))</f>
        <v/>
      </c>
      <c r="R1899" s="0" t="str">
        <f aca="false">IF(ISBLANK(A1899),"",SUMIF($A$3:$A1899,R$2,$B$3:$B1899))</f>
        <v/>
      </c>
      <c r="T1899" s="9" t="str">
        <f aca="false">IF(ISBLANK(A1899),"",IF($A1899=T$2,$C1899,T1898))</f>
        <v/>
      </c>
      <c r="U1899" s="9" t="str">
        <f aca="false">IF(ISBLANK(A1899),"",IF($A1899=U$2,$C1899,U1898))</f>
        <v/>
      </c>
      <c r="V1899" s="9" t="str">
        <f aca="false">IF(ISBLANK(A1899),"",IF($A1899=V$2,$C1899,V1898))</f>
        <v/>
      </c>
      <c r="W1899" s="9" t="str">
        <f aca="false">IF(ISBLANK(A1899),"",IF($A1899=W$2,$C1899,W1898))</f>
        <v/>
      </c>
    </row>
    <row r="1900" customFormat="false" ht="14.1" hidden="false" customHeight="false" outlineLevel="0" collapsed="false">
      <c r="H1900" s="8" t="n">
        <f aca="false">IF(ISBLANK(D1900),,LEFT(D1900,LEN(D1900)-6)*1)</f>
        <v>0</v>
      </c>
      <c r="I1900" s="9" t="str">
        <f aca="false">IF(ISBLANK(A1900),"",-B1900*C1900)</f>
        <v/>
      </c>
      <c r="J1900" s="9" t="str">
        <f aca="false">IF(ISBLANK(A1900),"",-SUM(I$3:I1900))</f>
        <v/>
      </c>
      <c r="K1900" s="9" t="str">
        <f aca="false">IF(ISBLANK(A1900),"",SUMPRODUCT(O1900:R1900,T1900:W1900)-J1900)</f>
        <v/>
      </c>
      <c r="L1900" s="5" t="str">
        <f aca="false">IF(ISBLANK(A1900),"",K1900/$M$1)</f>
        <v/>
      </c>
      <c r="M1900" s="5" t="str">
        <f aca="false">IF(ISBLANK(A1900),"",K1900/($M$1+SUM(K$3:K1899)))</f>
        <v/>
      </c>
      <c r="N1900" s="0" t="str">
        <f aca="false">IF(ISBLANK(A1900),"",IF(H1901=0,NETWORKDAYS($H$3,H1900,holiday!$B$2:$B$10),IF(DAY(H1900)&lt;DAY(H1901),NETWORKDAYS($H$3,H1900,holiday!$B$2:$B$10),0)))</f>
        <v/>
      </c>
      <c r="O1900" s="0" t="str">
        <f aca="false">IF(ISBLANK(A1900),"",SUMIF($A$3:$A1900,O$2,$B$3:$B1900))</f>
        <v/>
      </c>
      <c r="P1900" s="0" t="str">
        <f aca="false">IF(ISBLANK(A1900),"",SUMIF($A$3:$A1900,P$2,$B$3:$B1900))</f>
        <v/>
      </c>
      <c r="Q1900" s="0" t="str">
        <f aca="false">IF(ISBLANK(A1900),"",SUMIF($A$3:$A1900,Q$2,$B$3:$B1900))</f>
        <v/>
      </c>
      <c r="R1900" s="0" t="str">
        <f aca="false">IF(ISBLANK(A1900),"",SUMIF($A$3:$A1900,R$2,$B$3:$B1900))</f>
        <v/>
      </c>
      <c r="T1900" s="9" t="str">
        <f aca="false">IF(ISBLANK(A1900),"",IF($A1900=T$2,$C1900,T1899))</f>
        <v/>
      </c>
      <c r="U1900" s="9" t="str">
        <f aca="false">IF(ISBLANK(A1900),"",IF($A1900=U$2,$C1900,U1899))</f>
        <v/>
      </c>
      <c r="V1900" s="9" t="str">
        <f aca="false">IF(ISBLANK(A1900),"",IF($A1900=V$2,$C1900,V1899))</f>
        <v/>
      </c>
      <c r="W1900" s="9" t="str">
        <f aca="false">IF(ISBLANK(A1900),"",IF($A1900=W$2,$C1900,W1899))</f>
        <v/>
      </c>
    </row>
    <row r="1901" customFormat="false" ht="14.1" hidden="false" customHeight="false" outlineLevel="0" collapsed="false">
      <c r="H1901" s="8" t="n">
        <f aca="false">IF(ISBLANK(D1901),,LEFT(D1901,LEN(D1901)-6)*1)</f>
        <v>0</v>
      </c>
      <c r="I1901" s="9" t="str">
        <f aca="false">IF(ISBLANK(A1901),"",-B1901*C1901)</f>
        <v/>
      </c>
      <c r="J1901" s="9" t="str">
        <f aca="false">IF(ISBLANK(A1901),"",-SUM(I$3:I1901))</f>
        <v/>
      </c>
      <c r="K1901" s="9" t="str">
        <f aca="false">IF(ISBLANK(A1901),"",SUMPRODUCT(O1901:R1901,T1901:W1901)-J1901)</f>
        <v/>
      </c>
      <c r="L1901" s="5" t="str">
        <f aca="false">IF(ISBLANK(A1901),"",K1901/$M$1)</f>
        <v/>
      </c>
      <c r="M1901" s="5" t="str">
        <f aca="false">IF(ISBLANK(A1901),"",K1901/($M$1+SUM(K$3:K1900)))</f>
        <v/>
      </c>
      <c r="N1901" s="0" t="str">
        <f aca="false">IF(ISBLANK(A1901),"",IF(H1902=0,NETWORKDAYS($H$3,H1901,holiday!$B$2:$B$10),IF(DAY(H1901)&lt;DAY(H1902),NETWORKDAYS($H$3,H1901,holiday!$B$2:$B$10),0)))</f>
        <v/>
      </c>
      <c r="O1901" s="0" t="str">
        <f aca="false">IF(ISBLANK(A1901),"",SUMIF($A$3:$A1901,O$2,$B$3:$B1901))</f>
        <v/>
      </c>
      <c r="P1901" s="0" t="str">
        <f aca="false">IF(ISBLANK(A1901),"",SUMIF($A$3:$A1901,P$2,$B$3:$B1901))</f>
        <v/>
      </c>
      <c r="Q1901" s="0" t="str">
        <f aca="false">IF(ISBLANK(A1901),"",SUMIF($A$3:$A1901,Q$2,$B$3:$B1901))</f>
        <v/>
      </c>
      <c r="R1901" s="0" t="str">
        <f aca="false">IF(ISBLANK(A1901),"",SUMIF($A$3:$A1901,R$2,$B$3:$B1901))</f>
        <v/>
      </c>
      <c r="T1901" s="9" t="str">
        <f aca="false">IF(ISBLANK(A1901),"",IF($A1901=T$2,$C1901,T1900))</f>
        <v/>
      </c>
      <c r="U1901" s="9" t="str">
        <f aca="false">IF(ISBLANK(A1901),"",IF($A1901=U$2,$C1901,U1900))</f>
        <v/>
      </c>
      <c r="V1901" s="9" t="str">
        <f aca="false">IF(ISBLANK(A1901),"",IF($A1901=V$2,$C1901,V1900))</f>
        <v/>
      </c>
      <c r="W1901" s="9" t="str">
        <f aca="false">IF(ISBLANK(A1901),"",IF($A1901=W$2,$C1901,W1900))</f>
        <v/>
      </c>
    </row>
    <row r="1902" customFormat="false" ht="14.1" hidden="false" customHeight="false" outlineLevel="0" collapsed="false">
      <c r="H1902" s="8" t="n">
        <f aca="false">IF(ISBLANK(D1902),,LEFT(D1902,LEN(D1902)-6)*1)</f>
        <v>0</v>
      </c>
      <c r="I1902" s="9" t="str">
        <f aca="false">IF(ISBLANK(A1902),"",-B1902*C1902)</f>
        <v/>
      </c>
      <c r="J1902" s="9" t="str">
        <f aca="false">IF(ISBLANK(A1902),"",-SUM(I$3:I1902))</f>
        <v/>
      </c>
      <c r="K1902" s="9" t="str">
        <f aca="false">IF(ISBLANK(A1902),"",SUMPRODUCT(O1902:R1902,T1902:W1902)-J1902)</f>
        <v/>
      </c>
      <c r="L1902" s="5" t="str">
        <f aca="false">IF(ISBLANK(A1902),"",K1902/$M$1)</f>
        <v/>
      </c>
      <c r="M1902" s="5" t="str">
        <f aca="false">IF(ISBLANK(A1902),"",K1902/($M$1+SUM(K$3:K1901)))</f>
        <v/>
      </c>
      <c r="N1902" s="0" t="str">
        <f aca="false">IF(ISBLANK(A1902),"",IF(H1903=0,NETWORKDAYS($H$3,H1902,holiday!$B$2:$B$10),IF(DAY(H1902)&lt;DAY(H1903),NETWORKDAYS($H$3,H1902,holiday!$B$2:$B$10),0)))</f>
        <v/>
      </c>
      <c r="O1902" s="0" t="str">
        <f aca="false">IF(ISBLANK(A1902),"",SUMIF($A$3:$A1902,O$2,$B$3:$B1902))</f>
        <v/>
      </c>
      <c r="P1902" s="0" t="str">
        <f aca="false">IF(ISBLANK(A1902),"",SUMIF($A$3:$A1902,P$2,$B$3:$B1902))</f>
        <v/>
      </c>
      <c r="Q1902" s="0" t="str">
        <f aca="false">IF(ISBLANK(A1902),"",SUMIF($A$3:$A1902,Q$2,$B$3:$B1902))</f>
        <v/>
      </c>
      <c r="R1902" s="0" t="str">
        <f aca="false">IF(ISBLANK(A1902),"",SUMIF($A$3:$A1902,R$2,$B$3:$B1902))</f>
        <v/>
      </c>
      <c r="T1902" s="9" t="str">
        <f aca="false">IF(ISBLANK(A1902),"",IF($A1902=T$2,$C1902,T1901))</f>
        <v/>
      </c>
      <c r="U1902" s="9" t="str">
        <f aca="false">IF(ISBLANK(A1902),"",IF($A1902=U$2,$C1902,U1901))</f>
        <v/>
      </c>
      <c r="V1902" s="9" t="str">
        <f aca="false">IF(ISBLANK(A1902),"",IF($A1902=V$2,$C1902,V1901))</f>
        <v/>
      </c>
      <c r="W1902" s="9" t="str">
        <f aca="false">IF(ISBLANK(A1902),"",IF($A1902=W$2,$C1902,W1901))</f>
        <v/>
      </c>
    </row>
    <row r="1903" customFormat="false" ht="14.1" hidden="false" customHeight="false" outlineLevel="0" collapsed="false">
      <c r="H1903" s="8" t="n">
        <f aca="false">IF(ISBLANK(D1903),,LEFT(D1903,LEN(D1903)-6)*1)</f>
        <v>0</v>
      </c>
      <c r="I1903" s="9" t="str">
        <f aca="false">IF(ISBLANK(A1903),"",-B1903*C1903)</f>
        <v/>
      </c>
      <c r="J1903" s="9" t="str">
        <f aca="false">IF(ISBLANK(A1903),"",-SUM(I$3:I1903))</f>
        <v/>
      </c>
      <c r="K1903" s="9" t="str">
        <f aca="false">IF(ISBLANK(A1903),"",SUMPRODUCT(O1903:R1903,T1903:W1903)-J1903)</f>
        <v/>
      </c>
      <c r="L1903" s="5" t="str">
        <f aca="false">IF(ISBLANK(A1903),"",K1903/$M$1)</f>
        <v/>
      </c>
      <c r="M1903" s="5" t="str">
        <f aca="false">IF(ISBLANK(A1903),"",K1903/($M$1+SUM(K$3:K1902)))</f>
        <v/>
      </c>
      <c r="N1903" s="0" t="str">
        <f aca="false">IF(ISBLANK(A1903),"",IF(H1904=0,NETWORKDAYS($H$3,H1903,holiday!$B$2:$B$10),IF(DAY(H1903)&lt;DAY(H1904),NETWORKDAYS($H$3,H1903,holiday!$B$2:$B$10),0)))</f>
        <v/>
      </c>
      <c r="O1903" s="0" t="str">
        <f aca="false">IF(ISBLANK(A1903),"",SUMIF($A$3:$A1903,O$2,$B$3:$B1903))</f>
        <v/>
      </c>
      <c r="P1903" s="0" t="str">
        <f aca="false">IF(ISBLANK(A1903),"",SUMIF($A$3:$A1903,P$2,$B$3:$B1903))</f>
        <v/>
      </c>
      <c r="Q1903" s="0" t="str">
        <f aca="false">IF(ISBLANK(A1903),"",SUMIF($A$3:$A1903,Q$2,$B$3:$B1903))</f>
        <v/>
      </c>
      <c r="R1903" s="0" t="str">
        <f aca="false">IF(ISBLANK(A1903),"",SUMIF($A$3:$A1903,R$2,$B$3:$B1903))</f>
        <v/>
      </c>
      <c r="T1903" s="9" t="str">
        <f aca="false">IF(ISBLANK(A1903),"",IF($A1903=T$2,$C1903,T1902))</f>
        <v/>
      </c>
      <c r="U1903" s="9" t="str">
        <f aca="false">IF(ISBLANK(A1903),"",IF($A1903=U$2,$C1903,U1902))</f>
        <v/>
      </c>
      <c r="V1903" s="9" t="str">
        <f aca="false">IF(ISBLANK(A1903),"",IF($A1903=V$2,$C1903,V1902))</f>
        <v/>
      </c>
      <c r="W1903" s="9" t="str">
        <f aca="false">IF(ISBLANK(A1903),"",IF($A1903=W$2,$C1903,W1902))</f>
        <v/>
      </c>
    </row>
    <row r="1904" customFormat="false" ht="14.1" hidden="false" customHeight="false" outlineLevel="0" collapsed="false">
      <c r="H1904" s="8" t="n">
        <f aca="false">IF(ISBLANK(D1904),,LEFT(D1904,LEN(D1904)-6)*1)</f>
        <v>0</v>
      </c>
      <c r="I1904" s="9" t="str">
        <f aca="false">IF(ISBLANK(A1904),"",-B1904*C1904)</f>
        <v/>
      </c>
      <c r="J1904" s="9" t="str">
        <f aca="false">IF(ISBLANK(A1904),"",-SUM(I$3:I1904))</f>
        <v/>
      </c>
      <c r="K1904" s="9" t="str">
        <f aca="false">IF(ISBLANK(A1904),"",SUMPRODUCT(O1904:R1904,T1904:W1904)-J1904)</f>
        <v/>
      </c>
      <c r="L1904" s="5" t="str">
        <f aca="false">IF(ISBLANK(A1904),"",K1904/$M$1)</f>
        <v/>
      </c>
      <c r="M1904" s="5" t="str">
        <f aca="false">IF(ISBLANK(A1904),"",K1904/($M$1+SUM(K$3:K1903)))</f>
        <v/>
      </c>
      <c r="N1904" s="0" t="str">
        <f aca="false">IF(ISBLANK(A1904),"",IF(H1905=0,NETWORKDAYS($H$3,H1904,holiday!$B$2:$B$10),IF(DAY(H1904)&lt;DAY(H1905),NETWORKDAYS($H$3,H1904,holiday!$B$2:$B$10),0)))</f>
        <v/>
      </c>
      <c r="O1904" s="0" t="str">
        <f aca="false">IF(ISBLANK(A1904),"",SUMIF($A$3:$A1904,O$2,$B$3:$B1904))</f>
        <v/>
      </c>
      <c r="P1904" s="0" t="str">
        <f aca="false">IF(ISBLANK(A1904),"",SUMIF($A$3:$A1904,P$2,$B$3:$B1904))</f>
        <v/>
      </c>
      <c r="Q1904" s="0" t="str">
        <f aca="false">IF(ISBLANK(A1904),"",SUMIF($A$3:$A1904,Q$2,$B$3:$B1904))</f>
        <v/>
      </c>
      <c r="R1904" s="0" t="str">
        <f aca="false">IF(ISBLANK(A1904),"",SUMIF($A$3:$A1904,R$2,$B$3:$B1904))</f>
        <v/>
      </c>
      <c r="T1904" s="9" t="str">
        <f aca="false">IF(ISBLANK(A1904),"",IF($A1904=T$2,$C1904,T1903))</f>
        <v/>
      </c>
      <c r="U1904" s="9" t="str">
        <f aca="false">IF(ISBLANK(A1904),"",IF($A1904=U$2,$C1904,U1903))</f>
        <v/>
      </c>
      <c r="V1904" s="9" t="str">
        <f aca="false">IF(ISBLANK(A1904),"",IF($A1904=V$2,$C1904,V1903))</f>
        <v/>
      </c>
      <c r="W1904" s="9" t="str">
        <f aca="false">IF(ISBLANK(A1904),"",IF($A1904=W$2,$C1904,W1903))</f>
        <v/>
      </c>
    </row>
    <row r="1905" customFormat="false" ht="14.1" hidden="false" customHeight="false" outlineLevel="0" collapsed="false">
      <c r="H1905" s="8" t="n">
        <f aca="false">IF(ISBLANK(D1905),,LEFT(D1905,LEN(D1905)-6)*1)</f>
        <v>0</v>
      </c>
      <c r="I1905" s="9" t="str">
        <f aca="false">IF(ISBLANK(A1905),"",-B1905*C1905)</f>
        <v/>
      </c>
      <c r="J1905" s="9" t="str">
        <f aca="false">IF(ISBLANK(A1905),"",-SUM(I$3:I1905))</f>
        <v/>
      </c>
      <c r="K1905" s="9" t="str">
        <f aca="false">IF(ISBLANK(A1905),"",SUMPRODUCT(O1905:R1905,T1905:W1905)-J1905)</f>
        <v/>
      </c>
      <c r="L1905" s="5" t="str">
        <f aca="false">IF(ISBLANK(A1905),"",K1905/$M$1)</f>
        <v/>
      </c>
      <c r="M1905" s="5" t="str">
        <f aca="false">IF(ISBLANK(A1905),"",K1905/($M$1+SUM(K$3:K1904)))</f>
        <v/>
      </c>
      <c r="N1905" s="0" t="str">
        <f aca="false">IF(ISBLANK(A1905),"",IF(H1906=0,NETWORKDAYS($H$3,H1905,holiday!$B$2:$B$10),IF(DAY(H1905)&lt;DAY(H1906),NETWORKDAYS($H$3,H1905,holiday!$B$2:$B$10),0)))</f>
        <v/>
      </c>
      <c r="O1905" s="0" t="str">
        <f aca="false">IF(ISBLANK(A1905),"",SUMIF($A$3:$A1905,O$2,$B$3:$B1905))</f>
        <v/>
      </c>
      <c r="P1905" s="0" t="str">
        <f aca="false">IF(ISBLANK(A1905),"",SUMIF($A$3:$A1905,P$2,$B$3:$B1905))</f>
        <v/>
      </c>
      <c r="Q1905" s="0" t="str">
        <f aca="false">IF(ISBLANK(A1905),"",SUMIF($A$3:$A1905,Q$2,$B$3:$B1905))</f>
        <v/>
      </c>
      <c r="R1905" s="0" t="str">
        <f aca="false">IF(ISBLANK(A1905),"",SUMIF($A$3:$A1905,R$2,$B$3:$B1905))</f>
        <v/>
      </c>
      <c r="T1905" s="9" t="str">
        <f aca="false">IF(ISBLANK(A1905),"",IF($A1905=T$2,$C1905,T1904))</f>
        <v/>
      </c>
      <c r="U1905" s="9" t="str">
        <f aca="false">IF(ISBLANK(A1905),"",IF($A1905=U$2,$C1905,U1904))</f>
        <v/>
      </c>
      <c r="V1905" s="9" t="str">
        <f aca="false">IF(ISBLANK(A1905),"",IF($A1905=V$2,$C1905,V1904))</f>
        <v/>
      </c>
      <c r="W1905" s="9" t="str">
        <f aca="false">IF(ISBLANK(A1905),"",IF($A1905=W$2,$C1905,W1904))</f>
        <v/>
      </c>
    </row>
    <row r="1906" customFormat="false" ht="14.1" hidden="false" customHeight="false" outlineLevel="0" collapsed="false">
      <c r="H1906" s="8" t="n">
        <f aca="false">IF(ISBLANK(D1906),,LEFT(D1906,LEN(D1906)-6)*1)</f>
        <v>0</v>
      </c>
      <c r="I1906" s="9" t="str">
        <f aca="false">IF(ISBLANK(A1906),"",-B1906*C1906)</f>
        <v/>
      </c>
      <c r="J1906" s="9" t="str">
        <f aca="false">IF(ISBLANK(A1906),"",-SUM(I$3:I1906))</f>
        <v/>
      </c>
      <c r="K1906" s="9" t="str">
        <f aca="false">IF(ISBLANK(A1906),"",SUMPRODUCT(O1906:R1906,T1906:W1906)-J1906)</f>
        <v/>
      </c>
      <c r="L1906" s="5" t="str">
        <f aca="false">IF(ISBLANK(A1906),"",K1906/$M$1)</f>
        <v/>
      </c>
      <c r="M1906" s="5" t="str">
        <f aca="false">IF(ISBLANK(A1906),"",K1906/($M$1+SUM(K$3:K1905)))</f>
        <v/>
      </c>
      <c r="N1906" s="0" t="str">
        <f aca="false">IF(ISBLANK(A1906),"",IF(H1907=0,NETWORKDAYS($H$3,H1906,holiday!$B$2:$B$10),IF(DAY(H1906)&lt;DAY(H1907),NETWORKDAYS($H$3,H1906,holiday!$B$2:$B$10),0)))</f>
        <v/>
      </c>
      <c r="O1906" s="0" t="str">
        <f aca="false">IF(ISBLANK(A1906),"",SUMIF($A$3:$A1906,O$2,$B$3:$B1906))</f>
        <v/>
      </c>
      <c r="P1906" s="0" t="str">
        <f aca="false">IF(ISBLANK(A1906),"",SUMIF($A$3:$A1906,P$2,$B$3:$B1906))</f>
        <v/>
      </c>
      <c r="Q1906" s="0" t="str">
        <f aca="false">IF(ISBLANK(A1906),"",SUMIF($A$3:$A1906,Q$2,$B$3:$B1906))</f>
        <v/>
      </c>
      <c r="R1906" s="0" t="str">
        <f aca="false">IF(ISBLANK(A1906),"",SUMIF($A$3:$A1906,R$2,$B$3:$B1906))</f>
        <v/>
      </c>
      <c r="T1906" s="9" t="str">
        <f aca="false">IF(ISBLANK(A1906),"",IF($A1906=T$2,$C1906,T1905))</f>
        <v/>
      </c>
      <c r="U1906" s="9" t="str">
        <f aca="false">IF(ISBLANK(A1906),"",IF($A1906=U$2,$C1906,U1905))</f>
        <v/>
      </c>
      <c r="V1906" s="9" t="str">
        <f aca="false">IF(ISBLANK(A1906),"",IF($A1906=V$2,$C1906,V1905))</f>
        <v/>
      </c>
      <c r="W1906" s="9" t="str">
        <f aca="false">IF(ISBLANK(A1906),"",IF($A1906=W$2,$C1906,W1905))</f>
        <v/>
      </c>
    </row>
    <row r="1907" customFormat="false" ht="14.1" hidden="false" customHeight="false" outlineLevel="0" collapsed="false">
      <c r="H1907" s="8" t="n">
        <f aca="false">IF(ISBLANK(D1907),,LEFT(D1907,LEN(D1907)-6)*1)</f>
        <v>0</v>
      </c>
      <c r="I1907" s="9" t="str">
        <f aca="false">IF(ISBLANK(A1907),"",-B1907*C1907)</f>
        <v/>
      </c>
      <c r="J1907" s="9" t="str">
        <f aca="false">IF(ISBLANK(A1907),"",-SUM(I$3:I1907))</f>
        <v/>
      </c>
      <c r="K1907" s="9" t="str">
        <f aca="false">IF(ISBLANK(A1907),"",SUMPRODUCT(O1907:R1907,T1907:W1907)-J1907)</f>
        <v/>
      </c>
      <c r="L1907" s="5" t="str">
        <f aca="false">IF(ISBLANK(A1907),"",K1907/$M$1)</f>
        <v/>
      </c>
      <c r="M1907" s="5" t="str">
        <f aca="false">IF(ISBLANK(A1907),"",K1907/($M$1+SUM(K$3:K1906)))</f>
        <v/>
      </c>
      <c r="N1907" s="0" t="str">
        <f aca="false">IF(ISBLANK(A1907),"",IF(H1908=0,NETWORKDAYS($H$3,H1907,holiday!$B$2:$B$10),IF(DAY(H1907)&lt;DAY(H1908),NETWORKDAYS($H$3,H1907,holiday!$B$2:$B$10),0)))</f>
        <v/>
      </c>
      <c r="O1907" s="0" t="str">
        <f aca="false">IF(ISBLANK(A1907),"",SUMIF($A$3:$A1907,O$2,$B$3:$B1907))</f>
        <v/>
      </c>
      <c r="P1907" s="0" t="str">
        <f aca="false">IF(ISBLANK(A1907),"",SUMIF($A$3:$A1907,P$2,$B$3:$B1907))</f>
        <v/>
      </c>
      <c r="Q1907" s="0" t="str">
        <f aca="false">IF(ISBLANK(A1907),"",SUMIF($A$3:$A1907,Q$2,$B$3:$B1907))</f>
        <v/>
      </c>
      <c r="R1907" s="0" t="str">
        <f aca="false">IF(ISBLANK(A1907),"",SUMIF($A$3:$A1907,R$2,$B$3:$B1907))</f>
        <v/>
      </c>
      <c r="T1907" s="9" t="str">
        <f aca="false">IF(ISBLANK(A1907),"",IF($A1907=T$2,$C1907,T1906))</f>
        <v/>
      </c>
      <c r="U1907" s="9" t="str">
        <f aca="false">IF(ISBLANK(A1907),"",IF($A1907=U$2,$C1907,U1906))</f>
        <v/>
      </c>
      <c r="V1907" s="9" t="str">
        <f aca="false">IF(ISBLANK(A1907),"",IF($A1907=V$2,$C1907,V1906))</f>
        <v/>
      </c>
      <c r="W1907" s="9" t="str">
        <f aca="false">IF(ISBLANK(A1907),"",IF($A1907=W$2,$C1907,W1906))</f>
        <v/>
      </c>
    </row>
    <row r="1908" customFormat="false" ht="14.1" hidden="false" customHeight="false" outlineLevel="0" collapsed="false">
      <c r="H1908" s="8" t="n">
        <f aca="false">IF(ISBLANK(D1908),,LEFT(D1908,LEN(D1908)-6)*1)</f>
        <v>0</v>
      </c>
      <c r="I1908" s="9" t="str">
        <f aca="false">IF(ISBLANK(A1908),"",-B1908*C1908)</f>
        <v/>
      </c>
      <c r="J1908" s="9" t="str">
        <f aca="false">IF(ISBLANK(A1908),"",-SUM(I$3:I1908))</f>
        <v/>
      </c>
      <c r="K1908" s="9" t="str">
        <f aca="false">IF(ISBLANK(A1908),"",SUMPRODUCT(O1908:R1908,T1908:W1908)-J1908)</f>
        <v/>
      </c>
      <c r="L1908" s="5" t="str">
        <f aca="false">IF(ISBLANK(A1908),"",K1908/$M$1)</f>
        <v/>
      </c>
      <c r="M1908" s="5" t="str">
        <f aca="false">IF(ISBLANK(A1908),"",K1908/($M$1+SUM(K$3:K1907)))</f>
        <v/>
      </c>
      <c r="N1908" s="0" t="str">
        <f aca="false">IF(ISBLANK(A1908),"",IF(H1909=0,NETWORKDAYS($H$3,H1908,holiday!$B$2:$B$10),IF(DAY(H1908)&lt;DAY(H1909),NETWORKDAYS($H$3,H1908,holiday!$B$2:$B$10),0)))</f>
        <v/>
      </c>
      <c r="O1908" s="0" t="str">
        <f aca="false">IF(ISBLANK(A1908),"",SUMIF($A$3:$A1908,O$2,$B$3:$B1908))</f>
        <v/>
      </c>
      <c r="P1908" s="0" t="str">
        <f aca="false">IF(ISBLANK(A1908),"",SUMIF($A$3:$A1908,P$2,$B$3:$B1908))</f>
        <v/>
      </c>
      <c r="Q1908" s="0" t="str">
        <f aca="false">IF(ISBLANK(A1908),"",SUMIF($A$3:$A1908,Q$2,$B$3:$B1908))</f>
        <v/>
      </c>
      <c r="R1908" s="0" t="str">
        <f aca="false">IF(ISBLANK(A1908),"",SUMIF($A$3:$A1908,R$2,$B$3:$B1908))</f>
        <v/>
      </c>
      <c r="T1908" s="9" t="str">
        <f aca="false">IF(ISBLANK(A1908),"",IF($A1908=T$2,$C1908,T1907))</f>
        <v/>
      </c>
      <c r="U1908" s="9" t="str">
        <f aca="false">IF(ISBLANK(A1908),"",IF($A1908=U$2,$C1908,U1907))</f>
        <v/>
      </c>
      <c r="V1908" s="9" t="str">
        <f aca="false">IF(ISBLANK(A1908),"",IF($A1908=V$2,$C1908,V1907))</f>
        <v/>
      </c>
      <c r="W1908" s="9" t="str">
        <f aca="false">IF(ISBLANK(A1908),"",IF($A1908=W$2,$C1908,W1907))</f>
        <v/>
      </c>
    </row>
    <row r="1909" customFormat="false" ht="14.1" hidden="false" customHeight="false" outlineLevel="0" collapsed="false">
      <c r="H1909" s="8" t="n">
        <f aca="false">IF(ISBLANK(D1909),,LEFT(D1909,LEN(D1909)-6)*1)</f>
        <v>0</v>
      </c>
      <c r="I1909" s="9" t="str">
        <f aca="false">IF(ISBLANK(A1909),"",-B1909*C1909)</f>
        <v/>
      </c>
      <c r="J1909" s="9" t="str">
        <f aca="false">IF(ISBLANK(A1909),"",-SUM(I$3:I1909))</f>
        <v/>
      </c>
      <c r="K1909" s="9" t="str">
        <f aca="false">IF(ISBLANK(A1909),"",SUMPRODUCT(O1909:R1909,T1909:W1909)-J1909)</f>
        <v/>
      </c>
      <c r="L1909" s="5" t="str">
        <f aca="false">IF(ISBLANK(A1909),"",K1909/$M$1)</f>
        <v/>
      </c>
      <c r="M1909" s="5" t="str">
        <f aca="false">IF(ISBLANK(A1909),"",K1909/($M$1+SUM(K$3:K1908)))</f>
        <v/>
      </c>
      <c r="N1909" s="0" t="str">
        <f aca="false">IF(ISBLANK(A1909),"",IF(H1910=0,NETWORKDAYS($H$3,H1909,holiday!$B$2:$B$10),IF(DAY(H1909)&lt;DAY(H1910),NETWORKDAYS($H$3,H1909,holiday!$B$2:$B$10),0)))</f>
        <v/>
      </c>
      <c r="O1909" s="0" t="str">
        <f aca="false">IF(ISBLANK(A1909),"",SUMIF($A$3:$A1909,O$2,$B$3:$B1909))</f>
        <v/>
      </c>
      <c r="P1909" s="0" t="str">
        <f aca="false">IF(ISBLANK(A1909),"",SUMIF($A$3:$A1909,P$2,$B$3:$B1909))</f>
        <v/>
      </c>
      <c r="Q1909" s="0" t="str">
        <f aca="false">IF(ISBLANK(A1909),"",SUMIF($A$3:$A1909,Q$2,$B$3:$B1909))</f>
        <v/>
      </c>
      <c r="R1909" s="0" t="str">
        <f aca="false">IF(ISBLANK(A1909),"",SUMIF($A$3:$A1909,R$2,$B$3:$B1909))</f>
        <v/>
      </c>
      <c r="T1909" s="9" t="str">
        <f aca="false">IF(ISBLANK(A1909),"",IF($A1909=T$2,$C1909,T1908))</f>
        <v/>
      </c>
      <c r="U1909" s="9" t="str">
        <f aca="false">IF(ISBLANK(A1909),"",IF($A1909=U$2,$C1909,U1908))</f>
        <v/>
      </c>
      <c r="V1909" s="9" t="str">
        <f aca="false">IF(ISBLANK(A1909),"",IF($A1909=V$2,$C1909,V1908))</f>
        <v/>
      </c>
      <c r="W1909" s="9" t="str">
        <f aca="false">IF(ISBLANK(A1909),"",IF($A1909=W$2,$C1909,W1908))</f>
        <v/>
      </c>
    </row>
    <row r="1910" customFormat="false" ht="14.1" hidden="false" customHeight="false" outlineLevel="0" collapsed="false">
      <c r="H1910" s="8" t="n">
        <f aca="false">IF(ISBLANK(D1910),,LEFT(D1910,LEN(D1910)-6)*1)</f>
        <v>0</v>
      </c>
      <c r="I1910" s="9" t="str">
        <f aca="false">IF(ISBLANK(A1910),"",-B1910*C1910)</f>
        <v/>
      </c>
      <c r="J1910" s="9" t="str">
        <f aca="false">IF(ISBLANK(A1910),"",-SUM(I$3:I1910))</f>
        <v/>
      </c>
      <c r="K1910" s="9" t="str">
        <f aca="false">IF(ISBLANK(A1910),"",SUMPRODUCT(O1910:R1910,T1910:W1910)-J1910)</f>
        <v/>
      </c>
      <c r="L1910" s="5" t="str">
        <f aca="false">IF(ISBLANK(A1910),"",K1910/$M$1)</f>
        <v/>
      </c>
      <c r="M1910" s="5" t="str">
        <f aca="false">IF(ISBLANK(A1910),"",K1910/($M$1+SUM(K$3:K1909)))</f>
        <v/>
      </c>
      <c r="N1910" s="0" t="str">
        <f aca="false">IF(ISBLANK(A1910),"",IF(H1911=0,NETWORKDAYS($H$3,H1910,holiday!$B$2:$B$10),IF(DAY(H1910)&lt;DAY(H1911),NETWORKDAYS($H$3,H1910,holiday!$B$2:$B$10),0)))</f>
        <v/>
      </c>
      <c r="O1910" s="0" t="str">
        <f aca="false">IF(ISBLANK(A1910),"",SUMIF($A$3:$A1910,O$2,$B$3:$B1910))</f>
        <v/>
      </c>
      <c r="P1910" s="0" t="str">
        <f aca="false">IF(ISBLANK(A1910),"",SUMIF($A$3:$A1910,P$2,$B$3:$B1910))</f>
        <v/>
      </c>
      <c r="Q1910" s="0" t="str">
        <f aca="false">IF(ISBLANK(A1910),"",SUMIF($A$3:$A1910,Q$2,$B$3:$B1910))</f>
        <v/>
      </c>
      <c r="R1910" s="0" t="str">
        <f aca="false">IF(ISBLANK(A1910),"",SUMIF($A$3:$A1910,R$2,$B$3:$B1910))</f>
        <v/>
      </c>
      <c r="T1910" s="9" t="str">
        <f aca="false">IF(ISBLANK(A1910),"",IF($A1910=T$2,$C1910,T1909))</f>
        <v/>
      </c>
      <c r="U1910" s="9" t="str">
        <f aca="false">IF(ISBLANK(A1910),"",IF($A1910=U$2,$C1910,U1909))</f>
        <v/>
      </c>
      <c r="V1910" s="9" t="str">
        <f aca="false">IF(ISBLANK(A1910),"",IF($A1910=V$2,$C1910,V1909))</f>
        <v/>
      </c>
      <c r="W1910" s="9" t="str">
        <f aca="false">IF(ISBLANK(A1910),"",IF($A1910=W$2,$C1910,W1909))</f>
        <v/>
      </c>
    </row>
    <row r="1911" customFormat="false" ht="14.1" hidden="false" customHeight="false" outlineLevel="0" collapsed="false">
      <c r="H1911" s="8" t="n">
        <f aca="false">IF(ISBLANK(D1911),,LEFT(D1911,LEN(D1911)-6)*1)</f>
        <v>0</v>
      </c>
      <c r="I1911" s="9" t="str">
        <f aca="false">IF(ISBLANK(A1911),"",-B1911*C1911)</f>
        <v/>
      </c>
      <c r="J1911" s="9" t="str">
        <f aca="false">IF(ISBLANK(A1911),"",-SUM(I$3:I1911))</f>
        <v/>
      </c>
      <c r="K1911" s="9" t="str">
        <f aca="false">IF(ISBLANK(A1911),"",SUMPRODUCT(O1911:R1911,T1911:W1911)-J1911)</f>
        <v/>
      </c>
      <c r="L1911" s="5" t="str">
        <f aca="false">IF(ISBLANK(A1911),"",K1911/$M$1)</f>
        <v/>
      </c>
      <c r="M1911" s="5" t="str">
        <f aca="false">IF(ISBLANK(A1911),"",K1911/($M$1+SUM(K$3:K1910)))</f>
        <v/>
      </c>
      <c r="N1911" s="0" t="str">
        <f aca="false">IF(ISBLANK(A1911),"",IF(H1912=0,NETWORKDAYS($H$3,H1911,holiday!$B$2:$B$10),IF(DAY(H1911)&lt;DAY(H1912),NETWORKDAYS($H$3,H1911,holiday!$B$2:$B$10),0)))</f>
        <v/>
      </c>
      <c r="O1911" s="0" t="str">
        <f aca="false">IF(ISBLANK(A1911),"",SUMIF($A$3:$A1911,O$2,$B$3:$B1911))</f>
        <v/>
      </c>
      <c r="P1911" s="0" t="str">
        <f aca="false">IF(ISBLANK(A1911),"",SUMIF($A$3:$A1911,P$2,$B$3:$B1911))</f>
        <v/>
      </c>
      <c r="Q1911" s="0" t="str">
        <f aca="false">IF(ISBLANK(A1911),"",SUMIF($A$3:$A1911,Q$2,$B$3:$B1911))</f>
        <v/>
      </c>
      <c r="R1911" s="0" t="str">
        <f aca="false">IF(ISBLANK(A1911),"",SUMIF($A$3:$A1911,R$2,$B$3:$B1911))</f>
        <v/>
      </c>
      <c r="T1911" s="9" t="str">
        <f aca="false">IF(ISBLANK(A1911),"",IF($A1911=T$2,$C1911,T1910))</f>
        <v/>
      </c>
      <c r="U1911" s="9" t="str">
        <f aca="false">IF(ISBLANK(A1911),"",IF($A1911=U$2,$C1911,U1910))</f>
        <v/>
      </c>
      <c r="V1911" s="9" t="str">
        <f aca="false">IF(ISBLANK(A1911),"",IF($A1911=V$2,$C1911,V1910))</f>
        <v/>
      </c>
      <c r="W1911" s="9" t="str">
        <f aca="false">IF(ISBLANK(A1911),"",IF($A1911=W$2,$C1911,W1910))</f>
        <v/>
      </c>
    </row>
    <row r="1912" customFormat="false" ht="14.1" hidden="false" customHeight="false" outlineLevel="0" collapsed="false">
      <c r="H1912" s="8" t="n">
        <f aca="false">IF(ISBLANK(D1912),,LEFT(D1912,LEN(D1912)-6)*1)</f>
        <v>0</v>
      </c>
      <c r="I1912" s="9" t="str">
        <f aca="false">IF(ISBLANK(A1912),"",-B1912*C1912)</f>
        <v/>
      </c>
      <c r="J1912" s="9" t="str">
        <f aca="false">IF(ISBLANK(A1912),"",-SUM(I$3:I1912))</f>
        <v/>
      </c>
      <c r="K1912" s="9" t="str">
        <f aca="false">IF(ISBLANK(A1912),"",SUMPRODUCT(O1912:R1912,T1912:W1912)-J1912)</f>
        <v/>
      </c>
      <c r="L1912" s="5" t="str">
        <f aca="false">IF(ISBLANK(A1912),"",K1912/$M$1)</f>
        <v/>
      </c>
      <c r="M1912" s="5" t="str">
        <f aca="false">IF(ISBLANK(A1912),"",K1912/($M$1+SUM(K$3:K1911)))</f>
        <v/>
      </c>
      <c r="N1912" s="0" t="str">
        <f aca="false">IF(ISBLANK(A1912),"",IF(H1913=0,NETWORKDAYS($H$3,H1912,holiday!$B$2:$B$10),IF(DAY(H1912)&lt;DAY(H1913),NETWORKDAYS($H$3,H1912,holiday!$B$2:$B$10),0)))</f>
        <v/>
      </c>
      <c r="O1912" s="0" t="str">
        <f aca="false">IF(ISBLANK(A1912),"",SUMIF($A$3:$A1912,O$2,$B$3:$B1912))</f>
        <v/>
      </c>
      <c r="P1912" s="0" t="str">
        <f aca="false">IF(ISBLANK(A1912),"",SUMIF($A$3:$A1912,P$2,$B$3:$B1912))</f>
        <v/>
      </c>
      <c r="Q1912" s="0" t="str">
        <f aca="false">IF(ISBLANK(A1912),"",SUMIF($A$3:$A1912,Q$2,$B$3:$B1912))</f>
        <v/>
      </c>
      <c r="R1912" s="0" t="str">
        <f aca="false">IF(ISBLANK(A1912),"",SUMIF($A$3:$A1912,R$2,$B$3:$B1912))</f>
        <v/>
      </c>
      <c r="T1912" s="9" t="str">
        <f aca="false">IF(ISBLANK(A1912),"",IF($A1912=T$2,$C1912,T1911))</f>
        <v/>
      </c>
      <c r="U1912" s="9" t="str">
        <f aca="false">IF(ISBLANK(A1912),"",IF($A1912=U$2,$C1912,U1911))</f>
        <v/>
      </c>
      <c r="V1912" s="9" t="str">
        <f aca="false">IF(ISBLANK(A1912),"",IF($A1912=V$2,$C1912,V1911))</f>
        <v/>
      </c>
      <c r="W1912" s="9" t="str">
        <f aca="false">IF(ISBLANK(A1912),"",IF($A1912=W$2,$C1912,W1911))</f>
        <v/>
      </c>
    </row>
    <row r="1913" customFormat="false" ht="14.1" hidden="false" customHeight="false" outlineLevel="0" collapsed="false">
      <c r="H1913" s="8" t="n">
        <f aca="false">IF(ISBLANK(D1913),,LEFT(D1913,LEN(D1913)-6)*1)</f>
        <v>0</v>
      </c>
      <c r="I1913" s="9" t="str">
        <f aca="false">IF(ISBLANK(A1913),"",-B1913*C1913)</f>
        <v/>
      </c>
      <c r="J1913" s="9" t="str">
        <f aca="false">IF(ISBLANK(A1913),"",-SUM(I$3:I1913))</f>
        <v/>
      </c>
      <c r="K1913" s="9" t="str">
        <f aca="false">IF(ISBLANK(A1913),"",SUMPRODUCT(O1913:R1913,T1913:W1913)-J1913)</f>
        <v/>
      </c>
      <c r="L1913" s="5" t="str">
        <f aca="false">IF(ISBLANK(A1913),"",K1913/$M$1)</f>
        <v/>
      </c>
      <c r="M1913" s="5" t="str">
        <f aca="false">IF(ISBLANK(A1913),"",K1913/($M$1+SUM(K$3:K1912)))</f>
        <v/>
      </c>
      <c r="N1913" s="0" t="str">
        <f aca="false">IF(ISBLANK(A1913),"",IF(H1914=0,NETWORKDAYS($H$3,H1913,holiday!$B$2:$B$10),IF(DAY(H1913)&lt;DAY(H1914),NETWORKDAYS($H$3,H1913,holiday!$B$2:$B$10),0)))</f>
        <v/>
      </c>
      <c r="O1913" s="0" t="str">
        <f aca="false">IF(ISBLANK(A1913),"",SUMIF($A$3:$A1913,O$2,$B$3:$B1913))</f>
        <v/>
      </c>
      <c r="P1913" s="0" t="str">
        <f aca="false">IF(ISBLANK(A1913),"",SUMIF($A$3:$A1913,P$2,$B$3:$B1913))</f>
        <v/>
      </c>
      <c r="Q1913" s="0" t="str">
        <f aca="false">IF(ISBLANK(A1913),"",SUMIF($A$3:$A1913,Q$2,$B$3:$B1913))</f>
        <v/>
      </c>
      <c r="R1913" s="0" t="str">
        <f aca="false">IF(ISBLANK(A1913),"",SUMIF($A$3:$A1913,R$2,$B$3:$B1913))</f>
        <v/>
      </c>
      <c r="T1913" s="9" t="str">
        <f aca="false">IF(ISBLANK(A1913),"",IF($A1913=T$2,$C1913,T1912))</f>
        <v/>
      </c>
      <c r="U1913" s="9" t="str">
        <f aca="false">IF(ISBLANK(A1913),"",IF($A1913=U$2,$C1913,U1912))</f>
        <v/>
      </c>
      <c r="V1913" s="9" t="str">
        <f aca="false">IF(ISBLANK(A1913),"",IF($A1913=V$2,$C1913,V1912))</f>
        <v/>
      </c>
      <c r="W1913" s="9" t="str">
        <f aca="false">IF(ISBLANK(A1913),"",IF($A1913=W$2,$C1913,W1912))</f>
        <v/>
      </c>
    </row>
    <row r="1914" customFormat="false" ht="14.1" hidden="false" customHeight="false" outlineLevel="0" collapsed="false">
      <c r="H1914" s="8" t="n">
        <f aca="false">IF(ISBLANK(D1914),,LEFT(D1914,LEN(D1914)-6)*1)</f>
        <v>0</v>
      </c>
      <c r="I1914" s="9" t="str">
        <f aca="false">IF(ISBLANK(A1914),"",-B1914*C1914)</f>
        <v/>
      </c>
      <c r="J1914" s="9" t="str">
        <f aca="false">IF(ISBLANK(A1914),"",-SUM(I$3:I1914))</f>
        <v/>
      </c>
      <c r="K1914" s="9" t="str">
        <f aca="false">IF(ISBLANK(A1914),"",SUMPRODUCT(O1914:R1914,T1914:W1914)-J1914)</f>
        <v/>
      </c>
      <c r="L1914" s="5" t="str">
        <f aca="false">IF(ISBLANK(A1914),"",K1914/$M$1)</f>
        <v/>
      </c>
      <c r="M1914" s="5" t="str">
        <f aca="false">IF(ISBLANK(A1914),"",K1914/($M$1+SUM(K$3:K1913)))</f>
        <v/>
      </c>
      <c r="N1914" s="0" t="str">
        <f aca="false">IF(ISBLANK(A1914),"",IF(H1915=0,NETWORKDAYS($H$3,H1914,holiday!$B$2:$B$10),IF(DAY(H1914)&lt;DAY(H1915),NETWORKDAYS($H$3,H1914,holiday!$B$2:$B$10),0)))</f>
        <v/>
      </c>
      <c r="O1914" s="0" t="str">
        <f aca="false">IF(ISBLANK(A1914),"",SUMIF($A$3:$A1914,O$2,$B$3:$B1914))</f>
        <v/>
      </c>
      <c r="P1914" s="0" t="str">
        <f aca="false">IF(ISBLANK(A1914),"",SUMIF($A$3:$A1914,P$2,$B$3:$B1914))</f>
        <v/>
      </c>
      <c r="Q1914" s="0" t="str">
        <f aca="false">IF(ISBLANK(A1914),"",SUMIF($A$3:$A1914,Q$2,$B$3:$B1914))</f>
        <v/>
      </c>
      <c r="R1914" s="0" t="str">
        <f aca="false">IF(ISBLANK(A1914),"",SUMIF($A$3:$A1914,R$2,$B$3:$B1914))</f>
        <v/>
      </c>
      <c r="T1914" s="9" t="str">
        <f aca="false">IF(ISBLANK(A1914),"",IF($A1914=T$2,$C1914,T1913))</f>
        <v/>
      </c>
      <c r="U1914" s="9" t="str">
        <f aca="false">IF(ISBLANK(A1914),"",IF($A1914=U$2,$C1914,U1913))</f>
        <v/>
      </c>
      <c r="V1914" s="9" t="str">
        <f aca="false">IF(ISBLANK(A1914),"",IF($A1914=V$2,$C1914,V1913))</f>
        <v/>
      </c>
      <c r="W1914" s="9" t="str">
        <f aca="false">IF(ISBLANK(A1914),"",IF($A1914=W$2,$C1914,W1913))</f>
        <v/>
      </c>
    </row>
    <row r="1915" customFormat="false" ht="14.1" hidden="false" customHeight="false" outlineLevel="0" collapsed="false">
      <c r="H1915" s="8" t="n">
        <f aca="false">IF(ISBLANK(D1915),,LEFT(D1915,LEN(D1915)-6)*1)</f>
        <v>0</v>
      </c>
      <c r="I1915" s="9" t="str">
        <f aca="false">IF(ISBLANK(A1915),"",-B1915*C1915)</f>
        <v/>
      </c>
      <c r="J1915" s="9" t="str">
        <f aca="false">IF(ISBLANK(A1915),"",-SUM(I$3:I1915))</f>
        <v/>
      </c>
      <c r="K1915" s="9" t="str">
        <f aca="false">IF(ISBLANK(A1915),"",SUMPRODUCT(O1915:R1915,T1915:W1915)-J1915)</f>
        <v/>
      </c>
      <c r="L1915" s="5" t="str">
        <f aca="false">IF(ISBLANK(A1915),"",K1915/$M$1)</f>
        <v/>
      </c>
      <c r="M1915" s="5" t="str">
        <f aca="false">IF(ISBLANK(A1915),"",K1915/($M$1+SUM(K$3:K1914)))</f>
        <v/>
      </c>
      <c r="N1915" s="0" t="str">
        <f aca="false">IF(ISBLANK(A1915),"",IF(H1916=0,NETWORKDAYS($H$3,H1915,holiday!$B$2:$B$10),IF(DAY(H1915)&lt;DAY(H1916),NETWORKDAYS($H$3,H1915,holiday!$B$2:$B$10),0)))</f>
        <v/>
      </c>
      <c r="O1915" s="0" t="str">
        <f aca="false">IF(ISBLANK(A1915),"",SUMIF($A$3:$A1915,O$2,$B$3:$B1915))</f>
        <v/>
      </c>
      <c r="P1915" s="0" t="str">
        <f aca="false">IF(ISBLANK(A1915),"",SUMIF($A$3:$A1915,P$2,$B$3:$B1915))</f>
        <v/>
      </c>
      <c r="Q1915" s="0" t="str">
        <f aca="false">IF(ISBLANK(A1915),"",SUMIF($A$3:$A1915,Q$2,$B$3:$B1915))</f>
        <v/>
      </c>
      <c r="R1915" s="0" t="str">
        <f aca="false">IF(ISBLANK(A1915),"",SUMIF($A$3:$A1915,R$2,$B$3:$B1915))</f>
        <v/>
      </c>
      <c r="T1915" s="9" t="str">
        <f aca="false">IF(ISBLANK(A1915),"",IF($A1915=T$2,$C1915,T1914))</f>
        <v/>
      </c>
      <c r="U1915" s="9" t="str">
        <f aca="false">IF(ISBLANK(A1915),"",IF($A1915=U$2,$C1915,U1914))</f>
        <v/>
      </c>
      <c r="V1915" s="9" t="str">
        <f aca="false">IF(ISBLANK(A1915),"",IF($A1915=V$2,$C1915,V1914))</f>
        <v/>
      </c>
      <c r="W1915" s="9" t="str">
        <f aca="false">IF(ISBLANK(A1915),"",IF($A1915=W$2,$C1915,W1914))</f>
        <v/>
      </c>
    </row>
    <row r="1916" customFormat="false" ht="14.1" hidden="false" customHeight="false" outlineLevel="0" collapsed="false">
      <c r="H1916" s="8" t="n">
        <f aca="false">IF(ISBLANK(D1916),,LEFT(D1916,LEN(D1916)-6)*1)</f>
        <v>0</v>
      </c>
      <c r="I1916" s="9" t="str">
        <f aca="false">IF(ISBLANK(A1916),"",-B1916*C1916)</f>
        <v/>
      </c>
      <c r="J1916" s="9" t="str">
        <f aca="false">IF(ISBLANK(A1916),"",-SUM(I$3:I1916))</f>
        <v/>
      </c>
      <c r="K1916" s="9" t="str">
        <f aca="false">IF(ISBLANK(A1916),"",SUMPRODUCT(O1916:R1916,T1916:W1916)-J1916)</f>
        <v/>
      </c>
      <c r="L1916" s="5" t="str">
        <f aca="false">IF(ISBLANK(A1916),"",K1916/$M$1)</f>
        <v/>
      </c>
      <c r="M1916" s="5" t="str">
        <f aca="false">IF(ISBLANK(A1916),"",K1916/($M$1+SUM(K$3:K1915)))</f>
        <v/>
      </c>
      <c r="N1916" s="0" t="str">
        <f aca="false">IF(ISBLANK(A1916),"",IF(H1917=0,NETWORKDAYS($H$3,H1916,holiday!$B$2:$B$10),IF(DAY(H1916)&lt;DAY(H1917),NETWORKDAYS($H$3,H1916,holiday!$B$2:$B$10),0)))</f>
        <v/>
      </c>
      <c r="O1916" s="0" t="str">
        <f aca="false">IF(ISBLANK(A1916),"",SUMIF($A$3:$A1916,O$2,$B$3:$B1916))</f>
        <v/>
      </c>
      <c r="P1916" s="0" t="str">
        <f aca="false">IF(ISBLANK(A1916),"",SUMIF($A$3:$A1916,P$2,$B$3:$B1916))</f>
        <v/>
      </c>
      <c r="Q1916" s="0" t="str">
        <f aca="false">IF(ISBLANK(A1916),"",SUMIF($A$3:$A1916,Q$2,$B$3:$B1916))</f>
        <v/>
      </c>
      <c r="R1916" s="0" t="str">
        <f aca="false">IF(ISBLANK(A1916),"",SUMIF($A$3:$A1916,R$2,$B$3:$B1916))</f>
        <v/>
      </c>
      <c r="T1916" s="9" t="str">
        <f aca="false">IF(ISBLANK(A1916),"",IF($A1916=T$2,$C1916,T1915))</f>
        <v/>
      </c>
      <c r="U1916" s="9" t="str">
        <f aca="false">IF(ISBLANK(A1916),"",IF($A1916=U$2,$C1916,U1915))</f>
        <v/>
      </c>
      <c r="V1916" s="9" t="str">
        <f aca="false">IF(ISBLANK(A1916),"",IF($A1916=V$2,$C1916,V1915))</f>
        <v/>
      </c>
      <c r="W1916" s="9" t="str">
        <f aca="false">IF(ISBLANK(A1916),"",IF($A1916=W$2,$C1916,W1915))</f>
        <v/>
      </c>
    </row>
    <row r="1917" customFormat="false" ht="14.1" hidden="false" customHeight="false" outlineLevel="0" collapsed="false">
      <c r="H1917" s="8" t="n">
        <f aca="false">IF(ISBLANK(D1917),,LEFT(D1917,LEN(D1917)-6)*1)</f>
        <v>0</v>
      </c>
      <c r="I1917" s="9" t="str">
        <f aca="false">IF(ISBLANK(A1917),"",-B1917*C1917)</f>
        <v/>
      </c>
      <c r="J1917" s="9" t="str">
        <f aca="false">IF(ISBLANK(A1917),"",-SUM(I$3:I1917))</f>
        <v/>
      </c>
      <c r="K1917" s="9" t="str">
        <f aca="false">IF(ISBLANK(A1917),"",SUMPRODUCT(O1917:R1917,T1917:W1917)-J1917)</f>
        <v/>
      </c>
      <c r="L1917" s="5" t="str">
        <f aca="false">IF(ISBLANK(A1917),"",K1917/$M$1)</f>
        <v/>
      </c>
      <c r="M1917" s="5" t="str">
        <f aca="false">IF(ISBLANK(A1917),"",K1917/($M$1+SUM(K$3:K1916)))</f>
        <v/>
      </c>
      <c r="N1917" s="0" t="str">
        <f aca="false">IF(ISBLANK(A1917),"",IF(H1918=0,NETWORKDAYS($H$3,H1917,holiday!$B$2:$B$10),IF(DAY(H1917)&lt;DAY(H1918),NETWORKDAYS($H$3,H1917,holiday!$B$2:$B$10),0)))</f>
        <v/>
      </c>
      <c r="O1917" s="0" t="str">
        <f aca="false">IF(ISBLANK(A1917),"",SUMIF($A$3:$A1917,O$2,$B$3:$B1917))</f>
        <v/>
      </c>
      <c r="P1917" s="0" t="str">
        <f aca="false">IF(ISBLANK(A1917),"",SUMIF($A$3:$A1917,P$2,$B$3:$B1917))</f>
        <v/>
      </c>
      <c r="Q1917" s="0" t="str">
        <f aca="false">IF(ISBLANK(A1917),"",SUMIF($A$3:$A1917,Q$2,$B$3:$B1917))</f>
        <v/>
      </c>
      <c r="R1917" s="0" t="str">
        <f aca="false">IF(ISBLANK(A1917),"",SUMIF($A$3:$A1917,R$2,$B$3:$B1917))</f>
        <v/>
      </c>
      <c r="T1917" s="9" t="str">
        <f aca="false">IF(ISBLANK(A1917),"",IF($A1917=T$2,$C1917,T1916))</f>
        <v/>
      </c>
      <c r="U1917" s="9" t="str">
        <f aca="false">IF(ISBLANK(A1917),"",IF($A1917=U$2,$C1917,U1916))</f>
        <v/>
      </c>
      <c r="V1917" s="9" t="str">
        <f aca="false">IF(ISBLANK(A1917),"",IF($A1917=V$2,$C1917,V1916))</f>
        <v/>
      </c>
      <c r="W1917" s="9" t="str">
        <f aca="false">IF(ISBLANK(A1917),"",IF($A1917=W$2,$C1917,W1916))</f>
        <v/>
      </c>
    </row>
    <row r="1918" customFormat="false" ht="14.1" hidden="false" customHeight="false" outlineLevel="0" collapsed="false">
      <c r="H1918" s="8" t="n">
        <f aca="false">IF(ISBLANK(D1918),,LEFT(D1918,LEN(D1918)-6)*1)</f>
        <v>0</v>
      </c>
      <c r="I1918" s="9" t="str">
        <f aca="false">IF(ISBLANK(A1918),"",-B1918*C1918)</f>
        <v/>
      </c>
      <c r="J1918" s="9" t="str">
        <f aca="false">IF(ISBLANK(A1918),"",-SUM(I$3:I1918))</f>
        <v/>
      </c>
      <c r="K1918" s="9" t="str">
        <f aca="false">IF(ISBLANK(A1918),"",SUMPRODUCT(O1918:R1918,T1918:W1918)-J1918)</f>
        <v/>
      </c>
      <c r="L1918" s="5" t="str">
        <f aca="false">IF(ISBLANK(A1918),"",K1918/$M$1)</f>
        <v/>
      </c>
      <c r="M1918" s="5" t="str">
        <f aca="false">IF(ISBLANK(A1918),"",K1918/($M$1+SUM(K$3:K1917)))</f>
        <v/>
      </c>
      <c r="N1918" s="0" t="str">
        <f aca="false">IF(ISBLANK(A1918),"",IF(H1919=0,NETWORKDAYS($H$3,H1918,holiday!$B$2:$B$10),IF(DAY(H1918)&lt;DAY(H1919),NETWORKDAYS($H$3,H1918,holiday!$B$2:$B$10),0)))</f>
        <v/>
      </c>
      <c r="O1918" s="0" t="str">
        <f aca="false">IF(ISBLANK(A1918),"",SUMIF($A$3:$A1918,O$2,$B$3:$B1918))</f>
        <v/>
      </c>
      <c r="P1918" s="0" t="str">
        <f aca="false">IF(ISBLANK(A1918),"",SUMIF($A$3:$A1918,P$2,$B$3:$B1918))</f>
        <v/>
      </c>
      <c r="Q1918" s="0" t="str">
        <f aca="false">IF(ISBLANK(A1918),"",SUMIF($A$3:$A1918,Q$2,$B$3:$B1918))</f>
        <v/>
      </c>
      <c r="R1918" s="0" t="str">
        <f aca="false">IF(ISBLANK(A1918),"",SUMIF($A$3:$A1918,R$2,$B$3:$B1918))</f>
        <v/>
      </c>
      <c r="T1918" s="9" t="str">
        <f aca="false">IF(ISBLANK(A1918),"",IF($A1918=T$2,$C1918,T1917))</f>
        <v/>
      </c>
      <c r="U1918" s="9" t="str">
        <f aca="false">IF(ISBLANK(A1918),"",IF($A1918=U$2,$C1918,U1917))</f>
        <v/>
      </c>
      <c r="V1918" s="9" t="str">
        <f aca="false">IF(ISBLANK(A1918),"",IF($A1918=V$2,$C1918,V1917))</f>
        <v/>
      </c>
      <c r="W1918" s="9" t="str">
        <f aca="false">IF(ISBLANK(A1918),"",IF($A1918=W$2,$C1918,W1917))</f>
        <v/>
      </c>
    </row>
    <row r="1919" customFormat="false" ht="14.1" hidden="false" customHeight="false" outlineLevel="0" collapsed="false">
      <c r="H1919" s="8" t="n">
        <f aca="false">IF(ISBLANK(D1919),,LEFT(D1919,LEN(D1919)-6)*1)</f>
        <v>0</v>
      </c>
      <c r="I1919" s="9" t="str">
        <f aca="false">IF(ISBLANK(A1919),"",-B1919*C1919)</f>
        <v/>
      </c>
      <c r="J1919" s="9" t="str">
        <f aca="false">IF(ISBLANK(A1919),"",-SUM(I$3:I1919))</f>
        <v/>
      </c>
      <c r="K1919" s="9" t="str">
        <f aca="false">IF(ISBLANK(A1919),"",SUMPRODUCT(O1919:R1919,T1919:W1919)-J1919)</f>
        <v/>
      </c>
      <c r="L1919" s="5" t="str">
        <f aca="false">IF(ISBLANK(A1919),"",K1919/$M$1)</f>
        <v/>
      </c>
      <c r="M1919" s="5" t="str">
        <f aca="false">IF(ISBLANK(A1919),"",K1919/($M$1+SUM(K$3:K1918)))</f>
        <v/>
      </c>
      <c r="N1919" s="0" t="str">
        <f aca="false">IF(ISBLANK(A1919),"",IF(H1920=0,NETWORKDAYS($H$3,H1919,holiday!$B$2:$B$10),IF(DAY(H1919)&lt;DAY(H1920),NETWORKDAYS($H$3,H1919,holiday!$B$2:$B$10),0)))</f>
        <v/>
      </c>
      <c r="O1919" s="0" t="str">
        <f aca="false">IF(ISBLANK(A1919),"",SUMIF($A$3:$A1919,O$2,$B$3:$B1919))</f>
        <v/>
      </c>
      <c r="P1919" s="0" t="str">
        <f aca="false">IF(ISBLANK(A1919),"",SUMIF($A$3:$A1919,P$2,$B$3:$B1919))</f>
        <v/>
      </c>
      <c r="Q1919" s="0" t="str">
        <f aca="false">IF(ISBLANK(A1919),"",SUMIF($A$3:$A1919,Q$2,$B$3:$B1919))</f>
        <v/>
      </c>
      <c r="R1919" s="0" t="str">
        <f aca="false">IF(ISBLANK(A1919),"",SUMIF($A$3:$A1919,R$2,$B$3:$B1919))</f>
        <v/>
      </c>
      <c r="T1919" s="9" t="str">
        <f aca="false">IF(ISBLANK(A1919),"",IF($A1919=T$2,$C1919,T1918))</f>
        <v/>
      </c>
      <c r="U1919" s="9" t="str">
        <f aca="false">IF(ISBLANK(A1919),"",IF($A1919=U$2,$C1919,U1918))</f>
        <v/>
      </c>
      <c r="V1919" s="9" t="str">
        <f aca="false">IF(ISBLANK(A1919),"",IF($A1919=V$2,$C1919,V1918))</f>
        <v/>
      </c>
      <c r="W1919" s="9" t="str">
        <f aca="false">IF(ISBLANK(A1919),"",IF($A1919=W$2,$C1919,W1918))</f>
        <v/>
      </c>
    </row>
    <row r="1920" customFormat="false" ht="14.1" hidden="false" customHeight="false" outlineLevel="0" collapsed="false">
      <c r="H1920" s="8" t="n">
        <f aca="false">IF(ISBLANK(D1920),,LEFT(D1920,LEN(D1920)-6)*1)</f>
        <v>0</v>
      </c>
      <c r="I1920" s="9" t="str">
        <f aca="false">IF(ISBLANK(A1920),"",-B1920*C1920)</f>
        <v/>
      </c>
      <c r="J1920" s="9" t="str">
        <f aca="false">IF(ISBLANK(A1920),"",-SUM(I$3:I1920))</f>
        <v/>
      </c>
      <c r="K1920" s="9" t="str">
        <f aca="false">IF(ISBLANK(A1920),"",SUMPRODUCT(O1920:R1920,T1920:W1920)-J1920)</f>
        <v/>
      </c>
      <c r="L1920" s="5" t="str">
        <f aca="false">IF(ISBLANK(A1920),"",K1920/$M$1)</f>
        <v/>
      </c>
      <c r="M1920" s="5" t="str">
        <f aca="false">IF(ISBLANK(A1920),"",K1920/($M$1+SUM(K$3:K1919)))</f>
        <v/>
      </c>
      <c r="N1920" s="0" t="str">
        <f aca="false">IF(ISBLANK(A1920),"",IF(H1921=0,NETWORKDAYS($H$3,H1920,holiday!$B$2:$B$10),IF(DAY(H1920)&lt;DAY(H1921),NETWORKDAYS($H$3,H1920,holiday!$B$2:$B$10),0)))</f>
        <v/>
      </c>
      <c r="O1920" s="0" t="str">
        <f aca="false">IF(ISBLANK(A1920),"",SUMIF($A$3:$A1920,O$2,$B$3:$B1920))</f>
        <v/>
      </c>
      <c r="P1920" s="0" t="str">
        <f aca="false">IF(ISBLANK(A1920),"",SUMIF($A$3:$A1920,P$2,$B$3:$B1920))</f>
        <v/>
      </c>
      <c r="Q1920" s="0" t="str">
        <f aca="false">IF(ISBLANK(A1920),"",SUMIF($A$3:$A1920,Q$2,$B$3:$B1920))</f>
        <v/>
      </c>
      <c r="R1920" s="0" t="str">
        <f aca="false">IF(ISBLANK(A1920),"",SUMIF($A$3:$A1920,R$2,$B$3:$B1920))</f>
        <v/>
      </c>
      <c r="T1920" s="9" t="str">
        <f aca="false">IF(ISBLANK(A1920),"",IF($A1920=T$2,$C1920,T1919))</f>
        <v/>
      </c>
      <c r="U1920" s="9" t="str">
        <f aca="false">IF(ISBLANK(A1920),"",IF($A1920=U$2,$C1920,U1919))</f>
        <v/>
      </c>
      <c r="V1920" s="9" t="str">
        <f aca="false">IF(ISBLANK(A1920),"",IF($A1920=V$2,$C1920,V1919))</f>
        <v/>
      </c>
      <c r="W1920" s="9" t="str">
        <f aca="false">IF(ISBLANK(A1920),"",IF($A1920=W$2,$C1920,W1919))</f>
        <v/>
      </c>
    </row>
    <row r="1921" customFormat="false" ht="14.1" hidden="false" customHeight="false" outlineLevel="0" collapsed="false">
      <c r="H1921" s="8" t="n">
        <f aca="false">IF(ISBLANK(D1921),,LEFT(D1921,LEN(D1921)-6)*1)</f>
        <v>0</v>
      </c>
      <c r="I1921" s="9" t="str">
        <f aca="false">IF(ISBLANK(A1921),"",-B1921*C1921)</f>
        <v/>
      </c>
      <c r="J1921" s="9" t="str">
        <f aca="false">IF(ISBLANK(A1921),"",-SUM(I$3:I1921))</f>
        <v/>
      </c>
      <c r="K1921" s="9" t="str">
        <f aca="false">IF(ISBLANK(A1921),"",SUMPRODUCT(O1921:R1921,T1921:W1921)-J1921)</f>
        <v/>
      </c>
      <c r="L1921" s="5" t="str">
        <f aca="false">IF(ISBLANK(A1921),"",K1921/$M$1)</f>
        <v/>
      </c>
      <c r="M1921" s="5" t="str">
        <f aca="false">IF(ISBLANK(A1921),"",K1921/($M$1+SUM(K$3:K1920)))</f>
        <v/>
      </c>
      <c r="N1921" s="0" t="str">
        <f aca="false">IF(ISBLANK(A1921),"",IF(H1922=0,NETWORKDAYS($H$3,H1921,holiday!$B$2:$B$10),IF(DAY(H1921)&lt;DAY(H1922),NETWORKDAYS($H$3,H1921,holiday!$B$2:$B$10),0)))</f>
        <v/>
      </c>
      <c r="O1921" s="0" t="str">
        <f aca="false">IF(ISBLANK(A1921),"",SUMIF($A$3:$A1921,O$2,$B$3:$B1921))</f>
        <v/>
      </c>
      <c r="P1921" s="0" t="str">
        <f aca="false">IF(ISBLANK(A1921),"",SUMIF($A$3:$A1921,P$2,$B$3:$B1921))</f>
        <v/>
      </c>
      <c r="Q1921" s="0" t="str">
        <f aca="false">IF(ISBLANK(A1921),"",SUMIF($A$3:$A1921,Q$2,$B$3:$B1921))</f>
        <v/>
      </c>
      <c r="R1921" s="0" t="str">
        <f aca="false">IF(ISBLANK(A1921),"",SUMIF($A$3:$A1921,R$2,$B$3:$B1921))</f>
        <v/>
      </c>
      <c r="T1921" s="9" t="str">
        <f aca="false">IF(ISBLANK(A1921),"",IF($A1921=T$2,$C1921,T1920))</f>
        <v/>
      </c>
      <c r="U1921" s="9" t="str">
        <f aca="false">IF(ISBLANK(A1921),"",IF($A1921=U$2,$C1921,U1920))</f>
        <v/>
      </c>
      <c r="V1921" s="9" t="str">
        <f aca="false">IF(ISBLANK(A1921),"",IF($A1921=V$2,$C1921,V1920))</f>
        <v/>
      </c>
      <c r="W1921" s="9" t="str">
        <f aca="false">IF(ISBLANK(A1921),"",IF($A1921=W$2,$C1921,W1920))</f>
        <v/>
      </c>
    </row>
    <row r="1922" customFormat="false" ht="14.1" hidden="false" customHeight="false" outlineLevel="0" collapsed="false">
      <c r="H1922" s="8" t="n">
        <f aca="false">IF(ISBLANK(D1922),,LEFT(D1922,LEN(D1922)-6)*1)</f>
        <v>0</v>
      </c>
      <c r="I1922" s="9" t="str">
        <f aca="false">IF(ISBLANK(A1922),"",-B1922*C1922)</f>
        <v/>
      </c>
      <c r="J1922" s="9" t="str">
        <f aca="false">IF(ISBLANK(A1922),"",-SUM(I$3:I1922))</f>
        <v/>
      </c>
      <c r="K1922" s="9" t="str">
        <f aca="false">IF(ISBLANK(A1922),"",SUMPRODUCT(O1922:R1922,T1922:W1922)-J1922)</f>
        <v/>
      </c>
      <c r="L1922" s="5" t="str">
        <f aca="false">IF(ISBLANK(A1922),"",K1922/$M$1)</f>
        <v/>
      </c>
      <c r="M1922" s="5" t="str">
        <f aca="false">IF(ISBLANK(A1922),"",K1922/($M$1+SUM(K$3:K1921)))</f>
        <v/>
      </c>
      <c r="N1922" s="0" t="str">
        <f aca="false">IF(ISBLANK(A1922),"",IF(H1923=0,NETWORKDAYS($H$3,H1922,holiday!$B$2:$B$10),IF(DAY(H1922)&lt;DAY(H1923),NETWORKDAYS($H$3,H1922,holiday!$B$2:$B$10),0)))</f>
        <v/>
      </c>
      <c r="O1922" s="0" t="str">
        <f aca="false">IF(ISBLANK(A1922),"",SUMIF($A$3:$A1922,O$2,$B$3:$B1922))</f>
        <v/>
      </c>
      <c r="P1922" s="0" t="str">
        <f aca="false">IF(ISBLANK(A1922),"",SUMIF($A$3:$A1922,P$2,$B$3:$B1922))</f>
        <v/>
      </c>
      <c r="Q1922" s="0" t="str">
        <f aca="false">IF(ISBLANK(A1922),"",SUMIF($A$3:$A1922,Q$2,$B$3:$B1922))</f>
        <v/>
      </c>
      <c r="R1922" s="0" t="str">
        <f aca="false">IF(ISBLANK(A1922),"",SUMIF($A$3:$A1922,R$2,$B$3:$B1922))</f>
        <v/>
      </c>
      <c r="T1922" s="9" t="str">
        <f aca="false">IF(ISBLANK(A1922),"",IF($A1922=T$2,$C1922,T1921))</f>
        <v/>
      </c>
      <c r="U1922" s="9" t="str">
        <f aca="false">IF(ISBLANK(A1922),"",IF($A1922=U$2,$C1922,U1921))</f>
        <v/>
      </c>
      <c r="V1922" s="9" t="str">
        <f aca="false">IF(ISBLANK(A1922),"",IF($A1922=V$2,$C1922,V1921))</f>
        <v/>
      </c>
      <c r="W1922" s="9" t="str">
        <f aca="false">IF(ISBLANK(A1922),"",IF($A1922=W$2,$C1922,W1921))</f>
        <v/>
      </c>
    </row>
    <row r="1923" customFormat="false" ht="14.1" hidden="false" customHeight="false" outlineLevel="0" collapsed="false">
      <c r="H1923" s="8" t="n">
        <f aca="false">IF(ISBLANK(D1923),,LEFT(D1923,LEN(D1923)-6)*1)</f>
        <v>0</v>
      </c>
      <c r="I1923" s="9" t="str">
        <f aca="false">IF(ISBLANK(A1923),"",-B1923*C1923)</f>
        <v/>
      </c>
      <c r="J1923" s="9" t="str">
        <f aca="false">IF(ISBLANK(A1923),"",-SUM(I$3:I1923))</f>
        <v/>
      </c>
      <c r="K1923" s="9" t="str">
        <f aca="false">IF(ISBLANK(A1923),"",SUMPRODUCT(O1923:R1923,T1923:W1923)-J1923)</f>
        <v/>
      </c>
      <c r="L1923" s="5" t="str">
        <f aca="false">IF(ISBLANK(A1923),"",K1923/$M$1)</f>
        <v/>
      </c>
      <c r="M1923" s="5" t="str">
        <f aca="false">IF(ISBLANK(A1923),"",K1923/($M$1+SUM(K$3:K1922)))</f>
        <v/>
      </c>
      <c r="N1923" s="0" t="str">
        <f aca="false">IF(ISBLANK(A1923),"",IF(H1924=0,NETWORKDAYS($H$3,H1923,holiday!$B$2:$B$10),IF(DAY(H1923)&lt;DAY(H1924),NETWORKDAYS($H$3,H1923,holiday!$B$2:$B$10),0)))</f>
        <v/>
      </c>
      <c r="O1923" s="0" t="str">
        <f aca="false">IF(ISBLANK(A1923),"",SUMIF($A$3:$A1923,O$2,$B$3:$B1923))</f>
        <v/>
      </c>
      <c r="P1923" s="0" t="str">
        <f aca="false">IF(ISBLANK(A1923),"",SUMIF($A$3:$A1923,P$2,$B$3:$B1923))</f>
        <v/>
      </c>
      <c r="Q1923" s="0" t="str">
        <f aca="false">IF(ISBLANK(A1923),"",SUMIF($A$3:$A1923,Q$2,$B$3:$B1923))</f>
        <v/>
      </c>
      <c r="R1923" s="0" t="str">
        <f aca="false">IF(ISBLANK(A1923),"",SUMIF($A$3:$A1923,R$2,$B$3:$B1923))</f>
        <v/>
      </c>
      <c r="T1923" s="9" t="str">
        <f aca="false">IF(ISBLANK(A1923),"",IF($A1923=T$2,$C1923,T1922))</f>
        <v/>
      </c>
      <c r="U1923" s="9" t="str">
        <f aca="false">IF(ISBLANK(A1923),"",IF($A1923=U$2,$C1923,U1922))</f>
        <v/>
      </c>
      <c r="V1923" s="9" t="str">
        <f aca="false">IF(ISBLANK(A1923),"",IF($A1923=V$2,$C1923,V1922))</f>
        <v/>
      </c>
      <c r="W1923" s="9" t="str">
        <f aca="false">IF(ISBLANK(A1923),"",IF($A1923=W$2,$C1923,W1922))</f>
        <v/>
      </c>
    </row>
    <row r="1924" customFormat="false" ht="14.1" hidden="false" customHeight="false" outlineLevel="0" collapsed="false">
      <c r="H1924" s="8" t="n">
        <f aca="false">IF(ISBLANK(D1924),,LEFT(D1924,LEN(D1924)-6)*1)</f>
        <v>0</v>
      </c>
      <c r="I1924" s="9" t="str">
        <f aca="false">IF(ISBLANK(A1924),"",-B1924*C1924)</f>
        <v/>
      </c>
      <c r="J1924" s="9" t="str">
        <f aca="false">IF(ISBLANK(A1924),"",-SUM(I$3:I1924))</f>
        <v/>
      </c>
      <c r="K1924" s="9" t="str">
        <f aca="false">IF(ISBLANK(A1924),"",SUMPRODUCT(O1924:R1924,T1924:W1924)-J1924)</f>
        <v/>
      </c>
      <c r="L1924" s="5" t="str">
        <f aca="false">IF(ISBLANK(A1924),"",K1924/$M$1)</f>
        <v/>
      </c>
      <c r="M1924" s="5" t="str">
        <f aca="false">IF(ISBLANK(A1924),"",K1924/($M$1+SUM(K$3:K1923)))</f>
        <v/>
      </c>
      <c r="N1924" s="0" t="str">
        <f aca="false">IF(ISBLANK(A1924),"",IF(H1925=0,NETWORKDAYS($H$3,H1924,holiday!$B$2:$B$10),IF(DAY(H1924)&lt;DAY(H1925),NETWORKDAYS($H$3,H1924,holiday!$B$2:$B$10),0)))</f>
        <v/>
      </c>
      <c r="O1924" s="0" t="str">
        <f aca="false">IF(ISBLANK(A1924),"",SUMIF($A$3:$A1924,O$2,$B$3:$B1924))</f>
        <v/>
      </c>
      <c r="P1924" s="0" t="str">
        <f aca="false">IF(ISBLANK(A1924),"",SUMIF($A$3:$A1924,P$2,$B$3:$B1924))</f>
        <v/>
      </c>
      <c r="Q1924" s="0" t="str">
        <f aca="false">IF(ISBLANK(A1924),"",SUMIF($A$3:$A1924,Q$2,$B$3:$B1924))</f>
        <v/>
      </c>
      <c r="R1924" s="0" t="str">
        <f aca="false">IF(ISBLANK(A1924),"",SUMIF($A$3:$A1924,R$2,$B$3:$B1924))</f>
        <v/>
      </c>
      <c r="T1924" s="9" t="str">
        <f aca="false">IF(ISBLANK(A1924),"",IF($A1924=T$2,$C1924,T1923))</f>
        <v/>
      </c>
      <c r="U1924" s="9" t="str">
        <f aca="false">IF(ISBLANK(A1924),"",IF($A1924=U$2,$C1924,U1923))</f>
        <v/>
      </c>
      <c r="V1924" s="9" t="str">
        <f aca="false">IF(ISBLANK(A1924),"",IF($A1924=V$2,$C1924,V1923))</f>
        <v/>
      </c>
      <c r="W1924" s="9" t="str">
        <f aca="false">IF(ISBLANK(A1924),"",IF($A1924=W$2,$C1924,W1923))</f>
        <v/>
      </c>
    </row>
    <row r="1925" customFormat="false" ht="14.1" hidden="false" customHeight="false" outlineLevel="0" collapsed="false">
      <c r="H1925" s="8" t="n">
        <f aca="false">IF(ISBLANK(D1925),,LEFT(D1925,LEN(D1925)-6)*1)</f>
        <v>0</v>
      </c>
      <c r="I1925" s="9" t="str">
        <f aca="false">IF(ISBLANK(A1925),"",-B1925*C1925)</f>
        <v/>
      </c>
      <c r="J1925" s="9" t="str">
        <f aca="false">IF(ISBLANK(A1925),"",-SUM(I$3:I1925))</f>
        <v/>
      </c>
      <c r="K1925" s="9" t="str">
        <f aca="false">IF(ISBLANK(A1925),"",SUMPRODUCT(O1925:R1925,T1925:W1925)-J1925)</f>
        <v/>
      </c>
      <c r="L1925" s="5" t="str">
        <f aca="false">IF(ISBLANK(A1925),"",K1925/$M$1)</f>
        <v/>
      </c>
      <c r="M1925" s="5" t="str">
        <f aca="false">IF(ISBLANK(A1925),"",K1925/($M$1+SUM(K$3:K1924)))</f>
        <v/>
      </c>
      <c r="N1925" s="0" t="str">
        <f aca="false">IF(ISBLANK(A1925),"",IF(H1926=0,NETWORKDAYS($H$3,H1925,holiday!$B$2:$B$10),IF(DAY(H1925)&lt;DAY(H1926),NETWORKDAYS($H$3,H1925,holiday!$B$2:$B$10),0)))</f>
        <v/>
      </c>
      <c r="O1925" s="0" t="str">
        <f aca="false">IF(ISBLANK(A1925),"",SUMIF($A$3:$A1925,O$2,$B$3:$B1925))</f>
        <v/>
      </c>
      <c r="P1925" s="0" t="str">
        <f aca="false">IF(ISBLANK(A1925),"",SUMIF($A$3:$A1925,P$2,$B$3:$B1925))</f>
        <v/>
      </c>
      <c r="Q1925" s="0" t="str">
        <f aca="false">IF(ISBLANK(A1925),"",SUMIF($A$3:$A1925,Q$2,$B$3:$B1925))</f>
        <v/>
      </c>
      <c r="R1925" s="0" t="str">
        <f aca="false">IF(ISBLANK(A1925),"",SUMIF($A$3:$A1925,R$2,$B$3:$B1925))</f>
        <v/>
      </c>
      <c r="T1925" s="9" t="str">
        <f aca="false">IF(ISBLANK(A1925),"",IF($A1925=T$2,$C1925,T1924))</f>
        <v/>
      </c>
      <c r="U1925" s="9" t="str">
        <f aca="false">IF(ISBLANK(A1925),"",IF($A1925=U$2,$C1925,U1924))</f>
        <v/>
      </c>
      <c r="V1925" s="9" t="str">
        <f aca="false">IF(ISBLANK(A1925),"",IF($A1925=V$2,$C1925,V1924))</f>
        <v/>
      </c>
      <c r="W1925" s="9" t="str">
        <f aca="false">IF(ISBLANK(A1925),"",IF($A1925=W$2,$C1925,W1924))</f>
        <v/>
      </c>
    </row>
    <row r="1926" customFormat="false" ht="14.1" hidden="false" customHeight="false" outlineLevel="0" collapsed="false">
      <c r="H1926" s="8" t="n">
        <f aca="false">IF(ISBLANK(D1926),,LEFT(D1926,LEN(D1926)-6)*1)</f>
        <v>0</v>
      </c>
      <c r="I1926" s="9" t="str">
        <f aca="false">IF(ISBLANK(A1926),"",-B1926*C1926)</f>
        <v/>
      </c>
      <c r="J1926" s="9" t="str">
        <f aca="false">IF(ISBLANK(A1926),"",-SUM(I$3:I1926))</f>
        <v/>
      </c>
      <c r="K1926" s="9" t="str">
        <f aca="false">IF(ISBLANK(A1926),"",SUMPRODUCT(O1926:R1926,T1926:W1926)-J1926)</f>
        <v/>
      </c>
      <c r="L1926" s="5" t="str">
        <f aca="false">IF(ISBLANK(A1926),"",K1926/$M$1)</f>
        <v/>
      </c>
      <c r="M1926" s="5" t="str">
        <f aca="false">IF(ISBLANK(A1926),"",K1926/($M$1+SUM(K$3:K1925)))</f>
        <v/>
      </c>
      <c r="N1926" s="0" t="str">
        <f aca="false">IF(ISBLANK(A1926),"",IF(H1927=0,NETWORKDAYS($H$3,H1926,holiday!$B$2:$B$10),IF(DAY(H1926)&lt;DAY(H1927),NETWORKDAYS($H$3,H1926,holiday!$B$2:$B$10),0)))</f>
        <v/>
      </c>
      <c r="O1926" s="0" t="str">
        <f aca="false">IF(ISBLANK(A1926),"",SUMIF($A$3:$A1926,O$2,$B$3:$B1926))</f>
        <v/>
      </c>
      <c r="P1926" s="0" t="str">
        <f aca="false">IF(ISBLANK(A1926),"",SUMIF($A$3:$A1926,P$2,$B$3:$B1926))</f>
        <v/>
      </c>
      <c r="Q1926" s="0" t="str">
        <f aca="false">IF(ISBLANK(A1926),"",SUMIF($A$3:$A1926,Q$2,$B$3:$B1926))</f>
        <v/>
      </c>
      <c r="R1926" s="0" t="str">
        <f aca="false">IF(ISBLANK(A1926),"",SUMIF($A$3:$A1926,R$2,$B$3:$B1926))</f>
        <v/>
      </c>
      <c r="T1926" s="9" t="str">
        <f aca="false">IF(ISBLANK(A1926),"",IF($A1926=T$2,$C1926,T1925))</f>
        <v/>
      </c>
      <c r="U1926" s="9" t="str">
        <f aca="false">IF(ISBLANK(A1926),"",IF($A1926=U$2,$C1926,U1925))</f>
        <v/>
      </c>
      <c r="V1926" s="9" t="str">
        <f aca="false">IF(ISBLANK(A1926),"",IF($A1926=V$2,$C1926,V1925))</f>
        <v/>
      </c>
      <c r="W1926" s="9" t="str">
        <f aca="false">IF(ISBLANK(A1926),"",IF($A1926=W$2,$C1926,W1925))</f>
        <v/>
      </c>
    </row>
    <row r="1927" customFormat="false" ht="14.1" hidden="false" customHeight="false" outlineLevel="0" collapsed="false">
      <c r="H1927" s="8" t="n">
        <f aca="false">IF(ISBLANK(D1927),,LEFT(D1927,LEN(D1927)-6)*1)</f>
        <v>0</v>
      </c>
      <c r="I1927" s="9" t="str">
        <f aca="false">IF(ISBLANK(A1927),"",-B1927*C1927)</f>
        <v/>
      </c>
      <c r="J1927" s="9" t="str">
        <f aca="false">IF(ISBLANK(A1927),"",-SUM(I$3:I1927))</f>
        <v/>
      </c>
      <c r="K1927" s="9" t="str">
        <f aca="false">IF(ISBLANK(A1927),"",SUMPRODUCT(O1927:R1927,T1927:W1927)-J1927)</f>
        <v/>
      </c>
      <c r="L1927" s="5" t="str">
        <f aca="false">IF(ISBLANK(A1927),"",K1927/$M$1)</f>
        <v/>
      </c>
      <c r="M1927" s="5" t="str">
        <f aca="false">IF(ISBLANK(A1927),"",K1927/($M$1+SUM(K$3:K1926)))</f>
        <v/>
      </c>
      <c r="N1927" s="0" t="str">
        <f aca="false">IF(ISBLANK(A1927),"",IF(H1928=0,NETWORKDAYS($H$3,H1927,holiday!$B$2:$B$10),IF(DAY(H1927)&lt;DAY(H1928),NETWORKDAYS($H$3,H1927,holiday!$B$2:$B$10),0)))</f>
        <v/>
      </c>
      <c r="O1927" s="0" t="str">
        <f aca="false">IF(ISBLANK(A1927),"",SUMIF($A$3:$A1927,O$2,$B$3:$B1927))</f>
        <v/>
      </c>
      <c r="P1927" s="0" t="str">
        <f aca="false">IF(ISBLANK(A1927),"",SUMIF($A$3:$A1927,P$2,$B$3:$B1927))</f>
        <v/>
      </c>
      <c r="Q1927" s="0" t="str">
        <f aca="false">IF(ISBLANK(A1927),"",SUMIF($A$3:$A1927,Q$2,$B$3:$B1927))</f>
        <v/>
      </c>
      <c r="R1927" s="0" t="str">
        <f aca="false">IF(ISBLANK(A1927),"",SUMIF($A$3:$A1927,R$2,$B$3:$B1927))</f>
        <v/>
      </c>
      <c r="T1927" s="9" t="str">
        <f aca="false">IF(ISBLANK(A1927),"",IF($A1927=T$2,$C1927,T1926))</f>
        <v/>
      </c>
      <c r="U1927" s="9" t="str">
        <f aca="false">IF(ISBLANK(A1927),"",IF($A1927=U$2,$C1927,U1926))</f>
        <v/>
      </c>
      <c r="V1927" s="9" t="str">
        <f aca="false">IF(ISBLANK(A1927),"",IF($A1927=V$2,$C1927,V1926))</f>
        <v/>
      </c>
      <c r="W1927" s="9" t="str">
        <f aca="false">IF(ISBLANK(A1927),"",IF($A1927=W$2,$C1927,W1926))</f>
        <v/>
      </c>
    </row>
    <row r="1928" customFormat="false" ht="14.1" hidden="false" customHeight="false" outlineLevel="0" collapsed="false">
      <c r="H1928" s="8" t="n">
        <f aca="false">IF(ISBLANK(D1928),,LEFT(D1928,LEN(D1928)-6)*1)</f>
        <v>0</v>
      </c>
      <c r="I1928" s="9" t="str">
        <f aca="false">IF(ISBLANK(A1928),"",-B1928*C1928)</f>
        <v/>
      </c>
      <c r="J1928" s="9" t="str">
        <f aca="false">IF(ISBLANK(A1928),"",-SUM(I$3:I1928))</f>
        <v/>
      </c>
      <c r="K1928" s="9" t="str">
        <f aca="false">IF(ISBLANK(A1928),"",SUMPRODUCT(O1928:R1928,T1928:W1928)-J1928)</f>
        <v/>
      </c>
      <c r="L1928" s="5" t="str">
        <f aca="false">IF(ISBLANK(A1928),"",K1928/$M$1)</f>
        <v/>
      </c>
      <c r="M1928" s="5" t="str">
        <f aca="false">IF(ISBLANK(A1928),"",K1928/($M$1+SUM(K$3:K1927)))</f>
        <v/>
      </c>
      <c r="N1928" s="0" t="str">
        <f aca="false">IF(ISBLANK(A1928),"",IF(H1929=0,NETWORKDAYS($H$3,H1928,holiday!$B$2:$B$10),IF(DAY(H1928)&lt;DAY(H1929),NETWORKDAYS($H$3,H1928,holiday!$B$2:$B$10),0)))</f>
        <v/>
      </c>
      <c r="O1928" s="0" t="str">
        <f aca="false">IF(ISBLANK(A1928),"",SUMIF($A$3:$A1928,O$2,$B$3:$B1928))</f>
        <v/>
      </c>
      <c r="P1928" s="0" t="str">
        <f aca="false">IF(ISBLANK(A1928),"",SUMIF($A$3:$A1928,P$2,$B$3:$B1928))</f>
        <v/>
      </c>
      <c r="Q1928" s="0" t="str">
        <f aca="false">IF(ISBLANK(A1928),"",SUMIF($A$3:$A1928,Q$2,$B$3:$B1928))</f>
        <v/>
      </c>
      <c r="R1928" s="0" t="str">
        <f aca="false">IF(ISBLANK(A1928),"",SUMIF($A$3:$A1928,R$2,$B$3:$B1928))</f>
        <v/>
      </c>
      <c r="T1928" s="9" t="str">
        <f aca="false">IF(ISBLANK(A1928),"",IF($A1928=T$2,$C1928,T1927))</f>
        <v/>
      </c>
      <c r="U1928" s="9" t="str">
        <f aca="false">IF(ISBLANK(A1928),"",IF($A1928=U$2,$C1928,U1927))</f>
        <v/>
      </c>
      <c r="V1928" s="9" t="str">
        <f aca="false">IF(ISBLANK(A1928),"",IF($A1928=V$2,$C1928,V1927))</f>
        <v/>
      </c>
      <c r="W1928" s="9" t="str">
        <f aca="false">IF(ISBLANK(A1928),"",IF($A1928=W$2,$C1928,W1927))</f>
        <v/>
      </c>
    </row>
    <row r="1929" customFormat="false" ht="14.1" hidden="false" customHeight="false" outlineLevel="0" collapsed="false">
      <c r="H1929" s="8" t="n">
        <f aca="false">IF(ISBLANK(D1929),,LEFT(D1929,LEN(D1929)-6)*1)</f>
        <v>0</v>
      </c>
      <c r="I1929" s="9" t="str">
        <f aca="false">IF(ISBLANK(A1929),"",-B1929*C1929)</f>
        <v/>
      </c>
      <c r="J1929" s="9" t="str">
        <f aca="false">IF(ISBLANK(A1929),"",-SUM(I$3:I1929))</f>
        <v/>
      </c>
      <c r="K1929" s="9" t="str">
        <f aca="false">IF(ISBLANK(A1929),"",SUMPRODUCT(O1929:R1929,T1929:W1929)-J1929)</f>
        <v/>
      </c>
      <c r="L1929" s="5" t="str">
        <f aca="false">IF(ISBLANK(A1929),"",K1929/$M$1)</f>
        <v/>
      </c>
      <c r="M1929" s="5" t="str">
        <f aca="false">IF(ISBLANK(A1929),"",K1929/($M$1+SUM(K$3:K1928)))</f>
        <v/>
      </c>
      <c r="N1929" s="0" t="str">
        <f aca="false">IF(ISBLANK(A1929),"",IF(H1930=0,NETWORKDAYS($H$3,H1929,holiday!$B$2:$B$10),IF(DAY(H1929)&lt;DAY(H1930),NETWORKDAYS($H$3,H1929,holiday!$B$2:$B$10),0)))</f>
        <v/>
      </c>
      <c r="O1929" s="0" t="str">
        <f aca="false">IF(ISBLANK(A1929),"",SUMIF($A$3:$A1929,O$2,$B$3:$B1929))</f>
        <v/>
      </c>
      <c r="P1929" s="0" t="str">
        <f aca="false">IF(ISBLANK(A1929),"",SUMIF($A$3:$A1929,P$2,$B$3:$B1929))</f>
        <v/>
      </c>
      <c r="Q1929" s="0" t="str">
        <f aca="false">IF(ISBLANK(A1929),"",SUMIF($A$3:$A1929,Q$2,$B$3:$B1929))</f>
        <v/>
      </c>
      <c r="R1929" s="0" t="str">
        <f aca="false">IF(ISBLANK(A1929),"",SUMIF($A$3:$A1929,R$2,$B$3:$B1929))</f>
        <v/>
      </c>
      <c r="T1929" s="9" t="str">
        <f aca="false">IF(ISBLANK(A1929),"",IF($A1929=T$2,$C1929,T1928))</f>
        <v/>
      </c>
      <c r="U1929" s="9" t="str">
        <f aca="false">IF(ISBLANK(A1929),"",IF($A1929=U$2,$C1929,U1928))</f>
        <v/>
      </c>
      <c r="V1929" s="9" t="str">
        <f aca="false">IF(ISBLANK(A1929),"",IF($A1929=V$2,$C1929,V1928))</f>
        <v/>
      </c>
      <c r="W1929" s="9" t="str">
        <f aca="false">IF(ISBLANK(A1929),"",IF($A1929=W$2,$C1929,W1928))</f>
        <v/>
      </c>
    </row>
    <row r="1930" customFormat="false" ht="14.1" hidden="false" customHeight="false" outlineLevel="0" collapsed="false">
      <c r="H1930" s="8" t="n">
        <f aca="false">IF(ISBLANK(D1930),,LEFT(D1930,LEN(D1930)-6)*1)</f>
        <v>0</v>
      </c>
      <c r="I1930" s="9" t="str">
        <f aca="false">IF(ISBLANK(A1930),"",-B1930*C1930)</f>
        <v/>
      </c>
      <c r="J1930" s="9" t="str">
        <f aca="false">IF(ISBLANK(A1930),"",-SUM(I$3:I1930))</f>
        <v/>
      </c>
      <c r="K1930" s="9" t="str">
        <f aca="false">IF(ISBLANK(A1930),"",SUMPRODUCT(O1930:R1930,T1930:W1930)-J1930)</f>
        <v/>
      </c>
      <c r="L1930" s="5" t="str">
        <f aca="false">IF(ISBLANK(A1930),"",K1930/$M$1)</f>
        <v/>
      </c>
      <c r="M1930" s="5" t="str">
        <f aca="false">IF(ISBLANK(A1930),"",K1930/($M$1+SUM(K$3:K1929)))</f>
        <v/>
      </c>
      <c r="N1930" s="0" t="str">
        <f aca="false">IF(ISBLANK(A1930),"",IF(H1931=0,NETWORKDAYS($H$3,H1930,holiday!$B$2:$B$10),IF(DAY(H1930)&lt;DAY(H1931),NETWORKDAYS($H$3,H1930,holiday!$B$2:$B$10),0)))</f>
        <v/>
      </c>
      <c r="O1930" s="0" t="str">
        <f aca="false">IF(ISBLANK(A1930),"",SUMIF($A$3:$A1930,O$2,$B$3:$B1930))</f>
        <v/>
      </c>
      <c r="P1930" s="0" t="str">
        <f aca="false">IF(ISBLANK(A1930),"",SUMIF($A$3:$A1930,P$2,$B$3:$B1930))</f>
        <v/>
      </c>
      <c r="Q1930" s="0" t="str">
        <f aca="false">IF(ISBLANK(A1930),"",SUMIF($A$3:$A1930,Q$2,$B$3:$B1930))</f>
        <v/>
      </c>
      <c r="R1930" s="0" t="str">
        <f aca="false">IF(ISBLANK(A1930),"",SUMIF($A$3:$A1930,R$2,$B$3:$B1930))</f>
        <v/>
      </c>
      <c r="T1930" s="9" t="str">
        <f aca="false">IF(ISBLANK(A1930),"",IF($A1930=T$2,$C1930,T1929))</f>
        <v/>
      </c>
      <c r="U1930" s="9" t="str">
        <f aca="false">IF(ISBLANK(A1930),"",IF($A1930=U$2,$C1930,U1929))</f>
        <v/>
      </c>
      <c r="V1930" s="9" t="str">
        <f aca="false">IF(ISBLANK(A1930),"",IF($A1930=V$2,$C1930,V1929))</f>
        <v/>
      </c>
      <c r="W1930" s="9" t="str">
        <f aca="false">IF(ISBLANK(A1930),"",IF($A1930=W$2,$C1930,W1929))</f>
        <v/>
      </c>
    </row>
    <row r="1931" customFormat="false" ht="14.1" hidden="false" customHeight="false" outlineLevel="0" collapsed="false">
      <c r="H1931" s="8" t="n">
        <f aca="false">IF(ISBLANK(D1931),,LEFT(D1931,LEN(D1931)-6)*1)</f>
        <v>0</v>
      </c>
      <c r="I1931" s="9" t="str">
        <f aca="false">IF(ISBLANK(A1931),"",-B1931*C1931)</f>
        <v/>
      </c>
      <c r="J1931" s="9" t="str">
        <f aca="false">IF(ISBLANK(A1931),"",-SUM(I$3:I1931))</f>
        <v/>
      </c>
      <c r="K1931" s="9" t="str">
        <f aca="false">IF(ISBLANK(A1931),"",SUMPRODUCT(O1931:R1931,T1931:W1931)-J1931)</f>
        <v/>
      </c>
      <c r="L1931" s="5" t="str">
        <f aca="false">IF(ISBLANK(A1931),"",K1931/$M$1)</f>
        <v/>
      </c>
      <c r="M1931" s="5" t="str">
        <f aca="false">IF(ISBLANK(A1931),"",K1931/($M$1+SUM(K$3:K1930)))</f>
        <v/>
      </c>
      <c r="N1931" s="0" t="str">
        <f aca="false">IF(ISBLANK(A1931),"",IF(H1932=0,NETWORKDAYS($H$3,H1931,holiday!$B$2:$B$10),IF(DAY(H1931)&lt;DAY(H1932),NETWORKDAYS($H$3,H1931,holiday!$B$2:$B$10),0)))</f>
        <v/>
      </c>
      <c r="O1931" s="0" t="str">
        <f aca="false">IF(ISBLANK(A1931),"",SUMIF($A$3:$A1931,O$2,$B$3:$B1931))</f>
        <v/>
      </c>
      <c r="P1931" s="0" t="str">
        <f aca="false">IF(ISBLANK(A1931),"",SUMIF($A$3:$A1931,P$2,$B$3:$B1931))</f>
        <v/>
      </c>
      <c r="Q1931" s="0" t="str">
        <f aca="false">IF(ISBLANK(A1931),"",SUMIF($A$3:$A1931,Q$2,$B$3:$B1931))</f>
        <v/>
      </c>
      <c r="R1931" s="0" t="str">
        <f aca="false">IF(ISBLANK(A1931),"",SUMIF($A$3:$A1931,R$2,$B$3:$B1931))</f>
        <v/>
      </c>
      <c r="T1931" s="9" t="str">
        <f aca="false">IF(ISBLANK(A1931),"",IF($A1931=T$2,$C1931,T1930))</f>
        <v/>
      </c>
      <c r="U1931" s="9" t="str">
        <f aca="false">IF(ISBLANK(A1931),"",IF($A1931=U$2,$C1931,U1930))</f>
        <v/>
      </c>
      <c r="V1931" s="9" t="str">
        <f aca="false">IF(ISBLANK(A1931),"",IF($A1931=V$2,$C1931,V1930))</f>
        <v/>
      </c>
      <c r="W1931" s="9" t="str">
        <f aca="false">IF(ISBLANK(A1931),"",IF($A1931=W$2,$C1931,W1930))</f>
        <v/>
      </c>
    </row>
    <row r="1932" customFormat="false" ht="14.1" hidden="false" customHeight="false" outlineLevel="0" collapsed="false">
      <c r="H1932" s="8" t="n">
        <f aca="false">IF(ISBLANK(D1932),,LEFT(D1932,LEN(D1932)-6)*1)</f>
        <v>0</v>
      </c>
      <c r="I1932" s="9" t="str">
        <f aca="false">IF(ISBLANK(A1932),"",-B1932*C1932)</f>
        <v/>
      </c>
      <c r="J1932" s="9" t="str">
        <f aca="false">IF(ISBLANK(A1932),"",-SUM(I$3:I1932))</f>
        <v/>
      </c>
      <c r="K1932" s="9" t="str">
        <f aca="false">IF(ISBLANK(A1932),"",SUMPRODUCT(O1932:R1932,T1932:W1932)-J1932)</f>
        <v/>
      </c>
      <c r="L1932" s="5" t="str">
        <f aca="false">IF(ISBLANK(A1932),"",K1932/$M$1)</f>
        <v/>
      </c>
      <c r="M1932" s="5" t="str">
        <f aca="false">IF(ISBLANK(A1932),"",K1932/($M$1+SUM(K$3:K1931)))</f>
        <v/>
      </c>
      <c r="N1932" s="0" t="str">
        <f aca="false">IF(ISBLANK(A1932),"",IF(H1933=0,NETWORKDAYS($H$3,H1932,holiday!$B$2:$B$10),IF(DAY(H1932)&lt;DAY(H1933),NETWORKDAYS($H$3,H1932,holiday!$B$2:$B$10),0)))</f>
        <v/>
      </c>
      <c r="O1932" s="0" t="str">
        <f aca="false">IF(ISBLANK(A1932),"",SUMIF($A$3:$A1932,O$2,$B$3:$B1932))</f>
        <v/>
      </c>
      <c r="P1932" s="0" t="str">
        <f aca="false">IF(ISBLANK(A1932),"",SUMIF($A$3:$A1932,P$2,$B$3:$B1932))</f>
        <v/>
      </c>
      <c r="Q1932" s="0" t="str">
        <f aca="false">IF(ISBLANK(A1932),"",SUMIF($A$3:$A1932,Q$2,$B$3:$B1932))</f>
        <v/>
      </c>
      <c r="R1932" s="0" t="str">
        <f aca="false">IF(ISBLANK(A1932),"",SUMIF($A$3:$A1932,R$2,$B$3:$B1932))</f>
        <v/>
      </c>
      <c r="T1932" s="9" t="str">
        <f aca="false">IF(ISBLANK(A1932),"",IF($A1932=T$2,$C1932,T1931))</f>
        <v/>
      </c>
      <c r="U1932" s="9" t="str">
        <f aca="false">IF(ISBLANK(A1932),"",IF($A1932=U$2,$C1932,U1931))</f>
        <v/>
      </c>
      <c r="V1932" s="9" t="str">
        <f aca="false">IF(ISBLANK(A1932),"",IF($A1932=V$2,$C1932,V1931))</f>
        <v/>
      </c>
      <c r="W1932" s="9" t="str">
        <f aca="false">IF(ISBLANK(A1932),"",IF($A1932=W$2,$C1932,W1931))</f>
        <v/>
      </c>
    </row>
    <row r="1933" customFormat="false" ht="14.1" hidden="false" customHeight="false" outlineLevel="0" collapsed="false">
      <c r="H1933" s="8" t="n">
        <f aca="false">IF(ISBLANK(D1933),,LEFT(D1933,LEN(D1933)-6)*1)</f>
        <v>0</v>
      </c>
      <c r="I1933" s="9" t="str">
        <f aca="false">IF(ISBLANK(A1933),"",-B1933*C1933)</f>
        <v/>
      </c>
      <c r="J1933" s="9" t="str">
        <f aca="false">IF(ISBLANK(A1933),"",-SUM(I$3:I1933))</f>
        <v/>
      </c>
      <c r="K1933" s="9" t="str">
        <f aca="false">IF(ISBLANK(A1933),"",SUMPRODUCT(O1933:R1933,T1933:W1933)-J1933)</f>
        <v/>
      </c>
      <c r="L1933" s="5" t="str">
        <f aca="false">IF(ISBLANK(A1933),"",K1933/$M$1)</f>
        <v/>
      </c>
      <c r="M1933" s="5" t="str">
        <f aca="false">IF(ISBLANK(A1933),"",K1933/($M$1+SUM(K$3:K1932)))</f>
        <v/>
      </c>
      <c r="N1933" s="0" t="str">
        <f aca="false">IF(ISBLANK(A1933),"",IF(H1934=0,NETWORKDAYS($H$3,H1933,holiday!$B$2:$B$10),IF(DAY(H1933)&lt;DAY(H1934),NETWORKDAYS($H$3,H1933,holiday!$B$2:$B$10),0)))</f>
        <v/>
      </c>
      <c r="O1933" s="0" t="str">
        <f aca="false">IF(ISBLANK(A1933),"",SUMIF($A$3:$A1933,O$2,$B$3:$B1933))</f>
        <v/>
      </c>
      <c r="P1933" s="0" t="str">
        <f aca="false">IF(ISBLANK(A1933),"",SUMIF($A$3:$A1933,P$2,$B$3:$B1933))</f>
        <v/>
      </c>
      <c r="Q1933" s="0" t="str">
        <f aca="false">IF(ISBLANK(A1933),"",SUMIF($A$3:$A1933,Q$2,$B$3:$B1933))</f>
        <v/>
      </c>
      <c r="R1933" s="0" t="str">
        <f aca="false">IF(ISBLANK(A1933),"",SUMIF($A$3:$A1933,R$2,$B$3:$B1933))</f>
        <v/>
      </c>
      <c r="T1933" s="9" t="str">
        <f aca="false">IF(ISBLANK(A1933),"",IF($A1933=T$2,$C1933,T1932))</f>
        <v/>
      </c>
      <c r="U1933" s="9" t="str">
        <f aca="false">IF(ISBLANK(A1933),"",IF($A1933=U$2,$C1933,U1932))</f>
        <v/>
      </c>
      <c r="V1933" s="9" t="str">
        <f aca="false">IF(ISBLANK(A1933),"",IF($A1933=V$2,$C1933,V1932))</f>
        <v/>
      </c>
      <c r="W1933" s="9" t="str">
        <f aca="false">IF(ISBLANK(A1933),"",IF($A1933=W$2,$C1933,W1932))</f>
        <v/>
      </c>
    </row>
    <row r="1934" customFormat="false" ht="14.1" hidden="false" customHeight="false" outlineLevel="0" collapsed="false">
      <c r="H1934" s="8" t="n">
        <f aca="false">IF(ISBLANK(D1934),,LEFT(D1934,LEN(D1934)-6)*1)</f>
        <v>0</v>
      </c>
      <c r="I1934" s="9" t="str">
        <f aca="false">IF(ISBLANK(A1934),"",-B1934*C1934)</f>
        <v/>
      </c>
      <c r="J1934" s="9" t="str">
        <f aca="false">IF(ISBLANK(A1934),"",-SUM(I$3:I1934))</f>
        <v/>
      </c>
      <c r="K1934" s="9" t="str">
        <f aca="false">IF(ISBLANK(A1934),"",SUMPRODUCT(O1934:R1934,T1934:W1934)-J1934)</f>
        <v/>
      </c>
      <c r="L1934" s="5" t="str">
        <f aca="false">IF(ISBLANK(A1934),"",K1934/$M$1)</f>
        <v/>
      </c>
      <c r="M1934" s="5" t="str">
        <f aca="false">IF(ISBLANK(A1934),"",K1934/($M$1+SUM(K$3:K1933)))</f>
        <v/>
      </c>
      <c r="N1934" s="0" t="str">
        <f aca="false">IF(ISBLANK(A1934),"",IF(H1935=0,NETWORKDAYS($H$3,H1934,holiday!$B$2:$B$10),IF(DAY(H1934)&lt;DAY(H1935),NETWORKDAYS($H$3,H1934,holiday!$B$2:$B$10),0)))</f>
        <v/>
      </c>
      <c r="O1934" s="0" t="str">
        <f aca="false">IF(ISBLANK(A1934),"",SUMIF($A$3:$A1934,O$2,$B$3:$B1934))</f>
        <v/>
      </c>
      <c r="P1934" s="0" t="str">
        <f aca="false">IF(ISBLANK(A1934),"",SUMIF($A$3:$A1934,P$2,$B$3:$B1934))</f>
        <v/>
      </c>
      <c r="Q1934" s="0" t="str">
        <f aca="false">IF(ISBLANK(A1934),"",SUMIF($A$3:$A1934,Q$2,$B$3:$B1934))</f>
        <v/>
      </c>
      <c r="R1934" s="0" t="str">
        <f aca="false">IF(ISBLANK(A1934),"",SUMIF($A$3:$A1934,R$2,$B$3:$B1934))</f>
        <v/>
      </c>
      <c r="T1934" s="9" t="str">
        <f aca="false">IF(ISBLANK(A1934),"",IF($A1934=T$2,$C1934,T1933))</f>
        <v/>
      </c>
      <c r="U1934" s="9" t="str">
        <f aca="false">IF(ISBLANK(A1934),"",IF($A1934=U$2,$C1934,U1933))</f>
        <v/>
      </c>
      <c r="V1934" s="9" t="str">
        <f aca="false">IF(ISBLANK(A1934),"",IF($A1934=V$2,$C1934,V1933))</f>
        <v/>
      </c>
      <c r="W1934" s="9" t="str">
        <f aca="false">IF(ISBLANK(A1934),"",IF($A1934=W$2,$C1934,W1933))</f>
        <v/>
      </c>
    </row>
    <row r="1935" customFormat="false" ht="14.1" hidden="false" customHeight="false" outlineLevel="0" collapsed="false">
      <c r="H1935" s="8" t="n">
        <f aca="false">IF(ISBLANK(D1935),,LEFT(D1935,LEN(D1935)-6)*1)</f>
        <v>0</v>
      </c>
      <c r="I1935" s="9" t="str">
        <f aca="false">IF(ISBLANK(A1935),"",-B1935*C1935)</f>
        <v/>
      </c>
      <c r="J1935" s="9" t="str">
        <f aca="false">IF(ISBLANK(A1935),"",-SUM(I$3:I1935))</f>
        <v/>
      </c>
      <c r="K1935" s="9" t="str">
        <f aca="false">IF(ISBLANK(A1935),"",SUMPRODUCT(O1935:R1935,T1935:W1935)-J1935)</f>
        <v/>
      </c>
      <c r="L1935" s="5" t="str">
        <f aca="false">IF(ISBLANK(A1935),"",K1935/$M$1)</f>
        <v/>
      </c>
      <c r="M1935" s="5" t="str">
        <f aca="false">IF(ISBLANK(A1935),"",K1935/($M$1+SUM(K$3:K1934)))</f>
        <v/>
      </c>
      <c r="N1935" s="0" t="str">
        <f aca="false">IF(ISBLANK(A1935),"",IF(H1936=0,NETWORKDAYS($H$3,H1935,holiday!$B$2:$B$10),IF(DAY(H1935)&lt;DAY(H1936),NETWORKDAYS($H$3,H1935,holiday!$B$2:$B$10),0)))</f>
        <v/>
      </c>
      <c r="O1935" s="0" t="str">
        <f aca="false">IF(ISBLANK(A1935),"",SUMIF($A$3:$A1935,O$2,$B$3:$B1935))</f>
        <v/>
      </c>
      <c r="P1935" s="0" t="str">
        <f aca="false">IF(ISBLANK(A1935),"",SUMIF($A$3:$A1935,P$2,$B$3:$B1935))</f>
        <v/>
      </c>
      <c r="Q1935" s="0" t="str">
        <f aca="false">IF(ISBLANK(A1935),"",SUMIF($A$3:$A1935,Q$2,$B$3:$B1935))</f>
        <v/>
      </c>
      <c r="R1935" s="0" t="str">
        <f aca="false">IF(ISBLANK(A1935),"",SUMIF($A$3:$A1935,R$2,$B$3:$B1935))</f>
        <v/>
      </c>
      <c r="T1935" s="9" t="str">
        <f aca="false">IF(ISBLANK(A1935),"",IF($A1935=T$2,$C1935,T1934))</f>
        <v/>
      </c>
      <c r="U1935" s="9" t="str">
        <f aca="false">IF(ISBLANK(A1935),"",IF($A1935=U$2,$C1935,U1934))</f>
        <v/>
      </c>
      <c r="V1935" s="9" t="str">
        <f aca="false">IF(ISBLANK(A1935),"",IF($A1935=V$2,$C1935,V1934))</f>
        <v/>
      </c>
      <c r="W1935" s="9" t="str">
        <f aca="false">IF(ISBLANK(A1935),"",IF($A1935=W$2,$C1935,W1934))</f>
        <v/>
      </c>
    </row>
    <row r="1936" customFormat="false" ht="14.1" hidden="false" customHeight="false" outlineLevel="0" collapsed="false">
      <c r="H1936" s="8" t="n">
        <f aca="false">IF(ISBLANK(D1936),,LEFT(D1936,LEN(D1936)-6)*1)</f>
        <v>0</v>
      </c>
      <c r="I1936" s="9" t="str">
        <f aca="false">IF(ISBLANK(A1936),"",-B1936*C1936)</f>
        <v/>
      </c>
      <c r="J1936" s="9" t="str">
        <f aca="false">IF(ISBLANK(A1936),"",-SUM(I$3:I1936))</f>
        <v/>
      </c>
      <c r="K1936" s="9" t="str">
        <f aca="false">IF(ISBLANK(A1936),"",SUMPRODUCT(O1936:R1936,T1936:W1936)-J1936)</f>
        <v/>
      </c>
      <c r="L1936" s="5" t="str">
        <f aca="false">IF(ISBLANK(A1936),"",K1936/$M$1)</f>
        <v/>
      </c>
      <c r="M1936" s="5" t="str">
        <f aca="false">IF(ISBLANK(A1936),"",K1936/($M$1+SUM(K$3:K1935)))</f>
        <v/>
      </c>
      <c r="N1936" s="0" t="str">
        <f aca="false">IF(ISBLANK(A1936),"",IF(H1937=0,NETWORKDAYS($H$3,H1936,holiday!$B$2:$B$10),IF(DAY(H1936)&lt;DAY(H1937),NETWORKDAYS($H$3,H1936,holiday!$B$2:$B$10),0)))</f>
        <v/>
      </c>
      <c r="O1936" s="0" t="str">
        <f aca="false">IF(ISBLANK(A1936),"",SUMIF($A$3:$A1936,O$2,$B$3:$B1936))</f>
        <v/>
      </c>
      <c r="P1936" s="0" t="str">
        <f aca="false">IF(ISBLANK(A1936),"",SUMIF($A$3:$A1936,P$2,$B$3:$B1936))</f>
        <v/>
      </c>
      <c r="Q1936" s="0" t="str">
        <f aca="false">IF(ISBLANK(A1936),"",SUMIF($A$3:$A1936,Q$2,$B$3:$B1936))</f>
        <v/>
      </c>
      <c r="R1936" s="0" t="str">
        <f aca="false">IF(ISBLANK(A1936),"",SUMIF($A$3:$A1936,R$2,$B$3:$B1936))</f>
        <v/>
      </c>
      <c r="T1936" s="9" t="str">
        <f aca="false">IF(ISBLANK(A1936),"",IF($A1936=T$2,$C1936,T1935))</f>
        <v/>
      </c>
      <c r="U1936" s="9" t="str">
        <f aca="false">IF(ISBLANK(A1936),"",IF($A1936=U$2,$C1936,U1935))</f>
        <v/>
      </c>
      <c r="V1936" s="9" t="str">
        <f aca="false">IF(ISBLANK(A1936),"",IF($A1936=V$2,$C1936,V1935))</f>
        <v/>
      </c>
      <c r="W1936" s="9" t="str">
        <f aca="false">IF(ISBLANK(A1936),"",IF($A1936=W$2,$C1936,W1935))</f>
        <v/>
      </c>
    </row>
    <row r="1937" customFormat="false" ht="14.1" hidden="false" customHeight="false" outlineLevel="0" collapsed="false">
      <c r="H1937" s="8" t="n">
        <f aca="false">IF(ISBLANK(D1937),,LEFT(D1937,LEN(D1937)-6)*1)</f>
        <v>0</v>
      </c>
      <c r="I1937" s="9" t="str">
        <f aca="false">IF(ISBLANK(A1937),"",-B1937*C1937)</f>
        <v/>
      </c>
      <c r="J1937" s="9" t="str">
        <f aca="false">IF(ISBLANK(A1937),"",-SUM(I$3:I1937))</f>
        <v/>
      </c>
      <c r="K1937" s="9" t="str">
        <f aca="false">IF(ISBLANK(A1937),"",SUMPRODUCT(O1937:R1937,T1937:W1937)-J1937)</f>
        <v/>
      </c>
      <c r="L1937" s="5" t="str">
        <f aca="false">IF(ISBLANK(A1937),"",K1937/$M$1)</f>
        <v/>
      </c>
      <c r="M1937" s="5" t="str">
        <f aca="false">IF(ISBLANK(A1937),"",K1937/($M$1+SUM(K$3:K1936)))</f>
        <v/>
      </c>
      <c r="N1937" s="0" t="str">
        <f aca="false">IF(ISBLANK(A1937),"",IF(H1938=0,NETWORKDAYS($H$3,H1937,holiday!$B$2:$B$10),IF(DAY(H1937)&lt;DAY(H1938),NETWORKDAYS($H$3,H1937,holiday!$B$2:$B$10),0)))</f>
        <v/>
      </c>
      <c r="O1937" s="0" t="str">
        <f aca="false">IF(ISBLANK(A1937),"",SUMIF($A$3:$A1937,O$2,$B$3:$B1937))</f>
        <v/>
      </c>
      <c r="P1937" s="0" t="str">
        <f aca="false">IF(ISBLANK(A1937),"",SUMIF($A$3:$A1937,P$2,$B$3:$B1937))</f>
        <v/>
      </c>
      <c r="Q1937" s="0" t="str">
        <f aca="false">IF(ISBLANK(A1937),"",SUMIF($A$3:$A1937,Q$2,$B$3:$B1937))</f>
        <v/>
      </c>
      <c r="R1937" s="0" t="str">
        <f aca="false">IF(ISBLANK(A1937),"",SUMIF($A$3:$A1937,R$2,$B$3:$B1937))</f>
        <v/>
      </c>
      <c r="T1937" s="9" t="str">
        <f aca="false">IF(ISBLANK(A1937),"",IF($A1937=T$2,$C1937,T1936))</f>
        <v/>
      </c>
      <c r="U1937" s="9" t="str">
        <f aca="false">IF(ISBLANK(A1937),"",IF($A1937=U$2,$C1937,U1936))</f>
        <v/>
      </c>
      <c r="V1937" s="9" t="str">
        <f aca="false">IF(ISBLANK(A1937),"",IF($A1937=V$2,$C1937,V1936))</f>
        <v/>
      </c>
      <c r="W1937" s="9" t="str">
        <f aca="false">IF(ISBLANK(A1937),"",IF($A1937=W$2,$C1937,W1936))</f>
        <v/>
      </c>
    </row>
    <row r="1938" customFormat="false" ht="14.1" hidden="false" customHeight="false" outlineLevel="0" collapsed="false">
      <c r="H1938" s="8" t="n">
        <f aca="false">IF(ISBLANK(D1938),,LEFT(D1938,LEN(D1938)-6)*1)</f>
        <v>0</v>
      </c>
      <c r="I1938" s="9" t="str">
        <f aca="false">IF(ISBLANK(A1938),"",-B1938*C1938)</f>
        <v/>
      </c>
      <c r="J1938" s="9" t="str">
        <f aca="false">IF(ISBLANK(A1938),"",-SUM(I$3:I1938))</f>
        <v/>
      </c>
      <c r="K1938" s="9" t="str">
        <f aca="false">IF(ISBLANK(A1938),"",SUMPRODUCT(O1938:R1938,T1938:W1938)-J1938)</f>
        <v/>
      </c>
      <c r="L1938" s="5" t="str">
        <f aca="false">IF(ISBLANK(A1938),"",K1938/$M$1)</f>
        <v/>
      </c>
      <c r="M1938" s="5" t="str">
        <f aca="false">IF(ISBLANK(A1938),"",K1938/($M$1+SUM(K$3:K1937)))</f>
        <v/>
      </c>
      <c r="N1938" s="0" t="str">
        <f aca="false">IF(ISBLANK(A1938),"",IF(H1939=0,NETWORKDAYS($H$3,H1938,holiday!$B$2:$B$10),IF(DAY(H1938)&lt;DAY(H1939),NETWORKDAYS($H$3,H1938,holiday!$B$2:$B$10),0)))</f>
        <v/>
      </c>
      <c r="O1938" s="0" t="str">
        <f aca="false">IF(ISBLANK(A1938),"",SUMIF($A$3:$A1938,O$2,$B$3:$B1938))</f>
        <v/>
      </c>
      <c r="P1938" s="0" t="str">
        <f aca="false">IF(ISBLANK(A1938),"",SUMIF($A$3:$A1938,P$2,$B$3:$B1938))</f>
        <v/>
      </c>
      <c r="Q1938" s="0" t="str">
        <f aca="false">IF(ISBLANK(A1938),"",SUMIF($A$3:$A1938,Q$2,$B$3:$B1938))</f>
        <v/>
      </c>
      <c r="R1938" s="0" t="str">
        <f aca="false">IF(ISBLANK(A1938),"",SUMIF($A$3:$A1938,R$2,$B$3:$B1938))</f>
        <v/>
      </c>
      <c r="T1938" s="9" t="str">
        <f aca="false">IF(ISBLANK(A1938),"",IF($A1938=T$2,$C1938,T1937))</f>
        <v/>
      </c>
      <c r="U1938" s="9" t="str">
        <f aca="false">IF(ISBLANK(A1938),"",IF($A1938=U$2,$C1938,U1937))</f>
        <v/>
      </c>
      <c r="V1938" s="9" t="str">
        <f aca="false">IF(ISBLANK(A1938),"",IF($A1938=V$2,$C1938,V1937))</f>
        <v/>
      </c>
      <c r="W1938" s="9" t="str">
        <f aca="false">IF(ISBLANK(A1938),"",IF($A1938=W$2,$C1938,W1937))</f>
        <v/>
      </c>
    </row>
    <row r="1939" customFormat="false" ht="14.1" hidden="false" customHeight="false" outlineLevel="0" collapsed="false">
      <c r="H1939" s="8" t="n">
        <f aca="false">IF(ISBLANK(D1939),,LEFT(D1939,LEN(D1939)-6)*1)</f>
        <v>0</v>
      </c>
      <c r="I1939" s="9" t="str">
        <f aca="false">IF(ISBLANK(A1939),"",-B1939*C1939)</f>
        <v/>
      </c>
      <c r="J1939" s="9" t="str">
        <f aca="false">IF(ISBLANK(A1939),"",-SUM(I$3:I1939))</f>
        <v/>
      </c>
      <c r="K1939" s="9" t="str">
        <f aca="false">IF(ISBLANK(A1939),"",SUMPRODUCT(O1939:R1939,T1939:W1939)-J1939)</f>
        <v/>
      </c>
      <c r="L1939" s="5" t="str">
        <f aca="false">IF(ISBLANK(A1939),"",K1939/$M$1)</f>
        <v/>
      </c>
      <c r="M1939" s="5" t="str">
        <f aca="false">IF(ISBLANK(A1939),"",K1939/($M$1+SUM(K$3:K1938)))</f>
        <v/>
      </c>
      <c r="N1939" s="0" t="str">
        <f aca="false">IF(ISBLANK(A1939),"",IF(H1940=0,NETWORKDAYS($H$3,H1939,holiday!$B$2:$B$10),IF(DAY(H1939)&lt;DAY(H1940),NETWORKDAYS($H$3,H1939,holiday!$B$2:$B$10),0)))</f>
        <v/>
      </c>
      <c r="O1939" s="0" t="str">
        <f aca="false">IF(ISBLANK(A1939),"",SUMIF($A$3:$A1939,O$2,$B$3:$B1939))</f>
        <v/>
      </c>
      <c r="P1939" s="0" t="str">
        <f aca="false">IF(ISBLANK(A1939),"",SUMIF($A$3:$A1939,P$2,$B$3:$B1939))</f>
        <v/>
      </c>
      <c r="Q1939" s="0" t="str">
        <f aca="false">IF(ISBLANK(A1939),"",SUMIF($A$3:$A1939,Q$2,$B$3:$B1939))</f>
        <v/>
      </c>
      <c r="R1939" s="0" t="str">
        <f aca="false">IF(ISBLANK(A1939),"",SUMIF($A$3:$A1939,R$2,$B$3:$B1939))</f>
        <v/>
      </c>
      <c r="T1939" s="9" t="str">
        <f aca="false">IF(ISBLANK(A1939),"",IF($A1939=T$2,$C1939,T1938))</f>
        <v/>
      </c>
      <c r="U1939" s="9" t="str">
        <f aca="false">IF(ISBLANK(A1939),"",IF($A1939=U$2,$C1939,U1938))</f>
        <v/>
      </c>
      <c r="V1939" s="9" t="str">
        <f aca="false">IF(ISBLANK(A1939),"",IF($A1939=V$2,$C1939,V1938))</f>
        <v/>
      </c>
      <c r="W1939" s="9" t="str">
        <f aca="false">IF(ISBLANK(A1939),"",IF($A1939=W$2,$C1939,W1938))</f>
        <v/>
      </c>
    </row>
    <row r="1940" customFormat="false" ht="14.1" hidden="false" customHeight="false" outlineLevel="0" collapsed="false">
      <c r="H1940" s="8" t="n">
        <f aca="false">IF(ISBLANK(D1940),,LEFT(D1940,LEN(D1940)-6)*1)</f>
        <v>0</v>
      </c>
      <c r="I1940" s="9" t="str">
        <f aca="false">IF(ISBLANK(A1940),"",-B1940*C1940)</f>
        <v/>
      </c>
      <c r="J1940" s="9" t="str">
        <f aca="false">IF(ISBLANK(A1940),"",-SUM(I$3:I1940))</f>
        <v/>
      </c>
      <c r="K1940" s="9" t="str">
        <f aca="false">IF(ISBLANK(A1940),"",SUMPRODUCT(O1940:R1940,T1940:W1940)-J1940)</f>
        <v/>
      </c>
      <c r="L1940" s="5" t="str">
        <f aca="false">IF(ISBLANK(A1940),"",K1940/$M$1)</f>
        <v/>
      </c>
      <c r="M1940" s="5" t="str">
        <f aca="false">IF(ISBLANK(A1940),"",K1940/($M$1+SUM(K$3:K1939)))</f>
        <v/>
      </c>
      <c r="N1940" s="0" t="str">
        <f aca="false">IF(ISBLANK(A1940),"",IF(H1941=0,NETWORKDAYS($H$3,H1940,holiday!$B$2:$B$10),IF(DAY(H1940)&lt;DAY(H1941),NETWORKDAYS($H$3,H1940,holiday!$B$2:$B$10),0)))</f>
        <v/>
      </c>
      <c r="O1940" s="0" t="str">
        <f aca="false">IF(ISBLANK(A1940),"",SUMIF($A$3:$A1940,O$2,$B$3:$B1940))</f>
        <v/>
      </c>
      <c r="P1940" s="0" t="str">
        <f aca="false">IF(ISBLANK(A1940),"",SUMIF($A$3:$A1940,P$2,$B$3:$B1940))</f>
        <v/>
      </c>
      <c r="Q1940" s="0" t="str">
        <f aca="false">IF(ISBLANK(A1940),"",SUMIF($A$3:$A1940,Q$2,$B$3:$B1940))</f>
        <v/>
      </c>
      <c r="R1940" s="0" t="str">
        <f aca="false">IF(ISBLANK(A1940),"",SUMIF($A$3:$A1940,R$2,$B$3:$B1940))</f>
        <v/>
      </c>
      <c r="T1940" s="9" t="str">
        <f aca="false">IF(ISBLANK(A1940),"",IF($A1940=T$2,$C1940,T1939))</f>
        <v/>
      </c>
      <c r="U1940" s="9" t="str">
        <f aca="false">IF(ISBLANK(A1940),"",IF($A1940=U$2,$C1940,U1939))</f>
        <v/>
      </c>
      <c r="V1940" s="9" t="str">
        <f aca="false">IF(ISBLANK(A1940),"",IF($A1940=V$2,$C1940,V1939))</f>
        <v/>
      </c>
      <c r="W1940" s="9" t="str">
        <f aca="false">IF(ISBLANK(A1940),"",IF($A1940=W$2,$C1940,W1939))</f>
        <v/>
      </c>
    </row>
    <row r="1941" customFormat="false" ht="14.1" hidden="false" customHeight="false" outlineLevel="0" collapsed="false">
      <c r="H1941" s="8" t="n">
        <f aca="false">IF(ISBLANK(D1941),,LEFT(D1941,LEN(D1941)-6)*1)</f>
        <v>0</v>
      </c>
      <c r="I1941" s="9" t="str">
        <f aca="false">IF(ISBLANK(A1941),"",-B1941*C1941)</f>
        <v/>
      </c>
      <c r="J1941" s="9" t="str">
        <f aca="false">IF(ISBLANK(A1941),"",-SUM(I$3:I1941))</f>
        <v/>
      </c>
      <c r="K1941" s="9" t="str">
        <f aca="false">IF(ISBLANK(A1941),"",SUMPRODUCT(O1941:R1941,T1941:W1941)-J1941)</f>
        <v/>
      </c>
      <c r="L1941" s="5" t="str">
        <f aca="false">IF(ISBLANK(A1941),"",K1941/$M$1)</f>
        <v/>
      </c>
      <c r="M1941" s="5" t="str">
        <f aca="false">IF(ISBLANK(A1941),"",K1941/($M$1+SUM(K$3:K1940)))</f>
        <v/>
      </c>
      <c r="N1941" s="0" t="str">
        <f aca="false">IF(ISBLANK(A1941),"",IF(H1942=0,NETWORKDAYS($H$3,H1941,holiday!$B$2:$B$10),IF(DAY(H1941)&lt;DAY(H1942),NETWORKDAYS($H$3,H1941,holiday!$B$2:$B$10),0)))</f>
        <v/>
      </c>
      <c r="O1941" s="0" t="str">
        <f aca="false">IF(ISBLANK(A1941),"",SUMIF($A$3:$A1941,O$2,$B$3:$B1941))</f>
        <v/>
      </c>
      <c r="P1941" s="0" t="str">
        <f aca="false">IF(ISBLANK(A1941),"",SUMIF($A$3:$A1941,P$2,$B$3:$B1941))</f>
        <v/>
      </c>
      <c r="Q1941" s="0" t="str">
        <f aca="false">IF(ISBLANK(A1941),"",SUMIF($A$3:$A1941,Q$2,$B$3:$B1941))</f>
        <v/>
      </c>
      <c r="R1941" s="0" t="str">
        <f aca="false">IF(ISBLANK(A1941),"",SUMIF($A$3:$A1941,R$2,$B$3:$B1941))</f>
        <v/>
      </c>
      <c r="T1941" s="9" t="str">
        <f aca="false">IF(ISBLANK(A1941),"",IF($A1941=T$2,$C1941,T1940))</f>
        <v/>
      </c>
      <c r="U1941" s="9" t="str">
        <f aca="false">IF(ISBLANK(A1941),"",IF($A1941=U$2,$C1941,U1940))</f>
        <v/>
      </c>
      <c r="V1941" s="9" t="str">
        <f aca="false">IF(ISBLANK(A1941),"",IF($A1941=V$2,$C1941,V1940))</f>
        <v/>
      </c>
      <c r="W1941" s="9" t="str">
        <f aca="false">IF(ISBLANK(A1941),"",IF($A1941=W$2,$C1941,W1940))</f>
        <v/>
      </c>
    </row>
    <row r="1942" customFormat="false" ht="14.1" hidden="false" customHeight="false" outlineLevel="0" collapsed="false">
      <c r="H1942" s="8" t="n">
        <f aca="false">IF(ISBLANK(D1942),,LEFT(D1942,LEN(D1942)-6)*1)</f>
        <v>0</v>
      </c>
      <c r="I1942" s="9" t="str">
        <f aca="false">IF(ISBLANK(A1942),"",-B1942*C1942)</f>
        <v/>
      </c>
      <c r="J1942" s="9" t="str">
        <f aca="false">IF(ISBLANK(A1942),"",-SUM(I$3:I1942))</f>
        <v/>
      </c>
      <c r="K1942" s="9" t="str">
        <f aca="false">IF(ISBLANK(A1942),"",SUMPRODUCT(O1942:R1942,T1942:W1942)-J1942)</f>
        <v/>
      </c>
      <c r="L1942" s="5" t="str">
        <f aca="false">IF(ISBLANK(A1942),"",K1942/$M$1)</f>
        <v/>
      </c>
      <c r="M1942" s="5" t="str">
        <f aca="false">IF(ISBLANK(A1942),"",K1942/($M$1+SUM(K$3:K1941)))</f>
        <v/>
      </c>
      <c r="N1942" s="0" t="str">
        <f aca="false">IF(ISBLANK(A1942),"",IF(H1943=0,NETWORKDAYS($H$3,H1942,holiday!$B$2:$B$10),IF(DAY(H1942)&lt;DAY(H1943),NETWORKDAYS($H$3,H1942,holiday!$B$2:$B$10),0)))</f>
        <v/>
      </c>
      <c r="O1942" s="0" t="str">
        <f aca="false">IF(ISBLANK(A1942),"",SUMIF($A$3:$A1942,O$2,$B$3:$B1942))</f>
        <v/>
      </c>
      <c r="P1942" s="0" t="str">
        <f aca="false">IF(ISBLANK(A1942),"",SUMIF($A$3:$A1942,P$2,$B$3:$B1942))</f>
        <v/>
      </c>
      <c r="Q1942" s="0" t="str">
        <f aca="false">IF(ISBLANK(A1942),"",SUMIF($A$3:$A1942,Q$2,$B$3:$B1942))</f>
        <v/>
      </c>
      <c r="R1942" s="0" t="str">
        <f aca="false">IF(ISBLANK(A1942),"",SUMIF($A$3:$A1942,R$2,$B$3:$B1942))</f>
        <v/>
      </c>
      <c r="T1942" s="9" t="str">
        <f aca="false">IF(ISBLANK(A1942),"",IF($A1942=T$2,$C1942,T1941))</f>
        <v/>
      </c>
      <c r="U1942" s="9" t="str">
        <f aca="false">IF(ISBLANK(A1942),"",IF($A1942=U$2,$C1942,U1941))</f>
        <v/>
      </c>
      <c r="V1942" s="9" t="str">
        <f aca="false">IF(ISBLANK(A1942),"",IF($A1942=V$2,$C1942,V1941))</f>
        <v/>
      </c>
      <c r="W1942" s="9" t="str">
        <f aca="false">IF(ISBLANK(A1942),"",IF($A1942=W$2,$C1942,W1941))</f>
        <v/>
      </c>
    </row>
    <row r="1943" customFormat="false" ht="14.1" hidden="false" customHeight="false" outlineLevel="0" collapsed="false">
      <c r="H1943" s="8" t="n">
        <f aca="false">IF(ISBLANK(D1943),,LEFT(D1943,LEN(D1943)-6)*1)</f>
        <v>0</v>
      </c>
      <c r="I1943" s="9" t="str">
        <f aca="false">IF(ISBLANK(A1943),"",-B1943*C1943)</f>
        <v/>
      </c>
      <c r="J1943" s="9" t="str">
        <f aca="false">IF(ISBLANK(A1943),"",-SUM(I$3:I1943))</f>
        <v/>
      </c>
      <c r="K1943" s="9" t="str">
        <f aca="false">IF(ISBLANK(A1943),"",SUMPRODUCT(O1943:R1943,T1943:W1943)-J1943)</f>
        <v/>
      </c>
      <c r="L1943" s="5" t="str">
        <f aca="false">IF(ISBLANK(A1943),"",K1943/$M$1)</f>
        <v/>
      </c>
      <c r="M1943" s="5" t="str">
        <f aca="false">IF(ISBLANK(A1943),"",K1943/($M$1+SUM(K$3:K1942)))</f>
        <v/>
      </c>
      <c r="N1943" s="0" t="str">
        <f aca="false">IF(ISBLANK(A1943),"",IF(H1944=0,NETWORKDAYS($H$3,H1943,holiday!$B$2:$B$10),IF(DAY(H1943)&lt;DAY(H1944),NETWORKDAYS($H$3,H1943,holiday!$B$2:$B$10),0)))</f>
        <v/>
      </c>
      <c r="O1943" s="0" t="str">
        <f aca="false">IF(ISBLANK(A1943),"",SUMIF($A$3:$A1943,O$2,$B$3:$B1943))</f>
        <v/>
      </c>
      <c r="P1943" s="0" t="str">
        <f aca="false">IF(ISBLANK(A1943),"",SUMIF($A$3:$A1943,P$2,$B$3:$B1943))</f>
        <v/>
      </c>
      <c r="Q1943" s="0" t="str">
        <f aca="false">IF(ISBLANK(A1943),"",SUMIF($A$3:$A1943,Q$2,$B$3:$B1943))</f>
        <v/>
      </c>
      <c r="R1943" s="0" t="str">
        <f aca="false">IF(ISBLANK(A1943),"",SUMIF($A$3:$A1943,R$2,$B$3:$B1943))</f>
        <v/>
      </c>
      <c r="T1943" s="9" t="str">
        <f aca="false">IF(ISBLANK(A1943),"",IF($A1943=T$2,$C1943,T1942))</f>
        <v/>
      </c>
      <c r="U1943" s="9" t="str">
        <f aca="false">IF(ISBLANK(A1943),"",IF($A1943=U$2,$C1943,U1942))</f>
        <v/>
      </c>
      <c r="V1943" s="9" t="str">
        <f aca="false">IF(ISBLANK(A1943),"",IF($A1943=V$2,$C1943,V1942))</f>
        <v/>
      </c>
      <c r="W1943" s="9" t="str">
        <f aca="false">IF(ISBLANK(A1943),"",IF($A1943=W$2,$C1943,W1942))</f>
        <v/>
      </c>
    </row>
    <row r="1944" customFormat="false" ht="14.1" hidden="false" customHeight="false" outlineLevel="0" collapsed="false">
      <c r="H1944" s="8" t="n">
        <f aca="false">IF(ISBLANK(D1944),,LEFT(D1944,LEN(D1944)-6)*1)</f>
        <v>0</v>
      </c>
      <c r="I1944" s="9" t="str">
        <f aca="false">IF(ISBLANK(A1944),"",-B1944*C1944)</f>
        <v/>
      </c>
      <c r="J1944" s="9" t="str">
        <f aca="false">IF(ISBLANK(A1944),"",-SUM(I$3:I1944))</f>
        <v/>
      </c>
      <c r="K1944" s="9" t="str">
        <f aca="false">IF(ISBLANK(A1944),"",SUMPRODUCT(O1944:R1944,T1944:W1944)-J1944)</f>
        <v/>
      </c>
      <c r="L1944" s="5" t="str">
        <f aca="false">IF(ISBLANK(A1944),"",K1944/$M$1)</f>
        <v/>
      </c>
      <c r="M1944" s="5" t="str">
        <f aca="false">IF(ISBLANK(A1944),"",K1944/($M$1+SUM(K$3:K1943)))</f>
        <v/>
      </c>
      <c r="N1944" s="0" t="str">
        <f aca="false">IF(ISBLANK(A1944),"",IF(H1945=0,NETWORKDAYS($H$3,H1944,holiday!$B$2:$B$10),IF(DAY(H1944)&lt;DAY(H1945),NETWORKDAYS($H$3,H1944,holiday!$B$2:$B$10),0)))</f>
        <v/>
      </c>
      <c r="O1944" s="0" t="str">
        <f aca="false">IF(ISBLANK(A1944),"",SUMIF($A$3:$A1944,O$2,$B$3:$B1944))</f>
        <v/>
      </c>
      <c r="P1944" s="0" t="str">
        <f aca="false">IF(ISBLANK(A1944),"",SUMIF($A$3:$A1944,P$2,$B$3:$B1944))</f>
        <v/>
      </c>
      <c r="Q1944" s="0" t="str">
        <f aca="false">IF(ISBLANK(A1944),"",SUMIF($A$3:$A1944,Q$2,$B$3:$B1944))</f>
        <v/>
      </c>
      <c r="R1944" s="0" t="str">
        <f aca="false">IF(ISBLANK(A1944),"",SUMIF($A$3:$A1944,R$2,$B$3:$B1944))</f>
        <v/>
      </c>
      <c r="T1944" s="9" t="str">
        <f aca="false">IF(ISBLANK(A1944),"",IF($A1944=T$2,$C1944,T1943))</f>
        <v/>
      </c>
      <c r="U1944" s="9" t="str">
        <f aca="false">IF(ISBLANK(A1944),"",IF($A1944=U$2,$C1944,U1943))</f>
        <v/>
      </c>
      <c r="V1944" s="9" t="str">
        <f aca="false">IF(ISBLANK(A1944),"",IF($A1944=V$2,$C1944,V1943))</f>
        <v/>
      </c>
      <c r="W1944" s="9" t="str">
        <f aca="false">IF(ISBLANK(A1944),"",IF($A1944=W$2,$C1944,W1943))</f>
        <v/>
      </c>
    </row>
    <row r="1945" customFormat="false" ht="14.1" hidden="false" customHeight="false" outlineLevel="0" collapsed="false">
      <c r="H1945" s="8" t="n">
        <f aca="false">IF(ISBLANK(D1945),,LEFT(D1945,LEN(D1945)-6)*1)</f>
        <v>0</v>
      </c>
      <c r="I1945" s="9" t="str">
        <f aca="false">IF(ISBLANK(A1945),"",-B1945*C1945)</f>
        <v/>
      </c>
      <c r="J1945" s="9" t="str">
        <f aca="false">IF(ISBLANK(A1945),"",-SUM(I$3:I1945))</f>
        <v/>
      </c>
      <c r="K1945" s="9" t="str">
        <f aca="false">IF(ISBLANK(A1945),"",SUMPRODUCT(O1945:R1945,T1945:W1945)-J1945)</f>
        <v/>
      </c>
      <c r="L1945" s="5" t="str">
        <f aca="false">IF(ISBLANK(A1945),"",K1945/$M$1)</f>
        <v/>
      </c>
      <c r="M1945" s="5" t="str">
        <f aca="false">IF(ISBLANK(A1945),"",K1945/($M$1+SUM(K$3:K1944)))</f>
        <v/>
      </c>
      <c r="N1945" s="0" t="str">
        <f aca="false">IF(ISBLANK(A1945),"",IF(H1946=0,NETWORKDAYS($H$3,H1945,holiday!$B$2:$B$10),IF(DAY(H1945)&lt;DAY(H1946),NETWORKDAYS($H$3,H1945,holiday!$B$2:$B$10),0)))</f>
        <v/>
      </c>
      <c r="O1945" s="0" t="str">
        <f aca="false">IF(ISBLANK(A1945),"",SUMIF($A$3:$A1945,O$2,$B$3:$B1945))</f>
        <v/>
      </c>
      <c r="P1945" s="0" t="str">
        <f aca="false">IF(ISBLANK(A1945),"",SUMIF($A$3:$A1945,P$2,$B$3:$B1945))</f>
        <v/>
      </c>
      <c r="Q1945" s="0" t="str">
        <f aca="false">IF(ISBLANK(A1945),"",SUMIF($A$3:$A1945,Q$2,$B$3:$B1945))</f>
        <v/>
      </c>
      <c r="R1945" s="0" t="str">
        <f aca="false">IF(ISBLANK(A1945),"",SUMIF($A$3:$A1945,R$2,$B$3:$B1945))</f>
        <v/>
      </c>
      <c r="T1945" s="9" t="str">
        <f aca="false">IF(ISBLANK(A1945),"",IF($A1945=T$2,$C1945,T1944))</f>
        <v/>
      </c>
      <c r="U1945" s="9" t="str">
        <f aca="false">IF(ISBLANK(A1945),"",IF($A1945=U$2,$C1945,U1944))</f>
        <v/>
      </c>
      <c r="V1945" s="9" t="str">
        <f aca="false">IF(ISBLANK(A1945),"",IF($A1945=V$2,$C1945,V1944))</f>
        <v/>
      </c>
      <c r="W1945" s="9" t="str">
        <f aca="false">IF(ISBLANK(A1945),"",IF($A1945=W$2,$C1945,W1944))</f>
        <v/>
      </c>
    </row>
    <row r="1946" customFormat="false" ht="14.1" hidden="false" customHeight="false" outlineLevel="0" collapsed="false">
      <c r="H1946" s="8" t="n">
        <f aca="false">IF(ISBLANK(D1946),,LEFT(D1946,LEN(D1946)-6)*1)</f>
        <v>0</v>
      </c>
      <c r="I1946" s="9" t="str">
        <f aca="false">IF(ISBLANK(A1946),"",-B1946*C1946)</f>
        <v/>
      </c>
      <c r="J1946" s="9" t="str">
        <f aca="false">IF(ISBLANK(A1946),"",-SUM(I$3:I1946))</f>
        <v/>
      </c>
      <c r="K1946" s="9" t="str">
        <f aca="false">IF(ISBLANK(A1946),"",SUMPRODUCT(O1946:R1946,T1946:W1946)-J1946)</f>
        <v/>
      </c>
      <c r="L1946" s="5" t="str">
        <f aca="false">IF(ISBLANK(A1946),"",K1946/$M$1)</f>
        <v/>
      </c>
      <c r="M1946" s="5" t="str">
        <f aca="false">IF(ISBLANK(A1946),"",K1946/($M$1+SUM(K$3:K1945)))</f>
        <v/>
      </c>
      <c r="N1946" s="0" t="str">
        <f aca="false">IF(ISBLANK(A1946),"",IF(H1947=0,NETWORKDAYS($H$3,H1946,holiday!$B$2:$B$10),IF(DAY(H1946)&lt;DAY(H1947),NETWORKDAYS($H$3,H1946,holiday!$B$2:$B$10),0)))</f>
        <v/>
      </c>
      <c r="O1946" s="0" t="str">
        <f aca="false">IF(ISBLANK(A1946),"",SUMIF($A$3:$A1946,O$2,$B$3:$B1946))</f>
        <v/>
      </c>
      <c r="P1946" s="0" t="str">
        <f aca="false">IF(ISBLANK(A1946),"",SUMIF($A$3:$A1946,P$2,$B$3:$B1946))</f>
        <v/>
      </c>
      <c r="Q1946" s="0" t="str">
        <f aca="false">IF(ISBLANK(A1946),"",SUMIF($A$3:$A1946,Q$2,$B$3:$B1946))</f>
        <v/>
      </c>
      <c r="R1946" s="0" t="str">
        <f aca="false">IF(ISBLANK(A1946),"",SUMIF($A$3:$A1946,R$2,$B$3:$B1946))</f>
        <v/>
      </c>
      <c r="T1946" s="9" t="str">
        <f aca="false">IF(ISBLANK(A1946),"",IF($A1946=T$2,$C1946,T1945))</f>
        <v/>
      </c>
      <c r="U1946" s="9" t="str">
        <f aca="false">IF(ISBLANK(A1946),"",IF($A1946=U$2,$C1946,U1945))</f>
        <v/>
      </c>
      <c r="V1946" s="9" t="str">
        <f aca="false">IF(ISBLANK(A1946),"",IF($A1946=V$2,$C1946,V1945))</f>
        <v/>
      </c>
      <c r="W1946" s="9" t="str">
        <f aca="false">IF(ISBLANK(A1946),"",IF($A1946=W$2,$C1946,W1945))</f>
        <v/>
      </c>
    </row>
    <row r="1947" customFormat="false" ht="14.1" hidden="false" customHeight="false" outlineLevel="0" collapsed="false">
      <c r="H1947" s="8" t="n">
        <f aca="false">IF(ISBLANK(D1947),,LEFT(D1947,LEN(D1947)-6)*1)</f>
        <v>0</v>
      </c>
      <c r="I1947" s="9" t="str">
        <f aca="false">IF(ISBLANK(A1947),"",-B1947*C1947)</f>
        <v/>
      </c>
      <c r="J1947" s="9" t="str">
        <f aca="false">IF(ISBLANK(A1947),"",-SUM(I$3:I1947))</f>
        <v/>
      </c>
      <c r="K1947" s="9" t="str">
        <f aca="false">IF(ISBLANK(A1947),"",SUMPRODUCT(O1947:R1947,T1947:W1947)-J1947)</f>
        <v/>
      </c>
      <c r="L1947" s="5" t="str">
        <f aca="false">IF(ISBLANK(A1947),"",K1947/$M$1)</f>
        <v/>
      </c>
      <c r="M1947" s="5" t="str">
        <f aca="false">IF(ISBLANK(A1947),"",K1947/($M$1+SUM(K$3:K1946)))</f>
        <v/>
      </c>
      <c r="N1947" s="0" t="str">
        <f aca="false">IF(ISBLANK(A1947),"",IF(H1948=0,NETWORKDAYS($H$3,H1947,holiday!$B$2:$B$10),IF(DAY(H1947)&lt;DAY(H1948),NETWORKDAYS($H$3,H1947,holiday!$B$2:$B$10),0)))</f>
        <v/>
      </c>
      <c r="O1947" s="0" t="str">
        <f aca="false">IF(ISBLANK(A1947),"",SUMIF($A$3:$A1947,O$2,$B$3:$B1947))</f>
        <v/>
      </c>
      <c r="P1947" s="0" t="str">
        <f aca="false">IF(ISBLANK(A1947),"",SUMIF($A$3:$A1947,P$2,$B$3:$B1947))</f>
        <v/>
      </c>
      <c r="Q1947" s="0" t="str">
        <f aca="false">IF(ISBLANK(A1947),"",SUMIF($A$3:$A1947,Q$2,$B$3:$B1947))</f>
        <v/>
      </c>
      <c r="R1947" s="0" t="str">
        <f aca="false">IF(ISBLANK(A1947),"",SUMIF($A$3:$A1947,R$2,$B$3:$B1947))</f>
        <v/>
      </c>
      <c r="T1947" s="9" t="str">
        <f aca="false">IF(ISBLANK(A1947),"",IF($A1947=T$2,$C1947,T1946))</f>
        <v/>
      </c>
      <c r="U1947" s="9" t="str">
        <f aca="false">IF(ISBLANK(A1947),"",IF($A1947=U$2,$C1947,U1946))</f>
        <v/>
      </c>
      <c r="V1947" s="9" t="str">
        <f aca="false">IF(ISBLANK(A1947),"",IF($A1947=V$2,$C1947,V1946))</f>
        <v/>
      </c>
      <c r="W1947" s="9" t="str">
        <f aca="false">IF(ISBLANK(A1947),"",IF($A1947=W$2,$C1947,W1946))</f>
        <v/>
      </c>
    </row>
    <row r="1948" customFormat="false" ht="14.1" hidden="false" customHeight="false" outlineLevel="0" collapsed="false">
      <c r="H1948" s="8" t="n">
        <f aca="false">IF(ISBLANK(D1948),,LEFT(D1948,LEN(D1948)-6)*1)</f>
        <v>0</v>
      </c>
      <c r="I1948" s="9" t="str">
        <f aca="false">IF(ISBLANK(A1948),"",-B1948*C1948)</f>
        <v/>
      </c>
      <c r="J1948" s="9" t="str">
        <f aca="false">IF(ISBLANK(A1948),"",-SUM(I$3:I1948))</f>
        <v/>
      </c>
      <c r="K1948" s="9" t="str">
        <f aca="false">IF(ISBLANK(A1948),"",SUMPRODUCT(O1948:R1948,T1948:W1948)-J1948)</f>
        <v/>
      </c>
      <c r="L1948" s="5" t="str">
        <f aca="false">IF(ISBLANK(A1948),"",K1948/$M$1)</f>
        <v/>
      </c>
      <c r="M1948" s="5" t="str">
        <f aca="false">IF(ISBLANK(A1948),"",K1948/($M$1+SUM(K$3:K1947)))</f>
        <v/>
      </c>
      <c r="N1948" s="0" t="str">
        <f aca="false">IF(ISBLANK(A1948),"",IF(H1949=0,NETWORKDAYS($H$3,H1948,holiday!$B$2:$B$10),IF(DAY(H1948)&lt;DAY(H1949),NETWORKDAYS($H$3,H1948,holiday!$B$2:$B$10),0)))</f>
        <v/>
      </c>
      <c r="O1948" s="0" t="str">
        <f aca="false">IF(ISBLANK(A1948),"",SUMIF($A$3:$A1948,O$2,$B$3:$B1948))</f>
        <v/>
      </c>
      <c r="P1948" s="0" t="str">
        <f aca="false">IF(ISBLANK(A1948),"",SUMIF($A$3:$A1948,P$2,$B$3:$B1948))</f>
        <v/>
      </c>
      <c r="Q1948" s="0" t="str">
        <f aca="false">IF(ISBLANK(A1948),"",SUMIF($A$3:$A1948,Q$2,$B$3:$B1948))</f>
        <v/>
      </c>
      <c r="R1948" s="0" t="str">
        <f aca="false">IF(ISBLANK(A1948),"",SUMIF($A$3:$A1948,R$2,$B$3:$B1948))</f>
        <v/>
      </c>
      <c r="T1948" s="9" t="str">
        <f aca="false">IF(ISBLANK(A1948),"",IF($A1948=T$2,$C1948,T1947))</f>
        <v/>
      </c>
      <c r="U1948" s="9" t="str">
        <f aca="false">IF(ISBLANK(A1948),"",IF($A1948=U$2,$C1948,U1947))</f>
        <v/>
      </c>
      <c r="V1948" s="9" t="str">
        <f aca="false">IF(ISBLANK(A1948),"",IF($A1948=V$2,$C1948,V1947))</f>
        <v/>
      </c>
      <c r="W1948" s="9" t="str">
        <f aca="false">IF(ISBLANK(A1948),"",IF($A1948=W$2,$C1948,W1947))</f>
        <v/>
      </c>
    </row>
    <row r="1949" customFormat="false" ht="14.1" hidden="false" customHeight="false" outlineLevel="0" collapsed="false">
      <c r="H1949" s="8" t="n">
        <f aca="false">IF(ISBLANK(D1949),,LEFT(D1949,LEN(D1949)-6)*1)</f>
        <v>0</v>
      </c>
      <c r="I1949" s="9" t="str">
        <f aca="false">IF(ISBLANK(A1949),"",-B1949*C1949)</f>
        <v/>
      </c>
      <c r="J1949" s="9" t="str">
        <f aca="false">IF(ISBLANK(A1949),"",-SUM(I$3:I1949))</f>
        <v/>
      </c>
      <c r="K1949" s="9" t="str">
        <f aca="false">IF(ISBLANK(A1949),"",SUMPRODUCT(O1949:R1949,T1949:W1949)-J1949)</f>
        <v/>
      </c>
      <c r="L1949" s="5" t="str">
        <f aca="false">IF(ISBLANK(A1949),"",K1949/$M$1)</f>
        <v/>
      </c>
      <c r="M1949" s="5" t="str">
        <f aca="false">IF(ISBLANK(A1949),"",K1949/($M$1+SUM(K$3:K1948)))</f>
        <v/>
      </c>
      <c r="N1949" s="0" t="str">
        <f aca="false">IF(ISBLANK(A1949),"",IF(H1950=0,NETWORKDAYS($H$3,H1949,holiday!$B$2:$B$10),IF(DAY(H1949)&lt;DAY(H1950),NETWORKDAYS($H$3,H1949,holiday!$B$2:$B$10),0)))</f>
        <v/>
      </c>
      <c r="O1949" s="0" t="str">
        <f aca="false">IF(ISBLANK(A1949),"",SUMIF($A$3:$A1949,O$2,$B$3:$B1949))</f>
        <v/>
      </c>
      <c r="P1949" s="0" t="str">
        <f aca="false">IF(ISBLANK(A1949),"",SUMIF($A$3:$A1949,P$2,$B$3:$B1949))</f>
        <v/>
      </c>
      <c r="Q1949" s="0" t="str">
        <f aca="false">IF(ISBLANK(A1949),"",SUMIF($A$3:$A1949,Q$2,$B$3:$B1949))</f>
        <v/>
      </c>
      <c r="R1949" s="0" t="str">
        <f aca="false">IF(ISBLANK(A1949),"",SUMIF($A$3:$A1949,R$2,$B$3:$B1949))</f>
        <v/>
      </c>
      <c r="T1949" s="9" t="str">
        <f aca="false">IF(ISBLANK(A1949),"",IF($A1949=T$2,$C1949,T1948))</f>
        <v/>
      </c>
      <c r="U1949" s="9" t="str">
        <f aca="false">IF(ISBLANK(A1949),"",IF($A1949=U$2,$C1949,U1948))</f>
        <v/>
      </c>
      <c r="V1949" s="9" t="str">
        <f aca="false">IF(ISBLANK(A1949),"",IF($A1949=V$2,$C1949,V1948))</f>
        <v/>
      </c>
      <c r="W1949" s="9" t="str">
        <f aca="false">IF(ISBLANK(A1949),"",IF($A1949=W$2,$C1949,W1948))</f>
        <v/>
      </c>
    </row>
    <row r="1950" customFormat="false" ht="14.1" hidden="false" customHeight="false" outlineLevel="0" collapsed="false">
      <c r="H1950" s="8" t="n">
        <f aca="false">IF(ISBLANK(D1950),,LEFT(D1950,LEN(D1950)-6)*1)</f>
        <v>0</v>
      </c>
      <c r="I1950" s="9" t="str">
        <f aca="false">IF(ISBLANK(A1950),"",-B1950*C1950)</f>
        <v/>
      </c>
      <c r="J1950" s="9" t="str">
        <f aca="false">IF(ISBLANK(A1950),"",-SUM(I$3:I1950))</f>
        <v/>
      </c>
      <c r="K1950" s="9" t="str">
        <f aca="false">IF(ISBLANK(A1950),"",SUMPRODUCT(O1950:R1950,T1950:W1950)-J1950)</f>
        <v/>
      </c>
      <c r="L1950" s="5" t="str">
        <f aca="false">IF(ISBLANK(A1950),"",K1950/$M$1)</f>
        <v/>
      </c>
      <c r="M1950" s="5" t="str">
        <f aca="false">IF(ISBLANK(A1950),"",K1950/($M$1+SUM(K$3:K1949)))</f>
        <v/>
      </c>
      <c r="N1950" s="0" t="str">
        <f aca="false">IF(ISBLANK(A1950),"",IF(H1951=0,NETWORKDAYS($H$3,H1950,holiday!$B$2:$B$10),IF(DAY(H1950)&lt;DAY(H1951),NETWORKDAYS($H$3,H1950,holiday!$B$2:$B$10),0)))</f>
        <v/>
      </c>
      <c r="O1950" s="0" t="str">
        <f aca="false">IF(ISBLANK(A1950),"",SUMIF($A$3:$A1950,O$2,$B$3:$B1950))</f>
        <v/>
      </c>
      <c r="P1950" s="0" t="str">
        <f aca="false">IF(ISBLANK(A1950),"",SUMIF($A$3:$A1950,P$2,$B$3:$B1950))</f>
        <v/>
      </c>
      <c r="Q1950" s="0" t="str">
        <f aca="false">IF(ISBLANK(A1950),"",SUMIF($A$3:$A1950,Q$2,$B$3:$B1950))</f>
        <v/>
      </c>
      <c r="R1950" s="0" t="str">
        <f aca="false">IF(ISBLANK(A1950),"",SUMIF($A$3:$A1950,R$2,$B$3:$B1950))</f>
        <v/>
      </c>
      <c r="T1950" s="9" t="str">
        <f aca="false">IF(ISBLANK(A1950),"",IF($A1950=T$2,$C1950,T1949))</f>
        <v/>
      </c>
      <c r="U1950" s="9" t="str">
        <f aca="false">IF(ISBLANK(A1950),"",IF($A1950=U$2,$C1950,U1949))</f>
        <v/>
      </c>
      <c r="V1950" s="9" t="str">
        <f aca="false">IF(ISBLANK(A1950),"",IF($A1950=V$2,$C1950,V1949))</f>
        <v/>
      </c>
      <c r="W1950" s="9" t="str">
        <f aca="false">IF(ISBLANK(A1950),"",IF($A1950=W$2,$C1950,W1949))</f>
        <v/>
      </c>
    </row>
    <row r="1951" customFormat="false" ht="14.1" hidden="false" customHeight="false" outlineLevel="0" collapsed="false">
      <c r="H1951" s="8" t="n">
        <f aca="false">IF(ISBLANK(D1951),,LEFT(D1951,LEN(D1951)-6)*1)</f>
        <v>0</v>
      </c>
      <c r="I1951" s="9" t="str">
        <f aca="false">IF(ISBLANK(A1951),"",-B1951*C1951)</f>
        <v/>
      </c>
      <c r="J1951" s="9" t="str">
        <f aca="false">IF(ISBLANK(A1951),"",-SUM(I$3:I1951))</f>
        <v/>
      </c>
      <c r="K1951" s="9" t="str">
        <f aca="false">IF(ISBLANK(A1951),"",SUMPRODUCT(O1951:R1951,T1951:W1951)-J1951)</f>
        <v/>
      </c>
      <c r="L1951" s="5" t="str">
        <f aca="false">IF(ISBLANK(A1951),"",K1951/$M$1)</f>
        <v/>
      </c>
      <c r="M1951" s="5" t="str">
        <f aca="false">IF(ISBLANK(A1951),"",K1951/($M$1+SUM(K$3:K1950)))</f>
        <v/>
      </c>
      <c r="N1951" s="0" t="str">
        <f aca="false">IF(ISBLANK(A1951),"",IF(H1952=0,NETWORKDAYS($H$3,H1951,holiday!$B$2:$B$10),IF(DAY(H1951)&lt;DAY(H1952),NETWORKDAYS($H$3,H1951,holiday!$B$2:$B$10),0)))</f>
        <v/>
      </c>
      <c r="O1951" s="0" t="str">
        <f aca="false">IF(ISBLANK(A1951),"",SUMIF($A$3:$A1951,O$2,$B$3:$B1951))</f>
        <v/>
      </c>
      <c r="P1951" s="0" t="str">
        <f aca="false">IF(ISBLANK(A1951),"",SUMIF($A$3:$A1951,P$2,$B$3:$B1951))</f>
        <v/>
      </c>
      <c r="Q1951" s="0" t="str">
        <f aca="false">IF(ISBLANK(A1951),"",SUMIF($A$3:$A1951,Q$2,$B$3:$B1951))</f>
        <v/>
      </c>
      <c r="R1951" s="0" t="str">
        <f aca="false">IF(ISBLANK(A1951),"",SUMIF($A$3:$A1951,R$2,$B$3:$B1951))</f>
        <v/>
      </c>
      <c r="T1951" s="9" t="str">
        <f aca="false">IF(ISBLANK(A1951),"",IF($A1951=T$2,$C1951,T1950))</f>
        <v/>
      </c>
      <c r="U1951" s="9" t="str">
        <f aca="false">IF(ISBLANK(A1951),"",IF($A1951=U$2,$C1951,U1950))</f>
        <v/>
      </c>
      <c r="V1951" s="9" t="str">
        <f aca="false">IF(ISBLANK(A1951),"",IF($A1951=V$2,$C1951,V1950))</f>
        <v/>
      </c>
      <c r="W1951" s="9" t="str">
        <f aca="false">IF(ISBLANK(A1951),"",IF($A1951=W$2,$C1951,W1950))</f>
        <v/>
      </c>
    </row>
    <row r="1952" customFormat="false" ht="14.1" hidden="false" customHeight="false" outlineLevel="0" collapsed="false">
      <c r="H1952" s="8" t="n">
        <f aca="false">IF(ISBLANK(D1952),,LEFT(D1952,LEN(D1952)-6)*1)</f>
        <v>0</v>
      </c>
      <c r="I1952" s="9" t="str">
        <f aca="false">IF(ISBLANK(A1952),"",-B1952*C1952)</f>
        <v/>
      </c>
      <c r="J1952" s="9" t="str">
        <f aca="false">IF(ISBLANK(A1952),"",-SUM(I$3:I1952))</f>
        <v/>
      </c>
      <c r="K1952" s="9" t="str">
        <f aca="false">IF(ISBLANK(A1952),"",SUMPRODUCT(O1952:R1952,T1952:W1952)-J1952)</f>
        <v/>
      </c>
      <c r="L1952" s="5" t="str">
        <f aca="false">IF(ISBLANK(A1952),"",K1952/$M$1)</f>
        <v/>
      </c>
      <c r="M1952" s="5" t="str">
        <f aca="false">IF(ISBLANK(A1952),"",K1952/($M$1+SUM(K$3:K1951)))</f>
        <v/>
      </c>
      <c r="N1952" s="0" t="str">
        <f aca="false">IF(ISBLANK(A1952),"",IF(H1953=0,NETWORKDAYS($H$3,H1952,holiday!$B$2:$B$10),IF(DAY(H1952)&lt;DAY(H1953),NETWORKDAYS($H$3,H1952,holiday!$B$2:$B$10),0)))</f>
        <v/>
      </c>
      <c r="O1952" s="0" t="str">
        <f aca="false">IF(ISBLANK(A1952),"",SUMIF($A$3:$A1952,O$2,$B$3:$B1952))</f>
        <v/>
      </c>
      <c r="P1952" s="0" t="str">
        <f aca="false">IF(ISBLANK(A1952),"",SUMIF($A$3:$A1952,P$2,$B$3:$B1952))</f>
        <v/>
      </c>
      <c r="Q1952" s="0" t="str">
        <f aca="false">IF(ISBLANK(A1952),"",SUMIF($A$3:$A1952,Q$2,$B$3:$B1952))</f>
        <v/>
      </c>
      <c r="R1952" s="0" t="str">
        <f aca="false">IF(ISBLANK(A1952),"",SUMIF($A$3:$A1952,R$2,$B$3:$B1952))</f>
        <v/>
      </c>
      <c r="T1952" s="9" t="str">
        <f aca="false">IF(ISBLANK(A1952),"",IF($A1952=T$2,$C1952,T1951))</f>
        <v/>
      </c>
      <c r="U1952" s="9" t="str">
        <f aca="false">IF(ISBLANK(A1952),"",IF($A1952=U$2,$C1952,U1951))</f>
        <v/>
      </c>
      <c r="V1952" s="9" t="str">
        <f aca="false">IF(ISBLANK(A1952),"",IF($A1952=V$2,$C1952,V1951))</f>
        <v/>
      </c>
      <c r="W1952" s="9" t="str">
        <f aca="false">IF(ISBLANK(A1952),"",IF($A1952=W$2,$C1952,W1951))</f>
        <v/>
      </c>
    </row>
    <row r="1953" customFormat="false" ht="14.1" hidden="false" customHeight="false" outlineLevel="0" collapsed="false">
      <c r="H1953" s="8" t="n">
        <f aca="false">IF(ISBLANK(D1953),,LEFT(D1953,LEN(D1953)-6)*1)</f>
        <v>0</v>
      </c>
      <c r="I1953" s="9" t="str">
        <f aca="false">IF(ISBLANK(A1953),"",-B1953*C1953)</f>
        <v/>
      </c>
      <c r="J1953" s="9" t="str">
        <f aca="false">IF(ISBLANK(A1953),"",-SUM(I$3:I1953))</f>
        <v/>
      </c>
      <c r="K1953" s="9" t="str">
        <f aca="false">IF(ISBLANK(A1953),"",SUMPRODUCT(O1953:R1953,T1953:W1953)-J1953)</f>
        <v/>
      </c>
      <c r="L1953" s="5" t="str">
        <f aca="false">IF(ISBLANK(A1953),"",K1953/$M$1)</f>
        <v/>
      </c>
      <c r="M1953" s="5" t="str">
        <f aca="false">IF(ISBLANK(A1953),"",K1953/($M$1+SUM(K$3:K1952)))</f>
        <v/>
      </c>
      <c r="N1953" s="0" t="str">
        <f aca="false">IF(ISBLANK(A1953),"",IF(H1954=0,NETWORKDAYS($H$3,H1953,holiday!$B$2:$B$10),IF(DAY(H1953)&lt;DAY(H1954),NETWORKDAYS($H$3,H1953,holiday!$B$2:$B$10),0)))</f>
        <v/>
      </c>
      <c r="O1953" s="0" t="str">
        <f aca="false">IF(ISBLANK(A1953),"",SUMIF($A$3:$A1953,O$2,$B$3:$B1953))</f>
        <v/>
      </c>
      <c r="P1953" s="0" t="str">
        <f aca="false">IF(ISBLANK(A1953),"",SUMIF($A$3:$A1953,P$2,$B$3:$B1953))</f>
        <v/>
      </c>
      <c r="Q1953" s="0" t="str">
        <f aca="false">IF(ISBLANK(A1953),"",SUMIF($A$3:$A1953,Q$2,$B$3:$B1953))</f>
        <v/>
      </c>
      <c r="R1953" s="0" t="str">
        <f aca="false">IF(ISBLANK(A1953),"",SUMIF($A$3:$A1953,R$2,$B$3:$B1953))</f>
        <v/>
      </c>
      <c r="T1953" s="9" t="str">
        <f aca="false">IF(ISBLANK(A1953),"",IF($A1953=T$2,$C1953,T1952))</f>
        <v/>
      </c>
      <c r="U1953" s="9" t="str">
        <f aca="false">IF(ISBLANK(A1953),"",IF($A1953=U$2,$C1953,U1952))</f>
        <v/>
      </c>
      <c r="V1953" s="9" t="str">
        <f aca="false">IF(ISBLANK(A1953),"",IF($A1953=V$2,$C1953,V1952))</f>
        <v/>
      </c>
      <c r="W1953" s="9" t="str">
        <f aca="false">IF(ISBLANK(A1953),"",IF($A1953=W$2,$C1953,W1952))</f>
        <v/>
      </c>
    </row>
    <row r="1954" customFormat="false" ht="14.1" hidden="false" customHeight="false" outlineLevel="0" collapsed="false">
      <c r="H1954" s="8" t="n">
        <f aca="false">IF(ISBLANK(D1954),,LEFT(D1954,LEN(D1954)-6)*1)</f>
        <v>0</v>
      </c>
      <c r="I1954" s="9" t="str">
        <f aca="false">IF(ISBLANK(A1954),"",-B1954*C1954)</f>
        <v/>
      </c>
      <c r="J1954" s="9" t="str">
        <f aca="false">IF(ISBLANK(A1954),"",-SUM(I$3:I1954))</f>
        <v/>
      </c>
      <c r="K1954" s="9" t="str">
        <f aca="false">IF(ISBLANK(A1954),"",SUMPRODUCT(O1954:R1954,T1954:W1954)-J1954)</f>
        <v/>
      </c>
      <c r="L1954" s="5" t="str">
        <f aca="false">IF(ISBLANK(A1954),"",K1954/$M$1)</f>
        <v/>
      </c>
      <c r="M1954" s="5" t="str">
        <f aca="false">IF(ISBLANK(A1954),"",K1954/($M$1+SUM(K$3:K1953)))</f>
        <v/>
      </c>
      <c r="N1954" s="0" t="str">
        <f aca="false">IF(ISBLANK(A1954),"",IF(H1955=0,NETWORKDAYS($H$3,H1954,holiday!$B$2:$B$10),IF(DAY(H1954)&lt;DAY(H1955),NETWORKDAYS($H$3,H1954,holiday!$B$2:$B$10),0)))</f>
        <v/>
      </c>
      <c r="O1954" s="0" t="str">
        <f aca="false">IF(ISBLANK(A1954),"",SUMIF($A$3:$A1954,O$2,$B$3:$B1954))</f>
        <v/>
      </c>
      <c r="P1954" s="0" t="str">
        <f aca="false">IF(ISBLANK(A1954),"",SUMIF($A$3:$A1954,P$2,$B$3:$B1954))</f>
        <v/>
      </c>
      <c r="Q1954" s="0" t="str">
        <f aca="false">IF(ISBLANK(A1954),"",SUMIF($A$3:$A1954,Q$2,$B$3:$B1954))</f>
        <v/>
      </c>
      <c r="R1954" s="0" t="str">
        <f aca="false">IF(ISBLANK(A1954),"",SUMIF($A$3:$A1954,R$2,$B$3:$B1954))</f>
        <v/>
      </c>
      <c r="T1954" s="9" t="str">
        <f aca="false">IF(ISBLANK(A1954),"",IF($A1954=T$2,$C1954,T1953))</f>
        <v/>
      </c>
      <c r="U1954" s="9" t="str">
        <f aca="false">IF(ISBLANK(A1954),"",IF($A1954=U$2,$C1954,U1953))</f>
        <v/>
      </c>
      <c r="V1954" s="9" t="str">
        <f aca="false">IF(ISBLANK(A1954),"",IF($A1954=V$2,$C1954,V1953))</f>
        <v/>
      </c>
      <c r="W1954" s="9" t="str">
        <f aca="false">IF(ISBLANK(A1954),"",IF($A1954=W$2,$C1954,W1953))</f>
        <v/>
      </c>
    </row>
    <row r="1955" customFormat="false" ht="14.1" hidden="false" customHeight="false" outlineLevel="0" collapsed="false">
      <c r="H1955" s="8" t="n">
        <f aca="false">IF(ISBLANK(D1955),,LEFT(D1955,LEN(D1955)-6)*1)</f>
        <v>0</v>
      </c>
      <c r="I1955" s="9" t="str">
        <f aca="false">IF(ISBLANK(A1955),"",-B1955*C1955)</f>
        <v/>
      </c>
      <c r="J1955" s="9" t="str">
        <f aca="false">IF(ISBLANK(A1955),"",-SUM(I$3:I1955))</f>
        <v/>
      </c>
      <c r="K1955" s="9" t="str">
        <f aca="false">IF(ISBLANK(A1955),"",SUMPRODUCT(O1955:R1955,T1955:W1955)-J1955)</f>
        <v/>
      </c>
      <c r="L1955" s="5" t="str">
        <f aca="false">IF(ISBLANK(A1955),"",K1955/$M$1)</f>
        <v/>
      </c>
      <c r="M1955" s="5" t="str">
        <f aca="false">IF(ISBLANK(A1955),"",K1955/($M$1+SUM(K$3:K1954)))</f>
        <v/>
      </c>
      <c r="N1955" s="0" t="str">
        <f aca="false">IF(ISBLANK(A1955),"",IF(H1956=0,NETWORKDAYS($H$3,H1955,holiday!$B$2:$B$10),IF(DAY(H1955)&lt;DAY(H1956),NETWORKDAYS($H$3,H1955,holiday!$B$2:$B$10),0)))</f>
        <v/>
      </c>
      <c r="O1955" s="0" t="str">
        <f aca="false">IF(ISBLANK(A1955),"",SUMIF($A$3:$A1955,O$2,$B$3:$B1955))</f>
        <v/>
      </c>
      <c r="P1955" s="0" t="str">
        <f aca="false">IF(ISBLANK(A1955),"",SUMIF($A$3:$A1955,P$2,$B$3:$B1955))</f>
        <v/>
      </c>
      <c r="Q1955" s="0" t="str">
        <f aca="false">IF(ISBLANK(A1955),"",SUMIF($A$3:$A1955,Q$2,$B$3:$B1955))</f>
        <v/>
      </c>
      <c r="R1955" s="0" t="str">
        <f aca="false">IF(ISBLANK(A1955),"",SUMIF($A$3:$A1955,R$2,$B$3:$B1955))</f>
        <v/>
      </c>
      <c r="T1955" s="9" t="str">
        <f aca="false">IF(ISBLANK(A1955),"",IF($A1955=T$2,$C1955,T1954))</f>
        <v/>
      </c>
      <c r="U1955" s="9" t="str">
        <f aca="false">IF(ISBLANK(A1955),"",IF($A1955=U$2,$C1955,U1954))</f>
        <v/>
      </c>
      <c r="V1955" s="9" t="str">
        <f aca="false">IF(ISBLANK(A1955),"",IF($A1955=V$2,$C1955,V1954))</f>
        <v/>
      </c>
      <c r="W1955" s="9" t="str">
        <f aca="false">IF(ISBLANK(A1955),"",IF($A1955=W$2,$C1955,W1954))</f>
        <v/>
      </c>
    </row>
    <row r="1956" customFormat="false" ht="14.1" hidden="false" customHeight="false" outlineLevel="0" collapsed="false">
      <c r="H1956" s="8" t="n">
        <f aca="false">IF(ISBLANK(D1956),,LEFT(D1956,LEN(D1956)-6)*1)</f>
        <v>0</v>
      </c>
      <c r="I1956" s="9" t="str">
        <f aca="false">IF(ISBLANK(A1956),"",-B1956*C1956)</f>
        <v/>
      </c>
      <c r="J1956" s="9" t="str">
        <f aca="false">IF(ISBLANK(A1956),"",-SUM(I$3:I1956))</f>
        <v/>
      </c>
      <c r="K1956" s="9" t="str">
        <f aca="false">IF(ISBLANK(A1956),"",SUMPRODUCT(O1956:R1956,T1956:W1956)-J1956)</f>
        <v/>
      </c>
      <c r="L1956" s="5" t="str">
        <f aca="false">IF(ISBLANK(A1956),"",K1956/$M$1)</f>
        <v/>
      </c>
      <c r="M1956" s="5" t="str">
        <f aca="false">IF(ISBLANK(A1956),"",K1956/($M$1+SUM(K$3:K1955)))</f>
        <v/>
      </c>
      <c r="N1956" s="0" t="str">
        <f aca="false">IF(ISBLANK(A1956),"",IF(H1957=0,NETWORKDAYS($H$3,H1956,holiday!$B$2:$B$10),IF(DAY(H1956)&lt;DAY(H1957),NETWORKDAYS($H$3,H1956,holiday!$B$2:$B$10),0)))</f>
        <v/>
      </c>
      <c r="O1956" s="0" t="str">
        <f aca="false">IF(ISBLANK(A1956),"",SUMIF($A$3:$A1956,O$2,$B$3:$B1956))</f>
        <v/>
      </c>
      <c r="P1956" s="0" t="str">
        <f aca="false">IF(ISBLANK(A1956),"",SUMIF($A$3:$A1956,P$2,$B$3:$B1956))</f>
        <v/>
      </c>
      <c r="Q1956" s="0" t="str">
        <f aca="false">IF(ISBLANK(A1956),"",SUMIF($A$3:$A1956,Q$2,$B$3:$B1956))</f>
        <v/>
      </c>
      <c r="R1956" s="0" t="str">
        <f aca="false">IF(ISBLANK(A1956),"",SUMIF($A$3:$A1956,R$2,$B$3:$B1956))</f>
        <v/>
      </c>
      <c r="T1956" s="9" t="str">
        <f aca="false">IF(ISBLANK(A1956),"",IF($A1956=T$2,$C1956,T1955))</f>
        <v/>
      </c>
      <c r="U1956" s="9" t="str">
        <f aca="false">IF(ISBLANK(A1956),"",IF($A1956=U$2,$C1956,U1955))</f>
        <v/>
      </c>
      <c r="V1956" s="9" t="str">
        <f aca="false">IF(ISBLANK(A1956),"",IF($A1956=V$2,$C1956,V1955))</f>
        <v/>
      </c>
      <c r="W1956" s="9" t="str">
        <f aca="false">IF(ISBLANK(A1956),"",IF($A1956=W$2,$C1956,W1955))</f>
        <v/>
      </c>
    </row>
    <row r="1957" customFormat="false" ht="14.1" hidden="false" customHeight="false" outlineLevel="0" collapsed="false">
      <c r="H1957" s="8" t="n">
        <f aca="false">IF(ISBLANK(D1957),,LEFT(D1957,LEN(D1957)-6)*1)</f>
        <v>0</v>
      </c>
      <c r="I1957" s="9" t="str">
        <f aca="false">IF(ISBLANK(A1957),"",-B1957*C1957)</f>
        <v/>
      </c>
      <c r="J1957" s="9" t="str">
        <f aca="false">IF(ISBLANK(A1957),"",-SUM(I$3:I1957))</f>
        <v/>
      </c>
      <c r="K1957" s="9" t="str">
        <f aca="false">IF(ISBLANK(A1957),"",SUMPRODUCT(O1957:R1957,T1957:W1957)-J1957)</f>
        <v/>
      </c>
      <c r="L1957" s="5" t="str">
        <f aca="false">IF(ISBLANK(A1957),"",K1957/$M$1)</f>
        <v/>
      </c>
      <c r="M1957" s="5" t="str">
        <f aca="false">IF(ISBLANK(A1957),"",K1957/($M$1+SUM(K$3:K1956)))</f>
        <v/>
      </c>
      <c r="N1957" s="0" t="str">
        <f aca="false">IF(ISBLANK(A1957),"",IF(H1958=0,NETWORKDAYS($H$3,H1957,holiday!$B$2:$B$10),IF(DAY(H1957)&lt;DAY(H1958),NETWORKDAYS($H$3,H1957,holiday!$B$2:$B$10),0)))</f>
        <v/>
      </c>
      <c r="O1957" s="0" t="str">
        <f aca="false">IF(ISBLANK(A1957),"",SUMIF($A$3:$A1957,O$2,$B$3:$B1957))</f>
        <v/>
      </c>
      <c r="P1957" s="0" t="str">
        <f aca="false">IF(ISBLANK(A1957),"",SUMIF($A$3:$A1957,P$2,$B$3:$B1957))</f>
        <v/>
      </c>
      <c r="Q1957" s="0" t="str">
        <f aca="false">IF(ISBLANK(A1957),"",SUMIF($A$3:$A1957,Q$2,$B$3:$B1957))</f>
        <v/>
      </c>
      <c r="R1957" s="0" t="str">
        <f aca="false">IF(ISBLANK(A1957),"",SUMIF($A$3:$A1957,R$2,$B$3:$B1957))</f>
        <v/>
      </c>
      <c r="T1957" s="9" t="str">
        <f aca="false">IF(ISBLANK(A1957),"",IF($A1957=T$2,$C1957,T1956))</f>
        <v/>
      </c>
      <c r="U1957" s="9" t="str">
        <f aca="false">IF(ISBLANK(A1957),"",IF($A1957=U$2,$C1957,U1956))</f>
        <v/>
      </c>
      <c r="V1957" s="9" t="str">
        <f aca="false">IF(ISBLANK(A1957),"",IF($A1957=V$2,$C1957,V1956))</f>
        <v/>
      </c>
      <c r="W1957" s="9" t="str">
        <f aca="false">IF(ISBLANK(A1957),"",IF($A1957=W$2,$C1957,W1956))</f>
        <v/>
      </c>
    </row>
    <row r="1958" customFormat="false" ht="14.1" hidden="false" customHeight="false" outlineLevel="0" collapsed="false">
      <c r="H1958" s="8" t="n">
        <f aca="false">IF(ISBLANK(D1958),,LEFT(D1958,LEN(D1958)-6)*1)</f>
        <v>0</v>
      </c>
      <c r="I1958" s="9" t="str">
        <f aca="false">IF(ISBLANK(A1958),"",-B1958*C1958)</f>
        <v/>
      </c>
      <c r="J1958" s="9" t="str">
        <f aca="false">IF(ISBLANK(A1958),"",-SUM(I$3:I1958))</f>
        <v/>
      </c>
      <c r="K1958" s="9" t="str">
        <f aca="false">IF(ISBLANK(A1958),"",SUMPRODUCT(O1958:R1958,T1958:W1958)-J1958)</f>
        <v/>
      </c>
      <c r="L1958" s="5" t="str">
        <f aca="false">IF(ISBLANK(A1958),"",K1958/$M$1)</f>
        <v/>
      </c>
      <c r="M1958" s="5" t="str">
        <f aca="false">IF(ISBLANK(A1958),"",K1958/($M$1+SUM(K$3:K1957)))</f>
        <v/>
      </c>
      <c r="N1958" s="0" t="str">
        <f aca="false">IF(ISBLANK(A1958),"",IF(H1959=0,NETWORKDAYS($H$3,H1958,holiday!$B$2:$B$10),IF(DAY(H1958)&lt;DAY(H1959),NETWORKDAYS($H$3,H1958,holiday!$B$2:$B$10),0)))</f>
        <v/>
      </c>
      <c r="O1958" s="0" t="str">
        <f aca="false">IF(ISBLANK(A1958),"",SUMIF($A$3:$A1958,O$2,$B$3:$B1958))</f>
        <v/>
      </c>
      <c r="P1958" s="0" t="str">
        <f aca="false">IF(ISBLANK(A1958),"",SUMIF($A$3:$A1958,P$2,$B$3:$B1958))</f>
        <v/>
      </c>
      <c r="Q1958" s="0" t="str">
        <f aca="false">IF(ISBLANK(A1958),"",SUMIF($A$3:$A1958,Q$2,$B$3:$B1958))</f>
        <v/>
      </c>
      <c r="R1958" s="0" t="str">
        <f aca="false">IF(ISBLANK(A1958),"",SUMIF($A$3:$A1958,R$2,$B$3:$B1958))</f>
        <v/>
      </c>
      <c r="T1958" s="9" t="str">
        <f aca="false">IF(ISBLANK(A1958),"",IF($A1958=T$2,$C1958,T1957))</f>
        <v/>
      </c>
      <c r="U1958" s="9" t="str">
        <f aca="false">IF(ISBLANK(A1958),"",IF($A1958=U$2,$C1958,U1957))</f>
        <v/>
      </c>
      <c r="V1958" s="9" t="str">
        <f aca="false">IF(ISBLANK(A1958),"",IF($A1958=V$2,$C1958,V1957))</f>
        <v/>
      </c>
      <c r="W1958" s="9" t="str">
        <f aca="false">IF(ISBLANK(A1958),"",IF($A1958=W$2,$C1958,W1957))</f>
        <v/>
      </c>
    </row>
    <row r="1959" customFormat="false" ht="14.1" hidden="false" customHeight="false" outlineLevel="0" collapsed="false">
      <c r="H1959" s="8" t="n">
        <f aca="false">IF(ISBLANK(D1959),,LEFT(D1959,LEN(D1959)-6)*1)</f>
        <v>0</v>
      </c>
      <c r="I1959" s="9" t="str">
        <f aca="false">IF(ISBLANK(A1959),"",-B1959*C1959)</f>
        <v/>
      </c>
      <c r="J1959" s="9" t="str">
        <f aca="false">IF(ISBLANK(A1959),"",-SUM(I$3:I1959))</f>
        <v/>
      </c>
      <c r="K1959" s="9" t="str">
        <f aca="false">IF(ISBLANK(A1959),"",SUMPRODUCT(O1959:R1959,T1959:W1959)-J1959)</f>
        <v/>
      </c>
      <c r="L1959" s="5" t="str">
        <f aca="false">IF(ISBLANK(A1959),"",K1959/$M$1)</f>
        <v/>
      </c>
      <c r="M1959" s="5" t="str">
        <f aca="false">IF(ISBLANK(A1959),"",K1959/($M$1+SUM(K$3:K1958)))</f>
        <v/>
      </c>
      <c r="N1959" s="0" t="str">
        <f aca="false">IF(ISBLANK(A1959),"",IF(H1960=0,NETWORKDAYS($H$3,H1959,holiday!$B$2:$B$10),IF(DAY(H1959)&lt;DAY(H1960),NETWORKDAYS($H$3,H1959,holiday!$B$2:$B$10),0)))</f>
        <v/>
      </c>
      <c r="O1959" s="0" t="str">
        <f aca="false">IF(ISBLANK(A1959),"",SUMIF($A$3:$A1959,O$2,$B$3:$B1959))</f>
        <v/>
      </c>
      <c r="P1959" s="0" t="str">
        <f aca="false">IF(ISBLANK(A1959),"",SUMIF($A$3:$A1959,P$2,$B$3:$B1959))</f>
        <v/>
      </c>
      <c r="Q1959" s="0" t="str">
        <f aca="false">IF(ISBLANK(A1959),"",SUMIF($A$3:$A1959,Q$2,$B$3:$B1959))</f>
        <v/>
      </c>
      <c r="R1959" s="0" t="str">
        <f aca="false">IF(ISBLANK(A1959),"",SUMIF($A$3:$A1959,R$2,$B$3:$B1959))</f>
        <v/>
      </c>
      <c r="T1959" s="9" t="str">
        <f aca="false">IF(ISBLANK(A1959),"",IF($A1959=T$2,$C1959,T1958))</f>
        <v/>
      </c>
      <c r="U1959" s="9" t="str">
        <f aca="false">IF(ISBLANK(A1959),"",IF($A1959=U$2,$C1959,U1958))</f>
        <v/>
      </c>
      <c r="V1959" s="9" t="str">
        <f aca="false">IF(ISBLANK(A1959),"",IF($A1959=V$2,$C1959,V1958))</f>
        <v/>
      </c>
      <c r="W1959" s="9" t="str">
        <f aca="false">IF(ISBLANK(A1959),"",IF($A1959=W$2,$C1959,W1958))</f>
        <v/>
      </c>
    </row>
    <row r="1960" customFormat="false" ht="14.1" hidden="false" customHeight="false" outlineLevel="0" collapsed="false">
      <c r="H1960" s="8" t="n">
        <f aca="false">IF(ISBLANK(D1960),,LEFT(D1960,LEN(D1960)-6)*1)</f>
        <v>0</v>
      </c>
      <c r="I1960" s="9" t="str">
        <f aca="false">IF(ISBLANK(A1960),"",-B1960*C1960)</f>
        <v/>
      </c>
      <c r="J1960" s="9" t="str">
        <f aca="false">IF(ISBLANK(A1960),"",-SUM(I$3:I1960))</f>
        <v/>
      </c>
      <c r="K1960" s="9" t="str">
        <f aca="false">IF(ISBLANK(A1960),"",SUMPRODUCT(O1960:R1960,T1960:W1960)-J1960)</f>
        <v/>
      </c>
      <c r="L1960" s="5" t="str">
        <f aca="false">IF(ISBLANK(A1960),"",K1960/$M$1)</f>
        <v/>
      </c>
      <c r="M1960" s="5" t="str">
        <f aca="false">IF(ISBLANK(A1960),"",K1960/($M$1+SUM(K$3:K1959)))</f>
        <v/>
      </c>
      <c r="N1960" s="0" t="str">
        <f aca="false">IF(ISBLANK(A1960),"",IF(H1961=0,NETWORKDAYS($H$3,H1960,holiday!$B$2:$B$10),IF(DAY(H1960)&lt;DAY(H1961),NETWORKDAYS($H$3,H1960,holiday!$B$2:$B$10),0)))</f>
        <v/>
      </c>
      <c r="O1960" s="0" t="str">
        <f aca="false">IF(ISBLANK(A1960),"",SUMIF($A$3:$A1960,O$2,$B$3:$B1960))</f>
        <v/>
      </c>
      <c r="P1960" s="0" t="str">
        <f aca="false">IF(ISBLANK(A1960),"",SUMIF($A$3:$A1960,P$2,$B$3:$B1960))</f>
        <v/>
      </c>
      <c r="Q1960" s="0" t="str">
        <f aca="false">IF(ISBLANK(A1960),"",SUMIF($A$3:$A1960,Q$2,$B$3:$B1960))</f>
        <v/>
      </c>
      <c r="R1960" s="0" t="str">
        <f aca="false">IF(ISBLANK(A1960),"",SUMIF($A$3:$A1960,R$2,$B$3:$B1960))</f>
        <v/>
      </c>
      <c r="T1960" s="9" t="str">
        <f aca="false">IF(ISBLANK(A1960),"",IF($A1960=T$2,$C1960,T1959))</f>
        <v/>
      </c>
      <c r="U1960" s="9" t="str">
        <f aca="false">IF(ISBLANK(A1960),"",IF($A1960=U$2,$C1960,U1959))</f>
        <v/>
      </c>
      <c r="V1960" s="9" t="str">
        <f aca="false">IF(ISBLANK(A1960),"",IF($A1960=V$2,$C1960,V1959))</f>
        <v/>
      </c>
      <c r="W1960" s="9" t="str">
        <f aca="false">IF(ISBLANK(A1960),"",IF($A1960=W$2,$C1960,W1959))</f>
        <v/>
      </c>
    </row>
    <row r="1961" customFormat="false" ht="14.1" hidden="false" customHeight="false" outlineLevel="0" collapsed="false">
      <c r="H1961" s="8" t="n">
        <f aca="false">IF(ISBLANK(D1961),,LEFT(D1961,LEN(D1961)-6)*1)</f>
        <v>0</v>
      </c>
      <c r="I1961" s="9" t="str">
        <f aca="false">IF(ISBLANK(A1961),"",-B1961*C1961)</f>
        <v/>
      </c>
      <c r="J1961" s="9" t="str">
        <f aca="false">IF(ISBLANK(A1961),"",-SUM(I$3:I1961))</f>
        <v/>
      </c>
      <c r="K1961" s="9" t="str">
        <f aca="false">IF(ISBLANK(A1961),"",SUMPRODUCT(O1961:R1961,T1961:W1961)-J1961)</f>
        <v/>
      </c>
      <c r="L1961" s="5" t="str">
        <f aca="false">IF(ISBLANK(A1961),"",K1961/$M$1)</f>
        <v/>
      </c>
      <c r="M1961" s="5" t="str">
        <f aca="false">IF(ISBLANK(A1961),"",K1961/($M$1+SUM(K$3:K1960)))</f>
        <v/>
      </c>
      <c r="N1961" s="0" t="str">
        <f aca="false">IF(ISBLANK(A1961),"",IF(H1962=0,NETWORKDAYS($H$3,H1961,holiday!$B$2:$B$10),IF(DAY(H1961)&lt;DAY(H1962),NETWORKDAYS($H$3,H1961,holiday!$B$2:$B$10),0)))</f>
        <v/>
      </c>
      <c r="O1961" s="0" t="str">
        <f aca="false">IF(ISBLANK(A1961),"",SUMIF($A$3:$A1961,O$2,$B$3:$B1961))</f>
        <v/>
      </c>
      <c r="P1961" s="0" t="str">
        <f aca="false">IF(ISBLANK(A1961),"",SUMIF($A$3:$A1961,P$2,$B$3:$B1961))</f>
        <v/>
      </c>
      <c r="Q1961" s="0" t="str">
        <f aca="false">IF(ISBLANK(A1961),"",SUMIF($A$3:$A1961,Q$2,$B$3:$B1961))</f>
        <v/>
      </c>
      <c r="R1961" s="0" t="str">
        <f aca="false">IF(ISBLANK(A1961),"",SUMIF($A$3:$A1961,R$2,$B$3:$B1961))</f>
        <v/>
      </c>
      <c r="T1961" s="9" t="str">
        <f aca="false">IF(ISBLANK(A1961),"",IF($A1961=T$2,$C1961,T1960))</f>
        <v/>
      </c>
      <c r="U1961" s="9" t="str">
        <f aca="false">IF(ISBLANK(A1961),"",IF($A1961=U$2,$C1961,U1960))</f>
        <v/>
      </c>
      <c r="V1961" s="9" t="str">
        <f aca="false">IF(ISBLANK(A1961),"",IF($A1961=V$2,$C1961,V1960))</f>
        <v/>
      </c>
      <c r="W1961" s="9" t="str">
        <f aca="false">IF(ISBLANK(A1961),"",IF($A1961=W$2,$C1961,W1960))</f>
        <v/>
      </c>
    </row>
    <row r="1962" customFormat="false" ht="14.1" hidden="false" customHeight="false" outlineLevel="0" collapsed="false">
      <c r="H1962" s="8" t="n">
        <f aca="false">IF(ISBLANK(D1962),,LEFT(D1962,LEN(D1962)-6)*1)</f>
        <v>0</v>
      </c>
      <c r="I1962" s="9" t="str">
        <f aca="false">IF(ISBLANK(A1962),"",-B1962*C1962)</f>
        <v/>
      </c>
      <c r="J1962" s="9" t="str">
        <f aca="false">IF(ISBLANK(A1962),"",-SUM(I$3:I1962))</f>
        <v/>
      </c>
      <c r="K1962" s="9" t="str">
        <f aca="false">IF(ISBLANK(A1962),"",SUMPRODUCT(O1962:R1962,T1962:W1962)-J1962)</f>
        <v/>
      </c>
      <c r="L1962" s="5" t="str">
        <f aca="false">IF(ISBLANK(A1962),"",K1962/$M$1)</f>
        <v/>
      </c>
      <c r="M1962" s="5" t="str">
        <f aca="false">IF(ISBLANK(A1962),"",K1962/($M$1+SUM(K$3:K1961)))</f>
        <v/>
      </c>
      <c r="N1962" s="0" t="str">
        <f aca="false">IF(ISBLANK(A1962),"",IF(H1963=0,NETWORKDAYS($H$3,H1962,holiday!$B$2:$B$10),IF(DAY(H1962)&lt;DAY(H1963),NETWORKDAYS($H$3,H1962,holiday!$B$2:$B$10),0)))</f>
        <v/>
      </c>
      <c r="O1962" s="0" t="str">
        <f aca="false">IF(ISBLANK(A1962),"",SUMIF($A$3:$A1962,O$2,$B$3:$B1962))</f>
        <v/>
      </c>
      <c r="P1962" s="0" t="str">
        <f aca="false">IF(ISBLANK(A1962),"",SUMIF($A$3:$A1962,P$2,$B$3:$B1962))</f>
        <v/>
      </c>
      <c r="Q1962" s="0" t="str">
        <f aca="false">IF(ISBLANK(A1962),"",SUMIF($A$3:$A1962,Q$2,$B$3:$B1962))</f>
        <v/>
      </c>
      <c r="R1962" s="0" t="str">
        <f aca="false">IF(ISBLANK(A1962),"",SUMIF($A$3:$A1962,R$2,$B$3:$B1962))</f>
        <v/>
      </c>
      <c r="T1962" s="9" t="str">
        <f aca="false">IF(ISBLANK(A1962),"",IF($A1962=T$2,$C1962,T1961))</f>
        <v/>
      </c>
      <c r="U1962" s="9" t="str">
        <f aca="false">IF(ISBLANK(A1962),"",IF($A1962=U$2,$C1962,U1961))</f>
        <v/>
      </c>
      <c r="V1962" s="9" t="str">
        <f aca="false">IF(ISBLANK(A1962),"",IF($A1962=V$2,$C1962,V1961))</f>
        <v/>
      </c>
      <c r="W1962" s="9" t="str">
        <f aca="false">IF(ISBLANK(A1962),"",IF($A1962=W$2,$C1962,W1961))</f>
        <v/>
      </c>
    </row>
    <row r="1963" customFormat="false" ht="14.1" hidden="false" customHeight="false" outlineLevel="0" collapsed="false">
      <c r="H1963" s="8" t="n">
        <f aca="false">IF(ISBLANK(D1963),,LEFT(D1963,LEN(D1963)-6)*1)</f>
        <v>0</v>
      </c>
      <c r="I1963" s="9" t="str">
        <f aca="false">IF(ISBLANK(A1963),"",-B1963*C1963)</f>
        <v/>
      </c>
      <c r="J1963" s="9" t="str">
        <f aca="false">IF(ISBLANK(A1963),"",-SUM(I$3:I1963))</f>
        <v/>
      </c>
      <c r="K1963" s="9" t="str">
        <f aca="false">IF(ISBLANK(A1963),"",SUMPRODUCT(O1963:R1963,T1963:W1963)-J1963)</f>
        <v/>
      </c>
      <c r="L1963" s="5" t="str">
        <f aca="false">IF(ISBLANK(A1963),"",K1963/$M$1)</f>
        <v/>
      </c>
      <c r="M1963" s="5" t="str">
        <f aca="false">IF(ISBLANK(A1963),"",K1963/($M$1+SUM(K$3:K1962)))</f>
        <v/>
      </c>
      <c r="N1963" s="0" t="str">
        <f aca="false">IF(ISBLANK(A1963),"",IF(H1964=0,NETWORKDAYS($H$3,H1963,holiday!$B$2:$B$10),IF(DAY(H1963)&lt;DAY(H1964),NETWORKDAYS($H$3,H1963,holiday!$B$2:$B$10),0)))</f>
        <v/>
      </c>
      <c r="O1963" s="0" t="str">
        <f aca="false">IF(ISBLANK(A1963),"",SUMIF($A$3:$A1963,O$2,$B$3:$B1963))</f>
        <v/>
      </c>
      <c r="P1963" s="0" t="str">
        <f aca="false">IF(ISBLANK(A1963),"",SUMIF($A$3:$A1963,P$2,$B$3:$B1963))</f>
        <v/>
      </c>
      <c r="Q1963" s="0" t="str">
        <f aca="false">IF(ISBLANK(A1963),"",SUMIF($A$3:$A1963,Q$2,$B$3:$B1963))</f>
        <v/>
      </c>
      <c r="R1963" s="0" t="str">
        <f aca="false">IF(ISBLANK(A1963),"",SUMIF($A$3:$A1963,R$2,$B$3:$B1963))</f>
        <v/>
      </c>
      <c r="T1963" s="9" t="str">
        <f aca="false">IF(ISBLANK(A1963),"",IF($A1963=T$2,$C1963,T1962))</f>
        <v/>
      </c>
      <c r="U1963" s="9" t="str">
        <f aca="false">IF(ISBLANK(A1963),"",IF($A1963=U$2,$C1963,U1962))</f>
        <v/>
      </c>
      <c r="V1963" s="9" t="str">
        <f aca="false">IF(ISBLANK(A1963),"",IF($A1963=V$2,$C1963,V1962))</f>
        <v/>
      </c>
      <c r="W1963" s="9" t="str">
        <f aca="false">IF(ISBLANK(A1963),"",IF($A1963=W$2,$C1963,W1962))</f>
        <v/>
      </c>
    </row>
    <row r="1964" customFormat="false" ht="14.1" hidden="false" customHeight="false" outlineLevel="0" collapsed="false">
      <c r="H1964" s="8" t="n">
        <f aca="false">IF(ISBLANK(D1964),,LEFT(D1964,LEN(D1964)-6)*1)</f>
        <v>0</v>
      </c>
      <c r="I1964" s="9" t="str">
        <f aca="false">IF(ISBLANK(A1964),"",-B1964*C1964)</f>
        <v/>
      </c>
      <c r="J1964" s="9" t="str">
        <f aca="false">IF(ISBLANK(A1964),"",-SUM(I$3:I1964))</f>
        <v/>
      </c>
      <c r="K1964" s="9" t="str">
        <f aca="false">IF(ISBLANK(A1964),"",SUMPRODUCT(O1964:R1964,T1964:W1964)-J1964)</f>
        <v/>
      </c>
      <c r="L1964" s="5" t="str">
        <f aca="false">IF(ISBLANK(A1964),"",K1964/$M$1)</f>
        <v/>
      </c>
      <c r="M1964" s="5" t="str">
        <f aca="false">IF(ISBLANK(A1964),"",K1964/($M$1+SUM(K$3:K1963)))</f>
        <v/>
      </c>
      <c r="N1964" s="0" t="str">
        <f aca="false">IF(ISBLANK(A1964),"",IF(H1965=0,NETWORKDAYS($H$3,H1964,holiday!$B$2:$B$10),IF(DAY(H1964)&lt;DAY(H1965),NETWORKDAYS($H$3,H1964,holiday!$B$2:$B$10),0)))</f>
        <v/>
      </c>
      <c r="O1964" s="0" t="str">
        <f aca="false">IF(ISBLANK(A1964),"",SUMIF($A$3:$A1964,O$2,$B$3:$B1964))</f>
        <v/>
      </c>
      <c r="P1964" s="0" t="str">
        <f aca="false">IF(ISBLANK(A1964),"",SUMIF($A$3:$A1964,P$2,$B$3:$B1964))</f>
        <v/>
      </c>
      <c r="Q1964" s="0" t="str">
        <f aca="false">IF(ISBLANK(A1964),"",SUMIF($A$3:$A1964,Q$2,$B$3:$B1964))</f>
        <v/>
      </c>
      <c r="R1964" s="0" t="str">
        <f aca="false">IF(ISBLANK(A1964),"",SUMIF($A$3:$A1964,R$2,$B$3:$B1964))</f>
        <v/>
      </c>
      <c r="T1964" s="9" t="str">
        <f aca="false">IF(ISBLANK(A1964),"",IF($A1964=T$2,$C1964,T1963))</f>
        <v/>
      </c>
      <c r="U1964" s="9" t="str">
        <f aca="false">IF(ISBLANK(A1964),"",IF($A1964=U$2,$C1964,U1963))</f>
        <v/>
      </c>
      <c r="V1964" s="9" t="str">
        <f aca="false">IF(ISBLANK(A1964),"",IF($A1964=V$2,$C1964,V1963))</f>
        <v/>
      </c>
      <c r="W1964" s="9" t="str">
        <f aca="false">IF(ISBLANK(A1964),"",IF($A1964=W$2,$C1964,W1963))</f>
        <v/>
      </c>
    </row>
    <row r="1965" customFormat="false" ht="14.1" hidden="false" customHeight="false" outlineLevel="0" collapsed="false">
      <c r="H1965" s="8" t="n">
        <f aca="false">IF(ISBLANK(D1965),,LEFT(D1965,LEN(D1965)-6)*1)</f>
        <v>0</v>
      </c>
      <c r="I1965" s="9" t="str">
        <f aca="false">IF(ISBLANK(A1965),"",-B1965*C1965)</f>
        <v/>
      </c>
      <c r="J1965" s="9" t="str">
        <f aca="false">IF(ISBLANK(A1965),"",-SUM(I$3:I1965))</f>
        <v/>
      </c>
      <c r="K1965" s="9" t="str">
        <f aca="false">IF(ISBLANK(A1965),"",SUMPRODUCT(O1965:R1965,T1965:W1965)-J1965)</f>
        <v/>
      </c>
      <c r="L1965" s="5" t="str">
        <f aca="false">IF(ISBLANK(A1965),"",K1965/$M$1)</f>
        <v/>
      </c>
      <c r="M1965" s="5" t="str">
        <f aca="false">IF(ISBLANK(A1965),"",K1965/($M$1+SUM(K$3:K1964)))</f>
        <v/>
      </c>
      <c r="N1965" s="0" t="str">
        <f aca="false">IF(ISBLANK(A1965),"",IF(H1966=0,NETWORKDAYS($H$3,H1965,holiday!$B$2:$B$10),IF(DAY(H1965)&lt;DAY(H1966),NETWORKDAYS($H$3,H1965,holiday!$B$2:$B$10),0)))</f>
        <v/>
      </c>
      <c r="O1965" s="0" t="str">
        <f aca="false">IF(ISBLANK(A1965),"",SUMIF($A$3:$A1965,O$2,$B$3:$B1965))</f>
        <v/>
      </c>
      <c r="P1965" s="0" t="str">
        <f aca="false">IF(ISBLANK(A1965),"",SUMIF($A$3:$A1965,P$2,$B$3:$B1965))</f>
        <v/>
      </c>
      <c r="Q1965" s="0" t="str">
        <f aca="false">IF(ISBLANK(A1965),"",SUMIF($A$3:$A1965,Q$2,$B$3:$B1965))</f>
        <v/>
      </c>
      <c r="R1965" s="0" t="str">
        <f aca="false">IF(ISBLANK(A1965),"",SUMIF($A$3:$A1965,R$2,$B$3:$B1965))</f>
        <v/>
      </c>
      <c r="T1965" s="9" t="str">
        <f aca="false">IF(ISBLANK(A1965),"",IF($A1965=T$2,$C1965,T1964))</f>
        <v/>
      </c>
      <c r="U1965" s="9" t="str">
        <f aca="false">IF(ISBLANK(A1965),"",IF($A1965=U$2,$C1965,U1964))</f>
        <v/>
      </c>
      <c r="V1965" s="9" t="str">
        <f aca="false">IF(ISBLANK(A1965),"",IF($A1965=V$2,$C1965,V1964))</f>
        <v/>
      </c>
      <c r="W1965" s="9" t="str">
        <f aca="false">IF(ISBLANK(A1965),"",IF($A1965=W$2,$C1965,W1964))</f>
        <v/>
      </c>
    </row>
    <row r="1966" customFormat="false" ht="14.1" hidden="false" customHeight="false" outlineLevel="0" collapsed="false">
      <c r="H1966" s="8" t="n">
        <f aca="false">IF(ISBLANK(D1966),,LEFT(D1966,LEN(D1966)-6)*1)</f>
        <v>0</v>
      </c>
      <c r="I1966" s="9" t="str">
        <f aca="false">IF(ISBLANK(A1966),"",-B1966*C1966)</f>
        <v/>
      </c>
      <c r="J1966" s="9" t="str">
        <f aca="false">IF(ISBLANK(A1966),"",-SUM(I$3:I1966))</f>
        <v/>
      </c>
      <c r="K1966" s="9" t="str">
        <f aca="false">IF(ISBLANK(A1966),"",SUMPRODUCT(O1966:R1966,T1966:W1966)-J1966)</f>
        <v/>
      </c>
      <c r="L1966" s="5" t="str">
        <f aca="false">IF(ISBLANK(A1966),"",K1966/$M$1)</f>
        <v/>
      </c>
      <c r="M1966" s="5" t="str">
        <f aca="false">IF(ISBLANK(A1966),"",K1966/($M$1+SUM(K$3:K1965)))</f>
        <v/>
      </c>
      <c r="N1966" s="0" t="str">
        <f aca="false">IF(ISBLANK(A1966),"",IF(H1967=0,NETWORKDAYS($H$3,H1966,holiday!$B$2:$B$10),IF(DAY(H1966)&lt;DAY(H1967),NETWORKDAYS($H$3,H1966,holiday!$B$2:$B$10),0)))</f>
        <v/>
      </c>
      <c r="O1966" s="0" t="str">
        <f aca="false">IF(ISBLANK(A1966),"",SUMIF($A$3:$A1966,O$2,$B$3:$B1966))</f>
        <v/>
      </c>
      <c r="P1966" s="0" t="str">
        <f aca="false">IF(ISBLANK(A1966),"",SUMIF($A$3:$A1966,P$2,$B$3:$B1966))</f>
        <v/>
      </c>
      <c r="Q1966" s="0" t="str">
        <f aca="false">IF(ISBLANK(A1966),"",SUMIF($A$3:$A1966,Q$2,$B$3:$B1966))</f>
        <v/>
      </c>
      <c r="R1966" s="0" t="str">
        <f aca="false">IF(ISBLANK(A1966),"",SUMIF($A$3:$A1966,R$2,$B$3:$B1966))</f>
        <v/>
      </c>
      <c r="T1966" s="9" t="str">
        <f aca="false">IF(ISBLANK(A1966),"",IF($A1966=T$2,$C1966,T1965))</f>
        <v/>
      </c>
      <c r="U1966" s="9" t="str">
        <f aca="false">IF(ISBLANK(A1966),"",IF($A1966=U$2,$C1966,U1965))</f>
        <v/>
      </c>
      <c r="V1966" s="9" t="str">
        <f aca="false">IF(ISBLANK(A1966),"",IF($A1966=V$2,$C1966,V1965))</f>
        <v/>
      </c>
      <c r="W1966" s="9" t="str">
        <f aca="false">IF(ISBLANK(A1966),"",IF($A1966=W$2,$C1966,W1965))</f>
        <v/>
      </c>
    </row>
    <row r="1967" customFormat="false" ht="14.1" hidden="false" customHeight="false" outlineLevel="0" collapsed="false">
      <c r="H1967" s="8" t="n">
        <f aca="false">IF(ISBLANK(D1967),,LEFT(D1967,LEN(D1967)-6)*1)</f>
        <v>0</v>
      </c>
      <c r="I1967" s="9" t="str">
        <f aca="false">IF(ISBLANK(A1967),"",-B1967*C1967)</f>
        <v/>
      </c>
      <c r="J1967" s="9" t="str">
        <f aca="false">IF(ISBLANK(A1967),"",-SUM(I$3:I1967))</f>
        <v/>
      </c>
      <c r="K1967" s="9" t="str">
        <f aca="false">IF(ISBLANK(A1967),"",SUMPRODUCT(O1967:R1967,T1967:W1967)-J1967)</f>
        <v/>
      </c>
      <c r="L1967" s="5" t="str">
        <f aca="false">IF(ISBLANK(A1967),"",K1967/$M$1)</f>
        <v/>
      </c>
      <c r="M1967" s="5" t="str">
        <f aca="false">IF(ISBLANK(A1967),"",K1967/($M$1+SUM(K$3:K1966)))</f>
        <v/>
      </c>
      <c r="N1967" s="0" t="str">
        <f aca="false">IF(ISBLANK(A1967),"",IF(H1968=0,NETWORKDAYS($H$3,H1967,holiday!$B$2:$B$10),IF(DAY(H1967)&lt;DAY(H1968),NETWORKDAYS($H$3,H1967,holiday!$B$2:$B$10),0)))</f>
        <v/>
      </c>
      <c r="O1967" s="0" t="str">
        <f aca="false">IF(ISBLANK(A1967),"",SUMIF($A$3:$A1967,O$2,$B$3:$B1967))</f>
        <v/>
      </c>
      <c r="P1967" s="0" t="str">
        <f aca="false">IF(ISBLANK(A1967),"",SUMIF($A$3:$A1967,P$2,$B$3:$B1967))</f>
        <v/>
      </c>
      <c r="Q1967" s="0" t="str">
        <f aca="false">IF(ISBLANK(A1967),"",SUMIF($A$3:$A1967,Q$2,$B$3:$B1967))</f>
        <v/>
      </c>
      <c r="R1967" s="0" t="str">
        <f aca="false">IF(ISBLANK(A1967),"",SUMIF($A$3:$A1967,R$2,$B$3:$B1967))</f>
        <v/>
      </c>
      <c r="T1967" s="9" t="str">
        <f aca="false">IF(ISBLANK(A1967),"",IF($A1967=T$2,$C1967,T1966))</f>
        <v/>
      </c>
      <c r="U1967" s="9" t="str">
        <f aca="false">IF(ISBLANK(A1967),"",IF($A1967=U$2,$C1967,U1966))</f>
        <v/>
      </c>
      <c r="V1967" s="9" t="str">
        <f aca="false">IF(ISBLANK(A1967),"",IF($A1967=V$2,$C1967,V1966))</f>
        <v/>
      </c>
      <c r="W1967" s="9" t="str">
        <f aca="false">IF(ISBLANK(A1967),"",IF($A1967=W$2,$C1967,W1966))</f>
        <v/>
      </c>
    </row>
    <row r="1968" customFormat="false" ht="14.1" hidden="false" customHeight="false" outlineLevel="0" collapsed="false">
      <c r="H1968" s="8" t="n">
        <f aca="false">IF(ISBLANK(D1968),,LEFT(D1968,LEN(D1968)-6)*1)</f>
        <v>0</v>
      </c>
      <c r="I1968" s="9" t="str">
        <f aca="false">IF(ISBLANK(A1968),"",-B1968*C1968)</f>
        <v/>
      </c>
      <c r="J1968" s="9" t="str">
        <f aca="false">IF(ISBLANK(A1968),"",-SUM(I$3:I1968))</f>
        <v/>
      </c>
      <c r="K1968" s="9" t="str">
        <f aca="false">IF(ISBLANK(A1968),"",SUMPRODUCT(O1968:R1968,T1968:W1968)-J1968)</f>
        <v/>
      </c>
      <c r="L1968" s="5" t="str">
        <f aca="false">IF(ISBLANK(A1968),"",K1968/$M$1)</f>
        <v/>
      </c>
      <c r="M1968" s="5" t="str">
        <f aca="false">IF(ISBLANK(A1968),"",K1968/($M$1+SUM(K$3:K1967)))</f>
        <v/>
      </c>
      <c r="N1968" s="0" t="str">
        <f aca="false">IF(ISBLANK(A1968),"",IF(H1969=0,NETWORKDAYS($H$3,H1968,holiday!$B$2:$B$10),IF(DAY(H1968)&lt;DAY(H1969),NETWORKDAYS($H$3,H1968,holiday!$B$2:$B$10),0)))</f>
        <v/>
      </c>
      <c r="O1968" s="0" t="str">
        <f aca="false">IF(ISBLANK(A1968),"",SUMIF($A$3:$A1968,O$2,$B$3:$B1968))</f>
        <v/>
      </c>
      <c r="P1968" s="0" t="str">
        <f aca="false">IF(ISBLANK(A1968),"",SUMIF($A$3:$A1968,P$2,$B$3:$B1968))</f>
        <v/>
      </c>
      <c r="Q1968" s="0" t="str">
        <f aca="false">IF(ISBLANK(A1968),"",SUMIF($A$3:$A1968,Q$2,$B$3:$B1968))</f>
        <v/>
      </c>
      <c r="R1968" s="0" t="str">
        <f aca="false">IF(ISBLANK(A1968),"",SUMIF($A$3:$A1968,R$2,$B$3:$B1968))</f>
        <v/>
      </c>
      <c r="T1968" s="9" t="str">
        <f aca="false">IF(ISBLANK(A1968),"",IF($A1968=T$2,$C1968,T1967))</f>
        <v/>
      </c>
      <c r="U1968" s="9" t="str">
        <f aca="false">IF(ISBLANK(A1968),"",IF($A1968=U$2,$C1968,U1967))</f>
        <v/>
      </c>
      <c r="V1968" s="9" t="str">
        <f aca="false">IF(ISBLANK(A1968),"",IF($A1968=V$2,$C1968,V1967))</f>
        <v/>
      </c>
      <c r="W1968" s="9" t="str">
        <f aca="false">IF(ISBLANK(A1968),"",IF($A1968=W$2,$C1968,W1967))</f>
        <v/>
      </c>
    </row>
    <row r="1969" customFormat="false" ht="14.1" hidden="false" customHeight="false" outlineLevel="0" collapsed="false">
      <c r="H1969" s="8" t="n">
        <f aca="false">IF(ISBLANK(D1969),,LEFT(D1969,LEN(D1969)-6)*1)</f>
        <v>0</v>
      </c>
      <c r="I1969" s="9" t="str">
        <f aca="false">IF(ISBLANK(A1969),"",-B1969*C1969)</f>
        <v/>
      </c>
      <c r="J1969" s="9" t="str">
        <f aca="false">IF(ISBLANK(A1969),"",-SUM(I$3:I1969))</f>
        <v/>
      </c>
      <c r="K1969" s="9" t="str">
        <f aca="false">IF(ISBLANK(A1969),"",SUMPRODUCT(O1969:R1969,T1969:W1969)-J1969)</f>
        <v/>
      </c>
      <c r="L1969" s="5" t="str">
        <f aca="false">IF(ISBLANK(A1969),"",K1969/$M$1)</f>
        <v/>
      </c>
      <c r="M1969" s="5" t="str">
        <f aca="false">IF(ISBLANK(A1969),"",K1969/($M$1+SUM(K$3:K1968)))</f>
        <v/>
      </c>
      <c r="N1969" s="0" t="str">
        <f aca="false">IF(ISBLANK(A1969),"",IF(H1970=0,NETWORKDAYS($H$3,H1969,holiday!$B$2:$B$10),IF(DAY(H1969)&lt;DAY(H1970),NETWORKDAYS($H$3,H1969,holiday!$B$2:$B$10),0)))</f>
        <v/>
      </c>
      <c r="O1969" s="0" t="str">
        <f aca="false">IF(ISBLANK(A1969),"",SUMIF($A$3:$A1969,O$2,$B$3:$B1969))</f>
        <v/>
      </c>
      <c r="P1969" s="0" t="str">
        <f aca="false">IF(ISBLANK(A1969),"",SUMIF($A$3:$A1969,P$2,$B$3:$B1969))</f>
        <v/>
      </c>
      <c r="Q1969" s="0" t="str">
        <f aca="false">IF(ISBLANK(A1969),"",SUMIF($A$3:$A1969,Q$2,$B$3:$B1969))</f>
        <v/>
      </c>
      <c r="R1969" s="0" t="str">
        <f aca="false">IF(ISBLANK(A1969),"",SUMIF($A$3:$A1969,R$2,$B$3:$B1969))</f>
        <v/>
      </c>
      <c r="T1969" s="9" t="str">
        <f aca="false">IF(ISBLANK(A1969),"",IF($A1969=T$2,$C1969,T1968))</f>
        <v/>
      </c>
      <c r="U1969" s="9" t="str">
        <f aca="false">IF(ISBLANK(A1969),"",IF($A1969=U$2,$C1969,U1968))</f>
        <v/>
      </c>
      <c r="V1969" s="9" t="str">
        <f aca="false">IF(ISBLANK(A1969),"",IF($A1969=V$2,$C1969,V1968))</f>
        <v/>
      </c>
      <c r="W1969" s="9" t="str">
        <f aca="false">IF(ISBLANK(A1969),"",IF($A1969=W$2,$C1969,W1968))</f>
        <v/>
      </c>
    </row>
    <row r="1970" customFormat="false" ht="14.1" hidden="false" customHeight="false" outlineLevel="0" collapsed="false">
      <c r="H1970" s="8" t="n">
        <f aca="false">IF(ISBLANK(D1970),,LEFT(D1970,LEN(D1970)-6)*1)</f>
        <v>0</v>
      </c>
      <c r="I1970" s="9" t="str">
        <f aca="false">IF(ISBLANK(A1970),"",-B1970*C1970)</f>
        <v/>
      </c>
      <c r="J1970" s="9" t="str">
        <f aca="false">IF(ISBLANK(A1970),"",-SUM(I$3:I1970))</f>
        <v/>
      </c>
      <c r="K1970" s="9" t="str">
        <f aca="false">IF(ISBLANK(A1970),"",SUMPRODUCT(O1970:R1970,T1970:W1970)-J1970)</f>
        <v/>
      </c>
      <c r="L1970" s="5" t="str">
        <f aca="false">IF(ISBLANK(A1970),"",K1970/$M$1)</f>
        <v/>
      </c>
      <c r="M1970" s="5" t="str">
        <f aca="false">IF(ISBLANK(A1970),"",K1970/($M$1+SUM(K$3:K1969)))</f>
        <v/>
      </c>
      <c r="N1970" s="0" t="str">
        <f aca="false">IF(ISBLANK(A1970),"",IF(H1971=0,NETWORKDAYS($H$3,H1970,holiday!$B$2:$B$10),IF(DAY(H1970)&lt;DAY(H1971),NETWORKDAYS($H$3,H1970,holiday!$B$2:$B$10),0)))</f>
        <v/>
      </c>
      <c r="O1970" s="0" t="str">
        <f aca="false">IF(ISBLANK(A1970),"",SUMIF($A$3:$A1970,O$2,$B$3:$B1970))</f>
        <v/>
      </c>
      <c r="P1970" s="0" t="str">
        <f aca="false">IF(ISBLANK(A1970),"",SUMIF($A$3:$A1970,P$2,$B$3:$B1970))</f>
        <v/>
      </c>
      <c r="Q1970" s="0" t="str">
        <f aca="false">IF(ISBLANK(A1970),"",SUMIF($A$3:$A1970,Q$2,$B$3:$B1970))</f>
        <v/>
      </c>
      <c r="R1970" s="0" t="str">
        <f aca="false">IF(ISBLANK(A1970),"",SUMIF($A$3:$A1970,R$2,$B$3:$B1970))</f>
        <v/>
      </c>
      <c r="T1970" s="9" t="str">
        <f aca="false">IF(ISBLANK(A1970),"",IF($A1970=T$2,$C1970,T1969))</f>
        <v/>
      </c>
      <c r="U1970" s="9" t="str">
        <f aca="false">IF(ISBLANK(A1970),"",IF($A1970=U$2,$C1970,U1969))</f>
        <v/>
      </c>
      <c r="V1970" s="9" t="str">
        <f aca="false">IF(ISBLANK(A1970),"",IF($A1970=V$2,$C1970,V1969))</f>
        <v/>
      </c>
      <c r="W1970" s="9" t="str">
        <f aca="false">IF(ISBLANK(A1970),"",IF($A1970=W$2,$C1970,W1969))</f>
        <v/>
      </c>
    </row>
    <row r="1971" customFormat="false" ht="14.1" hidden="false" customHeight="false" outlineLevel="0" collapsed="false">
      <c r="H1971" s="8" t="n">
        <f aca="false">IF(ISBLANK(D1971),,LEFT(D1971,LEN(D1971)-6)*1)</f>
        <v>0</v>
      </c>
      <c r="I1971" s="9" t="str">
        <f aca="false">IF(ISBLANK(A1971),"",-B1971*C1971)</f>
        <v/>
      </c>
      <c r="J1971" s="9" t="str">
        <f aca="false">IF(ISBLANK(A1971),"",-SUM(I$3:I1971))</f>
        <v/>
      </c>
      <c r="K1971" s="9" t="str">
        <f aca="false">IF(ISBLANK(A1971),"",SUMPRODUCT(O1971:R1971,T1971:W1971)-J1971)</f>
        <v/>
      </c>
      <c r="L1971" s="5" t="str">
        <f aca="false">IF(ISBLANK(A1971),"",K1971/$M$1)</f>
        <v/>
      </c>
      <c r="M1971" s="5" t="str">
        <f aca="false">IF(ISBLANK(A1971),"",K1971/($M$1+SUM(K$3:K1970)))</f>
        <v/>
      </c>
      <c r="N1971" s="0" t="str">
        <f aca="false">IF(ISBLANK(A1971),"",IF(H1972=0,NETWORKDAYS($H$3,H1971,holiday!$B$2:$B$10),IF(DAY(H1971)&lt;DAY(H1972),NETWORKDAYS($H$3,H1971,holiday!$B$2:$B$10),0)))</f>
        <v/>
      </c>
      <c r="O1971" s="0" t="str">
        <f aca="false">IF(ISBLANK(A1971),"",SUMIF($A$3:$A1971,O$2,$B$3:$B1971))</f>
        <v/>
      </c>
      <c r="P1971" s="0" t="str">
        <f aca="false">IF(ISBLANK(A1971),"",SUMIF($A$3:$A1971,P$2,$B$3:$B1971))</f>
        <v/>
      </c>
      <c r="Q1971" s="0" t="str">
        <f aca="false">IF(ISBLANK(A1971),"",SUMIF($A$3:$A1971,Q$2,$B$3:$B1971))</f>
        <v/>
      </c>
      <c r="R1971" s="0" t="str">
        <f aca="false">IF(ISBLANK(A1971),"",SUMIF($A$3:$A1971,R$2,$B$3:$B1971))</f>
        <v/>
      </c>
      <c r="T1971" s="9" t="str">
        <f aca="false">IF(ISBLANK(A1971),"",IF($A1971=T$2,$C1971,T1970))</f>
        <v/>
      </c>
      <c r="U1971" s="9" t="str">
        <f aca="false">IF(ISBLANK(A1971),"",IF($A1971=U$2,$C1971,U1970))</f>
        <v/>
      </c>
      <c r="V1971" s="9" t="str">
        <f aca="false">IF(ISBLANK(A1971),"",IF($A1971=V$2,$C1971,V1970))</f>
        <v/>
      </c>
      <c r="W1971" s="9" t="str">
        <f aca="false">IF(ISBLANK(A1971),"",IF($A1971=W$2,$C1971,W1970))</f>
        <v/>
      </c>
    </row>
    <row r="1972" customFormat="false" ht="14.1" hidden="false" customHeight="false" outlineLevel="0" collapsed="false">
      <c r="H1972" s="8" t="n">
        <f aca="false">IF(ISBLANK(D1972),,LEFT(D1972,LEN(D1972)-6)*1)</f>
        <v>0</v>
      </c>
      <c r="I1972" s="9" t="str">
        <f aca="false">IF(ISBLANK(A1972),"",-B1972*C1972)</f>
        <v/>
      </c>
      <c r="J1972" s="9" t="str">
        <f aca="false">IF(ISBLANK(A1972),"",-SUM(I$3:I1972))</f>
        <v/>
      </c>
      <c r="K1972" s="9" t="str">
        <f aca="false">IF(ISBLANK(A1972),"",SUMPRODUCT(O1972:R1972,T1972:W1972)-J1972)</f>
        <v/>
      </c>
      <c r="L1972" s="5" t="str">
        <f aca="false">IF(ISBLANK(A1972),"",K1972/$M$1)</f>
        <v/>
      </c>
      <c r="M1972" s="5" t="str">
        <f aca="false">IF(ISBLANK(A1972),"",K1972/($M$1+SUM(K$3:K1971)))</f>
        <v/>
      </c>
      <c r="N1972" s="0" t="str">
        <f aca="false">IF(ISBLANK(A1972),"",IF(H1973=0,NETWORKDAYS($H$3,H1972,holiday!$B$2:$B$10),IF(DAY(H1972)&lt;DAY(H1973),NETWORKDAYS($H$3,H1972,holiday!$B$2:$B$10),0)))</f>
        <v/>
      </c>
      <c r="O1972" s="0" t="str">
        <f aca="false">IF(ISBLANK(A1972),"",SUMIF($A$3:$A1972,O$2,$B$3:$B1972))</f>
        <v/>
      </c>
      <c r="P1972" s="0" t="str">
        <f aca="false">IF(ISBLANK(A1972),"",SUMIF($A$3:$A1972,P$2,$B$3:$B1972))</f>
        <v/>
      </c>
      <c r="Q1972" s="0" t="str">
        <f aca="false">IF(ISBLANK(A1972),"",SUMIF($A$3:$A1972,Q$2,$B$3:$B1972))</f>
        <v/>
      </c>
      <c r="R1972" s="0" t="str">
        <f aca="false">IF(ISBLANK(A1972),"",SUMIF($A$3:$A1972,R$2,$B$3:$B1972))</f>
        <v/>
      </c>
      <c r="T1972" s="9" t="str">
        <f aca="false">IF(ISBLANK(A1972),"",IF($A1972=T$2,$C1972,T1971))</f>
        <v/>
      </c>
      <c r="U1972" s="9" t="str">
        <f aca="false">IF(ISBLANK(A1972),"",IF($A1972=U$2,$C1972,U1971))</f>
        <v/>
      </c>
      <c r="V1972" s="9" t="str">
        <f aca="false">IF(ISBLANK(A1972),"",IF($A1972=V$2,$C1972,V1971))</f>
        <v/>
      </c>
      <c r="W1972" s="9" t="str">
        <f aca="false">IF(ISBLANK(A1972),"",IF($A1972=W$2,$C1972,W1971))</f>
        <v/>
      </c>
    </row>
    <row r="1973" customFormat="false" ht="14.1" hidden="false" customHeight="false" outlineLevel="0" collapsed="false">
      <c r="H1973" s="8" t="n">
        <f aca="false">IF(ISBLANK(D1973),,LEFT(D1973,LEN(D1973)-6)*1)</f>
        <v>0</v>
      </c>
      <c r="I1973" s="9" t="str">
        <f aca="false">IF(ISBLANK(A1973),"",-B1973*C1973)</f>
        <v/>
      </c>
      <c r="J1973" s="9" t="str">
        <f aca="false">IF(ISBLANK(A1973),"",-SUM(I$3:I1973))</f>
        <v/>
      </c>
      <c r="K1973" s="9" t="str">
        <f aca="false">IF(ISBLANK(A1973),"",SUMPRODUCT(O1973:R1973,T1973:W1973)-J1973)</f>
        <v/>
      </c>
      <c r="L1973" s="5" t="str">
        <f aca="false">IF(ISBLANK(A1973),"",K1973/$M$1)</f>
        <v/>
      </c>
      <c r="M1973" s="5" t="str">
        <f aca="false">IF(ISBLANK(A1973),"",K1973/($M$1+SUM(K$3:K1972)))</f>
        <v/>
      </c>
      <c r="N1973" s="0" t="str">
        <f aca="false">IF(ISBLANK(A1973),"",IF(H1974=0,NETWORKDAYS($H$3,H1973,holiday!$B$2:$B$10),IF(DAY(H1973)&lt;DAY(H1974),NETWORKDAYS($H$3,H1973,holiday!$B$2:$B$10),0)))</f>
        <v/>
      </c>
      <c r="O1973" s="0" t="str">
        <f aca="false">IF(ISBLANK(A1973),"",SUMIF($A$3:$A1973,O$2,$B$3:$B1973))</f>
        <v/>
      </c>
      <c r="P1973" s="0" t="str">
        <f aca="false">IF(ISBLANK(A1973),"",SUMIF($A$3:$A1973,P$2,$B$3:$B1973))</f>
        <v/>
      </c>
      <c r="Q1973" s="0" t="str">
        <f aca="false">IF(ISBLANK(A1973),"",SUMIF($A$3:$A1973,Q$2,$B$3:$B1973))</f>
        <v/>
      </c>
      <c r="R1973" s="0" t="str">
        <f aca="false">IF(ISBLANK(A1973),"",SUMIF($A$3:$A1973,R$2,$B$3:$B1973))</f>
        <v/>
      </c>
      <c r="T1973" s="9" t="str">
        <f aca="false">IF(ISBLANK(A1973),"",IF($A1973=T$2,$C1973,T1972))</f>
        <v/>
      </c>
      <c r="U1973" s="9" t="str">
        <f aca="false">IF(ISBLANK(A1973),"",IF($A1973=U$2,$C1973,U1972))</f>
        <v/>
      </c>
      <c r="V1973" s="9" t="str">
        <f aca="false">IF(ISBLANK(A1973),"",IF($A1973=V$2,$C1973,V1972))</f>
        <v/>
      </c>
      <c r="W1973" s="9" t="str">
        <f aca="false">IF(ISBLANK(A1973),"",IF($A1973=W$2,$C1973,W1972))</f>
        <v/>
      </c>
    </row>
    <row r="1974" customFormat="false" ht="14.1" hidden="false" customHeight="false" outlineLevel="0" collapsed="false">
      <c r="H1974" s="8" t="n">
        <f aca="false">IF(ISBLANK(D1974),,LEFT(D1974,LEN(D1974)-6)*1)</f>
        <v>0</v>
      </c>
      <c r="I1974" s="9" t="str">
        <f aca="false">IF(ISBLANK(A1974),"",-B1974*C1974)</f>
        <v/>
      </c>
      <c r="J1974" s="9" t="str">
        <f aca="false">IF(ISBLANK(A1974),"",-SUM(I$3:I1974))</f>
        <v/>
      </c>
      <c r="K1974" s="9" t="str">
        <f aca="false">IF(ISBLANK(A1974),"",SUMPRODUCT(O1974:R1974,T1974:W1974)-J1974)</f>
        <v/>
      </c>
      <c r="L1974" s="5" t="str">
        <f aca="false">IF(ISBLANK(A1974),"",K1974/$M$1)</f>
        <v/>
      </c>
      <c r="M1974" s="5" t="str">
        <f aca="false">IF(ISBLANK(A1974),"",K1974/($M$1+SUM(K$3:K1973)))</f>
        <v/>
      </c>
      <c r="N1974" s="0" t="str">
        <f aca="false">IF(ISBLANK(A1974),"",IF(H1975=0,NETWORKDAYS($H$3,H1974,holiday!$B$2:$B$10),IF(DAY(H1974)&lt;DAY(H1975),NETWORKDAYS($H$3,H1974,holiday!$B$2:$B$10),0)))</f>
        <v/>
      </c>
      <c r="O1974" s="0" t="str">
        <f aca="false">IF(ISBLANK(A1974),"",SUMIF($A$3:$A1974,O$2,$B$3:$B1974))</f>
        <v/>
      </c>
      <c r="P1974" s="0" t="str">
        <f aca="false">IF(ISBLANK(A1974),"",SUMIF($A$3:$A1974,P$2,$B$3:$B1974))</f>
        <v/>
      </c>
      <c r="Q1974" s="0" t="str">
        <f aca="false">IF(ISBLANK(A1974),"",SUMIF($A$3:$A1974,Q$2,$B$3:$B1974))</f>
        <v/>
      </c>
      <c r="R1974" s="0" t="str">
        <f aca="false">IF(ISBLANK(A1974),"",SUMIF($A$3:$A1974,R$2,$B$3:$B1974))</f>
        <v/>
      </c>
      <c r="T1974" s="9" t="str">
        <f aca="false">IF(ISBLANK(A1974),"",IF($A1974=T$2,$C1974,T1973))</f>
        <v/>
      </c>
      <c r="U1974" s="9" t="str">
        <f aca="false">IF(ISBLANK(A1974),"",IF($A1974=U$2,$C1974,U1973))</f>
        <v/>
      </c>
      <c r="V1974" s="9" t="str">
        <f aca="false">IF(ISBLANK(A1974),"",IF($A1974=V$2,$C1974,V1973))</f>
        <v/>
      </c>
      <c r="W1974" s="9" t="str">
        <f aca="false">IF(ISBLANK(A1974),"",IF($A1974=W$2,$C1974,W1973))</f>
        <v/>
      </c>
    </row>
    <row r="1975" customFormat="false" ht="14.1" hidden="false" customHeight="false" outlineLevel="0" collapsed="false">
      <c r="H1975" s="8" t="n">
        <f aca="false">IF(ISBLANK(D1975),,LEFT(D1975,LEN(D1975)-6)*1)</f>
        <v>0</v>
      </c>
      <c r="I1975" s="9" t="str">
        <f aca="false">IF(ISBLANK(A1975),"",-B1975*C1975)</f>
        <v/>
      </c>
      <c r="J1975" s="9" t="str">
        <f aca="false">IF(ISBLANK(A1975),"",-SUM(I$3:I1975))</f>
        <v/>
      </c>
      <c r="K1975" s="9" t="str">
        <f aca="false">IF(ISBLANK(A1975),"",SUMPRODUCT(O1975:R1975,T1975:W1975)-J1975)</f>
        <v/>
      </c>
      <c r="L1975" s="5" t="str">
        <f aca="false">IF(ISBLANK(A1975),"",K1975/$M$1)</f>
        <v/>
      </c>
      <c r="M1975" s="5" t="str">
        <f aca="false">IF(ISBLANK(A1975),"",K1975/($M$1+SUM(K$3:K1974)))</f>
        <v/>
      </c>
      <c r="N1975" s="0" t="str">
        <f aca="false">IF(ISBLANK(A1975),"",IF(H1976=0,NETWORKDAYS($H$3,H1975,holiday!$B$2:$B$10),IF(DAY(H1975)&lt;DAY(H1976),NETWORKDAYS($H$3,H1975,holiday!$B$2:$B$10),0)))</f>
        <v/>
      </c>
      <c r="O1975" s="0" t="str">
        <f aca="false">IF(ISBLANK(A1975),"",SUMIF($A$3:$A1975,O$2,$B$3:$B1975))</f>
        <v/>
      </c>
      <c r="P1975" s="0" t="str">
        <f aca="false">IF(ISBLANK(A1975),"",SUMIF($A$3:$A1975,P$2,$B$3:$B1975))</f>
        <v/>
      </c>
      <c r="Q1975" s="0" t="str">
        <f aca="false">IF(ISBLANK(A1975),"",SUMIF($A$3:$A1975,Q$2,$B$3:$B1975))</f>
        <v/>
      </c>
      <c r="R1975" s="0" t="str">
        <f aca="false">IF(ISBLANK(A1975),"",SUMIF($A$3:$A1975,R$2,$B$3:$B1975))</f>
        <v/>
      </c>
      <c r="T1975" s="9" t="str">
        <f aca="false">IF(ISBLANK(A1975),"",IF($A1975=T$2,$C1975,T1974))</f>
        <v/>
      </c>
      <c r="U1975" s="9" t="str">
        <f aca="false">IF(ISBLANK(A1975),"",IF($A1975=U$2,$C1975,U1974))</f>
        <v/>
      </c>
      <c r="V1975" s="9" t="str">
        <f aca="false">IF(ISBLANK(A1975),"",IF($A1975=V$2,$C1975,V1974))</f>
        <v/>
      </c>
      <c r="W1975" s="9" t="str">
        <f aca="false">IF(ISBLANK(A1975),"",IF($A1975=W$2,$C1975,W1974))</f>
        <v/>
      </c>
    </row>
    <row r="1976" customFormat="false" ht="14.1" hidden="false" customHeight="false" outlineLevel="0" collapsed="false">
      <c r="H1976" s="8" t="n">
        <f aca="false">IF(ISBLANK(D1976),,LEFT(D1976,LEN(D1976)-6)*1)</f>
        <v>0</v>
      </c>
      <c r="I1976" s="9" t="str">
        <f aca="false">IF(ISBLANK(A1976),"",-B1976*C1976)</f>
        <v/>
      </c>
      <c r="J1976" s="9" t="str">
        <f aca="false">IF(ISBLANK(A1976),"",-SUM(I$3:I1976))</f>
        <v/>
      </c>
      <c r="K1976" s="9" t="str">
        <f aca="false">IF(ISBLANK(A1976),"",SUMPRODUCT(O1976:R1976,T1976:W1976)-J1976)</f>
        <v/>
      </c>
      <c r="L1976" s="5" t="str">
        <f aca="false">IF(ISBLANK(A1976),"",K1976/$M$1)</f>
        <v/>
      </c>
      <c r="M1976" s="5" t="str">
        <f aca="false">IF(ISBLANK(A1976),"",K1976/($M$1+SUM(K$3:K1975)))</f>
        <v/>
      </c>
      <c r="N1976" s="0" t="str">
        <f aca="false">IF(ISBLANK(A1976),"",IF(H1977=0,NETWORKDAYS($H$3,H1976,holiday!$B$2:$B$10),IF(DAY(H1976)&lt;DAY(H1977),NETWORKDAYS($H$3,H1976,holiday!$B$2:$B$10),0)))</f>
        <v/>
      </c>
      <c r="O1976" s="0" t="str">
        <f aca="false">IF(ISBLANK(A1976),"",SUMIF($A$3:$A1976,O$2,$B$3:$B1976))</f>
        <v/>
      </c>
      <c r="P1976" s="0" t="str">
        <f aca="false">IF(ISBLANK(A1976),"",SUMIF($A$3:$A1976,P$2,$B$3:$B1976))</f>
        <v/>
      </c>
      <c r="Q1976" s="0" t="str">
        <f aca="false">IF(ISBLANK(A1976),"",SUMIF($A$3:$A1976,Q$2,$B$3:$B1976))</f>
        <v/>
      </c>
      <c r="R1976" s="0" t="str">
        <f aca="false">IF(ISBLANK(A1976),"",SUMIF($A$3:$A1976,R$2,$B$3:$B1976))</f>
        <v/>
      </c>
      <c r="T1976" s="9" t="str">
        <f aca="false">IF(ISBLANK(A1976),"",IF($A1976=T$2,$C1976,T1975))</f>
        <v/>
      </c>
      <c r="U1976" s="9" t="str">
        <f aca="false">IF(ISBLANK(A1976),"",IF($A1976=U$2,$C1976,U1975))</f>
        <v/>
      </c>
      <c r="V1976" s="9" t="str">
        <f aca="false">IF(ISBLANK(A1976),"",IF($A1976=V$2,$C1976,V1975))</f>
        <v/>
      </c>
      <c r="W1976" s="9" t="str">
        <f aca="false">IF(ISBLANK(A1976),"",IF($A1976=W$2,$C1976,W1975))</f>
        <v/>
      </c>
    </row>
    <row r="1977" customFormat="false" ht="14.1" hidden="false" customHeight="false" outlineLevel="0" collapsed="false">
      <c r="H1977" s="8" t="n">
        <f aca="false">IF(ISBLANK(D1977),,LEFT(D1977,LEN(D1977)-6)*1)</f>
        <v>0</v>
      </c>
      <c r="I1977" s="9" t="str">
        <f aca="false">IF(ISBLANK(A1977),"",-B1977*C1977)</f>
        <v/>
      </c>
      <c r="J1977" s="9" t="str">
        <f aca="false">IF(ISBLANK(A1977),"",-SUM(I$3:I1977))</f>
        <v/>
      </c>
      <c r="K1977" s="9" t="str">
        <f aca="false">IF(ISBLANK(A1977),"",SUMPRODUCT(O1977:R1977,T1977:W1977)-J1977)</f>
        <v/>
      </c>
      <c r="L1977" s="5" t="str">
        <f aca="false">IF(ISBLANK(A1977),"",K1977/$M$1)</f>
        <v/>
      </c>
      <c r="M1977" s="5" t="str">
        <f aca="false">IF(ISBLANK(A1977),"",K1977/($M$1+SUM(K$3:K1976)))</f>
        <v/>
      </c>
      <c r="N1977" s="0" t="str">
        <f aca="false">IF(ISBLANK(A1977),"",IF(H1978=0,NETWORKDAYS($H$3,H1977,holiday!$B$2:$B$10),IF(DAY(H1977)&lt;DAY(H1978),NETWORKDAYS($H$3,H1977,holiday!$B$2:$B$10),0)))</f>
        <v/>
      </c>
      <c r="O1977" s="0" t="str">
        <f aca="false">IF(ISBLANK(A1977),"",SUMIF($A$3:$A1977,O$2,$B$3:$B1977))</f>
        <v/>
      </c>
      <c r="P1977" s="0" t="str">
        <f aca="false">IF(ISBLANK(A1977),"",SUMIF($A$3:$A1977,P$2,$B$3:$B1977))</f>
        <v/>
      </c>
      <c r="Q1977" s="0" t="str">
        <f aca="false">IF(ISBLANK(A1977),"",SUMIF($A$3:$A1977,Q$2,$B$3:$B1977))</f>
        <v/>
      </c>
      <c r="R1977" s="0" t="str">
        <f aca="false">IF(ISBLANK(A1977),"",SUMIF($A$3:$A1977,R$2,$B$3:$B1977))</f>
        <v/>
      </c>
      <c r="T1977" s="9" t="str">
        <f aca="false">IF(ISBLANK(A1977),"",IF($A1977=T$2,$C1977,T1976))</f>
        <v/>
      </c>
      <c r="U1977" s="9" t="str">
        <f aca="false">IF(ISBLANK(A1977),"",IF($A1977=U$2,$C1977,U1976))</f>
        <v/>
      </c>
      <c r="V1977" s="9" t="str">
        <f aca="false">IF(ISBLANK(A1977),"",IF($A1977=V$2,$C1977,V1976))</f>
        <v/>
      </c>
      <c r="W1977" s="9" t="str">
        <f aca="false">IF(ISBLANK(A1977),"",IF($A1977=W$2,$C1977,W1976))</f>
        <v/>
      </c>
    </row>
    <row r="1978" customFormat="false" ht="14.1" hidden="false" customHeight="false" outlineLevel="0" collapsed="false">
      <c r="H1978" s="8" t="n">
        <f aca="false">IF(ISBLANK(D1978),,LEFT(D1978,LEN(D1978)-6)*1)</f>
        <v>0</v>
      </c>
      <c r="I1978" s="9" t="str">
        <f aca="false">IF(ISBLANK(A1978),"",-B1978*C1978)</f>
        <v/>
      </c>
      <c r="J1978" s="9" t="str">
        <f aca="false">IF(ISBLANK(A1978),"",-SUM(I$3:I1978))</f>
        <v/>
      </c>
      <c r="K1978" s="9" t="str">
        <f aca="false">IF(ISBLANK(A1978),"",SUMPRODUCT(O1978:R1978,T1978:W1978)-J1978)</f>
        <v/>
      </c>
      <c r="L1978" s="5" t="str">
        <f aca="false">IF(ISBLANK(A1978),"",K1978/$M$1)</f>
        <v/>
      </c>
      <c r="M1978" s="5" t="str">
        <f aca="false">IF(ISBLANK(A1978),"",K1978/($M$1+SUM(K$3:K1977)))</f>
        <v/>
      </c>
      <c r="N1978" s="0" t="str">
        <f aca="false">IF(ISBLANK(A1978),"",IF(H1979=0,NETWORKDAYS($H$3,H1978,holiday!$B$2:$B$10),IF(DAY(H1978)&lt;DAY(H1979),NETWORKDAYS($H$3,H1978,holiday!$B$2:$B$10),0)))</f>
        <v/>
      </c>
      <c r="O1978" s="0" t="str">
        <f aca="false">IF(ISBLANK(A1978),"",SUMIF($A$3:$A1978,O$2,$B$3:$B1978))</f>
        <v/>
      </c>
      <c r="P1978" s="0" t="str">
        <f aca="false">IF(ISBLANK(A1978),"",SUMIF($A$3:$A1978,P$2,$B$3:$B1978))</f>
        <v/>
      </c>
      <c r="Q1978" s="0" t="str">
        <f aca="false">IF(ISBLANK(A1978),"",SUMIF($A$3:$A1978,Q$2,$B$3:$B1978))</f>
        <v/>
      </c>
      <c r="R1978" s="0" t="str">
        <f aca="false">IF(ISBLANK(A1978),"",SUMIF($A$3:$A1978,R$2,$B$3:$B1978))</f>
        <v/>
      </c>
      <c r="T1978" s="9" t="str">
        <f aca="false">IF(ISBLANK(A1978),"",IF($A1978=T$2,$C1978,T1977))</f>
        <v/>
      </c>
      <c r="U1978" s="9" t="str">
        <f aca="false">IF(ISBLANK(A1978),"",IF($A1978=U$2,$C1978,U1977))</f>
        <v/>
      </c>
      <c r="V1978" s="9" t="str">
        <f aca="false">IF(ISBLANK(A1978),"",IF($A1978=V$2,$C1978,V1977))</f>
        <v/>
      </c>
      <c r="W1978" s="9" t="str">
        <f aca="false">IF(ISBLANK(A1978),"",IF($A1978=W$2,$C1978,W1977))</f>
        <v/>
      </c>
    </row>
    <row r="1979" customFormat="false" ht="14.1" hidden="false" customHeight="false" outlineLevel="0" collapsed="false">
      <c r="H1979" s="8" t="n">
        <f aca="false">IF(ISBLANK(D1979),,LEFT(D1979,LEN(D1979)-6)*1)</f>
        <v>0</v>
      </c>
      <c r="I1979" s="9" t="str">
        <f aca="false">IF(ISBLANK(A1979),"",-B1979*C1979)</f>
        <v/>
      </c>
      <c r="J1979" s="9" t="str">
        <f aca="false">IF(ISBLANK(A1979),"",-SUM(I$3:I1979))</f>
        <v/>
      </c>
      <c r="K1979" s="9" t="str">
        <f aca="false">IF(ISBLANK(A1979),"",SUMPRODUCT(O1979:R1979,T1979:W1979)-J1979)</f>
        <v/>
      </c>
      <c r="L1979" s="5" t="str">
        <f aca="false">IF(ISBLANK(A1979),"",K1979/$M$1)</f>
        <v/>
      </c>
      <c r="M1979" s="5" t="str">
        <f aca="false">IF(ISBLANK(A1979),"",K1979/($M$1+SUM(K$3:K1978)))</f>
        <v/>
      </c>
      <c r="N1979" s="0" t="str">
        <f aca="false">IF(ISBLANK(A1979),"",IF(H1980=0,NETWORKDAYS($H$3,H1979,holiday!$B$2:$B$10),IF(DAY(H1979)&lt;DAY(H1980),NETWORKDAYS($H$3,H1979,holiday!$B$2:$B$10),0)))</f>
        <v/>
      </c>
      <c r="O1979" s="0" t="str">
        <f aca="false">IF(ISBLANK(A1979),"",SUMIF($A$3:$A1979,O$2,$B$3:$B1979))</f>
        <v/>
      </c>
      <c r="P1979" s="0" t="str">
        <f aca="false">IF(ISBLANK(A1979),"",SUMIF($A$3:$A1979,P$2,$B$3:$B1979))</f>
        <v/>
      </c>
      <c r="Q1979" s="0" t="str">
        <f aca="false">IF(ISBLANK(A1979),"",SUMIF($A$3:$A1979,Q$2,$B$3:$B1979))</f>
        <v/>
      </c>
      <c r="R1979" s="0" t="str">
        <f aca="false">IF(ISBLANK(A1979),"",SUMIF($A$3:$A1979,R$2,$B$3:$B1979))</f>
        <v/>
      </c>
      <c r="T1979" s="9" t="str">
        <f aca="false">IF(ISBLANK(A1979),"",IF($A1979=T$2,$C1979,T1978))</f>
        <v/>
      </c>
      <c r="U1979" s="9" t="str">
        <f aca="false">IF(ISBLANK(A1979),"",IF($A1979=U$2,$C1979,U1978))</f>
        <v/>
      </c>
      <c r="V1979" s="9" t="str">
        <f aca="false">IF(ISBLANK(A1979),"",IF($A1979=V$2,$C1979,V1978))</f>
        <v/>
      </c>
      <c r="W1979" s="9" t="str">
        <f aca="false">IF(ISBLANK(A1979),"",IF($A1979=W$2,$C1979,W1978))</f>
        <v/>
      </c>
    </row>
    <row r="1980" customFormat="false" ht="14.1" hidden="false" customHeight="false" outlineLevel="0" collapsed="false">
      <c r="H1980" s="8" t="n">
        <f aca="false">IF(ISBLANK(D1980),,LEFT(D1980,LEN(D1980)-6)*1)</f>
        <v>0</v>
      </c>
      <c r="I1980" s="9" t="str">
        <f aca="false">IF(ISBLANK(A1980),"",-B1980*C1980)</f>
        <v/>
      </c>
      <c r="J1980" s="9" t="str">
        <f aca="false">IF(ISBLANK(A1980),"",-SUM(I$3:I1980))</f>
        <v/>
      </c>
      <c r="K1980" s="9" t="str">
        <f aca="false">IF(ISBLANK(A1980),"",SUMPRODUCT(O1980:R1980,T1980:W1980)-J1980)</f>
        <v/>
      </c>
      <c r="L1980" s="5" t="str">
        <f aca="false">IF(ISBLANK(A1980),"",K1980/$M$1)</f>
        <v/>
      </c>
      <c r="M1980" s="5" t="str">
        <f aca="false">IF(ISBLANK(A1980),"",K1980/($M$1+SUM(K$3:K1979)))</f>
        <v/>
      </c>
      <c r="N1980" s="0" t="str">
        <f aca="false">IF(ISBLANK(A1980),"",IF(H1981=0,NETWORKDAYS($H$3,H1980,holiday!$B$2:$B$10),IF(DAY(H1980)&lt;DAY(H1981),NETWORKDAYS($H$3,H1980,holiday!$B$2:$B$10),0)))</f>
        <v/>
      </c>
      <c r="O1980" s="0" t="str">
        <f aca="false">IF(ISBLANK(A1980),"",SUMIF($A$3:$A1980,O$2,$B$3:$B1980))</f>
        <v/>
      </c>
      <c r="P1980" s="0" t="str">
        <f aca="false">IF(ISBLANK(A1980),"",SUMIF($A$3:$A1980,P$2,$B$3:$B1980))</f>
        <v/>
      </c>
      <c r="Q1980" s="0" t="str">
        <f aca="false">IF(ISBLANK(A1980),"",SUMIF($A$3:$A1980,Q$2,$B$3:$B1980))</f>
        <v/>
      </c>
      <c r="R1980" s="0" t="str">
        <f aca="false">IF(ISBLANK(A1980),"",SUMIF($A$3:$A1980,R$2,$B$3:$B1980))</f>
        <v/>
      </c>
      <c r="T1980" s="9" t="str">
        <f aca="false">IF(ISBLANK(A1980),"",IF($A1980=T$2,$C1980,T1979))</f>
        <v/>
      </c>
      <c r="U1980" s="9" t="str">
        <f aca="false">IF(ISBLANK(A1980),"",IF($A1980=U$2,$C1980,U1979))</f>
        <v/>
      </c>
      <c r="V1980" s="9" t="str">
        <f aca="false">IF(ISBLANK(A1980),"",IF($A1980=V$2,$C1980,V1979))</f>
        <v/>
      </c>
      <c r="W1980" s="9" t="str">
        <f aca="false">IF(ISBLANK(A1980),"",IF($A1980=W$2,$C1980,W1979))</f>
        <v/>
      </c>
    </row>
    <row r="1981" customFormat="false" ht="14.1" hidden="false" customHeight="false" outlineLevel="0" collapsed="false">
      <c r="H1981" s="8" t="n">
        <f aca="false">IF(ISBLANK(D1981),,LEFT(D1981,LEN(D1981)-6)*1)</f>
        <v>0</v>
      </c>
      <c r="I1981" s="9" t="str">
        <f aca="false">IF(ISBLANK(A1981),"",-B1981*C1981)</f>
        <v/>
      </c>
      <c r="J1981" s="9" t="str">
        <f aca="false">IF(ISBLANK(A1981),"",-SUM(I$3:I1981))</f>
        <v/>
      </c>
      <c r="K1981" s="9" t="str">
        <f aca="false">IF(ISBLANK(A1981),"",SUMPRODUCT(O1981:R1981,T1981:W1981)-J1981)</f>
        <v/>
      </c>
      <c r="L1981" s="5" t="str">
        <f aca="false">IF(ISBLANK(A1981),"",K1981/$M$1)</f>
        <v/>
      </c>
      <c r="M1981" s="5" t="str">
        <f aca="false">IF(ISBLANK(A1981),"",K1981/($M$1+SUM(K$3:K1980)))</f>
        <v/>
      </c>
      <c r="N1981" s="0" t="str">
        <f aca="false">IF(ISBLANK(A1981),"",IF(H1982=0,NETWORKDAYS($H$3,H1981,holiday!$B$2:$B$10),IF(DAY(H1981)&lt;DAY(H1982),NETWORKDAYS($H$3,H1981,holiday!$B$2:$B$10),0)))</f>
        <v/>
      </c>
      <c r="O1981" s="0" t="str">
        <f aca="false">IF(ISBLANK(A1981),"",SUMIF($A$3:$A1981,O$2,$B$3:$B1981))</f>
        <v/>
      </c>
      <c r="P1981" s="0" t="str">
        <f aca="false">IF(ISBLANK(A1981),"",SUMIF($A$3:$A1981,P$2,$B$3:$B1981))</f>
        <v/>
      </c>
      <c r="Q1981" s="0" t="str">
        <f aca="false">IF(ISBLANK(A1981),"",SUMIF($A$3:$A1981,Q$2,$B$3:$B1981))</f>
        <v/>
      </c>
      <c r="R1981" s="0" t="str">
        <f aca="false">IF(ISBLANK(A1981),"",SUMIF($A$3:$A1981,R$2,$B$3:$B1981))</f>
        <v/>
      </c>
      <c r="T1981" s="9" t="str">
        <f aca="false">IF(ISBLANK(A1981),"",IF($A1981=T$2,$C1981,T1980))</f>
        <v/>
      </c>
      <c r="U1981" s="9" t="str">
        <f aca="false">IF(ISBLANK(A1981),"",IF($A1981=U$2,$C1981,U1980))</f>
        <v/>
      </c>
      <c r="V1981" s="9" t="str">
        <f aca="false">IF(ISBLANK(A1981),"",IF($A1981=V$2,$C1981,V1980))</f>
        <v/>
      </c>
      <c r="W1981" s="9" t="str">
        <f aca="false">IF(ISBLANK(A1981),"",IF($A1981=W$2,$C1981,W1980))</f>
        <v/>
      </c>
    </row>
    <row r="1982" customFormat="false" ht="14.1" hidden="false" customHeight="false" outlineLevel="0" collapsed="false">
      <c r="H1982" s="8" t="n">
        <f aca="false">IF(ISBLANK(D1982),,LEFT(D1982,LEN(D1982)-6)*1)</f>
        <v>0</v>
      </c>
      <c r="I1982" s="9" t="str">
        <f aca="false">IF(ISBLANK(A1982),"",-B1982*C1982)</f>
        <v/>
      </c>
      <c r="J1982" s="9" t="str">
        <f aca="false">IF(ISBLANK(A1982),"",-SUM(I$3:I1982))</f>
        <v/>
      </c>
      <c r="K1982" s="9" t="str">
        <f aca="false">IF(ISBLANK(A1982),"",SUMPRODUCT(O1982:R1982,T1982:W1982)-J1982)</f>
        <v/>
      </c>
      <c r="L1982" s="5" t="str">
        <f aca="false">IF(ISBLANK(A1982),"",K1982/$M$1)</f>
        <v/>
      </c>
      <c r="M1982" s="5" t="str">
        <f aca="false">IF(ISBLANK(A1982),"",K1982/($M$1+SUM(K$3:K1981)))</f>
        <v/>
      </c>
      <c r="N1982" s="0" t="str">
        <f aca="false">IF(ISBLANK(A1982),"",IF(H1983=0,NETWORKDAYS($H$3,H1982,holiday!$B$2:$B$10),IF(DAY(H1982)&lt;DAY(H1983),NETWORKDAYS($H$3,H1982,holiday!$B$2:$B$10),0)))</f>
        <v/>
      </c>
      <c r="O1982" s="0" t="str">
        <f aca="false">IF(ISBLANK(A1982),"",SUMIF($A$3:$A1982,O$2,$B$3:$B1982))</f>
        <v/>
      </c>
      <c r="P1982" s="0" t="str">
        <f aca="false">IF(ISBLANK(A1982),"",SUMIF($A$3:$A1982,P$2,$B$3:$B1982))</f>
        <v/>
      </c>
      <c r="Q1982" s="0" t="str">
        <f aca="false">IF(ISBLANK(A1982),"",SUMIF($A$3:$A1982,Q$2,$B$3:$B1982))</f>
        <v/>
      </c>
      <c r="R1982" s="0" t="str">
        <f aca="false">IF(ISBLANK(A1982),"",SUMIF($A$3:$A1982,R$2,$B$3:$B1982))</f>
        <v/>
      </c>
      <c r="T1982" s="9" t="str">
        <f aca="false">IF(ISBLANK(A1982),"",IF($A1982=T$2,$C1982,T1981))</f>
        <v/>
      </c>
      <c r="U1982" s="9" t="str">
        <f aca="false">IF(ISBLANK(A1982),"",IF($A1982=U$2,$C1982,U1981))</f>
        <v/>
      </c>
      <c r="V1982" s="9" t="str">
        <f aca="false">IF(ISBLANK(A1982),"",IF($A1982=V$2,$C1982,V1981))</f>
        <v/>
      </c>
      <c r="W1982" s="9" t="str">
        <f aca="false">IF(ISBLANK(A1982),"",IF($A1982=W$2,$C1982,W1981))</f>
        <v/>
      </c>
    </row>
    <row r="1983" customFormat="false" ht="14.1" hidden="false" customHeight="false" outlineLevel="0" collapsed="false">
      <c r="H1983" s="8" t="n">
        <f aca="false">IF(ISBLANK(D1983),,LEFT(D1983,LEN(D1983)-6)*1)</f>
        <v>0</v>
      </c>
      <c r="I1983" s="9" t="str">
        <f aca="false">IF(ISBLANK(A1983),"",-B1983*C1983)</f>
        <v/>
      </c>
      <c r="J1983" s="9" t="str">
        <f aca="false">IF(ISBLANK(A1983),"",-SUM(I$3:I1983))</f>
        <v/>
      </c>
      <c r="K1983" s="9" t="str">
        <f aca="false">IF(ISBLANK(A1983),"",SUMPRODUCT(O1983:R1983,T1983:W1983)-J1983)</f>
        <v/>
      </c>
      <c r="L1983" s="5" t="str">
        <f aca="false">IF(ISBLANK(A1983),"",K1983/$M$1)</f>
        <v/>
      </c>
      <c r="M1983" s="5" t="str">
        <f aca="false">IF(ISBLANK(A1983),"",K1983/($M$1+SUM(K$3:K1982)))</f>
        <v/>
      </c>
      <c r="N1983" s="0" t="str">
        <f aca="false">IF(ISBLANK(A1983),"",IF(H1984=0,NETWORKDAYS($H$3,H1983,holiday!$B$2:$B$10),IF(DAY(H1983)&lt;DAY(H1984),NETWORKDAYS($H$3,H1983,holiday!$B$2:$B$10),0)))</f>
        <v/>
      </c>
      <c r="O1983" s="0" t="str">
        <f aca="false">IF(ISBLANK(A1983),"",SUMIF($A$3:$A1983,O$2,$B$3:$B1983))</f>
        <v/>
      </c>
      <c r="P1983" s="0" t="str">
        <f aca="false">IF(ISBLANK(A1983),"",SUMIF($A$3:$A1983,P$2,$B$3:$B1983))</f>
        <v/>
      </c>
      <c r="Q1983" s="0" t="str">
        <f aca="false">IF(ISBLANK(A1983),"",SUMIF($A$3:$A1983,Q$2,$B$3:$B1983))</f>
        <v/>
      </c>
      <c r="R1983" s="0" t="str">
        <f aca="false">IF(ISBLANK(A1983),"",SUMIF($A$3:$A1983,R$2,$B$3:$B1983))</f>
        <v/>
      </c>
      <c r="T1983" s="9" t="str">
        <f aca="false">IF(ISBLANK(A1983),"",IF($A1983=T$2,$C1983,T1982))</f>
        <v/>
      </c>
      <c r="U1983" s="9" t="str">
        <f aca="false">IF(ISBLANK(A1983),"",IF($A1983=U$2,$C1983,U1982))</f>
        <v/>
      </c>
      <c r="V1983" s="9" t="str">
        <f aca="false">IF(ISBLANK(A1983),"",IF($A1983=V$2,$C1983,V1982))</f>
        <v/>
      </c>
      <c r="W1983" s="9" t="str">
        <f aca="false">IF(ISBLANK(A1983),"",IF($A1983=W$2,$C1983,W1982))</f>
        <v/>
      </c>
    </row>
    <row r="1984" customFormat="false" ht="14.1" hidden="false" customHeight="false" outlineLevel="0" collapsed="false">
      <c r="H1984" s="8" t="n">
        <f aca="false">IF(ISBLANK(D1984),,LEFT(D1984,LEN(D1984)-6)*1)</f>
        <v>0</v>
      </c>
      <c r="I1984" s="9" t="str">
        <f aca="false">IF(ISBLANK(A1984),"",-B1984*C1984)</f>
        <v/>
      </c>
      <c r="J1984" s="9" t="str">
        <f aca="false">IF(ISBLANK(A1984),"",-SUM(I$3:I1984))</f>
        <v/>
      </c>
      <c r="K1984" s="9" t="str">
        <f aca="false">IF(ISBLANK(A1984),"",SUMPRODUCT(O1984:R1984,T1984:W1984)-J1984)</f>
        <v/>
      </c>
      <c r="L1984" s="5" t="str">
        <f aca="false">IF(ISBLANK(A1984),"",K1984/$M$1)</f>
        <v/>
      </c>
      <c r="M1984" s="5" t="str">
        <f aca="false">IF(ISBLANK(A1984),"",K1984/($M$1+SUM(K$3:K1983)))</f>
        <v/>
      </c>
      <c r="N1984" s="0" t="str">
        <f aca="false">IF(ISBLANK(A1984),"",IF(H1985=0,NETWORKDAYS($H$3,H1984,holiday!$B$2:$B$10),IF(DAY(H1984)&lt;DAY(H1985),NETWORKDAYS($H$3,H1984,holiday!$B$2:$B$10),0)))</f>
        <v/>
      </c>
      <c r="O1984" s="0" t="str">
        <f aca="false">IF(ISBLANK(A1984),"",SUMIF($A$3:$A1984,O$2,$B$3:$B1984))</f>
        <v/>
      </c>
      <c r="P1984" s="0" t="str">
        <f aca="false">IF(ISBLANK(A1984),"",SUMIF($A$3:$A1984,P$2,$B$3:$B1984))</f>
        <v/>
      </c>
      <c r="Q1984" s="0" t="str">
        <f aca="false">IF(ISBLANK(A1984),"",SUMIF($A$3:$A1984,Q$2,$B$3:$B1984))</f>
        <v/>
      </c>
      <c r="R1984" s="0" t="str">
        <f aca="false">IF(ISBLANK(A1984),"",SUMIF($A$3:$A1984,R$2,$B$3:$B1984))</f>
        <v/>
      </c>
      <c r="T1984" s="9" t="str">
        <f aca="false">IF(ISBLANK(A1984),"",IF($A1984=T$2,$C1984,T1983))</f>
        <v/>
      </c>
      <c r="U1984" s="9" t="str">
        <f aca="false">IF(ISBLANK(A1984),"",IF($A1984=U$2,$C1984,U1983))</f>
        <v/>
      </c>
      <c r="V1984" s="9" t="str">
        <f aca="false">IF(ISBLANK(A1984),"",IF($A1984=V$2,$C1984,V1983))</f>
        <v/>
      </c>
      <c r="W1984" s="9" t="str">
        <f aca="false">IF(ISBLANK(A1984),"",IF($A1984=W$2,$C1984,W1983))</f>
        <v/>
      </c>
    </row>
    <row r="1985" customFormat="false" ht="14.1" hidden="false" customHeight="false" outlineLevel="0" collapsed="false">
      <c r="H1985" s="8" t="n">
        <f aca="false">IF(ISBLANK(D1985),,LEFT(D1985,LEN(D1985)-6)*1)</f>
        <v>0</v>
      </c>
      <c r="I1985" s="9" t="str">
        <f aca="false">IF(ISBLANK(A1985),"",-B1985*C1985)</f>
        <v/>
      </c>
      <c r="J1985" s="9" t="str">
        <f aca="false">IF(ISBLANK(A1985),"",-SUM(I$3:I1985))</f>
        <v/>
      </c>
      <c r="K1985" s="9" t="str">
        <f aca="false">IF(ISBLANK(A1985),"",SUMPRODUCT(O1985:R1985,T1985:W1985)-J1985)</f>
        <v/>
      </c>
      <c r="L1985" s="5" t="str">
        <f aca="false">IF(ISBLANK(A1985),"",K1985/$M$1)</f>
        <v/>
      </c>
      <c r="M1985" s="5" t="str">
        <f aca="false">IF(ISBLANK(A1985),"",K1985/($M$1+SUM(K$3:K1984)))</f>
        <v/>
      </c>
      <c r="N1985" s="0" t="str">
        <f aca="false">IF(ISBLANK(A1985),"",IF(H1986=0,NETWORKDAYS($H$3,H1985,holiday!$B$2:$B$10),IF(DAY(H1985)&lt;DAY(H1986),NETWORKDAYS($H$3,H1985,holiday!$B$2:$B$10),0)))</f>
        <v/>
      </c>
      <c r="O1985" s="0" t="str">
        <f aca="false">IF(ISBLANK(A1985),"",SUMIF($A$3:$A1985,O$2,$B$3:$B1985))</f>
        <v/>
      </c>
      <c r="P1985" s="0" t="str">
        <f aca="false">IF(ISBLANK(A1985),"",SUMIF($A$3:$A1985,P$2,$B$3:$B1985))</f>
        <v/>
      </c>
      <c r="Q1985" s="0" t="str">
        <f aca="false">IF(ISBLANK(A1985),"",SUMIF($A$3:$A1985,Q$2,$B$3:$B1985))</f>
        <v/>
      </c>
      <c r="R1985" s="0" t="str">
        <f aca="false">IF(ISBLANK(A1985),"",SUMIF($A$3:$A1985,R$2,$B$3:$B1985))</f>
        <v/>
      </c>
      <c r="T1985" s="9" t="str">
        <f aca="false">IF(ISBLANK(A1985),"",IF($A1985=T$2,$C1985,T1984))</f>
        <v/>
      </c>
      <c r="U1985" s="9" t="str">
        <f aca="false">IF(ISBLANK(A1985),"",IF($A1985=U$2,$C1985,U1984))</f>
        <v/>
      </c>
      <c r="V1985" s="9" t="str">
        <f aca="false">IF(ISBLANK(A1985),"",IF($A1985=V$2,$C1985,V1984))</f>
        <v/>
      </c>
      <c r="W1985" s="9" t="str">
        <f aca="false">IF(ISBLANK(A1985),"",IF($A1985=W$2,$C1985,W1984))</f>
        <v/>
      </c>
    </row>
    <row r="1986" customFormat="false" ht="14.1" hidden="false" customHeight="false" outlineLevel="0" collapsed="false">
      <c r="H1986" s="8" t="n">
        <f aca="false">IF(ISBLANK(D1986),,LEFT(D1986,LEN(D1986)-6)*1)</f>
        <v>0</v>
      </c>
      <c r="I1986" s="9" t="str">
        <f aca="false">IF(ISBLANK(A1986),"",-B1986*C1986)</f>
        <v/>
      </c>
      <c r="J1986" s="9" t="str">
        <f aca="false">IF(ISBLANK(A1986),"",-SUM(I$3:I1986))</f>
        <v/>
      </c>
      <c r="K1986" s="9" t="str">
        <f aca="false">IF(ISBLANK(A1986),"",SUMPRODUCT(O1986:R1986,T1986:W1986)-J1986)</f>
        <v/>
      </c>
      <c r="L1986" s="5" t="str">
        <f aca="false">IF(ISBLANK(A1986),"",K1986/$M$1)</f>
        <v/>
      </c>
      <c r="M1986" s="5" t="str">
        <f aca="false">IF(ISBLANK(A1986),"",K1986/($M$1+SUM(K$3:K1985)))</f>
        <v/>
      </c>
      <c r="N1986" s="0" t="str">
        <f aca="false">IF(ISBLANK(A1986),"",IF(H1987=0,NETWORKDAYS($H$3,H1986,holiday!$B$2:$B$10),IF(DAY(H1986)&lt;DAY(H1987),NETWORKDAYS($H$3,H1986,holiday!$B$2:$B$10),0)))</f>
        <v/>
      </c>
      <c r="O1986" s="0" t="str">
        <f aca="false">IF(ISBLANK(A1986),"",SUMIF($A$3:$A1986,O$2,$B$3:$B1986))</f>
        <v/>
      </c>
      <c r="P1986" s="0" t="str">
        <f aca="false">IF(ISBLANK(A1986),"",SUMIF($A$3:$A1986,P$2,$B$3:$B1986))</f>
        <v/>
      </c>
      <c r="Q1986" s="0" t="str">
        <f aca="false">IF(ISBLANK(A1986),"",SUMIF($A$3:$A1986,Q$2,$B$3:$B1986))</f>
        <v/>
      </c>
      <c r="R1986" s="0" t="str">
        <f aca="false">IF(ISBLANK(A1986),"",SUMIF($A$3:$A1986,R$2,$B$3:$B1986))</f>
        <v/>
      </c>
      <c r="T1986" s="9" t="str">
        <f aca="false">IF(ISBLANK(A1986),"",IF($A1986=T$2,$C1986,T1985))</f>
        <v/>
      </c>
      <c r="U1986" s="9" t="str">
        <f aca="false">IF(ISBLANK(A1986),"",IF($A1986=U$2,$C1986,U1985))</f>
        <v/>
      </c>
      <c r="V1986" s="9" t="str">
        <f aca="false">IF(ISBLANK(A1986),"",IF($A1986=V$2,$C1986,V1985))</f>
        <v/>
      </c>
      <c r="W1986" s="9" t="str">
        <f aca="false">IF(ISBLANK(A1986),"",IF($A1986=W$2,$C1986,W1985))</f>
        <v/>
      </c>
    </row>
    <row r="1987" customFormat="false" ht="14.1" hidden="false" customHeight="false" outlineLevel="0" collapsed="false">
      <c r="H1987" s="8" t="n">
        <f aca="false">IF(ISBLANK(D1987),,LEFT(D1987,LEN(D1987)-6)*1)</f>
        <v>0</v>
      </c>
      <c r="I1987" s="9" t="str">
        <f aca="false">IF(ISBLANK(A1987),"",-B1987*C1987)</f>
        <v/>
      </c>
      <c r="J1987" s="9" t="str">
        <f aca="false">IF(ISBLANK(A1987),"",-SUM(I$3:I1987))</f>
        <v/>
      </c>
      <c r="K1987" s="9" t="str">
        <f aca="false">IF(ISBLANK(A1987),"",SUMPRODUCT(O1987:R1987,T1987:W1987)-J1987)</f>
        <v/>
      </c>
      <c r="L1987" s="5" t="str">
        <f aca="false">IF(ISBLANK(A1987),"",K1987/$M$1)</f>
        <v/>
      </c>
      <c r="M1987" s="5" t="str">
        <f aca="false">IF(ISBLANK(A1987),"",K1987/($M$1+SUM(K$3:K1986)))</f>
        <v/>
      </c>
      <c r="N1987" s="0" t="str">
        <f aca="false">IF(ISBLANK(A1987),"",IF(H1988=0,NETWORKDAYS($H$3,H1987,holiday!$B$2:$B$10),IF(DAY(H1987)&lt;DAY(H1988),NETWORKDAYS($H$3,H1987,holiday!$B$2:$B$10),0)))</f>
        <v/>
      </c>
      <c r="O1987" s="0" t="str">
        <f aca="false">IF(ISBLANK(A1987),"",SUMIF($A$3:$A1987,O$2,$B$3:$B1987))</f>
        <v/>
      </c>
      <c r="P1987" s="0" t="str">
        <f aca="false">IF(ISBLANK(A1987),"",SUMIF($A$3:$A1987,P$2,$B$3:$B1987))</f>
        <v/>
      </c>
      <c r="Q1987" s="0" t="str">
        <f aca="false">IF(ISBLANK(A1987),"",SUMIF($A$3:$A1987,Q$2,$B$3:$B1987))</f>
        <v/>
      </c>
      <c r="R1987" s="0" t="str">
        <f aca="false">IF(ISBLANK(A1987),"",SUMIF($A$3:$A1987,R$2,$B$3:$B1987))</f>
        <v/>
      </c>
      <c r="T1987" s="9" t="str">
        <f aca="false">IF(ISBLANK(A1987),"",IF($A1987=T$2,$C1987,T1986))</f>
        <v/>
      </c>
      <c r="U1987" s="9" t="str">
        <f aca="false">IF(ISBLANK(A1987),"",IF($A1987=U$2,$C1987,U1986))</f>
        <v/>
      </c>
      <c r="V1987" s="9" t="str">
        <f aca="false">IF(ISBLANK(A1987),"",IF($A1987=V$2,$C1987,V1986))</f>
        <v/>
      </c>
      <c r="W1987" s="9" t="str">
        <f aca="false">IF(ISBLANK(A1987),"",IF($A1987=W$2,$C1987,W1986))</f>
        <v/>
      </c>
    </row>
    <row r="1988" customFormat="false" ht="14.1" hidden="false" customHeight="false" outlineLevel="0" collapsed="false">
      <c r="H1988" s="8" t="n">
        <f aca="false">IF(ISBLANK(D1988),,LEFT(D1988,LEN(D1988)-6)*1)</f>
        <v>0</v>
      </c>
      <c r="I1988" s="9" t="str">
        <f aca="false">IF(ISBLANK(A1988),"",-B1988*C1988)</f>
        <v/>
      </c>
      <c r="J1988" s="9" t="str">
        <f aca="false">IF(ISBLANK(A1988),"",-SUM(I$3:I1988))</f>
        <v/>
      </c>
      <c r="K1988" s="9" t="str">
        <f aca="false">IF(ISBLANK(A1988),"",SUMPRODUCT(O1988:R1988,T1988:W1988)-J1988)</f>
        <v/>
      </c>
      <c r="L1988" s="5" t="str">
        <f aca="false">IF(ISBLANK(A1988),"",K1988/$M$1)</f>
        <v/>
      </c>
      <c r="M1988" s="5" t="str">
        <f aca="false">IF(ISBLANK(A1988),"",K1988/($M$1+SUM(K$3:K1987)))</f>
        <v/>
      </c>
      <c r="N1988" s="0" t="str">
        <f aca="false">IF(ISBLANK(A1988),"",IF(H1989=0,NETWORKDAYS($H$3,H1988,holiday!$B$2:$B$10),IF(DAY(H1988)&lt;DAY(H1989),NETWORKDAYS($H$3,H1988,holiday!$B$2:$B$10),0)))</f>
        <v/>
      </c>
      <c r="O1988" s="0" t="str">
        <f aca="false">IF(ISBLANK(A1988),"",SUMIF($A$3:$A1988,O$2,$B$3:$B1988))</f>
        <v/>
      </c>
      <c r="P1988" s="0" t="str">
        <f aca="false">IF(ISBLANK(A1988),"",SUMIF($A$3:$A1988,P$2,$B$3:$B1988))</f>
        <v/>
      </c>
      <c r="Q1988" s="0" t="str">
        <f aca="false">IF(ISBLANK(A1988),"",SUMIF($A$3:$A1988,Q$2,$B$3:$B1988))</f>
        <v/>
      </c>
      <c r="R1988" s="0" t="str">
        <f aca="false">IF(ISBLANK(A1988),"",SUMIF($A$3:$A1988,R$2,$B$3:$B1988))</f>
        <v/>
      </c>
      <c r="T1988" s="9" t="str">
        <f aca="false">IF(ISBLANK(A1988),"",IF($A1988=T$2,$C1988,T1987))</f>
        <v/>
      </c>
      <c r="U1988" s="9" t="str">
        <f aca="false">IF(ISBLANK(A1988),"",IF($A1988=U$2,$C1988,U1987))</f>
        <v/>
      </c>
      <c r="V1988" s="9" t="str">
        <f aca="false">IF(ISBLANK(A1988),"",IF($A1988=V$2,$C1988,V1987))</f>
        <v/>
      </c>
      <c r="W1988" s="9" t="str">
        <f aca="false">IF(ISBLANK(A1988),"",IF($A1988=W$2,$C1988,W1987))</f>
        <v/>
      </c>
    </row>
    <row r="1989" customFormat="false" ht="14.1" hidden="false" customHeight="false" outlineLevel="0" collapsed="false">
      <c r="H1989" s="8" t="n">
        <f aca="false">IF(ISBLANK(D1989),,LEFT(D1989,LEN(D1989)-6)*1)</f>
        <v>0</v>
      </c>
      <c r="I1989" s="9" t="str">
        <f aca="false">IF(ISBLANK(A1989),"",-B1989*C1989)</f>
        <v/>
      </c>
      <c r="J1989" s="9" t="str">
        <f aca="false">IF(ISBLANK(A1989),"",-SUM(I$3:I1989))</f>
        <v/>
      </c>
      <c r="K1989" s="9" t="str">
        <f aca="false">IF(ISBLANK(A1989),"",SUMPRODUCT(O1989:R1989,T1989:W1989)-J1989)</f>
        <v/>
      </c>
      <c r="L1989" s="5" t="str">
        <f aca="false">IF(ISBLANK(A1989),"",K1989/$M$1)</f>
        <v/>
      </c>
      <c r="M1989" s="5" t="str">
        <f aca="false">IF(ISBLANK(A1989),"",K1989/($M$1+SUM(K$3:K1988)))</f>
        <v/>
      </c>
      <c r="N1989" s="0" t="str">
        <f aca="false">IF(ISBLANK(A1989),"",IF(H1990=0,NETWORKDAYS($H$3,H1989,holiday!$B$2:$B$10),IF(DAY(H1989)&lt;DAY(H1990),NETWORKDAYS($H$3,H1989,holiday!$B$2:$B$10),0)))</f>
        <v/>
      </c>
      <c r="O1989" s="0" t="str">
        <f aca="false">IF(ISBLANK(A1989),"",SUMIF($A$3:$A1989,O$2,$B$3:$B1989))</f>
        <v/>
      </c>
      <c r="P1989" s="0" t="str">
        <f aca="false">IF(ISBLANK(A1989),"",SUMIF($A$3:$A1989,P$2,$B$3:$B1989))</f>
        <v/>
      </c>
      <c r="Q1989" s="0" t="str">
        <f aca="false">IF(ISBLANK(A1989),"",SUMIF($A$3:$A1989,Q$2,$B$3:$B1989))</f>
        <v/>
      </c>
      <c r="R1989" s="0" t="str">
        <f aca="false">IF(ISBLANK(A1989),"",SUMIF($A$3:$A1989,R$2,$B$3:$B1989))</f>
        <v/>
      </c>
      <c r="T1989" s="9" t="str">
        <f aca="false">IF(ISBLANK(A1989),"",IF($A1989=T$2,$C1989,T1988))</f>
        <v/>
      </c>
      <c r="U1989" s="9" t="str">
        <f aca="false">IF(ISBLANK(A1989),"",IF($A1989=U$2,$C1989,U1988))</f>
        <v/>
      </c>
      <c r="V1989" s="9" t="str">
        <f aca="false">IF(ISBLANK(A1989),"",IF($A1989=V$2,$C1989,V1988))</f>
        <v/>
      </c>
      <c r="W1989" s="9" t="str">
        <f aca="false">IF(ISBLANK(A1989),"",IF($A1989=W$2,$C1989,W1988))</f>
        <v/>
      </c>
    </row>
    <row r="1990" customFormat="false" ht="14.1" hidden="false" customHeight="false" outlineLevel="0" collapsed="false">
      <c r="H1990" s="8" t="n">
        <f aca="false">IF(ISBLANK(D1990),,LEFT(D1990,LEN(D1990)-6)*1)</f>
        <v>0</v>
      </c>
      <c r="I1990" s="9" t="str">
        <f aca="false">IF(ISBLANK(A1990),"",-B1990*C1990)</f>
        <v/>
      </c>
      <c r="J1990" s="9" t="str">
        <f aca="false">IF(ISBLANK(A1990),"",-SUM(I$3:I1990))</f>
        <v/>
      </c>
      <c r="K1990" s="9" t="str">
        <f aca="false">IF(ISBLANK(A1990),"",SUMPRODUCT(O1990:R1990,T1990:W1990)-J1990)</f>
        <v/>
      </c>
      <c r="L1990" s="5" t="str">
        <f aca="false">IF(ISBLANK(A1990),"",K1990/$M$1)</f>
        <v/>
      </c>
      <c r="M1990" s="5" t="str">
        <f aca="false">IF(ISBLANK(A1990),"",K1990/($M$1+SUM(K$3:K1989)))</f>
        <v/>
      </c>
      <c r="N1990" s="0" t="str">
        <f aca="false">IF(ISBLANK(A1990),"",IF(H1991=0,NETWORKDAYS($H$3,H1990,holiday!$B$2:$B$10),IF(DAY(H1990)&lt;DAY(H1991),NETWORKDAYS($H$3,H1990,holiday!$B$2:$B$10),0)))</f>
        <v/>
      </c>
      <c r="O1990" s="0" t="str">
        <f aca="false">IF(ISBLANK(A1990),"",SUMIF($A$3:$A1990,O$2,$B$3:$B1990))</f>
        <v/>
      </c>
      <c r="P1990" s="0" t="str">
        <f aca="false">IF(ISBLANK(A1990),"",SUMIF($A$3:$A1990,P$2,$B$3:$B1990))</f>
        <v/>
      </c>
      <c r="Q1990" s="0" t="str">
        <f aca="false">IF(ISBLANK(A1990),"",SUMIF($A$3:$A1990,Q$2,$B$3:$B1990))</f>
        <v/>
      </c>
      <c r="R1990" s="0" t="str">
        <f aca="false">IF(ISBLANK(A1990),"",SUMIF($A$3:$A1990,R$2,$B$3:$B1990))</f>
        <v/>
      </c>
      <c r="T1990" s="9" t="str">
        <f aca="false">IF(ISBLANK(A1990),"",IF($A1990=T$2,$C1990,T1989))</f>
        <v/>
      </c>
      <c r="U1990" s="9" t="str">
        <f aca="false">IF(ISBLANK(A1990),"",IF($A1990=U$2,$C1990,U1989))</f>
        <v/>
      </c>
      <c r="V1990" s="9" t="str">
        <f aca="false">IF(ISBLANK(A1990),"",IF($A1990=V$2,$C1990,V1989))</f>
        <v/>
      </c>
      <c r="W1990" s="9" t="str">
        <f aca="false">IF(ISBLANK(A1990),"",IF($A1990=W$2,$C1990,W1989))</f>
        <v/>
      </c>
    </row>
    <row r="1991" customFormat="false" ht="14.1" hidden="false" customHeight="false" outlineLevel="0" collapsed="false">
      <c r="H1991" s="8" t="n">
        <f aca="false">IF(ISBLANK(D1991),,LEFT(D1991,LEN(D1991)-6)*1)</f>
        <v>0</v>
      </c>
      <c r="I1991" s="9" t="str">
        <f aca="false">IF(ISBLANK(A1991),"",-B1991*C1991)</f>
        <v/>
      </c>
      <c r="J1991" s="9" t="str">
        <f aca="false">IF(ISBLANK(A1991),"",-SUM(I$3:I1991))</f>
        <v/>
      </c>
      <c r="K1991" s="9" t="str">
        <f aca="false">IF(ISBLANK(A1991),"",SUMPRODUCT(O1991:R1991,T1991:W1991)-J1991)</f>
        <v/>
      </c>
      <c r="L1991" s="5" t="str">
        <f aca="false">IF(ISBLANK(A1991),"",K1991/$M$1)</f>
        <v/>
      </c>
      <c r="M1991" s="5" t="str">
        <f aca="false">IF(ISBLANK(A1991),"",K1991/($M$1+SUM(K$3:K1990)))</f>
        <v/>
      </c>
      <c r="N1991" s="0" t="str">
        <f aca="false">IF(ISBLANK(A1991),"",IF(H1992=0,NETWORKDAYS($H$3,H1991,holiday!$B$2:$B$10),IF(DAY(H1991)&lt;DAY(H1992),NETWORKDAYS($H$3,H1991,holiday!$B$2:$B$10),0)))</f>
        <v/>
      </c>
      <c r="O1991" s="0" t="str">
        <f aca="false">IF(ISBLANK(A1991),"",SUMIF($A$3:$A1991,O$2,$B$3:$B1991))</f>
        <v/>
      </c>
      <c r="P1991" s="0" t="str">
        <f aca="false">IF(ISBLANK(A1991),"",SUMIF($A$3:$A1991,P$2,$B$3:$B1991))</f>
        <v/>
      </c>
      <c r="Q1991" s="0" t="str">
        <f aca="false">IF(ISBLANK(A1991),"",SUMIF($A$3:$A1991,Q$2,$B$3:$B1991))</f>
        <v/>
      </c>
      <c r="R1991" s="0" t="str">
        <f aca="false">IF(ISBLANK(A1991),"",SUMIF($A$3:$A1991,R$2,$B$3:$B1991))</f>
        <v/>
      </c>
      <c r="T1991" s="9" t="str">
        <f aca="false">IF(ISBLANK(A1991),"",IF($A1991=T$2,$C1991,T1990))</f>
        <v/>
      </c>
      <c r="U1991" s="9" t="str">
        <f aca="false">IF(ISBLANK(A1991),"",IF($A1991=U$2,$C1991,U1990))</f>
        <v/>
      </c>
      <c r="V1991" s="9" t="str">
        <f aca="false">IF(ISBLANK(A1991),"",IF($A1991=V$2,$C1991,V1990))</f>
        <v/>
      </c>
      <c r="W1991" s="9" t="str">
        <f aca="false">IF(ISBLANK(A1991),"",IF($A1991=W$2,$C1991,W1990))</f>
        <v/>
      </c>
    </row>
    <row r="1992" customFormat="false" ht="14.1" hidden="false" customHeight="false" outlineLevel="0" collapsed="false">
      <c r="H1992" s="8" t="n">
        <f aca="false">IF(ISBLANK(D1992),,LEFT(D1992,LEN(D1992)-6)*1)</f>
        <v>0</v>
      </c>
      <c r="I1992" s="9" t="str">
        <f aca="false">IF(ISBLANK(A1992),"",-B1992*C1992)</f>
        <v/>
      </c>
      <c r="J1992" s="9" t="str">
        <f aca="false">IF(ISBLANK(A1992),"",-SUM(I$3:I1992))</f>
        <v/>
      </c>
      <c r="K1992" s="9" t="str">
        <f aca="false">IF(ISBLANK(A1992),"",SUMPRODUCT(O1992:R1992,T1992:W1992)-J1992)</f>
        <v/>
      </c>
      <c r="L1992" s="5" t="str">
        <f aca="false">IF(ISBLANK(A1992),"",K1992/$M$1)</f>
        <v/>
      </c>
      <c r="M1992" s="5" t="str">
        <f aca="false">IF(ISBLANK(A1992),"",K1992/($M$1+SUM(K$3:K1991)))</f>
        <v/>
      </c>
      <c r="N1992" s="0" t="str">
        <f aca="false">IF(ISBLANK(A1992),"",IF(H1993=0,NETWORKDAYS($H$3,H1992,holiday!$B$2:$B$10),IF(DAY(H1992)&lt;DAY(H1993),NETWORKDAYS($H$3,H1992,holiday!$B$2:$B$10),0)))</f>
        <v/>
      </c>
      <c r="O1992" s="0" t="str">
        <f aca="false">IF(ISBLANK(A1992),"",SUMIF($A$3:$A1992,O$2,$B$3:$B1992))</f>
        <v/>
      </c>
      <c r="P1992" s="0" t="str">
        <f aca="false">IF(ISBLANK(A1992),"",SUMIF($A$3:$A1992,P$2,$B$3:$B1992))</f>
        <v/>
      </c>
      <c r="Q1992" s="0" t="str">
        <f aca="false">IF(ISBLANK(A1992),"",SUMIF($A$3:$A1992,Q$2,$B$3:$B1992))</f>
        <v/>
      </c>
      <c r="R1992" s="0" t="str">
        <f aca="false">IF(ISBLANK(A1992),"",SUMIF($A$3:$A1992,R$2,$B$3:$B1992))</f>
        <v/>
      </c>
      <c r="T1992" s="9" t="str">
        <f aca="false">IF(ISBLANK(A1992),"",IF($A1992=T$2,$C1992,T1991))</f>
        <v/>
      </c>
      <c r="U1992" s="9" t="str">
        <f aca="false">IF(ISBLANK(A1992),"",IF($A1992=U$2,$C1992,U1991))</f>
        <v/>
      </c>
      <c r="V1992" s="9" t="str">
        <f aca="false">IF(ISBLANK(A1992),"",IF($A1992=V$2,$C1992,V1991))</f>
        <v/>
      </c>
      <c r="W1992" s="9" t="str">
        <f aca="false">IF(ISBLANK(A1992),"",IF($A1992=W$2,$C1992,W1991))</f>
        <v/>
      </c>
    </row>
    <row r="1993" customFormat="false" ht="14.1" hidden="false" customHeight="false" outlineLevel="0" collapsed="false">
      <c r="H1993" s="8" t="n">
        <f aca="false">IF(ISBLANK(D1993),,LEFT(D1993,LEN(D1993)-6)*1)</f>
        <v>0</v>
      </c>
      <c r="I1993" s="9" t="str">
        <f aca="false">IF(ISBLANK(A1993),"",-B1993*C1993)</f>
        <v/>
      </c>
      <c r="J1993" s="9" t="str">
        <f aca="false">IF(ISBLANK(A1993),"",-SUM(I$3:I1993))</f>
        <v/>
      </c>
      <c r="K1993" s="9" t="str">
        <f aca="false">IF(ISBLANK(A1993),"",SUMPRODUCT(O1993:R1993,T1993:W1993)-J1993)</f>
        <v/>
      </c>
      <c r="L1993" s="5" t="str">
        <f aca="false">IF(ISBLANK(A1993),"",K1993/$M$1)</f>
        <v/>
      </c>
      <c r="M1993" s="5" t="str">
        <f aca="false">IF(ISBLANK(A1993),"",K1993/($M$1+SUM(K$3:K1992)))</f>
        <v/>
      </c>
      <c r="N1993" s="0" t="str">
        <f aca="false">IF(ISBLANK(A1993),"",IF(H1994=0,NETWORKDAYS($H$3,H1993,holiday!$B$2:$B$10),IF(DAY(H1993)&lt;DAY(H1994),NETWORKDAYS($H$3,H1993,holiday!$B$2:$B$10),0)))</f>
        <v/>
      </c>
      <c r="O1993" s="0" t="str">
        <f aca="false">IF(ISBLANK(A1993),"",SUMIF($A$3:$A1993,O$2,$B$3:$B1993))</f>
        <v/>
      </c>
      <c r="P1993" s="0" t="str">
        <f aca="false">IF(ISBLANK(A1993),"",SUMIF($A$3:$A1993,P$2,$B$3:$B1993))</f>
        <v/>
      </c>
      <c r="Q1993" s="0" t="str">
        <f aca="false">IF(ISBLANK(A1993),"",SUMIF($A$3:$A1993,Q$2,$B$3:$B1993))</f>
        <v/>
      </c>
      <c r="R1993" s="0" t="str">
        <f aca="false">IF(ISBLANK(A1993),"",SUMIF($A$3:$A1993,R$2,$B$3:$B1993))</f>
        <v/>
      </c>
      <c r="T1993" s="9" t="str">
        <f aca="false">IF(ISBLANK(A1993),"",IF($A1993=T$2,$C1993,T1992))</f>
        <v/>
      </c>
      <c r="U1993" s="9" t="str">
        <f aca="false">IF(ISBLANK(A1993),"",IF($A1993=U$2,$C1993,U1992))</f>
        <v/>
      </c>
      <c r="V1993" s="9" t="str">
        <f aca="false">IF(ISBLANK(A1993),"",IF($A1993=V$2,$C1993,V1992))</f>
        <v/>
      </c>
      <c r="W1993" s="9" t="str">
        <f aca="false">IF(ISBLANK(A1993),"",IF($A1993=W$2,$C1993,W1992))</f>
        <v/>
      </c>
    </row>
    <row r="1994" customFormat="false" ht="14.1" hidden="false" customHeight="false" outlineLevel="0" collapsed="false">
      <c r="H1994" s="8" t="n">
        <f aca="false">IF(ISBLANK(D1994),,LEFT(D1994,LEN(D1994)-6)*1)</f>
        <v>0</v>
      </c>
      <c r="I1994" s="9" t="str">
        <f aca="false">IF(ISBLANK(A1994),"",-B1994*C1994)</f>
        <v/>
      </c>
      <c r="J1994" s="9" t="str">
        <f aca="false">IF(ISBLANK(A1994),"",-SUM(I$3:I1994))</f>
        <v/>
      </c>
      <c r="K1994" s="9" t="str">
        <f aca="false">IF(ISBLANK(A1994),"",SUMPRODUCT(O1994:R1994,T1994:W1994)-J1994)</f>
        <v/>
      </c>
      <c r="L1994" s="5" t="str">
        <f aca="false">IF(ISBLANK(A1994),"",K1994/$M$1)</f>
        <v/>
      </c>
      <c r="M1994" s="5" t="str">
        <f aca="false">IF(ISBLANK(A1994),"",K1994/($M$1+SUM(K$3:K1993)))</f>
        <v/>
      </c>
      <c r="N1994" s="0" t="str">
        <f aca="false">IF(ISBLANK(A1994),"",IF(H1995=0,NETWORKDAYS($H$3,H1994,holiday!$B$2:$B$10),IF(DAY(H1994)&lt;DAY(H1995),NETWORKDAYS($H$3,H1994,holiday!$B$2:$B$10),0)))</f>
        <v/>
      </c>
      <c r="O1994" s="0" t="str">
        <f aca="false">IF(ISBLANK(A1994),"",SUMIF($A$3:$A1994,O$2,$B$3:$B1994))</f>
        <v/>
      </c>
      <c r="P1994" s="0" t="str">
        <f aca="false">IF(ISBLANK(A1994),"",SUMIF($A$3:$A1994,P$2,$B$3:$B1994))</f>
        <v/>
      </c>
      <c r="Q1994" s="0" t="str">
        <f aca="false">IF(ISBLANK(A1994),"",SUMIF($A$3:$A1994,Q$2,$B$3:$B1994))</f>
        <v/>
      </c>
      <c r="R1994" s="0" t="str">
        <f aca="false">IF(ISBLANK(A1994),"",SUMIF($A$3:$A1994,R$2,$B$3:$B1994))</f>
        <v/>
      </c>
      <c r="T1994" s="9" t="str">
        <f aca="false">IF(ISBLANK(A1994),"",IF($A1994=T$2,$C1994,T1993))</f>
        <v/>
      </c>
      <c r="U1994" s="9" t="str">
        <f aca="false">IF(ISBLANK(A1994),"",IF($A1994=U$2,$C1994,U1993))</f>
        <v/>
      </c>
      <c r="V1994" s="9" t="str">
        <f aca="false">IF(ISBLANK(A1994),"",IF($A1994=V$2,$C1994,V1993))</f>
        <v/>
      </c>
      <c r="W1994" s="9" t="str">
        <f aca="false">IF(ISBLANK(A1994),"",IF($A1994=W$2,$C1994,W1993))</f>
        <v/>
      </c>
    </row>
    <row r="1995" customFormat="false" ht="14.1" hidden="false" customHeight="false" outlineLevel="0" collapsed="false">
      <c r="H1995" s="8" t="n">
        <f aca="false">IF(ISBLANK(D1995),,LEFT(D1995,LEN(D1995)-6)*1)</f>
        <v>0</v>
      </c>
      <c r="I1995" s="9" t="str">
        <f aca="false">IF(ISBLANK(A1995),"",-B1995*C1995)</f>
        <v/>
      </c>
      <c r="J1995" s="9" t="str">
        <f aca="false">IF(ISBLANK(A1995),"",-SUM(I$3:I1995))</f>
        <v/>
      </c>
      <c r="K1995" s="9" t="str">
        <f aca="false">IF(ISBLANK(A1995),"",SUMPRODUCT(O1995:R1995,T1995:W1995)-J1995)</f>
        <v/>
      </c>
      <c r="L1995" s="5" t="str">
        <f aca="false">IF(ISBLANK(A1995),"",K1995/$M$1)</f>
        <v/>
      </c>
      <c r="M1995" s="5" t="str">
        <f aca="false">IF(ISBLANK(A1995),"",K1995/($M$1+SUM(K$3:K1994)))</f>
        <v/>
      </c>
      <c r="N1995" s="0" t="str">
        <f aca="false">IF(ISBLANK(A1995),"",IF(H1996=0,NETWORKDAYS($H$3,H1995,holiday!$B$2:$B$10),IF(DAY(H1995)&lt;DAY(H1996),NETWORKDAYS($H$3,H1995,holiday!$B$2:$B$10),0)))</f>
        <v/>
      </c>
      <c r="O1995" s="0" t="str">
        <f aca="false">IF(ISBLANK(A1995),"",SUMIF($A$3:$A1995,O$2,$B$3:$B1995))</f>
        <v/>
      </c>
      <c r="P1995" s="0" t="str">
        <f aca="false">IF(ISBLANK(A1995),"",SUMIF($A$3:$A1995,P$2,$B$3:$B1995))</f>
        <v/>
      </c>
      <c r="Q1995" s="0" t="str">
        <f aca="false">IF(ISBLANK(A1995),"",SUMIF($A$3:$A1995,Q$2,$B$3:$B1995))</f>
        <v/>
      </c>
      <c r="R1995" s="0" t="str">
        <f aca="false">IF(ISBLANK(A1995),"",SUMIF($A$3:$A1995,R$2,$B$3:$B1995))</f>
        <v/>
      </c>
      <c r="T1995" s="9" t="str">
        <f aca="false">IF(ISBLANK(A1995),"",IF($A1995=T$2,$C1995,T1994))</f>
        <v/>
      </c>
      <c r="U1995" s="9" t="str">
        <f aca="false">IF(ISBLANK(A1995),"",IF($A1995=U$2,$C1995,U1994))</f>
        <v/>
      </c>
      <c r="V1995" s="9" t="str">
        <f aca="false">IF(ISBLANK(A1995),"",IF($A1995=V$2,$C1995,V1994))</f>
        <v/>
      </c>
      <c r="W1995" s="9" t="str">
        <f aca="false">IF(ISBLANK(A1995),"",IF($A1995=W$2,$C1995,W1994))</f>
        <v/>
      </c>
    </row>
    <row r="1996" customFormat="false" ht="14.1" hidden="false" customHeight="false" outlineLevel="0" collapsed="false">
      <c r="H1996" s="8" t="n">
        <f aca="false">IF(ISBLANK(D1996),,LEFT(D1996,LEN(D1996)-6)*1)</f>
        <v>0</v>
      </c>
      <c r="I1996" s="9" t="str">
        <f aca="false">IF(ISBLANK(A1996),"",-B1996*C1996)</f>
        <v/>
      </c>
      <c r="J1996" s="9" t="str">
        <f aca="false">IF(ISBLANK(A1996),"",-SUM(I$3:I1996))</f>
        <v/>
      </c>
      <c r="K1996" s="9" t="str">
        <f aca="false">IF(ISBLANK(A1996),"",SUMPRODUCT(O1996:R1996,T1996:W1996)-J1996)</f>
        <v/>
      </c>
      <c r="L1996" s="5" t="str">
        <f aca="false">IF(ISBLANK(A1996),"",K1996/$M$1)</f>
        <v/>
      </c>
      <c r="M1996" s="5" t="str">
        <f aca="false">IF(ISBLANK(A1996),"",K1996/($M$1+SUM(K$3:K1995)))</f>
        <v/>
      </c>
      <c r="N1996" s="0" t="str">
        <f aca="false">IF(ISBLANK(A1996),"",IF(H1997=0,NETWORKDAYS($H$3,H1996,holiday!$B$2:$B$10),IF(DAY(H1996)&lt;DAY(H1997),NETWORKDAYS($H$3,H1996,holiday!$B$2:$B$10),0)))</f>
        <v/>
      </c>
      <c r="O1996" s="0" t="str">
        <f aca="false">IF(ISBLANK(A1996),"",SUMIF($A$3:$A1996,O$2,$B$3:$B1996))</f>
        <v/>
      </c>
      <c r="P1996" s="0" t="str">
        <f aca="false">IF(ISBLANK(A1996),"",SUMIF($A$3:$A1996,P$2,$B$3:$B1996))</f>
        <v/>
      </c>
      <c r="Q1996" s="0" t="str">
        <f aca="false">IF(ISBLANK(A1996),"",SUMIF($A$3:$A1996,Q$2,$B$3:$B1996))</f>
        <v/>
      </c>
      <c r="R1996" s="0" t="str">
        <f aca="false">IF(ISBLANK(A1996),"",SUMIF($A$3:$A1996,R$2,$B$3:$B1996))</f>
        <v/>
      </c>
      <c r="T1996" s="9" t="str">
        <f aca="false">IF(ISBLANK(A1996),"",IF($A1996=T$2,$C1996,T1995))</f>
        <v/>
      </c>
      <c r="U1996" s="9" t="str">
        <f aca="false">IF(ISBLANK(A1996),"",IF($A1996=U$2,$C1996,U1995))</f>
        <v/>
      </c>
      <c r="V1996" s="9" t="str">
        <f aca="false">IF(ISBLANK(A1996),"",IF($A1996=V$2,$C1996,V1995))</f>
        <v/>
      </c>
      <c r="W1996" s="9" t="str">
        <f aca="false">IF(ISBLANK(A1996),"",IF($A1996=W$2,$C1996,W1995))</f>
        <v/>
      </c>
    </row>
    <row r="1997" customFormat="false" ht="14.1" hidden="false" customHeight="false" outlineLevel="0" collapsed="false">
      <c r="H1997" s="8" t="n">
        <f aca="false">IF(ISBLANK(D1997),,LEFT(D1997,LEN(D1997)-6)*1)</f>
        <v>0</v>
      </c>
      <c r="I1997" s="9" t="str">
        <f aca="false">IF(ISBLANK(A1997),"",-B1997*C1997)</f>
        <v/>
      </c>
      <c r="J1997" s="9" t="str">
        <f aca="false">IF(ISBLANK(A1997),"",-SUM(I$3:I1997))</f>
        <v/>
      </c>
      <c r="K1997" s="9" t="str">
        <f aca="false">IF(ISBLANK(A1997),"",SUMPRODUCT(O1997:R1997,T1997:W1997)-J1997)</f>
        <v/>
      </c>
      <c r="L1997" s="5" t="str">
        <f aca="false">IF(ISBLANK(A1997),"",K1997/$M$1)</f>
        <v/>
      </c>
      <c r="M1997" s="5" t="str">
        <f aca="false">IF(ISBLANK(A1997),"",K1997/($M$1+SUM(K$3:K1996)))</f>
        <v/>
      </c>
      <c r="N1997" s="0" t="str">
        <f aca="false">IF(ISBLANK(A1997),"",IF(H1998=0,NETWORKDAYS($H$3,H1997,holiday!$B$2:$B$10),IF(DAY(H1997)&lt;DAY(H1998),NETWORKDAYS($H$3,H1997,holiday!$B$2:$B$10),0)))</f>
        <v/>
      </c>
      <c r="O1997" s="0" t="str">
        <f aca="false">IF(ISBLANK(A1997),"",SUMIF($A$3:$A1997,O$2,$B$3:$B1997))</f>
        <v/>
      </c>
      <c r="P1997" s="0" t="str">
        <f aca="false">IF(ISBLANK(A1997),"",SUMIF($A$3:$A1997,P$2,$B$3:$B1997))</f>
        <v/>
      </c>
      <c r="Q1997" s="0" t="str">
        <f aca="false">IF(ISBLANK(A1997),"",SUMIF($A$3:$A1997,Q$2,$B$3:$B1997))</f>
        <v/>
      </c>
      <c r="R1997" s="0" t="str">
        <f aca="false">IF(ISBLANK(A1997),"",SUMIF($A$3:$A1997,R$2,$B$3:$B1997))</f>
        <v/>
      </c>
      <c r="T1997" s="9" t="str">
        <f aca="false">IF(ISBLANK(A1997),"",IF($A1997=T$2,$C1997,T1996))</f>
        <v/>
      </c>
      <c r="U1997" s="9" t="str">
        <f aca="false">IF(ISBLANK(A1997),"",IF($A1997=U$2,$C1997,U1996))</f>
        <v/>
      </c>
      <c r="V1997" s="9" t="str">
        <f aca="false">IF(ISBLANK(A1997),"",IF($A1997=V$2,$C1997,V1996))</f>
        <v/>
      </c>
      <c r="W1997" s="9" t="str">
        <f aca="false">IF(ISBLANK(A1997),"",IF($A1997=W$2,$C1997,W1996))</f>
        <v/>
      </c>
    </row>
    <row r="1998" customFormat="false" ht="14.1" hidden="false" customHeight="false" outlineLevel="0" collapsed="false">
      <c r="H1998" s="8" t="n">
        <f aca="false">IF(ISBLANK(D1998),,LEFT(D1998,LEN(D1998)-6)*1)</f>
        <v>0</v>
      </c>
      <c r="I1998" s="9" t="str">
        <f aca="false">IF(ISBLANK(A1998),"",-B1998*C1998)</f>
        <v/>
      </c>
      <c r="J1998" s="9" t="str">
        <f aca="false">IF(ISBLANK(A1998),"",-SUM(I$3:I1998))</f>
        <v/>
      </c>
      <c r="K1998" s="9" t="str">
        <f aca="false">IF(ISBLANK(A1998),"",SUMPRODUCT(O1998:R1998,T1998:W1998)-J1998)</f>
        <v/>
      </c>
      <c r="L1998" s="5" t="str">
        <f aca="false">IF(ISBLANK(A1998),"",K1998/$M$1)</f>
        <v/>
      </c>
      <c r="M1998" s="5" t="str">
        <f aca="false">IF(ISBLANK(A1998),"",K1998/($M$1+SUM(K$3:K1997)))</f>
        <v/>
      </c>
      <c r="N1998" s="0" t="str">
        <f aca="false">IF(ISBLANK(A1998),"",IF(H1999=0,NETWORKDAYS($H$3,H1998,holiday!$B$2:$B$10),IF(DAY(H1998)&lt;DAY(H1999),NETWORKDAYS($H$3,H1998,holiday!$B$2:$B$10),0)))</f>
        <v/>
      </c>
      <c r="O1998" s="0" t="str">
        <f aca="false">IF(ISBLANK(A1998),"",SUMIF($A$3:$A1998,O$2,$B$3:$B1998))</f>
        <v/>
      </c>
      <c r="P1998" s="0" t="str">
        <f aca="false">IF(ISBLANK(A1998),"",SUMIF($A$3:$A1998,P$2,$B$3:$B1998))</f>
        <v/>
      </c>
      <c r="Q1998" s="0" t="str">
        <f aca="false">IF(ISBLANK(A1998),"",SUMIF($A$3:$A1998,Q$2,$B$3:$B1998))</f>
        <v/>
      </c>
      <c r="R1998" s="0" t="str">
        <f aca="false">IF(ISBLANK(A1998),"",SUMIF($A$3:$A1998,R$2,$B$3:$B1998))</f>
        <v/>
      </c>
      <c r="T1998" s="9" t="str">
        <f aca="false">IF(ISBLANK(A1998),"",IF($A1998=T$2,$C1998,T1997))</f>
        <v/>
      </c>
      <c r="U1998" s="9" t="str">
        <f aca="false">IF(ISBLANK(A1998),"",IF($A1998=U$2,$C1998,U1997))</f>
        <v/>
      </c>
      <c r="V1998" s="9" t="str">
        <f aca="false">IF(ISBLANK(A1998),"",IF($A1998=V$2,$C1998,V1997))</f>
        <v/>
      </c>
      <c r="W1998" s="9" t="str">
        <f aca="false">IF(ISBLANK(A1998),"",IF($A1998=W$2,$C1998,W1997))</f>
        <v/>
      </c>
    </row>
    <row r="1999" customFormat="false" ht="14.1" hidden="false" customHeight="false" outlineLevel="0" collapsed="false">
      <c r="H1999" s="8" t="n">
        <f aca="false">IF(ISBLANK(D1999),,LEFT(D1999,LEN(D1999)-6)*1)</f>
        <v>0</v>
      </c>
      <c r="I1999" s="9" t="str">
        <f aca="false">IF(ISBLANK(A1999),"",-B1999*C1999)</f>
        <v/>
      </c>
      <c r="J1999" s="9" t="str">
        <f aca="false">IF(ISBLANK(A1999),"",-SUM(I$3:I1999))</f>
        <v/>
      </c>
      <c r="K1999" s="9" t="str">
        <f aca="false">IF(ISBLANK(A1999),"",SUMPRODUCT(O1999:R1999,T1999:W1999)-J1999)</f>
        <v/>
      </c>
      <c r="L1999" s="5" t="str">
        <f aca="false">IF(ISBLANK(A1999),"",K1999/$M$1)</f>
        <v/>
      </c>
      <c r="M1999" s="5" t="str">
        <f aca="false">IF(ISBLANK(A1999),"",K1999/($M$1+SUM(K$3:K1998)))</f>
        <v/>
      </c>
      <c r="N1999" s="0" t="str">
        <f aca="false">IF(ISBLANK(A1999),"",IF(H2000=0,NETWORKDAYS($H$3,H1999,holiday!$B$2:$B$10),IF(DAY(H1999)&lt;DAY(H2000),NETWORKDAYS($H$3,H1999,holiday!$B$2:$B$10),0)))</f>
        <v/>
      </c>
      <c r="O1999" s="0" t="str">
        <f aca="false">IF(ISBLANK(A1999),"",SUMIF($A$3:$A1999,O$2,$B$3:$B1999))</f>
        <v/>
      </c>
      <c r="P1999" s="0" t="str">
        <f aca="false">IF(ISBLANK(A1999),"",SUMIF($A$3:$A1999,P$2,$B$3:$B1999))</f>
        <v/>
      </c>
      <c r="Q1999" s="0" t="str">
        <f aca="false">IF(ISBLANK(A1999),"",SUMIF($A$3:$A1999,Q$2,$B$3:$B1999))</f>
        <v/>
      </c>
      <c r="R1999" s="0" t="str">
        <f aca="false">IF(ISBLANK(A1999),"",SUMIF($A$3:$A1999,R$2,$B$3:$B1999))</f>
        <v/>
      </c>
      <c r="T1999" s="9" t="str">
        <f aca="false">IF(ISBLANK(A1999),"",IF($A1999=T$2,$C1999,T1998))</f>
        <v/>
      </c>
      <c r="U1999" s="9" t="str">
        <f aca="false">IF(ISBLANK(A1999),"",IF($A1999=U$2,$C1999,U1998))</f>
        <v/>
      </c>
      <c r="V1999" s="9" t="str">
        <f aca="false">IF(ISBLANK(A1999),"",IF($A1999=V$2,$C1999,V1998))</f>
        <v/>
      </c>
      <c r="W1999" s="9" t="str">
        <f aca="false">IF(ISBLANK(A1999),"",IF($A1999=W$2,$C1999,W1998))</f>
        <v/>
      </c>
    </row>
    <row r="2000" customFormat="false" ht="14.1" hidden="false" customHeight="false" outlineLevel="0" collapsed="false">
      <c r="H2000" s="8" t="n">
        <f aca="false">IF(ISBLANK(D2000),,LEFT(D2000,LEN(D2000)-6)*1)</f>
        <v>0</v>
      </c>
      <c r="I2000" s="9" t="str">
        <f aca="false">IF(ISBLANK(A2000),"",-B2000*C2000)</f>
        <v/>
      </c>
      <c r="J2000" s="9" t="str">
        <f aca="false">IF(ISBLANK(A2000),"",-SUM(I$3:I2000))</f>
        <v/>
      </c>
      <c r="K2000" s="9" t="str">
        <f aca="false">IF(ISBLANK(A2000),"",SUMPRODUCT(O2000:R2000,T2000:W2000)-J2000)</f>
        <v/>
      </c>
      <c r="L2000" s="5" t="str">
        <f aca="false">IF(ISBLANK(A2000),"",K2000/$M$1)</f>
        <v/>
      </c>
      <c r="M2000" s="5" t="str">
        <f aca="false">IF(ISBLANK(A2000),"",K2000/($M$1+SUM(K$3:K1999)))</f>
        <v/>
      </c>
      <c r="N2000" s="0" t="str">
        <f aca="false">IF(ISBLANK(A2000),"",IF(H2001=0,NETWORKDAYS($H$3,H2000,holiday!$B$2:$B$10),IF(DAY(H2000)&lt;DAY(H2001),NETWORKDAYS($H$3,H2000,holiday!$B$2:$B$10),0)))</f>
        <v/>
      </c>
      <c r="O2000" s="0" t="str">
        <f aca="false">IF(ISBLANK(A2000),"",SUMIF($A$3:$A2000,O$2,$B$3:$B2000))</f>
        <v/>
      </c>
      <c r="P2000" s="0" t="str">
        <f aca="false">IF(ISBLANK(A2000),"",SUMIF($A$3:$A2000,P$2,$B$3:$B2000))</f>
        <v/>
      </c>
      <c r="Q2000" s="0" t="str">
        <f aca="false">IF(ISBLANK(A2000),"",SUMIF($A$3:$A2000,Q$2,$B$3:$B2000))</f>
        <v/>
      </c>
      <c r="R2000" s="0" t="str">
        <f aca="false">IF(ISBLANK(A2000),"",SUMIF($A$3:$A2000,R$2,$B$3:$B2000))</f>
        <v/>
      </c>
      <c r="T2000" s="9" t="str">
        <f aca="false">IF(ISBLANK(A2000),"",IF($A2000=T$2,$C2000,T1999))</f>
        <v/>
      </c>
      <c r="U2000" s="9" t="str">
        <f aca="false">IF(ISBLANK(A2000),"",IF($A2000=U$2,$C2000,U1999))</f>
        <v/>
      </c>
      <c r="V2000" s="9" t="str">
        <f aca="false">IF(ISBLANK(A2000),"",IF($A2000=V$2,$C2000,V1999))</f>
        <v/>
      </c>
      <c r="W2000" s="9" t="str">
        <f aca="false">IF(ISBLANK(A2000),"",IF($A2000=W$2,$C2000,W1999))</f>
        <v/>
      </c>
    </row>
    <row r="2001" customFormat="false" ht="14.1" hidden="false" customHeight="false" outlineLevel="0" collapsed="false">
      <c r="H2001" s="8" t="n">
        <f aca="false">IF(ISBLANK(D2001),,LEFT(D2001,LEN(D2001)-6)*1)</f>
        <v>0</v>
      </c>
      <c r="I2001" s="9" t="str">
        <f aca="false">IF(ISBLANK(A2001),"",-B2001*C2001)</f>
        <v/>
      </c>
      <c r="J2001" s="9" t="str">
        <f aca="false">IF(ISBLANK(A2001),"",-SUM(I$3:I2001))</f>
        <v/>
      </c>
      <c r="K2001" s="9" t="str">
        <f aca="false">IF(ISBLANK(A2001),"",SUMPRODUCT(O2001:R2001,T2001:W2001)-J2001)</f>
        <v/>
      </c>
      <c r="L2001" s="5" t="str">
        <f aca="false">IF(ISBLANK(A2001),"",K2001/$M$1)</f>
        <v/>
      </c>
      <c r="M2001" s="5" t="str">
        <f aca="false">IF(ISBLANK(A2001),"",K2001/($M$1+SUM(K$3:K2000)))</f>
        <v/>
      </c>
      <c r="N2001" s="0" t="str">
        <f aca="false">IF(ISBLANK(A2001),"",IF(H2002=0,NETWORKDAYS($H$3,H2001,holiday!$B$2:$B$10),IF(DAY(H2001)&lt;DAY(H2002),NETWORKDAYS($H$3,H2001,holiday!$B$2:$B$10),0)))</f>
        <v/>
      </c>
      <c r="O2001" s="0" t="str">
        <f aca="false">IF(ISBLANK(A2001),"",SUMIF($A$3:$A2001,O$2,$B$3:$B2001))</f>
        <v/>
      </c>
      <c r="P2001" s="0" t="str">
        <f aca="false">IF(ISBLANK(A2001),"",SUMIF($A$3:$A2001,P$2,$B$3:$B2001))</f>
        <v/>
      </c>
      <c r="Q2001" s="0" t="str">
        <f aca="false">IF(ISBLANK(A2001),"",SUMIF($A$3:$A2001,Q$2,$B$3:$B2001))</f>
        <v/>
      </c>
      <c r="R2001" s="0" t="str">
        <f aca="false">IF(ISBLANK(A2001),"",SUMIF($A$3:$A2001,R$2,$B$3:$B2001))</f>
        <v/>
      </c>
      <c r="T2001" s="9" t="str">
        <f aca="false">IF(ISBLANK(A2001),"",IF($A2001=T$2,$C2001,T2000))</f>
        <v/>
      </c>
      <c r="U2001" s="9" t="str">
        <f aca="false">IF(ISBLANK(A2001),"",IF($A2001=U$2,$C2001,U2000))</f>
        <v/>
      </c>
      <c r="V2001" s="9" t="str">
        <f aca="false">IF(ISBLANK(A2001),"",IF($A2001=V$2,$C2001,V2000))</f>
        <v/>
      </c>
      <c r="W2001" s="9" t="str">
        <f aca="false">IF(ISBLANK(A2001),"",IF($A2001=W$2,$C2001,W2000))</f>
        <v/>
      </c>
    </row>
    <row r="2002" customFormat="false" ht="14.1" hidden="false" customHeight="false" outlineLevel="0" collapsed="false">
      <c r="H2002" s="8" t="n">
        <f aca="false">IF(ISBLANK(D2002),,LEFT(D2002,LEN(D2002)-6)*1)</f>
        <v>0</v>
      </c>
      <c r="I2002" s="9" t="str">
        <f aca="false">IF(ISBLANK(A2002),"",-B2002*C2002)</f>
        <v/>
      </c>
      <c r="J2002" s="9" t="str">
        <f aca="false">IF(ISBLANK(A2002),"",-SUM(I$3:I2002))</f>
        <v/>
      </c>
      <c r="K2002" s="9" t="str">
        <f aca="false">IF(ISBLANK(A2002),"",SUMPRODUCT(O2002:R2002,T2002:W2002)-J2002)</f>
        <v/>
      </c>
      <c r="L2002" s="5" t="str">
        <f aca="false">IF(ISBLANK(A2002),"",K2002/$M$1)</f>
        <v/>
      </c>
      <c r="M2002" s="5" t="str">
        <f aca="false">IF(ISBLANK(A2002),"",K2002/($M$1+SUM(K$3:K2001)))</f>
        <v/>
      </c>
      <c r="N2002" s="0" t="str">
        <f aca="false">IF(ISBLANK(A2002),"",IF(H2003=0,NETWORKDAYS($H$3,H2002,holiday!$B$2:$B$10),IF(DAY(H2002)&lt;DAY(H2003),NETWORKDAYS($H$3,H2002,holiday!$B$2:$B$10),0)))</f>
        <v/>
      </c>
      <c r="O2002" s="0" t="str">
        <f aca="false">IF(ISBLANK(A2002),"",SUMIF($A$3:$A2002,O$2,$B$3:$B2002))</f>
        <v/>
      </c>
      <c r="P2002" s="0" t="str">
        <f aca="false">IF(ISBLANK(A2002),"",SUMIF($A$3:$A2002,P$2,$B$3:$B2002))</f>
        <v/>
      </c>
      <c r="Q2002" s="0" t="str">
        <f aca="false">IF(ISBLANK(A2002),"",SUMIF($A$3:$A2002,Q$2,$B$3:$B2002))</f>
        <v/>
      </c>
      <c r="R2002" s="0" t="str">
        <f aca="false">IF(ISBLANK(A2002),"",SUMIF($A$3:$A2002,R$2,$B$3:$B2002))</f>
        <v/>
      </c>
      <c r="T2002" s="9" t="str">
        <f aca="false">IF(ISBLANK(A2002),"",IF($A2002=T$2,$C2002,T2001))</f>
        <v/>
      </c>
      <c r="U2002" s="9" t="str">
        <f aca="false">IF(ISBLANK(A2002),"",IF($A2002=U$2,$C2002,U2001))</f>
        <v/>
      </c>
      <c r="V2002" s="9" t="str">
        <f aca="false">IF(ISBLANK(A2002),"",IF($A2002=V$2,$C2002,V2001))</f>
        <v/>
      </c>
      <c r="W2002" s="9" t="str">
        <f aca="false">IF(ISBLANK(A2002),"",IF($A2002=W$2,$C2002,W2001))</f>
        <v/>
      </c>
    </row>
    <row r="2003" customFormat="false" ht="14.1" hidden="false" customHeight="false" outlineLevel="0" collapsed="false">
      <c r="H2003" s="8" t="n">
        <f aca="false">IF(ISBLANK(D2003),,LEFT(D2003,LEN(D2003)-6)*1)</f>
        <v>0</v>
      </c>
      <c r="I2003" s="9" t="str">
        <f aca="false">IF(ISBLANK(A2003),"",-B2003*C2003)</f>
        <v/>
      </c>
      <c r="J2003" s="9" t="str">
        <f aca="false">IF(ISBLANK(A2003),"",-SUM(I$3:I2003))</f>
        <v/>
      </c>
      <c r="K2003" s="9" t="str">
        <f aca="false">IF(ISBLANK(A2003),"",SUMPRODUCT(O2003:R2003,T2003:W2003)-J2003)</f>
        <v/>
      </c>
      <c r="L2003" s="5" t="str">
        <f aca="false">IF(ISBLANK(A2003),"",K2003/$M$1)</f>
        <v/>
      </c>
      <c r="M2003" s="5" t="str">
        <f aca="false">IF(ISBLANK(A2003),"",K2003/($M$1+SUM(K$3:K2002)))</f>
        <v/>
      </c>
      <c r="N2003" s="0" t="str">
        <f aca="false">IF(ISBLANK(A2003),"",IF(H2004=0,NETWORKDAYS($H$3,H2003,holiday!$B$2:$B$10),IF(DAY(H2003)&lt;DAY(H2004),NETWORKDAYS($H$3,H2003,holiday!$B$2:$B$10),0)))</f>
        <v/>
      </c>
      <c r="O2003" s="0" t="str">
        <f aca="false">IF(ISBLANK(A2003),"",SUMIF($A$3:$A2003,O$2,$B$3:$B2003))</f>
        <v/>
      </c>
      <c r="P2003" s="0" t="str">
        <f aca="false">IF(ISBLANK(A2003),"",SUMIF($A$3:$A2003,P$2,$B$3:$B2003))</f>
        <v/>
      </c>
      <c r="Q2003" s="0" t="str">
        <f aca="false">IF(ISBLANK(A2003),"",SUMIF($A$3:$A2003,Q$2,$B$3:$B2003))</f>
        <v/>
      </c>
      <c r="R2003" s="0" t="str">
        <f aca="false">IF(ISBLANK(A2003),"",SUMIF($A$3:$A2003,R$2,$B$3:$B2003))</f>
        <v/>
      </c>
      <c r="T2003" s="9" t="str">
        <f aca="false">IF(ISBLANK(A2003),"",IF($A2003=T$2,$C2003,T2002))</f>
        <v/>
      </c>
      <c r="U2003" s="9" t="str">
        <f aca="false">IF(ISBLANK(A2003),"",IF($A2003=U$2,$C2003,U2002))</f>
        <v/>
      </c>
      <c r="V2003" s="9" t="str">
        <f aca="false">IF(ISBLANK(A2003),"",IF($A2003=V$2,$C2003,V2002))</f>
        <v/>
      </c>
      <c r="W2003" s="9" t="str">
        <f aca="false">IF(ISBLANK(A2003),"",IF($A2003=W$2,$C2003,W2002))</f>
        <v/>
      </c>
    </row>
    <row r="2004" customFormat="false" ht="14.1" hidden="false" customHeight="false" outlineLevel="0" collapsed="false">
      <c r="H2004" s="8" t="n">
        <f aca="false">IF(ISBLANK(D2004),,LEFT(D2004,LEN(D2004)-6)*1)</f>
        <v>0</v>
      </c>
      <c r="I2004" s="9" t="str">
        <f aca="false">IF(ISBLANK(A2004),"",-B2004*C2004)</f>
        <v/>
      </c>
      <c r="J2004" s="9" t="str">
        <f aca="false">IF(ISBLANK(A2004),"",-SUM(I$3:I2004))</f>
        <v/>
      </c>
      <c r="K2004" s="9" t="str">
        <f aca="false">IF(ISBLANK(A2004),"",SUMPRODUCT(O2004:R2004,T2004:W2004)-J2004)</f>
        <v/>
      </c>
      <c r="L2004" s="5" t="str">
        <f aca="false">IF(ISBLANK(A2004),"",K2004/$M$1)</f>
        <v/>
      </c>
      <c r="M2004" s="5" t="str">
        <f aca="false">IF(ISBLANK(A2004),"",K2004/($M$1+SUM(K$3:K2003)))</f>
        <v/>
      </c>
      <c r="N2004" s="0" t="str">
        <f aca="false">IF(ISBLANK(A2004),"",IF(H2005=0,NETWORKDAYS($H$3,H2004,holiday!$B$2:$B$10),IF(DAY(H2004)&lt;DAY(H2005),NETWORKDAYS($H$3,H2004,holiday!$B$2:$B$10),0)))</f>
        <v/>
      </c>
      <c r="O2004" s="0" t="str">
        <f aca="false">IF(ISBLANK(A2004),"",SUMIF($A$3:$A2004,O$2,$B$3:$B2004))</f>
        <v/>
      </c>
      <c r="P2004" s="0" t="str">
        <f aca="false">IF(ISBLANK(A2004),"",SUMIF($A$3:$A2004,P$2,$B$3:$B2004))</f>
        <v/>
      </c>
      <c r="Q2004" s="0" t="str">
        <f aca="false">IF(ISBLANK(A2004),"",SUMIF($A$3:$A2004,Q$2,$B$3:$B2004))</f>
        <v/>
      </c>
      <c r="R2004" s="0" t="str">
        <f aca="false">IF(ISBLANK(A2004),"",SUMIF($A$3:$A2004,R$2,$B$3:$B2004))</f>
        <v/>
      </c>
      <c r="T2004" s="9" t="str">
        <f aca="false">IF(ISBLANK(A2004),"",IF($A2004=T$2,$C2004,T2003))</f>
        <v/>
      </c>
      <c r="U2004" s="9" t="str">
        <f aca="false">IF(ISBLANK(A2004),"",IF($A2004=U$2,$C2004,U2003))</f>
        <v/>
      </c>
      <c r="V2004" s="9" t="str">
        <f aca="false">IF(ISBLANK(A2004),"",IF($A2004=V$2,$C2004,V2003))</f>
        <v/>
      </c>
      <c r="W2004" s="9" t="str">
        <f aca="false">IF(ISBLANK(A2004),"",IF($A2004=W$2,$C2004,W2003))</f>
        <v/>
      </c>
    </row>
    <row r="2005" customFormat="false" ht="14.1" hidden="false" customHeight="false" outlineLevel="0" collapsed="false">
      <c r="H2005" s="8" t="n">
        <f aca="false">IF(ISBLANK(D2005),,LEFT(D2005,LEN(D2005)-6)*1)</f>
        <v>0</v>
      </c>
      <c r="I2005" s="9" t="str">
        <f aca="false">IF(ISBLANK(A2005),"",-B2005*C2005)</f>
        <v/>
      </c>
      <c r="J2005" s="9" t="str">
        <f aca="false">IF(ISBLANK(A2005),"",-SUM(I$3:I2005))</f>
        <v/>
      </c>
      <c r="K2005" s="9" t="str">
        <f aca="false">IF(ISBLANK(A2005),"",SUMPRODUCT(O2005:R2005,T2005:W2005)-J2005)</f>
        <v/>
      </c>
      <c r="L2005" s="5" t="str">
        <f aca="false">IF(ISBLANK(A2005),"",K2005/$M$1)</f>
        <v/>
      </c>
      <c r="M2005" s="5" t="str">
        <f aca="false">IF(ISBLANK(A2005),"",K2005/($M$1+SUM(K$3:K2004)))</f>
        <v/>
      </c>
      <c r="N2005" s="0" t="str">
        <f aca="false">IF(ISBLANK(A2005),"",IF(H2006=0,NETWORKDAYS($H$3,H2005,holiday!$B$2:$B$10),IF(DAY(H2005)&lt;DAY(H2006),NETWORKDAYS($H$3,H2005,holiday!$B$2:$B$10),0)))</f>
        <v/>
      </c>
      <c r="O2005" s="0" t="str">
        <f aca="false">IF(ISBLANK(A2005),"",SUMIF($A$3:$A2005,O$2,$B$3:$B2005))</f>
        <v/>
      </c>
      <c r="P2005" s="0" t="str">
        <f aca="false">IF(ISBLANK(A2005),"",SUMIF($A$3:$A2005,P$2,$B$3:$B2005))</f>
        <v/>
      </c>
      <c r="Q2005" s="0" t="str">
        <f aca="false">IF(ISBLANK(A2005),"",SUMIF($A$3:$A2005,Q$2,$B$3:$B2005))</f>
        <v/>
      </c>
      <c r="R2005" s="0" t="str">
        <f aca="false">IF(ISBLANK(A2005),"",SUMIF($A$3:$A2005,R$2,$B$3:$B2005))</f>
        <v/>
      </c>
      <c r="T2005" s="9" t="str">
        <f aca="false">IF(ISBLANK(A2005),"",IF($A2005=T$2,$C2005,T2004))</f>
        <v/>
      </c>
      <c r="U2005" s="9" t="str">
        <f aca="false">IF(ISBLANK(A2005),"",IF($A2005=U$2,$C2005,U2004))</f>
        <v/>
      </c>
      <c r="V2005" s="9" t="str">
        <f aca="false">IF(ISBLANK(A2005),"",IF($A2005=V$2,$C2005,V2004))</f>
        <v/>
      </c>
      <c r="W2005" s="9" t="str">
        <f aca="false">IF(ISBLANK(A2005),"",IF($A2005=W$2,$C2005,W2004))</f>
        <v/>
      </c>
    </row>
    <row r="2006" customFormat="false" ht="14.1" hidden="false" customHeight="false" outlineLevel="0" collapsed="false">
      <c r="H2006" s="8" t="n">
        <f aca="false">IF(ISBLANK(D2006),,LEFT(D2006,LEN(D2006)-6)*1)</f>
        <v>0</v>
      </c>
      <c r="I2006" s="9" t="str">
        <f aca="false">IF(ISBLANK(A2006),"",-B2006*C2006)</f>
        <v/>
      </c>
      <c r="J2006" s="9" t="str">
        <f aca="false">IF(ISBLANK(A2006),"",-SUM(I$3:I2006))</f>
        <v/>
      </c>
      <c r="K2006" s="9" t="str">
        <f aca="false">IF(ISBLANK(A2006),"",SUMPRODUCT(O2006:R2006,T2006:W2006)-J2006)</f>
        <v/>
      </c>
      <c r="L2006" s="5" t="str">
        <f aca="false">IF(ISBLANK(A2006),"",K2006/$M$1)</f>
        <v/>
      </c>
      <c r="M2006" s="5" t="str">
        <f aca="false">IF(ISBLANK(A2006),"",K2006/($M$1+SUM(K$3:K2005)))</f>
        <v/>
      </c>
      <c r="N2006" s="0" t="str">
        <f aca="false">IF(ISBLANK(A2006),"",IF(H2007=0,NETWORKDAYS($H$3,H2006,holiday!$B$2:$B$10),IF(DAY(H2006)&lt;DAY(H2007),NETWORKDAYS($H$3,H2006,holiday!$B$2:$B$10),0)))</f>
        <v/>
      </c>
      <c r="O2006" s="0" t="str">
        <f aca="false">IF(ISBLANK(A2006),"",SUMIF($A$3:$A2006,O$2,$B$3:$B2006))</f>
        <v/>
      </c>
      <c r="P2006" s="0" t="str">
        <f aca="false">IF(ISBLANK(A2006),"",SUMIF($A$3:$A2006,P$2,$B$3:$B2006))</f>
        <v/>
      </c>
      <c r="Q2006" s="0" t="str">
        <f aca="false">IF(ISBLANK(A2006),"",SUMIF($A$3:$A2006,Q$2,$B$3:$B2006))</f>
        <v/>
      </c>
      <c r="R2006" s="0" t="str">
        <f aca="false">IF(ISBLANK(A2006),"",SUMIF($A$3:$A2006,R$2,$B$3:$B2006))</f>
        <v/>
      </c>
      <c r="T2006" s="9" t="str">
        <f aca="false">IF(ISBLANK(A2006),"",IF($A2006=T$2,$C2006,T2005))</f>
        <v/>
      </c>
      <c r="U2006" s="9" t="str">
        <f aca="false">IF(ISBLANK(A2006),"",IF($A2006=U$2,$C2006,U2005))</f>
        <v/>
      </c>
      <c r="V2006" s="9" t="str">
        <f aca="false">IF(ISBLANK(A2006),"",IF($A2006=V$2,$C2006,V2005))</f>
        <v/>
      </c>
      <c r="W2006" s="9" t="str">
        <f aca="false">IF(ISBLANK(A2006),"",IF($A2006=W$2,$C2006,W2005))</f>
        <v/>
      </c>
    </row>
    <row r="2007" customFormat="false" ht="14.1" hidden="false" customHeight="false" outlineLevel="0" collapsed="false">
      <c r="H2007" s="8" t="n">
        <f aca="false">IF(ISBLANK(D2007),,LEFT(D2007,LEN(D2007)-6)*1)</f>
        <v>0</v>
      </c>
      <c r="I2007" s="9" t="str">
        <f aca="false">IF(ISBLANK(A2007),"",-B2007*C2007)</f>
        <v/>
      </c>
      <c r="J2007" s="9" t="str">
        <f aca="false">IF(ISBLANK(A2007),"",-SUM(I$3:I2007))</f>
        <v/>
      </c>
      <c r="K2007" s="9" t="str">
        <f aca="false">IF(ISBLANK(A2007),"",SUMPRODUCT(O2007:R2007,T2007:W2007)-J2007)</f>
        <v/>
      </c>
      <c r="L2007" s="5" t="str">
        <f aca="false">IF(ISBLANK(A2007),"",K2007/$M$1)</f>
        <v/>
      </c>
      <c r="M2007" s="5" t="str">
        <f aca="false">IF(ISBLANK(A2007),"",K2007/($M$1+SUM(K$3:K2006)))</f>
        <v/>
      </c>
      <c r="N2007" s="0" t="str">
        <f aca="false">IF(ISBLANK(A2007),"",IF(H2008=0,NETWORKDAYS($H$3,H2007,holiday!$B$2:$B$10),IF(DAY(H2007)&lt;DAY(H2008),NETWORKDAYS($H$3,H2007,holiday!$B$2:$B$10),0)))</f>
        <v/>
      </c>
      <c r="O2007" s="0" t="str">
        <f aca="false">IF(ISBLANK(A2007),"",SUMIF($A$3:$A2007,O$2,$B$3:$B2007))</f>
        <v/>
      </c>
      <c r="P2007" s="0" t="str">
        <f aca="false">IF(ISBLANK(A2007),"",SUMIF($A$3:$A2007,P$2,$B$3:$B2007))</f>
        <v/>
      </c>
      <c r="Q2007" s="0" t="str">
        <f aca="false">IF(ISBLANK(A2007),"",SUMIF($A$3:$A2007,Q$2,$B$3:$B2007))</f>
        <v/>
      </c>
      <c r="R2007" s="0" t="str">
        <f aca="false">IF(ISBLANK(A2007),"",SUMIF($A$3:$A2007,R$2,$B$3:$B2007))</f>
        <v/>
      </c>
      <c r="T2007" s="9" t="str">
        <f aca="false">IF(ISBLANK(A2007),"",IF($A2007=T$2,$C2007,T2006))</f>
        <v/>
      </c>
      <c r="U2007" s="9" t="str">
        <f aca="false">IF(ISBLANK(A2007),"",IF($A2007=U$2,$C2007,U2006))</f>
        <v/>
      </c>
      <c r="V2007" s="9" t="str">
        <f aca="false">IF(ISBLANK(A2007),"",IF($A2007=V$2,$C2007,V2006))</f>
        <v/>
      </c>
      <c r="W2007" s="9" t="str">
        <f aca="false">IF(ISBLANK(A2007),"",IF($A2007=W$2,$C2007,W2006))</f>
        <v/>
      </c>
    </row>
    <row r="2008" customFormat="false" ht="14.1" hidden="false" customHeight="false" outlineLevel="0" collapsed="false">
      <c r="H2008" s="8" t="n">
        <f aca="false">IF(ISBLANK(D2008),,LEFT(D2008,LEN(D2008)-6)*1)</f>
        <v>0</v>
      </c>
      <c r="I2008" s="9" t="str">
        <f aca="false">IF(ISBLANK(A2008),"",-B2008*C2008)</f>
        <v/>
      </c>
      <c r="J2008" s="9" t="str">
        <f aca="false">IF(ISBLANK(A2008),"",-SUM(I$3:I2008))</f>
        <v/>
      </c>
      <c r="K2008" s="9" t="str">
        <f aca="false">IF(ISBLANK(A2008),"",SUMPRODUCT(O2008:R2008,T2008:W2008)-J2008)</f>
        <v/>
      </c>
      <c r="L2008" s="5" t="str">
        <f aca="false">IF(ISBLANK(A2008),"",K2008/$M$1)</f>
        <v/>
      </c>
      <c r="M2008" s="5" t="str">
        <f aca="false">IF(ISBLANK(A2008),"",K2008/($M$1+SUM(K$3:K2007)))</f>
        <v/>
      </c>
      <c r="N2008" s="0" t="str">
        <f aca="false">IF(ISBLANK(A2008),"",IF(H2009=0,NETWORKDAYS($H$3,H2008,holiday!$B$2:$B$10),IF(DAY(H2008)&lt;DAY(H2009),NETWORKDAYS($H$3,H2008,holiday!$B$2:$B$10),0)))</f>
        <v/>
      </c>
      <c r="O2008" s="0" t="str">
        <f aca="false">IF(ISBLANK(A2008),"",SUMIF($A$3:$A2008,O$2,$B$3:$B2008))</f>
        <v/>
      </c>
      <c r="P2008" s="0" t="str">
        <f aca="false">IF(ISBLANK(A2008),"",SUMIF($A$3:$A2008,P$2,$B$3:$B2008))</f>
        <v/>
      </c>
      <c r="Q2008" s="0" t="str">
        <f aca="false">IF(ISBLANK(A2008),"",SUMIF($A$3:$A2008,Q$2,$B$3:$B2008))</f>
        <v/>
      </c>
      <c r="R2008" s="0" t="str">
        <f aca="false">IF(ISBLANK(A2008),"",SUMIF($A$3:$A2008,R$2,$B$3:$B2008))</f>
        <v/>
      </c>
      <c r="T2008" s="9" t="str">
        <f aca="false">IF(ISBLANK(A2008),"",IF($A2008=T$2,$C2008,T2007))</f>
        <v/>
      </c>
      <c r="U2008" s="9" t="str">
        <f aca="false">IF(ISBLANK(A2008),"",IF($A2008=U$2,$C2008,U2007))</f>
        <v/>
      </c>
      <c r="V2008" s="9" t="str">
        <f aca="false">IF(ISBLANK(A2008),"",IF($A2008=V$2,$C2008,V2007))</f>
        <v/>
      </c>
      <c r="W2008" s="9" t="str">
        <f aca="false">IF(ISBLANK(A2008),"",IF($A2008=W$2,$C2008,W2007))</f>
        <v/>
      </c>
    </row>
    <row r="2009" customFormat="false" ht="14.1" hidden="false" customHeight="false" outlineLevel="0" collapsed="false">
      <c r="H2009" s="8" t="n">
        <f aca="false">IF(ISBLANK(D2009),,LEFT(D2009,LEN(D2009)-6)*1)</f>
        <v>0</v>
      </c>
      <c r="I2009" s="9" t="str">
        <f aca="false">IF(ISBLANK(A2009),"",-B2009*C2009)</f>
        <v/>
      </c>
      <c r="J2009" s="9" t="str">
        <f aca="false">IF(ISBLANK(A2009),"",-SUM(I$3:I2009))</f>
        <v/>
      </c>
      <c r="K2009" s="9" t="str">
        <f aca="false">IF(ISBLANK(A2009),"",SUMPRODUCT(O2009:R2009,T2009:W2009)-J2009)</f>
        <v/>
      </c>
      <c r="L2009" s="5" t="str">
        <f aca="false">IF(ISBLANK(A2009),"",K2009/$M$1)</f>
        <v/>
      </c>
      <c r="M2009" s="5" t="str">
        <f aca="false">IF(ISBLANK(A2009),"",K2009/($M$1+SUM(K$3:K2008)))</f>
        <v/>
      </c>
      <c r="N2009" s="0" t="str">
        <f aca="false">IF(ISBLANK(A2009),"",IF(H2010=0,NETWORKDAYS($H$3,H2009,holiday!$B$2:$B$10),IF(DAY(H2009)&lt;DAY(H2010),NETWORKDAYS($H$3,H2009,holiday!$B$2:$B$10),0)))</f>
        <v/>
      </c>
      <c r="O2009" s="0" t="str">
        <f aca="false">IF(ISBLANK(A2009),"",SUMIF($A$3:$A2009,O$2,$B$3:$B2009))</f>
        <v/>
      </c>
      <c r="P2009" s="0" t="str">
        <f aca="false">IF(ISBLANK(A2009),"",SUMIF($A$3:$A2009,P$2,$B$3:$B2009))</f>
        <v/>
      </c>
      <c r="Q2009" s="0" t="str">
        <f aca="false">IF(ISBLANK(A2009),"",SUMIF($A$3:$A2009,Q$2,$B$3:$B2009))</f>
        <v/>
      </c>
      <c r="R2009" s="0" t="str">
        <f aca="false">IF(ISBLANK(A2009),"",SUMIF($A$3:$A2009,R$2,$B$3:$B2009))</f>
        <v/>
      </c>
      <c r="T2009" s="9" t="str">
        <f aca="false">IF(ISBLANK(A2009),"",IF($A2009=T$2,$C2009,T2008))</f>
        <v/>
      </c>
      <c r="U2009" s="9" t="str">
        <f aca="false">IF(ISBLANK(A2009),"",IF($A2009=U$2,$C2009,U2008))</f>
        <v/>
      </c>
      <c r="V2009" s="9" t="str">
        <f aca="false">IF(ISBLANK(A2009),"",IF($A2009=V$2,$C2009,V2008))</f>
        <v/>
      </c>
      <c r="W2009" s="9" t="str">
        <f aca="false">IF(ISBLANK(A2009),"",IF($A2009=W$2,$C2009,W2008))</f>
        <v/>
      </c>
    </row>
    <row r="2010" customFormat="false" ht="14.1" hidden="false" customHeight="false" outlineLevel="0" collapsed="false">
      <c r="H2010" s="8" t="n">
        <f aca="false">IF(ISBLANK(D2010),,LEFT(D2010,LEN(D2010)-6)*1)</f>
        <v>0</v>
      </c>
      <c r="I2010" s="9" t="str">
        <f aca="false">IF(ISBLANK(A2010),"",-B2010*C2010)</f>
        <v/>
      </c>
      <c r="J2010" s="9" t="str">
        <f aca="false">IF(ISBLANK(A2010),"",-SUM(I$3:I2010))</f>
        <v/>
      </c>
      <c r="K2010" s="9" t="str">
        <f aca="false">IF(ISBLANK(A2010),"",SUMPRODUCT(O2010:R2010,T2010:W2010)-J2010)</f>
        <v/>
      </c>
      <c r="L2010" s="5" t="str">
        <f aca="false">IF(ISBLANK(A2010),"",K2010/$M$1)</f>
        <v/>
      </c>
      <c r="M2010" s="5" t="str">
        <f aca="false">IF(ISBLANK(A2010),"",K2010/($M$1+SUM(K$3:K2009)))</f>
        <v/>
      </c>
      <c r="N2010" s="0" t="str">
        <f aca="false">IF(ISBLANK(A2010),"",IF(H2011=0,NETWORKDAYS($H$3,H2010,holiday!$B$2:$B$10),IF(DAY(H2010)&lt;DAY(H2011),NETWORKDAYS($H$3,H2010,holiday!$B$2:$B$10),0)))</f>
        <v/>
      </c>
      <c r="O2010" s="0" t="str">
        <f aca="false">IF(ISBLANK(A2010),"",SUMIF($A$3:$A2010,O$2,$B$3:$B2010))</f>
        <v/>
      </c>
      <c r="P2010" s="0" t="str">
        <f aca="false">IF(ISBLANK(A2010),"",SUMIF($A$3:$A2010,P$2,$B$3:$B2010))</f>
        <v/>
      </c>
      <c r="Q2010" s="0" t="str">
        <f aca="false">IF(ISBLANK(A2010),"",SUMIF($A$3:$A2010,Q$2,$B$3:$B2010))</f>
        <v/>
      </c>
      <c r="R2010" s="0" t="str">
        <f aca="false">IF(ISBLANK(A2010),"",SUMIF($A$3:$A2010,R$2,$B$3:$B2010))</f>
        <v/>
      </c>
      <c r="T2010" s="9" t="str">
        <f aca="false">IF(ISBLANK(A2010),"",IF($A2010=T$2,$C2010,T2009))</f>
        <v/>
      </c>
      <c r="U2010" s="9" t="str">
        <f aca="false">IF(ISBLANK(A2010),"",IF($A2010=U$2,$C2010,U2009))</f>
        <v/>
      </c>
      <c r="V2010" s="9" t="str">
        <f aca="false">IF(ISBLANK(A2010),"",IF($A2010=V$2,$C2010,V2009))</f>
        <v/>
      </c>
      <c r="W2010" s="9" t="str">
        <f aca="false">IF(ISBLANK(A2010),"",IF($A2010=W$2,$C2010,W2009))</f>
        <v/>
      </c>
    </row>
    <row r="2011" customFormat="false" ht="14.1" hidden="false" customHeight="false" outlineLevel="0" collapsed="false">
      <c r="H2011" s="8" t="n">
        <f aca="false">IF(ISBLANK(D2011),,LEFT(D2011,LEN(D2011)-6)*1)</f>
        <v>0</v>
      </c>
      <c r="I2011" s="9" t="str">
        <f aca="false">IF(ISBLANK(A2011),"",-B2011*C2011)</f>
        <v/>
      </c>
      <c r="J2011" s="9" t="str">
        <f aca="false">IF(ISBLANK(A2011),"",-SUM(I$3:I2011))</f>
        <v/>
      </c>
      <c r="K2011" s="9" t="str">
        <f aca="false">IF(ISBLANK(A2011),"",SUMPRODUCT(O2011:R2011,T2011:W2011)-J2011)</f>
        <v/>
      </c>
      <c r="L2011" s="5" t="str">
        <f aca="false">IF(ISBLANK(A2011),"",K2011/$M$1)</f>
        <v/>
      </c>
      <c r="M2011" s="5" t="str">
        <f aca="false">IF(ISBLANK(A2011),"",K2011/($M$1+SUM(K$3:K2010)))</f>
        <v/>
      </c>
      <c r="N2011" s="0" t="str">
        <f aca="false">IF(ISBLANK(A2011),"",IF(H2012=0,NETWORKDAYS($H$3,H2011,holiday!$B$2:$B$10),IF(DAY(H2011)&lt;DAY(H2012),NETWORKDAYS($H$3,H2011,holiday!$B$2:$B$10),0)))</f>
        <v/>
      </c>
      <c r="O2011" s="0" t="str">
        <f aca="false">IF(ISBLANK(A2011),"",SUMIF($A$3:$A2011,O$2,$B$3:$B2011))</f>
        <v/>
      </c>
      <c r="P2011" s="0" t="str">
        <f aca="false">IF(ISBLANK(A2011),"",SUMIF($A$3:$A2011,P$2,$B$3:$B2011))</f>
        <v/>
      </c>
      <c r="Q2011" s="0" t="str">
        <f aca="false">IF(ISBLANK(A2011),"",SUMIF($A$3:$A2011,Q$2,$B$3:$B2011))</f>
        <v/>
      </c>
      <c r="R2011" s="0" t="str">
        <f aca="false">IF(ISBLANK(A2011),"",SUMIF($A$3:$A2011,R$2,$B$3:$B2011))</f>
        <v/>
      </c>
      <c r="T2011" s="9" t="str">
        <f aca="false">IF(ISBLANK(A2011),"",IF($A2011=T$2,$C2011,T2010))</f>
        <v/>
      </c>
      <c r="U2011" s="9" t="str">
        <f aca="false">IF(ISBLANK(A2011),"",IF($A2011=U$2,$C2011,U2010))</f>
        <v/>
      </c>
      <c r="V2011" s="9" t="str">
        <f aca="false">IF(ISBLANK(A2011),"",IF($A2011=V$2,$C2011,V2010))</f>
        <v/>
      </c>
      <c r="W2011" s="9" t="str">
        <f aca="false">IF(ISBLANK(A2011),"",IF($A2011=W$2,$C2011,W2010))</f>
        <v/>
      </c>
    </row>
    <row r="2012" customFormat="false" ht="14.1" hidden="false" customHeight="false" outlineLevel="0" collapsed="false">
      <c r="H2012" s="8" t="n">
        <f aca="false">IF(ISBLANK(D2012),,LEFT(D2012,LEN(D2012)-6)*1)</f>
        <v>0</v>
      </c>
      <c r="I2012" s="9" t="str">
        <f aca="false">IF(ISBLANK(A2012),"",-B2012*C2012)</f>
        <v/>
      </c>
      <c r="J2012" s="9" t="str">
        <f aca="false">IF(ISBLANK(A2012),"",-SUM(I$3:I2012))</f>
        <v/>
      </c>
      <c r="K2012" s="9" t="str">
        <f aca="false">IF(ISBLANK(A2012),"",SUMPRODUCT(O2012:R2012,T2012:W2012)-J2012)</f>
        <v/>
      </c>
      <c r="L2012" s="5" t="str">
        <f aca="false">IF(ISBLANK(A2012),"",K2012/$M$1)</f>
        <v/>
      </c>
      <c r="M2012" s="5" t="str">
        <f aca="false">IF(ISBLANK(A2012),"",K2012/($M$1+SUM(K$3:K2011)))</f>
        <v/>
      </c>
      <c r="N2012" s="0" t="str">
        <f aca="false">IF(ISBLANK(A2012),"",IF(H2013=0,NETWORKDAYS($H$3,H2012,holiday!$B$2:$B$10),IF(DAY(H2012)&lt;DAY(H2013),NETWORKDAYS($H$3,H2012,holiday!$B$2:$B$10),0)))</f>
        <v/>
      </c>
      <c r="O2012" s="0" t="str">
        <f aca="false">IF(ISBLANK(A2012),"",SUMIF($A$3:$A2012,O$2,$B$3:$B2012))</f>
        <v/>
      </c>
      <c r="P2012" s="0" t="str">
        <f aca="false">IF(ISBLANK(A2012),"",SUMIF($A$3:$A2012,P$2,$B$3:$B2012))</f>
        <v/>
      </c>
      <c r="Q2012" s="0" t="str">
        <f aca="false">IF(ISBLANK(A2012),"",SUMIF($A$3:$A2012,Q$2,$B$3:$B2012))</f>
        <v/>
      </c>
      <c r="R2012" s="0" t="str">
        <f aca="false">IF(ISBLANK(A2012),"",SUMIF($A$3:$A2012,R$2,$B$3:$B2012))</f>
        <v/>
      </c>
      <c r="T2012" s="9" t="str">
        <f aca="false">IF(ISBLANK(A2012),"",IF($A2012=T$2,$C2012,T2011))</f>
        <v/>
      </c>
      <c r="U2012" s="9" t="str">
        <f aca="false">IF(ISBLANK(A2012),"",IF($A2012=U$2,$C2012,U2011))</f>
        <v/>
      </c>
      <c r="V2012" s="9" t="str">
        <f aca="false">IF(ISBLANK(A2012),"",IF($A2012=V$2,$C2012,V2011))</f>
        <v/>
      </c>
      <c r="W2012" s="9" t="str">
        <f aca="false">IF(ISBLANK(A2012),"",IF($A2012=W$2,$C2012,W2011))</f>
        <v/>
      </c>
    </row>
    <row r="2013" customFormat="false" ht="14.1" hidden="false" customHeight="false" outlineLevel="0" collapsed="false">
      <c r="H2013" s="8" t="n">
        <f aca="false">IF(ISBLANK(D2013),,LEFT(D2013,LEN(D2013)-6)*1)</f>
        <v>0</v>
      </c>
      <c r="I2013" s="9" t="str">
        <f aca="false">IF(ISBLANK(A2013),"",-B2013*C2013)</f>
        <v/>
      </c>
      <c r="J2013" s="9" t="str">
        <f aca="false">IF(ISBLANK(A2013),"",-SUM(I$3:I2013))</f>
        <v/>
      </c>
      <c r="K2013" s="9" t="str">
        <f aca="false">IF(ISBLANK(A2013),"",SUMPRODUCT(O2013:R2013,T2013:W2013)-J2013)</f>
        <v/>
      </c>
      <c r="L2013" s="5" t="str">
        <f aca="false">IF(ISBLANK(A2013),"",K2013/$M$1)</f>
        <v/>
      </c>
      <c r="M2013" s="5" t="str">
        <f aca="false">IF(ISBLANK(A2013),"",K2013/($M$1+SUM(K$3:K2012)))</f>
        <v/>
      </c>
      <c r="N2013" s="0" t="str">
        <f aca="false">IF(ISBLANK(A2013),"",IF(H2014=0,NETWORKDAYS($H$3,H2013,holiday!$B$2:$B$10),IF(DAY(H2013)&lt;DAY(H2014),NETWORKDAYS($H$3,H2013,holiday!$B$2:$B$10),0)))</f>
        <v/>
      </c>
      <c r="O2013" s="0" t="str">
        <f aca="false">IF(ISBLANK(A2013),"",SUMIF($A$3:$A2013,O$2,$B$3:$B2013))</f>
        <v/>
      </c>
      <c r="P2013" s="0" t="str">
        <f aca="false">IF(ISBLANK(A2013),"",SUMIF($A$3:$A2013,P$2,$B$3:$B2013))</f>
        <v/>
      </c>
      <c r="Q2013" s="0" t="str">
        <f aca="false">IF(ISBLANK(A2013),"",SUMIF($A$3:$A2013,Q$2,$B$3:$B2013))</f>
        <v/>
      </c>
      <c r="R2013" s="0" t="str">
        <f aca="false">IF(ISBLANK(A2013),"",SUMIF($A$3:$A2013,R$2,$B$3:$B2013))</f>
        <v/>
      </c>
      <c r="T2013" s="9" t="str">
        <f aca="false">IF(ISBLANK(A2013),"",IF($A2013=T$2,$C2013,T2012))</f>
        <v/>
      </c>
      <c r="U2013" s="9" t="str">
        <f aca="false">IF(ISBLANK(A2013),"",IF($A2013=U$2,$C2013,U2012))</f>
        <v/>
      </c>
      <c r="V2013" s="9" t="str">
        <f aca="false">IF(ISBLANK(A2013),"",IF($A2013=V$2,$C2013,V2012))</f>
        <v/>
      </c>
      <c r="W2013" s="9" t="str">
        <f aca="false">IF(ISBLANK(A2013),"",IF($A2013=W$2,$C2013,W2012))</f>
        <v/>
      </c>
    </row>
    <row r="2014" customFormat="false" ht="14.1" hidden="false" customHeight="false" outlineLevel="0" collapsed="false">
      <c r="H2014" s="8" t="n">
        <f aca="false">IF(ISBLANK(D2014),,LEFT(D2014,LEN(D2014)-6)*1)</f>
        <v>0</v>
      </c>
      <c r="I2014" s="9" t="str">
        <f aca="false">IF(ISBLANK(A2014),"",-B2014*C2014)</f>
        <v/>
      </c>
      <c r="J2014" s="9" t="str">
        <f aca="false">IF(ISBLANK(A2014),"",-SUM(I$3:I2014))</f>
        <v/>
      </c>
      <c r="K2014" s="9" t="str">
        <f aca="false">IF(ISBLANK(A2014),"",SUMPRODUCT(O2014:R2014,T2014:W2014)-J2014)</f>
        <v/>
      </c>
      <c r="L2014" s="5" t="str">
        <f aca="false">IF(ISBLANK(A2014),"",K2014/$M$1)</f>
        <v/>
      </c>
      <c r="M2014" s="5" t="str">
        <f aca="false">IF(ISBLANK(A2014),"",K2014/($M$1+SUM(K$3:K2013)))</f>
        <v/>
      </c>
      <c r="N2014" s="0" t="str">
        <f aca="false">IF(ISBLANK(A2014),"",IF(H2015=0,NETWORKDAYS($H$3,H2014,holiday!$B$2:$B$10),IF(DAY(H2014)&lt;DAY(H2015),NETWORKDAYS($H$3,H2014,holiday!$B$2:$B$10),0)))</f>
        <v/>
      </c>
      <c r="O2014" s="0" t="str">
        <f aca="false">IF(ISBLANK(A2014),"",SUMIF($A$3:$A2014,O$2,$B$3:$B2014))</f>
        <v/>
      </c>
      <c r="P2014" s="0" t="str">
        <f aca="false">IF(ISBLANK(A2014),"",SUMIF($A$3:$A2014,P$2,$B$3:$B2014))</f>
        <v/>
      </c>
      <c r="Q2014" s="0" t="str">
        <f aca="false">IF(ISBLANK(A2014),"",SUMIF($A$3:$A2014,Q$2,$B$3:$B2014))</f>
        <v/>
      </c>
      <c r="R2014" s="0" t="str">
        <f aca="false">IF(ISBLANK(A2014),"",SUMIF($A$3:$A2014,R$2,$B$3:$B2014))</f>
        <v/>
      </c>
      <c r="T2014" s="9" t="str">
        <f aca="false">IF(ISBLANK(A2014),"",IF($A2014=T$2,$C2014,T2013))</f>
        <v/>
      </c>
      <c r="U2014" s="9" t="str">
        <f aca="false">IF(ISBLANK(A2014),"",IF($A2014=U$2,$C2014,U2013))</f>
        <v/>
      </c>
      <c r="V2014" s="9" t="str">
        <f aca="false">IF(ISBLANK(A2014),"",IF($A2014=V$2,$C2014,V2013))</f>
        <v/>
      </c>
      <c r="W2014" s="9" t="str">
        <f aca="false">IF(ISBLANK(A2014),"",IF($A2014=W$2,$C2014,W2013))</f>
        <v/>
      </c>
    </row>
    <row r="2015" customFormat="false" ht="14.1" hidden="false" customHeight="false" outlineLevel="0" collapsed="false">
      <c r="H2015" s="8" t="n">
        <f aca="false">IF(ISBLANK(D2015),,LEFT(D2015,LEN(D2015)-6)*1)</f>
        <v>0</v>
      </c>
      <c r="I2015" s="9" t="str">
        <f aca="false">IF(ISBLANK(A2015),"",-B2015*C2015)</f>
        <v/>
      </c>
      <c r="J2015" s="9" t="str">
        <f aca="false">IF(ISBLANK(A2015),"",-SUM(I$3:I2015))</f>
        <v/>
      </c>
      <c r="K2015" s="9" t="str">
        <f aca="false">IF(ISBLANK(A2015),"",SUMPRODUCT(O2015:R2015,T2015:W2015)-J2015)</f>
        <v/>
      </c>
      <c r="L2015" s="5" t="str">
        <f aca="false">IF(ISBLANK(A2015),"",K2015/$M$1)</f>
        <v/>
      </c>
      <c r="M2015" s="5" t="str">
        <f aca="false">IF(ISBLANK(A2015),"",K2015/($M$1+SUM(K$3:K2014)))</f>
        <v/>
      </c>
      <c r="N2015" s="0" t="str">
        <f aca="false">IF(ISBLANK(A2015),"",IF(H2016=0,NETWORKDAYS($H$3,H2015,holiday!$B$2:$B$10),IF(DAY(H2015)&lt;DAY(H2016),NETWORKDAYS($H$3,H2015,holiday!$B$2:$B$10),0)))</f>
        <v/>
      </c>
      <c r="O2015" s="0" t="str">
        <f aca="false">IF(ISBLANK(A2015),"",SUMIF($A$3:$A2015,O$2,$B$3:$B2015))</f>
        <v/>
      </c>
      <c r="P2015" s="0" t="str">
        <f aca="false">IF(ISBLANK(A2015),"",SUMIF($A$3:$A2015,P$2,$B$3:$B2015))</f>
        <v/>
      </c>
      <c r="Q2015" s="0" t="str">
        <f aca="false">IF(ISBLANK(A2015),"",SUMIF($A$3:$A2015,Q$2,$B$3:$B2015))</f>
        <v/>
      </c>
      <c r="R2015" s="0" t="str">
        <f aca="false">IF(ISBLANK(A2015),"",SUMIF($A$3:$A2015,R$2,$B$3:$B2015))</f>
        <v/>
      </c>
      <c r="T2015" s="9" t="str">
        <f aca="false">IF(ISBLANK(A2015),"",IF($A2015=T$2,$C2015,T2014))</f>
        <v/>
      </c>
      <c r="U2015" s="9" t="str">
        <f aca="false">IF(ISBLANK(A2015),"",IF($A2015=U$2,$C2015,U2014))</f>
        <v/>
      </c>
      <c r="V2015" s="9" t="str">
        <f aca="false">IF(ISBLANK(A2015),"",IF($A2015=V$2,$C2015,V2014))</f>
        <v/>
      </c>
      <c r="W2015" s="9" t="str">
        <f aca="false">IF(ISBLANK(A2015),"",IF($A2015=W$2,$C2015,W2014))</f>
        <v/>
      </c>
    </row>
    <row r="2016" customFormat="false" ht="14.1" hidden="false" customHeight="false" outlineLevel="0" collapsed="false">
      <c r="H2016" s="8" t="n">
        <f aca="false">IF(ISBLANK(D2016),,LEFT(D2016,LEN(D2016)-6)*1)</f>
        <v>0</v>
      </c>
      <c r="I2016" s="9" t="str">
        <f aca="false">IF(ISBLANK(A2016),"",-B2016*C2016)</f>
        <v/>
      </c>
      <c r="J2016" s="9" t="str">
        <f aca="false">IF(ISBLANK(A2016),"",-SUM(I$3:I2016))</f>
        <v/>
      </c>
      <c r="K2016" s="9" t="str">
        <f aca="false">IF(ISBLANK(A2016),"",SUMPRODUCT(O2016:R2016,T2016:W2016)-J2016)</f>
        <v/>
      </c>
      <c r="L2016" s="5" t="str">
        <f aca="false">IF(ISBLANK(A2016),"",K2016/$M$1)</f>
        <v/>
      </c>
      <c r="M2016" s="5" t="str">
        <f aca="false">IF(ISBLANK(A2016),"",K2016/($M$1+SUM(K$3:K2015)))</f>
        <v/>
      </c>
      <c r="N2016" s="0" t="str">
        <f aca="false">IF(ISBLANK(A2016),"",IF(H2017=0,NETWORKDAYS($H$3,H2016,holiday!$B$2:$B$10),IF(DAY(H2016)&lt;DAY(H2017),NETWORKDAYS($H$3,H2016,holiday!$B$2:$B$10),0)))</f>
        <v/>
      </c>
      <c r="O2016" s="0" t="str">
        <f aca="false">IF(ISBLANK(A2016),"",SUMIF($A$3:$A2016,O$2,$B$3:$B2016))</f>
        <v/>
      </c>
      <c r="P2016" s="0" t="str">
        <f aca="false">IF(ISBLANK(A2016),"",SUMIF($A$3:$A2016,P$2,$B$3:$B2016))</f>
        <v/>
      </c>
      <c r="Q2016" s="0" t="str">
        <f aca="false">IF(ISBLANK(A2016),"",SUMIF($A$3:$A2016,Q$2,$B$3:$B2016))</f>
        <v/>
      </c>
      <c r="R2016" s="0" t="str">
        <f aca="false">IF(ISBLANK(A2016),"",SUMIF($A$3:$A2016,R$2,$B$3:$B2016))</f>
        <v/>
      </c>
      <c r="T2016" s="9" t="str">
        <f aca="false">IF(ISBLANK(A2016),"",IF($A2016=T$2,$C2016,T2015))</f>
        <v/>
      </c>
      <c r="U2016" s="9" t="str">
        <f aca="false">IF(ISBLANK(A2016),"",IF($A2016=U$2,$C2016,U2015))</f>
        <v/>
      </c>
      <c r="V2016" s="9" t="str">
        <f aca="false">IF(ISBLANK(A2016),"",IF($A2016=V$2,$C2016,V2015))</f>
        <v/>
      </c>
      <c r="W2016" s="9" t="str">
        <f aca="false">IF(ISBLANK(A2016),"",IF($A2016=W$2,$C2016,W2015))</f>
        <v/>
      </c>
    </row>
    <row r="2017" customFormat="false" ht="14.1" hidden="false" customHeight="false" outlineLevel="0" collapsed="false">
      <c r="H2017" s="8" t="n">
        <f aca="false">IF(ISBLANK(D2017),,LEFT(D2017,LEN(D2017)-6)*1)</f>
        <v>0</v>
      </c>
      <c r="I2017" s="9" t="str">
        <f aca="false">IF(ISBLANK(A2017),"",-B2017*C2017)</f>
        <v/>
      </c>
      <c r="J2017" s="9" t="str">
        <f aca="false">IF(ISBLANK(A2017),"",-SUM(I$3:I2017))</f>
        <v/>
      </c>
      <c r="K2017" s="9" t="str">
        <f aca="false">IF(ISBLANK(A2017),"",SUMPRODUCT(O2017:R2017,T2017:W2017)-J2017)</f>
        <v/>
      </c>
      <c r="L2017" s="5" t="str">
        <f aca="false">IF(ISBLANK(A2017),"",K2017/$M$1)</f>
        <v/>
      </c>
      <c r="M2017" s="5" t="str">
        <f aca="false">IF(ISBLANK(A2017),"",K2017/($M$1+SUM(K$3:K2016)))</f>
        <v/>
      </c>
      <c r="N2017" s="0" t="str">
        <f aca="false">IF(ISBLANK(A2017),"",IF(H2018=0,NETWORKDAYS($H$3,H2017,holiday!$B$2:$B$10),IF(DAY(H2017)&lt;DAY(H2018),NETWORKDAYS($H$3,H2017,holiday!$B$2:$B$10),0)))</f>
        <v/>
      </c>
      <c r="O2017" s="0" t="str">
        <f aca="false">IF(ISBLANK(A2017),"",SUMIF($A$3:$A2017,O$2,$B$3:$B2017))</f>
        <v/>
      </c>
      <c r="P2017" s="0" t="str">
        <f aca="false">IF(ISBLANK(A2017),"",SUMIF($A$3:$A2017,P$2,$B$3:$B2017))</f>
        <v/>
      </c>
      <c r="Q2017" s="0" t="str">
        <f aca="false">IF(ISBLANK(A2017),"",SUMIF($A$3:$A2017,Q$2,$B$3:$B2017))</f>
        <v/>
      </c>
      <c r="R2017" s="0" t="str">
        <f aca="false">IF(ISBLANK(A2017),"",SUMIF($A$3:$A2017,R$2,$B$3:$B2017))</f>
        <v/>
      </c>
      <c r="T2017" s="9" t="str">
        <f aca="false">IF(ISBLANK(A2017),"",IF($A2017=T$2,$C2017,T2016))</f>
        <v/>
      </c>
      <c r="U2017" s="9" t="str">
        <f aca="false">IF(ISBLANK(A2017),"",IF($A2017=U$2,$C2017,U2016))</f>
        <v/>
      </c>
      <c r="V2017" s="9" t="str">
        <f aca="false">IF(ISBLANK(A2017),"",IF($A2017=V$2,$C2017,V2016))</f>
        <v/>
      </c>
      <c r="W2017" s="9" t="str">
        <f aca="false">IF(ISBLANK(A2017),"",IF($A2017=W$2,$C2017,W2016))</f>
        <v/>
      </c>
    </row>
    <row r="2018" customFormat="false" ht="14.1" hidden="false" customHeight="false" outlineLevel="0" collapsed="false">
      <c r="H2018" s="8" t="n">
        <f aca="false">IF(ISBLANK(D2018),,LEFT(D2018,LEN(D2018)-6)*1)</f>
        <v>0</v>
      </c>
      <c r="I2018" s="9" t="str">
        <f aca="false">IF(ISBLANK(A2018),"",-B2018*C2018)</f>
        <v/>
      </c>
      <c r="J2018" s="9" t="str">
        <f aca="false">IF(ISBLANK(A2018),"",-SUM(I$3:I2018))</f>
        <v/>
      </c>
      <c r="K2018" s="9" t="str">
        <f aca="false">IF(ISBLANK(A2018),"",SUMPRODUCT(O2018:R2018,T2018:W2018)-J2018)</f>
        <v/>
      </c>
      <c r="L2018" s="5" t="str">
        <f aca="false">IF(ISBLANK(A2018),"",K2018/$M$1)</f>
        <v/>
      </c>
      <c r="M2018" s="5" t="str">
        <f aca="false">IF(ISBLANK(A2018),"",K2018/($M$1+SUM(K$3:K2017)))</f>
        <v/>
      </c>
      <c r="N2018" s="0" t="str">
        <f aca="false">IF(ISBLANK(A2018),"",IF(H2019=0,NETWORKDAYS($H$3,H2018,holiday!$B$2:$B$10),IF(DAY(H2018)&lt;DAY(H2019),NETWORKDAYS($H$3,H2018,holiday!$B$2:$B$10),0)))</f>
        <v/>
      </c>
      <c r="O2018" s="0" t="str">
        <f aca="false">IF(ISBLANK(A2018),"",SUMIF($A$3:$A2018,O$2,$B$3:$B2018))</f>
        <v/>
      </c>
      <c r="P2018" s="0" t="str">
        <f aca="false">IF(ISBLANK(A2018),"",SUMIF($A$3:$A2018,P$2,$B$3:$B2018))</f>
        <v/>
      </c>
      <c r="Q2018" s="0" t="str">
        <f aca="false">IF(ISBLANK(A2018),"",SUMIF($A$3:$A2018,Q$2,$B$3:$B2018))</f>
        <v/>
      </c>
      <c r="R2018" s="0" t="str">
        <f aca="false">IF(ISBLANK(A2018),"",SUMIF($A$3:$A2018,R$2,$B$3:$B2018))</f>
        <v/>
      </c>
      <c r="T2018" s="9" t="str">
        <f aca="false">IF(ISBLANK(A2018),"",IF($A2018=T$2,$C2018,T2017))</f>
        <v/>
      </c>
      <c r="U2018" s="9" t="str">
        <f aca="false">IF(ISBLANK(A2018),"",IF($A2018=U$2,$C2018,U2017))</f>
        <v/>
      </c>
      <c r="V2018" s="9" t="str">
        <f aca="false">IF(ISBLANK(A2018),"",IF($A2018=V$2,$C2018,V2017))</f>
        <v/>
      </c>
      <c r="W2018" s="9" t="str">
        <f aca="false">IF(ISBLANK(A2018),"",IF($A2018=W$2,$C2018,W2017))</f>
        <v/>
      </c>
    </row>
    <row r="2019" customFormat="false" ht="14.1" hidden="false" customHeight="false" outlineLevel="0" collapsed="false">
      <c r="H2019" s="8" t="n">
        <f aca="false">IF(ISBLANK(D2019),,LEFT(D2019,LEN(D2019)-6)*1)</f>
        <v>0</v>
      </c>
      <c r="I2019" s="9" t="str">
        <f aca="false">IF(ISBLANK(A2019),"",-B2019*C2019)</f>
        <v/>
      </c>
      <c r="J2019" s="9" t="str">
        <f aca="false">IF(ISBLANK(A2019),"",-SUM(I$3:I2019))</f>
        <v/>
      </c>
      <c r="K2019" s="9" t="str">
        <f aca="false">IF(ISBLANK(A2019),"",SUMPRODUCT(O2019:R2019,T2019:W2019)-J2019)</f>
        <v/>
      </c>
      <c r="L2019" s="5" t="str">
        <f aca="false">IF(ISBLANK(A2019),"",K2019/$M$1)</f>
        <v/>
      </c>
      <c r="M2019" s="5" t="str">
        <f aca="false">IF(ISBLANK(A2019),"",K2019/($M$1+SUM(K$3:K2018)))</f>
        <v/>
      </c>
      <c r="N2019" s="0" t="str">
        <f aca="false">IF(ISBLANK(A2019),"",IF(H2020=0,NETWORKDAYS($H$3,H2019,holiday!$B$2:$B$10),IF(DAY(H2019)&lt;DAY(H2020),NETWORKDAYS($H$3,H2019,holiday!$B$2:$B$10),0)))</f>
        <v/>
      </c>
      <c r="O2019" s="0" t="str">
        <f aca="false">IF(ISBLANK(A2019),"",SUMIF($A$3:$A2019,O$2,$B$3:$B2019))</f>
        <v/>
      </c>
      <c r="P2019" s="0" t="str">
        <f aca="false">IF(ISBLANK(A2019),"",SUMIF($A$3:$A2019,P$2,$B$3:$B2019))</f>
        <v/>
      </c>
      <c r="Q2019" s="0" t="str">
        <f aca="false">IF(ISBLANK(A2019),"",SUMIF($A$3:$A2019,Q$2,$B$3:$B2019))</f>
        <v/>
      </c>
      <c r="R2019" s="0" t="str">
        <f aca="false">IF(ISBLANK(A2019),"",SUMIF($A$3:$A2019,R$2,$B$3:$B2019))</f>
        <v/>
      </c>
      <c r="T2019" s="9" t="str">
        <f aca="false">IF(ISBLANK(A2019),"",IF($A2019=T$2,$C2019,T2018))</f>
        <v/>
      </c>
      <c r="U2019" s="9" t="str">
        <f aca="false">IF(ISBLANK(A2019),"",IF($A2019=U$2,$C2019,U2018))</f>
        <v/>
      </c>
      <c r="V2019" s="9" t="str">
        <f aca="false">IF(ISBLANK(A2019),"",IF($A2019=V$2,$C2019,V2018))</f>
        <v/>
      </c>
      <c r="W2019" s="9" t="str">
        <f aca="false">IF(ISBLANK(A2019),"",IF($A2019=W$2,$C2019,W2018))</f>
        <v/>
      </c>
    </row>
    <row r="2020" customFormat="false" ht="14.1" hidden="false" customHeight="false" outlineLevel="0" collapsed="false">
      <c r="H2020" s="8" t="n">
        <f aca="false">IF(ISBLANK(D2020),,LEFT(D2020,LEN(D2020)-6)*1)</f>
        <v>0</v>
      </c>
      <c r="I2020" s="9" t="str">
        <f aca="false">IF(ISBLANK(A2020),"",-B2020*C2020)</f>
        <v/>
      </c>
      <c r="J2020" s="9" t="str">
        <f aca="false">IF(ISBLANK(A2020),"",-SUM(I$3:I2020))</f>
        <v/>
      </c>
      <c r="K2020" s="9" t="str">
        <f aca="false">IF(ISBLANK(A2020),"",SUMPRODUCT(O2020:R2020,T2020:W2020)-J2020)</f>
        <v/>
      </c>
      <c r="L2020" s="5" t="str">
        <f aca="false">IF(ISBLANK(A2020),"",K2020/$M$1)</f>
        <v/>
      </c>
      <c r="M2020" s="5" t="str">
        <f aca="false">IF(ISBLANK(A2020),"",K2020/($M$1+SUM(K$3:K2019)))</f>
        <v/>
      </c>
      <c r="N2020" s="0" t="str">
        <f aca="false">IF(ISBLANK(A2020),"",IF(H2021=0,NETWORKDAYS($H$3,H2020,holiday!$B$2:$B$10),IF(DAY(H2020)&lt;DAY(H2021),NETWORKDAYS($H$3,H2020,holiday!$B$2:$B$10),0)))</f>
        <v/>
      </c>
      <c r="O2020" s="0" t="str">
        <f aca="false">IF(ISBLANK(A2020),"",SUMIF($A$3:$A2020,O$2,$B$3:$B2020))</f>
        <v/>
      </c>
      <c r="P2020" s="0" t="str">
        <f aca="false">IF(ISBLANK(A2020),"",SUMIF($A$3:$A2020,P$2,$B$3:$B2020))</f>
        <v/>
      </c>
      <c r="Q2020" s="0" t="str">
        <f aca="false">IF(ISBLANK(A2020),"",SUMIF($A$3:$A2020,Q$2,$B$3:$B2020))</f>
        <v/>
      </c>
      <c r="R2020" s="0" t="str">
        <f aca="false">IF(ISBLANK(A2020),"",SUMIF($A$3:$A2020,R$2,$B$3:$B2020))</f>
        <v/>
      </c>
      <c r="T2020" s="9" t="str">
        <f aca="false">IF(ISBLANK(A2020),"",IF($A2020=T$2,$C2020,T2019))</f>
        <v/>
      </c>
      <c r="U2020" s="9" t="str">
        <f aca="false">IF(ISBLANK(A2020),"",IF($A2020=U$2,$C2020,U2019))</f>
        <v/>
      </c>
      <c r="V2020" s="9" t="str">
        <f aca="false">IF(ISBLANK(A2020),"",IF($A2020=V$2,$C2020,V2019))</f>
        <v/>
      </c>
      <c r="W2020" s="9" t="str">
        <f aca="false">IF(ISBLANK(A2020),"",IF($A2020=W$2,$C2020,W2019))</f>
        <v/>
      </c>
    </row>
    <row r="2021" customFormat="false" ht="14.1" hidden="false" customHeight="false" outlineLevel="0" collapsed="false">
      <c r="H2021" s="8" t="n">
        <f aca="false">IF(ISBLANK(D2021),,LEFT(D2021,LEN(D2021)-6)*1)</f>
        <v>0</v>
      </c>
      <c r="I2021" s="9" t="str">
        <f aca="false">IF(ISBLANK(A2021),"",-B2021*C2021)</f>
        <v/>
      </c>
      <c r="J2021" s="9" t="str">
        <f aca="false">IF(ISBLANK(A2021),"",-SUM(I$3:I2021))</f>
        <v/>
      </c>
      <c r="K2021" s="9" t="str">
        <f aca="false">IF(ISBLANK(A2021),"",SUMPRODUCT(O2021:R2021,T2021:W2021)-J2021)</f>
        <v/>
      </c>
      <c r="L2021" s="5" t="str">
        <f aca="false">IF(ISBLANK(A2021),"",K2021/$M$1)</f>
        <v/>
      </c>
      <c r="M2021" s="5" t="str">
        <f aca="false">IF(ISBLANK(A2021),"",K2021/($M$1+SUM(K$3:K2020)))</f>
        <v/>
      </c>
      <c r="N2021" s="0" t="str">
        <f aca="false">IF(ISBLANK(A2021),"",IF(H2022=0,NETWORKDAYS($H$3,H2021,holiday!$B$2:$B$10),IF(DAY(H2021)&lt;DAY(H2022),NETWORKDAYS($H$3,H2021,holiday!$B$2:$B$10),0)))</f>
        <v/>
      </c>
      <c r="O2021" s="0" t="str">
        <f aca="false">IF(ISBLANK(A2021),"",SUMIF($A$3:$A2021,O$2,$B$3:$B2021))</f>
        <v/>
      </c>
      <c r="P2021" s="0" t="str">
        <f aca="false">IF(ISBLANK(A2021),"",SUMIF($A$3:$A2021,P$2,$B$3:$B2021))</f>
        <v/>
      </c>
      <c r="Q2021" s="0" t="str">
        <f aca="false">IF(ISBLANK(A2021),"",SUMIF($A$3:$A2021,Q$2,$B$3:$B2021))</f>
        <v/>
      </c>
      <c r="R2021" s="0" t="str">
        <f aca="false">IF(ISBLANK(A2021),"",SUMIF($A$3:$A2021,R$2,$B$3:$B2021))</f>
        <v/>
      </c>
      <c r="T2021" s="9" t="str">
        <f aca="false">IF(ISBLANK(A2021),"",IF($A2021=T$2,$C2021,T2020))</f>
        <v/>
      </c>
      <c r="U2021" s="9" t="str">
        <f aca="false">IF(ISBLANK(A2021),"",IF($A2021=U$2,$C2021,U2020))</f>
        <v/>
      </c>
      <c r="V2021" s="9" t="str">
        <f aca="false">IF(ISBLANK(A2021),"",IF($A2021=V$2,$C2021,V2020))</f>
        <v/>
      </c>
      <c r="W2021" s="9" t="str">
        <f aca="false">IF(ISBLANK(A2021),"",IF($A2021=W$2,$C2021,W2020))</f>
        <v/>
      </c>
    </row>
    <row r="2022" customFormat="false" ht="14.1" hidden="false" customHeight="false" outlineLevel="0" collapsed="false">
      <c r="H2022" s="8" t="n">
        <f aca="false">IF(ISBLANK(D2022),,LEFT(D2022,LEN(D2022)-6)*1)</f>
        <v>0</v>
      </c>
      <c r="I2022" s="9" t="str">
        <f aca="false">IF(ISBLANK(A2022),"",-B2022*C2022)</f>
        <v/>
      </c>
      <c r="J2022" s="9" t="str">
        <f aca="false">IF(ISBLANK(A2022),"",-SUM(I$3:I2022))</f>
        <v/>
      </c>
      <c r="K2022" s="9" t="str">
        <f aca="false">IF(ISBLANK(A2022),"",SUMPRODUCT(O2022:R2022,T2022:W2022)-J2022)</f>
        <v/>
      </c>
      <c r="L2022" s="5" t="str">
        <f aca="false">IF(ISBLANK(A2022),"",K2022/$M$1)</f>
        <v/>
      </c>
      <c r="M2022" s="5" t="str">
        <f aca="false">IF(ISBLANK(A2022),"",K2022/($M$1+SUM(K$3:K2021)))</f>
        <v/>
      </c>
      <c r="N2022" s="0" t="str">
        <f aca="false">IF(ISBLANK(A2022),"",IF(H2023=0,NETWORKDAYS($H$3,H2022,holiday!$B$2:$B$10),IF(DAY(H2022)&lt;DAY(H2023),NETWORKDAYS($H$3,H2022,holiday!$B$2:$B$10),0)))</f>
        <v/>
      </c>
      <c r="O2022" s="0" t="str">
        <f aca="false">IF(ISBLANK(A2022),"",SUMIF($A$3:$A2022,O$2,$B$3:$B2022))</f>
        <v/>
      </c>
      <c r="P2022" s="0" t="str">
        <f aca="false">IF(ISBLANK(A2022),"",SUMIF($A$3:$A2022,P$2,$B$3:$B2022))</f>
        <v/>
      </c>
      <c r="Q2022" s="0" t="str">
        <f aca="false">IF(ISBLANK(A2022),"",SUMIF($A$3:$A2022,Q$2,$B$3:$B2022))</f>
        <v/>
      </c>
      <c r="R2022" s="0" t="str">
        <f aca="false">IF(ISBLANK(A2022),"",SUMIF($A$3:$A2022,R$2,$B$3:$B2022))</f>
        <v/>
      </c>
      <c r="T2022" s="9" t="str">
        <f aca="false">IF(ISBLANK(A2022),"",IF($A2022=T$2,$C2022,T2021))</f>
        <v/>
      </c>
      <c r="U2022" s="9" t="str">
        <f aca="false">IF(ISBLANK(A2022),"",IF($A2022=U$2,$C2022,U2021))</f>
        <v/>
      </c>
      <c r="V2022" s="9" t="str">
        <f aca="false">IF(ISBLANK(A2022),"",IF($A2022=V$2,$C2022,V2021))</f>
        <v/>
      </c>
      <c r="W2022" s="9" t="str">
        <f aca="false">IF(ISBLANK(A2022),"",IF($A2022=W$2,$C2022,W2021))</f>
        <v/>
      </c>
    </row>
    <row r="2023" customFormat="false" ht="14.1" hidden="false" customHeight="false" outlineLevel="0" collapsed="false">
      <c r="H2023" s="8" t="n">
        <f aca="false">IF(ISBLANK(D2023),,LEFT(D2023,LEN(D2023)-6)*1)</f>
        <v>0</v>
      </c>
      <c r="I2023" s="9" t="str">
        <f aca="false">IF(ISBLANK(A2023),"",-B2023*C2023)</f>
        <v/>
      </c>
      <c r="J2023" s="9" t="str">
        <f aca="false">IF(ISBLANK(A2023),"",-SUM(I$3:I2023))</f>
        <v/>
      </c>
      <c r="K2023" s="9" t="str">
        <f aca="false">IF(ISBLANK(A2023),"",SUMPRODUCT(O2023:R2023,T2023:W2023)-J2023)</f>
        <v/>
      </c>
      <c r="L2023" s="5" t="str">
        <f aca="false">IF(ISBLANK(A2023),"",K2023/$M$1)</f>
        <v/>
      </c>
      <c r="M2023" s="5" t="str">
        <f aca="false">IF(ISBLANK(A2023),"",K2023/($M$1+SUM(K$3:K2022)))</f>
        <v/>
      </c>
      <c r="N2023" s="0" t="str">
        <f aca="false">IF(ISBLANK(A2023),"",IF(H2024=0,NETWORKDAYS($H$3,H2023,holiday!$B$2:$B$10),IF(DAY(H2023)&lt;DAY(H2024),NETWORKDAYS($H$3,H2023,holiday!$B$2:$B$10),0)))</f>
        <v/>
      </c>
      <c r="O2023" s="0" t="str">
        <f aca="false">IF(ISBLANK(A2023),"",SUMIF($A$3:$A2023,O$2,$B$3:$B2023))</f>
        <v/>
      </c>
      <c r="P2023" s="0" t="str">
        <f aca="false">IF(ISBLANK(A2023),"",SUMIF($A$3:$A2023,P$2,$B$3:$B2023))</f>
        <v/>
      </c>
      <c r="Q2023" s="0" t="str">
        <f aca="false">IF(ISBLANK(A2023),"",SUMIF($A$3:$A2023,Q$2,$B$3:$B2023))</f>
        <v/>
      </c>
      <c r="R2023" s="0" t="str">
        <f aca="false">IF(ISBLANK(A2023),"",SUMIF($A$3:$A2023,R$2,$B$3:$B2023))</f>
        <v/>
      </c>
      <c r="T2023" s="9" t="str">
        <f aca="false">IF(ISBLANK(A2023),"",IF($A2023=T$2,$C2023,T2022))</f>
        <v/>
      </c>
      <c r="U2023" s="9" t="str">
        <f aca="false">IF(ISBLANK(A2023),"",IF($A2023=U$2,$C2023,U2022))</f>
        <v/>
      </c>
      <c r="V2023" s="9" t="str">
        <f aca="false">IF(ISBLANK(A2023),"",IF($A2023=V$2,$C2023,V2022))</f>
        <v/>
      </c>
      <c r="W2023" s="9" t="str">
        <f aca="false">IF(ISBLANK(A2023),"",IF($A2023=W$2,$C2023,W2022))</f>
        <v/>
      </c>
    </row>
    <row r="2024" customFormat="false" ht="14.1" hidden="false" customHeight="false" outlineLevel="0" collapsed="false">
      <c r="H2024" s="8" t="n">
        <f aca="false">IF(ISBLANK(D2024),,LEFT(D2024,LEN(D2024)-6)*1)</f>
        <v>0</v>
      </c>
      <c r="I2024" s="9" t="str">
        <f aca="false">IF(ISBLANK(A2024),"",-B2024*C2024)</f>
        <v/>
      </c>
      <c r="J2024" s="9" t="str">
        <f aca="false">IF(ISBLANK(A2024),"",-SUM(I$3:I2024))</f>
        <v/>
      </c>
      <c r="K2024" s="9" t="str">
        <f aca="false">IF(ISBLANK(A2024),"",SUMPRODUCT(O2024:R2024,T2024:W2024)-J2024)</f>
        <v/>
      </c>
      <c r="L2024" s="5" t="str">
        <f aca="false">IF(ISBLANK(A2024),"",K2024/$M$1)</f>
        <v/>
      </c>
      <c r="M2024" s="5" t="str">
        <f aca="false">IF(ISBLANK(A2024),"",K2024/($M$1+SUM(K$3:K2023)))</f>
        <v/>
      </c>
      <c r="N2024" s="0" t="str">
        <f aca="false">IF(ISBLANK(A2024),"",IF(H2025=0,NETWORKDAYS($H$3,H2024,holiday!$B$2:$B$10),IF(DAY(H2024)&lt;DAY(H2025),NETWORKDAYS($H$3,H2024,holiday!$B$2:$B$10),0)))</f>
        <v/>
      </c>
      <c r="O2024" s="0" t="str">
        <f aca="false">IF(ISBLANK(A2024),"",SUMIF($A$3:$A2024,O$2,$B$3:$B2024))</f>
        <v/>
      </c>
      <c r="P2024" s="0" t="str">
        <f aca="false">IF(ISBLANK(A2024),"",SUMIF($A$3:$A2024,P$2,$B$3:$B2024))</f>
        <v/>
      </c>
      <c r="Q2024" s="0" t="str">
        <f aca="false">IF(ISBLANK(A2024),"",SUMIF($A$3:$A2024,Q$2,$B$3:$B2024))</f>
        <v/>
      </c>
      <c r="R2024" s="0" t="str">
        <f aca="false">IF(ISBLANK(A2024),"",SUMIF($A$3:$A2024,R$2,$B$3:$B2024))</f>
        <v/>
      </c>
      <c r="T2024" s="9" t="str">
        <f aca="false">IF(ISBLANK(A2024),"",IF($A2024=T$2,$C2024,T2023))</f>
        <v/>
      </c>
      <c r="U2024" s="9" t="str">
        <f aca="false">IF(ISBLANK(A2024),"",IF($A2024=U$2,$C2024,U2023))</f>
        <v/>
      </c>
      <c r="V2024" s="9" t="str">
        <f aca="false">IF(ISBLANK(A2024),"",IF($A2024=V$2,$C2024,V2023))</f>
        <v/>
      </c>
      <c r="W2024" s="9" t="str">
        <f aca="false">IF(ISBLANK(A2024),"",IF($A2024=W$2,$C2024,W2023))</f>
        <v/>
      </c>
    </row>
    <row r="2025" customFormat="false" ht="14.1" hidden="false" customHeight="false" outlineLevel="0" collapsed="false">
      <c r="H2025" s="8" t="n">
        <f aca="false">IF(ISBLANK(D2025),,LEFT(D2025,LEN(D2025)-6)*1)</f>
        <v>0</v>
      </c>
      <c r="I2025" s="9" t="str">
        <f aca="false">IF(ISBLANK(A2025),"",-B2025*C2025)</f>
        <v/>
      </c>
      <c r="J2025" s="9" t="str">
        <f aca="false">IF(ISBLANK(A2025),"",-SUM(I$3:I2025))</f>
        <v/>
      </c>
      <c r="K2025" s="9" t="str">
        <f aca="false">IF(ISBLANK(A2025),"",SUMPRODUCT(O2025:R2025,T2025:W2025)-J2025)</f>
        <v/>
      </c>
      <c r="L2025" s="5" t="str">
        <f aca="false">IF(ISBLANK(A2025),"",K2025/$M$1)</f>
        <v/>
      </c>
      <c r="M2025" s="5" t="str">
        <f aca="false">IF(ISBLANK(A2025),"",K2025/($M$1+SUM(K$3:K2024)))</f>
        <v/>
      </c>
      <c r="N2025" s="0" t="str">
        <f aca="false">IF(ISBLANK(A2025),"",IF(H2026=0,NETWORKDAYS($H$3,H2025,holiday!$B$2:$B$10),IF(DAY(H2025)&lt;DAY(H2026),NETWORKDAYS($H$3,H2025,holiday!$B$2:$B$10),0)))</f>
        <v/>
      </c>
      <c r="O2025" s="0" t="str">
        <f aca="false">IF(ISBLANK(A2025),"",SUMIF($A$3:$A2025,O$2,$B$3:$B2025))</f>
        <v/>
      </c>
      <c r="P2025" s="0" t="str">
        <f aca="false">IF(ISBLANK(A2025),"",SUMIF($A$3:$A2025,P$2,$B$3:$B2025))</f>
        <v/>
      </c>
      <c r="Q2025" s="0" t="str">
        <f aca="false">IF(ISBLANK(A2025),"",SUMIF($A$3:$A2025,Q$2,$B$3:$B2025))</f>
        <v/>
      </c>
      <c r="R2025" s="0" t="str">
        <f aca="false">IF(ISBLANK(A2025),"",SUMIF($A$3:$A2025,R$2,$B$3:$B2025))</f>
        <v/>
      </c>
      <c r="T2025" s="9" t="str">
        <f aca="false">IF(ISBLANK(A2025),"",IF($A2025=T$2,$C2025,T2024))</f>
        <v/>
      </c>
      <c r="U2025" s="9" t="str">
        <f aca="false">IF(ISBLANK(A2025),"",IF($A2025=U$2,$C2025,U2024))</f>
        <v/>
      </c>
      <c r="V2025" s="9" t="str">
        <f aca="false">IF(ISBLANK(A2025),"",IF($A2025=V$2,$C2025,V2024))</f>
        <v/>
      </c>
      <c r="W2025" s="9" t="str">
        <f aca="false">IF(ISBLANK(A2025),"",IF($A2025=W$2,$C2025,W2024))</f>
        <v/>
      </c>
    </row>
    <row r="2026" customFormat="false" ht="14.1" hidden="false" customHeight="false" outlineLevel="0" collapsed="false">
      <c r="H2026" s="8" t="n">
        <f aca="false">IF(ISBLANK(D2026),,LEFT(D2026,LEN(D2026)-6)*1)</f>
        <v>0</v>
      </c>
      <c r="I2026" s="9" t="str">
        <f aca="false">IF(ISBLANK(A2026),"",-B2026*C2026)</f>
        <v/>
      </c>
      <c r="J2026" s="9" t="str">
        <f aca="false">IF(ISBLANK(A2026),"",-SUM(I$3:I2026))</f>
        <v/>
      </c>
      <c r="K2026" s="9" t="str">
        <f aca="false">IF(ISBLANK(A2026),"",SUMPRODUCT(O2026:R2026,T2026:W2026)-J2026)</f>
        <v/>
      </c>
      <c r="L2026" s="5" t="str">
        <f aca="false">IF(ISBLANK(A2026),"",K2026/$M$1)</f>
        <v/>
      </c>
      <c r="M2026" s="5" t="str">
        <f aca="false">IF(ISBLANK(A2026),"",K2026/($M$1+SUM(K$3:K2025)))</f>
        <v/>
      </c>
      <c r="N2026" s="0" t="str">
        <f aca="false">IF(ISBLANK(A2026),"",IF(H2027=0,NETWORKDAYS($H$3,H2026,holiday!$B$2:$B$10),IF(DAY(H2026)&lt;DAY(H2027),NETWORKDAYS($H$3,H2026,holiday!$B$2:$B$10),0)))</f>
        <v/>
      </c>
      <c r="O2026" s="0" t="str">
        <f aca="false">IF(ISBLANK(A2026),"",SUMIF($A$3:$A2026,O$2,$B$3:$B2026))</f>
        <v/>
      </c>
      <c r="P2026" s="0" t="str">
        <f aca="false">IF(ISBLANK(A2026),"",SUMIF($A$3:$A2026,P$2,$B$3:$B2026))</f>
        <v/>
      </c>
      <c r="Q2026" s="0" t="str">
        <f aca="false">IF(ISBLANK(A2026),"",SUMIF($A$3:$A2026,Q$2,$B$3:$B2026))</f>
        <v/>
      </c>
      <c r="R2026" s="0" t="str">
        <f aca="false">IF(ISBLANK(A2026),"",SUMIF($A$3:$A2026,R$2,$B$3:$B2026))</f>
        <v/>
      </c>
      <c r="T2026" s="9" t="str">
        <f aca="false">IF(ISBLANK(A2026),"",IF($A2026=T$2,$C2026,T2025))</f>
        <v/>
      </c>
      <c r="U2026" s="9" t="str">
        <f aca="false">IF(ISBLANK(A2026),"",IF($A2026=U$2,$C2026,U2025))</f>
        <v/>
      </c>
      <c r="V2026" s="9" t="str">
        <f aca="false">IF(ISBLANK(A2026),"",IF($A2026=V$2,$C2026,V2025))</f>
        <v/>
      </c>
      <c r="W2026" s="9" t="str">
        <f aca="false">IF(ISBLANK(A2026),"",IF($A2026=W$2,$C2026,W2025))</f>
        <v/>
      </c>
    </row>
    <row r="2027" customFormat="false" ht="14.1" hidden="false" customHeight="false" outlineLevel="0" collapsed="false">
      <c r="H2027" s="8" t="n">
        <f aca="false">IF(ISBLANK(D2027),,LEFT(D2027,LEN(D2027)-6)*1)</f>
        <v>0</v>
      </c>
      <c r="I2027" s="9" t="str">
        <f aca="false">IF(ISBLANK(A2027),"",-B2027*C2027)</f>
        <v/>
      </c>
      <c r="J2027" s="9" t="str">
        <f aca="false">IF(ISBLANK(A2027),"",-SUM(I$3:I2027))</f>
        <v/>
      </c>
      <c r="K2027" s="9" t="str">
        <f aca="false">IF(ISBLANK(A2027),"",SUMPRODUCT(O2027:R2027,T2027:W2027)-J2027)</f>
        <v/>
      </c>
      <c r="L2027" s="5" t="str">
        <f aca="false">IF(ISBLANK(A2027),"",K2027/$M$1)</f>
        <v/>
      </c>
      <c r="M2027" s="5" t="str">
        <f aca="false">IF(ISBLANK(A2027),"",K2027/($M$1+SUM(K$3:K2026)))</f>
        <v/>
      </c>
      <c r="N2027" s="0" t="str">
        <f aca="false">IF(ISBLANK(A2027),"",IF(H2028=0,NETWORKDAYS($H$3,H2027,holiday!$B$2:$B$10),IF(DAY(H2027)&lt;DAY(H2028),NETWORKDAYS($H$3,H2027,holiday!$B$2:$B$10),0)))</f>
        <v/>
      </c>
      <c r="O2027" s="0" t="str">
        <f aca="false">IF(ISBLANK(A2027),"",SUMIF($A$3:$A2027,O$2,$B$3:$B2027))</f>
        <v/>
      </c>
      <c r="P2027" s="0" t="str">
        <f aca="false">IF(ISBLANK(A2027),"",SUMIF($A$3:$A2027,P$2,$B$3:$B2027))</f>
        <v/>
      </c>
      <c r="Q2027" s="0" t="str">
        <f aca="false">IF(ISBLANK(A2027),"",SUMIF($A$3:$A2027,Q$2,$B$3:$B2027))</f>
        <v/>
      </c>
      <c r="R2027" s="0" t="str">
        <f aca="false">IF(ISBLANK(A2027),"",SUMIF($A$3:$A2027,R$2,$B$3:$B2027))</f>
        <v/>
      </c>
      <c r="T2027" s="9" t="str">
        <f aca="false">IF(ISBLANK(A2027),"",IF($A2027=T$2,$C2027,T2026))</f>
        <v/>
      </c>
      <c r="U2027" s="9" t="str">
        <f aca="false">IF(ISBLANK(A2027),"",IF($A2027=U$2,$C2027,U2026))</f>
        <v/>
      </c>
      <c r="V2027" s="9" t="str">
        <f aca="false">IF(ISBLANK(A2027),"",IF($A2027=V$2,$C2027,V2026))</f>
        <v/>
      </c>
      <c r="W2027" s="9" t="str">
        <f aca="false">IF(ISBLANK(A2027),"",IF($A2027=W$2,$C2027,W2026))</f>
        <v/>
      </c>
    </row>
    <row r="2028" customFormat="false" ht="14.1" hidden="false" customHeight="false" outlineLevel="0" collapsed="false">
      <c r="H2028" s="8" t="n">
        <f aca="false">IF(ISBLANK(D2028),,LEFT(D2028,LEN(D2028)-6)*1)</f>
        <v>0</v>
      </c>
      <c r="I2028" s="9" t="str">
        <f aca="false">IF(ISBLANK(A2028),"",-B2028*C2028)</f>
        <v/>
      </c>
      <c r="J2028" s="9" t="str">
        <f aca="false">IF(ISBLANK(A2028),"",-SUM(I$3:I2028))</f>
        <v/>
      </c>
      <c r="K2028" s="9" t="str">
        <f aca="false">IF(ISBLANK(A2028),"",SUMPRODUCT(O2028:R2028,T2028:W2028)-J2028)</f>
        <v/>
      </c>
      <c r="L2028" s="5" t="str">
        <f aca="false">IF(ISBLANK(A2028),"",K2028/$M$1)</f>
        <v/>
      </c>
      <c r="M2028" s="5" t="str">
        <f aca="false">IF(ISBLANK(A2028),"",K2028/($M$1+SUM(K$3:K2027)))</f>
        <v/>
      </c>
      <c r="N2028" s="0" t="str">
        <f aca="false">IF(ISBLANK(A2028),"",IF(H2029=0,NETWORKDAYS($H$3,H2028,holiday!$B$2:$B$10),IF(DAY(H2028)&lt;DAY(H2029),NETWORKDAYS($H$3,H2028,holiday!$B$2:$B$10),0)))</f>
        <v/>
      </c>
      <c r="O2028" s="0" t="str">
        <f aca="false">IF(ISBLANK(A2028),"",SUMIF($A$3:$A2028,O$2,$B$3:$B2028))</f>
        <v/>
      </c>
      <c r="P2028" s="0" t="str">
        <f aca="false">IF(ISBLANK(A2028),"",SUMIF($A$3:$A2028,P$2,$B$3:$B2028))</f>
        <v/>
      </c>
      <c r="Q2028" s="0" t="str">
        <f aca="false">IF(ISBLANK(A2028),"",SUMIF($A$3:$A2028,Q$2,$B$3:$B2028))</f>
        <v/>
      </c>
      <c r="R2028" s="0" t="str">
        <f aca="false">IF(ISBLANK(A2028),"",SUMIF($A$3:$A2028,R$2,$B$3:$B2028))</f>
        <v/>
      </c>
      <c r="T2028" s="9" t="str">
        <f aca="false">IF(ISBLANK(A2028),"",IF($A2028=T$2,$C2028,T2027))</f>
        <v/>
      </c>
      <c r="U2028" s="9" t="str">
        <f aca="false">IF(ISBLANK(A2028),"",IF($A2028=U$2,$C2028,U2027))</f>
        <v/>
      </c>
      <c r="V2028" s="9" t="str">
        <f aca="false">IF(ISBLANK(A2028),"",IF($A2028=V$2,$C2028,V2027))</f>
        <v/>
      </c>
      <c r="W2028" s="9" t="str">
        <f aca="false">IF(ISBLANK(A2028),"",IF($A2028=W$2,$C2028,W2027))</f>
        <v/>
      </c>
    </row>
    <row r="2029" customFormat="false" ht="14.1" hidden="false" customHeight="false" outlineLevel="0" collapsed="false">
      <c r="H2029" s="8" t="n">
        <f aca="false">IF(ISBLANK(D2029),,LEFT(D2029,LEN(D2029)-6)*1)</f>
        <v>0</v>
      </c>
      <c r="I2029" s="9" t="str">
        <f aca="false">IF(ISBLANK(A2029),"",-B2029*C2029)</f>
        <v/>
      </c>
      <c r="J2029" s="9" t="str">
        <f aca="false">IF(ISBLANK(A2029),"",-SUM(I$3:I2029))</f>
        <v/>
      </c>
      <c r="K2029" s="9" t="str">
        <f aca="false">IF(ISBLANK(A2029),"",SUMPRODUCT(O2029:R2029,T2029:W2029)-J2029)</f>
        <v/>
      </c>
      <c r="L2029" s="5" t="str">
        <f aca="false">IF(ISBLANK(A2029),"",K2029/$M$1)</f>
        <v/>
      </c>
      <c r="M2029" s="5" t="str">
        <f aca="false">IF(ISBLANK(A2029),"",K2029/($M$1+SUM(K$3:K2028)))</f>
        <v/>
      </c>
      <c r="N2029" s="0" t="str">
        <f aca="false">IF(ISBLANK(A2029),"",IF(H2030=0,NETWORKDAYS($H$3,H2029,holiday!$B$2:$B$10),IF(DAY(H2029)&lt;DAY(H2030),NETWORKDAYS($H$3,H2029,holiday!$B$2:$B$10),0)))</f>
        <v/>
      </c>
      <c r="O2029" s="0" t="str">
        <f aca="false">IF(ISBLANK(A2029),"",SUMIF($A$3:$A2029,O$2,$B$3:$B2029))</f>
        <v/>
      </c>
      <c r="P2029" s="0" t="str">
        <f aca="false">IF(ISBLANK(A2029),"",SUMIF($A$3:$A2029,P$2,$B$3:$B2029))</f>
        <v/>
      </c>
      <c r="Q2029" s="0" t="str">
        <f aca="false">IF(ISBLANK(A2029),"",SUMIF($A$3:$A2029,Q$2,$B$3:$B2029))</f>
        <v/>
      </c>
      <c r="R2029" s="0" t="str">
        <f aca="false">IF(ISBLANK(A2029),"",SUMIF($A$3:$A2029,R$2,$B$3:$B2029))</f>
        <v/>
      </c>
      <c r="T2029" s="9" t="str">
        <f aca="false">IF(ISBLANK(A2029),"",IF($A2029=T$2,$C2029,T2028))</f>
        <v/>
      </c>
      <c r="U2029" s="9" t="str">
        <f aca="false">IF(ISBLANK(A2029),"",IF($A2029=U$2,$C2029,U2028))</f>
        <v/>
      </c>
      <c r="V2029" s="9" t="str">
        <f aca="false">IF(ISBLANK(A2029),"",IF($A2029=V$2,$C2029,V2028))</f>
        <v/>
      </c>
      <c r="W2029" s="9" t="str">
        <f aca="false">IF(ISBLANK(A2029),"",IF($A2029=W$2,$C2029,W2028))</f>
        <v/>
      </c>
    </row>
    <row r="2030" customFormat="false" ht="14.1" hidden="false" customHeight="false" outlineLevel="0" collapsed="false">
      <c r="H2030" s="8" t="n">
        <f aca="false">IF(ISBLANK(D2030),,LEFT(D2030,LEN(D2030)-6)*1)</f>
        <v>0</v>
      </c>
      <c r="I2030" s="9" t="str">
        <f aca="false">IF(ISBLANK(A2030),"",-B2030*C2030)</f>
        <v/>
      </c>
      <c r="J2030" s="9" t="str">
        <f aca="false">IF(ISBLANK(A2030),"",-SUM(I$3:I2030))</f>
        <v/>
      </c>
      <c r="K2030" s="9" t="str">
        <f aca="false">IF(ISBLANK(A2030),"",SUMPRODUCT(O2030:R2030,T2030:W2030)-J2030)</f>
        <v/>
      </c>
      <c r="L2030" s="5" t="str">
        <f aca="false">IF(ISBLANK(A2030),"",K2030/$M$1)</f>
        <v/>
      </c>
      <c r="M2030" s="5" t="str">
        <f aca="false">IF(ISBLANK(A2030),"",K2030/($M$1+SUM(K$3:K2029)))</f>
        <v/>
      </c>
      <c r="N2030" s="0" t="str">
        <f aca="false">IF(ISBLANK(A2030),"",IF(H2031=0,NETWORKDAYS($H$3,H2030,holiday!$B$2:$B$10),IF(DAY(H2030)&lt;DAY(H2031),NETWORKDAYS($H$3,H2030,holiday!$B$2:$B$10),0)))</f>
        <v/>
      </c>
      <c r="O2030" s="0" t="str">
        <f aca="false">IF(ISBLANK(A2030),"",SUMIF($A$3:$A2030,O$2,$B$3:$B2030))</f>
        <v/>
      </c>
      <c r="P2030" s="0" t="str">
        <f aca="false">IF(ISBLANK(A2030),"",SUMIF($A$3:$A2030,P$2,$B$3:$B2030))</f>
        <v/>
      </c>
      <c r="Q2030" s="0" t="str">
        <f aca="false">IF(ISBLANK(A2030),"",SUMIF($A$3:$A2030,Q$2,$B$3:$B2030))</f>
        <v/>
      </c>
      <c r="R2030" s="0" t="str">
        <f aca="false">IF(ISBLANK(A2030),"",SUMIF($A$3:$A2030,R$2,$B$3:$B2030))</f>
        <v/>
      </c>
      <c r="T2030" s="9" t="str">
        <f aca="false">IF(ISBLANK(A2030),"",IF($A2030=T$2,$C2030,T2029))</f>
        <v/>
      </c>
      <c r="U2030" s="9" t="str">
        <f aca="false">IF(ISBLANK(A2030),"",IF($A2030=U$2,$C2030,U2029))</f>
        <v/>
      </c>
      <c r="V2030" s="9" t="str">
        <f aca="false">IF(ISBLANK(A2030),"",IF($A2030=V$2,$C2030,V2029))</f>
        <v/>
      </c>
      <c r="W2030" s="9" t="str">
        <f aca="false">IF(ISBLANK(A2030),"",IF($A2030=W$2,$C2030,W2029))</f>
        <v/>
      </c>
    </row>
    <row r="2031" customFormat="false" ht="14.1" hidden="false" customHeight="false" outlineLevel="0" collapsed="false">
      <c r="H2031" s="8" t="n">
        <f aca="false">IF(ISBLANK(D2031),,LEFT(D2031,LEN(D2031)-6)*1)</f>
        <v>0</v>
      </c>
      <c r="I2031" s="9" t="str">
        <f aca="false">IF(ISBLANK(A2031),"",-B2031*C2031)</f>
        <v/>
      </c>
      <c r="J2031" s="9" t="str">
        <f aca="false">IF(ISBLANK(A2031),"",-SUM(I$3:I2031))</f>
        <v/>
      </c>
      <c r="K2031" s="9" t="str">
        <f aca="false">IF(ISBLANK(A2031),"",SUMPRODUCT(O2031:R2031,T2031:W2031)-J2031)</f>
        <v/>
      </c>
      <c r="L2031" s="5" t="str">
        <f aca="false">IF(ISBLANK(A2031),"",K2031/$M$1)</f>
        <v/>
      </c>
      <c r="M2031" s="5" t="str">
        <f aca="false">IF(ISBLANK(A2031),"",K2031/($M$1+SUM(K$3:K2030)))</f>
        <v/>
      </c>
      <c r="N2031" s="0" t="str">
        <f aca="false">IF(ISBLANK(A2031),"",IF(H2032=0,NETWORKDAYS($H$3,H2031,holiday!$B$2:$B$10),IF(DAY(H2031)&lt;DAY(H2032),NETWORKDAYS($H$3,H2031,holiday!$B$2:$B$10),0)))</f>
        <v/>
      </c>
      <c r="O2031" s="0" t="str">
        <f aca="false">IF(ISBLANK(A2031),"",SUMIF($A$3:$A2031,O$2,$B$3:$B2031))</f>
        <v/>
      </c>
      <c r="P2031" s="0" t="str">
        <f aca="false">IF(ISBLANK(A2031),"",SUMIF($A$3:$A2031,P$2,$B$3:$B2031))</f>
        <v/>
      </c>
      <c r="Q2031" s="0" t="str">
        <f aca="false">IF(ISBLANK(A2031),"",SUMIF($A$3:$A2031,Q$2,$B$3:$B2031))</f>
        <v/>
      </c>
      <c r="R2031" s="0" t="str">
        <f aca="false">IF(ISBLANK(A2031),"",SUMIF($A$3:$A2031,R$2,$B$3:$B2031))</f>
        <v/>
      </c>
      <c r="T2031" s="9" t="str">
        <f aca="false">IF(ISBLANK(A2031),"",IF($A2031=T$2,$C2031,T2030))</f>
        <v/>
      </c>
      <c r="U2031" s="9" t="str">
        <f aca="false">IF(ISBLANK(A2031),"",IF($A2031=U$2,$C2031,U2030))</f>
        <v/>
      </c>
      <c r="V2031" s="9" t="str">
        <f aca="false">IF(ISBLANK(A2031),"",IF($A2031=V$2,$C2031,V2030))</f>
        <v/>
      </c>
      <c r="W2031" s="9" t="str">
        <f aca="false">IF(ISBLANK(A2031),"",IF($A2031=W$2,$C2031,W2030))</f>
        <v/>
      </c>
    </row>
    <row r="2032" customFormat="false" ht="14.1" hidden="false" customHeight="false" outlineLevel="0" collapsed="false">
      <c r="H2032" s="8" t="n">
        <f aca="false">IF(ISBLANK(D2032),,LEFT(D2032,LEN(D2032)-6)*1)</f>
        <v>0</v>
      </c>
      <c r="I2032" s="9" t="str">
        <f aca="false">IF(ISBLANK(A2032),"",-B2032*C2032)</f>
        <v/>
      </c>
      <c r="J2032" s="9" t="str">
        <f aca="false">IF(ISBLANK(A2032),"",-SUM(I$3:I2032))</f>
        <v/>
      </c>
      <c r="K2032" s="9" t="str">
        <f aca="false">IF(ISBLANK(A2032),"",SUMPRODUCT(O2032:R2032,T2032:W2032)-J2032)</f>
        <v/>
      </c>
      <c r="L2032" s="5" t="str">
        <f aca="false">IF(ISBLANK(A2032),"",K2032/$M$1)</f>
        <v/>
      </c>
      <c r="M2032" s="5" t="str">
        <f aca="false">IF(ISBLANK(A2032),"",K2032/($M$1+SUM(K$3:K2031)))</f>
        <v/>
      </c>
      <c r="N2032" s="0" t="str">
        <f aca="false">IF(ISBLANK(A2032),"",IF(H2033=0,NETWORKDAYS($H$3,H2032,holiday!$B$2:$B$10),IF(DAY(H2032)&lt;DAY(H2033),NETWORKDAYS($H$3,H2032,holiday!$B$2:$B$10),0)))</f>
        <v/>
      </c>
      <c r="O2032" s="0" t="str">
        <f aca="false">IF(ISBLANK(A2032),"",SUMIF($A$3:$A2032,O$2,$B$3:$B2032))</f>
        <v/>
      </c>
      <c r="P2032" s="0" t="str">
        <f aca="false">IF(ISBLANK(A2032),"",SUMIF($A$3:$A2032,P$2,$B$3:$B2032))</f>
        <v/>
      </c>
      <c r="Q2032" s="0" t="str">
        <f aca="false">IF(ISBLANK(A2032),"",SUMIF($A$3:$A2032,Q$2,$B$3:$B2032))</f>
        <v/>
      </c>
      <c r="R2032" s="0" t="str">
        <f aca="false">IF(ISBLANK(A2032),"",SUMIF($A$3:$A2032,R$2,$B$3:$B2032))</f>
        <v/>
      </c>
      <c r="T2032" s="9" t="str">
        <f aca="false">IF(ISBLANK(A2032),"",IF($A2032=T$2,$C2032,T2031))</f>
        <v/>
      </c>
      <c r="U2032" s="9" t="str">
        <f aca="false">IF(ISBLANK(A2032),"",IF($A2032=U$2,$C2032,U2031))</f>
        <v/>
      </c>
      <c r="V2032" s="9" t="str">
        <f aca="false">IF(ISBLANK(A2032),"",IF($A2032=V$2,$C2032,V2031))</f>
        <v/>
      </c>
      <c r="W2032" s="9" t="str">
        <f aca="false">IF(ISBLANK(A2032),"",IF($A2032=W$2,$C2032,W2031))</f>
        <v/>
      </c>
    </row>
    <row r="2033" customFormat="false" ht="14.1" hidden="false" customHeight="false" outlineLevel="0" collapsed="false">
      <c r="H2033" s="8" t="n">
        <f aca="false">IF(ISBLANK(D2033),,LEFT(D2033,LEN(D2033)-6)*1)</f>
        <v>0</v>
      </c>
      <c r="I2033" s="9" t="str">
        <f aca="false">IF(ISBLANK(A2033),"",-B2033*C2033)</f>
        <v/>
      </c>
      <c r="J2033" s="9" t="str">
        <f aca="false">IF(ISBLANK(A2033),"",-SUM(I$3:I2033))</f>
        <v/>
      </c>
      <c r="K2033" s="9" t="str">
        <f aca="false">IF(ISBLANK(A2033),"",SUMPRODUCT(O2033:R2033,T2033:W2033)-J2033)</f>
        <v/>
      </c>
      <c r="L2033" s="5" t="str">
        <f aca="false">IF(ISBLANK(A2033),"",K2033/$M$1)</f>
        <v/>
      </c>
      <c r="M2033" s="5" t="str">
        <f aca="false">IF(ISBLANK(A2033),"",K2033/($M$1+SUM(K$3:K2032)))</f>
        <v/>
      </c>
      <c r="N2033" s="0" t="str">
        <f aca="false">IF(ISBLANK(A2033),"",IF(H2034=0,NETWORKDAYS($H$3,H2033,holiday!$B$2:$B$10),IF(DAY(H2033)&lt;DAY(H2034),NETWORKDAYS($H$3,H2033,holiday!$B$2:$B$10),0)))</f>
        <v/>
      </c>
      <c r="O2033" s="0" t="str">
        <f aca="false">IF(ISBLANK(A2033),"",SUMIF($A$3:$A2033,O$2,$B$3:$B2033))</f>
        <v/>
      </c>
      <c r="P2033" s="0" t="str">
        <f aca="false">IF(ISBLANK(A2033),"",SUMIF($A$3:$A2033,P$2,$B$3:$B2033))</f>
        <v/>
      </c>
      <c r="Q2033" s="0" t="str">
        <f aca="false">IF(ISBLANK(A2033),"",SUMIF($A$3:$A2033,Q$2,$B$3:$B2033))</f>
        <v/>
      </c>
      <c r="R2033" s="0" t="str">
        <f aca="false">IF(ISBLANK(A2033),"",SUMIF($A$3:$A2033,R$2,$B$3:$B2033))</f>
        <v/>
      </c>
      <c r="T2033" s="9" t="str">
        <f aca="false">IF(ISBLANK(A2033),"",IF($A2033=T$2,$C2033,T2032))</f>
        <v/>
      </c>
      <c r="U2033" s="9" t="str">
        <f aca="false">IF(ISBLANK(A2033),"",IF($A2033=U$2,$C2033,U2032))</f>
        <v/>
      </c>
      <c r="V2033" s="9" t="str">
        <f aca="false">IF(ISBLANK(A2033),"",IF($A2033=V$2,$C2033,V2032))</f>
        <v/>
      </c>
      <c r="W2033" s="9" t="str">
        <f aca="false">IF(ISBLANK(A2033),"",IF($A2033=W$2,$C2033,W2032))</f>
        <v/>
      </c>
    </row>
    <row r="2034" customFormat="false" ht="14.1" hidden="false" customHeight="false" outlineLevel="0" collapsed="false">
      <c r="H2034" s="8" t="n">
        <f aca="false">IF(ISBLANK(D2034),,LEFT(D2034,LEN(D2034)-6)*1)</f>
        <v>0</v>
      </c>
      <c r="I2034" s="9" t="str">
        <f aca="false">IF(ISBLANK(A2034),"",-B2034*C2034)</f>
        <v/>
      </c>
      <c r="J2034" s="9" t="str">
        <f aca="false">IF(ISBLANK(A2034),"",-SUM(I$3:I2034))</f>
        <v/>
      </c>
      <c r="K2034" s="9" t="str">
        <f aca="false">IF(ISBLANK(A2034),"",SUMPRODUCT(O2034:R2034,T2034:W2034)-J2034)</f>
        <v/>
      </c>
      <c r="L2034" s="5" t="str">
        <f aca="false">IF(ISBLANK(A2034),"",K2034/$M$1)</f>
        <v/>
      </c>
      <c r="M2034" s="5" t="str">
        <f aca="false">IF(ISBLANK(A2034),"",K2034/($M$1+SUM(K$3:K2033)))</f>
        <v/>
      </c>
      <c r="N2034" s="0" t="str">
        <f aca="false">IF(ISBLANK(A2034),"",IF(H2035=0,NETWORKDAYS($H$3,H2034,holiday!$B$2:$B$10),IF(DAY(H2034)&lt;DAY(H2035),NETWORKDAYS($H$3,H2034,holiday!$B$2:$B$10),0)))</f>
        <v/>
      </c>
      <c r="O2034" s="0" t="str">
        <f aca="false">IF(ISBLANK(A2034),"",SUMIF($A$3:$A2034,O$2,$B$3:$B2034))</f>
        <v/>
      </c>
      <c r="P2034" s="0" t="str">
        <f aca="false">IF(ISBLANK(A2034),"",SUMIF($A$3:$A2034,P$2,$B$3:$B2034))</f>
        <v/>
      </c>
      <c r="Q2034" s="0" t="str">
        <f aca="false">IF(ISBLANK(A2034),"",SUMIF($A$3:$A2034,Q$2,$B$3:$B2034))</f>
        <v/>
      </c>
      <c r="R2034" s="0" t="str">
        <f aca="false">IF(ISBLANK(A2034),"",SUMIF($A$3:$A2034,R$2,$B$3:$B2034))</f>
        <v/>
      </c>
      <c r="T2034" s="9" t="str">
        <f aca="false">IF(ISBLANK(A2034),"",IF($A2034=T$2,$C2034,T2033))</f>
        <v/>
      </c>
      <c r="U2034" s="9" t="str">
        <f aca="false">IF(ISBLANK(A2034),"",IF($A2034=U$2,$C2034,U2033))</f>
        <v/>
      </c>
      <c r="V2034" s="9" t="str">
        <f aca="false">IF(ISBLANK(A2034),"",IF($A2034=V$2,$C2034,V2033))</f>
        <v/>
      </c>
      <c r="W2034" s="9" t="str">
        <f aca="false">IF(ISBLANK(A2034),"",IF($A2034=W$2,$C2034,W2033))</f>
        <v/>
      </c>
    </row>
    <row r="2035" customFormat="false" ht="14.1" hidden="false" customHeight="false" outlineLevel="0" collapsed="false">
      <c r="H2035" s="8" t="n">
        <f aca="false">IF(ISBLANK(D2035),,LEFT(D2035,LEN(D2035)-6)*1)</f>
        <v>0</v>
      </c>
      <c r="I2035" s="9" t="str">
        <f aca="false">IF(ISBLANK(A2035),"",-B2035*C2035)</f>
        <v/>
      </c>
      <c r="J2035" s="9" t="str">
        <f aca="false">IF(ISBLANK(A2035),"",-SUM(I$3:I2035))</f>
        <v/>
      </c>
      <c r="K2035" s="9" t="str">
        <f aca="false">IF(ISBLANK(A2035),"",SUMPRODUCT(O2035:R2035,T2035:W2035)-J2035)</f>
        <v/>
      </c>
      <c r="L2035" s="5" t="str">
        <f aca="false">IF(ISBLANK(A2035),"",K2035/$M$1)</f>
        <v/>
      </c>
      <c r="M2035" s="5" t="str">
        <f aca="false">IF(ISBLANK(A2035),"",K2035/($M$1+SUM(K$3:K2034)))</f>
        <v/>
      </c>
      <c r="N2035" s="0" t="str">
        <f aca="false">IF(ISBLANK(A2035),"",IF(H2036=0,NETWORKDAYS($H$3,H2035,holiday!$B$2:$B$10),IF(DAY(H2035)&lt;DAY(H2036),NETWORKDAYS($H$3,H2035,holiday!$B$2:$B$10),0)))</f>
        <v/>
      </c>
      <c r="O2035" s="0" t="str">
        <f aca="false">IF(ISBLANK(A2035),"",SUMIF($A$3:$A2035,O$2,$B$3:$B2035))</f>
        <v/>
      </c>
      <c r="P2035" s="0" t="str">
        <f aca="false">IF(ISBLANK(A2035),"",SUMIF($A$3:$A2035,P$2,$B$3:$B2035))</f>
        <v/>
      </c>
      <c r="Q2035" s="0" t="str">
        <f aca="false">IF(ISBLANK(A2035),"",SUMIF($A$3:$A2035,Q$2,$B$3:$B2035))</f>
        <v/>
      </c>
      <c r="R2035" s="0" t="str">
        <f aca="false">IF(ISBLANK(A2035),"",SUMIF($A$3:$A2035,R$2,$B$3:$B2035))</f>
        <v/>
      </c>
      <c r="T2035" s="9" t="str">
        <f aca="false">IF(ISBLANK(A2035),"",IF($A2035=T$2,$C2035,T2034))</f>
        <v/>
      </c>
      <c r="U2035" s="9" t="str">
        <f aca="false">IF(ISBLANK(A2035),"",IF($A2035=U$2,$C2035,U2034))</f>
        <v/>
      </c>
      <c r="V2035" s="9" t="str">
        <f aca="false">IF(ISBLANK(A2035),"",IF($A2035=V$2,$C2035,V2034))</f>
        <v/>
      </c>
      <c r="W2035" s="9" t="str">
        <f aca="false">IF(ISBLANK(A2035),"",IF($A2035=W$2,$C2035,W2034))</f>
        <v/>
      </c>
    </row>
    <row r="2036" customFormat="false" ht="14.1" hidden="false" customHeight="false" outlineLevel="0" collapsed="false">
      <c r="H2036" s="8" t="n">
        <f aca="false">IF(ISBLANK(D2036),,LEFT(D2036,LEN(D2036)-6)*1)</f>
        <v>0</v>
      </c>
      <c r="I2036" s="9" t="str">
        <f aca="false">IF(ISBLANK(A2036),"",-B2036*C2036)</f>
        <v/>
      </c>
      <c r="J2036" s="9" t="str">
        <f aca="false">IF(ISBLANK(A2036),"",-SUM(I$3:I2036))</f>
        <v/>
      </c>
      <c r="K2036" s="9" t="str">
        <f aca="false">IF(ISBLANK(A2036),"",SUMPRODUCT(O2036:R2036,T2036:W2036)-J2036)</f>
        <v/>
      </c>
      <c r="L2036" s="5" t="str">
        <f aca="false">IF(ISBLANK(A2036),"",K2036/$M$1)</f>
        <v/>
      </c>
      <c r="M2036" s="5" t="str">
        <f aca="false">IF(ISBLANK(A2036),"",K2036/($M$1+SUM(K$3:K2035)))</f>
        <v/>
      </c>
      <c r="N2036" s="0" t="str">
        <f aca="false">IF(ISBLANK(A2036),"",IF(H2037=0,NETWORKDAYS($H$3,H2036,holiday!$B$2:$B$10),IF(DAY(H2036)&lt;DAY(H2037),NETWORKDAYS($H$3,H2036,holiday!$B$2:$B$10),0)))</f>
        <v/>
      </c>
      <c r="O2036" s="0" t="str">
        <f aca="false">IF(ISBLANK(A2036),"",SUMIF($A$3:$A2036,O$2,$B$3:$B2036))</f>
        <v/>
      </c>
      <c r="P2036" s="0" t="str">
        <f aca="false">IF(ISBLANK(A2036),"",SUMIF($A$3:$A2036,P$2,$B$3:$B2036))</f>
        <v/>
      </c>
      <c r="Q2036" s="0" t="str">
        <f aca="false">IF(ISBLANK(A2036),"",SUMIF($A$3:$A2036,Q$2,$B$3:$B2036))</f>
        <v/>
      </c>
      <c r="R2036" s="0" t="str">
        <f aca="false">IF(ISBLANK(A2036),"",SUMIF($A$3:$A2036,R$2,$B$3:$B2036))</f>
        <v/>
      </c>
      <c r="T2036" s="9" t="str">
        <f aca="false">IF(ISBLANK(A2036),"",IF($A2036=T$2,$C2036,T2035))</f>
        <v/>
      </c>
      <c r="U2036" s="9" t="str">
        <f aca="false">IF(ISBLANK(A2036),"",IF($A2036=U$2,$C2036,U2035))</f>
        <v/>
      </c>
      <c r="V2036" s="9" t="str">
        <f aca="false">IF(ISBLANK(A2036),"",IF($A2036=V$2,$C2036,V2035))</f>
        <v/>
      </c>
      <c r="W2036" s="9" t="str">
        <f aca="false">IF(ISBLANK(A2036),"",IF($A2036=W$2,$C2036,W2035))</f>
        <v/>
      </c>
    </row>
    <row r="2037" customFormat="false" ht="14.1" hidden="false" customHeight="false" outlineLevel="0" collapsed="false">
      <c r="H2037" s="8" t="n">
        <f aca="false">IF(ISBLANK(D2037),,LEFT(D2037,LEN(D2037)-6)*1)</f>
        <v>0</v>
      </c>
      <c r="I2037" s="9" t="str">
        <f aca="false">IF(ISBLANK(A2037),"",-B2037*C2037)</f>
        <v/>
      </c>
      <c r="J2037" s="9" t="str">
        <f aca="false">IF(ISBLANK(A2037),"",-SUM(I$3:I2037))</f>
        <v/>
      </c>
      <c r="K2037" s="9" t="str">
        <f aca="false">IF(ISBLANK(A2037),"",SUMPRODUCT(O2037:R2037,T2037:W2037)-J2037)</f>
        <v/>
      </c>
      <c r="L2037" s="5" t="str">
        <f aca="false">IF(ISBLANK(A2037),"",K2037/$M$1)</f>
        <v/>
      </c>
      <c r="M2037" s="5" t="str">
        <f aca="false">IF(ISBLANK(A2037),"",K2037/($M$1+SUM(K$3:K2036)))</f>
        <v/>
      </c>
      <c r="N2037" s="0" t="str">
        <f aca="false">IF(ISBLANK(A2037),"",IF(H2038=0,NETWORKDAYS($H$3,H2037,holiday!$B$2:$B$10),IF(DAY(H2037)&lt;DAY(H2038),NETWORKDAYS($H$3,H2037,holiday!$B$2:$B$10),0)))</f>
        <v/>
      </c>
      <c r="O2037" s="0" t="str">
        <f aca="false">IF(ISBLANK(A2037),"",SUMIF($A$3:$A2037,O$2,$B$3:$B2037))</f>
        <v/>
      </c>
      <c r="P2037" s="0" t="str">
        <f aca="false">IF(ISBLANK(A2037),"",SUMIF($A$3:$A2037,P$2,$B$3:$B2037))</f>
        <v/>
      </c>
      <c r="Q2037" s="0" t="str">
        <f aca="false">IF(ISBLANK(A2037),"",SUMIF($A$3:$A2037,Q$2,$B$3:$B2037))</f>
        <v/>
      </c>
      <c r="R2037" s="0" t="str">
        <f aca="false">IF(ISBLANK(A2037),"",SUMIF($A$3:$A2037,R$2,$B$3:$B2037))</f>
        <v/>
      </c>
      <c r="T2037" s="9" t="str">
        <f aca="false">IF(ISBLANK(A2037),"",IF($A2037=T$2,$C2037,T2036))</f>
        <v/>
      </c>
      <c r="U2037" s="9" t="str">
        <f aca="false">IF(ISBLANK(A2037),"",IF($A2037=U$2,$C2037,U2036))</f>
        <v/>
      </c>
      <c r="V2037" s="9" t="str">
        <f aca="false">IF(ISBLANK(A2037),"",IF($A2037=V$2,$C2037,V2036))</f>
        <v/>
      </c>
      <c r="W2037" s="9" t="str">
        <f aca="false">IF(ISBLANK(A2037),"",IF($A2037=W$2,$C2037,W2036))</f>
        <v/>
      </c>
    </row>
    <row r="2038" customFormat="false" ht="14.1" hidden="false" customHeight="false" outlineLevel="0" collapsed="false">
      <c r="H2038" s="8" t="n">
        <f aca="false">IF(ISBLANK(D2038),,LEFT(D2038,LEN(D2038)-6)*1)</f>
        <v>0</v>
      </c>
      <c r="I2038" s="9" t="str">
        <f aca="false">IF(ISBLANK(A2038),"",-B2038*C2038)</f>
        <v/>
      </c>
      <c r="J2038" s="9" t="str">
        <f aca="false">IF(ISBLANK(A2038),"",-SUM(I$3:I2038))</f>
        <v/>
      </c>
      <c r="K2038" s="9" t="str">
        <f aca="false">IF(ISBLANK(A2038),"",SUMPRODUCT(O2038:R2038,T2038:W2038)-J2038)</f>
        <v/>
      </c>
      <c r="L2038" s="5" t="str">
        <f aca="false">IF(ISBLANK(A2038),"",K2038/$M$1)</f>
        <v/>
      </c>
      <c r="M2038" s="5" t="str">
        <f aca="false">IF(ISBLANK(A2038),"",K2038/($M$1+SUM(K$3:K2037)))</f>
        <v/>
      </c>
      <c r="N2038" s="0" t="str">
        <f aca="false">IF(ISBLANK(A2038),"",IF(H2039=0,NETWORKDAYS($H$3,H2038,holiday!$B$2:$B$10),IF(DAY(H2038)&lt;DAY(H2039),NETWORKDAYS($H$3,H2038,holiday!$B$2:$B$10),0)))</f>
        <v/>
      </c>
      <c r="O2038" s="0" t="str">
        <f aca="false">IF(ISBLANK(A2038),"",SUMIF($A$3:$A2038,O$2,$B$3:$B2038))</f>
        <v/>
      </c>
      <c r="P2038" s="0" t="str">
        <f aca="false">IF(ISBLANK(A2038),"",SUMIF($A$3:$A2038,P$2,$B$3:$B2038))</f>
        <v/>
      </c>
      <c r="Q2038" s="0" t="str">
        <f aca="false">IF(ISBLANK(A2038),"",SUMIF($A$3:$A2038,Q$2,$B$3:$B2038))</f>
        <v/>
      </c>
      <c r="R2038" s="0" t="str">
        <f aca="false">IF(ISBLANK(A2038),"",SUMIF($A$3:$A2038,R$2,$B$3:$B2038))</f>
        <v/>
      </c>
      <c r="T2038" s="9" t="str">
        <f aca="false">IF(ISBLANK(A2038),"",IF($A2038=T$2,$C2038,T2037))</f>
        <v/>
      </c>
      <c r="U2038" s="9" t="str">
        <f aca="false">IF(ISBLANK(A2038),"",IF($A2038=U$2,$C2038,U2037))</f>
        <v/>
      </c>
      <c r="V2038" s="9" t="str">
        <f aca="false">IF(ISBLANK(A2038),"",IF($A2038=V$2,$C2038,V2037))</f>
        <v/>
      </c>
      <c r="W2038" s="9" t="str">
        <f aca="false">IF(ISBLANK(A2038),"",IF($A2038=W$2,$C2038,W2037))</f>
        <v/>
      </c>
    </row>
    <row r="2039" customFormat="false" ht="14.1" hidden="false" customHeight="false" outlineLevel="0" collapsed="false">
      <c r="H2039" s="8" t="n">
        <f aca="false">IF(ISBLANK(D2039),,LEFT(D2039,LEN(D2039)-6)*1)</f>
        <v>0</v>
      </c>
      <c r="I2039" s="9" t="str">
        <f aca="false">IF(ISBLANK(A2039),"",-B2039*C2039)</f>
        <v/>
      </c>
      <c r="J2039" s="9" t="str">
        <f aca="false">IF(ISBLANK(A2039),"",-SUM(I$3:I2039))</f>
        <v/>
      </c>
      <c r="K2039" s="9" t="str">
        <f aca="false">IF(ISBLANK(A2039),"",SUMPRODUCT(O2039:R2039,T2039:W2039)-J2039)</f>
        <v/>
      </c>
      <c r="L2039" s="5" t="str">
        <f aca="false">IF(ISBLANK(A2039),"",K2039/$M$1)</f>
        <v/>
      </c>
      <c r="M2039" s="5" t="str">
        <f aca="false">IF(ISBLANK(A2039),"",K2039/($M$1+SUM(K$3:K2038)))</f>
        <v/>
      </c>
      <c r="N2039" s="0" t="str">
        <f aca="false">IF(ISBLANK(A2039),"",IF(H2040=0,NETWORKDAYS($H$3,H2039,holiday!$B$2:$B$10),IF(DAY(H2039)&lt;DAY(H2040),NETWORKDAYS($H$3,H2039,holiday!$B$2:$B$10),0)))</f>
        <v/>
      </c>
      <c r="O2039" s="0" t="str">
        <f aca="false">IF(ISBLANK(A2039),"",SUMIF($A$3:$A2039,O$2,$B$3:$B2039))</f>
        <v/>
      </c>
      <c r="P2039" s="0" t="str">
        <f aca="false">IF(ISBLANK(A2039),"",SUMIF($A$3:$A2039,P$2,$B$3:$B2039))</f>
        <v/>
      </c>
      <c r="Q2039" s="0" t="str">
        <f aca="false">IF(ISBLANK(A2039),"",SUMIF($A$3:$A2039,Q$2,$B$3:$B2039))</f>
        <v/>
      </c>
      <c r="R2039" s="0" t="str">
        <f aca="false">IF(ISBLANK(A2039),"",SUMIF($A$3:$A2039,R$2,$B$3:$B2039))</f>
        <v/>
      </c>
      <c r="T2039" s="9" t="str">
        <f aca="false">IF(ISBLANK(A2039),"",IF($A2039=T$2,$C2039,T2038))</f>
        <v/>
      </c>
      <c r="U2039" s="9" t="str">
        <f aca="false">IF(ISBLANK(A2039),"",IF($A2039=U$2,$C2039,U2038))</f>
        <v/>
      </c>
      <c r="V2039" s="9" t="str">
        <f aca="false">IF(ISBLANK(A2039),"",IF($A2039=V$2,$C2039,V2038))</f>
        <v/>
      </c>
      <c r="W2039" s="9" t="str">
        <f aca="false">IF(ISBLANK(A2039),"",IF($A2039=W$2,$C2039,W2038))</f>
        <v/>
      </c>
    </row>
    <row r="2040" customFormat="false" ht="14.1" hidden="false" customHeight="false" outlineLevel="0" collapsed="false">
      <c r="H2040" s="8" t="n">
        <f aca="false">IF(ISBLANK(D2040),,LEFT(D2040,LEN(D2040)-6)*1)</f>
        <v>0</v>
      </c>
      <c r="I2040" s="9" t="str">
        <f aca="false">IF(ISBLANK(A2040),"",-B2040*C2040)</f>
        <v/>
      </c>
      <c r="J2040" s="9" t="str">
        <f aca="false">IF(ISBLANK(A2040),"",-SUM(I$3:I2040))</f>
        <v/>
      </c>
      <c r="K2040" s="9" t="str">
        <f aca="false">IF(ISBLANK(A2040),"",SUMPRODUCT(O2040:R2040,T2040:W2040)-J2040)</f>
        <v/>
      </c>
      <c r="L2040" s="5" t="str">
        <f aca="false">IF(ISBLANK(A2040),"",K2040/$M$1)</f>
        <v/>
      </c>
      <c r="M2040" s="5" t="str">
        <f aca="false">IF(ISBLANK(A2040),"",K2040/($M$1+SUM(K$3:K2039)))</f>
        <v/>
      </c>
      <c r="N2040" s="0" t="str">
        <f aca="false">IF(ISBLANK(A2040),"",IF(H2041=0,NETWORKDAYS($H$3,H2040,holiday!$B$2:$B$10),IF(DAY(H2040)&lt;DAY(H2041),NETWORKDAYS($H$3,H2040,holiday!$B$2:$B$10),0)))</f>
        <v/>
      </c>
      <c r="O2040" s="0" t="str">
        <f aca="false">IF(ISBLANK(A2040),"",SUMIF($A$3:$A2040,O$2,$B$3:$B2040))</f>
        <v/>
      </c>
      <c r="P2040" s="0" t="str">
        <f aca="false">IF(ISBLANK(A2040),"",SUMIF($A$3:$A2040,P$2,$B$3:$B2040))</f>
        <v/>
      </c>
      <c r="Q2040" s="0" t="str">
        <f aca="false">IF(ISBLANK(A2040),"",SUMIF($A$3:$A2040,Q$2,$B$3:$B2040))</f>
        <v/>
      </c>
      <c r="R2040" s="0" t="str">
        <f aca="false">IF(ISBLANK(A2040),"",SUMIF($A$3:$A2040,R$2,$B$3:$B2040))</f>
        <v/>
      </c>
      <c r="T2040" s="9" t="str">
        <f aca="false">IF(ISBLANK(A2040),"",IF($A2040=T$2,$C2040,T2039))</f>
        <v/>
      </c>
      <c r="U2040" s="9" t="str">
        <f aca="false">IF(ISBLANK(A2040),"",IF($A2040=U$2,$C2040,U2039))</f>
        <v/>
      </c>
      <c r="V2040" s="9" t="str">
        <f aca="false">IF(ISBLANK(A2040),"",IF($A2040=V$2,$C2040,V2039))</f>
        <v/>
      </c>
      <c r="W2040" s="9" t="str">
        <f aca="false">IF(ISBLANK(A2040),"",IF($A2040=W$2,$C2040,W2039))</f>
        <v/>
      </c>
    </row>
    <row r="2041" customFormat="false" ht="14.1" hidden="false" customHeight="false" outlineLevel="0" collapsed="false">
      <c r="H2041" s="8" t="n">
        <f aca="false">IF(ISBLANK(D2041),,LEFT(D2041,LEN(D2041)-6)*1)</f>
        <v>0</v>
      </c>
      <c r="I2041" s="9" t="str">
        <f aca="false">IF(ISBLANK(A2041),"",-B2041*C2041)</f>
        <v/>
      </c>
      <c r="J2041" s="9" t="str">
        <f aca="false">IF(ISBLANK(A2041),"",-SUM(I$3:I2041))</f>
        <v/>
      </c>
      <c r="K2041" s="9" t="str">
        <f aca="false">IF(ISBLANK(A2041),"",SUMPRODUCT(O2041:R2041,T2041:W2041)-J2041)</f>
        <v/>
      </c>
      <c r="L2041" s="5" t="str">
        <f aca="false">IF(ISBLANK(A2041),"",K2041/$M$1)</f>
        <v/>
      </c>
      <c r="M2041" s="5" t="str">
        <f aca="false">IF(ISBLANK(A2041),"",K2041/($M$1+SUM(K$3:K2040)))</f>
        <v/>
      </c>
      <c r="N2041" s="0" t="str">
        <f aca="false">IF(ISBLANK(A2041),"",IF(H2042=0,NETWORKDAYS($H$3,H2041,holiday!$B$2:$B$10),IF(DAY(H2041)&lt;DAY(H2042),NETWORKDAYS($H$3,H2041,holiday!$B$2:$B$10),0)))</f>
        <v/>
      </c>
      <c r="O2041" s="0" t="str">
        <f aca="false">IF(ISBLANK(A2041),"",SUMIF($A$3:$A2041,O$2,$B$3:$B2041))</f>
        <v/>
      </c>
      <c r="P2041" s="0" t="str">
        <f aca="false">IF(ISBLANK(A2041),"",SUMIF($A$3:$A2041,P$2,$B$3:$B2041))</f>
        <v/>
      </c>
      <c r="Q2041" s="0" t="str">
        <f aca="false">IF(ISBLANK(A2041),"",SUMIF($A$3:$A2041,Q$2,$B$3:$B2041))</f>
        <v/>
      </c>
      <c r="R2041" s="0" t="str">
        <f aca="false">IF(ISBLANK(A2041),"",SUMIF($A$3:$A2041,R$2,$B$3:$B2041))</f>
        <v/>
      </c>
      <c r="T2041" s="9" t="str">
        <f aca="false">IF(ISBLANK(A2041),"",IF($A2041=T$2,$C2041,T2040))</f>
        <v/>
      </c>
      <c r="U2041" s="9" t="str">
        <f aca="false">IF(ISBLANK(A2041),"",IF($A2041=U$2,$C2041,U2040))</f>
        <v/>
      </c>
      <c r="V2041" s="9" t="str">
        <f aca="false">IF(ISBLANK(A2041),"",IF($A2041=V$2,$C2041,V2040))</f>
        <v/>
      </c>
      <c r="W2041" s="9" t="str">
        <f aca="false">IF(ISBLANK(A2041),"",IF($A2041=W$2,$C2041,W2040))</f>
        <v/>
      </c>
    </row>
    <row r="2042" customFormat="false" ht="14.1" hidden="false" customHeight="false" outlineLevel="0" collapsed="false">
      <c r="H2042" s="8" t="n">
        <f aca="false">IF(ISBLANK(D2042),,LEFT(D2042,LEN(D2042)-6)*1)</f>
        <v>0</v>
      </c>
      <c r="I2042" s="9" t="str">
        <f aca="false">IF(ISBLANK(A2042),"",-B2042*C2042)</f>
        <v/>
      </c>
      <c r="J2042" s="9" t="str">
        <f aca="false">IF(ISBLANK(A2042),"",-SUM(I$3:I2042))</f>
        <v/>
      </c>
      <c r="K2042" s="9" t="str">
        <f aca="false">IF(ISBLANK(A2042),"",SUMPRODUCT(O2042:R2042,T2042:W2042)-J2042)</f>
        <v/>
      </c>
      <c r="L2042" s="5" t="str">
        <f aca="false">IF(ISBLANK(A2042),"",K2042/$M$1)</f>
        <v/>
      </c>
      <c r="M2042" s="5" t="str">
        <f aca="false">IF(ISBLANK(A2042),"",K2042/($M$1+SUM(K$3:K2041)))</f>
        <v/>
      </c>
      <c r="N2042" s="0" t="str">
        <f aca="false">IF(ISBLANK(A2042),"",IF(H2043=0,NETWORKDAYS($H$3,H2042,holiday!$B$2:$B$10),IF(DAY(H2042)&lt;DAY(H2043),NETWORKDAYS($H$3,H2042,holiday!$B$2:$B$10),0)))</f>
        <v/>
      </c>
      <c r="O2042" s="0" t="str">
        <f aca="false">IF(ISBLANK(A2042),"",SUMIF($A$3:$A2042,O$2,$B$3:$B2042))</f>
        <v/>
      </c>
      <c r="P2042" s="0" t="str">
        <f aca="false">IF(ISBLANK(A2042),"",SUMIF($A$3:$A2042,P$2,$B$3:$B2042))</f>
        <v/>
      </c>
      <c r="Q2042" s="0" t="str">
        <f aca="false">IF(ISBLANK(A2042),"",SUMIF($A$3:$A2042,Q$2,$B$3:$B2042))</f>
        <v/>
      </c>
      <c r="R2042" s="0" t="str">
        <f aca="false">IF(ISBLANK(A2042),"",SUMIF($A$3:$A2042,R$2,$B$3:$B2042))</f>
        <v/>
      </c>
      <c r="T2042" s="9" t="str">
        <f aca="false">IF(ISBLANK(A2042),"",IF($A2042=T$2,$C2042,T2041))</f>
        <v/>
      </c>
      <c r="U2042" s="9" t="str">
        <f aca="false">IF(ISBLANK(A2042),"",IF($A2042=U$2,$C2042,U2041))</f>
        <v/>
      </c>
      <c r="V2042" s="9" t="str">
        <f aca="false">IF(ISBLANK(A2042),"",IF($A2042=V$2,$C2042,V2041))</f>
        <v/>
      </c>
      <c r="W2042" s="9" t="str">
        <f aca="false">IF(ISBLANK(A2042),"",IF($A2042=W$2,$C2042,W2041))</f>
        <v/>
      </c>
    </row>
    <row r="2043" customFormat="false" ht="14.1" hidden="false" customHeight="false" outlineLevel="0" collapsed="false">
      <c r="H2043" s="8" t="n">
        <f aca="false">IF(ISBLANK(D2043),,LEFT(D2043,LEN(D2043)-6)*1)</f>
        <v>0</v>
      </c>
      <c r="I2043" s="9" t="str">
        <f aca="false">IF(ISBLANK(A2043),"",-B2043*C2043)</f>
        <v/>
      </c>
      <c r="J2043" s="9" t="str">
        <f aca="false">IF(ISBLANK(A2043),"",-SUM(I$3:I2043))</f>
        <v/>
      </c>
      <c r="K2043" s="9" t="str">
        <f aca="false">IF(ISBLANK(A2043),"",SUMPRODUCT(O2043:R2043,T2043:W2043)-J2043)</f>
        <v/>
      </c>
      <c r="L2043" s="5" t="str">
        <f aca="false">IF(ISBLANK(A2043),"",K2043/$M$1)</f>
        <v/>
      </c>
      <c r="M2043" s="5" t="str">
        <f aca="false">IF(ISBLANK(A2043),"",K2043/($M$1+SUM(K$3:K2042)))</f>
        <v/>
      </c>
      <c r="N2043" s="0" t="str">
        <f aca="false">IF(ISBLANK(A2043),"",IF(H2044=0,NETWORKDAYS($H$3,H2043,holiday!$B$2:$B$10),IF(DAY(H2043)&lt;DAY(H2044),NETWORKDAYS($H$3,H2043,holiday!$B$2:$B$10),0)))</f>
        <v/>
      </c>
      <c r="O2043" s="0" t="str">
        <f aca="false">IF(ISBLANK(A2043),"",SUMIF($A$3:$A2043,O$2,$B$3:$B2043))</f>
        <v/>
      </c>
      <c r="P2043" s="0" t="str">
        <f aca="false">IF(ISBLANK(A2043),"",SUMIF($A$3:$A2043,P$2,$B$3:$B2043))</f>
        <v/>
      </c>
      <c r="Q2043" s="0" t="str">
        <f aca="false">IF(ISBLANK(A2043),"",SUMIF($A$3:$A2043,Q$2,$B$3:$B2043))</f>
        <v/>
      </c>
      <c r="R2043" s="0" t="str">
        <f aca="false">IF(ISBLANK(A2043),"",SUMIF($A$3:$A2043,R$2,$B$3:$B2043))</f>
        <v/>
      </c>
      <c r="T2043" s="9" t="str">
        <f aca="false">IF(ISBLANK(A2043),"",IF($A2043=T$2,$C2043,T2042))</f>
        <v/>
      </c>
      <c r="U2043" s="9" t="str">
        <f aca="false">IF(ISBLANK(A2043),"",IF($A2043=U$2,$C2043,U2042))</f>
        <v/>
      </c>
      <c r="V2043" s="9" t="str">
        <f aca="false">IF(ISBLANK(A2043),"",IF($A2043=V$2,$C2043,V2042))</f>
        <v/>
      </c>
      <c r="W2043" s="9" t="str">
        <f aca="false">IF(ISBLANK(A2043),"",IF($A2043=W$2,$C2043,W2042))</f>
        <v/>
      </c>
    </row>
    <row r="2044" customFormat="false" ht="14.1" hidden="false" customHeight="false" outlineLevel="0" collapsed="false">
      <c r="H2044" s="8" t="n">
        <f aca="false">IF(ISBLANK(D2044),,LEFT(D2044,LEN(D2044)-6)*1)</f>
        <v>0</v>
      </c>
      <c r="I2044" s="9" t="str">
        <f aca="false">IF(ISBLANK(A2044),"",-B2044*C2044)</f>
        <v/>
      </c>
      <c r="J2044" s="9" t="str">
        <f aca="false">IF(ISBLANK(A2044),"",-SUM(I$3:I2044))</f>
        <v/>
      </c>
      <c r="K2044" s="9" t="str">
        <f aca="false">IF(ISBLANK(A2044),"",SUMPRODUCT(O2044:R2044,T2044:W2044)-J2044)</f>
        <v/>
      </c>
      <c r="L2044" s="5" t="str">
        <f aca="false">IF(ISBLANK(A2044),"",K2044/$M$1)</f>
        <v/>
      </c>
      <c r="M2044" s="5" t="str">
        <f aca="false">IF(ISBLANK(A2044),"",K2044/($M$1+SUM(K$3:K2043)))</f>
        <v/>
      </c>
      <c r="N2044" s="0" t="str">
        <f aca="false">IF(ISBLANK(A2044),"",IF(H2045=0,NETWORKDAYS($H$3,H2044,holiday!$B$2:$B$10),IF(DAY(H2044)&lt;DAY(H2045),NETWORKDAYS($H$3,H2044,holiday!$B$2:$B$10),0)))</f>
        <v/>
      </c>
      <c r="O2044" s="0" t="str">
        <f aca="false">IF(ISBLANK(A2044),"",SUMIF($A$3:$A2044,O$2,$B$3:$B2044))</f>
        <v/>
      </c>
      <c r="P2044" s="0" t="str">
        <f aca="false">IF(ISBLANK(A2044),"",SUMIF($A$3:$A2044,P$2,$B$3:$B2044))</f>
        <v/>
      </c>
      <c r="Q2044" s="0" t="str">
        <f aca="false">IF(ISBLANK(A2044),"",SUMIF($A$3:$A2044,Q$2,$B$3:$B2044))</f>
        <v/>
      </c>
      <c r="R2044" s="0" t="str">
        <f aca="false">IF(ISBLANK(A2044),"",SUMIF($A$3:$A2044,R$2,$B$3:$B2044))</f>
        <v/>
      </c>
      <c r="T2044" s="9" t="str">
        <f aca="false">IF(ISBLANK(A2044),"",IF($A2044=T$2,$C2044,T2043))</f>
        <v/>
      </c>
      <c r="U2044" s="9" t="str">
        <f aca="false">IF(ISBLANK(A2044),"",IF($A2044=U$2,$C2044,U2043))</f>
        <v/>
      </c>
      <c r="V2044" s="9" t="str">
        <f aca="false">IF(ISBLANK(A2044),"",IF($A2044=V$2,$C2044,V2043))</f>
        <v/>
      </c>
      <c r="W2044" s="9" t="str">
        <f aca="false">IF(ISBLANK(A2044),"",IF($A2044=W$2,$C2044,W2043))</f>
        <v/>
      </c>
    </row>
    <row r="2045" customFormat="false" ht="14.1" hidden="false" customHeight="false" outlineLevel="0" collapsed="false">
      <c r="H2045" s="8" t="n">
        <f aca="false">IF(ISBLANK(D2045),,LEFT(D2045,LEN(D2045)-6)*1)</f>
        <v>0</v>
      </c>
      <c r="I2045" s="9" t="str">
        <f aca="false">IF(ISBLANK(A2045),"",-B2045*C2045)</f>
        <v/>
      </c>
      <c r="J2045" s="9" t="str">
        <f aca="false">IF(ISBLANK(A2045),"",-SUM(I$3:I2045))</f>
        <v/>
      </c>
      <c r="K2045" s="9" t="str">
        <f aca="false">IF(ISBLANK(A2045),"",SUMPRODUCT(O2045:R2045,T2045:W2045)-J2045)</f>
        <v/>
      </c>
      <c r="L2045" s="5" t="str">
        <f aca="false">IF(ISBLANK(A2045),"",K2045/$M$1)</f>
        <v/>
      </c>
      <c r="M2045" s="5" t="str">
        <f aca="false">IF(ISBLANK(A2045),"",K2045/($M$1+SUM(K$3:K2044)))</f>
        <v/>
      </c>
      <c r="N2045" s="0" t="str">
        <f aca="false">IF(ISBLANK(A2045),"",IF(H2046=0,NETWORKDAYS($H$3,H2045,holiday!$B$2:$B$10),IF(DAY(H2045)&lt;DAY(H2046),NETWORKDAYS($H$3,H2045,holiday!$B$2:$B$10),0)))</f>
        <v/>
      </c>
      <c r="O2045" s="0" t="str">
        <f aca="false">IF(ISBLANK(A2045),"",SUMIF($A$3:$A2045,O$2,$B$3:$B2045))</f>
        <v/>
      </c>
      <c r="P2045" s="0" t="str">
        <f aca="false">IF(ISBLANK(A2045),"",SUMIF($A$3:$A2045,P$2,$B$3:$B2045))</f>
        <v/>
      </c>
      <c r="Q2045" s="0" t="str">
        <f aca="false">IF(ISBLANK(A2045),"",SUMIF($A$3:$A2045,Q$2,$B$3:$B2045))</f>
        <v/>
      </c>
      <c r="R2045" s="0" t="str">
        <f aca="false">IF(ISBLANK(A2045),"",SUMIF($A$3:$A2045,R$2,$B$3:$B2045))</f>
        <v/>
      </c>
      <c r="T2045" s="9" t="str">
        <f aca="false">IF(ISBLANK(A2045),"",IF($A2045=T$2,$C2045,T2044))</f>
        <v/>
      </c>
      <c r="U2045" s="9" t="str">
        <f aca="false">IF(ISBLANK(A2045),"",IF($A2045=U$2,$C2045,U2044))</f>
        <v/>
      </c>
      <c r="V2045" s="9" t="str">
        <f aca="false">IF(ISBLANK(A2045),"",IF($A2045=V$2,$C2045,V2044))</f>
        <v/>
      </c>
      <c r="W2045" s="9" t="str">
        <f aca="false">IF(ISBLANK(A2045),"",IF($A2045=W$2,$C2045,W2044))</f>
        <v/>
      </c>
    </row>
    <row r="2046" customFormat="false" ht="14.1" hidden="false" customHeight="false" outlineLevel="0" collapsed="false">
      <c r="H2046" s="8" t="n">
        <f aca="false">IF(ISBLANK(D2046),,LEFT(D2046,LEN(D2046)-6)*1)</f>
        <v>0</v>
      </c>
      <c r="I2046" s="9" t="str">
        <f aca="false">IF(ISBLANK(A2046),"",-B2046*C2046)</f>
        <v/>
      </c>
      <c r="J2046" s="9" t="str">
        <f aca="false">IF(ISBLANK(A2046),"",-SUM(I$3:I2046))</f>
        <v/>
      </c>
      <c r="K2046" s="9" t="str">
        <f aca="false">IF(ISBLANK(A2046),"",SUMPRODUCT(O2046:R2046,T2046:W2046)-J2046)</f>
        <v/>
      </c>
      <c r="L2046" s="5" t="str">
        <f aca="false">IF(ISBLANK(A2046),"",K2046/$M$1)</f>
        <v/>
      </c>
      <c r="M2046" s="5" t="str">
        <f aca="false">IF(ISBLANK(A2046),"",K2046/($M$1+SUM(K$3:K2045)))</f>
        <v/>
      </c>
      <c r="N2046" s="0" t="str">
        <f aca="false">IF(ISBLANK(A2046),"",IF(H2047=0,NETWORKDAYS($H$3,H2046,holiday!$B$2:$B$10),IF(DAY(H2046)&lt;DAY(H2047),NETWORKDAYS($H$3,H2046,holiday!$B$2:$B$10),0)))</f>
        <v/>
      </c>
      <c r="O2046" s="0" t="str">
        <f aca="false">IF(ISBLANK(A2046),"",SUMIF($A$3:$A2046,O$2,$B$3:$B2046))</f>
        <v/>
      </c>
      <c r="P2046" s="0" t="str">
        <f aca="false">IF(ISBLANK(A2046),"",SUMIF($A$3:$A2046,P$2,$B$3:$B2046))</f>
        <v/>
      </c>
      <c r="Q2046" s="0" t="str">
        <f aca="false">IF(ISBLANK(A2046),"",SUMIF($A$3:$A2046,Q$2,$B$3:$B2046))</f>
        <v/>
      </c>
      <c r="R2046" s="0" t="str">
        <f aca="false">IF(ISBLANK(A2046),"",SUMIF($A$3:$A2046,R$2,$B$3:$B2046))</f>
        <v/>
      </c>
      <c r="T2046" s="9" t="str">
        <f aca="false">IF(ISBLANK(A2046),"",IF($A2046=T$2,$C2046,T2045))</f>
        <v/>
      </c>
      <c r="U2046" s="9" t="str">
        <f aca="false">IF(ISBLANK(A2046),"",IF($A2046=U$2,$C2046,U2045))</f>
        <v/>
      </c>
      <c r="V2046" s="9" t="str">
        <f aca="false">IF(ISBLANK(A2046),"",IF($A2046=V$2,$C2046,V2045))</f>
        <v/>
      </c>
      <c r="W2046" s="9" t="str">
        <f aca="false">IF(ISBLANK(A2046),"",IF($A2046=W$2,$C2046,W2045))</f>
        <v/>
      </c>
    </row>
    <row r="2047" customFormat="false" ht="14.1" hidden="false" customHeight="false" outlineLevel="0" collapsed="false">
      <c r="H2047" s="8" t="n">
        <f aca="false">IF(ISBLANK(D2047),,LEFT(D2047,LEN(D2047)-6)*1)</f>
        <v>0</v>
      </c>
      <c r="I2047" s="9" t="str">
        <f aca="false">IF(ISBLANK(A2047),"",-B2047*C2047)</f>
        <v/>
      </c>
      <c r="J2047" s="9" t="str">
        <f aca="false">IF(ISBLANK(A2047),"",-SUM(I$3:I2047))</f>
        <v/>
      </c>
      <c r="K2047" s="9" t="str">
        <f aca="false">IF(ISBLANK(A2047),"",SUMPRODUCT(O2047:R2047,T2047:W2047)-J2047)</f>
        <v/>
      </c>
      <c r="L2047" s="5" t="str">
        <f aca="false">IF(ISBLANK(A2047),"",K2047/$M$1)</f>
        <v/>
      </c>
      <c r="M2047" s="5" t="str">
        <f aca="false">IF(ISBLANK(A2047),"",K2047/($M$1+SUM(K$3:K2046)))</f>
        <v/>
      </c>
      <c r="N2047" s="0" t="str">
        <f aca="false">IF(ISBLANK(A2047),"",IF(H2048=0,NETWORKDAYS($H$3,H2047,holiday!$B$2:$B$10),IF(DAY(H2047)&lt;DAY(H2048),NETWORKDAYS($H$3,H2047,holiday!$B$2:$B$10),0)))</f>
        <v/>
      </c>
      <c r="O2047" s="0" t="str">
        <f aca="false">IF(ISBLANK(A2047),"",SUMIF($A$3:$A2047,O$2,$B$3:$B2047))</f>
        <v/>
      </c>
      <c r="P2047" s="0" t="str">
        <f aca="false">IF(ISBLANK(A2047),"",SUMIF($A$3:$A2047,P$2,$B$3:$B2047))</f>
        <v/>
      </c>
      <c r="Q2047" s="0" t="str">
        <f aca="false">IF(ISBLANK(A2047),"",SUMIF($A$3:$A2047,Q$2,$B$3:$B2047))</f>
        <v/>
      </c>
      <c r="R2047" s="0" t="str">
        <f aca="false">IF(ISBLANK(A2047),"",SUMIF($A$3:$A2047,R$2,$B$3:$B2047))</f>
        <v/>
      </c>
      <c r="T2047" s="9" t="str">
        <f aca="false">IF(ISBLANK(A2047),"",IF($A2047=T$2,$C2047,T2046))</f>
        <v/>
      </c>
      <c r="U2047" s="9" t="str">
        <f aca="false">IF(ISBLANK(A2047),"",IF($A2047=U$2,$C2047,U2046))</f>
        <v/>
      </c>
      <c r="V2047" s="9" t="str">
        <f aca="false">IF(ISBLANK(A2047),"",IF($A2047=V$2,$C2047,V2046))</f>
        <v/>
      </c>
      <c r="W2047" s="9" t="str">
        <f aca="false">IF(ISBLANK(A2047),"",IF($A2047=W$2,$C2047,W2046))</f>
        <v/>
      </c>
    </row>
    <row r="2048" customFormat="false" ht="14.1" hidden="false" customHeight="false" outlineLevel="0" collapsed="false">
      <c r="H2048" s="8" t="n">
        <f aca="false">IF(ISBLANK(D2048),,LEFT(D2048,LEN(D2048)-6)*1)</f>
        <v>0</v>
      </c>
      <c r="I2048" s="9" t="str">
        <f aca="false">IF(ISBLANK(A2048),"",-B2048*C2048)</f>
        <v/>
      </c>
      <c r="J2048" s="9" t="str">
        <f aca="false">IF(ISBLANK(A2048),"",-SUM(I$3:I2048))</f>
        <v/>
      </c>
      <c r="K2048" s="9" t="str">
        <f aca="false">IF(ISBLANK(A2048),"",SUMPRODUCT(O2048:R2048,T2048:W2048)-J2048)</f>
        <v/>
      </c>
      <c r="L2048" s="5" t="str">
        <f aca="false">IF(ISBLANK(A2048),"",K2048/$M$1)</f>
        <v/>
      </c>
      <c r="M2048" s="5" t="str">
        <f aca="false">IF(ISBLANK(A2048),"",K2048/($M$1+SUM(K$3:K2047)))</f>
        <v/>
      </c>
      <c r="N2048" s="0" t="str">
        <f aca="false">IF(ISBLANK(A2048),"",IF(H2049=0,NETWORKDAYS($H$3,H2048,holiday!$B$2:$B$10),IF(DAY(H2048)&lt;DAY(H2049),NETWORKDAYS($H$3,H2048,holiday!$B$2:$B$10),0)))</f>
        <v/>
      </c>
      <c r="O2048" s="0" t="str">
        <f aca="false">IF(ISBLANK(A2048),"",SUMIF($A$3:$A2048,O$2,$B$3:$B2048))</f>
        <v/>
      </c>
      <c r="P2048" s="0" t="str">
        <f aca="false">IF(ISBLANK(A2048),"",SUMIF($A$3:$A2048,P$2,$B$3:$B2048))</f>
        <v/>
      </c>
      <c r="Q2048" s="0" t="str">
        <f aca="false">IF(ISBLANK(A2048),"",SUMIF($A$3:$A2048,Q$2,$B$3:$B2048))</f>
        <v/>
      </c>
      <c r="R2048" s="0" t="str">
        <f aca="false">IF(ISBLANK(A2048),"",SUMIF($A$3:$A2048,R$2,$B$3:$B2048))</f>
        <v/>
      </c>
      <c r="T2048" s="9" t="str">
        <f aca="false">IF(ISBLANK(A2048),"",IF($A2048=T$2,$C2048,T2047))</f>
        <v/>
      </c>
      <c r="U2048" s="9" t="str">
        <f aca="false">IF(ISBLANK(A2048),"",IF($A2048=U$2,$C2048,U2047))</f>
        <v/>
      </c>
      <c r="V2048" s="9" t="str">
        <f aca="false">IF(ISBLANK(A2048),"",IF($A2048=V$2,$C2048,V2047))</f>
        <v/>
      </c>
      <c r="W2048" s="9" t="str">
        <f aca="false">IF(ISBLANK(A2048),"",IF($A2048=W$2,$C2048,W2047))</f>
        <v/>
      </c>
    </row>
    <row r="2049" customFormat="false" ht="14.1" hidden="false" customHeight="false" outlineLevel="0" collapsed="false">
      <c r="H2049" s="8" t="n">
        <f aca="false">IF(ISBLANK(D2049),,LEFT(D2049,LEN(D2049)-6)*1)</f>
        <v>0</v>
      </c>
      <c r="I2049" s="9" t="str">
        <f aca="false">IF(ISBLANK(A2049),"",-B2049*C2049)</f>
        <v/>
      </c>
      <c r="J2049" s="9" t="str">
        <f aca="false">IF(ISBLANK(A2049),"",-SUM(I$3:I2049))</f>
        <v/>
      </c>
      <c r="K2049" s="9" t="str">
        <f aca="false">IF(ISBLANK(A2049),"",SUMPRODUCT(O2049:R2049,T2049:W2049)-J2049)</f>
        <v/>
      </c>
      <c r="L2049" s="5" t="str">
        <f aca="false">IF(ISBLANK(A2049),"",K2049/$M$1)</f>
        <v/>
      </c>
      <c r="M2049" s="5" t="str">
        <f aca="false">IF(ISBLANK(A2049),"",K2049/($M$1+SUM(K$3:K2048)))</f>
        <v/>
      </c>
      <c r="N2049" s="0" t="str">
        <f aca="false">IF(ISBLANK(A2049),"",IF(H2050=0,NETWORKDAYS($H$3,H2049,holiday!$B$2:$B$10),IF(DAY(H2049)&lt;DAY(H2050),NETWORKDAYS($H$3,H2049,holiday!$B$2:$B$10),0)))</f>
        <v/>
      </c>
      <c r="O2049" s="0" t="str">
        <f aca="false">IF(ISBLANK(A2049),"",SUMIF($A$3:$A2049,O$2,$B$3:$B2049))</f>
        <v/>
      </c>
      <c r="P2049" s="0" t="str">
        <f aca="false">IF(ISBLANK(A2049),"",SUMIF($A$3:$A2049,P$2,$B$3:$B2049))</f>
        <v/>
      </c>
      <c r="Q2049" s="0" t="str">
        <f aca="false">IF(ISBLANK(A2049),"",SUMIF($A$3:$A2049,Q$2,$B$3:$B2049))</f>
        <v/>
      </c>
      <c r="R2049" s="0" t="str">
        <f aca="false">IF(ISBLANK(A2049),"",SUMIF($A$3:$A2049,R$2,$B$3:$B2049))</f>
        <v/>
      </c>
      <c r="T2049" s="9" t="str">
        <f aca="false">IF(ISBLANK(A2049),"",IF($A2049=T$2,$C2049,T2048))</f>
        <v/>
      </c>
      <c r="U2049" s="9" t="str">
        <f aca="false">IF(ISBLANK(A2049),"",IF($A2049=U$2,$C2049,U2048))</f>
        <v/>
      </c>
      <c r="V2049" s="9" t="str">
        <f aca="false">IF(ISBLANK(A2049),"",IF($A2049=V$2,$C2049,V2048))</f>
        <v/>
      </c>
      <c r="W2049" s="9" t="str">
        <f aca="false">IF(ISBLANK(A2049),"",IF($A2049=W$2,$C2049,W2048))</f>
        <v/>
      </c>
    </row>
    <row r="2050" customFormat="false" ht="14.1" hidden="false" customHeight="false" outlineLevel="0" collapsed="false">
      <c r="H2050" s="8" t="n">
        <f aca="false">IF(ISBLANK(D2050),,LEFT(D2050,LEN(D2050)-6)*1)</f>
        <v>0</v>
      </c>
      <c r="I2050" s="9" t="str">
        <f aca="false">IF(ISBLANK(A2050),"",-B2050*C2050)</f>
        <v/>
      </c>
      <c r="J2050" s="9" t="str">
        <f aca="false">IF(ISBLANK(A2050),"",-SUM(I$3:I2050))</f>
        <v/>
      </c>
      <c r="K2050" s="9" t="str">
        <f aca="false">IF(ISBLANK(A2050),"",SUMPRODUCT(O2050:R2050,T2050:W2050)-J2050)</f>
        <v/>
      </c>
      <c r="L2050" s="5" t="str">
        <f aca="false">IF(ISBLANK(A2050),"",K2050/$M$1)</f>
        <v/>
      </c>
      <c r="M2050" s="5" t="str">
        <f aca="false">IF(ISBLANK(A2050),"",K2050/($M$1+SUM(K$3:K2049)))</f>
        <v/>
      </c>
      <c r="N2050" s="0" t="str">
        <f aca="false">IF(ISBLANK(A2050),"",IF(H2051=0,NETWORKDAYS($H$3,H2050,holiday!$B$2:$B$10),IF(DAY(H2050)&lt;DAY(H2051),NETWORKDAYS($H$3,H2050,holiday!$B$2:$B$10),0)))</f>
        <v/>
      </c>
      <c r="O2050" s="0" t="str">
        <f aca="false">IF(ISBLANK(A2050),"",SUMIF($A$3:$A2050,O$2,$B$3:$B2050))</f>
        <v/>
      </c>
      <c r="P2050" s="0" t="str">
        <f aca="false">IF(ISBLANK(A2050),"",SUMIF($A$3:$A2050,P$2,$B$3:$B2050))</f>
        <v/>
      </c>
      <c r="Q2050" s="0" t="str">
        <f aca="false">IF(ISBLANK(A2050),"",SUMIF($A$3:$A2050,Q$2,$B$3:$B2050))</f>
        <v/>
      </c>
      <c r="R2050" s="0" t="str">
        <f aca="false">IF(ISBLANK(A2050),"",SUMIF($A$3:$A2050,R$2,$B$3:$B2050))</f>
        <v/>
      </c>
      <c r="T2050" s="9" t="str">
        <f aca="false">IF(ISBLANK(A2050),"",IF($A2050=T$2,$C2050,T2049))</f>
        <v/>
      </c>
      <c r="U2050" s="9" t="str">
        <f aca="false">IF(ISBLANK(A2050),"",IF($A2050=U$2,$C2050,U2049))</f>
        <v/>
      </c>
      <c r="V2050" s="9" t="str">
        <f aca="false">IF(ISBLANK(A2050),"",IF($A2050=V$2,$C2050,V2049))</f>
        <v/>
      </c>
      <c r="W2050" s="9" t="str">
        <f aca="false">IF(ISBLANK(A2050),"",IF($A2050=W$2,$C2050,W2049))</f>
        <v/>
      </c>
    </row>
    <row r="2051" customFormat="false" ht="14.1" hidden="false" customHeight="false" outlineLevel="0" collapsed="false">
      <c r="H2051" s="8" t="n">
        <f aca="false">IF(ISBLANK(D2051),,LEFT(D2051,LEN(D2051)-6)*1)</f>
        <v>0</v>
      </c>
      <c r="I2051" s="9" t="str">
        <f aca="false">IF(ISBLANK(A2051),"",-B2051*C2051)</f>
        <v/>
      </c>
      <c r="J2051" s="9" t="str">
        <f aca="false">IF(ISBLANK(A2051),"",-SUM(I$3:I2051))</f>
        <v/>
      </c>
      <c r="K2051" s="9" t="str">
        <f aca="false">IF(ISBLANK(A2051),"",SUMPRODUCT(O2051:R2051,T2051:W2051)-J2051)</f>
        <v/>
      </c>
      <c r="L2051" s="5" t="str">
        <f aca="false">IF(ISBLANK(A2051),"",K2051/$M$1)</f>
        <v/>
      </c>
      <c r="M2051" s="5" t="str">
        <f aca="false">IF(ISBLANK(A2051),"",K2051/($M$1+SUM(K$3:K2050)))</f>
        <v/>
      </c>
      <c r="N2051" s="0" t="str">
        <f aca="false">IF(ISBLANK(A2051),"",IF(H2052=0,NETWORKDAYS($H$3,H2051,holiday!$B$2:$B$10),IF(DAY(H2051)&lt;DAY(H2052),NETWORKDAYS($H$3,H2051,holiday!$B$2:$B$10),0)))</f>
        <v/>
      </c>
      <c r="O2051" s="0" t="str">
        <f aca="false">IF(ISBLANK(A2051),"",SUMIF($A$3:$A2051,O$2,$B$3:$B2051))</f>
        <v/>
      </c>
      <c r="P2051" s="0" t="str">
        <f aca="false">IF(ISBLANK(A2051),"",SUMIF($A$3:$A2051,P$2,$B$3:$B2051))</f>
        <v/>
      </c>
      <c r="Q2051" s="0" t="str">
        <f aca="false">IF(ISBLANK(A2051),"",SUMIF($A$3:$A2051,Q$2,$B$3:$B2051))</f>
        <v/>
      </c>
      <c r="R2051" s="0" t="str">
        <f aca="false">IF(ISBLANK(A2051),"",SUMIF($A$3:$A2051,R$2,$B$3:$B2051))</f>
        <v/>
      </c>
      <c r="T2051" s="9" t="str">
        <f aca="false">IF(ISBLANK(A2051),"",IF($A2051=T$2,$C2051,T2050))</f>
        <v/>
      </c>
      <c r="U2051" s="9" t="str">
        <f aca="false">IF(ISBLANK(A2051),"",IF($A2051=U$2,$C2051,U2050))</f>
        <v/>
      </c>
      <c r="V2051" s="9" t="str">
        <f aca="false">IF(ISBLANK(A2051),"",IF($A2051=V$2,$C2051,V2050))</f>
        <v/>
      </c>
      <c r="W2051" s="9" t="str">
        <f aca="false">IF(ISBLANK(A2051),"",IF($A2051=W$2,$C2051,W2050))</f>
        <v/>
      </c>
    </row>
    <row r="2052" customFormat="false" ht="14.1" hidden="false" customHeight="false" outlineLevel="0" collapsed="false">
      <c r="H2052" s="8" t="n">
        <f aca="false">IF(ISBLANK(D2052),,LEFT(D2052,LEN(D2052)-6)*1)</f>
        <v>0</v>
      </c>
      <c r="I2052" s="9" t="str">
        <f aca="false">IF(ISBLANK(A2052),"",-B2052*C2052)</f>
        <v/>
      </c>
      <c r="J2052" s="9" t="str">
        <f aca="false">IF(ISBLANK(A2052),"",-SUM(I$3:I2052))</f>
        <v/>
      </c>
      <c r="K2052" s="9" t="str">
        <f aca="false">IF(ISBLANK(A2052),"",SUMPRODUCT(O2052:R2052,T2052:W2052)-J2052)</f>
        <v/>
      </c>
      <c r="L2052" s="5" t="str">
        <f aca="false">IF(ISBLANK(A2052),"",K2052/$M$1)</f>
        <v/>
      </c>
      <c r="M2052" s="5" t="str">
        <f aca="false">IF(ISBLANK(A2052),"",K2052/($M$1+SUM(K$3:K2051)))</f>
        <v/>
      </c>
      <c r="N2052" s="0" t="str">
        <f aca="false">IF(ISBLANK(A2052),"",IF(H2053=0,NETWORKDAYS($H$3,H2052,holiday!$B$2:$B$10),IF(DAY(H2052)&lt;DAY(H2053),NETWORKDAYS($H$3,H2052,holiday!$B$2:$B$10),0)))</f>
        <v/>
      </c>
      <c r="O2052" s="0" t="str">
        <f aca="false">IF(ISBLANK(A2052),"",SUMIF($A$3:$A2052,O$2,$B$3:$B2052))</f>
        <v/>
      </c>
      <c r="P2052" s="0" t="str">
        <f aca="false">IF(ISBLANK(A2052),"",SUMIF($A$3:$A2052,P$2,$B$3:$B2052))</f>
        <v/>
      </c>
      <c r="Q2052" s="0" t="str">
        <f aca="false">IF(ISBLANK(A2052),"",SUMIF($A$3:$A2052,Q$2,$B$3:$B2052))</f>
        <v/>
      </c>
      <c r="R2052" s="0" t="str">
        <f aca="false">IF(ISBLANK(A2052),"",SUMIF($A$3:$A2052,R$2,$B$3:$B2052))</f>
        <v/>
      </c>
      <c r="T2052" s="9" t="str">
        <f aca="false">IF(ISBLANK(A2052),"",IF($A2052=T$2,$C2052,T2051))</f>
        <v/>
      </c>
      <c r="U2052" s="9" t="str">
        <f aca="false">IF(ISBLANK(A2052),"",IF($A2052=U$2,$C2052,U2051))</f>
        <v/>
      </c>
      <c r="V2052" s="9" t="str">
        <f aca="false">IF(ISBLANK(A2052),"",IF($A2052=V$2,$C2052,V2051))</f>
        <v/>
      </c>
      <c r="W2052" s="9" t="str">
        <f aca="false">IF(ISBLANK(A2052),"",IF($A2052=W$2,$C2052,W2051))</f>
        <v/>
      </c>
    </row>
    <row r="2053" customFormat="false" ht="14.1" hidden="false" customHeight="false" outlineLevel="0" collapsed="false">
      <c r="H2053" s="8" t="n">
        <f aca="false">IF(ISBLANK(D2053),,LEFT(D2053,LEN(D2053)-6)*1)</f>
        <v>0</v>
      </c>
      <c r="I2053" s="9" t="str">
        <f aca="false">IF(ISBLANK(A2053),"",-B2053*C2053)</f>
        <v/>
      </c>
      <c r="J2053" s="9" t="str">
        <f aca="false">IF(ISBLANK(A2053),"",-SUM(I$3:I2053))</f>
        <v/>
      </c>
      <c r="K2053" s="9" t="str">
        <f aca="false">IF(ISBLANK(A2053),"",SUMPRODUCT(O2053:R2053,T2053:W2053)-J2053)</f>
        <v/>
      </c>
      <c r="L2053" s="5" t="str">
        <f aca="false">IF(ISBLANK(A2053),"",K2053/$M$1)</f>
        <v/>
      </c>
      <c r="M2053" s="5" t="str">
        <f aca="false">IF(ISBLANK(A2053),"",K2053/($M$1+SUM(K$3:K2052)))</f>
        <v/>
      </c>
      <c r="N2053" s="0" t="str">
        <f aca="false">IF(ISBLANK(A2053),"",IF(H2054=0,NETWORKDAYS($H$3,H2053,holiday!$B$2:$B$10),IF(DAY(H2053)&lt;DAY(H2054),NETWORKDAYS($H$3,H2053,holiday!$B$2:$B$10),0)))</f>
        <v/>
      </c>
      <c r="O2053" s="0" t="str">
        <f aca="false">IF(ISBLANK(A2053),"",SUMIF($A$3:$A2053,O$2,$B$3:$B2053))</f>
        <v/>
      </c>
      <c r="P2053" s="0" t="str">
        <f aca="false">IF(ISBLANK(A2053),"",SUMIF($A$3:$A2053,P$2,$B$3:$B2053))</f>
        <v/>
      </c>
      <c r="Q2053" s="0" t="str">
        <f aca="false">IF(ISBLANK(A2053),"",SUMIF($A$3:$A2053,Q$2,$B$3:$B2053))</f>
        <v/>
      </c>
      <c r="R2053" s="0" t="str">
        <f aca="false">IF(ISBLANK(A2053),"",SUMIF($A$3:$A2053,R$2,$B$3:$B2053))</f>
        <v/>
      </c>
      <c r="T2053" s="9" t="str">
        <f aca="false">IF(ISBLANK(A2053),"",IF($A2053=T$2,$C2053,T2052))</f>
        <v/>
      </c>
      <c r="U2053" s="9" t="str">
        <f aca="false">IF(ISBLANK(A2053),"",IF($A2053=U$2,$C2053,U2052))</f>
        <v/>
      </c>
      <c r="V2053" s="9" t="str">
        <f aca="false">IF(ISBLANK(A2053),"",IF($A2053=V$2,$C2053,V2052))</f>
        <v/>
      </c>
      <c r="W2053" s="9" t="str">
        <f aca="false">IF(ISBLANK(A2053),"",IF($A2053=W$2,$C2053,W2052))</f>
        <v/>
      </c>
    </row>
    <row r="2054" customFormat="false" ht="14.1" hidden="false" customHeight="false" outlineLevel="0" collapsed="false">
      <c r="H2054" s="8" t="n">
        <f aca="false">IF(ISBLANK(D2054),,LEFT(D2054,LEN(D2054)-6)*1)</f>
        <v>0</v>
      </c>
      <c r="I2054" s="9" t="str">
        <f aca="false">IF(ISBLANK(A2054),"",-B2054*C2054)</f>
        <v/>
      </c>
      <c r="J2054" s="9" t="str">
        <f aca="false">IF(ISBLANK(A2054),"",-SUM(I$3:I2054))</f>
        <v/>
      </c>
      <c r="K2054" s="9" t="str">
        <f aca="false">IF(ISBLANK(A2054),"",SUMPRODUCT(O2054:R2054,T2054:W2054)-J2054)</f>
        <v/>
      </c>
      <c r="L2054" s="5" t="str">
        <f aca="false">IF(ISBLANK(A2054),"",K2054/$M$1)</f>
        <v/>
      </c>
      <c r="M2054" s="5" t="str">
        <f aca="false">IF(ISBLANK(A2054),"",K2054/($M$1+SUM(K$3:K2053)))</f>
        <v/>
      </c>
      <c r="N2054" s="0" t="str">
        <f aca="false">IF(ISBLANK(A2054),"",IF(H2055=0,NETWORKDAYS($H$3,H2054,holiday!$B$2:$B$10),IF(DAY(H2054)&lt;DAY(H2055),NETWORKDAYS($H$3,H2054,holiday!$B$2:$B$10),0)))</f>
        <v/>
      </c>
      <c r="O2054" s="0" t="str">
        <f aca="false">IF(ISBLANK(A2054),"",SUMIF($A$3:$A2054,O$2,$B$3:$B2054))</f>
        <v/>
      </c>
      <c r="P2054" s="0" t="str">
        <f aca="false">IF(ISBLANK(A2054),"",SUMIF($A$3:$A2054,P$2,$B$3:$B2054))</f>
        <v/>
      </c>
      <c r="Q2054" s="0" t="str">
        <f aca="false">IF(ISBLANK(A2054),"",SUMIF($A$3:$A2054,Q$2,$B$3:$B2054))</f>
        <v/>
      </c>
      <c r="R2054" s="0" t="str">
        <f aca="false">IF(ISBLANK(A2054),"",SUMIF($A$3:$A2054,R$2,$B$3:$B2054))</f>
        <v/>
      </c>
      <c r="T2054" s="9" t="str">
        <f aca="false">IF(ISBLANK(A2054),"",IF($A2054=T$2,$C2054,T2053))</f>
        <v/>
      </c>
      <c r="U2054" s="9" t="str">
        <f aca="false">IF(ISBLANK(A2054),"",IF($A2054=U$2,$C2054,U2053))</f>
        <v/>
      </c>
      <c r="V2054" s="9" t="str">
        <f aca="false">IF(ISBLANK(A2054),"",IF($A2054=V$2,$C2054,V2053))</f>
        <v/>
      </c>
      <c r="W2054" s="9" t="str">
        <f aca="false">IF(ISBLANK(A2054),"",IF($A2054=W$2,$C2054,W2053))</f>
        <v/>
      </c>
    </row>
    <row r="2055" customFormat="false" ht="14.1" hidden="false" customHeight="false" outlineLevel="0" collapsed="false">
      <c r="H2055" s="8" t="n">
        <f aca="false">IF(ISBLANK(D2055),,LEFT(D2055,LEN(D2055)-6)*1)</f>
        <v>0</v>
      </c>
      <c r="I2055" s="9" t="str">
        <f aca="false">IF(ISBLANK(A2055),"",-B2055*C2055)</f>
        <v/>
      </c>
      <c r="J2055" s="9" t="str">
        <f aca="false">IF(ISBLANK(A2055),"",-SUM(I$3:I2055))</f>
        <v/>
      </c>
      <c r="K2055" s="9" t="str">
        <f aca="false">IF(ISBLANK(A2055),"",SUMPRODUCT(O2055:R2055,T2055:W2055)-J2055)</f>
        <v/>
      </c>
      <c r="L2055" s="5" t="str">
        <f aca="false">IF(ISBLANK(A2055),"",K2055/$M$1)</f>
        <v/>
      </c>
      <c r="M2055" s="5" t="str">
        <f aca="false">IF(ISBLANK(A2055),"",K2055/($M$1+SUM(K$3:K2054)))</f>
        <v/>
      </c>
      <c r="N2055" s="0" t="str">
        <f aca="false">IF(ISBLANK(A2055),"",IF(H2056=0,NETWORKDAYS($H$3,H2055,holiday!$B$2:$B$10),IF(DAY(H2055)&lt;DAY(H2056),NETWORKDAYS($H$3,H2055,holiday!$B$2:$B$10),0)))</f>
        <v/>
      </c>
      <c r="O2055" s="0" t="str">
        <f aca="false">IF(ISBLANK(A2055),"",SUMIF($A$3:$A2055,O$2,$B$3:$B2055))</f>
        <v/>
      </c>
      <c r="P2055" s="0" t="str">
        <f aca="false">IF(ISBLANK(A2055),"",SUMIF($A$3:$A2055,P$2,$B$3:$B2055))</f>
        <v/>
      </c>
      <c r="Q2055" s="0" t="str">
        <f aca="false">IF(ISBLANK(A2055),"",SUMIF($A$3:$A2055,Q$2,$B$3:$B2055))</f>
        <v/>
      </c>
      <c r="R2055" s="0" t="str">
        <f aca="false">IF(ISBLANK(A2055),"",SUMIF($A$3:$A2055,R$2,$B$3:$B2055))</f>
        <v/>
      </c>
      <c r="T2055" s="9" t="str">
        <f aca="false">IF(ISBLANK(A2055),"",IF($A2055=T$2,$C2055,T2054))</f>
        <v/>
      </c>
      <c r="U2055" s="9" t="str">
        <f aca="false">IF(ISBLANK(A2055),"",IF($A2055=U$2,$C2055,U2054))</f>
        <v/>
      </c>
      <c r="V2055" s="9" t="str">
        <f aca="false">IF(ISBLANK(A2055),"",IF($A2055=V$2,$C2055,V2054))</f>
        <v/>
      </c>
      <c r="W2055" s="9" t="str">
        <f aca="false">IF(ISBLANK(A2055),"",IF($A2055=W$2,$C2055,W2054))</f>
        <v/>
      </c>
    </row>
    <row r="2056" customFormat="false" ht="14.1" hidden="false" customHeight="false" outlineLevel="0" collapsed="false">
      <c r="H2056" s="8" t="n">
        <f aca="false">IF(ISBLANK(D2056),,LEFT(D2056,LEN(D2056)-6)*1)</f>
        <v>0</v>
      </c>
      <c r="I2056" s="9" t="str">
        <f aca="false">IF(ISBLANK(A2056),"",-B2056*C2056)</f>
        <v/>
      </c>
      <c r="J2056" s="9" t="str">
        <f aca="false">IF(ISBLANK(A2056),"",-SUM(I$3:I2056))</f>
        <v/>
      </c>
      <c r="K2056" s="9" t="str">
        <f aca="false">IF(ISBLANK(A2056),"",SUMPRODUCT(O2056:R2056,T2056:W2056)-J2056)</f>
        <v/>
      </c>
      <c r="L2056" s="5" t="str">
        <f aca="false">IF(ISBLANK(A2056),"",K2056/$M$1)</f>
        <v/>
      </c>
      <c r="M2056" s="5" t="str">
        <f aca="false">IF(ISBLANK(A2056),"",K2056/($M$1+SUM(K$3:K2055)))</f>
        <v/>
      </c>
      <c r="N2056" s="0" t="str">
        <f aca="false">IF(ISBLANK(A2056),"",IF(H2057=0,NETWORKDAYS($H$3,H2056,holiday!$B$2:$B$10),IF(DAY(H2056)&lt;DAY(H2057),NETWORKDAYS($H$3,H2056,holiday!$B$2:$B$10),0)))</f>
        <v/>
      </c>
      <c r="O2056" s="0" t="str">
        <f aca="false">IF(ISBLANK(A2056),"",SUMIF($A$3:$A2056,O$2,$B$3:$B2056))</f>
        <v/>
      </c>
      <c r="P2056" s="0" t="str">
        <f aca="false">IF(ISBLANK(A2056),"",SUMIF($A$3:$A2056,P$2,$B$3:$B2056))</f>
        <v/>
      </c>
      <c r="Q2056" s="0" t="str">
        <f aca="false">IF(ISBLANK(A2056),"",SUMIF($A$3:$A2056,Q$2,$B$3:$B2056))</f>
        <v/>
      </c>
      <c r="R2056" s="0" t="str">
        <f aca="false">IF(ISBLANK(A2056),"",SUMIF($A$3:$A2056,R$2,$B$3:$B2056))</f>
        <v/>
      </c>
      <c r="T2056" s="9" t="str">
        <f aca="false">IF(ISBLANK(A2056),"",IF($A2056=T$2,$C2056,T2055))</f>
        <v/>
      </c>
      <c r="U2056" s="9" t="str">
        <f aca="false">IF(ISBLANK(A2056),"",IF($A2056=U$2,$C2056,U2055))</f>
        <v/>
      </c>
      <c r="V2056" s="9" t="str">
        <f aca="false">IF(ISBLANK(A2056),"",IF($A2056=V$2,$C2056,V2055))</f>
        <v/>
      </c>
      <c r="W2056" s="9" t="str">
        <f aca="false">IF(ISBLANK(A2056),"",IF($A2056=W$2,$C2056,W2055))</f>
        <v/>
      </c>
    </row>
    <row r="2057" customFormat="false" ht="14.1" hidden="false" customHeight="false" outlineLevel="0" collapsed="false">
      <c r="H2057" s="8" t="n">
        <f aca="false">IF(ISBLANK(D2057),,LEFT(D2057,LEN(D2057)-6)*1)</f>
        <v>0</v>
      </c>
      <c r="I2057" s="9" t="str">
        <f aca="false">IF(ISBLANK(A2057),"",-B2057*C2057)</f>
        <v/>
      </c>
      <c r="J2057" s="9" t="str">
        <f aca="false">IF(ISBLANK(A2057),"",-SUM(I$3:I2057))</f>
        <v/>
      </c>
      <c r="K2057" s="9" t="str">
        <f aca="false">IF(ISBLANK(A2057),"",SUMPRODUCT(O2057:R2057,T2057:W2057)-J2057)</f>
        <v/>
      </c>
      <c r="L2057" s="5" t="str">
        <f aca="false">IF(ISBLANK(A2057),"",K2057/$M$1)</f>
        <v/>
      </c>
      <c r="M2057" s="5" t="str">
        <f aca="false">IF(ISBLANK(A2057),"",K2057/($M$1+SUM(K$3:K2056)))</f>
        <v/>
      </c>
      <c r="N2057" s="0" t="str">
        <f aca="false">IF(ISBLANK(A2057),"",IF(H2058=0,NETWORKDAYS($H$3,H2057,holiday!$B$2:$B$10),IF(DAY(H2057)&lt;DAY(H2058),NETWORKDAYS($H$3,H2057,holiday!$B$2:$B$10),0)))</f>
        <v/>
      </c>
      <c r="O2057" s="0" t="str">
        <f aca="false">IF(ISBLANK(A2057),"",SUMIF($A$3:$A2057,O$2,$B$3:$B2057))</f>
        <v/>
      </c>
      <c r="P2057" s="0" t="str">
        <f aca="false">IF(ISBLANK(A2057),"",SUMIF($A$3:$A2057,P$2,$B$3:$B2057))</f>
        <v/>
      </c>
      <c r="Q2057" s="0" t="str">
        <f aca="false">IF(ISBLANK(A2057),"",SUMIF($A$3:$A2057,Q$2,$B$3:$B2057))</f>
        <v/>
      </c>
      <c r="R2057" s="0" t="str">
        <f aca="false">IF(ISBLANK(A2057),"",SUMIF($A$3:$A2057,R$2,$B$3:$B2057))</f>
        <v/>
      </c>
      <c r="T2057" s="9" t="str">
        <f aca="false">IF(ISBLANK(A2057),"",IF($A2057=T$2,$C2057,T2056))</f>
        <v/>
      </c>
      <c r="U2057" s="9" t="str">
        <f aca="false">IF(ISBLANK(A2057),"",IF($A2057=U$2,$C2057,U2056))</f>
        <v/>
      </c>
      <c r="V2057" s="9" t="str">
        <f aca="false">IF(ISBLANK(A2057),"",IF($A2057=V$2,$C2057,V2056))</f>
        <v/>
      </c>
      <c r="W2057" s="9" t="str">
        <f aca="false">IF(ISBLANK(A2057),"",IF($A2057=W$2,$C2057,W2056))</f>
        <v/>
      </c>
    </row>
    <row r="2058" customFormat="false" ht="14.1" hidden="false" customHeight="false" outlineLevel="0" collapsed="false">
      <c r="H2058" s="8" t="n">
        <f aca="false">IF(ISBLANK(D2058),,LEFT(D2058,LEN(D2058)-6)*1)</f>
        <v>0</v>
      </c>
      <c r="I2058" s="9" t="str">
        <f aca="false">IF(ISBLANK(A2058),"",-B2058*C2058)</f>
        <v/>
      </c>
      <c r="J2058" s="9" t="str">
        <f aca="false">IF(ISBLANK(A2058),"",-SUM(I$3:I2058))</f>
        <v/>
      </c>
      <c r="K2058" s="9" t="str">
        <f aca="false">IF(ISBLANK(A2058),"",SUMPRODUCT(O2058:R2058,T2058:W2058)-J2058)</f>
        <v/>
      </c>
      <c r="L2058" s="5" t="str">
        <f aca="false">IF(ISBLANK(A2058),"",K2058/$M$1)</f>
        <v/>
      </c>
      <c r="M2058" s="5" t="str">
        <f aca="false">IF(ISBLANK(A2058),"",K2058/($M$1+SUM(K$3:K2057)))</f>
        <v/>
      </c>
      <c r="N2058" s="0" t="str">
        <f aca="false">IF(ISBLANK(A2058),"",IF(H2059=0,NETWORKDAYS($H$3,H2058,holiday!$B$2:$B$10),IF(DAY(H2058)&lt;DAY(H2059),NETWORKDAYS($H$3,H2058,holiday!$B$2:$B$10),0)))</f>
        <v/>
      </c>
      <c r="O2058" s="0" t="str">
        <f aca="false">IF(ISBLANK(A2058),"",SUMIF($A$3:$A2058,O$2,$B$3:$B2058))</f>
        <v/>
      </c>
      <c r="P2058" s="0" t="str">
        <f aca="false">IF(ISBLANK(A2058),"",SUMIF($A$3:$A2058,P$2,$B$3:$B2058))</f>
        <v/>
      </c>
      <c r="Q2058" s="0" t="str">
        <f aca="false">IF(ISBLANK(A2058),"",SUMIF($A$3:$A2058,Q$2,$B$3:$B2058))</f>
        <v/>
      </c>
      <c r="R2058" s="0" t="str">
        <f aca="false">IF(ISBLANK(A2058),"",SUMIF($A$3:$A2058,R$2,$B$3:$B2058))</f>
        <v/>
      </c>
      <c r="T2058" s="9" t="str">
        <f aca="false">IF(ISBLANK(A2058),"",IF($A2058=T$2,$C2058,T2057))</f>
        <v/>
      </c>
      <c r="U2058" s="9" t="str">
        <f aca="false">IF(ISBLANK(A2058),"",IF($A2058=U$2,$C2058,U2057))</f>
        <v/>
      </c>
      <c r="V2058" s="9" t="str">
        <f aca="false">IF(ISBLANK(A2058),"",IF($A2058=V$2,$C2058,V2057))</f>
        <v/>
      </c>
      <c r="W2058" s="9" t="str">
        <f aca="false">IF(ISBLANK(A2058),"",IF($A2058=W$2,$C2058,W2057))</f>
        <v/>
      </c>
    </row>
    <row r="2059" customFormat="false" ht="14.1" hidden="false" customHeight="false" outlineLevel="0" collapsed="false">
      <c r="H2059" s="8" t="n">
        <f aca="false">IF(ISBLANK(D2059),,LEFT(D2059,LEN(D2059)-6)*1)</f>
        <v>0</v>
      </c>
      <c r="I2059" s="9" t="str">
        <f aca="false">IF(ISBLANK(A2059),"",-B2059*C2059)</f>
        <v/>
      </c>
      <c r="J2059" s="9" t="str">
        <f aca="false">IF(ISBLANK(A2059),"",-SUM(I$3:I2059))</f>
        <v/>
      </c>
      <c r="K2059" s="9" t="str">
        <f aca="false">IF(ISBLANK(A2059),"",SUMPRODUCT(O2059:R2059,T2059:W2059)-J2059)</f>
        <v/>
      </c>
      <c r="L2059" s="5" t="str">
        <f aca="false">IF(ISBLANK(A2059),"",K2059/$M$1)</f>
        <v/>
      </c>
      <c r="M2059" s="5" t="str">
        <f aca="false">IF(ISBLANK(A2059),"",K2059/($M$1+SUM(K$3:K2058)))</f>
        <v/>
      </c>
      <c r="N2059" s="0" t="str">
        <f aca="false">IF(ISBLANK(A2059),"",IF(H2060=0,NETWORKDAYS($H$3,H2059,holiday!$B$2:$B$10),IF(DAY(H2059)&lt;DAY(H2060),NETWORKDAYS($H$3,H2059,holiday!$B$2:$B$10),0)))</f>
        <v/>
      </c>
      <c r="O2059" s="0" t="str">
        <f aca="false">IF(ISBLANK(A2059),"",SUMIF($A$3:$A2059,O$2,$B$3:$B2059))</f>
        <v/>
      </c>
      <c r="P2059" s="0" t="str">
        <f aca="false">IF(ISBLANK(A2059),"",SUMIF($A$3:$A2059,P$2,$B$3:$B2059))</f>
        <v/>
      </c>
      <c r="Q2059" s="0" t="str">
        <f aca="false">IF(ISBLANK(A2059),"",SUMIF($A$3:$A2059,Q$2,$B$3:$B2059))</f>
        <v/>
      </c>
      <c r="R2059" s="0" t="str">
        <f aca="false">IF(ISBLANK(A2059),"",SUMIF($A$3:$A2059,R$2,$B$3:$B2059))</f>
        <v/>
      </c>
      <c r="T2059" s="9" t="str">
        <f aca="false">IF(ISBLANK(A2059),"",IF($A2059=T$2,$C2059,T2058))</f>
        <v/>
      </c>
      <c r="U2059" s="9" t="str">
        <f aca="false">IF(ISBLANK(A2059),"",IF($A2059=U$2,$C2059,U2058))</f>
        <v/>
      </c>
      <c r="V2059" s="9" t="str">
        <f aca="false">IF(ISBLANK(A2059),"",IF($A2059=V$2,$C2059,V2058))</f>
        <v/>
      </c>
      <c r="W2059" s="9" t="str">
        <f aca="false">IF(ISBLANK(A2059),"",IF($A2059=W$2,$C2059,W2058))</f>
        <v/>
      </c>
    </row>
    <row r="2060" customFormat="false" ht="14.1" hidden="false" customHeight="false" outlineLevel="0" collapsed="false">
      <c r="H2060" s="8" t="n">
        <f aca="false">IF(ISBLANK(D2060),,LEFT(D2060,LEN(D2060)-6)*1)</f>
        <v>0</v>
      </c>
      <c r="I2060" s="9" t="str">
        <f aca="false">IF(ISBLANK(A2060),"",-B2060*C2060)</f>
        <v/>
      </c>
      <c r="J2060" s="9" t="str">
        <f aca="false">IF(ISBLANK(A2060),"",-SUM(I$3:I2060))</f>
        <v/>
      </c>
      <c r="K2060" s="9" t="str">
        <f aca="false">IF(ISBLANK(A2060),"",SUMPRODUCT(O2060:R2060,T2060:W2060)-J2060)</f>
        <v/>
      </c>
      <c r="L2060" s="5" t="str">
        <f aca="false">IF(ISBLANK(A2060),"",K2060/$M$1)</f>
        <v/>
      </c>
      <c r="M2060" s="5" t="str">
        <f aca="false">IF(ISBLANK(A2060),"",K2060/($M$1+SUM(K$3:K2059)))</f>
        <v/>
      </c>
      <c r="N2060" s="0" t="str">
        <f aca="false">IF(ISBLANK(A2060),"",IF(H2061=0,NETWORKDAYS($H$3,H2060,holiday!$B$2:$B$10),IF(DAY(H2060)&lt;DAY(H2061),NETWORKDAYS($H$3,H2060,holiday!$B$2:$B$10),0)))</f>
        <v/>
      </c>
      <c r="O2060" s="0" t="str">
        <f aca="false">IF(ISBLANK(A2060),"",SUMIF($A$3:$A2060,O$2,$B$3:$B2060))</f>
        <v/>
      </c>
      <c r="P2060" s="0" t="str">
        <f aca="false">IF(ISBLANK(A2060),"",SUMIF($A$3:$A2060,P$2,$B$3:$B2060))</f>
        <v/>
      </c>
      <c r="Q2060" s="0" t="str">
        <f aca="false">IF(ISBLANK(A2060),"",SUMIF($A$3:$A2060,Q$2,$B$3:$B2060))</f>
        <v/>
      </c>
      <c r="R2060" s="0" t="str">
        <f aca="false">IF(ISBLANK(A2060),"",SUMIF($A$3:$A2060,R$2,$B$3:$B2060))</f>
        <v/>
      </c>
      <c r="T2060" s="9" t="str">
        <f aca="false">IF(ISBLANK(A2060),"",IF($A2060=T$2,$C2060,T2059))</f>
        <v/>
      </c>
      <c r="U2060" s="9" t="str">
        <f aca="false">IF(ISBLANK(A2060),"",IF($A2060=U$2,$C2060,U2059))</f>
        <v/>
      </c>
      <c r="V2060" s="9" t="str">
        <f aca="false">IF(ISBLANK(A2060),"",IF($A2060=V$2,$C2060,V2059))</f>
        <v/>
      </c>
      <c r="W2060" s="9" t="str">
        <f aca="false">IF(ISBLANK(A2060),"",IF($A2060=W$2,$C2060,W2059))</f>
        <v/>
      </c>
    </row>
    <row r="2061" customFormat="false" ht="14.1" hidden="false" customHeight="false" outlineLevel="0" collapsed="false">
      <c r="H2061" s="8" t="n">
        <f aca="false">IF(ISBLANK(D2061),,LEFT(D2061,LEN(D2061)-6)*1)</f>
        <v>0</v>
      </c>
      <c r="I2061" s="9" t="str">
        <f aca="false">IF(ISBLANK(A2061),"",-B2061*C2061)</f>
        <v/>
      </c>
      <c r="J2061" s="9" t="str">
        <f aca="false">IF(ISBLANK(A2061),"",-SUM(I$3:I2061))</f>
        <v/>
      </c>
      <c r="K2061" s="9" t="str">
        <f aca="false">IF(ISBLANK(A2061),"",SUMPRODUCT(O2061:R2061,T2061:W2061)-J2061)</f>
        <v/>
      </c>
      <c r="L2061" s="5" t="str">
        <f aca="false">IF(ISBLANK(A2061),"",K2061/$M$1)</f>
        <v/>
      </c>
      <c r="M2061" s="5" t="str">
        <f aca="false">IF(ISBLANK(A2061),"",K2061/($M$1+SUM(K$3:K2060)))</f>
        <v/>
      </c>
      <c r="N2061" s="0" t="str">
        <f aca="false">IF(ISBLANK(A2061),"",IF(H2062=0,NETWORKDAYS($H$3,H2061,holiday!$B$2:$B$10),IF(DAY(H2061)&lt;DAY(H2062),NETWORKDAYS($H$3,H2061,holiday!$B$2:$B$10),0)))</f>
        <v/>
      </c>
      <c r="O2061" s="0" t="str">
        <f aca="false">IF(ISBLANK(A2061),"",SUMIF($A$3:$A2061,O$2,$B$3:$B2061))</f>
        <v/>
      </c>
      <c r="P2061" s="0" t="str">
        <f aca="false">IF(ISBLANK(A2061),"",SUMIF($A$3:$A2061,P$2,$B$3:$B2061))</f>
        <v/>
      </c>
      <c r="Q2061" s="0" t="str">
        <f aca="false">IF(ISBLANK(A2061),"",SUMIF($A$3:$A2061,Q$2,$B$3:$B2061))</f>
        <v/>
      </c>
      <c r="R2061" s="0" t="str">
        <f aca="false">IF(ISBLANK(A2061),"",SUMIF($A$3:$A2061,R$2,$B$3:$B2061))</f>
        <v/>
      </c>
      <c r="T2061" s="9" t="str">
        <f aca="false">IF(ISBLANK(A2061),"",IF($A2061=T$2,$C2061,T2060))</f>
        <v/>
      </c>
      <c r="U2061" s="9" t="str">
        <f aca="false">IF(ISBLANK(A2061),"",IF($A2061=U$2,$C2061,U2060))</f>
        <v/>
      </c>
      <c r="V2061" s="9" t="str">
        <f aca="false">IF(ISBLANK(A2061),"",IF($A2061=V$2,$C2061,V2060))</f>
        <v/>
      </c>
      <c r="W2061" s="9" t="str">
        <f aca="false">IF(ISBLANK(A2061),"",IF($A2061=W$2,$C2061,W2060))</f>
        <v/>
      </c>
    </row>
    <row r="2062" customFormat="false" ht="14.1" hidden="false" customHeight="false" outlineLevel="0" collapsed="false">
      <c r="H2062" s="8" t="n">
        <f aca="false">IF(ISBLANK(D2062),,LEFT(D2062,LEN(D2062)-6)*1)</f>
        <v>0</v>
      </c>
      <c r="I2062" s="9" t="str">
        <f aca="false">IF(ISBLANK(A2062),"",-B2062*C2062)</f>
        <v/>
      </c>
      <c r="J2062" s="9" t="str">
        <f aca="false">IF(ISBLANK(A2062),"",-SUM(I$3:I2062))</f>
        <v/>
      </c>
      <c r="K2062" s="9" t="str">
        <f aca="false">IF(ISBLANK(A2062),"",SUMPRODUCT(O2062:R2062,T2062:W2062)-J2062)</f>
        <v/>
      </c>
      <c r="L2062" s="5" t="str">
        <f aca="false">IF(ISBLANK(A2062),"",K2062/$M$1)</f>
        <v/>
      </c>
      <c r="M2062" s="5" t="str">
        <f aca="false">IF(ISBLANK(A2062),"",K2062/($M$1+SUM(K$3:K2061)))</f>
        <v/>
      </c>
      <c r="N2062" s="0" t="str">
        <f aca="false">IF(ISBLANK(A2062),"",IF(H2063=0,NETWORKDAYS($H$3,H2062,holiday!$B$2:$B$10),IF(DAY(H2062)&lt;DAY(H2063),NETWORKDAYS($H$3,H2062,holiday!$B$2:$B$10),0)))</f>
        <v/>
      </c>
      <c r="O2062" s="0" t="str">
        <f aca="false">IF(ISBLANK(A2062),"",SUMIF($A$3:$A2062,O$2,$B$3:$B2062))</f>
        <v/>
      </c>
      <c r="P2062" s="0" t="str">
        <f aca="false">IF(ISBLANK(A2062),"",SUMIF($A$3:$A2062,P$2,$B$3:$B2062))</f>
        <v/>
      </c>
      <c r="Q2062" s="0" t="str">
        <f aca="false">IF(ISBLANK(A2062),"",SUMIF($A$3:$A2062,Q$2,$B$3:$B2062))</f>
        <v/>
      </c>
      <c r="R2062" s="0" t="str">
        <f aca="false">IF(ISBLANK(A2062),"",SUMIF($A$3:$A2062,R$2,$B$3:$B2062))</f>
        <v/>
      </c>
      <c r="T2062" s="9" t="str">
        <f aca="false">IF(ISBLANK(A2062),"",IF($A2062=T$2,$C2062,T2061))</f>
        <v/>
      </c>
      <c r="U2062" s="9" t="str">
        <f aca="false">IF(ISBLANK(A2062),"",IF($A2062=U$2,$C2062,U2061))</f>
        <v/>
      </c>
      <c r="V2062" s="9" t="str">
        <f aca="false">IF(ISBLANK(A2062),"",IF($A2062=V$2,$C2062,V2061))</f>
        <v/>
      </c>
      <c r="W2062" s="9" t="str">
        <f aca="false">IF(ISBLANK(A2062),"",IF($A2062=W$2,$C2062,W2061))</f>
        <v/>
      </c>
    </row>
    <row r="2063" customFormat="false" ht="14.1" hidden="false" customHeight="false" outlineLevel="0" collapsed="false">
      <c r="H2063" s="8" t="n">
        <f aca="false">IF(ISBLANK(D2063),,LEFT(D2063,LEN(D2063)-6)*1)</f>
        <v>0</v>
      </c>
      <c r="I2063" s="9" t="str">
        <f aca="false">IF(ISBLANK(A2063),"",-B2063*C2063)</f>
        <v/>
      </c>
      <c r="J2063" s="9" t="str">
        <f aca="false">IF(ISBLANK(A2063),"",-SUM(I$3:I2063))</f>
        <v/>
      </c>
      <c r="K2063" s="9" t="str">
        <f aca="false">IF(ISBLANK(A2063),"",SUMPRODUCT(O2063:R2063,T2063:W2063)-J2063)</f>
        <v/>
      </c>
      <c r="L2063" s="5" t="str">
        <f aca="false">IF(ISBLANK(A2063),"",K2063/$M$1)</f>
        <v/>
      </c>
      <c r="M2063" s="5" t="str">
        <f aca="false">IF(ISBLANK(A2063),"",K2063/($M$1+SUM(K$3:K2062)))</f>
        <v/>
      </c>
      <c r="N2063" s="0" t="str">
        <f aca="false">IF(ISBLANK(A2063),"",IF(H2064=0,NETWORKDAYS($H$3,H2063,holiday!$B$2:$B$10),IF(DAY(H2063)&lt;DAY(H2064),NETWORKDAYS($H$3,H2063,holiday!$B$2:$B$10),0)))</f>
        <v/>
      </c>
      <c r="O2063" s="0" t="str">
        <f aca="false">IF(ISBLANK(A2063),"",SUMIF($A$3:$A2063,O$2,$B$3:$B2063))</f>
        <v/>
      </c>
      <c r="P2063" s="0" t="str">
        <f aca="false">IF(ISBLANK(A2063),"",SUMIF($A$3:$A2063,P$2,$B$3:$B2063))</f>
        <v/>
      </c>
      <c r="Q2063" s="0" t="str">
        <f aca="false">IF(ISBLANK(A2063),"",SUMIF($A$3:$A2063,Q$2,$B$3:$B2063))</f>
        <v/>
      </c>
      <c r="R2063" s="0" t="str">
        <f aca="false">IF(ISBLANK(A2063),"",SUMIF($A$3:$A2063,R$2,$B$3:$B2063))</f>
        <v/>
      </c>
      <c r="T2063" s="9" t="str">
        <f aca="false">IF(ISBLANK(A2063),"",IF($A2063=T$2,$C2063,T2062))</f>
        <v/>
      </c>
      <c r="U2063" s="9" t="str">
        <f aca="false">IF(ISBLANK(A2063),"",IF($A2063=U$2,$C2063,U2062))</f>
        <v/>
      </c>
      <c r="V2063" s="9" t="str">
        <f aca="false">IF(ISBLANK(A2063),"",IF($A2063=V$2,$C2063,V2062))</f>
        <v/>
      </c>
      <c r="W2063" s="9" t="str">
        <f aca="false">IF(ISBLANK(A2063),"",IF($A2063=W$2,$C2063,W2062))</f>
        <v/>
      </c>
    </row>
    <row r="2064" customFormat="false" ht="14.1" hidden="false" customHeight="false" outlineLevel="0" collapsed="false">
      <c r="H2064" s="8" t="n">
        <f aca="false">IF(ISBLANK(D2064),,LEFT(D2064,LEN(D2064)-6)*1)</f>
        <v>0</v>
      </c>
      <c r="I2064" s="9" t="str">
        <f aca="false">IF(ISBLANK(A2064),"",-B2064*C2064)</f>
        <v/>
      </c>
      <c r="J2064" s="9" t="str">
        <f aca="false">IF(ISBLANK(A2064),"",-SUM(I$3:I2064))</f>
        <v/>
      </c>
      <c r="K2064" s="9" t="str">
        <f aca="false">IF(ISBLANK(A2064),"",SUMPRODUCT(O2064:R2064,T2064:W2064)-J2064)</f>
        <v/>
      </c>
      <c r="L2064" s="5" t="str">
        <f aca="false">IF(ISBLANK(A2064),"",K2064/$M$1)</f>
        <v/>
      </c>
      <c r="M2064" s="5" t="str">
        <f aca="false">IF(ISBLANK(A2064),"",K2064/($M$1+SUM(K$3:K2063)))</f>
        <v/>
      </c>
      <c r="N2064" s="0" t="str">
        <f aca="false">IF(ISBLANK(A2064),"",IF(H2065=0,NETWORKDAYS($H$3,H2064,holiday!$B$2:$B$10),IF(DAY(H2064)&lt;DAY(H2065),NETWORKDAYS($H$3,H2064,holiday!$B$2:$B$10),0)))</f>
        <v/>
      </c>
      <c r="O2064" s="0" t="str">
        <f aca="false">IF(ISBLANK(A2064),"",SUMIF($A$3:$A2064,O$2,$B$3:$B2064))</f>
        <v/>
      </c>
      <c r="P2064" s="0" t="str">
        <f aca="false">IF(ISBLANK(A2064),"",SUMIF($A$3:$A2064,P$2,$B$3:$B2064))</f>
        <v/>
      </c>
      <c r="Q2064" s="0" t="str">
        <f aca="false">IF(ISBLANK(A2064),"",SUMIF($A$3:$A2064,Q$2,$B$3:$B2064))</f>
        <v/>
      </c>
      <c r="R2064" s="0" t="str">
        <f aca="false">IF(ISBLANK(A2064),"",SUMIF($A$3:$A2064,R$2,$B$3:$B2064))</f>
        <v/>
      </c>
      <c r="T2064" s="9" t="str">
        <f aca="false">IF(ISBLANK(A2064),"",IF($A2064=T$2,$C2064,T2063))</f>
        <v/>
      </c>
      <c r="U2064" s="9" t="str">
        <f aca="false">IF(ISBLANK(A2064),"",IF($A2064=U$2,$C2064,U2063))</f>
        <v/>
      </c>
      <c r="V2064" s="9" t="str">
        <f aca="false">IF(ISBLANK(A2064),"",IF($A2064=V$2,$C2064,V2063))</f>
        <v/>
      </c>
      <c r="W2064" s="9" t="str">
        <f aca="false">IF(ISBLANK(A2064),"",IF($A2064=W$2,$C2064,W2063))</f>
        <v/>
      </c>
    </row>
    <row r="2065" customFormat="false" ht="14.1" hidden="false" customHeight="false" outlineLevel="0" collapsed="false">
      <c r="H2065" s="8" t="n">
        <f aca="false">IF(ISBLANK(D2065),,LEFT(D2065,LEN(D2065)-6)*1)</f>
        <v>0</v>
      </c>
      <c r="I2065" s="9" t="str">
        <f aca="false">IF(ISBLANK(A2065),"",-B2065*C2065)</f>
        <v/>
      </c>
      <c r="J2065" s="9" t="str">
        <f aca="false">IF(ISBLANK(A2065),"",-SUM(I$3:I2065))</f>
        <v/>
      </c>
      <c r="K2065" s="9" t="str">
        <f aca="false">IF(ISBLANK(A2065),"",SUMPRODUCT(O2065:R2065,T2065:W2065)-J2065)</f>
        <v/>
      </c>
      <c r="L2065" s="5" t="str">
        <f aca="false">IF(ISBLANK(A2065),"",K2065/$M$1)</f>
        <v/>
      </c>
      <c r="M2065" s="5" t="str">
        <f aca="false">IF(ISBLANK(A2065),"",K2065/($M$1+SUM(K$3:K2064)))</f>
        <v/>
      </c>
      <c r="N2065" s="0" t="str">
        <f aca="false">IF(ISBLANK(A2065),"",IF(H2066=0,NETWORKDAYS($H$3,H2065,holiday!$B$2:$B$10),IF(DAY(H2065)&lt;DAY(H2066),NETWORKDAYS($H$3,H2065,holiday!$B$2:$B$10),0)))</f>
        <v/>
      </c>
      <c r="O2065" s="0" t="str">
        <f aca="false">IF(ISBLANK(A2065),"",SUMIF($A$3:$A2065,O$2,$B$3:$B2065))</f>
        <v/>
      </c>
      <c r="P2065" s="0" t="str">
        <f aca="false">IF(ISBLANK(A2065),"",SUMIF($A$3:$A2065,P$2,$B$3:$B2065))</f>
        <v/>
      </c>
      <c r="Q2065" s="0" t="str">
        <f aca="false">IF(ISBLANK(A2065),"",SUMIF($A$3:$A2065,Q$2,$B$3:$B2065))</f>
        <v/>
      </c>
      <c r="R2065" s="0" t="str">
        <f aca="false">IF(ISBLANK(A2065),"",SUMIF($A$3:$A2065,R$2,$B$3:$B2065))</f>
        <v/>
      </c>
      <c r="T2065" s="9" t="str">
        <f aca="false">IF(ISBLANK(A2065),"",IF($A2065=T$2,$C2065,T2064))</f>
        <v/>
      </c>
      <c r="U2065" s="9" t="str">
        <f aca="false">IF(ISBLANK(A2065),"",IF($A2065=U$2,$C2065,U2064))</f>
        <v/>
      </c>
      <c r="V2065" s="9" t="str">
        <f aca="false">IF(ISBLANK(A2065),"",IF($A2065=V$2,$C2065,V2064))</f>
        <v/>
      </c>
      <c r="W2065" s="9" t="str">
        <f aca="false">IF(ISBLANK(A2065),"",IF($A2065=W$2,$C2065,W2064))</f>
        <v/>
      </c>
    </row>
    <row r="2066" customFormat="false" ht="14.1" hidden="false" customHeight="false" outlineLevel="0" collapsed="false">
      <c r="H2066" s="8" t="n">
        <f aca="false">IF(ISBLANK(D2066),,LEFT(D2066,LEN(D2066)-6)*1)</f>
        <v>0</v>
      </c>
      <c r="I2066" s="9" t="str">
        <f aca="false">IF(ISBLANK(A2066),"",-B2066*C2066)</f>
        <v/>
      </c>
      <c r="J2066" s="9" t="str">
        <f aca="false">IF(ISBLANK(A2066),"",-SUM(I$3:I2066))</f>
        <v/>
      </c>
      <c r="K2066" s="9" t="str">
        <f aca="false">IF(ISBLANK(A2066),"",SUMPRODUCT(O2066:R2066,T2066:W2066)-J2066)</f>
        <v/>
      </c>
      <c r="L2066" s="5" t="str">
        <f aca="false">IF(ISBLANK(A2066),"",K2066/$M$1)</f>
        <v/>
      </c>
      <c r="M2066" s="5" t="str">
        <f aca="false">IF(ISBLANK(A2066),"",K2066/($M$1+SUM(K$3:K2065)))</f>
        <v/>
      </c>
      <c r="N2066" s="0" t="str">
        <f aca="false">IF(ISBLANK(A2066),"",IF(H2067=0,NETWORKDAYS($H$3,H2066,holiday!$B$2:$B$10),IF(DAY(H2066)&lt;DAY(H2067),NETWORKDAYS($H$3,H2066,holiday!$B$2:$B$10),0)))</f>
        <v/>
      </c>
      <c r="O2066" s="0" t="str">
        <f aca="false">IF(ISBLANK(A2066),"",SUMIF($A$3:$A2066,O$2,$B$3:$B2066))</f>
        <v/>
      </c>
      <c r="P2066" s="0" t="str">
        <f aca="false">IF(ISBLANK(A2066),"",SUMIF($A$3:$A2066,P$2,$B$3:$B2066))</f>
        <v/>
      </c>
      <c r="Q2066" s="0" t="str">
        <f aca="false">IF(ISBLANK(A2066),"",SUMIF($A$3:$A2066,Q$2,$B$3:$B2066))</f>
        <v/>
      </c>
      <c r="R2066" s="0" t="str">
        <f aca="false">IF(ISBLANK(A2066),"",SUMIF($A$3:$A2066,R$2,$B$3:$B2066))</f>
        <v/>
      </c>
      <c r="T2066" s="9" t="str">
        <f aca="false">IF(ISBLANK(A2066),"",IF($A2066=T$2,$C2066,T2065))</f>
        <v/>
      </c>
      <c r="U2066" s="9" t="str">
        <f aca="false">IF(ISBLANK(A2066),"",IF($A2066=U$2,$C2066,U2065))</f>
        <v/>
      </c>
      <c r="V2066" s="9" t="str">
        <f aca="false">IF(ISBLANK(A2066),"",IF($A2066=V$2,$C2066,V2065))</f>
        <v/>
      </c>
      <c r="W2066" s="9" t="str">
        <f aca="false">IF(ISBLANK(A2066),"",IF($A2066=W$2,$C2066,W2065))</f>
        <v/>
      </c>
    </row>
    <row r="2067" customFormat="false" ht="14.1" hidden="false" customHeight="false" outlineLevel="0" collapsed="false">
      <c r="H2067" s="8" t="n">
        <f aca="false">IF(ISBLANK(D2067),,LEFT(D2067,LEN(D2067)-6)*1)</f>
        <v>0</v>
      </c>
      <c r="I2067" s="9" t="str">
        <f aca="false">IF(ISBLANK(A2067),"",-B2067*C2067)</f>
        <v/>
      </c>
      <c r="J2067" s="9" t="str">
        <f aca="false">IF(ISBLANK(A2067),"",-SUM(I$3:I2067))</f>
        <v/>
      </c>
      <c r="K2067" s="9" t="str">
        <f aca="false">IF(ISBLANK(A2067),"",SUMPRODUCT(O2067:R2067,T2067:W2067)-J2067)</f>
        <v/>
      </c>
      <c r="L2067" s="5" t="str">
        <f aca="false">IF(ISBLANK(A2067),"",K2067/$M$1)</f>
        <v/>
      </c>
      <c r="M2067" s="5" t="str">
        <f aca="false">IF(ISBLANK(A2067),"",K2067/($M$1+SUM(K$3:K2066)))</f>
        <v/>
      </c>
      <c r="N2067" s="0" t="str">
        <f aca="false">IF(ISBLANK(A2067),"",IF(H2068=0,NETWORKDAYS($H$3,H2067,holiday!$B$2:$B$10),IF(DAY(H2067)&lt;DAY(H2068),NETWORKDAYS($H$3,H2067,holiday!$B$2:$B$10),0)))</f>
        <v/>
      </c>
      <c r="O2067" s="0" t="str">
        <f aca="false">IF(ISBLANK(A2067),"",SUMIF($A$3:$A2067,O$2,$B$3:$B2067))</f>
        <v/>
      </c>
      <c r="P2067" s="0" t="str">
        <f aca="false">IF(ISBLANK(A2067),"",SUMIF($A$3:$A2067,P$2,$B$3:$B2067))</f>
        <v/>
      </c>
      <c r="Q2067" s="0" t="str">
        <f aca="false">IF(ISBLANK(A2067),"",SUMIF($A$3:$A2067,Q$2,$B$3:$B2067))</f>
        <v/>
      </c>
      <c r="R2067" s="0" t="str">
        <f aca="false">IF(ISBLANK(A2067),"",SUMIF($A$3:$A2067,R$2,$B$3:$B2067))</f>
        <v/>
      </c>
      <c r="T2067" s="9" t="str">
        <f aca="false">IF(ISBLANK(A2067),"",IF($A2067=T$2,$C2067,T2066))</f>
        <v/>
      </c>
      <c r="U2067" s="9" t="str">
        <f aca="false">IF(ISBLANK(A2067),"",IF($A2067=U$2,$C2067,U2066))</f>
        <v/>
      </c>
      <c r="V2067" s="9" t="str">
        <f aca="false">IF(ISBLANK(A2067),"",IF($A2067=V$2,$C2067,V2066))</f>
        <v/>
      </c>
      <c r="W2067" s="9" t="str">
        <f aca="false">IF(ISBLANK(A2067),"",IF($A2067=W$2,$C2067,W2066))</f>
        <v/>
      </c>
    </row>
    <row r="2068" customFormat="false" ht="14.1" hidden="false" customHeight="false" outlineLevel="0" collapsed="false">
      <c r="H2068" s="8" t="n">
        <f aca="false">IF(ISBLANK(D2068),,LEFT(D2068,LEN(D2068)-6)*1)</f>
        <v>0</v>
      </c>
      <c r="I2068" s="9" t="str">
        <f aca="false">IF(ISBLANK(A2068),"",-B2068*C2068)</f>
        <v/>
      </c>
      <c r="J2068" s="9" t="str">
        <f aca="false">IF(ISBLANK(A2068),"",-SUM(I$3:I2068))</f>
        <v/>
      </c>
      <c r="K2068" s="9" t="str">
        <f aca="false">IF(ISBLANK(A2068),"",SUMPRODUCT(O2068:R2068,T2068:W2068)-J2068)</f>
        <v/>
      </c>
      <c r="L2068" s="5" t="str">
        <f aca="false">IF(ISBLANK(A2068),"",K2068/$M$1)</f>
        <v/>
      </c>
      <c r="M2068" s="5" t="str">
        <f aca="false">IF(ISBLANK(A2068),"",K2068/($M$1+SUM(K$3:K2067)))</f>
        <v/>
      </c>
      <c r="N2068" s="0" t="str">
        <f aca="false">IF(ISBLANK(A2068),"",IF(H2069=0,NETWORKDAYS($H$3,H2068,holiday!$B$2:$B$10),IF(DAY(H2068)&lt;DAY(H2069),NETWORKDAYS($H$3,H2068,holiday!$B$2:$B$10),0)))</f>
        <v/>
      </c>
      <c r="O2068" s="0" t="str">
        <f aca="false">IF(ISBLANK(A2068),"",SUMIF($A$3:$A2068,O$2,$B$3:$B2068))</f>
        <v/>
      </c>
      <c r="P2068" s="0" t="str">
        <f aca="false">IF(ISBLANK(A2068),"",SUMIF($A$3:$A2068,P$2,$B$3:$B2068))</f>
        <v/>
      </c>
      <c r="Q2068" s="0" t="str">
        <f aca="false">IF(ISBLANK(A2068),"",SUMIF($A$3:$A2068,Q$2,$B$3:$B2068))</f>
        <v/>
      </c>
      <c r="R2068" s="0" t="str">
        <f aca="false">IF(ISBLANK(A2068),"",SUMIF($A$3:$A2068,R$2,$B$3:$B2068))</f>
        <v/>
      </c>
      <c r="T2068" s="9" t="str">
        <f aca="false">IF(ISBLANK(A2068),"",IF($A2068=T$2,$C2068,T2067))</f>
        <v/>
      </c>
      <c r="U2068" s="9" t="str">
        <f aca="false">IF(ISBLANK(A2068),"",IF($A2068=U$2,$C2068,U2067))</f>
        <v/>
      </c>
      <c r="V2068" s="9" t="str">
        <f aca="false">IF(ISBLANK(A2068),"",IF($A2068=V$2,$C2068,V2067))</f>
        <v/>
      </c>
      <c r="W2068" s="9" t="str">
        <f aca="false">IF(ISBLANK(A2068),"",IF($A2068=W$2,$C2068,W2067))</f>
        <v/>
      </c>
    </row>
    <row r="2069" customFormat="false" ht="14.1" hidden="false" customHeight="false" outlineLevel="0" collapsed="false">
      <c r="H2069" s="8" t="n">
        <f aca="false">IF(ISBLANK(D2069),,LEFT(D2069,LEN(D2069)-6)*1)</f>
        <v>0</v>
      </c>
      <c r="I2069" s="9" t="str">
        <f aca="false">IF(ISBLANK(A2069),"",-B2069*C2069)</f>
        <v/>
      </c>
      <c r="J2069" s="9" t="str">
        <f aca="false">IF(ISBLANK(A2069),"",-SUM(I$3:I2069))</f>
        <v/>
      </c>
      <c r="K2069" s="9" t="str">
        <f aca="false">IF(ISBLANK(A2069),"",SUMPRODUCT(O2069:R2069,T2069:W2069)-J2069)</f>
        <v/>
      </c>
      <c r="L2069" s="5" t="str">
        <f aca="false">IF(ISBLANK(A2069),"",K2069/$M$1)</f>
        <v/>
      </c>
      <c r="M2069" s="5" t="str">
        <f aca="false">IF(ISBLANK(A2069),"",K2069/($M$1+SUM(K$3:K2068)))</f>
        <v/>
      </c>
      <c r="N2069" s="0" t="str">
        <f aca="false">IF(ISBLANK(A2069),"",IF(H2070=0,NETWORKDAYS($H$3,H2069,holiday!$B$2:$B$10),IF(DAY(H2069)&lt;DAY(H2070),NETWORKDAYS($H$3,H2069,holiday!$B$2:$B$10),0)))</f>
        <v/>
      </c>
      <c r="O2069" s="0" t="str">
        <f aca="false">IF(ISBLANK(A2069),"",SUMIF($A$3:$A2069,O$2,$B$3:$B2069))</f>
        <v/>
      </c>
      <c r="P2069" s="0" t="str">
        <f aca="false">IF(ISBLANK(A2069),"",SUMIF($A$3:$A2069,P$2,$B$3:$B2069))</f>
        <v/>
      </c>
      <c r="Q2069" s="0" t="str">
        <f aca="false">IF(ISBLANK(A2069),"",SUMIF($A$3:$A2069,Q$2,$B$3:$B2069))</f>
        <v/>
      </c>
      <c r="R2069" s="0" t="str">
        <f aca="false">IF(ISBLANK(A2069),"",SUMIF($A$3:$A2069,R$2,$B$3:$B2069))</f>
        <v/>
      </c>
      <c r="T2069" s="9" t="str">
        <f aca="false">IF(ISBLANK(A2069),"",IF($A2069=T$2,$C2069,T2068))</f>
        <v/>
      </c>
      <c r="U2069" s="9" t="str">
        <f aca="false">IF(ISBLANK(A2069),"",IF($A2069=U$2,$C2069,U2068))</f>
        <v/>
      </c>
      <c r="V2069" s="9" t="str">
        <f aca="false">IF(ISBLANK(A2069),"",IF($A2069=V$2,$C2069,V2068))</f>
        <v/>
      </c>
      <c r="W2069" s="9" t="str">
        <f aca="false">IF(ISBLANK(A2069),"",IF($A2069=W$2,$C2069,W2068))</f>
        <v/>
      </c>
    </row>
    <row r="2070" customFormat="false" ht="14.1" hidden="false" customHeight="false" outlineLevel="0" collapsed="false">
      <c r="H2070" s="8" t="n">
        <f aca="false">IF(ISBLANK(D2070),,LEFT(D2070,LEN(D2070)-6)*1)</f>
        <v>0</v>
      </c>
      <c r="I2070" s="9" t="str">
        <f aca="false">IF(ISBLANK(A2070),"",-B2070*C2070)</f>
        <v/>
      </c>
      <c r="J2070" s="9" t="str">
        <f aca="false">IF(ISBLANK(A2070),"",-SUM(I$3:I2070))</f>
        <v/>
      </c>
      <c r="K2070" s="9" t="str">
        <f aca="false">IF(ISBLANK(A2070),"",SUMPRODUCT(O2070:R2070,T2070:W2070)-J2070)</f>
        <v/>
      </c>
      <c r="L2070" s="5" t="str">
        <f aca="false">IF(ISBLANK(A2070),"",K2070/$M$1)</f>
        <v/>
      </c>
      <c r="M2070" s="5" t="str">
        <f aca="false">IF(ISBLANK(A2070),"",K2070/($M$1+SUM(K$3:K2069)))</f>
        <v/>
      </c>
      <c r="N2070" s="0" t="str">
        <f aca="false">IF(ISBLANK(A2070),"",IF(H2071=0,NETWORKDAYS($H$3,H2070,holiday!$B$2:$B$10),IF(DAY(H2070)&lt;DAY(H2071),NETWORKDAYS($H$3,H2070,holiday!$B$2:$B$10),0)))</f>
        <v/>
      </c>
      <c r="O2070" s="0" t="str">
        <f aca="false">IF(ISBLANK(A2070),"",SUMIF($A$3:$A2070,O$2,$B$3:$B2070))</f>
        <v/>
      </c>
      <c r="P2070" s="0" t="str">
        <f aca="false">IF(ISBLANK(A2070),"",SUMIF($A$3:$A2070,P$2,$B$3:$B2070))</f>
        <v/>
      </c>
      <c r="Q2070" s="0" t="str">
        <f aca="false">IF(ISBLANK(A2070),"",SUMIF($A$3:$A2070,Q$2,$B$3:$B2070))</f>
        <v/>
      </c>
      <c r="R2070" s="0" t="str">
        <f aca="false">IF(ISBLANK(A2070),"",SUMIF($A$3:$A2070,R$2,$B$3:$B2070))</f>
        <v/>
      </c>
      <c r="T2070" s="9" t="str">
        <f aca="false">IF(ISBLANK(A2070),"",IF($A2070=T$2,$C2070,T2069))</f>
        <v/>
      </c>
      <c r="U2070" s="9" t="str">
        <f aca="false">IF(ISBLANK(A2070),"",IF($A2070=U$2,$C2070,U2069))</f>
        <v/>
      </c>
      <c r="V2070" s="9" t="str">
        <f aca="false">IF(ISBLANK(A2070),"",IF($A2070=V$2,$C2070,V2069))</f>
        <v/>
      </c>
      <c r="W2070" s="9" t="str">
        <f aca="false">IF(ISBLANK(A2070),"",IF($A2070=W$2,$C2070,W2069))</f>
        <v/>
      </c>
    </row>
    <row r="2071" customFormat="false" ht="14.1" hidden="false" customHeight="false" outlineLevel="0" collapsed="false">
      <c r="H2071" s="8" t="n">
        <f aca="false">IF(ISBLANK(D2071),,LEFT(D2071,LEN(D2071)-6)*1)</f>
        <v>0</v>
      </c>
      <c r="I2071" s="9" t="str">
        <f aca="false">IF(ISBLANK(A2071),"",-B2071*C2071)</f>
        <v/>
      </c>
      <c r="J2071" s="9" t="str">
        <f aca="false">IF(ISBLANK(A2071),"",-SUM(I$3:I2071))</f>
        <v/>
      </c>
      <c r="K2071" s="9" t="str">
        <f aca="false">IF(ISBLANK(A2071),"",SUMPRODUCT(O2071:R2071,T2071:W2071)-J2071)</f>
        <v/>
      </c>
      <c r="L2071" s="5" t="str">
        <f aca="false">IF(ISBLANK(A2071),"",K2071/$M$1)</f>
        <v/>
      </c>
      <c r="M2071" s="5" t="str">
        <f aca="false">IF(ISBLANK(A2071),"",K2071/($M$1+SUM(K$3:K2070)))</f>
        <v/>
      </c>
      <c r="N2071" s="0" t="str">
        <f aca="false">IF(ISBLANK(A2071),"",IF(H2072=0,NETWORKDAYS($H$3,H2071,holiday!$B$2:$B$10),IF(DAY(H2071)&lt;DAY(H2072),NETWORKDAYS($H$3,H2071,holiday!$B$2:$B$10),0)))</f>
        <v/>
      </c>
      <c r="O2071" s="0" t="str">
        <f aca="false">IF(ISBLANK(A2071),"",SUMIF($A$3:$A2071,O$2,$B$3:$B2071))</f>
        <v/>
      </c>
      <c r="P2071" s="0" t="str">
        <f aca="false">IF(ISBLANK(A2071),"",SUMIF($A$3:$A2071,P$2,$B$3:$B2071))</f>
        <v/>
      </c>
      <c r="Q2071" s="0" t="str">
        <f aca="false">IF(ISBLANK(A2071),"",SUMIF($A$3:$A2071,Q$2,$B$3:$B2071))</f>
        <v/>
      </c>
      <c r="R2071" s="0" t="str">
        <f aca="false">IF(ISBLANK(A2071),"",SUMIF($A$3:$A2071,R$2,$B$3:$B2071))</f>
        <v/>
      </c>
      <c r="T2071" s="9" t="str">
        <f aca="false">IF(ISBLANK(A2071),"",IF($A2071=T$2,$C2071,T2070))</f>
        <v/>
      </c>
      <c r="U2071" s="9" t="str">
        <f aca="false">IF(ISBLANK(A2071),"",IF($A2071=U$2,$C2071,U2070))</f>
        <v/>
      </c>
      <c r="V2071" s="9" t="str">
        <f aca="false">IF(ISBLANK(A2071),"",IF($A2071=V$2,$C2071,V2070))</f>
        <v/>
      </c>
      <c r="W2071" s="9" t="str">
        <f aca="false">IF(ISBLANK(A2071),"",IF($A2071=W$2,$C2071,W2070))</f>
        <v/>
      </c>
    </row>
    <row r="2072" customFormat="false" ht="14.1" hidden="false" customHeight="false" outlineLevel="0" collapsed="false">
      <c r="H2072" s="8" t="n">
        <f aca="false">IF(ISBLANK(D2072),,LEFT(D2072,LEN(D2072)-6)*1)</f>
        <v>0</v>
      </c>
      <c r="I2072" s="9" t="str">
        <f aca="false">IF(ISBLANK(A2072),"",-B2072*C2072)</f>
        <v/>
      </c>
      <c r="J2072" s="9" t="str">
        <f aca="false">IF(ISBLANK(A2072),"",-SUM(I$3:I2072))</f>
        <v/>
      </c>
      <c r="K2072" s="9" t="str">
        <f aca="false">IF(ISBLANK(A2072),"",SUMPRODUCT(O2072:R2072,T2072:W2072)-J2072)</f>
        <v/>
      </c>
      <c r="L2072" s="5" t="str">
        <f aca="false">IF(ISBLANK(A2072),"",K2072/$M$1)</f>
        <v/>
      </c>
      <c r="M2072" s="5" t="str">
        <f aca="false">IF(ISBLANK(A2072),"",K2072/($M$1+SUM(K$3:K2071)))</f>
        <v/>
      </c>
      <c r="N2072" s="0" t="str">
        <f aca="false">IF(ISBLANK(A2072),"",IF(H2073=0,NETWORKDAYS($H$3,H2072,holiday!$B$2:$B$10),IF(DAY(H2072)&lt;DAY(H2073),NETWORKDAYS($H$3,H2072,holiday!$B$2:$B$10),0)))</f>
        <v/>
      </c>
      <c r="O2072" s="0" t="str">
        <f aca="false">IF(ISBLANK(A2072),"",SUMIF($A$3:$A2072,O$2,$B$3:$B2072))</f>
        <v/>
      </c>
      <c r="P2072" s="0" t="str">
        <f aca="false">IF(ISBLANK(A2072),"",SUMIF($A$3:$A2072,P$2,$B$3:$B2072))</f>
        <v/>
      </c>
      <c r="Q2072" s="0" t="str">
        <f aca="false">IF(ISBLANK(A2072),"",SUMIF($A$3:$A2072,Q$2,$B$3:$B2072))</f>
        <v/>
      </c>
      <c r="R2072" s="0" t="str">
        <f aca="false">IF(ISBLANK(A2072),"",SUMIF($A$3:$A2072,R$2,$B$3:$B2072))</f>
        <v/>
      </c>
      <c r="T2072" s="9" t="str">
        <f aca="false">IF(ISBLANK(A2072),"",IF($A2072=T$2,$C2072,T2071))</f>
        <v/>
      </c>
      <c r="U2072" s="9" t="str">
        <f aca="false">IF(ISBLANK(A2072),"",IF($A2072=U$2,$C2072,U2071))</f>
        <v/>
      </c>
      <c r="V2072" s="9" t="str">
        <f aca="false">IF(ISBLANK(A2072),"",IF($A2072=V$2,$C2072,V2071))</f>
        <v/>
      </c>
      <c r="W2072" s="9" t="str">
        <f aca="false">IF(ISBLANK(A2072),"",IF($A2072=W$2,$C2072,W2071))</f>
        <v/>
      </c>
    </row>
    <row r="2073" customFormat="false" ht="14.1" hidden="false" customHeight="false" outlineLevel="0" collapsed="false">
      <c r="H2073" s="8" t="n">
        <f aca="false">IF(ISBLANK(D2073),,LEFT(D2073,LEN(D2073)-6)*1)</f>
        <v>0</v>
      </c>
      <c r="I2073" s="9" t="str">
        <f aca="false">IF(ISBLANK(A2073),"",-B2073*C2073)</f>
        <v/>
      </c>
      <c r="J2073" s="9" t="str">
        <f aca="false">IF(ISBLANK(A2073),"",-SUM(I$3:I2073))</f>
        <v/>
      </c>
      <c r="K2073" s="9" t="str">
        <f aca="false">IF(ISBLANK(A2073),"",SUMPRODUCT(O2073:R2073,T2073:W2073)-J2073)</f>
        <v/>
      </c>
      <c r="L2073" s="5" t="str">
        <f aca="false">IF(ISBLANK(A2073),"",K2073/$M$1)</f>
        <v/>
      </c>
      <c r="M2073" s="5" t="str">
        <f aca="false">IF(ISBLANK(A2073),"",K2073/($M$1+SUM(K$3:K2072)))</f>
        <v/>
      </c>
      <c r="N2073" s="0" t="str">
        <f aca="false">IF(ISBLANK(A2073),"",IF(H2074=0,NETWORKDAYS($H$3,H2073,holiday!$B$2:$B$10),IF(DAY(H2073)&lt;DAY(H2074),NETWORKDAYS($H$3,H2073,holiday!$B$2:$B$10),0)))</f>
        <v/>
      </c>
      <c r="O2073" s="0" t="str">
        <f aca="false">IF(ISBLANK(A2073),"",SUMIF($A$3:$A2073,O$2,$B$3:$B2073))</f>
        <v/>
      </c>
      <c r="P2073" s="0" t="str">
        <f aca="false">IF(ISBLANK(A2073),"",SUMIF($A$3:$A2073,P$2,$B$3:$B2073))</f>
        <v/>
      </c>
      <c r="Q2073" s="0" t="str">
        <f aca="false">IF(ISBLANK(A2073),"",SUMIF($A$3:$A2073,Q$2,$B$3:$B2073))</f>
        <v/>
      </c>
      <c r="R2073" s="0" t="str">
        <f aca="false">IF(ISBLANK(A2073),"",SUMIF($A$3:$A2073,R$2,$B$3:$B2073))</f>
        <v/>
      </c>
      <c r="T2073" s="9" t="str">
        <f aca="false">IF(ISBLANK(A2073),"",IF($A2073=T$2,$C2073,T2072))</f>
        <v/>
      </c>
      <c r="U2073" s="9" t="str">
        <f aca="false">IF(ISBLANK(A2073),"",IF($A2073=U$2,$C2073,U2072))</f>
        <v/>
      </c>
      <c r="V2073" s="9" t="str">
        <f aca="false">IF(ISBLANK(A2073),"",IF($A2073=V$2,$C2073,V2072))</f>
        <v/>
      </c>
      <c r="W2073" s="9" t="str">
        <f aca="false">IF(ISBLANK(A2073),"",IF($A2073=W$2,$C2073,W2072))</f>
        <v/>
      </c>
    </row>
    <row r="2074" customFormat="false" ht="14.1" hidden="false" customHeight="false" outlineLevel="0" collapsed="false">
      <c r="H2074" s="8" t="n">
        <f aca="false">IF(ISBLANK(D2074),,LEFT(D2074,LEN(D2074)-6)*1)</f>
        <v>0</v>
      </c>
      <c r="I2074" s="9" t="str">
        <f aca="false">IF(ISBLANK(A2074),"",-B2074*C2074)</f>
        <v/>
      </c>
      <c r="J2074" s="9" t="str">
        <f aca="false">IF(ISBLANK(A2074),"",-SUM(I$3:I2074))</f>
        <v/>
      </c>
      <c r="K2074" s="9" t="str">
        <f aca="false">IF(ISBLANK(A2074),"",SUMPRODUCT(O2074:R2074,T2074:W2074)-J2074)</f>
        <v/>
      </c>
      <c r="L2074" s="5" t="str">
        <f aca="false">IF(ISBLANK(A2074),"",K2074/$M$1)</f>
        <v/>
      </c>
      <c r="M2074" s="5" t="str">
        <f aca="false">IF(ISBLANK(A2074),"",K2074/($M$1+SUM(K$3:K2073)))</f>
        <v/>
      </c>
      <c r="N2074" s="0" t="str">
        <f aca="false">IF(ISBLANK(A2074),"",IF(H2075=0,NETWORKDAYS($H$3,H2074,holiday!$B$2:$B$10),IF(DAY(H2074)&lt;DAY(H2075),NETWORKDAYS($H$3,H2074,holiday!$B$2:$B$10),0)))</f>
        <v/>
      </c>
      <c r="O2074" s="0" t="str">
        <f aca="false">IF(ISBLANK(A2074),"",SUMIF($A$3:$A2074,O$2,$B$3:$B2074))</f>
        <v/>
      </c>
      <c r="P2074" s="0" t="str">
        <f aca="false">IF(ISBLANK(A2074),"",SUMIF($A$3:$A2074,P$2,$B$3:$B2074))</f>
        <v/>
      </c>
      <c r="Q2074" s="0" t="str">
        <f aca="false">IF(ISBLANK(A2074),"",SUMIF($A$3:$A2074,Q$2,$B$3:$B2074))</f>
        <v/>
      </c>
      <c r="R2074" s="0" t="str">
        <f aca="false">IF(ISBLANK(A2074),"",SUMIF($A$3:$A2074,R$2,$B$3:$B2074))</f>
        <v/>
      </c>
      <c r="T2074" s="9" t="str">
        <f aca="false">IF(ISBLANK(A2074),"",IF($A2074=T$2,$C2074,T2073))</f>
        <v/>
      </c>
      <c r="U2074" s="9" t="str">
        <f aca="false">IF(ISBLANK(A2074),"",IF($A2074=U$2,$C2074,U2073))</f>
        <v/>
      </c>
      <c r="V2074" s="9" t="str">
        <f aca="false">IF(ISBLANK(A2074),"",IF($A2074=V$2,$C2074,V2073))</f>
        <v/>
      </c>
      <c r="W2074" s="9" t="str">
        <f aca="false">IF(ISBLANK(A2074),"",IF($A2074=W$2,$C2074,W2073))</f>
        <v/>
      </c>
    </row>
    <row r="2075" customFormat="false" ht="14.1" hidden="false" customHeight="false" outlineLevel="0" collapsed="false">
      <c r="H2075" s="8" t="n">
        <f aca="false">IF(ISBLANK(D2075),,LEFT(D2075,LEN(D2075)-6)*1)</f>
        <v>0</v>
      </c>
      <c r="I2075" s="9" t="str">
        <f aca="false">IF(ISBLANK(A2075),"",-B2075*C2075)</f>
        <v/>
      </c>
      <c r="J2075" s="9" t="str">
        <f aca="false">IF(ISBLANK(A2075),"",-SUM(I$3:I2075))</f>
        <v/>
      </c>
      <c r="K2075" s="9" t="str">
        <f aca="false">IF(ISBLANK(A2075),"",SUMPRODUCT(O2075:R2075,T2075:W2075)-J2075)</f>
        <v/>
      </c>
      <c r="L2075" s="5" t="str">
        <f aca="false">IF(ISBLANK(A2075),"",K2075/$M$1)</f>
        <v/>
      </c>
      <c r="M2075" s="5" t="str">
        <f aca="false">IF(ISBLANK(A2075),"",K2075/($M$1+SUM(K$3:K2074)))</f>
        <v/>
      </c>
      <c r="N2075" s="0" t="str">
        <f aca="false">IF(ISBLANK(A2075),"",IF(H2076=0,NETWORKDAYS($H$3,H2075,holiday!$B$2:$B$10),IF(DAY(H2075)&lt;DAY(H2076),NETWORKDAYS($H$3,H2075,holiday!$B$2:$B$10),0)))</f>
        <v/>
      </c>
      <c r="O2075" s="0" t="str">
        <f aca="false">IF(ISBLANK(A2075),"",SUMIF($A$3:$A2075,O$2,$B$3:$B2075))</f>
        <v/>
      </c>
      <c r="P2075" s="0" t="str">
        <f aca="false">IF(ISBLANK(A2075),"",SUMIF($A$3:$A2075,P$2,$B$3:$B2075))</f>
        <v/>
      </c>
      <c r="Q2075" s="0" t="str">
        <f aca="false">IF(ISBLANK(A2075),"",SUMIF($A$3:$A2075,Q$2,$B$3:$B2075))</f>
        <v/>
      </c>
      <c r="R2075" s="0" t="str">
        <f aca="false">IF(ISBLANK(A2075),"",SUMIF($A$3:$A2075,R$2,$B$3:$B2075))</f>
        <v/>
      </c>
      <c r="T2075" s="9" t="str">
        <f aca="false">IF(ISBLANK(A2075),"",IF($A2075=T$2,$C2075,T2074))</f>
        <v/>
      </c>
      <c r="U2075" s="9" t="str">
        <f aca="false">IF(ISBLANK(A2075),"",IF($A2075=U$2,$C2075,U2074))</f>
        <v/>
      </c>
      <c r="V2075" s="9" t="str">
        <f aca="false">IF(ISBLANK(A2075),"",IF($A2075=V$2,$C2075,V2074))</f>
        <v/>
      </c>
      <c r="W2075" s="9" t="str">
        <f aca="false">IF(ISBLANK(A2075),"",IF($A2075=W$2,$C2075,W2074))</f>
        <v/>
      </c>
    </row>
    <row r="2076" customFormat="false" ht="14.1" hidden="false" customHeight="false" outlineLevel="0" collapsed="false">
      <c r="H2076" s="8" t="n">
        <f aca="false">IF(ISBLANK(D2076),,LEFT(D2076,LEN(D2076)-6)*1)</f>
        <v>0</v>
      </c>
      <c r="I2076" s="9" t="str">
        <f aca="false">IF(ISBLANK(A2076),"",-B2076*C2076)</f>
        <v/>
      </c>
      <c r="J2076" s="9" t="str">
        <f aca="false">IF(ISBLANK(A2076),"",-SUM(I$3:I2076))</f>
        <v/>
      </c>
      <c r="K2076" s="9" t="str">
        <f aca="false">IF(ISBLANK(A2076),"",SUMPRODUCT(O2076:R2076,T2076:W2076)-J2076)</f>
        <v/>
      </c>
      <c r="L2076" s="5" t="str">
        <f aca="false">IF(ISBLANK(A2076),"",K2076/$M$1)</f>
        <v/>
      </c>
      <c r="M2076" s="5" t="str">
        <f aca="false">IF(ISBLANK(A2076),"",K2076/($M$1+SUM(K$3:K2075)))</f>
        <v/>
      </c>
      <c r="N2076" s="0" t="str">
        <f aca="false">IF(ISBLANK(A2076),"",IF(H2077=0,NETWORKDAYS($H$3,H2076,holiday!$B$2:$B$10),IF(DAY(H2076)&lt;DAY(H2077),NETWORKDAYS($H$3,H2076,holiday!$B$2:$B$10),0)))</f>
        <v/>
      </c>
      <c r="O2076" s="0" t="str">
        <f aca="false">IF(ISBLANK(A2076),"",SUMIF($A$3:$A2076,O$2,$B$3:$B2076))</f>
        <v/>
      </c>
      <c r="P2076" s="0" t="str">
        <f aca="false">IF(ISBLANK(A2076),"",SUMIF($A$3:$A2076,P$2,$B$3:$B2076))</f>
        <v/>
      </c>
      <c r="Q2076" s="0" t="str">
        <f aca="false">IF(ISBLANK(A2076),"",SUMIF($A$3:$A2076,Q$2,$B$3:$B2076))</f>
        <v/>
      </c>
      <c r="R2076" s="0" t="str">
        <f aca="false">IF(ISBLANK(A2076),"",SUMIF($A$3:$A2076,R$2,$B$3:$B2076))</f>
        <v/>
      </c>
      <c r="T2076" s="9" t="str">
        <f aca="false">IF(ISBLANK(A2076),"",IF($A2076=T$2,$C2076,T2075))</f>
        <v/>
      </c>
      <c r="U2076" s="9" t="str">
        <f aca="false">IF(ISBLANK(A2076),"",IF($A2076=U$2,$C2076,U2075))</f>
        <v/>
      </c>
      <c r="V2076" s="9" t="str">
        <f aca="false">IF(ISBLANK(A2076),"",IF($A2076=V$2,$C2076,V2075))</f>
        <v/>
      </c>
      <c r="W2076" s="9" t="str">
        <f aca="false">IF(ISBLANK(A2076),"",IF($A2076=W$2,$C2076,W2075))</f>
        <v/>
      </c>
    </row>
    <row r="2077" customFormat="false" ht="14.1" hidden="false" customHeight="false" outlineLevel="0" collapsed="false">
      <c r="H2077" s="8" t="n">
        <f aca="false">IF(ISBLANK(D2077),,LEFT(D2077,LEN(D2077)-6)*1)</f>
        <v>0</v>
      </c>
      <c r="I2077" s="9" t="str">
        <f aca="false">IF(ISBLANK(A2077),"",-B2077*C2077)</f>
        <v/>
      </c>
      <c r="J2077" s="9" t="str">
        <f aca="false">IF(ISBLANK(A2077),"",-SUM(I$3:I2077))</f>
        <v/>
      </c>
      <c r="K2077" s="9" t="str">
        <f aca="false">IF(ISBLANK(A2077),"",SUMPRODUCT(O2077:R2077,T2077:W2077)-J2077)</f>
        <v/>
      </c>
      <c r="L2077" s="5" t="str">
        <f aca="false">IF(ISBLANK(A2077),"",K2077/$M$1)</f>
        <v/>
      </c>
      <c r="M2077" s="5" t="str">
        <f aca="false">IF(ISBLANK(A2077),"",K2077/($M$1+SUM(K$3:K2076)))</f>
        <v/>
      </c>
      <c r="N2077" s="0" t="str">
        <f aca="false">IF(ISBLANK(A2077),"",IF(H2078=0,NETWORKDAYS($H$3,H2077,holiday!$B$2:$B$10),IF(DAY(H2077)&lt;DAY(H2078),NETWORKDAYS($H$3,H2077,holiday!$B$2:$B$10),0)))</f>
        <v/>
      </c>
      <c r="O2077" s="0" t="str">
        <f aca="false">IF(ISBLANK(A2077),"",SUMIF($A$3:$A2077,O$2,$B$3:$B2077))</f>
        <v/>
      </c>
      <c r="P2077" s="0" t="str">
        <f aca="false">IF(ISBLANK(A2077),"",SUMIF($A$3:$A2077,P$2,$B$3:$B2077))</f>
        <v/>
      </c>
      <c r="Q2077" s="0" t="str">
        <f aca="false">IF(ISBLANK(A2077),"",SUMIF($A$3:$A2077,Q$2,$B$3:$B2077))</f>
        <v/>
      </c>
      <c r="R2077" s="0" t="str">
        <f aca="false">IF(ISBLANK(A2077),"",SUMIF($A$3:$A2077,R$2,$B$3:$B2077))</f>
        <v/>
      </c>
      <c r="T2077" s="9" t="str">
        <f aca="false">IF(ISBLANK(A2077),"",IF($A2077=T$2,$C2077,T2076))</f>
        <v/>
      </c>
      <c r="U2077" s="9" t="str">
        <f aca="false">IF(ISBLANK(A2077),"",IF($A2077=U$2,$C2077,U2076))</f>
        <v/>
      </c>
      <c r="V2077" s="9" t="str">
        <f aca="false">IF(ISBLANK(A2077),"",IF($A2077=V$2,$C2077,V2076))</f>
        <v/>
      </c>
      <c r="W2077" s="9" t="str">
        <f aca="false">IF(ISBLANK(A2077),"",IF($A2077=W$2,$C2077,W2076))</f>
        <v/>
      </c>
    </row>
    <row r="2078" customFormat="false" ht="14.1" hidden="false" customHeight="false" outlineLevel="0" collapsed="false">
      <c r="H2078" s="8" t="n">
        <f aca="false">IF(ISBLANK(D2078),,LEFT(D2078,LEN(D2078)-6)*1)</f>
        <v>0</v>
      </c>
      <c r="I2078" s="9" t="str">
        <f aca="false">IF(ISBLANK(A2078),"",-B2078*C2078)</f>
        <v/>
      </c>
      <c r="J2078" s="9" t="str">
        <f aca="false">IF(ISBLANK(A2078),"",-SUM(I$3:I2078))</f>
        <v/>
      </c>
      <c r="K2078" s="9" t="str">
        <f aca="false">IF(ISBLANK(A2078),"",SUMPRODUCT(O2078:R2078,T2078:W2078)-J2078)</f>
        <v/>
      </c>
      <c r="L2078" s="5" t="str">
        <f aca="false">IF(ISBLANK(A2078),"",K2078/$M$1)</f>
        <v/>
      </c>
      <c r="M2078" s="5" t="str">
        <f aca="false">IF(ISBLANK(A2078),"",K2078/($M$1+SUM(K$3:K2077)))</f>
        <v/>
      </c>
      <c r="N2078" s="0" t="str">
        <f aca="false">IF(ISBLANK(A2078),"",IF(H2079=0,NETWORKDAYS($H$3,H2078,holiday!$B$2:$B$10),IF(DAY(H2078)&lt;DAY(H2079),NETWORKDAYS($H$3,H2078,holiday!$B$2:$B$10),0)))</f>
        <v/>
      </c>
      <c r="O2078" s="0" t="str">
        <f aca="false">IF(ISBLANK(A2078),"",SUMIF($A$3:$A2078,O$2,$B$3:$B2078))</f>
        <v/>
      </c>
      <c r="P2078" s="0" t="str">
        <f aca="false">IF(ISBLANK(A2078),"",SUMIF($A$3:$A2078,P$2,$B$3:$B2078))</f>
        <v/>
      </c>
      <c r="Q2078" s="0" t="str">
        <f aca="false">IF(ISBLANK(A2078),"",SUMIF($A$3:$A2078,Q$2,$B$3:$B2078))</f>
        <v/>
      </c>
      <c r="R2078" s="0" t="str">
        <f aca="false">IF(ISBLANK(A2078),"",SUMIF($A$3:$A2078,R$2,$B$3:$B2078))</f>
        <v/>
      </c>
      <c r="T2078" s="9" t="str">
        <f aca="false">IF(ISBLANK(A2078),"",IF($A2078=T$2,$C2078,T2077))</f>
        <v/>
      </c>
      <c r="U2078" s="9" t="str">
        <f aca="false">IF(ISBLANK(A2078),"",IF($A2078=U$2,$C2078,U2077))</f>
        <v/>
      </c>
      <c r="V2078" s="9" t="str">
        <f aca="false">IF(ISBLANK(A2078),"",IF($A2078=V$2,$C2078,V2077))</f>
        <v/>
      </c>
      <c r="W2078" s="9" t="str">
        <f aca="false">IF(ISBLANK(A2078),"",IF($A2078=W$2,$C2078,W2077))</f>
        <v/>
      </c>
    </row>
    <row r="2079" customFormat="false" ht="14.1" hidden="false" customHeight="false" outlineLevel="0" collapsed="false">
      <c r="H2079" s="8" t="n">
        <f aca="false">IF(ISBLANK(D2079),,LEFT(D2079,LEN(D2079)-6)*1)</f>
        <v>0</v>
      </c>
      <c r="I2079" s="9" t="str">
        <f aca="false">IF(ISBLANK(A2079),"",-B2079*C2079)</f>
        <v/>
      </c>
      <c r="J2079" s="9" t="str">
        <f aca="false">IF(ISBLANK(A2079),"",-SUM(I$3:I2079))</f>
        <v/>
      </c>
      <c r="K2079" s="9" t="str">
        <f aca="false">IF(ISBLANK(A2079),"",SUMPRODUCT(O2079:R2079,T2079:W2079)-J2079)</f>
        <v/>
      </c>
      <c r="L2079" s="5" t="str">
        <f aca="false">IF(ISBLANK(A2079),"",K2079/$M$1)</f>
        <v/>
      </c>
      <c r="M2079" s="5" t="str">
        <f aca="false">IF(ISBLANK(A2079),"",K2079/($M$1+SUM(K$3:K2078)))</f>
        <v/>
      </c>
      <c r="N2079" s="0" t="str">
        <f aca="false">IF(ISBLANK(A2079),"",IF(H2080=0,NETWORKDAYS($H$3,H2079,holiday!$B$2:$B$10),IF(DAY(H2079)&lt;DAY(H2080),NETWORKDAYS($H$3,H2079,holiday!$B$2:$B$10),0)))</f>
        <v/>
      </c>
      <c r="O2079" s="0" t="str">
        <f aca="false">IF(ISBLANK(A2079),"",SUMIF($A$3:$A2079,O$2,$B$3:$B2079))</f>
        <v/>
      </c>
      <c r="P2079" s="0" t="str">
        <f aca="false">IF(ISBLANK(A2079),"",SUMIF($A$3:$A2079,P$2,$B$3:$B2079))</f>
        <v/>
      </c>
      <c r="Q2079" s="0" t="str">
        <f aca="false">IF(ISBLANK(A2079),"",SUMIF($A$3:$A2079,Q$2,$B$3:$B2079))</f>
        <v/>
      </c>
      <c r="R2079" s="0" t="str">
        <f aca="false">IF(ISBLANK(A2079),"",SUMIF($A$3:$A2079,R$2,$B$3:$B2079))</f>
        <v/>
      </c>
      <c r="T2079" s="9" t="str">
        <f aca="false">IF(ISBLANK(A2079),"",IF($A2079=T$2,$C2079,T2078))</f>
        <v/>
      </c>
      <c r="U2079" s="9" t="str">
        <f aca="false">IF(ISBLANK(A2079),"",IF($A2079=U$2,$C2079,U2078))</f>
        <v/>
      </c>
      <c r="V2079" s="9" t="str">
        <f aca="false">IF(ISBLANK(A2079),"",IF($A2079=V$2,$C2079,V2078))</f>
        <v/>
      </c>
      <c r="W2079" s="9" t="str">
        <f aca="false">IF(ISBLANK(A2079),"",IF($A2079=W$2,$C2079,W2078))</f>
        <v/>
      </c>
    </row>
    <row r="2080" customFormat="false" ht="14.1" hidden="false" customHeight="false" outlineLevel="0" collapsed="false">
      <c r="H2080" s="8" t="n">
        <f aca="false">IF(ISBLANK(D2080),,LEFT(D2080,LEN(D2080)-6)*1)</f>
        <v>0</v>
      </c>
      <c r="I2080" s="9" t="str">
        <f aca="false">IF(ISBLANK(A2080),"",-B2080*C2080)</f>
        <v/>
      </c>
      <c r="J2080" s="9" t="str">
        <f aca="false">IF(ISBLANK(A2080),"",-SUM(I$3:I2080))</f>
        <v/>
      </c>
      <c r="K2080" s="9" t="str">
        <f aca="false">IF(ISBLANK(A2080),"",SUMPRODUCT(O2080:R2080,T2080:W2080)-J2080)</f>
        <v/>
      </c>
      <c r="L2080" s="5" t="str">
        <f aca="false">IF(ISBLANK(A2080),"",K2080/$M$1)</f>
        <v/>
      </c>
      <c r="M2080" s="5" t="str">
        <f aca="false">IF(ISBLANK(A2080),"",K2080/($M$1+SUM(K$3:K2079)))</f>
        <v/>
      </c>
      <c r="N2080" s="0" t="str">
        <f aca="false">IF(ISBLANK(A2080),"",IF(H2081=0,NETWORKDAYS($H$3,H2080,holiday!$B$2:$B$10),IF(DAY(H2080)&lt;DAY(H2081),NETWORKDAYS($H$3,H2080,holiday!$B$2:$B$10),0)))</f>
        <v/>
      </c>
      <c r="O2080" s="0" t="str">
        <f aca="false">IF(ISBLANK(A2080),"",SUMIF($A$3:$A2080,O$2,$B$3:$B2080))</f>
        <v/>
      </c>
      <c r="P2080" s="0" t="str">
        <f aca="false">IF(ISBLANK(A2080),"",SUMIF($A$3:$A2080,P$2,$B$3:$B2080))</f>
        <v/>
      </c>
      <c r="Q2080" s="0" t="str">
        <f aca="false">IF(ISBLANK(A2080),"",SUMIF($A$3:$A2080,Q$2,$B$3:$B2080))</f>
        <v/>
      </c>
      <c r="R2080" s="0" t="str">
        <f aca="false">IF(ISBLANK(A2080),"",SUMIF($A$3:$A2080,R$2,$B$3:$B2080))</f>
        <v/>
      </c>
      <c r="T2080" s="9" t="str">
        <f aca="false">IF(ISBLANK(A2080),"",IF($A2080=T$2,$C2080,T2079))</f>
        <v/>
      </c>
      <c r="U2080" s="9" t="str">
        <f aca="false">IF(ISBLANK(A2080),"",IF($A2080=U$2,$C2080,U2079))</f>
        <v/>
      </c>
      <c r="V2080" s="9" t="str">
        <f aca="false">IF(ISBLANK(A2080),"",IF($A2080=V$2,$C2080,V2079))</f>
        <v/>
      </c>
      <c r="W2080" s="9" t="str">
        <f aca="false">IF(ISBLANK(A2080),"",IF($A2080=W$2,$C2080,W2079))</f>
        <v/>
      </c>
    </row>
    <row r="2081" customFormat="false" ht="14.1" hidden="false" customHeight="false" outlineLevel="0" collapsed="false">
      <c r="H2081" s="8" t="n">
        <f aca="false">IF(ISBLANK(D2081),,LEFT(D2081,LEN(D2081)-6)*1)</f>
        <v>0</v>
      </c>
      <c r="I2081" s="9" t="str">
        <f aca="false">IF(ISBLANK(A2081),"",-B2081*C2081)</f>
        <v/>
      </c>
      <c r="J2081" s="9" t="str">
        <f aca="false">IF(ISBLANK(A2081),"",-SUM(I$3:I2081))</f>
        <v/>
      </c>
      <c r="K2081" s="9" t="str">
        <f aca="false">IF(ISBLANK(A2081),"",SUMPRODUCT(O2081:R2081,T2081:W2081)-J2081)</f>
        <v/>
      </c>
      <c r="L2081" s="5" t="str">
        <f aca="false">IF(ISBLANK(A2081),"",K2081/$M$1)</f>
        <v/>
      </c>
      <c r="M2081" s="5" t="str">
        <f aca="false">IF(ISBLANK(A2081),"",K2081/($M$1+SUM(K$3:K2080)))</f>
        <v/>
      </c>
      <c r="N2081" s="0" t="str">
        <f aca="false">IF(ISBLANK(A2081),"",IF(H2082=0,NETWORKDAYS($H$3,H2081,holiday!$B$2:$B$10),IF(DAY(H2081)&lt;DAY(H2082),NETWORKDAYS($H$3,H2081,holiday!$B$2:$B$10),0)))</f>
        <v/>
      </c>
      <c r="O2081" s="0" t="str">
        <f aca="false">IF(ISBLANK(A2081),"",SUMIF($A$3:$A2081,O$2,$B$3:$B2081))</f>
        <v/>
      </c>
      <c r="P2081" s="0" t="str">
        <f aca="false">IF(ISBLANK(A2081),"",SUMIF($A$3:$A2081,P$2,$B$3:$B2081))</f>
        <v/>
      </c>
      <c r="Q2081" s="0" t="str">
        <f aca="false">IF(ISBLANK(A2081),"",SUMIF($A$3:$A2081,Q$2,$B$3:$B2081))</f>
        <v/>
      </c>
      <c r="R2081" s="0" t="str">
        <f aca="false">IF(ISBLANK(A2081),"",SUMIF($A$3:$A2081,R$2,$B$3:$B2081))</f>
        <v/>
      </c>
      <c r="T2081" s="9" t="str">
        <f aca="false">IF(ISBLANK(A2081),"",IF($A2081=T$2,$C2081,T2080))</f>
        <v/>
      </c>
      <c r="U2081" s="9" t="str">
        <f aca="false">IF(ISBLANK(A2081),"",IF($A2081=U$2,$C2081,U2080))</f>
        <v/>
      </c>
      <c r="V2081" s="9" t="str">
        <f aca="false">IF(ISBLANK(A2081),"",IF($A2081=V$2,$C2081,V2080))</f>
        <v/>
      </c>
      <c r="W2081" s="9" t="str">
        <f aca="false">IF(ISBLANK(A2081),"",IF($A2081=W$2,$C2081,W2080))</f>
        <v/>
      </c>
    </row>
    <row r="2082" customFormat="false" ht="14.1" hidden="false" customHeight="false" outlineLevel="0" collapsed="false">
      <c r="H2082" s="8" t="n">
        <f aca="false">IF(ISBLANK(D2082),,LEFT(D2082,LEN(D2082)-6)*1)</f>
        <v>0</v>
      </c>
      <c r="I2082" s="9" t="str">
        <f aca="false">IF(ISBLANK(A2082),"",-B2082*C2082)</f>
        <v/>
      </c>
      <c r="J2082" s="9" t="str">
        <f aca="false">IF(ISBLANK(A2082),"",-SUM(I$3:I2082))</f>
        <v/>
      </c>
      <c r="K2082" s="9" t="str">
        <f aca="false">IF(ISBLANK(A2082),"",SUMPRODUCT(O2082:R2082,T2082:W2082)-J2082)</f>
        <v/>
      </c>
      <c r="L2082" s="5" t="str">
        <f aca="false">IF(ISBLANK(A2082),"",K2082/$M$1)</f>
        <v/>
      </c>
      <c r="M2082" s="5" t="str">
        <f aca="false">IF(ISBLANK(A2082),"",K2082/($M$1+SUM(K$3:K2081)))</f>
        <v/>
      </c>
      <c r="N2082" s="0" t="str">
        <f aca="false">IF(ISBLANK(A2082),"",IF(H2083=0,NETWORKDAYS($H$3,H2082,holiday!$B$2:$B$10),IF(DAY(H2082)&lt;DAY(H2083),NETWORKDAYS($H$3,H2082,holiday!$B$2:$B$10),0)))</f>
        <v/>
      </c>
      <c r="O2082" s="0" t="str">
        <f aca="false">IF(ISBLANK(A2082),"",SUMIF($A$3:$A2082,O$2,$B$3:$B2082))</f>
        <v/>
      </c>
      <c r="P2082" s="0" t="str">
        <f aca="false">IF(ISBLANK(A2082),"",SUMIF($A$3:$A2082,P$2,$B$3:$B2082))</f>
        <v/>
      </c>
      <c r="Q2082" s="0" t="str">
        <f aca="false">IF(ISBLANK(A2082),"",SUMIF($A$3:$A2082,Q$2,$B$3:$B2082))</f>
        <v/>
      </c>
      <c r="R2082" s="0" t="str">
        <f aca="false">IF(ISBLANK(A2082),"",SUMIF($A$3:$A2082,R$2,$B$3:$B2082))</f>
        <v/>
      </c>
      <c r="T2082" s="9" t="str">
        <f aca="false">IF(ISBLANK(A2082),"",IF($A2082=T$2,$C2082,T2081))</f>
        <v/>
      </c>
      <c r="U2082" s="9" t="str">
        <f aca="false">IF(ISBLANK(A2082),"",IF($A2082=U$2,$C2082,U2081))</f>
        <v/>
      </c>
      <c r="V2082" s="9" t="str">
        <f aca="false">IF(ISBLANK(A2082),"",IF($A2082=V$2,$C2082,V2081))</f>
        <v/>
      </c>
      <c r="W2082" s="9" t="str">
        <f aca="false">IF(ISBLANK(A2082),"",IF($A2082=W$2,$C2082,W2081))</f>
        <v/>
      </c>
    </row>
    <row r="2083" customFormat="false" ht="14.1" hidden="false" customHeight="false" outlineLevel="0" collapsed="false">
      <c r="H2083" s="8" t="n">
        <f aca="false">IF(ISBLANK(D2083),,LEFT(D2083,LEN(D2083)-6)*1)</f>
        <v>0</v>
      </c>
      <c r="I2083" s="9" t="str">
        <f aca="false">IF(ISBLANK(A2083),"",-B2083*C2083)</f>
        <v/>
      </c>
      <c r="J2083" s="9" t="str">
        <f aca="false">IF(ISBLANK(A2083),"",-SUM(I$3:I2083))</f>
        <v/>
      </c>
      <c r="K2083" s="9" t="str">
        <f aca="false">IF(ISBLANK(A2083),"",SUMPRODUCT(O2083:R2083,T2083:W2083)-J2083)</f>
        <v/>
      </c>
      <c r="L2083" s="5" t="str">
        <f aca="false">IF(ISBLANK(A2083),"",K2083/$M$1)</f>
        <v/>
      </c>
      <c r="M2083" s="5" t="str">
        <f aca="false">IF(ISBLANK(A2083),"",K2083/($M$1+SUM(K$3:K2082)))</f>
        <v/>
      </c>
      <c r="N2083" s="0" t="str">
        <f aca="false">IF(ISBLANK(A2083),"",IF(H2084=0,NETWORKDAYS($H$3,H2083,holiday!$B$2:$B$10),IF(DAY(H2083)&lt;DAY(H2084),NETWORKDAYS($H$3,H2083,holiday!$B$2:$B$10),0)))</f>
        <v/>
      </c>
      <c r="O2083" s="0" t="str">
        <f aca="false">IF(ISBLANK(A2083),"",SUMIF($A$3:$A2083,O$2,$B$3:$B2083))</f>
        <v/>
      </c>
      <c r="P2083" s="0" t="str">
        <f aca="false">IF(ISBLANK(A2083),"",SUMIF($A$3:$A2083,P$2,$B$3:$B2083))</f>
        <v/>
      </c>
      <c r="Q2083" s="0" t="str">
        <f aca="false">IF(ISBLANK(A2083),"",SUMIF($A$3:$A2083,Q$2,$B$3:$B2083))</f>
        <v/>
      </c>
      <c r="R2083" s="0" t="str">
        <f aca="false">IF(ISBLANK(A2083),"",SUMIF($A$3:$A2083,R$2,$B$3:$B2083))</f>
        <v/>
      </c>
      <c r="T2083" s="9" t="str">
        <f aca="false">IF(ISBLANK(A2083),"",IF($A2083=T$2,$C2083,T2082))</f>
        <v/>
      </c>
      <c r="U2083" s="9" t="str">
        <f aca="false">IF(ISBLANK(A2083),"",IF($A2083=U$2,$C2083,U2082))</f>
        <v/>
      </c>
      <c r="V2083" s="9" t="str">
        <f aca="false">IF(ISBLANK(A2083),"",IF($A2083=V$2,$C2083,V2082))</f>
        <v/>
      </c>
      <c r="W2083" s="9" t="str">
        <f aca="false">IF(ISBLANK(A2083),"",IF($A2083=W$2,$C2083,W2082))</f>
        <v/>
      </c>
    </row>
    <row r="2084" customFormat="false" ht="14.1" hidden="false" customHeight="false" outlineLevel="0" collapsed="false">
      <c r="H2084" s="8" t="n">
        <f aca="false">IF(ISBLANK(D2084),,LEFT(D2084,LEN(D2084)-6)*1)</f>
        <v>0</v>
      </c>
      <c r="I2084" s="9" t="str">
        <f aca="false">IF(ISBLANK(A2084),"",-B2084*C2084)</f>
        <v/>
      </c>
      <c r="J2084" s="9" t="str">
        <f aca="false">IF(ISBLANK(A2084),"",-SUM(I$3:I2084))</f>
        <v/>
      </c>
      <c r="K2084" s="9" t="str">
        <f aca="false">IF(ISBLANK(A2084),"",SUMPRODUCT(O2084:R2084,T2084:W2084)-J2084)</f>
        <v/>
      </c>
      <c r="L2084" s="5" t="str">
        <f aca="false">IF(ISBLANK(A2084),"",K2084/$M$1)</f>
        <v/>
      </c>
      <c r="M2084" s="5" t="str">
        <f aca="false">IF(ISBLANK(A2084),"",K2084/($M$1+SUM(K$3:K2083)))</f>
        <v/>
      </c>
      <c r="N2084" s="0" t="str">
        <f aca="false">IF(ISBLANK(A2084),"",IF(H2085=0,NETWORKDAYS($H$3,H2084,holiday!$B$2:$B$10),IF(DAY(H2084)&lt;DAY(H2085),NETWORKDAYS($H$3,H2084,holiday!$B$2:$B$10),0)))</f>
        <v/>
      </c>
      <c r="O2084" s="0" t="str">
        <f aca="false">IF(ISBLANK(A2084),"",SUMIF($A$3:$A2084,O$2,$B$3:$B2084))</f>
        <v/>
      </c>
      <c r="P2084" s="0" t="str">
        <f aca="false">IF(ISBLANK(A2084),"",SUMIF($A$3:$A2084,P$2,$B$3:$B2084))</f>
        <v/>
      </c>
      <c r="Q2084" s="0" t="str">
        <f aca="false">IF(ISBLANK(A2084),"",SUMIF($A$3:$A2084,Q$2,$B$3:$B2084))</f>
        <v/>
      </c>
      <c r="R2084" s="0" t="str">
        <f aca="false">IF(ISBLANK(A2084),"",SUMIF($A$3:$A2084,R$2,$B$3:$B2084))</f>
        <v/>
      </c>
      <c r="T2084" s="9" t="str">
        <f aca="false">IF(ISBLANK(A2084),"",IF($A2084=T$2,$C2084,T2083))</f>
        <v/>
      </c>
      <c r="U2084" s="9" t="str">
        <f aca="false">IF(ISBLANK(A2084),"",IF($A2084=U$2,$C2084,U2083))</f>
        <v/>
      </c>
      <c r="V2084" s="9" t="str">
        <f aca="false">IF(ISBLANK(A2084),"",IF($A2084=V$2,$C2084,V2083))</f>
        <v/>
      </c>
      <c r="W2084" s="9" t="str">
        <f aca="false">IF(ISBLANK(A2084),"",IF($A2084=W$2,$C2084,W2083))</f>
        <v/>
      </c>
    </row>
    <row r="2085" customFormat="false" ht="14.1" hidden="false" customHeight="false" outlineLevel="0" collapsed="false">
      <c r="H2085" s="8" t="n">
        <f aca="false">IF(ISBLANK(D2085),,LEFT(D2085,LEN(D2085)-6)*1)</f>
        <v>0</v>
      </c>
      <c r="I2085" s="9" t="str">
        <f aca="false">IF(ISBLANK(A2085),"",-B2085*C2085)</f>
        <v/>
      </c>
      <c r="J2085" s="9" t="str">
        <f aca="false">IF(ISBLANK(A2085),"",-SUM(I$3:I2085))</f>
        <v/>
      </c>
      <c r="K2085" s="9" t="str">
        <f aca="false">IF(ISBLANK(A2085),"",SUMPRODUCT(O2085:R2085,T2085:W2085)-J2085)</f>
        <v/>
      </c>
      <c r="L2085" s="5" t="str">
        <f aca="false">IF(ISBLANK(A2085),"",K2085/$M$1)</f>
        <v/>
      </c>
      <c r="M2085" s="5" t="str">
        <f aca="false">IF(ISBLANK(A2085),"",K2085/($M$1+SUM(K$3:K2084)))</f>
        <v/>
      </c>
      <c r="N2085" s="0" t="str">
        <f aca="false">IF(ISBLANK(A2085),"",IF(H2086=0,NETWORKDAYS($H$3,H2085,holiday!$B$2:$B$10),IF(DAY(H2085)&lt;DAY(H2086),NETWORKDAYS($H$3,H2085,holiday!$B$2:$B$10),0)))</f>
        <v/>
      </c>
      <c r="O2085" s="0" t="str">
        <f aca="false">IF(ISBLANK(A2085),"",SUMIF($A$3:$A2085,O$2,$B$3:$B2085))</f>
        <v/>
      </c>
      <c r="P2085" s="0" t="str">
        <f aca="false">IF(ISBLANK(A2085),"",SUMIF($A$3:$A2085,P$2,$B$3:$B2085))</f>
        <v/>
      </c>
      <c r="Q2085" s="0" t="str">
        <f aca="false">IF(ISBLANK(A2085),"",SUMIF($A$3:$A2085,Q$2,$B$3:$B2085))</f>
        <v/>
      </c>
      <c r="R2085" s="0" t="str">
        <f aca="false">IF(ISBLANK(A2085),"",SUMIF($A$3:$A2085,R$2,$B$3:$B2085))</f>
        <v/>
      </c>
      <c r="T2085" s="9" t="str">
        <f aca="false">IF(ISBLANK(A2085),"",IF($A2085=T$2,$C2085,T2084))</f>
        <v/>
      </c>
      <c r="U2085" s="9" t="str">
        <f aca="false">IF(ISBLANK(A2085),"",IF($A2085=U$2,$C2085,U2084))</f>
        <v/>
      </c>
      <c r="V2085" s="9" t="str">
        <f aca="false">IF(ISBLANK(A2085),"",IF($A2085=V$2,$C2085,V2084))</f>
        <v/>
      </c>
      <c r="W2085" s="9" t="str">
        <f aca="false">IF(ISBLANK(A2085),"",IF($A2085=W$2,$C2085,W2084))</f>
        <v/>
      </c>
    </row>
    <row r="2086" customFormat="false" ht="14.1" hidden="false" customHeight="false" outlineLevel="0" collapsed="false">
      <c r="H2086" s="8" t="n">
        <f aca="false">IF(ISBLANK(D2086),,LEFT(D2086,LEN(D2086)-6)*1)</f>
        <v>0</v>
      </c>
      <c r="I2086" s="9" t="str">
        <f aca="false">IF(ISBLANK(A2086),"",-B2086*C2086)</f>
        <v/>
      </c>
      <c r="J2086" s="9" t="str">
        <f aca="false">IF(ISBLANK(A2086),"",-SUM(I$3:I2086))</f>
        <v/>
      </c>
      <c r="K2086" s="9" t="str">
        <f aca="false">IF(ISBLANK(A2086),"",SUMPRODUCT(O2086:R2086,T2086:W2086)-J2086)</f>
        <v/>
      </c>
      <c r="L2086" s="5" t="str">
        <f aca="false">IF(ISBLANK(A2086),"",K2086/$M$1)</f>
        <v/>
      </c>
      <c r="M2086" s="5" t="str">
        <f aca="false">IF(ISBLANK(A2086),"",K2086/($M$1+SUM(K$3:K2085)))</f>
        <v/>
      </c>
      <c r="N2086" s="0" t="str">
        <f aca="false">IF(ISBLANK(A2086),"",IF(H2087=0,NETWORKDAYS($H$3,H2086,holiday!$B$2:$B$10),IF(DAY(H2086)&lt;DAY(H2087),NETWORKDAYS($H$3,H2086,holiday!$B$2:$B$10),0)))</f>
        <v/>
      </c>
      <c r="O2086" s="0" t="str">
        <f aca="false">IF(ISBLANK(A2086),"",SUMIF($A$3:$A2086,O$2,$B$3:$B2086))</f>
        <v/>
      </c>
      <c r="P2086" s="0" t="str">
        <f aca="false">IF(ISBLANK(A2086),"",SUMIF($A$3:$A2086,P$2,$B$3:$B2086))</f>
        <v/>
      </c>
      <c r="Q2086" s="0" t="str">
        <f aca="false">IF(ISBLANK(A2086),"",SUMIF($A$3:$A2086,Q$2,$B$3:$B2086))</f>
        <v/>
      </c>
      <c r="R2086" s="0" t="str">
        <f aca="false">IF(ISBLANK(A2086),"",SUMIF($A$3:$A2086,R$2,$B$3:$B2086))</f>
        <v/>
      </c>
      <c r="T2086" s="9" t="str">
        <f aca="false">IF(ISBLANK(A2086),"",IF($A2086=T$2,$C2086,T2085))</f>
        <v/>
      </c>
      <c r="U2086" s="9" t="str">
        <f aca="false">IF(ISBLANK(A2086),"",IF($A2086=U$2,$C2086,U2085))</f>
        <v/>
      </c>
      <c r="V2086" s="9" t="str">
        <f aca="false">IF(ISBLANK(A2086),"",IF($A2086=V$2,$C2086,V2085))</f>
        <v/>
      </c>
      <c r="W2086" s="9" t="str">
        <f aca="false">IF(ISBLANK(A2086),"",IF($A2086=W$2,$C2086,W2085))</f>
        <v/>
      </c>
    </row>
    <row r="2087" customFormat="false" ht="14.1" hidden="false" customHeight="false" outlineLevel="0" collapsed="false">
      <c r="H2087" s="8" t="n">
        <f aca="false">IF(ISBLANK(D2087),,LEFT(D2087,LEN(D2087)-6)*1)</f>
        <v>0</v>
      </c>
      <c r="I2087" s="9" t="str">
        <f aca="false">IF(ISBLANK(A2087),"",-B2087*C2087)</f>
        <v/>
      </c>
      <c r="J2087" s="9" t="str">
        <f aca="false">IF(ISBLANK(A2087),"",-SUM(I$3:I2087))</f>
        <v/>
      </c>
      <c r="K2087" s="9" t="str">
        <f aca="false">IF(ISBLANK(A2087),"",SUMPRODUCT(O2087:R2087,T2087:W2087)-J2087)</f>
        <v/>
      </c>
      <c r="L2087" s="5" t="str">
        <f aca="false">IF(ISBLANK(A2087),"",K2087/$M$1)</f>
        <v/>
      </c>
      <c r="M2087" s="5" t="str">
        <f aca="false">IF(ISBLANK(A2087),"",K2087/($M$1+SUM(K$3:K2086)))</f>
        <v/>
      </c>
      <c r="N2087" s="0" t="str">
        <f aca="false">IF(ISBLANK(A2087),"",IF(H2088=0,NETWORKDAYS($H$3,H2087,holiday!$B$2:$B$10),IF(DAY(H2087)&lt;DAY(H2088),NETWORKDAYS($H$3,H2087,holiday!$B$2:$B$10),0)))</f>
        <v/>
      </c>
      <c r="O2087" s="0" t="str">
        <f aca="false">IF(ISBLANK(A2087),"",SUMIF($A$3:$A2087,O$2,$B$3:$B2087))</f>
        <v/>
      </c>
      <c r="P2087" s="0" t="str">
        <f aca="false">IF(ISBLANK(A2087),"",SUMIF($A$3:$A2087,P$2,$B$3:$B2087))</f>
        <v/>
      </c>
      <c r="Q2087" s="0" t="str">
        <f aca="false">IF(ISBLANK(A2087),"",SUMIF($A$3:$A2087,Q$2,$B$3:$B2087))</f>
        <v/>
      </c>
      <c r="R2087" s="0" t="str">
        <f aca="false">IF(ISBLANK(A2087),"",SUMIF($A$3:$A2087,R$2,$B$3:$B2087))</f>
        <v/>
      </c>
      <c r="T2087" s="9" t="str">
        <f aca="false">IF(ISBLANK(A2087),"",IF($A2087=T$2,$C2087,T2086))</f>
        <v/>
      </c>
      <c r="U2087" s="9" t="str">
        <f aca="false">IF(ISBLANK(A2087),"",IF($A2087=U$2,$C2087,U2086))</f>
        <v/>
      </c>
      <c r="V2087" s="9" t="str">
        <f aca="false">IF(ISBLANK(A2087),"",IF($A2087=V$2,$C2087,V2086))</f>
        <v/>
      </c>
      <c r="W2087" s="9" t="str">
        <f aca="false">IF(ISBLANK(A2087),"",IF($A2087=W$2,$C2087,W2086))</f>
        <v/>
      </c>
    </row>
    <row r="2088" customFormat="false" ht="14.1" hidden="false" customHeight="false" outlineLevel="0" collapsed="false">
      <c r="H2088" s="8" t="n">
        <f aca="false">IF(ISBLANK(D2088),,LEFT(D2088,LEN(D2088)-6)*1)</f>
        <v>0</v>
      </c>
      <c r="I2088" s="9" t="str">
        <f aca="false">IF(ISBLANK(A2088),"",-B2088*C2088)</f>
        <v/>
      </c>
      <c r="J2088" s="9" t="str">
        <f aca="false">IF(ISBLANK(A2088),"",-SUM(I$3:I2088))</f>
        <v/>
      </c>
      <c r="K2088" s="9" t="str">
        <f aca="false">IF(ISBLANK(A2088),"",SUMPRODUCT(O2088:R2088,T2088:W2088)-J2088)</f>
        <v/>
      </c>
      <c r="L2088" s="5" t="str">
        <f aca="false">IF(ISBLANK(A2088),"",K2088/$M$1)</f>
        <v/>
      </c>
      <c r="M2088" s="5" t="str">
        <f aca="false">IF(ISBLANK(A2088),"",K2088/($M$1+SUM(K$3:K2087)))</f>
        <v/>
      </c>
      <c r="N2088" s="0" t="str">
        <f aca="false">IF(ISBLANK(A2088),"",IF(H2089=0,NETWORKDAYS($H$3,H2088,holiday!$B$2:$B$10),IF(DAY(H2088)&lt;DAY(H2089),NETWORKDAYS($H$3,H2088,holiday!$B$2:$B$10),0)))</f>
        <v/>
      </c>
      <c r="O2088" s="0" t="str">
        <f aca="false">IF(ISBLANK(A2088),"",SUMIF($A$3:$A2088,O$2,$B$3:$B2088))</f>
        <v/>
      </c>
      <c r="P2088" s="0" t="str">
        <f aca="false">IF(ISBLANK(A2088),"",SUMIF($A$3:$A2088,P$2,$B$3:$B2088))</f>
        <v/>
      </c>
      <c r="Q2088" s="0" t="str">
        <f aca="false">IF(ISBLANK(A2088),"",SUMIF($A$3:$A2088,Q$2,$B$3:$B2088))</f>
        <v/>
      </c>
      <c r="R2088" s="0" t="str">
        <f aca="false">IF(ISBLANK(A2088),"",SUMIF($A$3:$A2088,R$2,$B$3:$B2088))</f>
        <v/>
      </c>
      <c r="T2088" s="9" t="str">
        <f aca="false">IF(ISBLANK(A2088),"",IF($A2088=T$2,$C2088,T2087))</f>
        <v/>
      </c>
      <c r="U2088" s="9" t="str">
        <f aca="false">IF(ISBLANK(A2088),"",IF($A2088=U$2,$C2088,U2087))</f>
        <v/>
      </c>
      <c r="V2088" s="9" t="str">
        <f aca="false">IF(ISBLANK(A2088),"",IF($A2088=V$2,$C2088,V2087))</f>
        <v/>
      </c>
      <c r="W2088" s="9" t="str">
        <f aca="false">IF(ISBLANK(A2088),"",IF($A2088=W$2,$C2088,W2087))</f>
        <v/>
      </c>
    </row>
    <row r="2089" customFormat="false" ht="14.1" hidden="false" customHeight="false" outlineLevel="0" collapsed="false">
      <c r="H2089" s="8" t="n">
        <f aca="false">IF(ISBLANK(D2089),,LEFT(D2089,LEN(D2089)-6)*1)</f>
        <v>0</v>
      </c>
      <c r="I2089" s="9" t="str">
        <f aca="false">IF(ISBLANK(A2089),"",-B2089*C2089)</f>
        <v/>
      </c>
      <c r="J2089" s="9" t="str">
        <f aca="false">IF(ISBLANK(A2089),"",-SUM(I$3:I2089))</f>
        <v/>
      </c>
      <c r="K2089" s="9" t="str">
        <f aca="false">IF(ISBLANK(A2089),"",SUMPRODUCT(O2089:R2089,T2089:W2089)-J2089)</f>
        <v/>
      </c>
      <c r="L2089" s="5" t="str">
        <f aca="false">IF(ISBLANK(A2089),"",K2089/$M$1)</f>
        <v/>
      </c>
      <c r="M2089" s="5" t="str">
        <f aca="false">IF(ISBLANK(A2089),"",K2089/($M$1+SUM(K$3:K2088)))</f>
        <v/>
      </c>
      <c r="N2089" s="0" t="str">
        <f aca="false">IF(ISBLANK(A2089),"",IF(H2090=0,NETWORKDAYS($H$3,H2089,holiday!$B$2:$B$10),IF(DAY(H2089)&lt;DAY(H2090),NETWORKDAYS($H$3,H2089,holiday!$B$2:$B$10),0)))</f>
        <v/>
      </c>
      <c r="O2089" s="0" t="str">
        <f aca="false">IF(ISBLANK(A2089),"",SUMIF($A$3:$A2089,O$2,$B$3:$B2089))</f>
        <v/>
      </c>
      <c r="P2089" s="0" t="str">
        <f aca="false">IF(ISBLANK(A2089),"",SUMIF($A$3:$A2089,P$2,$B$3:$B2089))</f>
        <v/>
      </c>
      <c r="Q2089" s="0" t="str">
        <f aca="false">IF(ISBLANK(A2089),"",SUMIF($A$3:$A2089,Q$2,$B$3:$B2089))</f>
        <v/>
      </c>
      <c r="R2089" s="0" t="str">
        <f aca="false">IF(ISBLANK(A2089),"",SUMIF($A$3:$A2089,R$2,$B$3:$B2089))</f>
        <v/>
      </c>
      <c r="T2089" s="9" t="str">
        <f aca="false">IF(ISBLANK(A2089),"",IF($A2089=T$2,$C2089,T2088))</f>
        <v/>
      </c>
      <c r="U2089" s="9" t="str">
        <f aca="false">IF(ISBLANK(A2089),"",IF($A2089=U$2,$C2089,U2088))</f>
        <v/>
      </c>
      <c r="V2089" s="9" t="str">
        <f aca="false">IF(ISBLANK(A2089),"",IF($A2089=V$2,$C2089,V2088))</f>
        <v/>
      </c>
      <c r="W2089" s="9" t="str">
        <f aca="false">IF(ISBLANK(A2089),"",IF($A2089=W$2,$C2089,W2088))</f>
        <v/>
      </c>
    </row>
    <row r="2090" customFormat="false" ht="14.1" hidden="false" customHeight="false" outlineLevel="0" collapsed="false">
      <c r="H2090" s="8" t="n">
        <f aca="false">IF(ISBLANK(D2090),,LEFT(D2090,LEN(D2090)-6)*1)</f>
        <v>0</v>
      </c>
      <c r="I2090" s="9" t="str">
        <f aca="false">IF(ISBLANK(A2090),"",-B2090*C2090)</f>
        <v/>
      </c>
      <c r="J2090" s="9" t="str">
        <f aca="false">IF(ISBLANK(A2090),"",-SUM(I$3:I2090))</f>
        <v/>
      </c>
      <c r="K2090" s="9" t="str">
        <f aca="false">IF(ISBLANK(A2090),"",SUMPRODUCT(O2090:R2090,T2090:W2090)-J2090)</f>
        <v/>
      </c>
      <c r="L2090" s="5" t="str">
        <f aca="false">IF(ISBLANK(A2090),"",K2090/$M$1)</f>
        <v/>
      </c>
      <c r="M2090" s="5" t="str">
        <f aca="false">IF(ISBLANK(A2090),"",K2090/($M$1+SUM(K$3:K2089)))</f>
        <v/>
      </c>
      <c r="N2090" s="0" t="str">
        <f aca="false">IF(ISBLANK(A2090),"",IF(H2091=0,NETWORKDAYS($H$3,H2090,holiday!$B$2:$B$10),IF(DAY(H2090)&lt;DAY(H2091),NETWORKDAYS($H$3,H2090,holiday!$B$2:$B$10),0)))</f>
        <v/>
      </c>
      <c r="O2090" s="0" t="str">
        <f aca="false">IF(ISBLANK(A2090),"",SUMIF($A$3:$A2090,O$2,$B$3:$B2090))</f>
        <v/>
      </c>
      <c r="P2090" s="0" t="str">
        <f aca="false">IF(ISBLANK(A2090),"",SUMIF($A$3:$A2090,P$2,$B$3:$B2090))</f>
        <v/>
      </c>
      <c r="Q2090" s="0" t="str">
        <f aca="false">IF(ISBLANK(A2090),"",SUMIF($A$3:$A2090,Q$2,$B$3:$B2090))</f>
        <v/>
      </c>
      <c r="R2090" s="0" t="str">
        <f aca="false">IF(ISBLANK(A2090),"",SUMIF($A$3:$A2090,R$2,$B$3:$B2090))</f>
        <v/>
      </c>
      <c r="T2090" s="9" t="str">
        <f aca="false">IF(ISBLANK(A2090),"",IF($A2090=T$2,$C2090,T2089))</f>
        <v/>
      </c>
      <c r="U2090" s="9" t="str">
        <f aca="false">IF(ISBLANK(A2090),"",IF($A2090=U$2,$C2090,U2089))</f>
        <v/>
      </c>
      <c r="V2090" s="9" t="str">
        <f aca="false">IF(ISBLANK(A2090),"",IF($A2090=V$2,$C2090,V2089))</f>
        <v/>
      </c>
      <c r="W2090" s="9" t="str">
        <f aca="false">IF(ISBLANK(A2090),"",IF($A2090=W$2,$C2090,W2089))</f>
        <v/>
      </c>
    </row>
    <row r="2091" customFormat="false" ht="14.1" hidden="false" customHeight="false" outlineLevel="0" collapsed="false">
      <c r="H2091" s="8" t="n">
        <f aca="false">IF(ISBLANK(D2091),,LEFT(D2091,LEN(D2091)-6)*1)</f>
        <v>0</v>
      </c>
      <c r="I2091" s="9" t="str">
        <f aca="false">IF(ISBLANK(A2091),"",-B2091*C2091)</f>
        <v/>
      </c>
      <c r="J2091" s="9" t="str">
        <f aca="false">IF(ISBLANK(A2091),"",-SUM(I$3:I2091))</f>
        <v/>
      </c>
      <c r="K2091" s="9" t="str">
        <f aca="false">IF(ISBLANK(A2091),"",SUMPRODUCT(O2091:R2091,T2091:W2091)-J2091)</f>
        <v/>
      </c>
      <c r="L2091" s="5" t="str">
        <f aca="false">IF(ISBLANK(A2091),"",K2091/$M$1)</f>
        <v/>
      </c>
      <c r="M2091" s="5" t="str">
        <f aca="false">IF(ISBLANK(A2091),"",K2091/($M$1+SUM(K$3:K2090)))</f>
        <v/>
      </c>
      <c r="N2091" s="0" t="str">
        <f aca="false">IF(ISBLANK(A2091),"",IF(H2092=0,NETWORKDAYS($H$3,H2091,holiday!$B$2:$B$10),IF(DAY(H2091)&lt;DAY(H2092),NETWORKDAYS($H$3,H2091,holiday!$B$2:$B$10),0)))</f>
        <v/>
      </c>
      <c r="O2091" s="0" t="str">
        <f aca="false">IF(ISBLANK(A2091),"",SUMIF($A$3:$A2091,O$2,$B$3:$B2091))</f>
        <v/>
      </c>
      <c r="P2091" s="0" t="str">
        <f aca="false">IF(ISBLANK(A2091),"",SUMIF($A$3:$A2091,P$2,$B$3:$B2091))</f>
        <v/>
      </c>
      <c r="Q2091" s="0" t="str">
        <f aca="false">IF(ISBLANK(A2091),"",SUMIF($A$3:$A2091,Q$2,$B$3:$B2091))</f>
        <v/>
      </c>
      <c r="R2091" s="0" t="str">
        <f aca="false">IF(ISBLANK(A2091),"",SUMIF($A$3:$A2091,R$2,$B$3:$B2091))</f>
        <v/>
      </c>
      <c r="T2091" s="9" t="str">
        <f aca="false">IF(ISBLANK(A2091),"",IF($A2091=T$2,$C2091,T2090))</f>
        <v/>
      </c>
      <c r="U2091" s="9" t="str">
        <f aca="false">IF(ISBLANK(A2091),"",IF($A2091=U$2,$C2091,U2090))</f>
        <v/>
      </c>
      <c r="V2091" s="9" t="str">
        <f aca="false">IF(ISBLANK(A2091),"",IF($A2091=V$2,$C2091,V2090))</f>
        <v/>
      </c>
      <c r="W2091" s="9" t="str">
        <f aca="false">IF(ISBLANK(A2091),"",IF($A2091=W$2,$C2091,W2090))</f>
        <v/>
      </c>
    </row>
    <row r="2092" customFormat="false" ht="14.1" hidden="false" customHeight="false" outlineLevel="0" collapsed="false">
      <c r="H2092" s="8" t="n">
        <f aca="false">IF(ISBLANK(D2092),,LEFT(D2092,LEN(D2092)-6)*1)</f>
        <v>0</v>
      </c>
      <c r="I2092" s="9" t="str">
        <f aca="false">IF(ISBLANK(A2092),"",-B2092*C2092)</f>
        <v/>
      </c>
      <c r="J2092" s="9" t="str">
        <f aca="false">IF(ISBLANK(A2092),"",-SUM(I$3:I2092))</f>
        <v/>
      </c>
      <c r="K2092" s="9" t="str">
        <f aca="false">IF(ISBLANK(A2092),"",SUMPRODUCT(O2092:R2092,T2092:W2092)-J2092)</f>
        <v/>
      </c>
      <c r="L2092" s="5" t="str">
        <f aca="false">IF(ISBLANK(A2092),"",K2092/$M$1)</f>
        <v/>
      </c>
      <c r="M2092" s="5" t="str">
        <f aca="false">IF(ISBLANK(A2092),"",K2092/($M$1+SUM(K$3:K2091)))</f>
        <v/>
      </c>
      <c r="N2092" s="0" t="str">
        <f aca="false">IF(ISBLANK(A2092),"",IF(H2093=0,NETWORKDAYS($H$3,H2092,holiday!$B$2:$B$10),IF(DAY(H2092)&lt;DAY(H2093),NETWORKDAYS($H$3,H2092,holiday!$B$2:$B$10),0)))</f>
        <v/>
      </c>
      <c r="O2092" s="0" t="str">
        <f aca="false">IF(ISBLANK(A2092),"",SUMIF($A$3:$A2092,O$2,$B$3:$B2092))</f>
        <v/>
      </c>
      <c r="P2092" s="0" t="str">
        <f aca="false">IF(ISBLANK(A2092),"",SUMIF($A$3:$A2092,P$2,$B$3:$B2092))</f>
        <v/>
      </c>
      <c r="Q2092" s="0" t="str">
        <f aca="false">IF(ISBLANK(A2092),"",SUMIF($A$3:$A2092,Q$2,$B$3:$B2092))</f>
        <v/>
      </c>
      <c r="R2092" s="0" t="str">
        <f aca="false">IF(ISBLANK(A2092),"",SUMIF($A$3:$A2092,R$2,$B$3:$B2092))</f>
        <v/>
      </c>
      <c r="T2092" s="9" t="str">
        <f aca="false">IF(ISBLANK(A2092),"",IF($A2092=T$2,$C2092,T2091))</f>
        <v/>
      </c>
      <c r="U2092" s="9" t="str">
        <f aca="false">IF(ISBLANK(A2092),"",IF($A2092=U$2,$C2092,U2091))</f>
        <v/>
      </c>
      <c r="V2092" s="9" t="str">
        <f aca="false">IF(ISBLANK(A2092),"",IF($A2092=V$2,$C2092,V2091))</f>
        <v/>
      </c>
      <c r="W2092" s="9" t="str">
        <f aca="false">IF(ISBLANK(A2092),"",IF($A2092=W$2,$C2092,W2091))</f>
        <v/>
      </c>
    </row>
    <row r="2093" customFormat="false" ht="14.1" hidden="false" customHeight="false" outlineLevel="0" collapsed="false">
      <c r="H2093" s="8" t="n">
        <f aca="false">IF(ISBLANK(D2093),,LEFT(D2093,LEN(D2093)-6)*1)</f>
        <v>0</v>
      </c>
      <c r="I2093" s="9" t="str">
        <f aca="false">IF(ISBLANK(A2093),"",-B2093*C2093)</f>
        <v/>
      </c>
      <c r="J2093" s="9" t="str">
        <f aca="false">IF(ISBLANK(A2093),"",-SUM(I$3:I2093))</f>
        <v/>
      </c>
      <c r="K2093" s="9" t="str">
        <f aca="false">IF(ISBLANK(A2093),"",SUMPRODUCT(O2093:R2093,T2093:W2093)-J2093)</f>
        <v/>
      </c>
      <c r="L2093" s="5" t="str">
        <f aca="false">IF(ISBLANK(A2093),"",K2093/$M$1)</f>
        <v/>
      </c>
      <c r="M2093" s="5" t="str">
        <f aca="false">IF(ISBLANK(A2093),"",K2093/($M$1+SUM(K$3:K2092)))</f>
        <v/>
      </c>
      <c r="N2093" s="0" t="str">
        <f aca="false">IF(ISBLANK(A2093),"",IF(H2094=0,NETWORKDAYS($H$3,H2093,holiday!$B$2:$B$10),IF(DAY(H2093)&lt;DAY(H2094),NETWORKDAYS($H$3,H2093,holiday!$B$2:$B$10),0)))</f>
        <v/>
      </c>
      <c r="O2093" s="0" t="str">
        <f aca="false">IF(ISBLANK(A2093),"",SUMIF($A$3:$A2093,O$2,$B$3:$B2093))</f>
        <v/>
      </c>
      <c r="P2093" s="0" t="str">
        <f aca="false">IF(ISBLANK(A2093),"",SUMIF($A$3:$A2093,P$2,$B$3:$B2093))</f>
        <v/>
      </c>
      <c r="Q2093" s="0" t="str">
        <f aca="false">IF(ISBLANK(A2093),"",SUMIF($A$3:$A2093,Q$2,$B$3:$B2093))</f>
        <v/>
      </c>
      <c r="R2093" s="0" t="str">
        <f aca="false">IF(ISBLANK(A2093),"",SUMIF($A$3:$A2093,R$2,$B$3:$B2093))</f>
        <v/>
      </c>
      <c r="T2093" s="9" t="str">
        <f aca="false">IF(ISBLANK(A2093),"",IF($A2093=T$2,$C2093,T2092))</f>
        <v/>
      </c>
      <c r="U2093" s="9" t="str">
        <f aca="false">IF(ISBLANK(A2093),"",IF($A2093=U$2,$C2093,U2092))</f>
        <v/>
      </c>
      <c r="V2093" s="9" t="str">
        <f aca="false">IF(ISBLANK(A2093),"",IF($A2093=V$2,$C2093,V2092))</f>
        <v/>
      </c>
      <c r="W2093" s="9" t="str">
        <f aca="false">IF(ISBLANK(A2093),"",IF($A2093=W$2,$C2093,W2092))</f>
        <v/>
      </c>
    </row>
    <row r="2094" customFormat="false" ht="14.1" hidden="false" customHeight="false" outlineLevel="0" collapsed="false">
      <c r="H2094" s="8" t="n">
        <f aca="false">IF(ISBLANK(D2094),,LEFT(D2094,LEN(D2094)-6)*1)</f>
        <v>0</v>
      </c>
      <c r="I2094" s="9" t="str">
        <f aca="false">IF(ISBLANK(A2094),"",-B2094*C2094)</f>
        <v/>
      </c>
      <c r="J2094" s="9" t="str">
        <f aca="false">IF(ISBLANK(A2094),"",-SUM(I$3:I2094))</f>
        <v/>
      </c>
      <c r="K2094" s="9" t="str">
        <f aca="false">IF(ISBLANK(A2094),"",SUMPRODUCT(O2094:R2094,T2094:W2094)-J2094)</f>
        <v/>
      </c>
      <c r="L2094" s="5" t="str">
        <f aca="false">IF(ISBLANK(A2094),"",K2094/$M$1)</f>
        <v/>
      </c>
      <c r="M2094" s="5" t="str">
        <f aca="false">IF(ISBLANK(A2094),"",K2094/($M$1+SUM(K$3:K2093)))</f>
        <v/>
      </c>
      <c r="N2094" s="0" t="str">
        <f aca="false">IF(ISBLANK(A2094),"",IF(H2095=0,NETWORKDAYS($H$3,H2094,holiday!$B$2:$B$10),IF(DAY(H2094)&lt;DAY(H2095),NETWORKDAYS($H$3,H2094,holiday!$B$2:$B$10),0)))</f>
        <v/>
      </c>
      <c r="O2094" s="0" t="str">
        <f aca="false">IF(ISBLANK(A2094),"",SUMIF($A$3:$A2094,O$2,$B$3:$B2094))</f>
        <v/>
      </c>
      <c r="P2094" s="0" t="str">
        <f aca="false">IF(ISBLANK(A2094),"",SUMIF($A$3:$A2094,P$2,$B$3:$B2094))</f>
        <v/>
      </c>
      <c r="Q2094" s="0" t="str">
        <f aca="false">IF(ISBLANK(A2094),"",SUMIF($A$3:$A2094,Q$2,$B$3:$B2094))</f>
        <v/>
      </c>
      <c r="R2094" s="0" t="str">
        <f aca="false">IF(ISBLANK(A2094),"",SUMIF($A$3:$A2094,R$2,$B$3:$B2094))</f>
        <v/>
      </c>
      <c r="T2094" s="9" t="str">
        <f aca="false">IF(ISBLANK(A2094),"",IF($A2094=T$2,$C2094,T2093))</f>
        <v/>
      </c>
      <c r="U2094" s="9" t="str">
        <f aca="false">IF(ISBLANK(A2094),"",IF($A2094=U$2,$C2094,U2093))</f>
        <v/>
      </c>
      <c r="V2094" s="9" t="str">
        <f aca="false">IF(ISBLANK(A2094),"",IF($A2094=V$2,$C2094,V2093))</f>
        <v/>
      </c>
      <c r="W2094" s="9" t="str">
        <f aca="false">IF(ISBLANK(A2094),"",IF($A2094=W$2,$C2094,W2093))</f>
        <v/>
      </c>
    </row>
    <row r="2095" customFormat="false" ht="14.1" hidden="false" customHeight="false" outlineLevel="0" collapsed="false">
      <c r="H2095" s="8" t="n">
        <f aca="false">IF(ISBLANK(D2095),,LEFT(D2095,LEN(D2095)-6)*1)</f>
        <v>0</v>
      </c>
      <c r="I2095" s="9" t="str">
        <f aca="false">IF(ISBLANK(A2095),"",-B2095*C2095)</f>
        <v/>
      </c>
      <c r="J2095" s="9" t="str">
        <f aca="false">IF(ISBLANK(A2095),"",-SUM(I$3:I2095))</f>
        <v/>
      </c>
      <c r="K2095" s="9" t="str">
        <f aca="false">IF(ISBLANK(A2095),"",SUMPRODUCT(O2095:R2095,T2095:W2095)-J2095)</f>
        <v/>
      </c>
      <c r="L2095" s="5" t="str">
        <f aca="false">IF(ISBLANK(A2095),"",K2095/$M$1)</f>
        <v/>
      </c>
      <c r="M2095" s="5" t="str">
        <f aca="false">IF(ISBLANK(A2095),"",K2095/($M$1+SUM(K$3:K2094)))</f>
        <v/>
      </c>
      <c r="N2095" s="0" t="str">
        <f aca="false">IF(ISBLANK(A2095),"",IF(H2096=0,NETWORKDAYS($H$3,H2095,holiday!$B$2:$B$10),IF(DAY(H2095)&lt;DAY(H2096),NETWORKDAYS($H$3,H2095,holiday!$B$2:$B$10),0)))</f>
        <v/>
      </c>
      <c r="O2095" s="0" t="str">
        <f aca="false">IF(ISBLANK(A2095),"",SUMIF($A$3:$A2095,O$2,$B$3:$B2095))</f>
        <v/>
      </c>
      <c r="P2095" s="0" t="str">
        <f aca="false">IF(ISBLANK(A2095),"",SUMIF($A$3:$A2095,P$2,$B$3:$B2095))</f>
        <v/>
      </c>
      <c r="Q2095" s="0" t="str">
        <f aca="false">IF(ISBLANK(A2095),"",SUMIF($A$3:$A2095,Q$2,$B$3:$B2095))</f>
        <v/>
      </c>
      <c r="R2095" s="0" t="str">
        <f aca="false">IF(ISBLANK(A2095),"",SUMIF($A$3:$A2095,R$2,$B$3:$B2095))</f>
        <v/>
      </c>
      <c r="T2095" s="9" t="str">
        <f aca="false">IF(ISBLANK(A2095),"",IF($A2095=T$2,$C2095,T2094))</f>
        <v/>
      </c>
      <c r="U2095" s="9" t="str">
        <f aca="false">IF(ISBLANK(A2095),"",IF($A2095=U$2,$C2095,U2094))</f>
        <v/>
      </c>
      <c r="V2095" s="9" t="str">
        <f aca="false">IF(ISBLANK(A2095),"",IF($A2095=V$2,$C2095,V2094))</f>
        <v/>
      </c>
      <c r="W2095" s="9" t="str">
        <f aca="false">IF(ISBLANK(A2095),"",IF($A2095=W$2,$C2095,W2094))</f>
        <v/>
      </c>
    </row>
    <row r="2096" customFormat="false" ht="14.1" hidden="false" customHeight="false" outlineLevel="0" collapsed="false">
      <c r="H2096" s="8" t="n">
        <f aca="false">IF(ISBLANK(D2096),,LEFT(D2096,LEN(D2096)-6)*1)</f>
        <v>0</v>
      </c>
      <c r="I2096" s="9" t="str">
        <f aca="false">IF(ISBLANK(A2096),"",-B2096*C2096)</f>
        <v/>
      </c>
      <c r="J2096" s="9" t="str">
        <f aca="false">IF(ISBLANK(A2096),"",-SUM(I$3:I2096))</f>
        <v/>
      </c>
      <c r="K2096" s="9" t="str">
        <f aca="false">IF(ISBLANK(A2096),"",SUMPRODUCT(O2096:R2096,T2096:W2096)-J2096)</f>
        <v/>
      </c>
      <c r="L2096" s="5" t="str">
        <f aca="false">IF(ISBLANK(A2096),"",K2096/$M$1)</f>
        <v/>
      </c>
      <c r="M2096" s="5" t="str">
        <f aca="false">IF(ISBLANK(A2096),"",K2096/($M$1+SUM(K$3:K2095)))</f>
        <v/>
      </c>
      <c r="N2096" s="0" t="str">
        <f aca="false">IF(ISBLANK(A2096),"",IF(H2097=0,NETWORKDAYS($H$3,H2096,holiday!$B$2:$B$10),IF(DAY(H2096)&lt;DAY(H2097),NETWORKDAYS($H$3,H2096,holiday!$B$2:$B$10),0)))</f>
        <v/>
      </c>
      <c r="O2096" s="0" t="str">
        <f aca="false">IF(ISBLANK(A2096),"",SUMIF($A$3:$A2096,O$2,$B$3:$B2096))</f>
        <v/>
      </c>
      <c r="P2096" s="0" t="str">
        <f aca="false">IF(ISBLANK(A2096),"",SUMIF($A$3:$A2096,P$2,$B$3:$B2096))</f>
        <v/>
      </c>
      <c r="Q2096" s="0" t="str">
        <f aca="false">IF(ISBLANK(A2096),"",SUMIF($A$3:$A2096,Q$2,$B$3:$B2096))</f>
        <v/>
      </c>
      <c r="R2096" s="0" t="str">
        <f aca="false">IF(ISBLANK(A2096),"",SUMIF($A$3:$A2096,R$2,$B$3:$B2096))</f>
        <v/>
      </c>
      <c r="T2096" s="9" t="str">
        <f aca="false">IF(ISBLANK(A2096),"",IF($A2096=T$2,$C2096,T2095))</f>
        <v/>
      </c>
      <c r="U2096" s="9" t="str">
        <f aca="false">IF(ISBLANK(A2096),"",IF($A2096=U$2,$C2096,U2095))</f>
        <v/>
      </c>
      <c r="V2096" s="9" t="str">
        <f aca="false">IF(ISBLANK(A2096),"",IF($A2096=V$2,$C2096,V2095))</f>
        <v/>
      </c>
      <c r="W2096" s="9" t="str">
        <f aca="false">IF(ISBLANK(A2096),"",IF($A2096=W$2,$C2096,W2095))</f>
        <v/>
      </c>
    </row>
    <row r="2097" customFormat="false" ht="14.1" hidden="false" customHeight="false" outlineLevel="0" collapsed="false">
      <c r="H2097" s="8" t="n">
        <f aca="false">IF(ISBLANK(D2097),,LEFT(D2097,LEN(D2097)-6)*1)</f>
        <v>0</v>
      </c>
      <c r="I2097" s="9" t="str">
        <f aca="false">IF(ISBLANK(A2097),"",-B2097*C2097)</f>
        <v/>
      </c>
      <c r="J2097" s="9" t="str">
        <f aca="false">IF(ISBLANK(A2097),"",-SUM(I$3:I2097))</f>
        <v/>
      </c>
      <c r="K2097" s="9" t="str">
        <f aca="false">IF(ISBLANK(A2097),"",SUMPRODUCT(O2097:R2097,T2097:W2097)-J2097)</f>
        <v/>
      </c>
      <c r="L2097" s="5" t="str">
        <f aca="false">IF(ISBLANK(A2097),"",K2097/$M$1)</f>
        <v/>
      </c>
      <c r="M2097" s="5" t="str">
        <f aca="false">IF(ISBLANK(A2097),"",K2097/($M$1+SUM(K$3:K2096)))</f>
        <v/>
      </c>
      <c r="N2097" s="0" t="str">
        <f aca="false">IF(ISBLANK(A2097),"",IF(H2098=0,NETWORKDAYS($H$3,H2097,holiday!$B$2:$B$10),IF(DAY(H2097)&lt;DAY(H2098),NETWORKDAYS($H$3,H2097,holiday!$B$2:$B$10),0)))</f>
        <v/>
      </c>
      <c r="O2097" s="0" t="str">
        <f aca="false">IF(ISBLANK(A2097),"",SUMIF($A$3:$A2097,O$2,$B$3:$B2097))</f>
        <v/>
      </c>
      <c r="P2097" s="0" t="str">
        <f aca="false">IF(ISBLANK(A2097),"",SUMIF($A$3:$A2097,P$2,$B$3:$B2097))</f>
        <v/>
      </c>
      <c r="Q2097" s="0" t="str">
        <f aca="false">IF(ISBLANK(A2097),"",SUMIF($A$3:$A2097,Q$2,$B$3:$B2097))</f>
        <v/>
      </c>
      <c r="R2097" s="0" t="str">
        <f aca="false">IF(ISBLANK(A2097),"",SUMIF($A$3:$A2097,R$2,$B$3:$B2097))</f>
        <v/>
      </c>
      <c r="T2097" s="9" t="str">
        <f aca="false">IF(ISBLANK(A2097),"",IF($A2097=T$2,$C2097,T2096))</f>
        <v/>
      </c>
      <c r="U2097" s="9" t="str">
        <f aca="false">IF(ISBLANK(A2097),"",IF($A2097=U$2,$C2097,U2096))</f>
        <v/>
      </c>
      <c r="V2097" s="9" t="str">
        <f aca="false">IF(ISBLANK(A2097),"",IF($A2097=V$2,$C2097,V2096))</f>
        <v/>
      </c>
      <c r="W2097" s="9" t="str">
        <f aca="false">IF(ISBLANK(A2097),"",IF($A2097=W$2,$C2097,W2096))</f>
        <v/>
      </c>
    </row>
    <row r="2098" customFormat="false" ht="14.1" hidden="false" customHeight="false" outlineLevel="0" collapsed="false">
      <c r="H2098" s="8" t="n">
        <f aca="false">IF(ISBLANK(D2098),,LEFT(D2098,LEN(D2098)-6)*1)</f>
        <v>0</v>
      </c>
      <c r="I2098" s="9" t="str">
        <f aca="false">IF(ISBLANK(A2098),"",-B2098*C2098)</f>
        <v/>
      </c>
      <c r="J2098" s="9" t="str">
        <f aca="false">IF(ISBLANK(A2098),"",-SUM(I$3:I2098))</f>
        <v/>
      </c>
      <c r="K2098" s="9" t="str">
        <f aca="false">IF(ISBLANK(A2098),"",SUMPRODUCT(O2098:R2098,T2098:W2098)-J2098)</f>
        <v/>
      </c>
      <c r="L2098" s="5" t="str">
        <f aca="false">IF(ISBLANK(A2098),"",K2098/$M$1)</f>
        <v/>
      </c>
      <c r="M2098" s="5" t="str">
        <f aca="false">IF(ISBLANK(A2098),"",K2098/($M$1+SUM(K$3:K2097)))</f>
        <v/>
      </c>
      <c r="N2098" s="0" t="str">
        <f aca="false">IF(ISBLANK(A2098),"",IF(H2099=0,NETWORKDAYS($H$3,H2098,holiday!$B$2:$B$10),IF(DAY(H2098)&lt;DAY(H2099),NETWORKDAYS($H$3,H2098,holiday!$B$2:$B$10),0)))</f>
        <v/>
      </c>
      <c r="O2098" s="0" t="str">
        <f aca="false">IF(ISBLANK(A2098),"",SUMIF($A$3:$A2098,O$2,$B$3:$B2098))</f>
        <v/>
      </c>
      <c r="P2098" s="0" t="str">
        <f aca="false">IF(ISBLANK(A2098),"",SUMIF($A$3:$A2098,P$2,$B$3:$B2098))</f>
        <v/>
      </c>
      <c r="Q2098" s="0" t="str">
        <f aca="false">IF(ISBLANK(A2098),"",SUMIF($A$3:$A2098,Q$2,$B$3:$B2098))</f>
        <v/>
      </c>
      <c r="R2098" s="0" t="str">
        <f aca="false">IF(ISBLANK(A2098),"",SUMIF($A$3:$A2098,R$2,$B$3:$B2098))</f>
        <v/>
      </c>
      <c r="T2098" s="9" t="str">
        <f aca="false">IF(ISBLANK(A2098),"",IF($A2098=T$2,$C2098,T2097))</f>
        <v/>
      </c>
      <c r="U2098" s="9" t="str">
        <f aca="false">IF(ISBLANK(A2098),"",IF($A2098=U$2,$C2098,U2097))</f>
        <v/>
      </c>
      <c r="V2098" s="9" t="str">
        <f aca="false">IF(ISBLANK(A2098),"",IF($A2098=V$2,$C2098,V2097))</f>
        <v/>
      </c>
      <c r="W2098" s="9" t="str">
        <f aca="false">IF(ISBLANK(A2098),"",IF($A2098=W$2,$C2098,W2097))</f>
        <v/>
      </c>
    </row>
    <row r="2099" customFormat="false" ht="14.1" hidden="false" customHeight="false" outlineLevel="0" collapsed="false">
      <c r="H2099" s="8" t="n">
        <f aca="false">IF(ISBLANK(D2099),,LEFT(D2099,LEN(D2099)-6)*1)</f>
        <v>0</v>
      </c>
      <c r="I2099" s="9" t="str">
        <f aca="false">IF(ISBLANK(A2099),"",-B2099*C2099)</f>
        <v/>
      </c>
      <c r="J2099" s="9" t="str">
        <f aca="false">IF(ISBLANK(A2099),"",-SUM(I$3:I2099))</f>
        <v/>
      </c>
      <c r="K2099" s="9" t="str">
        <f aca="false">IF(ISBLANK(A2099),"",SUMPRODUCT(O2099:R2099,T2099:W2099)-J2099)</f>
        <v/>
      </c>
      <c r="L2099" s="5" t="str">
        <f aca="false">IF(ISBLANK(A2099),"",K2099/$M$1)</f>
        <v/>
      </c>
      <c r="M2099" s="5" t="str">
        <f aca="false">IF(ISBLANK(A2099),"",K2099/($M$1+SUM(K$3:K2098)))</f>
        <v/>
      </c>
      <c r="N2099" s="0" t="str">
        <f aca="false">IF(ISBLANK(A2099),"",IF(H2100=0,NETWORKDAYS($H$3,H2099,holiday!$B$2:$B$10),IF(DAY(H2099)&lt;DAY(H2100),NETWORKDAYS($H$3,H2099,holiday!$B$2:$B$10),0)))</f>
        <v/>
      </c>
      <c r="O2099" s="0" t="str">
        <f aca="false">IF(ISBLANK(A2099),"",SUMIF($A$3:$A2099,O$2,$B$3:$B2099))</f>
        <v/>
      </c>
      <c r="P2099" s="0" t="str">
        <f aca="false">IF(ISBLANK(A2099),"",SUMIF($A$3:$A2099,P$2,$B$3:$B2099))</f>
        <v/>
      </c>
      <c r="Q2099" s="0" t="str">
        <f aca="false">IF(ISBLANK(A2099),"",SUMIF($A$3:$A2099,Q$2,$B$3:$B2099))</f>
        <v/>
      </c>
      <c r="R2099" s="0" t="str">
        <f aca="false">IF(ISBLANK(A2099),"",SUMIF($A$3:$A2099,R$2,$B$3:$B2099))</f>
        <v/>
      </c>
      <c r="T2099" s="9" t="str">
        <f aca="false">IF(ISBLANK(A2099),"",IF($A2099=T$2,$C2099,T2098))</f>
        <v/>
      </c>
      <c r="U2099" s="9" t="str">
        <f aca="false">IF(ISBLANK(A2099),"",IF($A2099=U$2,$C2099,U2098))</f>
        <v/>
      </c>
      <c r="V2099" s="9" t="str">
        <f aca="false">IF(ISBLANK(A2099),"",IF($A2099=V$2,$C2099,V2098))</f>
        <v/>
      </c>
      <c r="W2099" s="9" t="str">
        <f aca="false">IF(ISBLANK(A2099),"",IF($A2099=W$2,$C2099,W2098))</f>
        <v/>
      </c>
    </row>
    <row r="2100" customFormat="false" ht="14.1" hidden="false" customHeight="false" outlineLevel="0" collapsed="false">
      <c r="H2100" s="8" t="n">
        <f aca="false">IF(ISBLANK(D2100),,LEFT(D2100,LEN(D2100)-6)*1)</f>
        <v>0</v>
      </c>
      <c r="I2100" s="9" t="str">
        <f aca="false">IF(ISBLANK(A2100),"",-B2100*C2100)</f>
        <v/>
      </c>
      <c r="J2100" s="9" t="str">
        <f aca="false">IF(ISBLANK(A2100),"",-SUM(I$3:I2100))</f>
        <v/>
      </c>
      <c r="K2100" s="9" t="str">
        <f aca="false">IF(ISBLANK(A2100),"",SUMPRODUCT(O2100:R2100,T2100:W2100)-J2100)</f>
        <v/>
      </c>
      <c r="L2100" s="5" t="str">
        <f aca="false">IF(ISBLANK(A2100),"",K2100/$M$1)</f>
        <v/>
      </c>
      <c r="M2100" s="5" t="str">
        <f aca="false">IF(ISBLANK(A2100),"",K2100/($M$1+SUM(K$3:K2099)))</f>
        <v/>
      </c>
      <c r="N2100" s="0" t="str">
        <f aca="false">IF(ISBLANK(A2100),"",IF(H2101=0,NETWORKDAYS($H$3,H2100,holiday!$B$2:$B$10),IF(DAY(H2100)&lt;DAY(H2101),NETWORKDAYS($H$3,H2100,holiday!$B$2:$B$10),0)))</f>
        <v/>
      </c>
      <c r="O2100" s="0" t="str">
        <f aca="false">IF(ISBLANK(A2100),"",SUMIF($A$3:$A2100,O$2,$B$3:$B2100))</f>
        <v/>
      </c>
      <c r="P2100" s="0" t="str">
        <f aca="false">IF(ISBLANK(A2100),"",SUMIF($A$3:$A2100,P$2,$B$3:$B2100))</f>
        <v/>
      </c>
      <c r="Q2100" s="0" t="str">
        <f aca="false">IF(ISBLANK(A2100),"",SUMIF($A$3:$A2100,Q$2,$B$3:$B2100))</f>
        <v/>
      </c>
      <c r="R2100" s="0" t="str">
        <f aca="false">IF(ISBLANK(A2100),"",SUMIF($A$3:$A2100,R$2,$B$3:$B2100))</f>
        <v/>
      </c>
      <c r="T2100" s="9" t="str">
        <f aca="false">IF(ISBLANK(A2100),"",IF($A2100=T$2,$C2100,T2099))</f>
        <v/>
      </c>
      <c r="U2100" s="9" t="str">
        <f aca="false">IF(ISBLANK(A2100),"",IF($A2100=U$2,$C2100,U2099))</f>
        <v/>
      </c>
      <c r="V2100" s="9" t="str">
        <f aca="false">IF(ISBLANK(A2100),"",IF($A2100=V$2,$C2100,V2099))</f>
        <v/>
      </c>
      <c r="W2100" s="9" t="str">
        <f aca="false">IF(ISBLANK(A2100),"",IF($A2100=W$2,$C2100,W2099))</f>
        <v/>
      </c>
    </row>
    <row r="2101" customFormat="false" ht="14.1" hidden="false" customHeight="false" outlineLevel="0" collapsed="false">
      <c r="H2101" s="8" t="n">
        <f aca="false">IF(ISBLANK(D2101),,LEFT(D2101,LEN(D2101)-6)*1)</f>
        <v>0</v>
      </c>
      <c r="I2101" s="9" t="str">
        <f aca="false">IF(ISBLANK(A2101),"",-B2101*C2101)</f>
        <v/>
      </c>
      <c r="J2101" s="9" t="str">
        <f aca="false">IF(ISBLANK(A2101),"",-SUM(I$3:I2101))</f>
        <v/>
      </c>
      <c r="K2101" s="9" t="str">
        <f aca="false">IF(ISBLANK(A2101),"",SUMPRODUCT(O2101:R2101,T2101:W2101)-J2101)</f>
        <v/>
      </c>
      <c r="L2101" s="5" t="str">
        <f aca="false">IF(ISBLANK(A2101),"",K2101/$M$1)</f>
        <v/>
      </c>
      <c r="M2101" s="5" t="str">
        <f aca="false">IF(ISBLANK(A2101),"",K2101/($M$1+SUM(K$3:K2100)))</f>
        <v/>
      </c>
      <c r="N2101" s="0" t="str">
        <f aca="false">IF(ISBLANK(A2101),"",IF(H2102=0,NETWORKDAYS($H$3,H2101,holiday!$B$2:$B$10),IF(DAY(H2101)&lt;DAY(H2102),NETWORKDAYS($H$3,H2101,holiday!$B$2:$B$10),0)))</f>
        <v/>
      </c>
      <c r="O2101" s="0" t="str">
        <f aca="false">IF(ISBLANK(A2101),"",SUMIF($A$3:$A2101,O$2,$B$3:$B2101))</f>
        <v/>
      </c>
      <c r="P2101" s="0" t="str">
        <f aca="false">IF(ISBLANK(A2101),"",SUMIF($A$3:$A2101,P$2,$B$3:$B2101))</f>
        <v/>
      </c>
      <c r="Q2101" s="0" t="str">
        <f aca="false">IF(ISBLANK(A2101),"",SUMIF($A$3:$A2101,Q$2,$B$3:$B2101))</f>
        <v/>
      </c>
      <c r="R2101" s="0" t="str">
        <f aca="false">IF(ISBLANK(A2101),"",SUMIF($A$3:$A2101,R$2,$B$3:$B2101))</f>
        <v/>
      </c>
      <c r="T2101" s="9" t="str">
        <f aca="false">IF(ISBLANK(A2101),"",IF($A2101=T$2,$C2101,T2100))</f>
        <v/>
      </c>
      <c r="U2101" s="9" t="str">
        <f aca="false">IF(ISBLANK(A2101),"",IF($A2101=U$2,$C2101,U2100))</f>
        <v/>
      </c>
      <c r="V2101" s="9" t="str">
        <f aca="false">IF(ISBLANK(A2101),"",IF($A2101=V$2,$C2101,V2100))</f>
        <v/>
      </c>
      <c r="W2101" s="9" t="str">
        <f aca="false">IF(ISBLANK(A2101),"",IF($A2101=W$2,$C2101,W2100))</f>
        <v/>
      </c>
    </row>
    <row r="2102" customFormat="false" ht="14.1" hidden="false" customHeight="false" outlineLevel="0" collapsed="false">
      <c r="H2102" s="8" t="n">
        <f aca="false">IF(ISBLANK(D2102),,LEFT(D2102,LEN(D2102)-6)*1)</f>
        <v>0</v>
      </c>
      <c r="I2102" s="9" t="str">
        <f aca="false">IF(ISBLANK(A2102),"",-B2102*C2102)</f>
        <v/>
      </c>
      <c r="J2102" s="9" t="str">
        <f aca="false">IF(ISBLANK(A2102),"",-SUM(I$3:I2102))</f>
        <v/>
      </c>
      <c r="K2102" s="9" t="str">
        <f aca="false">IF(ISBLANK(A2102),"",SUMPRODUCT(O2102:R2102,T2102:W2102)-J2102)</f>
        <v/>
      </c>
      <c r="L2102" s="5" t="str">
        <f aca="false">IF(ISBLANK(A2102),"",K2102/$M$1)</f>
        <v/>
      </c>
      <c r="M2102" s="5" t="str">
        <f aca="false">IF(ISBLANK(A2102),"",K2102/($M$1+SUM(K$3:K2101)))</f>
        <v/>
      </c>
      <c r="N2102" s="0" t="str">
        <f aca="false">IF(ISBLANK(A2102),"",IF(H2103=0,NETWORKDAYS($H$3,H2102,holiday!$B$2:$B$10),IF(DAY(H2102)&lt;DAY(H2103),NETWORKDAYS($H$3,H2102,holiday!$B$2:$B$10),0)))</f>
        <v/>
      </c>
      <c r="O2102" s="0" t="str">
        <f aca="false">IF(ISBLANK(A2102),"",SUMIF($A$3:$A2102,O$2,$B$3:$B2102))</f>
        <v/>
      </c>
      <c r="P2102" s="0" t="str">
        <f aca="false">IF(ISBLANK(A2102),"",SUMIF($A$3:$A2102,P$2,$B$3:$B2102))</f>
        <v/>
      </c>
      <c r="Q2102" s="0" t="str">
        <f aca="false">IF(ISBLANK(A2102),"",SUMIF($A$3:$A2102,Q$2,$B$3:$B2102))</f>
        <v/>
      </c>
      <c r="R2102" s="0" t="str">
        <f aca="false">IF(ISBLANK(A2102),"",SUMIF($A$3:$A2102,R$2,$B$3:$B2102))</f>
        <v/>
      </c>
      <c r="T2102" s="9" t="str">
        <f aca="false">IF(ISBLANK(A2102),"",IF($A2102=T$2,$C2102,T2101))</f>
        <v/>
      </c>
      <c r="U2102" s="9" t="str">
        <f aca="false">IF(ISBLANK(A2102),"",IF($A2102=U$2,$C2102,U2101))</f>
        <v/>
      </c>
      <c r="V2102" s="9" t="str">
        <f aca="false">IF(ISBLANK(A2102),"",IF($A2102=V$2,$C2102,V2101))</f>
        <v/>
      </c>
      <c r="W2102" s="9" t="str">
        <f aca="false">IF(ISBLANK(A2102),"",IF($A2102=W$2,$C2102,W2101))</f>
        <v/>
      </c>
    </row>
    <row r="2103" customFormat="false" ht="14.1" hidden="false" customHeight="false" outlineLevel="0" collapsed="false">
      <c r="H2103" s="8" t="n">
        <f aca="false">IF(ISBLANK(D2103),,LEFT(D2103,LEN(D2103)-6)*1)</f>
        <v>0</v>
      </c>
      <c r="I2103" s="9" t="str">
        <f aca="false">IF(ISBLANK(A2103),"",-B2103*C2103)</f>
        <v/>
      </c>
      <c r="J2103" s="9" t="str">
        <f aca="false">IF(ISBLANK(A2103),"",-SUM(I$3:I2103))</f>
        <v/>
      </c>
      <c r="K2103" s="9" t="str">
        <f aca="false">IF(ISBLANK(A2103),"",SUMPRODUCT(O2103:R2103,T2103:W2103)-J2103)</f>
        <v/>
      </c>
      <c r="L2103" s="5" t="str">
        <f aca="false">IF(ISBLANK(A2103),"",K2103/$M$1)</f>
        <v/>
      </c>
      <c r="M2103" s="5" t="str">
        <f aca="false">IF(ISBLANK(A2103),"",K2103/($M$1+SUM(K$3:K2102)))</f>
        <v/>
      </c>
      <c r="N2103" s="0" t="str">
        <f aca="false">IF(ISBLANK(A2103),"",IF(H2104=0,NETWORKDAYS($H$3,H2103,holiday!$B$2:$B$10),IF(DAY(H2103)&lt;DAY(H2104),NETWORKDAYS($H$3,H2103,holiday!$B$2:$B$10),0)))</f>
        <v/>
      </c>
      <c r="O2103" s="0" t="str">
        <f aca="false">IF(ISBLANK(A2103),"",SUMIF($A$3:$A2103,O$2,$B$3:$B2103))</f>
        <v/>
      </c>
      <c r="P2103" s="0" t="str">
        <f aca="false">IF(ISBLANK(A2103),"",SUMIF($A$3:$A2103,P$2,$B$3:$B2103))</f>
        <v/>
      </c>
      <c r="Q2103" s="0" t="str">
        <f aca="false">IF(ISBLANK(A2103),"",SUMIF($A$3:$A2103,Q$2,$B$3:$B2103))</f>
        <v/>
      </c>
      <c r="R2103" s="0" t="str">
        <f aca="false">IF(ISBLANK(A2103),"",SUMIF($A$3:$A2103,R$2,$B$3:$B2103))</f>
        <v/>
      </c>
      <c r="T2103" s="9" t="str">
        <f aca="false">IF(ISBLANK(A2103),"",IF($A2103=T$2,$C2103,T2102))</f>
        <v/>
      </c>
      <c r="U2103" s="9" t="str">
        <f aca="false">IF(ISBLANK(A2103),"",IF($A2103=U$2,$C2103,U2102))</f>
        <v/>
      </c>
      <c r="V2103" s="9" t="str">
        <f aca="false">IF(ISBLANK(A2103),"",IF($A2103=V$2,$C2103,V2102))</f>
        <v/>
      </c>
      <c r="W2103" s="9" t="str">
        <f aca="false">IF(ISBLANK(A2103),"",IF($A2103=W$2,$C2103,W2102))</f>
        <v/>
      </c>
    </row>
    <row r="2104" customFormat="false" ht="14.1" hidden="false" customHeight="false" outlineLevel="0" collapsed="false">
      <c r="H2104" s="8" t="n">
        <f aca="false">IF(ISBLANK(D2104),,LEFT(D2104,LEN(D2104)-6)*1)</f>
        <v>0</v>
      </c>
      <c r="I2104" s="9" t="str">
        <f aca="false">IF(ISBLANK(A2104),"",-B2104*C2104)</f>
        <v/>
      </c>
      <c r="J2104" s="9" t="str">
        <f aca="false">IF(ISBLANK(A2104),"",-SUM(I$3:I2104))</f>
        <v/>
      </c>
      <c r="K2104" s="9" t="str">
        <f aca="false">IF(ISBLANK(A2104),"",SUMPRODUCT(O2104:R2104,T2104:W2104)-J2104)</f>
        <v/>
      </c>
      <c r="L2104" s="5" t="str">
        <f aca="false">IF(ISBLANK(A2104),"",K2104/$M$1)</f>
        <v/>
      </c>
      <c r="M2104" s="5" t="str">
        <f aca="false">IF(ISBLANK(A2104),"",K2104/($M$1+SUM(K$3:K2103)))</f>
        <v/>
      </c>
      <c r="N2104" s="0" t="str">
        <f aca="false">IF(ISBLANK(A2104),"",IF(H2105=0,NETWORKDAYS($H$3,H2104,holiday!$B$2:$B$10),IF(DAY(H2104)&lt;DAY(H2105),NETWORKDAYS($H$3,H2104,holiday!$B$2:$B$10),0)))</f>
        <v/>
      </c>
      <c r="O2104" s="0" t="str">
        <f aca="false">IF(ISBLANK(A2104),"",SUMIF($A$3:$A2104,O$2,$B$3:$B2104))</f>
        <v/>
      </c>
      <c r="P2104" s="0" t="str">
        <f aca="false">IF(ISBLANK(A2104),"",SUMIF($A$3:$A2104,P$2,$B$3:$B2104))</f>
        <v/>
      </c>
      <c r="Q2104" s="0" t="str">
        <f aca="false">IF(ISBLANK(A2104),"",SUMIF($A$3:$A2104,Q$2,$B$3:$B2104))</f>
        <v/>
      </c>
      <c r="R2104" s="0" t="str">
        <f aca="false">IF(ISBLANK(A2104),"",SUMIF($A$3:$A2104,R$2,$B$3:$B2104))</f>
        <v/>
      </c>
      <c r="T2104" s="9" t="str">
        <f aca="false">IF(ISBLANK(A2104),"",IF($A2104=T$2,$C2104,T2103))</f>
        <v/>
      </c>
      <c r="U2104" s="9" t="str">
        <f aca="false">IF(ISBLANK(A2104),"",IF($A2104=U$2,$C2104,U2103))</f>
        <v/>
      </c>
      <c r="V2104" s="9" t="str">
        <f aca="false">IF(ISBLANK(A2104),"",IF($A2104=V$2,$C2104,V2103))</f>
        <v/>
      </c>
      <c r="W2104" s="9" t="str">
        <f aca="false">IF(ISBLANK(A2104),"",IF($A2104=W$2,$C2104,W2103))</f>
        <v/>
      </c>
    </row>
    <row r="2105" customFormat="false" ht="14.1" hidden="false" customHeight="false" outlineLevel="0" collapsed="false">
      <c r="H2105" s="8" t="n">
        <f aca="false">IF(ISBLANK(D2105),,LEFT(D2105,LEN(D2105)-6)*1)</f>
        <v>0</v>
      </c>
      <c r="I2105" s="9" t="str">
        <f aca="false">IF(ISBLANK(A2105),"",-B2105*C2105)</f>
        <v/>
      </c>
      <c r="J2105" s="9" t="str">
        <f aca="false">IF(ISBLANK(A2105),"",-SUM(I$3:I2105))</f>
        <v/>
      </c>
      <c r="K2105" s="9" t="str">
        <f aca="false">IF(ISBLANK(A2105),"",SUMPRODUCT(O2105:R2105,T2105:W2105)-J2105)</f>
        <v/>
      </c>
      <c r="L2105" s="5" t="str">
        <f aca="false">IF(ISBLANK(A2105),"",K2105/$M$1)</f>
        <v/>
      </c>
      <c r="M2105" s="5" t="str">
        <f aca="false">IF(ISBLANK(A2105),"",K2105/($M$1+SUM(K$3:K2104)))</f>
        <v/>
      </c>
      <c r="N2105" s="0" t="str">
        <f aca="false">IF(ISBLANK(A2105),"",IF(H2106=0,NETWORKDAYS($H$3,H2105,holiday!$B$2:$B$10),IF(DAY(H2105)&lt;DAY(H2106),NETWORKDAYS($H$3,H2105,holiday!$B$2:$B$10),0)))</f>
        <v/>
      </c>
      <c r="O2105" s="0" t="str">
        <f aca="false">IF(ISBLANK(A2105),"",SUMIF($A$3:$A2105,O$2,$B$3:$B2105))</f>
        <v/>
      </c>
      <c r="P2105" s="0" t="str">
        <f aca="false">IF(ISBLANK(A2105),"",SUMIF($A$3:$A2105,P$2,$B$3:$B2105))</f>
        <v/>
      </c>
      <c r="Q2105" s="0" t="str">
        <f aca="false">IF(ISBLANK(A2105),"",SUMIF($A$3:$A2105,Q$2,$B$3:$B2105))</f>
        <v/>
      </c>
      <c r="R2105" s="0" t="str">
        <f aca="false">IF(ISBLANK(A2105),"",SUMIF($A$3:$A2105,R$2,$B$3:$B2105))</f>
        <v/>
      </c>
      <c r="T2105" s="9" t="str">
        <f aca="false">IF(ISBLANK(A2105),"",IF($A2105=T$2,$C2105,T2104))</f>
        <v/>
      </c>
      <c r="U2105" s="9" t="str">
        <f aca="false">IF(ISBLANK(A2105),"",IF($A2105=U$2,$C2105,U2104))</f>
        <v/>
      </c>
      <c r="V2105" s="9" t="str">
        <f aca="false">IF(ISBLANK(A2105),"",IF($A2105=V$2,$C2105,V2104))</f>
        <v/>
      </c>
      <c r="W2105" s="9" t="str">
        <f aca="false">IF(ISBLANK(A2105),"",IF($A2105=W$2,$C2105,W2104))</f>
        <v/>
      </c>
    </row>
    <row r="2106" customFormat="false" ht="14.1" hidden="false" customHeight="false" outlineLevel="0" collapsed="false">
      <c r="H2106" s="8" t="n">
        <f aca="false">IF(ISBLANK(D2106),,LEFT(D2106,LEN(D2106)-6)*1)</f>
        <v>0</v>
      </c>
      <c r="I2106" s="9" t="str">
        <f aca="false">IF(ISBLANK(A2106),"",-B2106*C2106)</f>
        <v/>
      </c>
      <c r="J2106" s="9" t="str">
        <f aca="false">IF(ISBLANK(A2106),"",-SUM(I$3:I2106))</f>
        <v/>
      </c>
      <c r="K2106" s="9" t="str">
        <f aca="false">IF(ISBLANK(A2106),"",SUMPRODUCT(O2106:R2106,T2106:W2106)-J2106)</f>
        <v/>
      </c>
      <c r="L2106" s="5" t="str">
        <f aca="false">IF(ISBLANK(A2106),"",K2106/$M$1)</f>
        <v/>
      </c>
      <c r="M2106" s="5" t="str">
        <f aca="false">IF(ISBLANK(A2106),"",K2106/($M$1+SUM(K$3:K2105)))</f>
        <v/>
      </c>
      <c r="N2106" s="0" t="str">
        <f aca="false">IF(ISBLANK(A2106),"",IF(H2107=0,NETWORKDAYS($H$3,H2106,holiday!$B$2:$B$10),IF(DAY(H2106)&lt;DAY(H2107),NETWORKDAYS($H$3,H2106,holiday!$B$2:$B$10),0)))</f>
        <v/>
      </c>
      <c r="O2106" s="0" t="str">
        <f aca="false">IF(ISBLANK(A2106),"",SUMIF($A$3:$A2106,O$2,$B$3:$B2106))</f>
        <v/>
      </c>
      <c r="P2106" s="0" t="str">
        <f aca="false">IF(ISBLANK(A2106),"",SUMIF($A$3:$A2106,P$2,$B$3:$B2106))</f>
        <v/>
      </c>
      <c r="Q2106" s="0" t="str">
        <f aca="false">IF(ISBLANK(A2106),"",SUMIF($A$3:$A2106,Q$2,$B$3:$B2106))</f>
        <v/>
      </c>
      <c r="R2106" s="0" t="str">
        <f aca="false">IF(ISBLANK(A2106),"",SUMIF($A$3:$A2106,R$2,$B$3:$B2106))</f>
        <v/>
      </c>
      <c r="T2106" s="9" t="str">
        <f aca="false">IF(ISBLANK(A2106),"",IF($A2106=T$2,$C2106,T2105))</f>
        <v/>
      </c>
      <c r="U2106" s="9" t="str">
        <f aca="false">IF(ISBLANK(A2106),"",IF($A2106=U$2,$C2106,U2105))</f>
        <v/>
      </c>
      <c r="V2106" s="9" t="str">
        <f aca="false">IF(ISBLANK(A2106),"",IF($A2106=V$2,$C2106,V2105))</f>
        <v/>
      </c>
      <c r="W2106" s="9" t="str">
        <f aca="false">IF(ISBLANK(A2106),"",IF($A2106=W$2,$C2106,W2105))</f>
        <v/>
      </c>
    </row>
    <row r="2107" customFormat="false" ht="14.1" hidden="false" customHeight="false" outlineLevel="0" collapsed="false">
      <c r="H2107" s="8" t="n">
        <f aca="false">IF(ISBLANK(D2107),,LEFT(D2107,LEN(D2107)-6)*1)</f>
        <v>0</v>
      </c>
      <c r="I2107" s="9" t="str">
        <f aca="false">IF(ISBLANK(A2107),"",-B2107*C2107)</f>
        <v/>
      </c>
      <c r="J2107" s="9" t="str">
        <f aca="false">IF(ISBLANK(A2107),"",-SUM(I$3:I2107))</f>
        <v/>
      </c>
      <c r="K2107" s="9" t="str">
        <f aca="false">IF(ISBLANK(A2107),"",SUMPRODUCT(O2107:R2107,T2107:W2107)-J2107)</f>
        <v/>
      </c>
      <c r="L2107" s="5" t="str">
        <f aca="false">IF(ISBLANK(A2107),"",K2107/$M$1)</f>
        <v/>
      </c>
      <c r="M2107" s="5" t="str">
        <f aca="false">IF(ISBLANK(A2107),"",K2107/($M$1+SUM(K$3:K2106)))</f>
        <v/>
      </c>
      <c r="N2107" s="0" t="str">
        <f aca="false">IF(ISBLANK(A2107),"",IF(H2108=0,NETWORKDAYS($H$3,H2107,holiday!$B$2:$B$10),IF(DAY(H2107)&lt;DAY(H2108),NETWORKDAYS($H$3,H2107,holiday!$B$2:$B$10),0)))</f>
        <v/>
      </c>
      <c r="O2107" s="0" t="str">
        <f aca="false">IF(ISBLANK(A2107),"",SUMIF($A$3:$A2107,O$2,$B$3:$B2107))</f>
        <v/>
      </c>
      <c r="P2107" s="0" t="str">
        <f aca="false">IF(ISBLANK(A2107),"",SUMIF($A$3:$A2107,P$2,$B$3:$B2107))</f>
        <v/>
      </c>
      <c r="Q2107" s="0" t="str">
        <f aca="false">IF(ISBLANK(A2107),"",SUMIF($A$3:$A2107,Q$2,$B$3:$B2107))</f>
        <v/>
      </c>
      <c r="R2107" s="0" t="str">
        <f aca="false">IF(ISBLANK(A2107),"",SUMIF($A$3:$A2107,R$2,$B$3:$B2107))</f>
        <v/>
      </c>
      <c r="T2107" s="9" t="str">
        <f aca="false">IF(ISBLANK(A2107),"",IF($A2107=T$2,$C2107,T2106))</f>
        <v/>
      </c>
      <c r="U2107" s="9" t="str">
        <f aca="false">IF(ISBLANK(A2107),"",IF($A2107=U$2,$C2107,U2106))</f>
        <v/>
      </c>
      <c r="V2107" s="9" t="str">
        <f aca="false">IF(ISBLANK(A2107),"",IF($A2107=V$2,$C2107,V2106))</f>
        <v/>
      </c>
      <c r="W2107" s="9" t="str">
        <f aca="false">IF(ISBLANK(A2107),"",IF($A2107=W$2,$C2107,W2106))</f>
        <v/>
      </c>
    </row>
    <row r="2108" customFormat="false" ht="14.1" hidden="false" customHeight="false" outlineLevel="0" collapsed="false">
      <c r="H2108" s="8" t="n">
        <f aca="false">IF(ISBLANK(D2108),,LEFT(D2108,LEN(D2108)-6)*1)</f>
        <v>0</v>
      </c>
      <c r="I2108" s="9" t="str">
        <f aca="false">IF(ISBLANK(A2108),"",-B2108*C2108)</f>
        <v/>
      </c>
      <c r="J2108" s="9" t="str">
        <f aca="false">IF(ISBLANK(A2108),"",-SUM(I$3:I2108))</f>
        <v/>
      </c>
      <c r="K2108" s="9" t="str">
        <f aca="false">IF(ISBLANK(A2108),"",SUMPRODUCT(O2108:R2108,T2108:W2108)-J2108)</f>
        <v/>
      </c>
      <c r="L2108" s="5" t="str">
        <f aca="false">IF(ISBLANK(A2108),"",K2108/$M$1)</f>
        <v/>
      </c>
      <c r="M2108" s="5" t="str">
        <f aca="false">IF(ISBLANK(A2108),"",K2108/($M$1+SUM(K$3:K2107)))</f>
        <v/>
      </c>
      <c r="N2108" s="0" t="str">
        <f aca="false">IF(ISBLANK(A2108),"",IF(H2109=0,NETWORKDAYS($H$3,H2108,holiday!$B$2:$B$10),IF(DAY(H2108)&lt;DAY(H2109),NETWORKDAYS($H$3,H2108,holiday!$B$2:$B$10),0)))</f>
        <v/>
      </c>
      <c r="O2108" s="0" t="str">
        <f aca="false">IF(ISBLANK(A2108),"",SUMIF($A$3:$A2108,O$2,$B$3:$B2108))</f>
        <v/>
      </c>
      <c r="P2108" s="0" t="str">
        <f aca="false">IF(ISBLANK(A2108),"",SUMIF($A$3:$A2108,P$2,$B$3:$B2108))</f>
        <v/>
      </c>
      <c r="Q2108" s="0" t="str">
        <f aca="false">IF(ISBLANK(A2108),"",SUMIF($A$3:$A2108,Q$2,$B$3:$B2108))</f>
        <v/>
      </c>
      <c r="R2108" s="0" t="str">
        <f aca="false">IF(ISBLANK(A2108),"",SUMIF($A$3:$A2108,R$2,$B$3:$B2108))</f>
        <v/>
      </c>
      <c r="T2108" s="9" t="str">
        <f aca="false">IF(ISBLANK(A2108),"",IF($A2108=T$2,$C2108,T2107))</f>
        <v/>
      </c>
      <c r="U2108" s="9" t="str">
        <f aca="false">IF(ISBLANK(A2108),"",IF($A2108=U$2,$C2108,U2107))</f>
        <v/>
      </c>
      <c r="V2108" s="9" t="str">
        <f aca="false">IF(ISBLANK(A2108),"",IF($A2108=V$2,$C2108,V2107))</f>
        <v/>
      </c>
      <c r="W2108" s="9" t="str">
        <f aca="false">IF(ISBLANK(A2108),"",IF($A2108=W$2,$C2108,W2107))</f>
        <v/>
      </c>
    </row>
    <row r="2109" customFormat="false" ht="14.1" hidden="false" customHeight="false" outlineLevel="0" collapsed="false">
      <c r="H2109" s="8" t="n">
        <f aca="false">IF(ISBLANK(D2109),,LEFT(D2109,LEN(D2109)-6)*1)</f>
        <v>0</v>
      </c>
      <c r="I2109" s="9" t="str">
        <f aca="false">IF(ISBLANK(A2109),"",-B2109*C2109)</f>
        <v/>
      </c>
      <c r="J2109" s="9" t="str">
        <f aca="false">IF(ISBLANK(A2109),"",-SUM(I$3:I2109))</f>
        <v/>
      </c>
      <c r="K2109" s="9" t="str">
        <f aca="false">IF(ISBLANK(A2109),"",SUMPRODUCT(O2109:R2109,T2109:W2109)-J2109)</f>
        <v/>
      </c>
      <c r="L2109" s="5" t="str">
        <f aca="false">IF(ISBLANK(A2109),"",K2109/$M$1)</f>
        <v/>
      </c>
      <c r="M2109" s="5" t="str">
        <f aca="false">IF(ISBLANK(A2109),"",K2109/($M$1+SUM(K$3:K2108)))</f>
        <v/>
      </c>
      <c r="N2109" s="0" t="str">
        <f aca="false">IF(ISBLANK(A2109),"",IF(H2110=0,NETWORKDAYS($H$3,H2109,holiday!$B$2:$B$10),IF(DAY(H2109)&lt;DAY(H2110),NETWORKDAYS($H$3,H2109,holiday!$B$2:$B$10),0)))</f>
        <v/>
      </c>
      <c r="O2109" s="0" t="str">
        <f aca="false">IF(ISBLANK(A2109),"",SUMIF($A$3:$A2109,O$2,$B$3:$B2109))</f>
        <v/>
      </c>
      <c r="P2109" s="0" t="str">
        <f aca="false">IF(ISBLANK(A2109),"",SUMIF($A$3:$A2109,P$2,$B$3:$B2109))</f>
        <v/>
      </c>
      <c r="Q2109" s="0" t="str">
        <f aca="false">IF(ISBLANK(A2109),"",SUMIF($A$3:$A2109,Q$2,$B$3:$B2109))</f>
        <v/>
      </c>
      <c r="R2109" s="0" t="str">
        <f aca="false">IF(ISBLANK(A2109),"",SUMIF($A$3:$A2109,R$2,$B$3:$B2109))</f>
        <v/>
      </c>
      <c r="T2109" s="9" t="str">
        <f aca="false">IF(ISBLANK(A2109),"",IF($A2109=T$2,$C2109,T2108))</f>
        <v/>
      </c>
      <c r="U2109" s="9" t="str">
        <f aca="false">IF(ISBLANK(A2109),"",IF($A2109=U$2,$C2109,U2108))</f>
        <v/>
      </c>
      <c r="V2109" s="9" t="str">
        <f aca="false">IF(ISBLANK(A2109),"",IF($A2109=V$2,$C2109,V2108))</f>
        <v/>
      </c>
      <c r="W2109" s="9" t="str">
        <f aca="false">IF(ISBLANK(A2109),"",IF($A2109=W$2,$C2109,W2108))</f>
        <v/>
      </c>
    </row>
    <row r="2110" customFormat="false" ht="14.1" hidden="false" customHeight="false" outlineLevel="0" collapsed="false">
      <c r="H2110" s="8" t="n">
        <f aca="false">IF(ISBLANK(D2110),,LEFT(D2110,LEN(D2110)-6)*1)</f>
        <v>0</v>
      </c>
      <c r="I2110" s="9" t="str">
        <f aca="false">IF(ISBLANK(A2110),"",-B2110*C2110)</f>
        <v/>
      </c>
      <c r="J2110" s="9" t="str">
        <f aca="false">IF(ISBLANK(A2110),"",-SUM(I$3:I2110))</f>
        <v/>
      </c>
      <c r="K2110" s="9" t="str">
        <f aca="false">IF(ISBLANK(A2110),"",SUMPRODUCT(O2110:R2110,T2110:W2110)-J2110)</f>
        <v/>
      </c>
      <c r="L2110" s="5" t="str">
        <f aca="false">IF(ISBLANK(A2110),"",K2110/$M$1)</f>
        <v/>
      </c>
      <c r="M2110" s="5" t="str">
        <f aca="false">IF(ISBLANK(A2110),"",K2110/($M$1+SUM(K$3:K2109)))</f>
        <v/>
      </c>
      <c r="N2110" s="0" t="str">
        <f aca="false">IF(ISBLANK(A2110),"",IF(H2111=0,NETWORKDAYS($H$3,H2110,holiday!$B$2:$B$10),IF(DAY(H2110)&lt;DAY(H2111),NETWORKDAYS($H$3,H2110,holiday!$B$2:$B$10),0)))</f>
        <v/>
      </c>
      <c r="O2110" s="0" t="str">
        <f aca="false">IF(ISBLANK(A2110),"",SUMIF($A$3:$A2110,O$2,$B$3:$B2110))</f>
        <v/>
      </c>
      <c r="P2110" s="0" t="str">
        <f aca="false">IF(ISBLANK(A2110),"",SUMIF($A$3:$A2110,P$2,$B$3:$B2110))</f>
        <v/>
      </c>
      <c r="Q2110" s="0" t="str">
        <f aca="false">IF(ISBLANK(A2110),"",SUMIF($A$3:$A2110,Q$2,$B$3:$B2110))</f>
        <v/>
      </c>
      <c r="R2110" s="0" t="str">
        <f aca="false">IF(ISBLANK(A2110),"",SUMIF($A$3:$A2110,R$2,$B$3:$B2110))</f>
        <v/>
      </c>
      <c r="T2110" s="9" t="str">
        <f aca="false">IF(ISBLANK(A2110),"",IF($A2110=T$2,$C2110,T2109))</f>
        <v/>
      </c>
      <c r="U2110" s="9" t="str">
        <f aca="false">IF(ISBLANK(A2110),"",IF($A2110=U$2,$C2110,U2109))</f>
        <v/>
      </c>
      <c r="V2110" s="9" t="str">
        <f aca="false">IF(ISBLANK(A2110),"",IF($A2110=V$2,$C2110,V2109))</f>
        <v/>
      </c>
      <c r="W2110" s="9" t="str">
        <f aca="false">IF(ISBLANK(A2110),"",IF($A2110=W$2,$C2110,W2109))</f>
        <v/>
      </c>
    </row>
    <row r="2111" customFormat="false" ht="14.1" hidden="false" customHeight="false" outlineLevel="0" collapsed="false">
      <c r="H2111" s="8" t="n">
        <f aca="false">IF(ISBLANK(D2111),,LEFT(D2111,LEN(D2111)-6)*1)</f>
        <v>0</v>
      </c>
      <c r="I2111" s="9" t="str">
        <f aca="false">IF(ISBLANK(A2111),"",-B2111*C2111)</f>
        <v/>
      </c>
      <c r="J2111" s="9" t="str">
        <f aca="false">IF(ISBLANK(A2111),"",-SUM(I$3:I2111))</f>
        <v/>
      </c>
      <c r="K2111" s="9" t="str">
        <f aca="false">IF(ISBLANK(A2111),"",SUMPRODUCT(O2111:R2111,T2111:W2111)-J2111)</f>
        <v/>
      </c>
      <c r="L2111" s="5" t="str">
        <f aca="false">IF(ISBLANK(A2111),"",K2111/$M$1)</f>
        <v/>
      </c>
      <c r="M2111" s="5" t="str">
        <f aca="false">IF(ISBLANK(A2111),"",K2111/($M$1+SUM(K$3:K2110)))</f>
        <v/>
      </c>
      <c r="N2111" s="0" t="str">
        <f aca="false">IF(ISBLANK(A2111),"",IF(H2112=0,NETWORKDAYS($H$3,H2111,holiday!$B$2:$B$10),IF(DAY(H2111)&lt;DAY(H2112),NETWORKDAYS($H$3,H2111,holiday!$B$2:$B$10),0)))</f>
        <v/>
      </c>
      <c r="O2111" s="0" t="str">
        <f aca="false">IF(ISBLANK(A2111),"",SUMIF($A$3:$A2111,O$2,$B$3:$B2111))</f>
        <v/>
      </c>
      <c r="P2111" s="0" t="str">
        <f aca="false">IF(ISBLANK(A2111),"",SUMIF($A$3:$A2111,P$2,$B$3:$B2111))</f>
        <v/>
      </c>
      <c r="Q2111" s="0" t="str">
        <f aca="false">IF(ISBLANK(A2111),"",SUMIF($A$3:$A2111,Q$2,$B$3:$B2111))</f>
        <v/>
      </c>
      <c r="R2111" s="0" t="str">
        <f aca="false">IF(ISBLANK(A2111),"",SUMIF($A$3:$A2111,R$2,$B$3:$B2111))</f>
        <v/>
      </c>
      <c r="T2111" s="9" t="str">
        <f aca="false">IF(ISBLANK(A2111),"",IF($A2111=T$2,$C2111,T2110))</f>
        <v/>
      </c>
      <c r="U2111" s="9" t="str">
        <f aca="false">IF(ISBLANK(A2111),"",IF($A2111=U$2,$C2111,U2110))</f>
        <v/>
      </c>
      <c r="V2111" s="9" t="str">
        <f aca="false">IF(ISBLANK(A2111),"",IF($A2111=V$2,$C2111,V2110))</f>
        <v/>
      </c>
      <c r="W2111" s="9" t="str">
        <f aca="false">IF(ISBLANK(A2111),"",IF($A2111=W$2,$C2111,W2110))</f>
        <v/>
      </c>
    </row>
    <row r="2112" customFormat="false" ht="14.1" hidden="false" customHeight="false" outlineLevel="0" collapsed="false">
      <c r="H2112" s="8" t="n">
        <f aca="false">IF(ISBLANK(D2112),,LEFT(D2112,LEN(D2112)-6)*1)</f>
        <v>0</v>
      </c>
      <c r="I2112" s="9" t="str">
        <f aca="false">IF(ISBLANK(A2112),"",-B2112*C2112)</f>
        <v/>
      </c>
      <c r="J2112" s="9" t="str">
        <f aca="false">IF(ISBLANK(A2112),"",-SUM(I$3:I2112))</f>
        <v/>
      </c>
      <c r="K2112" s="9" t="str">
        <f aca="false">IF(ISBLANK(A2112),"",SUMPRODUCT(O2112:R2112,T2112:W2112)-J2112)</f>
        <v/>
      </c>
      <c r="L2112" s="5" t="str">
        <f aca="false">IF(ISBLANK(A2112),"",K2112/$M$1)</f>
        <v/>
      </c>
      <c r="M2112" s="5" t="str">
        <f aca="false">IF(ISBLANK(A2112),"",K2112/($M$1+SUM(K$3:K2111)))</f>
        <v/>
      </c>
      <c r="N2112" s="0" t="str">
        <f aca="false">IF(ISBLANK(A2112),"",IF(H2113=0,NETWORKDAYS($H$3,H2112,holiday!$B$2:$B$10),IF(DAY(H2112)&lt;DAY(H2113),NETWORKDAYS($H$3,H2112,holiday!$B$2:$B$10),0)))</f>
        <v/>
      </c>
      <c r="O2112" s="0" t="str">
        <f aca="false">IF(ISBLANK(A2112),"",SUMIF($A$3:$A2112,O$2,$B$3:$B2112))</f>
        <v/>
      </c>
      <c r="P2112" s="0" t="str">
        <f aca="false">IF(ISBLANK(A2112),"",SUMIF($A$3:$A2112,P$2,$B$3:$B2112))</f>
        <v/>
      </c>
      <c r="Q2112" s="0" t="str">
        <f aca="false">IF(ISBLANK(A2112),"",SUMIF($A$3:$A2112,Q$2,$B$3:$B2112))</f>
        <v/>
      </c>
      <c r="R2112" s="0" t="str">
        <f aca="false">IF(ISBLANK(A2112),"",SUMIF($A$3:$A2112,R$2,$B$3:$B2112))</f>
        <v/>
      </c>
      <c r="T2112" s="9" t="str">
        <f aca="false">IF(ISBLANK(A2112),"",IF($A2112=T$2,$C2112,T2111))</f>
        <v/>
      </c>
      <c r="U2112" s="9" t="str">
        <f aca="false">IF(ISBLANK(A2112),"",IF($A2112=U$2,$C2112,U2111))</f>
        <v/>
      </c>
      <c r="V2112" s="9" t="str">
        <f aca="false">IF(ISBLANK(A2112),"",IF($A2112=V$2,$C2112,V2111))</f>
        <v/>
      </c>
      <c r="W2112" s="9" t="str">
        <f aca="false">IF(ISBLANK(A2112),"",IF($A2112=W$2,$C2112,W2111))</f>
        <v/>
      </c>
    </row>
    <row r="2113" customFormat="false" ht="14.1" hidden="false" customHeight="false" outlineLevel="0" collapsed="false">
      <c r="H2113" s="8" t="n">
        <f aca="false">IF(ISBLANK(D2113),,LEFT(D2113,LEN(D2113)-6)*1)</f>
        <v>0</v>
      </c>
      <c r="I2113" s="9" t="str">
        <f aca="false">IF(ISBLANK(A2113),"",-B2113*C2113)</f>
        <v/>
      </c>
      <c r="J2113" s="9" t="str">
        <f aca="false">IF(ISBLANK(A2113),"",-SUM(I$3:I2113))</f>
        <v/>
      </c>
      <c r="K2113" s="9" t="str">
        <f aca="false">IF(ISBLANK(A2113),"",SUMPRODUCT(O2113:R2113,T2113:W2113)-J2113)</f>
        <v/>
      </c>
      <c r="L2113" s="5" t="str">
        <f aca="false">IF(ISBLANK(A2113),"",K2113/$M$1)</f>
        <v/>
      </c>
      <c r="M2113" s="5" t="str">
        <f aca="false">IF(ISBLANK(A2113),"",K2113/($M$1+SUM(K$3:K2112)))</f>
        <v/>
      </c>
      <c r="N2113" s="0" t="str">
        <f aca="false">IF(ISBLANK(A2113),"",IF(H2114=0,NETWORKDAYS($H$3,H2113,holiday!$B$2:$B$10),IF(DAY(H2113)&lt;DAY(H2114),NETWORKDAYS($H$3,H2113,holiday!$B$2:$B$10),0)))</f>
        <v/>
      </c>
      <c r="O2113" s="0" t="str">
        <f aca="false">IF(ISBLANK(A2113),"",SUMIF($A$3:$A2113,O$2,$B$3:$B2113))</f>
        <v/>
      </c>
      <c r="P2113" s="0" t="str">
        <f aca="false">IF(ISBLANK(A2113),"",SUMIF($A$3:$A2113,P$2,$B$3:$B2113))</f>
        <v/>
      </c>
      <c r="Q2113" s="0" t="str">
        <f aca="false">IF(ISBLANK(A2113),"",SUMIF($A$3:$A2113,Q$2,$B$3:$B2113))</f>
        <v/>
      </c>
      <c r="R2113" s="0" t="str">
        <f aca="false">IF(ISBLANK(A2113),"",SUMIF($A$3:$A2113,R$2,$B$3:$B2113))</f>
        <v/>
      </c>
      <c r="T2113" s="9" t="str">
        <f aca="false">IF(ISBLANK(A2113),"",IF($A2113=T$2,$C2113,T2112))</f>
        <v/>
      </c>
      <c r="U2113" s="9" t="str">
        <f aca="false">IF(ISBLANK(A2113),"",IF($A2113=U$2,$C2113,U2112))</f>
        <v/>
      </c>
      <c r="V2113" s="9" t="str">
        <f aca="false">IF(ISBLANK(A2113),"",IF($A2113=V$2,$C2113,V2112))</f>
        <v/>
      </c>
      <c r="W2113" s="9" t="str">
        <f aca="false">IF(ISBLANK(A2113),"",IF($A2113=W$2,$C2113,W2112))</f>
        <v/>
      </c>
    </row>
    <row r="2114" customFormat="false" ht="14.1" hidden="false" customHeight="false" outlineLevel="0" collapsed="false">
      <c r="H2114" s="8" t="n">
        <f aca="false">IF(ISBLANK(D2114),,LEFT(D2114,LEN(D2114)-6)*1)</f>
        <v>0</v>
      </c>
      <c r="I2114" s="9" t="str">
        <f aca="false">IF(ISBLANK(A2114),"",-B2114*C2114)</f>
        <v/>
      </c>
      <c r="J2114" s="9" t="str">
        <f aca="false">IF(ISBLANK(A2114),"",-SUM(I$3:I2114))</f>
        <v/>
      </c>
      <c r="K2114" s="9" t="str">
        <f aca="false">IF(ISBLANK(A2114),"",SUMPRODUCT(O2114:R2114,T2114:W2114)-J2114)</f>
        <v/>
      </c>
      <c r="L2114" s="5" t="str">
        <f aca="false">IF(ISBLANK(A2114),"",K2114/$M$1)</f>
        <v/>
      </c>
      <c r="M2114" s="5" t="str">
        <f aca="false">IF(ISBLANK(A2114),"",K2114/($M$1+SUM(K$3:K2113)))</f>
        <v/>
      </c>
      <c r="N2114" s="0" t="str">
        <f aca="false">IF(ISBLANK(A2114),"",IF(H2115=0,NETWORKDAYS($H$3,H2114,holiday!$B$2:$B$10),IF(DAY(H2114)&lt;DAY(H2115),NETWORKDAYS($H$3,H2114,holiday!$B$2:$B$10),0)))</f>
        <v/>
      </c>
      <c r="O2114" s="0" t="str">
        <f aca="false">IF(ISBLANK(A2114),"",SUMIF($A$3:$A2114,O$2,$B$3:$B2114))</f>
        <v/>
      </c>
      <c r="P2114" s="0" t="str">
        <f aca="false">IF(ISBLANK(A2114),"",SUMIF($A$3:$A2114,P$2,$B$3:$B2114))</f>
        <v/>
      </c>
      <c r="Q2114" s="0" t="str">
        <f aca="false">IF(ISBLANK(A2114),"",SUMIF($A$3:$A2114,Q$2,$B$3:$B2114))</f>
        <v/>
      </c>
      <c r="R2114" s="0" t="str">
        <f aca="false">IF(ISBLANK(A2114),"",SUMIF($A$3:$A2114,R$2,$B$3:$B2114))</f>
        <v/>
      </c>
      <c r="T2114" s="9" t="str">
        <f aca="false">IF(ISBLANK(A2114),"",IF($A2114=T$2,$C2114,T2113))</f>
        <v/>
      </c>
      <c r="U2114" s="9" t="str">
        <f aca="false">IF(ISBLANK(A2114),"",IF($A2114=U$2,$C2114,U2113))</f>
        <v/>
      </c>
      <c r="V2114" s="9" t="str">
        <f aca="false">IF(ISBLANK(A2114),"",IF($A2114=V$2,$C2114,V2113))</f>
        <v/>
      </c>
      <c r="W2114" s="9" t="str">
        <f aca="false">IF(ISBLANK(A2114),"",IF($A2114=W$2,$C2114,W2113))</f>
        <v/>
      </c>
    </row>
    <row r="2115" customFormat="false" ht="14.1" hidden="false" customHeight="false" outlineLevel="0" collapsed="false">
      <c r="H2115" s="8" t="n">
        <f aca="false">IF(ISBLANK(D2115),,LEFT(D2115,LEN(D2115)-6)*1)</f>
        <v>0</v>
      </c>
      <c r="I2115" s="9" t="str">
        <f aca="false">IF(ISBLANK(A2115),"",-B2115*C2115)</f>
        <v/>
      </c>
      <c r="J2115" s="9" t="str">
        <f aca="false">IF(ISBLANK(A2115),"",-SUM(I$3:I2115))</f>
        <v/>
      </c>
      <c r="K2115" s="9" t="str">
        <f aca="false">IF(ISBLANK(A2115),"",SUMPRODUCT(O2115:R2115,T2115:W2115)-J2115)</f>
        <v/>
      </c>
      <c r="L2115" s="5" t="str">
        <f aca="false">IF(ISBLANK(A2115),"",K2115/$M$1)</f>
        <v/>
      </c>
      <c r="M2115" s="5" t="str">
        <f aca="false">IF(ISBLANK(A2115),"",K2115/($M$1+SUM(K$3:K2114)))</f>
        <v/>
      </c>
      <c r="N2115" s="0" t="str">
        <f aca="false">IF(ISBLANK(A2115),"",IF(H2116=0,NETWORKDAYS($H$3,H2115,holiday!$B$2:$B$10),IF(DAY(H2115)&lt;DAY(H2116),NETWORKDAYS($H$3,H2115,holiday!$B$2:$B$10),0)))</f>
        <v/>
      </c>
      <c r="O2115" s="0" t="str">
        <f aca="false">IF(ISBLANK(A2115),"",SUMIF($A$3:$A2115,O$2,$B$3:$B2115))</f>
        <v/>
      </c>
      <c r="P2115" s="0" t="str">
        <f aca="false">IF(ISBLANK(A2115),"",SUMIF($A$3:$A2115,P$2,$B$3:$B2115))</f>
        <v/>
      </c>
      <c r="Q2115" s="0" t="str">
        <f aca="false">IF(ISBLANK(A2115),"",SUMIF($A$3:$A2115,Q$2,$B$3:$B2115))</f>
        <v/>
      </c>
      <c r="R2115" s="0" t="str">
        <f aca="false">IF(ISBLANK(A2115),"",SUMIF($A$3:$A2115,R$2,$B$3:$B2115))</f>
        <v/>
      </c>
      <c r="T2115" s="9" t="str">
        <f aca="false">IF(ISBLANK(A2115),"",IF($A2115=T$2,$C2115,T2114))</f>
        <v/>
      </c>
      <c r="U2115" s="9" t="str">
        <f aca="false">IF(ISBLANK(A2115),"",IF($A2115=U$2,$C2115,U2114))</f>
        <v/>
      </c>
      <c r="V2115" s="9" t="str">
        <f aca="false">IF(ISBLANK(A2115),"",IF($A2115=V$2,$C2115,V2114))</f>
        <v/>
      </c>
      <c r="W2115" s="9" t="str">
        <f aca="false">IF(ISBLANK(A2115),"",IF($A2115=W$2,$C2115,W2114))</f>
        <v/>
      </c>
    </row>
    <row r="2116" customFormat="false" ht="14.1" hidden="false" customHeight="false" outlineLevel="0" collapsed="false">
      <c r="H2116" s="8" t="n">
        <f aca="false">IF(ISBLANK(D2116),,LEFT(D2116,LEN(D2116)-6)*1)</f>
        <v>0</v>
      </c>
      <c r="I2116" s="9" t="str">
        <f aca="false">IF(ISBLANK(A2116),"",-B2116*C2116)</f>
        <v/>
      </c>
      <c r="J2116" s="9" t="str">
        <f aca="false">IF(ISBLANK(A2116),"",-SUM(I$3:I2116))</f>
        <v/>
      </c>
      <c r="K2116" s="9" t="str">
        <f aca="false">IF(ISBLANK(A2116),"",SUMPRODUCT(O2116:R2116,T2116:W2116)-J2116)</f>
        <v/>
      </c>
      <c r="L2116" s="5" t="str">
        <f aca="false">IF(ISBLANK(A2116),"",K2116/$M$1)</f>
        <v/>
      </c>
      <c r="M2116" s="5" t="str">
        <f aca="false">IF(ISBLANK(A2116),"",K2116/($M$1+SUM(K$3:K2115)))</f>
        <v/>
      </c>
      <c r="N2116" s="0" t="str">
        <f aca="false">IF(ISBLANK(A2116),"",IF(H2117=0,NETWORKDAYS($H$3,H2116,holiday!$B$2:$B$10),IF(DAY(H2116)&lt;DAY(H2117),NETWORKDAYS($H$3,H2116,holiday!$B$2:$B$10),0)))</f>
        <v/>
      </c>
      <c r="O2116" s="0" t="str">
        <f aca="false">IF(ISBLANK(A2116),"",SUMIF($A$3:$A2116,O$2,$B$3:$B2116))</f>
        <v/>
      </c>
      <c r="P2116" s="0" t="str">
        <f aca="false">IF(ISBLANK(A2116),"",SUMIF($A$3:$A2116,P$2,$B$3:$B2116))</f>
        <v/>
      </c>
      <c r="Q2116" s="0" t="str">
        <f aca="false">IF(ISBLANK(A2116),"",SUMIF($A$3:$A2116,Q$2,$B$3:$B2116))</f>
        <v/>
      </c>
      <c r="R2116" s="0" t="str">
        <f aca="false">IF(ISBLANK(A2116),"",SUMIF($A$3:$A2116,R$2,$B$3:$B2116))</f>
        <v/>
      </c>
      <c r="T2116" s="9" t="str">
        <f aca="false">IF(ISBLANK(A2116),"",IF($A2116=T$2,$C2116,T2115))</f>
        <v/>
      </c>
      <c r="U2116" s="9" t="str">
        <f aca="false">IF(ISBLANK(A2116),"",IF($A2116=U$2,$C2116,U2115))</f>
        <v/>
      </c>
      <c r="V2116" s="9" t="str">
        <f aca="false">IF(ISBLANK(A2116),"",IF($A2116=V$2,$C2116,V2115))</f>
        <v/>
      </c>
      <c r="W2116" s="9" t="str">
        <f aca="false">IF(ISBLANK(A2116),"",IF($A2116=W$2,$C2116,W2115))</f>
        <v/>
      </c>
    </row>
    <row r="2117" customFormat="false" ht="14.1" hidden="false" customHeight="false" outlineLevel="0" collapsed="false">
      <c r="H2117" s="8" t="n">
        <f aca="false">IF(ISBLANK(D2117),,LEFT(D2117,LEN(D2117)-6)*1)</f>
        <v>0</v>
      </c>
      <c r="I2117" s="9" t="str">
        <f aca="false">IF(ISBLANK(A2117),"",-B2117*C2117)</f>
        <v/>
      </c>
      <c r="J2117" s="9" t="str">
        <f aca="false">IF(ISBLANK(A2117),"",-SUM(I$3:I2117))</f>
        <v/>
      </c>
      <c r="K2117" s="9" t="str">
        <f aca="false">IF(ISBLANK(A2117),"",SUMPRODUCT(O2117:R2117,T2117:W2117)-J2117)</f>
        <v/>
      </c>
      <c r="L2117" s="5" t="str">
        <f aca="false">IF(ISBLANK(A2117),"",K2117/$M$1)</f>
        <v/>
      </c>
      <c r="M2117" s="5" t="str">
        <f aca="false">IF(ISBLANK(A2117),"",K2117/($M$1+SUM(K$3:K2116)))</f>
        <v/>
      </c>
      <c r="N2117" s="0" t="str">
        <f aca="false">IF(ISBLANK(A2117),"",IF(H2118=0,NETWORKDAYS($H$3,H2117,holiday!$B$2:$B$10),IF(DAY(H2117)&lt;DAY(H2118),NETWORKDAYS($H$3,H2117,holiday!$B$2:$B$10),0)))</f>
        <v/>
      </c>
      <c r="O2117" s="0" t="str">
        <f aca="false">IF(ISBLANK(A2117),"",SUMIF($A$3:$A2117,O$2,$B$3:$B2117))</f>
        <v/>
      </c>
      <c r="P2117" s="0" t="str">
        <f aca="false">IF(ISBLANK(A2117),"",SUMIF($A$3:$A2117,P$2,$B$3:$B2117))</f>
        <v/>
      </c>
      <c r="Q2117" s="0" t="str">
        <f aca="false">IF(ISBLANK(A2117),"",SUMIF($A$3:$A2117,Q$2,$B$3:$B2117))</f>
        <v/>
      </c>
      <c r="R2117" s="0" t="str">
        <f aca="false">IF(ISBLANK(A2117),"",SUMIF($A$3:$A2117,R$2,$B$3:$B2117))</f>
        <v/>
      </c>
      <c r="T2117" s="9" t="str">
        <f aca="false">IF(ISBLANK(A2117),"",IF($A2117=T$2,$C2117,T2116))</f>
        <v/>
      </c>
      <c r="U2117" s="9" t="str">
        <f aca="false">IF(ISBLANK(A2117),"",IF($A2117=U$2,$C2117,U2116))</f>
        <v/>
      </c>
      <c r="V2117" s="9" t="str">
        <f aca="false">IF(ISBLANK(A2117),"",IF($A2117=V$2,$C2117,V2116))</f>
        <v/>
      </c>
      <c r="W2117" s="9" t="str">
        <f aca="false">IF(ISBLANK(A2117),"",IF($A2117=W$2,$C2117,W2116))</f>
        <v/>
      </c>
    </row>
    <row r="2118" customFormat="false" ht="14.1" hidden="false" customHeight="false" outlineLevel="0" collapsed="false">
      <c r="H2118" s="8" t="n">
        <f aca="false">IF(ISBLANK(D2118),,LEFT(D2118,LEN(D2118)-6)*1)</f>
        <v>0</v>
      </c>
      <c r="I2118" s="9" t="str">
        <f aca="false">IF(ISBLANK(A2118),"",-B2118*C2118)</f>
        <v/>
      </c>
      <c r="J2118" s="9" t="str">
        <f aca="false">IF(ISBLANK(A2118),"",-SUM(I$3:I2118))</f>
        <v/>
      </c>
      <c r="K2118" s="9" t="str">
        <f aca="false">IF(ISBLANK(A2118),"",SUMPRODUCT(O2118:R2118,T2118:W2118)-J2118)</f>
        <v/>
      </c>
      <c r="L2118" s="5" t="str">
        <f aca="false">IF(ISBLANK(A2118),"",K2118/$M$1)</f>
        <v/>
      </c>
      <c r="M2118" s="5" t="str">
        <f aca="false">IF(ISBLANK(A2118),"",K2118/($M$1+SUM(K$3:K2117)))</f>
        <v/>
      </c>
      <c r="N2118" s="0" t="str">
        <f aca="false">IF(ISBLANK(A2118),"",IF(H2119=0,NETWORKDAYS($H$3,H2118,holiday!$B$2:$B$10),IF(DAY(H2118)&lt;DAY(H2119),NETWORKDAYS($H$3,H2118,holiday!$B$2:$B$10),0)))</f>
        <v/>
      </c>
      <c r="O2118" s="0" t="str">
        <f aca="false">IF(ISBLANK(A2118),"",SUMIF($A$3:$A2118,O$2,$B$3:$B2118))</f>
        <v/>
      </c>
      <c r="P2118" s="0" t="str">
        <f aca="false">IF(ISBLANK(A2118),"",SUMIF($A$3:$A2118,P$2,$B$3:$B2118))</f>
        <v/>
      </c>
      <c r="Q2118" s="0" t="str">
        <f aca="false">IF(ISBLANK(A2118),"",SUMIF($A$3:$A2118,Q$2,$B$3:$B2118))</f>
        <v/>
      </c>
      <c r="R2118" s="0" t="str">
        <f aca="false">IF(ISBLANK(A2118),"",SUMIF($A$3:$A2118,R$2,$B$3:$B2118))</f>
        <v/>
      </c>
      <c r="T2118" s="9" t="str">
        <f aca="false">IF(ISBLANK(A2118),"",IF($A2118=T$2,$C2118,T2117))</f>
        <v/>
      </c>
      <c r="U2118" s="9" t="str">
        <f aca="false">IF(ISBLANK(A2118),"",IF($A2118=U$2,$C2118,U2117))</f>
        <v/>
      </c>
      <c r="V2118" s="9" t="str">
        <f aca="false">IF(ISBLANK(A2118),"",IF($A2118=V$2,$C2118,V2117))</f>
        <v/>
      </c>
      <c r="W2118" s="9" t="str">
        <f aca="false">IF(ISBLANK(A2118),"",IF($A2118=W$2,$C2118,W2117))</f>
        <v/>
      </c>
    </row>
    <row r="2119" customFormat="false" ht="14.1" hidden="false" customHeight="false" outlineLevel="0" collapsed="false">
      <c r="H2119" s="8" t="n">
        <f aca="false">IF(ISBLANK(D2119),,LEFT(D2119,LEN(D2119)-6)*1)</f>
        <v>0</v>
      </c>
      <c r="I2119" s="9" t="str">
        <f aca="false">IF(ISBLANK(A2119),"",-B2119*C2119)</f>
        <v/>
      </c>
      <c r="J2119" s="9" t="str">
        <f aca="false">IF(ISBLANK(A2119),"",-SUM(I$3:I2119))</f>
        <v/>
      </c>
      <c r="K2119" s="9" t="str">
        <f aca="false">IF(ISBLANK(A2119),"",SUMPRODUCT(O2119:R2119,T2119:W2119)-J2119)</f>
        <v/>
      </c>
      <c r="L2119" s="5" t="str">
        <f aca="false">IF(ISBLANK(A2119),"",K2119/$M$1)</f>
        <v/>
      </c>
      <c r="M2119" s="5" t="str">
        <f aca="false">IF(ISBLANK(A2119),"",K2119/($M$1+SUM(K$3:K2118)))</f>
        <v/>
      </c>
      <c r="N2119" s="0" t="str">
        <f aca="false">IF(ISBLANK(A2119),"",IF(H2120=0,NETWORKDAYS($H$3,H2119,holiday!$B$2:$B$10),IF(DAY(H2119)&lt;DAY(H2120),NETWORKDAYS($H$3,H2119,holiday!$B$2:$B$10),0)))</f>
        <v/>
      </c>
      <c r="O2119" s="0" t="str">
        <f aca="false">IF(ISBLANK(A2119),"",SUMIF($A$3:$A2119,O$2,$B$3:$B2119))</f>
        <v/>
      </c>
      <c r="P2119" s="0" t="str">
        <f aca="false">IF(ISBLANK(A2119),"",SUMIF($A$3:$A2119,P$2,$B$3:$B2119))</f>
        <v/>
      </c>
      <c r="Q2119" s="0" t="str">
        <f aca="false">IF(ISBLANK(A2119),"",SUMIF($A$3:$A2119,Q$2,$B$3:$B2119))</f>
        <v/>
      </c>
      <c r="R2119" s="0" t="str">
        <f aca="false">IF(ISBLANK(A2119),"",SUMIF($A$3:$A2119,R$2,$B$3:$B2119))</f>
        <v/>
      </c>
      <c r="T2119" s="9" t="str">
        <f aca="false">IF(ISBLANK(A2119),"",IF($A2119=T$2,$C2119,T2118))</f>
        <v/>
      </c>
      <c r="U2119" s="9" t="str">
        <f aca="false">IF(ISBLANK(A2119),"",IF($A2119=U$2,$C2119,U2118))</f>
        <v/>
      </c>
      <c r="V2119" s="9" t="str">
        <f aca="false">IF(ISBLANK(A2119),"",IF($A2119=V$2,$C2119,V2118))</f>
        <v/>
      </c>
      <c r="W2119" s="9" t="str">
        <f aca="false">IF(ISBLANK(A2119),"",IF($A2119=W$2,$C2119,W2118))</f>
        <v/>
      </c>
    </row>
    <row r="2120" customFormat="false" ht="14.1" hidden="false" customHeight="false" outlineLevel="0" collapsed="false">
      <c r="H2120" s="8" t="n">
        <f aca="false">IF(ISBLANK(D2120),,LEFT(D2120,LEN(D2120)-6)*1)</f>
        <v>0</v>
      </c>
      <c r="I2120" s="9" t="str">
        <f aca="false">IF(ISBLANK(A2120),"",-B2120*C2120)</f>
        <v/>
      </c>
      <c r="J2120" s="9" t="str">
        <f aca="false">IF(ISBLANK(A2120),"",-SUM(I$3:I2120))</f>
        <v/>
      </c>
      <c r="K2120" s="9" t="str">
        <f aca="false">IF(ISBLANK(A2120),"",SUMPRODUCT(O2120:R2120,T2120:W2120)-J2120)</f>
        <v/>
      </c>
      <c r="L2120" s="5" t="str">
        <f aca="false">IF(ISBLANK(A2120),"",K2120/$M$1)</f>
        <v/>
      </c>
      <c r="M2120" s="5" t="str">
        <f aca="false">IF(ISBLANK(A2120),"",K2120/($M$1+SUM(K$3:K2119)))</f>
        <v/>
      </c>
      <c r="N2120" s="0" t="str">
        <f aca="false">IF(ISBLANK(A2120),"",IF(H2121=0,NETWORKDAYS($H$3,H2120,holiday!$B$2:$B$10),IF(DAY(H2120)&lt;DAY(H2121),NETWORKDAYS($H$3,H2120,holiday!$B$2:$B$10),0)))</f>
        <v/>
      </c>
      <c r="O2120" s="0" t="str">
        <f aca="false">IF(ISBLANK(A2120),"",SUMIF($A$3:$A2120,O$2,$B$3:$B2120))</f>
        <v/>
      </c>
      <c r="P2120" s="0" t="str">
        <f aca="false">IF(ISBLANK(A2120),"",SUMIF($A$3:$A2120,P$2,$B$3:$B2120))</f>
        <v/>
      </c>
      <c r="Q2120" s="0" t="str">
        <f aca="false">IF(ISBLANK(A2120),"",SUMIF($A$3:$A2120,Q$2,$B$3:$B2120))</f>
        <v/>
      </c>
      <c r="R2120" s="0" t="str">
        <f aca="false">IF(ISBLANK(A2120),"",SUMIF($A$3:$A2120,R$2,$B$3:$B2120))</f>
        <v/>
      </c>
      <c r="T2120" s="9" t="str">
        <f aca="false">IF(ISBLANK(A2120),"",IF($A2120=T$2,$C2120,T2119))</f>
        <v/>
      </c>
      <c r="U2120" s="9" t="str">
        <f aca="false">IF(ISBLANK(A2120),"",IF($A2120=U$2,$C2120,U2119))</f>
        <v/>
      </c>
      <c r="V2120" s="9" t="str">
        <f aca="false">IF(ISBLANK(A2120),"",IF($A2120=V$2,$C2120,V2119))</f>
        <v/>
      </c>
      <c r="W2120" s="9" t="str">
        <f aca="false">IF(ISBLANK(A2120),"",IF($A2120=W$2,$C2120,W2119))</f>
        <v/>
      </c>
    </row>
    <row r="2121" customFormat="false" ht="14.1" hidden="false" customHeight="false" outlineLevel="0" collapsed="false">
      <c r="H2121" s="8" t="n">
        <f aca="false">IF(ISBLANK(D2121),,LEFT(D2121,LEN(D2121)-6)*1)</f>
        <v>0</v>
      </c>
      <c r="I2121" s="9" t="str">
        <f aca="false">IF(ISBLANK(A2121),"",-B2121*C2121)</f>
        <v/>
      </c>
      <c r="J2121" s="9" t="str">
        <f aca="false">IF(ISBLANK(A2121),"",-SUM(I$3:I2121))</f>
        <v/>
      </c>
      <c r="K2121" s="9" t="str">
        <f aca="false">IF(ISBLANK(A2121),"",SUMPRODUCT(O2121:R2121,T2121:W2121)-J2121)</f>
        <v/>
      </c>
      <c r="L2121" s="5" t="str">
        <f aca="false">IF(ISBLANK(A2121),"",K2121/$M$1)</f>
        <v/>
      </c>
      <c r="M2121" s="5" t="str">
        <f aca="false">IF(ISBLANK(A2121),"",K2121/($M$1+SUM(K$3:K2120)))</f>
        <v/>
      </c>
      <c r="N2121" s="0" t="str">
        <f aca="false">IF(ISBLANK(A2121),"",IF(H2122=0,NETWORKDAYS($H$3,H2121,holiday!$B$2:$B$10),IF(DAY(H2121)&lt;DAY(H2122),NETWORKDAYS($H$3,H2121,holiday!$B$2:$B$10),0)))</f>
        <v/>
      </c>
      <c r="O2121" s="0" t="str">
        <f aca="false">IF(ISBLANK(A2121),"",SUMIF($A$3:$A2121,O$2,$B$3:$B2121))</f>
        <v/>
      </c>
      <c r="P2121" s="0" t="str">
        <f aca="false">IF(ISBLANK(A2121),"",SUMIF($A$3:$A2121,P$2,$B$3:$B2121))</f>
        <v/>
      </c>
      <c r="Q2121" s="0" t="str">
        <f aca="false">IF(ISBLANK(A2121),"",SUMIF($A$3:$A2121,Q$2,$B$3:$B2121))</f>
        <v/>
      </c>
      <c r="R2121" s="0" t="str">
        <f aca="false">IF(ISBLANK(A2121),"",SUMIF($A$3:$A2121,R$2,$B$3:$B2121))</f>
        <v/>
      </c>
      <c r="T2121" s="9" t="str">
        <f aca="false">IF(ISBLANK(A2121),"",IF($A2121=T$2,$C2121,T2120))</f>
        <v/>
      </c>
      <c r="U2121" s="9" t="str">
        <f aca="false">IF(ISBLANK(A2121),"",IF($A2121=U$2,$C2121,U2120))</f>
        <v/>
      </c>
      <c r="V2121" s="9" t="str">
        <f aca="false">IF(ISBLANK(A2121),"",IF($A2121=V$2,$C2121,V2120))</f>
        <v/>
      </c>
      <c r="W2121" s="9" t="str">
        <f aca="false">IF(ISBLANK(A2121),"",IF($A2121=W$2,$C2121,W2120))</f>
        <v/>
      </c>
    </row>
    <row r="2122" customFormat="false" ht="14.1" hidden="false" customHeight="false" outlineLevel="0" collapsed="false">
      <c r="H2122" s="8" t="n">
        <f aca="false">IF(ISBLANK(D2122),,LEFT(D2122,LEN(D2122)-6)*1)</f>
        <v>0</v>
      </c>
      <c r="I2122" s="9" t="str">
        <f aca="false">IF(ISBLANK(A2122),"",-B2122*C2122)</f>
        <v/>
      </c>
      <c r="J2122" s="9" t="str">
        <f aca="false">IF(ISBLANK(A2122),"",-SUM(I$3:I2122))</f>
        <v/>
      </c>
      <c r="K2122" s="9" t="str">
        <f aca="false">IF(ISBLANK(A2122),"",SUMPRODUCT(O2122:R2122,T2122:W2122)-J2122)</f>
        <v/>
      </c>
      <c r="L2122" s="5" t="str">
        <f aca="false">IF(ISBLANK(A2122),"",K2122/$M$1)</f>
        <v/>
      </c>
      <c r="M2122" s="5" t="str">
        <f aca="false">IF(ISBLANK(A2122),"",K2122/($M$1+SUM(K$3:K2121)))</f>
        <v/>
      </c>
      <c r="N2122" s="0" t="str">
        <f aca="false">IF(ISBLANK(A2122),"",IF(H2123=0,NETWORKDAYS($H$3,H2122,holiday!$B$2:$B$10),IF(DAY(H2122)&lt;DAY(H2123),NETWORKDAYS($H$3,H2122,holiday!$B$2:$B$10),0)))</f>
        <v/>
      </c>
      <c r="O2122" s="0" t="str">
        <f aca="false">IF(ISBLANK(A2122),"",SUMIF($A$3:$A2122,O$2,$B$3:$B2122))</f>
        <v/>
      </c>
      <c r="P2122" s="0" t="str">
        <f aca="false">IF(ISBLANK(A2122),"",SUMIF($A$3:$A2122,P$2,$B$3:$B2122))</f>
        <v/>
      </c>
      <c r="Q2122" s="0" t="str">
        <f aca="false">IF(ISBLANK(A2122),"",SUMIF($A$3:$A2122,Q$2,$B$3:$B2122))</f>
        <v/>
      </c>
      <c r="R2122" s="0" t="str">
        <f aca="false">IF(ISBLANK(A2122),"",SUMIF($A$3:$A2122,R$2,$B$3:$B2122))</f>
        <v/>
      </c>
      <c r="T2122" s="9" t="str">
        <f aca="false">IF(ISBLANK(A2122),"",IF($A2122=T$2,$C2122,T2121))</f>
        <v/>
      </c>
      <c r="U2122" s="9" t="str">
        <f aca="false">IF(ISBLANK(A2122),"",IF($A2122=U$2,$C2122,U2121))</f>
        <v/>
      </c>
      <c r="V2122" s="9" t="str">
        <f aca="false">IF(ISBLANK(A2122),"",IF($A2122=V$2,$C2122,V2121))</f>
        <v/>
      </c>
      <c r="W2122" s="9" t="str">
        <f aca="false">IF(ISBLANK(A2122),"",IF($A2122=W$2,$C2122,W2121))</f>
        <v/>
      </c>
    </row>
    <row r="2123" customFormat="false" ht="14.1" hidden="false" customHeight="false" outlineLevel="0" collapsed="false">
      <c r="H2123" s="8" t="n">
        <f aca="false">IF(ISBLANK(D2123),,LEFT(D2123,LEN(D2123)-6)*1)</f>
        <v>0</v>
      </c>
      <c r="I2123" s="9" t="str">
        <f aca="false">IF(ISBLANK(A2123),"",-B2123*C2123)</f>
        <v/>
      </c>
      <c r="J2123" s="9" t="str">
        <f aca="false">IF(ISBLANK(A2123),"",-SUM(I$3:I2123))</f>
        <v/>
      </c>
      <c r="K2123" s="9" t="str">
        <f aca="false">IF(ISBLANK(A2123),"",SUMPRODUCT(O2123:R2123,T2123:W2123)-J2123)</f>
        <v/>
      </c>
      <c r="L2123" s="5" t="str">
        <f aca="false">IF(ISBLANK(A2123),"",K2123/$M$1)</f>
        <v/>
      </c>
      <c r="M2123" s="5" t="str">
        <f aca="false">IF(ISBLANK(A2123),"",K2123/($M$1+SUM(K$3:K2122)))</f>
        <v/>
      </c>
      <c r="N2123" s="0" t="str">
        <f aca="false">IF(ISBLANK(A2123),"",IF(H2124=0,NETWORKDAYS($H$3,H2123,holiday!$B$2:$B$10),IF(DAY(H2123)&lt;DAY(H2124),NETWORKDAYS($H$3,H2123,holiday!$B$2:$B$10),0)))</f>
        <v/>
      </c>
      <c r="O2123" s="0" t="str">
        <f aca="false">IF(ISBLANK(A2123),"",SUMIF($A$3:$A2123,O$2,$B$3:$B2123))</f>
        <v/>
      </c>
      <c r="P2123" s="0" t="str">
        <f aca="false">IF(ISBLANK(A2123),"",SUMIF($A$3:$A2123,P$2,$B$3:$B2123))</f>
        <v/>
      </c>
      <c r="Q2123" s="0" t="str">
        <f aca="false">IF(ISBLANK(A2123),"",SUMIF($A$3:$A2123,Q$2,$B$3:$B2123))</f>
        <v/>
      </c>
      <c r="R2123" s="0" t="str">
        <f aca="false">IF(ISBLANK(A2123),"",SUMIF($A$3:$A2123,R$2,$B$3:$B2123))</f>
        <v/>
      </c>
      <c r="T2123" s="9" t="str">
        <f aca="false">IF(ISBLANK(A2123),"",IF($A2123=T$2,$C2123,T2122))</f>
        <v/>
      </c>
      <c r="U2123" s="9" t="str">
        <f aca="false">IF(ISBLANK(A2123),"",IF($A2123=U$2,$C2123,U2122))</f>
        <v/>
      </c>
      <c r="V2123" s="9" t="str">
        <f aca="false">IF(ISBLANK(A2123),"",IF($A2123=V$2,$C2123,V2122))</f>
        <v/>
      </c>
      <c r="W2123" s="9" t="str">
        <f aca="false">IF(ISBLANK(A2123),"",IF($A2123=W$2,$C2123,W2122))</f>
        <v/>
      </c>
    </row>
    <row r="2124" customFormat="false" ht="14.1" hidden="false" customHeight="false" outlineLevel="0" collapsed="false">
      <c r="H2124" s="8" t="n">
        <f aca="false">IF(ISBLANK(D2124),,LEFT(D2124,LEN(D2124)-6)*1)</f>
        <v>0</v>
      </c>
      <c r="I2124" s="9" t="str">
        <f aca="false">IF(ISBLANK(A2124),"",-B2124*C2124)</f>
        <v/>
      </c>
      <c r="J2124" s="9" t="str">
        <f aca="false">IF(ISBLANK(A2124),"",-SUM(I$3:I2124))</f>
        <v/>
      </c>
      <c r="K2124" s="9" t="str">
        <f aca="false">IF(ISBLANK(A2124),"",SUMPRODUCT(O2124:R2124,T2124:W2124)-J2124)</f>
        <v/>
      </c>
      <c r="L2124" s="5" t="str">
        <f aca="false">IF(ISBLANK(A2124),"",K2124/$M$1)</f>
        <v/>
      </c>
      <c r="M2124" s="5" t="str">
        <f aca="false">IF(ISBLANK(A2124),"",K2124/($M$1+SUM(K$3:K2123)))</f>
        <v/>
      </c>
      <c r="N2124" s="0" t="str">
        <f aca="false">IF(ISBLANK(A2124),"",IF(H2125=0,NETWORKDAYS($H$3,H2124,holiday!$B$2:$B$10),IF(DAY(H2124)&lt;DAY(H2125),NETWORKDAYS($H$3,H2124,holiday!$B$2:$B$10),0)))</f>
        <v/>
      </c>
      <c r="O2124" s="0" t="str">
        <f aca="false">IF(ISBLANK(A2124),"",SUMIF($A$3:$A2124,O$2,$B$3:$B2124))</f>
        <v/>
      </c>
      <c r="P2124" s="0" t="str">
        <f aca="false">IF(ISBLANK(A2124),"",SUMIF($A$3:$A2124,P$2,$B$3:$B2124))</f>
        <v/>
      </c>
      <c r="Q2124" s="0" t="str">
        <f aca="false">IF(ISBLANK(A2124),"",SUMIF($A$3:$A2124,Q$2,$B$3:$B2124))</f>
        <v/>
      </c>
      <c r="R2124" s="0" t="str">
        <f aca="false">IF(ISBLANK(A2124),"",SUMIF($A$3:$A2124,R$2,$B$3:$B2124))</f>
        <v/>
      </c>
      <c r="T2124" s="9" t="str">
        <f aca="false">IF(ISBLANK(A2124),"",IF($A2124=T$2,$C2124,T2123))</f>
        <v/>
      </c>
      <c r="U2124" s="9" t="str">
        <f aca="false">IF(ISBLANK(A2124),"",IF($A2124=U$2,$C2124,U2123))</f>
        <v/>
      </c>
      <c r="V2124" s="9" t="str">
        <f aca="false">IF(ISBLANK(A2124),"",IF($A2124=V$2,$C2124,V2123))</f>
        <v/>
      </c>
      <c r="W2124" s="9" t="str">
        <f aca="false">IF(ISBLANK(A2124),"",IF($A2124=W$2,$C2124,W2123))</f>
        <v/>
      </c>
    </row>
    <row r="2125" customFormat="false" ht="14.1" hidden="false" customHeight="false" outlineLevel="0" collapsed="false">
      <c r="H2125" s="8" t="n">
        <f aca="false">IF(ISBLANK(D2125),,LEFT(D2125,LEN(D2125)-6)*1)</f>
        <v>0</v>
      </c>
      <c r="I2125" s="9" t="str">
        <f aca="false">IF(ISBLANK(A2125),"",-B2125*C2125)</f>
        <v/>
      </c>
      <c r="J2125" s="9" t="str">
        <f aca="false">IF(ISBLANK(A2125),"",-SUM(I$3:I2125))</f>
        <v/>
      </c>
      <c r="K2125" s="9" t="str">
        <f aca="false">IF(ISBLANK(A2125),"",SUMPRODUCT(O2125:R2125,T2125:W2125)-J2125)</f>
        <v/>
      </c>
      <c r="L2125" s="5" t="str">
        <f aca="false">IF(ISBLANK(A2125),"",K2125/$M$1)</f>
        <v/>
      </c>
      <c r="M2125" s="5" t="str">
        <f aca="false">IF(ISBLANK(A2125),"",K2125/($M$1+SUM(K$3:K2124)))</f>
        <v/>
      </c>
      <c r="N2125" s="0" t="str">
        <f aca="false">IF(ISBLANK(A2125),"",IF(H2126=0,NETWORKDAYS($H$3,H2125,holiday!$B$2:$B$10),IF(DAY(H2125)&lt;DAY(H2126),NETWORKDAYS($H$3,H2125,holiday!$B$2:$B$10),0)))</f>
        <v/>
      </c>
      <c r="O2125" s="0" t="str">
        <f aca="false">IF(ISBLANK(A2125),"",SUMIF($A$3:$A2125,O$2,$B$3:$B2125))</f>
        <v/>
      </c>
      <c r="P2125" s="0" t="str">
        <f aca="false">IF(ISBLANK(A2125),"",SUMIF($A$3:$A2125,P$2,$B$3:$B2125))</f>
        <v/>
      </c>
      <c r="Q2125" s="0" t="str">
        <f aca="false">IF(ISBLANK(A2125),"",SUMIF($A$3:$A2125,Q$2,$B$3:$B2125))</f>
        <v/>
      </c>
      <c r="R2125" s="0" t="str">
        <f aca="false">IF(ISBLANK(A2125),"",SUMIF($A$3:$A2125,R$2,$B$3:$B2125))</f>
        <v/>
      </c>
      <c r="T2125" s="9" t="str">
        <f aca="false">IF(ISBLANK(A2125),"",IF($A2125=T$2,$C2125,T2124))</f>
        <v/>
      </c>
      <c r="U2125" s="9" t="str">
        <f aca="false">IF(ISBLANK(A2125),"",IF($A2125=U$2,$C2125,U2124))</f>
        <v/>
      </c>
      <c r="V2125" s="9" t="str">
        <f aca="false">IF(ISBLANK(A2125),"",IF($A2125=V$2,$C2125,V2124))</f>
        <v/>
      </c>
      <c r="W2125" s="9" t="str">
        <f aca="false">IF(ISBLANK(A2125),"",IF($A2125=W$2,$C2125,W2124))</f>
        <v/>
      </c>
    </row>
    <row r="2126" customFormat="false" ht="14.1" hidden="false" customHeight="false" outlineLevel="0" collapsed="false">
      <c r="H2126" s="8" t="n">
        <f aca="false">IF(ISBLANK(D2126),,LEFT(D2126,LEN(D2126)-6)*1)</f>
        <v>0</v>
      </c>
      <c r="I2126" s="9" t="str">
        <f aca="false">IF(ISBLANK(A2126),"",-B2126*C2126)</f>
        <v/>
      </c>
      <c r="J2126" s="9" t="str">
        <f aca="false">IF(ISBLANK(A2126),"",-SUM(I$3:I2126))</f>
        <v/>
      </c>
      <c r="K2126" s="9" t="str">
        <f aca="false">IF(ISBLANK(A2126),"",SUMPRODUCT(O2126:R2126,T2126:W2126)-J2126)</f>
        <v/>
      </c>
      <c r="L2126" s="5" t="str">
        <f aca="false">IF(ISBLANK(A2126),"",K2126/$M$1)</f>
        <v/>
      </c>
      <c r="M2126" s="5" t="str">
        <f aca="false">IF(ISBLANK(A2126),"",K2126/($M$1+SUM(K$3:K2125)))</f>
        <v/>
      </c>
      <c r="N2126" s="0" t="str">
        <f aca="false">IF(ISBLANK(A2126),"",IF(H2127=0,NETWORKDAYS($H$3,H2126,holiday!$B$2:$B$10),IF(DAY(H2126)&lt;DAY(H2127),NETWORKDAYS($H$3,H2126,holiday!$B$2:$B$10),0)))</f>
        <v/>
      </c>
      <c r="O2126" s="0" t="str">
        <f aca="false">IF(ISBLANK(A2126),"",SUMIF($A$3:$A2126,O$2,$B$3:$B2126))</f>
        <v/>
      </c>
      <c r="P2126" s="0" t="str">
        <f aca="false">IF(ISBLANK(A2126),"",SUMIF($A$3:$A2126,P$2,$B$3:$B2126))</f>
        <v/>
      </c>
      <c r="Q2126" s="0" t="str">
        <f aca="false">IF(ISBLANK(A2126),"",SUMIF($A$3:$A2126,Q$2,$B$3:$B2126))</f>
        <v/>
      </c>
      <c r="R2126" s="0" t="str">
        <f aca="false">IF(ISBLANK(A2126),"",SUMIF($A$3:$A2126,R$2,$B$3:$B2126))</f>
        <v/>
      </c>
      <c r="T2126" s="9" t="str">
        <f aca="false">IF(ISBLANK(A2126),"",IF($A2126=T$2,$C2126,T2125))</f>
        <v/>
      </c>
      <c r="U2126" s="9" t="str">
        <f aca="false">IF(ISBLANK(A2126),"",IF($A2126=U$2,$C2126,U2125))</f>
        <v/>
      </c>
      <c r="V2126" s="9" t="str">
        <f aca="false">IF(ISBLANK(A2126),"",IF($A2126=V$2,$C2126,V2125))</f>
        <v/>
      </c>
      <c r="W2126" s="9" t="str">
        <f aca="false">IF(ISBLANK(A2126),"",IF($A2126=W$2,$C2126,W2125))</f>
        <v/>
      </c>
    </row>
    <row r="2127" customFormat="false" ht="14.1" hidden="false" customHeight="false" outlineLevel="0" collapsed="false">
      <c r="H2127" s="8" t="n">
        <f aca="false">IF(ISBLANK(D2127),,LEFT(D2127,LEN(D2127)-6)*1)</f>
        <v>0</v>
      </c>
      <c r="I2127" s="9" t="str">
        <f aca="false">IF(ISBLANK(A2127),"",-B2127*C2127)</f>
        <v/>
      </c>
      <c r="J2127" s="9" t="str">
        <f aca="false">IF(ISBLANK(A2127),"",-SUM(I$3:I2127))</f>
        <v/>
      </c>
      <c r="K2127" s="9" t="str">
        <f aca="false">IF(ISBLANK(A2127),"",SUMPRODUCT(O2127:R2127,T2127:W2127)-J2127)</f>
        <v/>
      </c>
      <c r="L2127" s="5" t="str">
        <f aca="false">IF(ISBLANK(A2127),"",K2127/$M$1)</f>
        <v/>
      </c>
      <c r="M2127" s="5" t="str">
        <f aca="false">IF(ISBLANK(A2127),"",K2127/($M$1+SUM(K$3:K2126)))</f>
        <v/>
      </c>
      <c r="N2127" s="0" t="str">
        <f aca="false">IF(ISBLANK(A2127),"",IF(H2128=0,NETWORKDAYS($H$3,H2127,holiday!$B$2:$B$10),IF(DAY(H2127)&lt;DAY(H2128),NETWORKDAYS($H$3,H2127,holiday!$B$2:$B$10),0)))</f>
        <v/>
      </c>
      <c r="O2127" s="0" t="str">
        <f aca="false">IF(ISBLANK(A2127),"",SUMIF($A$3:$A2127,O$2,$B$3:$B2127))</f>
        <v/>
      </c>
      <c r="P2127" s="0" t="str">
        <f aca="false">IF(ISBLANK(A2127),"",SUMIF($A$3:$A2127,P$2,$B$3:$B2127))</f>
        <v/>
      </c>
      <c r="Q2127" s="0" t="str">
        <f aca="false">IF(ISBLANK(A2127),"",SUMIF($A$3:$A2127,Q$2,$B$3:$B2127))</f>
        <v/>
      </c>
      <c r="R2127" s="0" t="str">
        <f aca="false">IF(ISBLANK(A2127),"",SUMIF($A$3:$A2127,R$2,$B$3:$B2127))</f>
        <v/>
      </c>
      <c r="T2127" s="9" t="str">
        <f aca="false">IF(ISBLANK(A2127),"",IF($A2127=T$2,$C2127,T2126))</f>
        <v/>
      </c>
      <c r="U2127" s="9" t="str">
        <f aca="false">IF(ISBLANK(A2127),"",IF($A2127=U$2,$C2127,U2126))</f>
        <v/>
      </c>
      <c r="V2127" s="9" t="str">
        <f aca="false">IF(ISBLANK(A2127),"",IF($A2127=V$2,$C2127,V2126))</f>
        <v/>
      </c>
      <c r="W2127" s="9" t="str">
        <f aca="false">IF(ISBLANK(A2127),"",IF($A2127=W$2,$C2127,W2126))</f>
        <v/>
      </c>
    </row>
    <row r="2128" customFormat="false" ht="14.1" hidden="false" customHeight="false" outlineLevel="0" collapsed="false">
      <c r="H2128" s="8" t="n">
        <f aca="false">IF(ISBLANK(D2128),,LEFT(D2128,LEN(D2128)-6)*1)</f>
        <v>0</v>
      </c>
      <c r="I2128" s="9" t="str">
        <f aca="false">IF(ISBLANK(A2128),"",-B2128*C2128)</f>
        <v/>
      </c>
      <c r="J2128" s="9" t="str">
        <f aca="false">IF(ISBLANK(A2128),"",-SUM(I$3:I2128))</f>
        <v/>
      </c>
      <c r="K2128" s="9" t="str">
        <f aca="false">IF(ISBLANK(A2128),"",SUMPRODUCT(O2128:R2128,T2128:W2128)-J2128)</f>
        <v/>
      </c>
      <c r="L2128" s="5" t="str">
        <f aca="false">IF(ISBLANK(A2128),"",K2128/$M$1)</f>
        <v/>
      </c>
      <c r="M2128" s="5" t="str">
        <f aca="false">IF(ISBLANK(A2128),"",K2128/($M$1+SUM(K$3:K2127)))</f>
        <v/>
      </c>
      <c r="N2128" s="0" t="str">
        <f aca="false">IF(ISBLANK(A2128),"",IF(H2129=0,NETWORKDAYS($H$3,H2128,holiday!$B$2:$B$10),IF(DAY(H2128)&lt;DAY(H2129),NETWORKDAYS($H$3,H2128,holiday!$B$2:$B$10),0)))</f>
        <v/>
      </c>
      <c r="O2128" s="0" t="str">
        <f aca="false">IF(ISBLANK(A2128),"",SUMIF($A$3:$A2128,O$2,$B$3:$B2128))</f>
        <v/>
      </c>
      <c r="P2128" s="0" t="str">
        <f aca="false">IF(ISBLANK(A2128),"",SUMIF($A$3:$A2128,P$2,$B$3:$B2128))</f>
        <v/>
      </c>
      <c r="Q2128" s="0" t="str">
        <f aca="false">IF(ISBLANK(A2128),"",SUMIF($A$3:$A2128,Q$2,$B$3:$B2128))</f>
        <v/>
      </c>
      <c r="R2128" s="0" t="str">
        <f aca="false">IF(ISBLANK(A2128),"",SUMIF($A$3:$A2128,R$2,$B$3:$B2128))</f>
        <v/>
      </c>
      <c r="T2128" s="9" t="str">
        <f aca="false">IF(ISBLANK(A2128),"",IF($A2128=T$2,$C2128,T2127))</f>
        <v/>
      </c>
      <c r="U2128" s="9" t="str">
        <f aca="false">IF(ISBLANK(A2128),"",IF($A2128=U$2,$C2128,U2127))</f>
        <v/>
      </c>
      <c r="V2128" s="9" t="str">
        <f aca="false">IF(ISBLANK(A2128),"",IF($A2128=V$2,$C2128,V2127))</f>
        <v/>
      </c>
      <c r="W2128" s="9" t="str">
        <f aca="false">IF(ISBLANK(A2128),"",IF($A2128=W$2,$C2128,W2127))</f>
        <v/>
      </c>
    </row>
    <row r="2129" customFormat="false" ht="14.1" hidden="false" customHeight="false" outlineLevel="0" collapsed="false">
      <c r="H2129" s="8" t="n">
        <f aca="false">IF(ISBLANK(D2129),,LEFT(D2129,LEN(D2129)-6)*1)</f>
        <v>0</v>
      </c>
      <c r="I2129" s="9" t="str">
        <f aca="false">IF(ISBLANK(A2129),"",-B2129*C2129)</f>
        <v/>
      </c>
      <c r="J2129" s="9" t="str">
        <f aca="false">IF(ISBLANK(A2129),"",-SUM(I$3:I2129))</f>
        <v/>
      </c>
      <c r="K2129" s="9" t="str">
        <f aca="false">IF(ISBLANK(A2129),"",SUMPRODUCT(O2129:R2129,T2129:W2129)-J2129)</f>
        <v/>
      </c>
      <c r="L2129" s="5" t="str">
        <f aca="false">IF(ISBLANK(A2129),"",K2129/$M$1)</f>
        <v/>
      </c>
      <c r="M2129" s="5" t="str">
        <f aca="false">IF(ISBLANK(A2129),"",K2129/($M$1+SUM(K$3:K2128)))</f>
        <v/>
      </c>
      <c r="N2129" s="0" t="str">
        <f aca="false">IF(ISBLANK(A2129),"",IF(H2130=0,NETWORKDAYS($H$3,H2129,holiday!$B$2:$B$10),IF(DAY(H2129)&lt;DAY(H2130),NETWORKDAYS($H$3,H2129,holiday!$B$2:$B$10),0)))</f>
        <v/>
      </c>
      <c r="O2129" s="0" t="str">
        <f aca="false">IF(ISBLANK(A2129),"",SUMIF($A$3:$A2129,O$2,$B$3:$B2129))</f>
        <v/>
      </c>
      <c r="P2129" s="0" t="str">
        <f aca="false">IF(ISBLANK(A2129),"",SUMIF($A$3:$A2129,P$2,$B$3:$B2129))</f>
        <v/>
      </c>
      <c r="Q2129" s="0" t="str">
        <f aca="false">IF(ISBLANK(A2129),"",SUMIF($A$3:$A2129,Q$2,$B$3:$B2129))</f>
        <v/>
      </c>
      <c r="R2129" s="0" t="str">
        <f aca="false">IF(ISBLANK(A2129),"",SUMIF($A$3:$A2129,R$2,$B$3:$B2129))</f>
        <v/>
      </c>
      <c r="T2129" s="9" t="str">
        <f aca="false">IF(ISBLANK(A2129),"",IF($A2129=T$2,$C2129,T2128))</f>
        <v/>
      </c>
      <c r="U2129" s="9" t="str">
        <f aca="false">IF(ISBLANK(A2129),"",IF($A2129=U$2,$C2129,U2128))</f>
        <v/>
      </c>
      <c r="V2129" s="9" t="str">
        <f aca="false">IF(ISBLANK(A2129),"",IF($A2129=V$2,$C2129,V2128))</f>
        <v/>
      </c>
      <c r="W2129" s="9" t="str">
        <f aca="false">IF(ISBLANK(A2129),"",IF($A2129=W$2,$C2129,W2128))</f>
        <v/>
      </c>
    </row>
    <row r="2130" customFormat="false" ht="14.1" hidden="false" customHeight="false" outlineLevel="0" collapsed="false">
      <c r="H2130" s="8" t="n">
        <f aca="false">IF(ISBLANK(D2130),,LEFT(D2130,LEN(D2130)-6)*1)</f>
        <v>0</v>
      </c>
      <c r="I2130" s="9" t="str">
        <f aca="false">IF(ISBLANK(A2130),"",-B2130*C2130)</f>
        <v/>
      </c>
      <c r="J2130" s="9" t="str">
        <f aca="false">IF(ISBLANK(A2130),"",-SUM(I$3:I2130))</f>
        <v/>
      </c>
      <c r="K2130" s="9" t="str">
        <f aca="false">IF(ISBLANK(A2130),"",SUMPRODUCT(O2130:R2130,T2130:W2130)-J2130)</f>
        <v/>
      </c>
      <c r="L2130" s="5" t="str">
        <f aca="false">IF(ISBLANK(A2130),"",K2130/$M$1)</f>
        <v/>
      </c>
      <c r="M2130" s="5" t="str">
        <f aca="false">IF(ISBLANK(A2130),"",K2130/($M$1+SUM(K$3:K2129)))</f>
        <v/>
      </c>
      <c r="N2130" s="0" t="str">
        <f aca="false">IF(ISBLANK(A2130),"",IF(H2131=0,NETWORKDAYS($H$3,H2130,holiday!$B$2:$B$10),IF(DAY(H2130)&lt;DAY(H2131),NETWORKDAYS($H$3,H2130,holiday!$B$2:$B$10),0)))</f>
        <v/>
      </c>
      <c r="O2130" s="0" t="str">
        <f aca="false">IF(ISBLANK(A2130),"",SUMIF($A$3:$A2130,O$2,$B$3:$B2130))</f>
        <v/>
      </c>
      <c r="P2130" s="0" t="str">
        <f aca="false">IF(ISBLANK(A2130),"",SUMIF($A$3:$A2130,P$2,$B$3:$B2130))</f>
        <v/>
      </c>
      <c r="Q2130" s="0" t="str">
        <f aca="false">IF(ISBLANK(A2130),"",SUMIF($A$3:$A2130,Q$2,$B$3:$B2130))</f>
        <v/>
      </c>
      <c r="R2130" s="0" t="str">
        <f aca="false">IF(ISBLANK(A2130),"",SUMIF($A$3:$A2130,R$2,$B$3:$B2130))</f>
        <v/>
      </c>
      <c r="T2130" s="9" t="str">
        <f aca="false">IF(ISBLANK(A2130),"",IF($A2130=T$2,$C2130,T2129))</f>
        <v/>
      </c>
      <c r="U2130" s="9" t="str">
        <f aca="false">IF(ISBLANK(A2130),"",IF($A2130=U$2,$C2130,U2129))</f>
        <v/>
      </c>
      <c r="V2130" s="9" t="str">
        <f aca="false">IF(ISBLANK(A2130),"",IF($A2130=V$2,$C2130,V2129))</f>
        <v/>
      </c>
      <c r="W2130" s="9" t="str">
        <f aca="false">IF(ISBLANK(A2130),"",IF($A2130=W$2,$C2130,W2129))</f>
        <v/>
      </c>
    </row>
    <row r="2131" customFormat="false" ht="14.1" hidden="false" customHeight="false" outlineLevel="0" collapsed="false">
      <c r="H2131" s="8" t="n">
        <f aca="false">IF(ISBLANK(D2131),,LEFT(D2131,LEN(D2131)-6)*1)</f>
        <v>0</v>
      </c>
      <c r="I2131" s="9" t="str">
        <f aca="false">IF(ISBLANK(A2131),"",-B2131*C2131)</f>
        <v/>
      </c>
      <c r="J2131" s="9" t="str">
        <f aca="false">IF(ISBLANK(A2131),"",-SUM(I$3:I2131))</f>
        <v/>
      </c>
      <c r="K2131" s="9" t="str">
        <f aca="false">IF(ISBLANK(A2131),"",SUMPRODUCT(O2131:R2131,T2131:W2131)-J2131)</f>
        <v/>
      </c>
      <c r="L2131" s="5" t="str">
        <f aca="false">IF(ISBLANK(A2131),"",K2131/$M$1)</f>
        <v/>
      </c>
      <c r="M2131" s="5" t="str">
        <f aca="false">IF(ISBLANK(A2131),"",K2131/($M$1+SUM(K$3:K2130)))</f>
        <v/>
      </c>
      <c r="N2131" s="0" t="str">
        <f aca="false">IF(ISBLANK(A2131),"",IF(H2132=0,NETWORKDAYS($H$3,H2131,holiday!$B$2:$B$10),IF(DAY(H2131)&lt;DAY(H2132),NETWORKDAYS($H$3,H2131,holiday!$B$2:$B$10),0)))</f>
        <v/>
      </c>
      <c r="O2131" s="0" t="str">
        <f aca="false">IF(ISBLANK(A2131),"",SUMIF($A$3:$A2131,O$2,$B$3:$B2131))</f>
        <v/>
      </c>
      <c r="P2131" s="0" t="str">
        <f aca="false">IF(ISBLANK(A2131),"",SUMIF($A$3:$A2131,P$2,$B$3:$B2131))</f>
        <v/>
      </c>
      <c r="Q2131" s="0" t="str">
        <f aca="false">IF(ISBLANK(A2131),"",SUMIF($A$3:$A2131,Q$2,$B$3:$B2131))</f>
        <v/>
      </c>
      <c r="R2131" s="0" t="str">
        <f aca="false">IF(ISBLANK(A2131),"",SUMIF($A$3:$A2131,R$2,$B$3:$B2131))</f>
        <v/>
      </c>
      <c r="T2131" s="9" t="str">
        <f aca="false">IF(ISBLANK(A2131),"",IF($A2131=T$2,$C2131,T2130))</f>
        <v/>
      </c>
      <c r="U2131" s="9" t="str">
        <f aca="false">IF(ISBLANK(A2131),"",IF($A2131=U$2,$C2131,U2130))</f>
        <v/>
      </c>
      <c r="V2131" s="9" t="str">
        <f aca="false">IF(ISBLANK(A2131),"",IF($A2131=V$2,$C2131,V2130))</f>
        <v/>
      </c>
      <c r="W2131" s="9" t="str">
        <f aca="false">IF(ISBLANK(A2131),"",IF($A2131=W$2,$C2131,W2130))</f>
        <v/>
      </c>
    </row>
    <row r="2132" customFormat="false" ht="14.1" hidden="false" customHeight="false" outlineLevel="0" collapsed="false">
      <c r="H2132" s="8" t="n">
        <f aca="false">IF(ISBLANK(D2132),,LEFT(D2132,LEN(D2132)-6)*1)</f>
        <v>0</v>
      </c>
      <c r="I2132" s="9" t="str">
        <f aca="false">IF(ISBLANK(A2132),"",-B2132*C2132)</f>
        <v/>
      </c>
      <c r="J2132" s="9" t="str">
        <f aca="false">IF(ISBLANK(A2132),"",-SUM(I$3:I2132))</f>
        <v/>
      </c>
      <c r="K2132" s="9" t="str">
        <f aca="false">IF(ISBLANK(A2132),"",SUMPRODUCT(O2132:R2132,T2132:W2132)-J2132)</f>
        <v/>
      </c>
      <c r="L2132" s="5" t="str">
        <f aca="false">IF(ISBLANK(A2132),"",K2132/$M$1)</f>
        <v/>
      </c>
      <c r="M2132" s="5" t="str">
        <f aca="false">IF(ISBLANK(A2132),"",K2132/($M$1+SUM(K$3:K2131)))</f>
        <v/>
      </c>
      <c r="N2132" s="0" t="str">
        <f aca="false">IF(ISBLANK(A2132),"",IF(H2133=0,NETWORKDAYS($H$3,H2132,holiday!$B$2:$B$10),IF(DAY(H2132)&lt;DAY(H2133),NETWORKDAYS($H$3,H2132,holiday!$B$2:$B$10),0)))</f>
        <v/>
      </c>
      <c r="O2132" s="0" t="str">
        <f aca="false">IF(ISBLANK(A2132),"",SUMIF($A$3:$A2132,O$2,$B$3:$B2132))</f>
        <v/>
      </c>
      <c r="P2132" s="0" t="str">
        <f aca="false">IF(ISBLANK(A2132),"",SUMIF($A$3:$A2132,P$2,$B$3:$B2132))</f>
        <v/>
      </c>
      <c r="Q2132" s="0" t="str">
        <f aca="false">IF(ISBLANK(A2132),"",SUMIF($A$3:$A2132,Q$2,$B$3:$B2132))</f>
        <v/>
      </c>
      <c r="R2132" s="0" t="str">
        <f aca="false">IF(ISBLANK(A2132),"",SUMIF($A$3:$A2132,R$2,$B$3:$B2132))</f>
        <v/>
      </c>
      <c r="T2132" s="9" t="str">
        <f aca="false">IF(ISBLANK(A2132),"",IF($A2132=T$2,$C2132,T2131))</f>
        <v/>
      </c>
      <c r="U2132" s="9" t="str">
        <f aca="false">IF(ISBLANK(A2132),"",IF($A2132=U$2,$C2132,U2131))</f>
        <v/>
      </c>
      <c r="V2132" s="9" t="str">
        <f aca="false">IF(ISBLANK(A2132),"",IF($A2132=V$2,$C2132,V2131))</f>
        <v/>
      </c>
      <c r="W2132" s="9" t="str">
        <f aca="false">IF(ISBLANK(A2132),"",IF($A2132=W$2,$C2132,W2131))</f>
        <v/>
      </c>
    </row>
    <row r="2133" customFormat="false" ht="14.1" hidden="false" customHeight="false" outlineLevel="0" collapsed="false">
      <c r="H2133" s="8" t="n">
        <f aca="false">IF(ISBLANK(D2133),,LEFT(D2133,LEN(D2133)-6)*1)</f>
        <v>0</v>
      </c>
      <c r="I2133" s="9" t="str">
        <f aca="false">IF(ISBLANK(A2133),"",-B2133*C2133)</f>
        <v/>
      </c>
      <c r="J2133" s="9" t="str">
        <f aca="false">IF(ISBLANK(A2133),"",-SUM(I$3:I2133))</f>
        <v/>
      </c>
      <c r="K2133" s="9" t="str">
        <f aca="false">IF(ISBLANK(A2133),"",SUMPRODUCT(O2133:R2133,T2133:W2133)-J2133)</f>
        <v/>
      </c>
      <c r="L2133" s="5" t="str">
        <f aca="false">IF(ISBLANK(A2133),"",K2133/$M$1)</f>
        <v/>
      </c>
      <c r="M2133" s="5" t="str">
        <f aca="false">IF(ISBLANK(A2133),"",K2133/($M$1+SUM(K$3:K2132)))</f>
        <v/>
      </c>
      <c r="N2133" s="0" t="str">
        <f aca="false">IF(ISBLANK(A2133),"",IF(H2134=0,NETWORKDAYS($H$3,H2133,holiday!$B$2:$B$10),IF(DAY(H2133)&lt;DAY(H2134),NETWORKDAYS($H$3,H2133,holiday!$B$2:$B$10),0)))</f>
        <v/>
      </c>
      <c r="O2133" s="0" t="str">
        <f aca="false">IF(ISBLANK(A2133),"",SUMIF($A$3:$A2133,O$2,$B$3:$B2133))</f>
        <v/>
      </c>
      <c r="P2133" s="0" t="str">
        <f aca="false">IF(ISBLANK(A2133),"",SUMIF($A$3:$A2133,P$2,$B$3:$B2133))</f>
        <v/>
      </c>
      <c r="Q2133" s="0" t="str">
        <f aca="false">IF(ISBLANK(A2133),"",SUMIF($A$3:$A2133,Q$2,$B$3:$B2133))</f>
        <v/>
      </c>
      <c r="R2133" s="0" t="str">
        <f aca="false">IF(ISBLANK(A2133),"",SUMIF($A$3:$A2133,R$2,$B$3:$B2133))</f>
        <v/>
      </c>
      <c r="T2133" s="9" t="str">
        <f aca="false">IF(ISBLANK(A2133),"",IF($A2133=T$2,$C2133,T2132))</f>
        <v/>
      </c>
      <c r="U2133" s="9" t="str">
        <f aca="false">IF(ISBLANK(A2133),"",IF($A2133=U$2,$C2133,U2132))</f>
        <v/>
      </c>
      <c r="V2133" s="9" t="str">
        <f aca="false">IF(ISBLANK(A2133),"",IF($A2133=V$2,$C2133,V2132))</f>
        <v/>
      </c>
      <c r="W2133" s="9" t="str">
        <f aca="false">IF(ISBLANK(A2133),"",IF($A2133=W$2,$C2133,W2132))</f>
        <v/>
      </c>
    </row>
    <row r="2134" customFormat="false" ht="14.1" hidden="false" customHeight="false" outlineLevel="0" collapsed="false">
      <c r="H2134" s="8" t="n">
        <f aca="false">IF(ISBLANK(D2134),,LEFT(D2134,LEN(D2134)-6)*1)</f>
        <v>0</v>
      </c>
      <c r="I2134" s="9" t="str">
        <f aca="false">IF(ISBLANK(A2134),"",-B2134*C2134)</f>
        <v/>
      </c>
      <c r="J2134" s="9" t="str">
        <f aca="false">IF(ISBLANK(A2134),"",-SUM(I$3:I2134))</f>
        <v/>
      </c>
      <c r="K2134" s="9" t="str">
        <f aca="false">IF(ISBLANK(A2134),"",SUMPRODUCT(O2134:R2134,T2134:W2134)-J2134)</f>
        <v/>
      </c>
      <c r="L2134" s="5" t="str">
        <f aca="false">IF(ISBLANK(A2134),"",K2134/$M$1)</f>
        <v/>
      </c>
      <c r="M2134" s="5" t="str">
        <f aca="false">IF(ISBLANK(A2134),"",K2134/($M$1+SUM(K$3:K2133)))</f>
        <v/>
      </c>
      <c r="N2134" s="0" t="str">
        <f aca="false">IF(ISBLANK(A2134),"",IF(H2135=0,NETWORKDAYS($H$3,H2134,holiday!$B$2:$B$10),IF(DAY(H2134)&lt;DAY(H2135),NETWORKDAYS($H$3,H2134,holiday!$B$2:$B$10),0)))</f>
        <v/>
      </c>
      <c r="O2134" s="0" t="str">
        <f aca="false">IF(ISBLANK(A2134),"",SUMIF($A$3:$A2134,O$2,$B$3:$B2134))</f>
        <v/>
      </c>
      <c r="P2134" s="0" t="str">
        <f aca="false">IF(ISBLANK(A2134),"",SUMIF($A$3:$A2134,P$2,$B$3:$B2134))</f>
        <v/>
      </c>
      <c r="Q2134" s="0" t="str">
        <f aca="false">IF(ISBLANK(A2134),"",SUMIF($A$3:$A2134,Q$2,$B$3:$B2134))</f>
        <v/>
      </c>
      <c r="R2134" s="0" t="str">
        <f aca="false">IF(ISBLANK(A2134),"",SUMIF($A$3:$A2134,R$2,$B$3:$B2134))</f>
        <v/>
      </c>
      <c r="T2134" s="9" t="str">
        <f aca="false">IF(ISBLANK(A2134),"",IF($A2134=T$2,$C2134,T2133))</f>
        <v/>
      </c>
      <c r="U2134" s="9" t="str">
        <f aca="false">IF(ISBLANK(A2134),"",IF($A2134=U$2,$C2134,U2133))</f>
        <v/>
      </c>
      <c r="V2134" s="9" t="str">
        <f aca="false">IF(ISBLANK(A2134),"",IF($A2134=V$2,$C2134,V2133))</f>
        <v/>
      </c>
      <c r="W2134" s="9" t="str">
        <f aca="false">IF(ISBLANK(A2134),"",IF($A2134=W$2,$C2134,W2133))</f>
        <v/>
      </c>
    </row>
    <row r="2135" customFormat="false" ht="14.1" hidden="false" customHeight="false" outlineLevel="0" collapsed="false">
      <c r="H2135" s="8" t="n">
        <f aca="false">IF(ISBLANK(D2135),,LEFT(D2135,LEN(D2135)-6)*1)</f>
        <v>0</v>
      </c>
      <c r="I2135" s="9" t="str">
        <f aca="false">IF(ISBLANK(A2135),"",-B2135*C2135)</f>
        <v/>
      </c>
      <c r="J2135" s="9" t="str">
        <f aca="false">IF(ISBLANK(A2135),"",-SUM(I$3:I2135))</f>
        <v/>
      </c>
      <c r="K2135" s="9" t="str">
        <f aca="false">IF(ISBLANK(A2135),"",SUMPRODUCT(O2135:R2135,T2135:W2135)-J2135)</f>
        <v/>
      </c>
      <c r="L2135" s="5" t="str">
        <f aca="false">IF(ISBLANK(A2135),"",K2135/$M$1)</f>
        <v/>
      </c>
      <c r="M2135" s="5" t="str">
        <f aca="false">IF(ISBLANK(A2135),"",K2135/($M$1+SUM(K$3:K2134)))</f>
        <v/>
      </c>
      <c r="N2135" s="0" t="str">
        <f aca="false">IF(ISBLANK(A2135),"",IF(H2136=0,NETWORKDAYS($H$3,H2135,holiday!$B$2:$B$10),IF(DAY(H2135)&lt;DAY(H2136),NETWORKDAYS($H$3,H2135,holiday!$B$2:$B$10),0)))</f>
        <v/>
      </c>
      <c r="O2135" s="0" t="str">
        <f aca="false">IF(ISBLANK(A2135),"",SUMIF($A$3:$A2135,O$2,$B$3:$B2135))</f>
        <v/>
      </c>
      <c r="P2135" s="0" t="str">
        <f aca="false">IF(ISBLANK(A2135),"",SUMIF($A$3:$A2135,P$2,$B$3:$B2135))</f>
        <v/>
      </c>
      <c r="Q2135" s="0" t="str">
        <f aca="false">IF(ISBLANK(A2135),"",SUMIF($A$3:$A2135,Q$2,$B$3:$B2135))</f>
        <v/>
      </c>
      <c r="R2135" s="0" t="str">
        <f aca="false">IF(ISBLANK(A2135),"",SUMIF($A$3:$A2135,R$2,$B$3:$B2135))</f>
        <v/>
      </c>
      <c r="T2135" s="9" t="str">
        <f aca="false">IF(ISBLANK(A2135),"",IF($A2135=T$2,$C2135,T2134))</f>
        <v/>
      </c>
      <c r="U2135" s="9" t="str">
        <f aca="false">IF(ISBLANK(A2135),"",IF($A2135=U$2,$C2135,U2134))</f>
        <v/>
      </c>
      <c r="V2135" s="9" t="str">
        <f aca="false">IF(ISBLANK(A2135),"",IF($A2135=V$2,$C2135,V2134))</f>
        <v/>
      </c>
      <c r="W2135" s="9" t="str">
        <f aca="false">IF(ISBLANK(A2135),"",IF($A2135=W$2,$C2135,W2134))</f>
        <v/>
      </c>
    </row>
    <row r="2136" customFormat="false" ht="14.1" hidden="false" customHeight="false" outlineLevel="0" collapsed="false">
      <c r="H2136" s="8" t="n">
        <f aca="false">IF(ISBLANK(D2136),,LEFT(D2136,LEN(D2136)-6)*1)</f>
        <v>0</v>
      </c>
      <c r="I2136" s="9" t="str">
        <f aca="false">IF(ISBLANK(A2136),"",-B2136*C2136)</f>
        <v/>
      </c>
      <c r="J2136" s="9" t="str">
        <f aca="false">IF(ISBLANK(A2136),"",-SUM(I$3:I2136))</f>
        <v/>
      </c>
      <c r="K2136" s="9" t="str">
        <f aca="false">IF(ISBLANK(A2136),"",SUMPRODUCT(O2136:R2136,T2136:W2136)-J2136)</f>
        <v/>
      </c>
      <c r="L2136" s="5" t="str">
        <f aca="false">IF(ISBLANK(A2136),"",K2136/$M$1)</f>
        <v/>
      </c>
      <c r="M2136" s="5" t="str">
        <f aca="false">IF(ISBLANK(A2136),"",K2136/($M$1+SUM(K$3:K2135)))</f>
        <v/>
      </c>
      <c r="N2136" s="0" t="str">
        <f aca="false">IF(ISBLANK(A2136),"",IF(H2137=0,NETWORKDAYS($H$3,H2136,holiday!$B$2:$B$10),IF(DAY(H2136)&lt;DAY(H2137),NETWORKDAYS($H$3,H2136,holiday!$B$2:$B$10),0)))</f>
        <v/>
      </c>
      <c r="O2136" s="0" t="str">
        <f aca="false">IF(ISBLANK(A2136),"",SUMIF($A$3:$A2136,O$2,$B$3:$B2136))</f>
        <v/>
      </c>
      <c r="P2136" s="0" t="str">
        <f aca="false">IF(ISBLANK(A2136),"",SUMIF($A$3:$A2136,P$2,$B$3:$B2136))</f>
        <v/>
      </c>
      <c r="Q2136" s="0" t="str">
        <f aca="false">IF(ISBLANK(A2136),"",SUMIF($A$3:$A2136,Q$2,$B$3:$B2136))</f>
        <v/>
      </c>
      <c r="R2136" s="0" t="str">
        <f aca="false">IF(ISBLANK(A2136),"",SUMIF($A$3:$A2136,R$2,$B$3:$B2136))</f>
        <v/>
      </c>
      <c r="T2136" s="9" t="str">
        <f aca="false">IF(ISBLANK(A2136),"",IF($A2136=T$2,$C2136,T2135))</f>
        <v/>
      </c>
      <c r="U2136" s="9" t="str">
        <f aca="false">IF(ISBLANK(A2136),"",IF($A2136=U$2,$C2136,U2135))</f>
        <v/>
      </c>
      <c r="V2136" s="9" t="str">
        <f aca="false">IF(ISBLANK(A2136),"",IF($A2136=V$2,$C2136,V2135))</f>
        <v/>
      </c>
      <c r="W2136" s="9" t="str">
        <f aca="false">IF(ISBLANK(A2136),"",IF($A2136=W$2,$C2136,W2135))</f>
        <v/>
      </c>
    </row>
    <row r="2137" customFormat="false" ht="14.1" hidden="false" customHeight="false" outlineLevel="0" collapsed="false">
      <c r="H2137" s="8" t="n">
        <f aca="false">IF(ISBLANK(D2137),,LEFT(D2137,LEN(D2137)-6)*1)</f>
        <v>0</v>
      </c>
      <c r="I2137" s="9" t="str">
        <f aca="false">IF(ISBLANK(A2137),"",-B2137*C2137)</f>
        <v/>
      </c>
      <c r="J2137" s="9" t="str">
        <f aca="false">IF(ISBLANK(A2137),"",-SUM(I$3:I2137))</f>
        <v/>
      </c>
      <c r="K2137" s="9" t="str">
        <f aca="false">IF(ISBLANK(A2137),"",SUMPRODUCT(O2137:R2137,T2137:W2137)-J2137)</f>
        <v/>
      </c>
      <c r="L2137" s="5" t="str">
        <f aca="false">IF(ISBLANK(A2137),"",K2137/$M$1)</f>
        <v/>
      </c>
      <c r="M2137" s="5" t="str">
        <f aca="false">IF(ISBLANK(A2137),"",K2137/($M$1+SUM(K$3:K2136)))</f>
        <v/>
      </c>
      <c r="N2137" s="0" t="str">
        <f aca="false">IF(ISBLANK(A2137),"",IF(H2138=0,NETWORKDAYS($H$3,H2137,holiday!$B$2:$B$10),IF(DAY(H2137)&lt;DAY(H2138),NETWORKDAYS($H$3,H2137,holiday!$B$2:$B$10),0)))</f>
        <v/>
      </c>
      <c r="O2137" s="0" t="str">
        <f aca="false">IF(ISBLANK(A2137),"",SUMIF($A$3:$A2137,O$2,$B$3:$B2137))</f>
        <v/>
      </c>
      <c r="P2137" s="0" t="str">
        <f aca="false">IF(ISBLANK(A2137),"",SUMIF($A$3:$A2137,P$2,$B$3:$B2137))</f>
        <v/>
      </c>
      <c r="Q2137" s="0" t="str">
        <f aca="false">IF(ISBLANK(A2137),"",SUMIF($A$3:$A2137,Q$2,$B$3:$B2137))</f>
        <v/>
      </c>
      <c r="R2137" s="0" t="str">
        <f aca="false">IF(ISBLANK(A2137),"",SUMIF($A$3:$A2137,R$2,$B$3:$B2137))</f>
        <v/>
      </c>
      <c r="T2137" s="9" t="str">
        <f aca="false">IF(ISBLANK(A2137),"",IF($A2137=T$2,$C2137,T2136))</f>
        <v/>
      </c>
      <c r="U2137" s="9" t="str">
        <f aca="false">IF(ISBLANK(A2137),"",IF($A2137=U$2,$C2137,U2136))</f>
        <v/>
      </c>
      <c r="V2137" s="9" t="str">
        <f aca="false">IF(ISBLANK(A2137),"",IF($A2137=V$2,$C2137,V2136))</f>
        <v/>
      </c>
      <c r="W2137" s="9" t="str">
        <f aca="false">IF(ISBLANK(A2137),"",IF($A2137=W$2,$C2137,W2136))</f>
        <v/>
      </c>
    </row>
    <row r="2138" customFormat="false" ht="14.1" hidden="false" customHeight="false" outlineLevel="0" collapsed="false">
      <c r="H2138" s="8" t="n">
        <f aca="false">IF(ISBLANK(D2138),,LEFT(D2138,LEN(D2138)-6)*1)</f>
        <v>0</v>
      </c>
      <c r="I2138" s="9" t="str">
        <f aca="false">IF(ISBLANK(A2138),"",-B2138*C2138)</f>
        <v/>
      </c>
      <c r="J2138" s="9" t="str">
        <f aca="false">IF(ISBLANK(A2138),"",-SUM(I$3:I2138))</f>
        <v/>
      </c>
      <c r="K2138" s="9" t="str">
        <f aca="false">IF(ISBLANK(A2138),"",SUMPRODUCT(O2138:R2138,T2138:W2138)-J2138)</f>
        <v/>
      </c>
      <c r="L2138" s="5" t="str">
        <f aca="false">IF(ISBLANK(A2138),"",K2138/$M$1)</f>
        <v/>
      </c>
      <c r="M2138" s="5" t="str">
        <f aca="false">IF(ISBLANK(A2138),"",K2138/($M$1+SUM(K$3:K2137)))</f>
        <v/>
      </c>
      <c r="N2138" s="0" t="str">
        <f aca="false">IF(ISBLANK(A2138),"",IF(H2139=0,NETWORKDAYS($H$3,H2138,holiday!$B$2:$B$10),IF(DAY(H2138)&lt;DAY(H2139),NETWORKDAYS($H$3,H2138,holiday!$B$2:$B$10),0)))</f>
        <v/>
      </c>
      <c r="O2138" s="0" t="str">
        <f aca="false">IF(ISBLANK(A2138),"",SUMIF($A$3:$A2138,O$2,$B$3:$B2138))</f>
        <v/>
      </c>
      <c r="P2138" s="0" t="str">
        <f aca="false">IF(ISBLANK(A2138),"",SUMIF($A$3:$A2138,P$2,$B$3:$B2138))</f>
        <v/>
      </c>
      <c r="Q2138" s="0" t="str">
        <f aca="false">IF(ISBLANK(A2138),"",SUMIF($A$3:$A2138,Q$2,$B$3:$B2138))</f>
        <v/>
      </c>
      <c r="R2138" s="0" t="str">
        <f aca="false">IF(ISBLANK(A2138),"",SUMIF($A$3:$A2138,R$2,$B$3:$B2138))</f>
        <v/>
      </c>
      <c r="T2138" s="9" t="str">
        <f aca="false">IF(ISBLANK(A2138),"",IF($A2138=T$2,$C2138,T2137))</f>
        <v/>
      </c>
      <c r="U2138" s="9" t="str">
        <f aca="false">IF(ISBLANK(A2138),"",IF($A2138=U$2,$C2138,U2137))</f>
        <v/>
      </c>
      <c r="V2138" s="9" t="str">
        <f aca="false">IF(ISBLANK(A2138),"",IF($A2138=V$2,$C2138,V2137))</f>
        <v/>
      </c>
      <c r="W2138" s="9" t="str">
        <f aca="false">IF(ISBLANK(A2138),"",IF($A2138=W$2,$C2138,W2137))</f>
        <v/>
      </c>
    </row>
    <row r="2139" customFormat="false" ht="14.1" hidden="false" customHeight="false" outlineLevel="0" collapsed="false">
      <c r="H2139" s="8" t="n">
        <f aca="false">IF(ISBLANK(D2139),,LEFT(D2139,LEN(D2139)-6)*1)</f>
        <v>0</v>
      </c>
      <c r="I2139" s="9" t="str">
        <f aca="false">IF(ISBLANK(A2139),"",-B2139*C2139)</f>
        <v/>
      </c>
      <c r="J2139" s="9" t="str">
        <f aca="false">IF(ISBLANK(A2139),"",-SUM(I$3:I2139))</f>
        <v/>
      </c>
      <c r="K2139" s="9" t="str">
        <f aca="false">IF(ISBLANK(A2139),"",SUMPRODUCT(O2139:R2139,T2139:W2139)-J2139)</f>
        <v/>
      </c>
      <c r="L2139" s="5" t="str">
        <f aca="false">IF(ISBLANK(A2139),"",K2139/$M$1)</f>
        <v/>
      </c>
      <c r="M2139" s="5" t="str">
        <f aca="false">IF(ISBLANK(A2139),"",K2139/($M$1+SUM(K$3:K2138)))</f>
        <v/>
      </c>
      <c r="N2139" s="0" t="str">
        <f aca="false">IF(ISBLANK(A2139),"",IF(H2140=0,NETWORKDAYS($H$3,H2139,holiday!$B$2:$B$10),IF(DAY(H2139)&lt;DAY(H2140),NETWORKDAYS($H$3,H2139,holiday!$B$2:$B$10),0)))</f>
        <v/>
      </c>
      <c r="O2139" s="0" t="str">
        <f aca="false">IF(ISBLANK(A2139),"",SUMIF($A$3:$A2139,O$2,$B$3:$B2139))</f>
        <v/>
      </c>
      <c r="P2139" s="0" t="str">
        <f aca="false">IF(ISBLANK(A2139),"",SUMIF($A$3:$A2139,P$2,$B$3:$B2139))</f>
        <v/>
      </c>
      <c r="Q2139" s="0" t="str">
        <f aca="false">IF(ISBLANK(A2139),"",SUMIF($A$3:$A2139,Q$2,$B$3:$B2139))</f>
        <v/>
      </c>
      <c r="R2139" s="0" t="str">
        <f aca="false">IF(ISBLANK(A2139),"",SUMIF($A$3:$A2139,R$2,$B$3:$B2139))</f>
        <v/>
      </c>
      <c r="T2139" s="9" t="str">
        <f aca="false">IF(ISBLANK(A2139),"",IF($A2139=T$2,$C2139,T2138))</f>
        <v/>
      </c>
      <c r="U2139" s="9" t="str">
        <f aca="false">IF(ISBLANK(A2139),"",IF($A2139=U$2,$C2139,U2138))</f>
        <v/>
      </c>
      <c r="V2139" s="9" t="str">
        <f aca="false">IF(ISBLANK(A2139),"",IF($A2139=V$2,$C2139,V2138))</f>
        <v/>
      </c>
      <c r="W2139" s="9" t="str">
        <f aca="false">IF(ISBLANK(A2139),"",IF($A2139=W$2,$C2139,W2138))</f>
        <v/>
      </c>
    </row>
    <row r="2140" customFormat="false" ht="14.1" hidden="false" customHeight="false" outlineLevel="0" collapsed="false">
      <c r="H2140" s="8" t="n">
        <f aca="false">IF(ISBLANK(D2140),,LEFT(D2140,LEN(D2140)-6)*1)</f>
        <v>0</v>
      </c>
      <c r="I2140" s="9" t="str">
        <f aca="false">IF(ISBLANK(A2140),"",-B2140*C2140)</f>
        <v/>
      </c>
      <c r="J2140" s="9" t="str">
        <f aca="false">IF(ISBLANK(A2140),"",-SUM(I$3:I2140))</f>
        <v/>
      </c>
      <c r="K2140" s="9" t="str">
        <f aca="false">IF(ISBLANK(A2140),"",SUMPRODUCT(O2140:R2140,T2140:W2140)-J2140)</f>
        <v/>
      </c>
      <c r="L2140" s="5" t="str">
        <f aca="false">IF(ISBLANK(A2140),"",K2140/$M$1)</f>
        <v/>
      </c>
      <c r="M2140" s="5" t="str">
        <f aca="false">IF(ISBLANK(A2140),"",K2140/($M$1+SUM(K$3:K2139)))</f>
        <v/>
      </c>
      <c r="N2140" s="0" t="str">
        <f aca="false">IF(ISBLANK(A2140),"",IF(H2141=0,NETWORKDAYS($H$3,H2140,holiday!$B$2:$B$10),IF(DAY(H2140)&lt;DAY(H2141),NETWORKDAYS($H$3,H2140,holiday!$B$2:$B$10),0)))</f>
        <v/>
      </c>
      <c r="O2140" s="0" t="str">
        <f aca="false">IF(ISBLANK(A2140),"",SUMIF($A$3:$A2140,O$2,$B$3:$B2140))</f>
        <v/>
      </c>
      <c r="P2140" s="0" t="str">
        <f aca="false">IF(ISBLANK(A2140),"",SUMIF($A$3:$A2140,P$2,$B$3:$B2140))</f>
        <v/>
      </c>
      <c r="Q2140" s="0" t="str">
        <f aca="false">IF(ISBLANK(A2140),"",SUMIF($A$3:$A2140,Q$2,$B$3:$B2140))</f>
        <v/>
      </c>
      <c r="R2140" s="0" t="str">
        <f aca="false">IF(ISBLANK(A2140),"",SUMIF($A$3:$A2140,R$2,$B$3:$B2140))</f>
        <v/>
      </c>
      <c r="T2140" s="9" t="str">
        <f aca="false">IF(ISBLANK(A2140),"",IF($A2140=T$2,$C2140,T2139))</f>
        <v/>
      </c>
      <c r="U2140" s="9" t="str">
        <f aca="false">IF(ISBLANK(A2140),"",IF($A2140=U$2,$C2140,U2139))</f>
        <v/>
      </c>
      <c r="V2140" s="9" t="str">
        <f aca="false">IF(ISBLANK(A2140),"",IF($A2140=V$2,$C2140,V2139))</f>
        <v/>
      </c>
      <c r="W2140" s="9" t="str">
        <f aca="false">IF(ISBLANK(A2140),"",IF($A2140=W$2,$C2140,W2139))</f>
        <v/>
      </c>
    </row>
    <row r="2141" customFormat="false" ht="14.1" hidden="false" customHeight="false" outlineLevel="0" collapsed="false">
      <c r="H2141" s="8" t="n">
        <f aca="false">IF(ISBLANK(D2141),,LEFT(D2141,LEN(D2141)-6)*1)</f>
        <v>0</v>
      </c>
      <c r="I2141" s="9" t="str">
        <f aca="false">IF(ISBLANK(A2141),"",-B2141*C2141)</f>
        <v/>
      </c>
      <c r="J2141" s="9" t="str">
        <f aca="false">IF(ISBLANK(A2141),"",-SUM(I$3:I2141))</f>
        <v/>
      </c>
      <c r="K2141" s="9" t="str">
        <f aca="false">IF(ISBLANK(A2141),"",SUMPRODUCT(O2141:R2141,T2141:W2141)-J2141)</f>
        <v/>
      </c>
      <c r="L2141" s="5" t="str">
        <f aca="false">IF(ISBLANK(A2141),"",K2141/$M$1)</f>
        <v/>
      </c>
      <c r="M2141" s="5" t="str">
        <f aca="false">IF(ISBLANK(A2141),"",K2141/($M$1+SUM(K$3:K2140)))</f>
        <v/>
      </c>
      <c r="N2141" s="0" t="str">
        <f aca="false">IF(ISBLANK(A2141),"",IF(H2142=0,NETWORKDAYS($H$3,H2141,holiday!$B$2:$B$10),IF(DAY(H2141)&lt;DAY(H2142),NETWORKDAYS($H$3,H2141,holiday!$B$2:$B$10),0)))</f>
        <v/>
      </c>
      <c r="O2141" s="0" t="str">
        <f aca="false">IF(ISBLANK(A2141),"",SUMIF($A$3:$A2141,O$2,$B$3:$B2141))</f>
        <v/>
      </c>
      <c r="P2141" s="0" t="str">
        <f aca="false">IF(ISBLANK(A2141),"",SUMIF($A$3:$A2141,P$2,$B$3:$B2141))</f>
        <v/>
      </c>
      <c r="Q2141" s="0" t="str">
        <f aca="false">IF(ISBLANK(A2141),"",SUMIF($A$3:$A2141,Q$2,$B$3:$B2141))</f>
        <v/>
      </c>
      <c r="R2141" s="0" t="str">
        <f aca="false">IF(ISBLANK(A2141),"",SUMIF($A$3:$A2141,R$2,$B$3:$B2141))</f>
        <v/>
      </c>
      <c r="T2141" s="9" t="str">
        <f aca="false">IF(ISBLANK(A2141),"",IF($A2141=T$2,$C2141,T2140))</f>
        <v/>
      </c>
      <c r="U2141" s="9" t="str">
        <f aca="false">IF(ISBLANK(A2141),"",IF($A2141=U$2,$C2141,U2140))</f>
        <v/>
      </c>
      <c r="V2141" s="9" t="str">
        <f aca="false">IF(ISBLANK(A2141),"",IF($A2141=V$2,$C2141,V2140))</f>
        <v/>
      </c>
      <c r="W2141" s="9" t="str">
        <f aca="false">IF(ISBLANK(A2141),"",IF($A2141=W$2,$C2141,W2140))</f>
        <v/>
      </c>
    </row>
    <row r="2142" customFormat="false" ht="14.1" hidden="false" customHeight="false" outlineLevel="0" collapsed="false">
      <c r="H2142" s="8" t="n">
        <f aca="false">IF(ISBLANK(D2142),,LEFT(D2142,LEN(D2142)-6)*1)</f>
        <v>0</v>
      </c>
      <c r="I2142" s="9" t="str">
        <f aca="false">IF(ISBLANK(A2142),"",-B2142*C2142)</f>
        <v/>
      </c>
      <c r="J2142" s="9" t="str">
        <f aca="false">IF(ISBLANK(A2142),"",-SUM(I$3:I2142))</f>
        <v/>
      </c>
      <c r="K2142" s="9" t="str">
        <f aca="false">IF(ISBLANK(A2142),"",SUMPRODUCT(O2142:R2142,T2142:W2142)-J2142)</f>
        <v/>
      </c>
      <c r="L2142" s="5" t="str">
        <f aca="false">IF(ISBLANK(A2142),"",K2142/$M$1)</f>
        <v/>
      </c>
      <c r="M2142" s="5" t="str">
        <f aca="false">IF(ISBLANK(A2142),"",K2142/($M$1+SUM(K$3:K2141)))</f>
        <v/>
      </c>
      <c r="N2142" s="0" t="str">
        <f aca="false">IF(ISBLANK(A2142),"",IF(H2143=0,NETWORKDAYS($H$3,H2142,holiday!$B$2:$B$10),IF(DAY(H2142)&lt;DAY(H2143),NETWORKDAYS($H$3,H2142,holiday!$B$2:$B$10),0)))</f>
        <v/>
      </c>
      <c r="O2142" s="0" t="str">
        <f aca="false">IF(ISBLANK(A2142),"",SUMIF($A$3:$A2142,O$2,$B$3:$B2142))</f>
        <v/>
      </c>
      <c r="P2142" s="0" t="str">
        <f aca="false">IF(ISBLANK(A2142),"",SUMIF($A$3:$A2142,P$2,$B$3:$B2142))</f>
        <v/>
      </c>
      <c r="Q2142" s="0" t="str">
        <f aca="false">IF(ISBLANK(A2142),"",SUMIF($A$3:$A2142,Q$2,$B$3:$B2142))</f>
        <v/>
      </c>
      <c r="R2142" s="0" t="str">
        <f aca="false">IF(ISBLANK(A2142),"",SUMIF($A$3:$A2142,R$2,$B$3:$B2142))</f>
        <v/>
      </c>
      <c r="T2142" s="9" t="str">
        <f aca="false">IF(ISBLANK(A2142),"",IF($A2142=T$2,$C2142,T2141))</f>
        <v/>
      </c>
      <c r="U2142" s="9" t="str">
        <f aca="false">IF(ISBLANK(A2142),"",IF($A2142=U$2,$C2142,U2141))</f>
        <v/>
      </c>
      <c r="V2142" s="9" t="str">
        <f aca="false">IF(ISBLANK(A2142),"",IF($A2142=V$2,$C2142,V2141))</f>
        <v/>
      </c>
      <c r="W2142" s="9" t="str">
        <f aca="false">IF(ISBLANK(A2142),"",IF($A2142=W$2,$C2142,W2141))</f>
        <v/>
      </c>
    </row>
    <row r="2143" customFormat="false" ht="14.1" hidden="false" customHeight="false" outlineLevel="0" collapsed="false">
      <c r="H2143" s="8" t="n">
        <f aca="false">IF(ISBLANK(D2143),,LEFT(D2143,LEN(D2143)-6)*1)</f>
        <v>0</v>
      </c>
      <c r="I2143" s="9" t="str">
        <f aca="false">IF(ISBLANK(A2143),"",-B2143*C2143)</f>
        <v/>
      </c>
      <c r="J2143" s="9" t="str">
        <f aca="false">IF(ISBLANK(A2143),"",-SUM(I$3:I2143))</f>
        <v/>
      </c>
      <c r="K2143" s="9" t="str">
        <f aca="false">IF(ISBLANK(A2143),"",SUMPRODUCT(O2143:R2143,T2143:W2143)-J2143)</f>
        <v/>
      </c>
      <c r="L2143" s="5" t="str">
        <f aca="false">IF(ISBLANK(A2143),"",K2143/$M$1)</f>
        <v/>
      </c>
      <c r="M2143" s="5" t="str">
        <f aca="false">IF(ISBLANK(A2143),"",K2143/($M$1+SUM(K$3:K2142)))</f>
        <v/>
      </c>
      <c r="N2143" s="0" t="str">
        <f aca="false">IF(ISBLANK(A2143),"",IF(H2144=0,NETWORKDAYS($H$3,H2143,holiday!$B$2:$B$10),IF(DAY(H2143)&lt;DAY(H2144),NETWORKDAYS($H$3,H2143,holiday!$B$2:$B$10),0)))</f>
        <v/>
      </c>
      <c r="O2143" s="0" t="str">
        <f aca="false">IF(ISBLANK(A2143),"",SUMIF($A$3:$A2143,O$2,$B$3:$B2143))</f>
        <v/>
      </c>
      <c r="P2143" s="0" t="str">
        <f aca="false">IF(ISBLANK(A2143),"",SUMIF($A$3:$A2143,P$2,$B$3:$B2143))</f>
        <v/>
      </c>
      <c r="Q2143" s="0" t="str">
        <f aca="false">IF(ISBLANK(A2143),"",SUMIF($A$3:$A2143,Q$2,$B$3:$B2143))</f>
        <v/>
      </c>
      <c r="R2143" s="0" t="str">
        <f aca="false">IF(ISBLANK(A2143),"",SUMIF($A$3:$A2143,R$2,$B$3:$B2143))</f>
        <v/>
      </c>
      <c r="T2143" s="9" t="str">
        <f aca="false">IF(ISBLANK(A2143),"",IF($A2143=T$2,$C2143,T2142))</f>
        <v/>
      </c>
      <c r="U2143" s="9" t="str">
        <f aca="false">IF(ISBLANK(A2143),"",IF($A2143=U$2,$C2143,U2142))</f>
        <v/>
      </c>
      <c r="V2143" s="9" t="str">
        <f aca="false">IF(ISBLANK(A2143),"",IF($A2143=V$2,$C2143,V2142))</f>
        <v/>
      </c>
      <c r="W2143" s="9" t="str">
        <f aca="false">IF(ISBLANK(A2143),"",IF($A2143=W$2,$C2143,W2142))</f>
        <v/>
      </c>
    </row>
    <row r="2144" customFormat="false" ht="14.1" hidden="false" customHeight="false" outlineLevel="0" collapsed="false">
      <c r="H2144" s="8" t="n">
        <f aca="false">IF(ISBLANK(D2144),,LEFT(D2144,LEN(D2144)-6)*1)</f>
        <v>0</v>
      </c>
      <c r="I2144" s="9" t="str">
        <f aca="false">IF(ISBLANK(A2144),"",-B2144*C2144)</f>
        <v/>
      </c>
      <c r="J2144" s="9" t="str">
        <f aca="false">IF(ISBLANK(A2144),"",-SUM(I$3:I2144))</f>
        <v/>
      </c>
      <c r="K2144" s="9" t="str">
        <f aca="false">IF(ISBLANK(A2144),"",SUMPRODUCT(O2144:R2144,T2144:W2144)-J2144)</f>
        <v/>
      </c>
      <c r="L2144" s="5" t="str">
        <f aca="false">IF(ISBLANK(A2144),"",K2144/$M$1)</f>
        <v/>
      </c>
      <c r="M2144" s="5" t="str">
        <f aca="false">IF(ISBLANK(A2144),"",K2144/($M$1+SUM(K$3:K2143)))</f>
        <v/>
      </c>
      <c r="N2144" s="0" t="str">
        <f aca="false">IF(ISBLANK(A2144),"",IF(H2145=0,NETWORKDAYS($H$3,H2144,holiday!$B$2:$B$10),IF(DAY(H2144)&lt;DAY(H2145),NETWORKDAYS($H$3,H2144,holiday!$B$2:$B$10),0)))</f>
        <v/>
      </c>
      <c r="O2144" s="0" t="str">
        <f aca="false">IF(ISBLANK(A2144),"",SUMIF($A$3:$A2144,O$2,$B$3:$B2144))</f>
        <v/>
      </c>
      <c r="P2144" s="0" t="str">
        <f aca="false">IF(ISBLANK(A2144),"",SUMIF($A$3:$A2144,P$2,$B$3:$B2144))</f>
        <v/>
      </c>
      <c r="Q2144" s="0" t="str">
        <f aca="false">IF(ISBLANK(A2144),"",SUMIF($A$3:$A2144,Q$2,$B$3:$B2144))</f>
        <v/>
      </c>
      <c r="R2144" s="0" t="str">
        <f aca="false">IF(ISBLANK(A2144),"",SUMIF($A$3:$A2144,R$2,$B$3:$B2144))</f>
        <v/>
      </c>
      <c r="T2144" s="9" t="str">
        <f aca="false">IF(ISBLANK(A2144),"",IF($A2144=T$2,$C2144,T2143))</f>
        <v/>
      </c>
      <c r="U2144" s="9" t="str">
        <f aca="false">IF(ISBLANK(A2144),"",IF($A2144=U$2,$C2144,U2143))</f>
        <v/>
      </c>
      <c r="V2144" s="9" t="str">
        <f aca="false">IF(ISBLANK(A2144),"",IF($A2144=V$2,$C2144,V2143))</f>
        <v/>
      </c>
      <c r="W2144" s="9" t="str">
        <f aca="false">IF(ISBLANK(A2144),"",IF($A2144=W$2,$C2144,W2143))</f>
        <v/>
      </c>
    </row>
    <row r="2145" customFormat="false" ht="14.1" hidden="false" customHeight="false" outlineLevel="0" collapsed="false">
      <c r="H2145" s="8" t="n">
        <f aca="false">IF(ISBLANK(D2145),,LEFT(D2145,LEN(D2145)-6)*1)</f>
        <v>0</v>
      </c>
      <c r="I2145" s="9" t="str">
        <f aca="false">IF(ISBLANK(A2145),"",-B2145*C2145)</f>
        <v/>
      </c>
      <c r="J2145" s="9" t="str">
        <f aca="false">IF(ISBLANK(A2145),"",-SUM(I$3:I2145))</f>
        <v/>
      </c>
      <c r="K2145" s="9" t="str">
        <f aca="false">IF(ISBLANK(A2145),"",SUMPRODUCT(O2145:R2145,T2145:W2145)-J2145)</f>
        <v/>
      </c>
      <c r="L2145" s="5" t="str">
        <f aca="false">IF(ISBLANK(A2145),"",K2145/$M$1)</f>
        <v/>
      </c>
      <c r="M2145" s="5" t="str">
        <f aca="false">IF(ISBLANK(A2145),"",K2145/($M$1+SUM(K$3:K2144)))</f>
        <v/>
      </c>
      <c r="N2145" s="0" t="str">
        <f aca="false">IF(ISBLANK(A2145),"",IF(H2146=0,NETWORKDAYS($H$3,H2145,holiday!$B$2:$B$10),IF(DAY(H2145)&lt;DAY(H2146),NETWORKDAYS($H$3,H2145,holiday!$B$2:$B$10),0)))</f>
        <v/>
      </c>
      <c r="O2145" s="0" t="str">
        <f aca="false">IF(ISBLANK(A2145),"",SUMIF($A$3:$A2145,O$2,$B$3:$B2145))</f>
        <v/>
      </c>
      <c r="P2145" s="0" t="str">
        <f aca="false">IF(ISBLANK(A2145),"",SUMIF($A$3:$A2145,P$2,$B$3:$B2145))</f>
        <v/>
      </c>
      <c r="Q2145" s="0" t="str">
        <f aca="false">IF(ISBLANK(A2145),"",SUMIF($A$3:$A2145,Q$2,$B$3:$B2145))</f>
        <v/>
      </c>
      <c r="R2145" s="0" t="str">
        <f aca="false">IF(ISBLANK(A2145),"",SUMIF($A$3:$A2145,R$2,$B$3:$B2145))</f>
        <v/>
      </c>
      <c r="T2145" s="9" t="str">
        <f aca="false">IF(ISBLANK(A2145),"",IF($A2145=T$2,$C2145,T2144))</f>
        <v/>
      </c>
      <c r="U2145" s="9" t="str">
        <f aca="false">IF(ISBLANK(A2145),"",IF($A2145=U$2,$C2145,U2144))</f>
        <v/>
      </c>
      <c r="V2145" s="9" t="str">
        <f aca="false">IF(ISBLANK(A2145),"",IF($A2145=V$2,$C2145,V2144))</f>
        <v/>
      </c>
      <c r="W2145" s="9" t="str">
        <f aca="false">IF(ISBLANK(A2145),"",IF($A2145=W$2,$C2145,W2144))</f>
        <v/>
      </c>
    </row>
    <row r="2146" customFormat="false" ht="14.1" hidden="false" customHeight="false" outlineLevel="0" collapsed="false">
      <c r="H2146" s="8" t="n">
        <f aca="false">IF(ISBLANK(D2146),,LEFT(D2146,LEN(D2146)-6)*1)</f>
        <v>0</v>
      </c>
      <c r="I2146" s="9" t="str">
        <f aca="false">IF(ISBLANK(A2146),"",-B2146*C2146)</f>
        <v/>
      </c>
      <c r="J2146" s="9" t="str">
        <f aca="false">IF(ISBLANK(A2146),"",-SUM(I$3:I2146))</f>
        <v/>
      </c>
      <c r="K2146" s="9" t="str">
        <f aca="false">IF(ISBLANK(A2146),"",SUMPRODUCT(O2146:R2146,T2146:W2146)-J2146)</f>
        <v/>
      </c>
      <c r="L2146" s="5" t="str">
        <f aca="false">IF(ISBLANK(A2146),"",K2146/$M$1)</f>
        <v/>
      </c>
      <c r="M2146" s="5" t="str">
        <f aca="false">IF(ISBLANK(A2146),"",K2146/($M$1+SUM(K$3:K2145)))</f>
        <v/>
      </c>
      <c r="N2146" s="0" t="str">
        <f aca="false">IF(ISBLANK(A2146),"",IF(H2147=0,NETWORKDAYS($H$3,H2146,holiday!$B$2:$B$10),IF(DAY(H2146)&lt;DAY(H2147),NETWORKDAYS($H$3,H2146,holiday!$B$2:$B$10),0)))</f>
        <v/>
      </c>
      <c r="O2146" s="0" t="str">
        <f aca="false">IF(ISBLANK(A2146),"",SUMIF($A$3:$A2146,O$2,$B$3:$B2146))</f>
        <v/>
      </c>
      <c r="P2146" s="0" t="str">
        <f aca="false">IF(ISBLANK(A2146),"",SUMIF($A$3:$A2146,P$2,$B$3:$B2146))</f>
        <v/>
      </c>
      <c r="Q2146" s="0" t="str">
        <f aca="false">IF(ISBLANK(A2146),"",SUMIF($A$3:$A2146,Q$2,$B$3:$B2146))</f>
        <v/>
      </c>
      <c r="R2146" s="0" t="str">
        <f aca="false">IF(ISBLANK(A2146),"",SUMIF($A$3:$A2146,R$2,$B$3:$B2146))</f>
        <v/>
      </c>
      <c r="T2146" s="9" t="str">
        <f aca="false">IF(ISBLANK(A2146),"",IF($A2146=T$2,$C2146,T2145))</f>
        <v/>
      </c>
      <c r="U2146" s="9" t="str">
        <f aca="false">IF(ISBLANK(A2146),"",IF($A2146=U$2,$C2146,U2145))</f>
        <v/>
      </c>
      <c r="V2146" s="9" t="str">
        <f aca="false">IF(ISBLANK(A2146),"",IF($A2146=V$2,$C2146,V2145))</f>
        <v/>
      </c>
      <c r="W2146" s="9" t="str">
        <f aca="false">IF(ISBLANK(A2146),"",IF($A2146=W$2,$C2146,W2145))</f>
        <v/>
      </c>
    </row>
    <row r="2147" customFormat="false" ht="14.1" hidden="false" customHeight="false" outlineLevel="0" collapsed="false">
      <c r="H2147" s="8" t="n">
        <f aca="false">IF(ISBLANK(D2147),,LEFT(D2147,LEN(D2147)-6)*1)</f>
        <v>0</v>
      </c>
      <c r="I2147" s="9" t="str">
        <f aca="false">IF(ISBLANK(A2147),"",-B2147*C2147)</f>
        <v/>
      </c>
      <c r="J2147" s="9" t="str">
        <f aca="false">IF(ISBLANK(A2147),"",-SUM(I$3:I2147))</f>
        <v/>
      </c>
      <c r="K2147" s="9" t="str">
        <f aca="false">IF(ISBLANK(A2147),"",SUMPRODUCT(O2147:R2147,T2147:W2147)-J2147)</f>
        <v/>
      </c>
      <c r="L2147" s="5" t="str">
        <f aca="false">IF(ISBLANK(A2147),"",K2147/$M$1)</f>
        <v/>
      </c>
      <c r="M2147" s="5" t="str">
        <f aca="false">IF(ISBLANK(A2147),"",K2147/($M$1+SUM(K$3:K2146)))</f>
        <v/>
      </c>
      <c r="N2147" s="0" t="str">
        <f aca="false">IF(ISBLANK(A2147),"",IF(H2148=0,NETWORKDAYS($H$3,H2147,holiday!$B$2:$B$10),IF(DAY(H2147)&lt;DAY(H2148),NETWORKDAYS($H$3,H2147,holiday!$B$2:$B$10),0)))</f>
        <v/>
      </c>
      <c r="O2147" s="0" t="str">
        <f aca="false">IF(ISBLANK(A2147),"",SUMIF($A$3:$A2147,O$2,$B$3:$B2147))</f>
        <v/>
      </c>
      <c r="P2147" s="0" t="str">
        <f aca="false">IF(ISBLANK(A2147),"",SUMIF($A$3:$A2147,P$2,$B$3:$B2147))</f>
        <v/>
      </c>
      <c r="Q2147" s="0" t="str">
        <f aca="false">IF(ISBLANK(A2147),"",SUMIF($A$3:$A2147,Q$2,$B$3:$B2147))</f>
        <v/>
      </c>
      <c r="R2147" s="0" t="str">
        <f aca="false">IF(ISBLANK(A2147),"",SUMIF($A$3:$A2147,R$2,$B$3:$B2147))</f>
        <v/>
      </c>
      <c r="T2147" s="9" t="str">
        <f aca="false">IF(ISBLANK(A2147),"",IF($A2147=T$2,$C2147,T2146))</f>
        <v/>
      </c>
      <c r="U2147" s="9" t="str">
        <f aca="false">IF(ISBLANK(A2147),"",IF($A2147=U$2,$C2147,U2146))</f>
        <v/>
      </c>
      <c r="V2147" s="9" t="str">
        <f aca="false">IF(ISBLANK(A2147),"",IF($A2147=V$2,$C2147,V2146))</f>
        <v/>
      </c>
      <c r="W2147" s="9" t="str">
        <f aca="false">IF(ISBLANK(A2147),"",IF($A2147=W$2,$C2147,W2146))</f>
        <v/>
      </c>
    </row>
    <row r="2148" customFormat="false" ht="14.1" hidden="false" customHeight="false" outlineLevel="0" collapsed="false">
      <c r="H2148" s="8" t="n">
        <f aca="false">IF(ISBLANK(D2148),,LEFT(D2148,LEN(D2148)-6)*1)</f>
        <v>0</v>
      </c>
      <c r="I2148" s="9" t="str">
        <f aca="false">IF(ISBLANK(A2148),"",-B2148*C2148)</f>
        <v/>
      </c>
      <c r="J2148" s="9" t="str">
        <f aca="false">IF(ISBLANK(A2148),"",-SUM(I$3:I2148))</f>
        <v/>
      </c>
      <c r="K2148" s="9" t="str">
        <f aca="false">IF(ISBLANK(A2148),"",SUMPRODUCT(O2148:R2148,T2148:W2148)-J2148)</f>
        <v/>
      </c>
      <c r="L2148" s="5" t="str">
        <f aca="false">IF(ISBLANK(A2148),"",K2148/$M$1)</f>
        <v/>
      </c>
      <c r="M2148" s="5" t="str">
        <f aca="false">IF(ISBLANK(A2148),"",K2148/($M$1+SUM(K$3:K2147)))</f>
        <v/>
      </c>
      <c r="N2148" s="0" t="str">
        <f aca="false">IF(ISBLANK(A2148),"",IF(H2149=0,NETWORKDAYS($H$3,H2148,holiday!$B$2:$B$10),IF(DAY(H2148)&lt;DAY(H2149),NETWORKDAYS($H$3,H2148,holiday!$B$2:$B$10),0)))</f>
        <v/>
      </c>
      <c r="O2148" s="0" t="str">
        <f aca="false">IF(ISBLANK(A2148),"",SUMIF($A$3:$A2148,O$2,$B$3:$B2148))</f>
        <v/>
      </c>
      <c r="P2148" s="0" t="str">
        <f aca="false">IF(ISBLANK(A2148),"",SUMIF($A$3:$A2148,P$2,$B$3:$B2148))</f>
        <v/>
      </c>
      <c r="Q2148" s="0" t="str">
        <f aca="false">IF(ISBLANK(A2148),"",SUMIF($A$3:$A2148,Q$2,$B$3:$B2148))</f>
        <v/>
      </c>
      <c r="R2148" s="0" t="str">
        <f aca="false">IF(ISBLANK(A2148),"",SUMIF($A$3:$A2148,R$2,$B$3:$B2148))</f>
        <v/>
      </c>
      <c r="T2148" s="9" t="str">
        <f aca="false">IF(ISBLANK(A2148),"",IF($A2148=T$2,$C2148,T2147))</f>
        <v/>
      </c>
      <c r="U2148" s="9" t="str">
        <f aca="false">IF(ISBLANK(A2148),"",IF($A2148=U$2,$C2148,U2147))</f>
        <v/>
      </c>
      <c r="V2148" s="9" t="str">
        <f aca="false">IF(ISBLANK(A2148),"",IF($A2148=V$2,$C2148,V2147))</f>
        <v/>
      </c>
      <c r="W2148" s="9" t="str">
        <f aca="false">IF(ISBLANK(A2148),"",IF($A2148=W$2,$C2148,W2147))</f>
        <v/>
      </c>
    </row>
    <row r="2149" customFormat="false" ht="14.1" hidden="false" customHeight="false" outlineLevel="0" collapsed="false">
      <c r="H2149" s="8" t="n">
        <f aca="false">IF(ISBLANK(D2149),,LEFT(D2149,LEN(D2149)-6)*1)</f>
        <v>0</v>
      </c>
      <c r="I2149" s="9" t="str">
        <f aca="false">IF(ISBLANK(A2149),"",-B2149*C2149)</f>
        <v/>
      </c>
      <c r="J2149" s="9" t="str">
        <f aca="false">IF(ISBLANK(A2149),"",-SUM(I$3:I2149))</f>
        <v/>
      </c>
      <c r="K2149" s="9" t="str">
        <f aca="false">IF(ISBLANK(A2149),"",SUMPRODUCT(O2149:R2149,T2149:W2149)-J2149)</f>
        <v/>
      </c>
      <c r="L2149" s="5" t="str">
        <f aca="false">IF(ISBLANK(A2149),"",K2149/$M$1)</f>
        <v/>
      </c>
      <c r="M2149" s="5" t="str">
        <f aca="false">IF(ISBLANK(A2149),"",K2149/($M$1+SUM(K$3:K2148)))</f>
        <v/>
      </c>
      <c r="N2149" s="0" t="str">
        <f aca="false">IF(ISBLANK(A2149),"",IF(H2150=0,NETWORKDAYS($H$3,H2149,holiday!$B$2:$B$10),IF(DAY(H2149)&lt;DAY(H2150),NETWORKDAYS($H$3,H2149,holiday!$B$2:$B$10),0)))</f>
        <v/>
      </c>
      <c r="O2149" s="0" t="str">
        <f aca="false">IF(ISBLANK(A2149),"",SUMIF($A$3:$A2149,O$2,$B$3:$B2149))</f>
        <v/>
      </c>
      <c r="P2149" s="0" t="str">
        <f aca="false">IF(ISBLANK(A2149),"",SUMIF($A$3:$A2149,P$2,$B$3:$B2149))</f>
        <v/>
      </c>
      <c r="Q2149" s="0" t="str">
        <f aca="false">IF(ISBLANK(A2149),"",SUMIF($A$3:$A2149,Q$2,$B$3:$B2149))</f>
        <v/>
      </c>
      <c r="R2149" s="0" t="str">
        <f aca="false">IF(ISBLANK(A2149),"",SUMIF($A$3:$A2149,R$2,$B$3:$B2149))</f>
        <v/>
      </c>
      <c r="T2149" s="9" t="str">
        <f aca="false">IF(ISBLANK(A2149),"",IF($A2149=T$2,$C2149,T2148))</f>
        <v/>
      </c>
      <c r="U2149" s="9" t="str">
        <f aca="false">IF(ISBLANK(A2149),"",IF($A2149=U$2,$C2149,U2148))</f>
        <v/>
      </c>
      <c r="V2149" s="9" t="str">
        <f aca="false">IF(ISBLANK(A2149),"",IF($A2149=V$2,$C2149,V2148))</f>
        <v/>
      </c>
      <c r="W2149" s="9" t="str">
        <f aca="false">IF(ISBLANK(A2149),"",IF($A2149=W$2,$C2149,W2148))</f>
        <v/>
      </c>
    </row>
    <row r="2150" customFormat="false" ht="14.1" hidden="false" customHeight="false" outlineLevel="0" collapsed="false">
      <c r="H2150" s="8" t="n">
        <f aca="false">IF(ISBLANK(D2150),,LEFT(D2150,LEN(D2150)-6)*1)</f>
        <v>0</v>
      </c>
      <c r="I2150" s="9" t="str">
        <f aca="false">IF(ISBLANK(A2150),"",-B2150*C2150)</f>
        <v/>
      </c>
      <c r="J2150" s="9" t="str">
        <f aca="false">IF(ISBLANK(A2150),"",-SUM(I$3:I2150))</f>
        <v/>
      </c>
      <c r="K2150" s="9" t="str">
        <f aca="false">IF(ISBLANK(A2150),"",SUMPRODUCT(O2150:R2150,T2150:W2150)-J2150)</f>
        <v/>
      </c>
      <c r="L2150" s="5" t="str">
        <f aca="false">IF(ISBLANK(A2150),"",K2150/$M$1)</f>
        <v/>
      </c>
      <c r="M2150" s="5" t="str">
        <f aca="false">IF(ISBLANK(A2150),"",K2150/($M$1+SUM(K$3:K2149)))</f>
        <v/>
      </c>
      <c r="N2150" s="0" t="str">
        <f aca="false">IF(ISBLANK(A2150),"",IF(H2151=0,NETWORKDAYS($H$3,H2150,holiday!$B$2:$B$10),IF(DAY(H2150)&lt;DAY(H2151),NETWORKDAYS($H$3,H2150,holiday!$B$2:$B$10),0)))</f>
        <v/>
      </c>
      <c r="O2150" s="0" t="str">
        <f aca="false">IF(ISBLANK(A2150),"",SUMIF($A$3:$A2150,O$2,$B$3:$B2150))</f>
        <v/>
      </c>
      <c r="P2150" s="0" t="str">
        <f aca="false">IF(ISBLANK(A2150),"",SUMIF($A$3:$A2150,P$2,$B$3:$B2150))</f>
        <v/>
      </c>
      <c r="Q2150" s="0" t="str">
        <f aca="false">IF(ISBLANK(A2150),"",SUMIF($A$3:$A2150,Q$2,$B$3:$B2150))</f>
        <v/>
      </c>
      <c r="R2150" s="0" t="str">
        <f aca="false">IF(ISBLANK(A2150),"",SUMIF($A$3:$A2150,R$2,$B$3:$B2150))</f>
        <v/>
      </c>
      <c r="T2150" s="9" t="str">
        <f aca="false">IF(ISBLANK(A2150),"",IF($A2150=T$2,$C2150,T2149))</f>
        <v/>
      </c>
      <c r="U2150" s="9" t="str">
        <f aca="false">IF(ISBLANK(A2150),"",IF($A2150=U$2,$C2150,U2149))</f>
        <v/>
      </c>
      <c r="V2150" s="9" t="str">
        <f aca="false">IF(ISBLANK(A2150),"",IF($A2150=V$2,$C2150,V2149))</f>
        <v/>
      </c>
      <c r="W2150" s="9" t="str">
        <f aca="false">IF(ISBLANK(A2150),"",IF($A2150=W$2,$C2150,W2149))</f>
        <v/>
      </c>
    </row>
    <row r="2151" customFormat="false" ht="14.1" hidden="false" customHeight="false" outlineLevel="0" collapsed="false">
      <c r="H2151" s="8" t="n">
        <f aca="false">IF(ISBLANK(D2151),,LEFT(D2151,LEN(D2151)-6)*1)</f>
        <v>0</v>
      </c>
      <c r="I2151" s="9" t="str">
        <f aca="false">IF(ISBLANK(A2151),"",-B2151*C2151)</f>
        <v/>
      </c>
      <c r="J2151" s="9" t="str">
        <f aca="false">IF(ISBLANK(A2151),"",-SUM(I$3:I2151))</f>
        <v/>
      </c>
      <c r="K2151" s="9" t="str">
        <f aca="false">IF(ISBLANK(A2151),"",SUMPRODUCT(O2151:R2151,T2151:W2151)-J2151)</f>
        <v/>
      </c>
      <c r="L2151" s="5" t="str">
        <f aca="false">IF(ISBLANK(A2151),"",K2151/$M$1)</f>
        <v/>
      </c>
      <c r="M2151" s="5" t="str">
        <f aca="false">IF(ISBLANK(A2151),"",K2151/($M$1+SUM(K$3:K2150)))</f>
        <v/>
      </c>
      <c r="N2151" s="0" t="str">
        <f aca="false">IF(ISBLANK(A2151),"",IF(H2152=0,NETWORKDAYS($H$3,H2151,holiday!$B$2:$B$10),IF(DAY(H2151)&lt;DAY(H2152),NETWORKDAYS($H$3,H2151,holiday!$B$2:$B$10),0)))</f>
        <v/>
      </c>
      <c r="O2151" s="0" t="str">
        <f aca="false">IF(ISBLANK(A2151),"",SUMIF($A$3:$A2151,O$2,$B$3:$B2151))</f>
        <v/>
      </c>
      <c r="P2151" s="0" t="str">
        <f aca="false">IF(ISBLANK(A2151),"",SUMIF($A$3:$A2151,P$2,$B$3:$B2151))</f>
        <v/>
      </c>
      <c r="Q2151" s="0" t="str">
        <f aca="false">IF(ISBLANK(A2151),"",SUMIF($A$3:$A2151,Q$2,$B$3:$B2151))</f>
        <v/>
      </c>
      <c r="R2151" s="0" t="str">
        <f aca="false">IF(ISBLANK(A2151),"",SUMIF($A$3:$A2151,R$2,$B$3:$B2151))</f>
        <v/>
      </c>
      <c r="T2151" s="9" t="str">
        <f aca="false">IF(ISBLANK(A2151),"",IF($A2151=T$2,$C2151,T2150))</f>
        <v/>
      </c>
      <c r="U2151" s="9" t="str">
        <f aca="false">IF(ISBLANK(A2151),"",IF($A2151=U$2,$C2151,U2150))</f>
        <v/>
      </c>
      <c r="V2151" s="9" t="str">
        <f aca="false">IF(ISBLANK(A2151),"",IF($A2151=V$2,$C2151,V2150))</f>
        <v/>
      </c>
      <c r="W2151" s="9" t="str">
        <f aca="false">IF(ISBLANK(A2151),"",IF($A2151=W$2,$C2151,W2150))</f>
        <v/>
      </c>
    </row>
    <row r="2152" customFormat="false" ht="14.1" hidden="false" customHeight="false" outlineLevel="0" collapsed="false">
      <c r="H2152" s="8" t="n">
        <f aca="false">IF(ISBLANK(D2152),,LEFT(D2152,LEN(D2152)-6)*1)</f>
        <v>0</v>
      </c>
      <c r="I2152" s="9" t="str">
        <f aca="false">IF(ISBLANK(A2152),"",-B2152*C2152)</f>
        <v/>
      </c>
      <c r="J2152" s="9" t="str">
        <f aca="false">IF(ISBLANK(A2152),"",-SUM(I$3:I2152))</f>
        <v/>
      </c>
      <c r="K2152" s="9" t="str">
        <f aca="false">IF(ISBLANK(A2152),"",SUMPRODUCT(O2152:R2152,T2152:W2152)-J2152)</f>
        <v/>
      </c>
      <c r="L2152" s="5" t="str">
        <f aca="false">IF(ISBLANK(A2152),"",K2152/$M$1)</f>
        <v/>
      </c>
      <c r="M2152" s="5" t="str">
        <f aca="false">IF(ISBLANK(A2152),"",K2152/($M$1+SUM(K$3:K2151)))</f>
        <v/>
      </c>
      <c r="N2152" s="0" t="str">
        <f aca="false">IF(ISBLANK(A2152),"",IF(H2153=0,NETWORKDAYS($H$3,H2152,holiday!$B$2:$B$10),IF(DAY(H2152)&lt;DAY(H2153),NETWORKDAYS($H$3,H2152,holiday!$B$2:$B$10),0)))</f>
        <v/>
      </c>
      <c r="O2152" s="0" t="str">
        <f aca="false">IF(ISBLANK(A2152),"",SUMIF($A$3:$A2152,O$2,$B$3:$B2152))</f>
        <v/>
      </c>
      <c r="P2152" s="0" t="str">
        <f aca="false">IF(ISBLANK(A2152),"",SUMIF($A$3:$A2152,P$2,$B$3:$B2152))</f>
        <v/>
      </c>
      <c r="Q2152" s="0" t="str">
        <f aca="false">IF(ISBLANK(A2152),"",SUMIF($A$3:$A2152,Q$2,$B$3:$B2152))</f>
        <v/>
      </c>
      <c r="R2152" s="0" t="str">
        <f aca="false">IF(ISBLANK(A2152),"",SUMIF($A$3:$A2152,R$2,$B$3:$B2152))</f>
        <v/>
      </c>
      <c r="T2152" s="9" t="str">
        <f aca="false">IF(ISBLANK(A2152),"",IF($A2152=T$2,$C2152,T2151))</f>
        <v/>
      </c>
      <c r="U2152" s="9" t="str">
        <f aca="false">IF(ISBLANK(A2152),"",IF($A2152=U$2,$C2152,U2151))</f>
        <v/>
      </c>
      <c r="V2152" s="9" t="str">
        <f aca="false">IF(ISBLANK(A2152),"",IF($A2152=V$2,$C2152,V2151))</f>
        <v/>
      </c>
      <c r="W2152" s="9" t="str">
        <f aca="false">IF(ISBLANK(A2152),"",IF($A2152=W$2,$C2152,W2151))</f>
        <v/>
      </c>
    </row>
    <row r="2153" customFormat="false" ht="14.1" hidden="false" customHeight="false" outlineLevel="0" collapsed="false">
      <c r="H2153" s="8" t="n">
        <f aca="false">IF(ISBLANK(D2153),,LEFT(D2153,LEN(D2153)-6)*1)</f>
        <v>0</v>
      </c>
      <c r="I2153" s="9" t="str">
        <f aca="false">IF(ISBLANK(A2153),"",-B2153*C2153)</f>
        <v/>
      </c>
      <c r="J2153" s="9" t="str">
        <f aca="false">IF(ISBLANK(A2153),"",-SUM(I$3:I2153))</f>
        <v/>
      </c>
      <c r="K2153" s="9" t="str">
        <f aca="false">IF(ISBLANK(A2153),"",SUMPRODUCT(O2153:R2153,T2153:W2153)-J2153)</f>
        <v/>
      </c>
      <c r="L2153" s="5" t="str">
        <f aca="false">IF(ISBLANK(A2153),"",K2153/$M$1)</f>
        <v/>
      </c>
      <c r="M2153" s="5" t="str">
        <f aca="false">IF(ISBLANK(A2153),"",K2153/($M$1+SUM(K$3:K2152)))</f>
        <v/>
      </c>
      <c r="N2153" s="0" t="str">
        <f aca="false">IF(ISBLANK(A2153),"",IF(H2154=0,NETWORKDAYS($H$3,H2153,holiday!$B$2:$B$10),IF(DAY(H2153)&lt;DAY(H2154),NETWORKDAYS($H$3,H2153,holiday!$B$2:$B$10),0)))</f>
        <v/>
      </c>
      <c r="O2153" s="0" t="str">
        <f aca="false">IF(ISBLANK(A2153),"",SUMIF($A$3:$A2153,O$2,$B$3:$B2153))</f>
        <v/>
      </c>
      <c r="P2153" s="0" t="str">
        <f aca="false">IF(ISBLANK(A2153),"",SUMIF($A$3:$A2153,P$2,$B$3:$B2153))</f>
        <v/>
      </c>
      <c r="Q2153" s="0" t="str">
        <f aca="false">IF(ISBLANK(A2153),"",SUMIF($A$3:$A2153,Q$2,$B$3:$B2153))</f>
        <v/>
      </c>
      <c r="R2153" s="0" t="str">
        <f aca="false">IF(ISBLANK(A2153),"",SUMIF($A$3:$A2153,R$2,$B$3:$B2153))</f>
        <v/>
      </c>
      <c r="T2153" s="9" t="str">
        <f aca="false">IF(ISBLANK(A2153),"",IF($A2153=T$2,$C2153,T2152))</f>
        <v/>
      </c>
      <c r="U2153" s="9" t="str">
        <f aca="false">IF(ISBLANK(A2153),"",IF($A2153=U$2,$C2153,U2152))</f>
        <v/>
      </c>
      <c r="V2153" s="9" t="str">
        <f aca="false">IF(ISBLANK(A2153),"",IF($A2153=V$2,$C2153,V2152))</f>
        <v/>
      </c>
      <c r="W2153" s="9" t="str">
        <f aca="false">IF(ISBLANK(A2153),"",IF($A2153=W$2,$C2153,W2152))</f>
        <v/>
      </c>
    </row>
    <row r="2154" customFormat="false" ht="14.1" hidden="false" customHeight="false" outlineLevel="0" collapsed="false">
      <c r="H2154" s="8" t="n">
        <f aca="false">IF(ISBLANK(D2154),,LEFT(D2154,LEN(D2154)-6)*1)</f>
        <v>0</v>
      </c>
      <c r="I2154" s="9" t="str">
        <f aca="false">IF(ISBLANK(A2154),"",-B2154*C2154)</f>
        <v/>
      </c>
      <c r="J2154" s="9" t="str">
        <f aca="false">IF(ISBLANK(A2154),"",-SUM(I$3:I2154))</f>
        <v/>
      </c>
      <c r="K2154" s="9" t="str">
        <f aca="false">IF(ISBLANK(A2154),"",SUMPRODUCT(O2154:R2154,T2154:W2154)-J2154)</f>
        <v/>
      </c>
      <c r="L2154" s="5" t="str">
        <f aca="false">IF(ISBLANK(A2154),"",K2154/$M$1)</f>
        <v/>
      </c>
      <c r="M2154" s="5" t="str">
        <f aca="false">IF(ISBLANK(A2154),"",K2154/($M$1+SUM(K$3:K2153)))</f>
        <v/>
      </c>
      <c r="N2154" s="0" t="str">
        <f aca="false">IF(ISBLANK(A2154),"",IF(H2155=0,NETWORKDAYS($H$3,H2154,holiday!$B$2:$B$10),IF(DAY(H2154)&lt;DAY(H2155),NETWORKDAYS($H$3,H2154,holiday!$B$2:$B$10),0)))</f>
        <v/>
      </c>
      <c r="O2154" s="0" t="str">
        <f aca="false">IF(ISBLANK(A2154),"",SUMIF($A$3:$A2154,O$2,$B$3:$B2154))</f>
        <v/>
      </c>
      <c r="P2154" s="0" t="str">
        <f aca="false">IF(ISBLANK(A2154),"",SUMIF($A$3:$A2154,P$2,$B$3:$B2154))</f>
        <v/>
      </c>
      <c r="Q2154" s="0" t="str">
        <f aca="false">IF(ISBLANK(A2154),"",SUMIF($A$3:$A2154,Q$2,$B$3:$B2154))</f>
        <v/>
      </c>
      <c r="R2154" s="0" t="str">
        <f aca="false">IF(ISBLANK(A2154),"",SUMIF($A$3:$A2154,R$2,$B$3:$B2154))</f>
        <v/>
      </c>
      <c r="T2154" s="9" t="str">
        <f aca="false">IF(ISBLANK(A2154),"",IF($A2154=T$2,$C2154,T2153))</f>
        <v/>
      </c>
      <c r="U2154" s="9" t="str">
        <f aca="false">IF(ISBLANK(A2154),"",IF($A2154=U$2,$C2154,U2153))</f>
        <v/>
      </c>
      <c r="V2154" s="9" t="str">
        <f aca="false">IF(ISBLANK(A2154),"",IF($A2154=V$2,$C2154,V2153))</f>
        <v/>
      </c>
      <c r="W2154" s="9" t="str">
        <f aca="false">IF(ISBLANK(A2154),"",IF($A2154=W$2,$C2154,W2153))</f>
        <v/>
      </c>
    </row>
    <row r="2155" customFormat="false" ht="14.1" hidden="false" customHeight="false" outlineLevel="0" collapsed="false">
      <c r="H2155" s="8" t="n">
        <f aca="false">IF(ISBLANK(D2155),,LEFT(D2155,LEN(D2155)-6)*1)</f>
        <v>0</v>
      </c>
      <c r="I2155" s="9" t="str">
        <f aca="false">IF(ISBLANK(A2155),"",-B2155*C2155)</f>
        <v/>
      </c>
      <c r="J2155" s="9" t="str">
        <f aca="false">IF(ISBLANK(A2155),"",-SUM(I$3:I2155))</f>
        <v/>
      </c>
      <c r="K2155" s="9" t="str">
        <f aca="false">IF(ISBLANK(A2155),"",SUMPRODUCT(O2155:R2155,T2155:W2155)-J2155)</f>
        <v/>
      </c>
      <c r="L2155" s="5" t="str">
        <f aca="false">IF(ISBLANK(A2155),"",K2155/$M$1)</f>
        <v/>
      </c>
      <c r="M2155" s="5" t="str">
        <f aca="false">IF(ISBLANK(A2155),"",K2155/($M$1+SUM(K$3:K2154)))</f>
        <v/>
      </c>
      <c r="N2155" s="0" t="str">
        <f aca="false">IF(ISBLANK(A2155),"",IF(H2156=0,NETWORKDAYS($H$3,H2155,holiday!$B$2:$B$10),IF(DAY(H2155)&lt;DAY(H2156),NETWORKDAYS($H$3,H2155,holiday!$B$2:$B$10),0)))</f>
        <v/>
      </c>
      <c r="O2155" s="0" t="str">
        <f aca="false">IF(ISBLANK(A2155),"",SUMIF($A$3:$A2155,O$2,$B$3:$B2155))</f>
        <v/>
      </c>
      <c r="P2155" s="0" t="str">
        <f aca="false">IF(ISBLANK(A2155),"",SUMIF($A$3:$A2155,P$2,$B$3:$B2155))</f>
        <v/>
      </c>
      <c r="Q2155" s="0" t="str">
        <f aca="false">IF(ISBLANK(A2155),"",SUMIF($A$3:$A2155,Q$2,$B$3:$B2155))</f>
        <v/>
      </c>
      <c r="R2155" s="0" t="str">
        <f aca="false">IF(ISBLANK(A2155),"",SUMIF($A$3:$A2155,R$2,$B$3:$B2155))</f>
        <v/>
      </c>
      <c r="T2155" s="9" t="str">
        <f aca="false">IF(ISBLANK(A2155),"",IF($A2155=T$2,$C2155,T2154))</f>
        <v/>
      </c>
      <c r="U2155" s="9" t="str">
        <f aca="false">IF(ISBLANK(A2155),"",IF($A2155=U$2,$C2155,U2154))</f>
        <v/>
      </c>
      <c r="V2155" s="9" t="str">
        <f aca="false">IF(ISBLANK(A2155),"",IF($A2155=V$2,$C2155,V2154))</f>
        <v/>
      </c>
      <c r="W2155" s="9" t="str">
        <f aca="false">IF(ISBLANK(A2155),"",IF($A2155=W$2,$C2155,W2154))</f>
        <v/>
      </c>
    </row>
    <row r="2156" customFormat="false" ht="14.1" hidden="false" customHeight="false" outlineLevel="0" collapsed="false">
      <c r="H2156" s="8" t="n">
        <f aca="false">IF(ISBLANK(D2156),,LEFT(D2156,LEN(D2156)-6)*1)</f>
        <v>0</v>
      </c>
      <c r="I2156" s="9" t="str">
        <f aca="false">IF(ISBLANK(A2156),"",-B2156*C2156)</f>
        <v/>
      </c>
      <c r="J2156" s="9" t="str">
        <f aca="false">IF(ISBLANK(A2156),"",-SUM(I$3:I2156))</f>
        <v/>
      </c>
      <c r="K2156" s="9" t="str">
        <f aca="false">IF(ISBLANK(A2156),"",SUMPRODUCT(O2156:R2156,T2156:W2156)-J2156)</f>
        <v/>
      </c>
      <c r="L2156" s="5" t="str">
        <f aca="false">IF(ISBLANK(A2156),"",K2156/$M$1)</f>
        <v/>
      </c>
      <c r="M2156" s="5" t="str">
        <f aca="false">IF(ISBLANK(A2156),"",K2156/($M$1+SUM(K$3:K2155)))</f>
        <v/>
      </c>
      <c r="N2156" s="0" t="str">
        <f aca="false">IF(ISBLANK(A2156),"",IF(H2157=0,NETWORKDAYS($H$3,H2156,holiday!$B$2:$B$10),IF(DAY(H2156)&lt;DAY(H2157),NETWORKDAYS($H$3,H2156,holiday!$B$2:$B$10),0)))</f>
        <v/>
      </c>
      <c r="O2156" s="0" t="str">
        <f aca="false">IF(ISBLANK(A2156),"",SUMIF($A$3:$A2156,O$2,$B$3:$B2156))</f>
        <v/>
      </c>
      <c r="P2156" s="0" t="str">
        <f aca="false">IF(ISBLANK(A2156),"",SUMIF($A$3:$A2156,P$2,$B$3:$B2156))</f>
        <v/>
      </c>
      <c r="Q2156" s="0" t="str">
        <f aca="false">IF(ISBLANK(A2156),"",SUMIF($A$3:$A2156,Q$2,$B$3:$B2156))</f>
        <v/>
      </c>
      <c r="R2156" s="0" t="str">
        <f aca="false">IF(ISBLANK(A2156),"",SUMIF($A$3:$A2156,R$2,$B$3:$B2156))</f>
        <v/>
      </c>
      <c r="T2156" s="9" t="str">
        <f aca="false">IF(ISBLANK(A2156),"",IF($A2156=T$2,$C2156,T2155))</f>
        <v/>
      </c>
      <c r="U2156" s="9" t="str">
        <f aca="false">IF(ISBLANK(A2156),"",IF($A2156=U$2,$C2156,U2155))</f>
        <v/>
      </c>
      <c r="V2156" s="9" t="str">
        <f aca="false">IF(ISBLANK(A2156),"",IF($A2156=V$2,$C2156,V2155))</f>
        <v/>
      </c>
      <c r="W2156" s="9" t="str">
        <f aca="false">IF(ISBLANK(A2156),"",IF($A2156=W$2,$C2156,W2155))</f>
        <v/>
      </c>
    </row>
    <row r="2157" customFormat="false" ht="14.1" hidden="false" customHeight="false" outlineLevel="0" collapsed="false">
      <c r="H2157" s="8" t="n">
        <f aca="false">IF(ISBLANK(D2157),,LEFT(D2157,LEN(D2157)-6)*1)</f>
        <v>0</v>
      </c>
      <c r="I2157" s="9" t="str">
        <f aca="false">IF(ISBLANK(A2157),"",-B2157*C2157)</f>
        <v/>
      </c>
      <c r="J2157" s="9" t="str">
        <f aca="false">IF(ISBLANK(A2157),"",-SUM(I$3:I2157))</f>
        <v/>
      </c>
      <c r="K2157" s="9" t="str">
        <f aca="false">IF(ISBLANK(A2157),"",SUMPRODUCT(O2157:R2157,T2157:W2157)-J2157)</f>
        <v/>
      </c>
      <c r="L2157" s="5" t="str">
        <f aca="false">IF(ISBLANK(A2157),"",K2157/$M$1)</f>
        <v/>
      </c>
      <c r="M2157" s="5" t="str">
        <f aca="false">IF(ISBLANK(A2157),"",K2157/($M$1+SUM(K$3:K2156)))</f>
        <v/>
      </c>
      <c r="N2157" s="0" t="str">
        <f aca="false">IF(ISBLANK(A2157),"",IF(H2158=0,NETWORKDAYS($H$3,H2157,holiday!$B$2:$B$10),IF(DAY(H2157)&lt;DAY(H2158),NETWORKDAYS($H$3,H2157,holiday!$B$2:$B$10),0)))</f>
        <v/>
      </c>
      <c r="O2157" s="0" t="str">
        <f aca="false">IF(ISBLANK(A2157),"",SUMIF($A$3:$A2157,O$2,$B$3:$B2157))</f>
        <v/>
      </c>
      <c r="P2157" s="0" t="str">
        <f aca="false">IF(ISBLANK(A2157),"",SUMIF($A$3:$A2157,P$2,$B$3:$B2157))</f>
        <v/>
      </c>
      <c r="Q2157" s="0" t="str">
        <f aca="false">IF(ISBLANK(A2157),"",SUMIF($A$3:$A2157,Q$2,$B$3:$B2157))</f>
        <v/>
      </c>
      <c r="R2157" s="0" t="str">
        <f aca="false">IF(ISBLANK(A2157),"",SUMIF($A$3:$A2157,R$2,$B$3:$B2157))</f>
        <v/>
      </c>
      <c r="T2157" s="9" t="str">
        <f aca="false">IF(ISBLANK(A2157),"",IF($A2157=T$2,$C2157,T2156))</f>
        <v/>
      </c>
      <c r="U2157" s="9" t="str">
        <f aca="false">IF(ISBLANK(A2157),"",IF($A2157=U$2,$C2157,U2156))</f>
        <v/>
      </c>
      <c r="V2157" s="9" t="str">
        <f aca="false">IF(ISBLANK(A2157),"",IF($A2157=V$2,$C2157,V2156))</f>
        <v/>
      </c>
      <c r="W2157" s="9" t="str">
        <f aca="false">IF(ISBLANK(A2157),"",IF($A2157=W$2,$C2157,W2156))</f>
        <v/>
      </c>
    </row>
    <row r="2158" customFormat="false" ht="14.1" hidden="false" customHeight="false" outlineLevel="0" collapsed="false">
      <c r="H2158" s="8" t="n">
        <f aca="false">IF(ISBLANK(D2158),,LEFT(D2158,LEN(D2158)-6)*1)</f>
        <v>0</v>
      </c>
      <c r="I2158" s="9" t="str">
        <f aca="false">IF(ISBLANK(A2158),"",-B2158*C2158)</f>
        <v/>
      </c>
      <c r="J2158" s="9" t="str">
        <f aca="false">IF(ISBLANK(A2158),"",-SUM(I$3:I2158))</f>
        <v/>
      </c>
      <c r="K2158" s="9" t="str">
        <f aca="false">IF(ISBLANK(A2158),"",SUMPRODUCT(O2158:R2158,T2158:W2158)-J2158)</f>
        <v/>
      </c>
      <c r="L2158" s="5" t="str">
        <f aca="false">IF(ISBLANK(A2158),"",K2158/$M$1)</f>
        <v/>
      </c>
      <c r="M2158" s="5" t="str">
        <f aca="false">IF(ISBLANK(A2158),"",K2158/($M$1+SUM(K$3:K2157)))</f>
        <v/>
      </c>
      <c r="N2158" s="0" t="str">
        <f aca="false">IF(ISBLANK(A2158),"",IF(H2159=0,NETWORKDAYS($H$3,H2158,holiday!$B$2:$B$10),IF(DAY(H2158)&lt;DAY(H2159),NETWORKDAYS($H$3,H2158,holiday!$B$2:$B$10),0)))</f>
        <v/>
      </c>
      <c r="O2158" s="0" t="str">
        <f aca="false">IF(ISBLANK(A2158),"",SUMIF($A$3:$A2158,O$2,$B$3:$B2158))</f>
        <v/>
      </c>
      <c r="P2158" s="0" t="str">
        <f aca="false">IF(ISBLANK(A2158),"",SUMIF($A$3:$A2158,P$2,$B$3:$B2158))</f>
        <v/>
      </c>
      <c r="Q2158" s="0" t="str">
        <f aca="false">IF(ISBLANK(A2158),"",SUMIF($A$3:$A2158,Q$2,$B$3:$B2158))</f>
        <v/>
      </c>
      <c r="R2158" s="0" t="str">
        <f aca="false">IF(ISBLANK(A2158),"",SUMIF($A$3:$A2158,R$2,$B$3:$B2158))</f>
        <v/>
      </c>
      <c r="T2158" s="9" t="str">
        <f aca="false">IF(ISBLANK(A2158),"",IF($A2158=T$2,$C2158,T2157))</f>
        <v/>
      </c>
      <c r="U2158" s="9" t="str">
        <f aca="false">IF(ISBLANK(A2158),"",IF($A2158=U$2,$C2158,U2157))</f>
        <v/>
      </c>
      <c r="V2158" s="9" t="str">
        <f aca="false">IF(ISBLANK(A2158),"",IF($A2158=V$2,$C2158,V2157))</f>
        <v/>
      </c>
      <c r="W2158" s="9" t="str">
        <f aca="false">IF(ISBLANK(A2158),"",IF($A2158=W$2,$C2158,W2157))</f>
        <v/>
      </c>
    </row>
    <row r="2159" customFormat="false" ht="14.1" hidden="false" customHeight="false" outlineLevel="0" collapsed="false">
      <c r="H2159" s="8" t="n">
        <f aca="false">IF(ISBLANK(D2159),,LEFT(D2159,LEN(D2159)-6)*1)</f>
        <v>0</v>
      </c>
      <c r="I2159" s="9" t="str">
        <f aca="false">IF(ISBLANK(A2159),"",-B2159*C2159)</f>
        <v/>
      </c>
      <c r="J2159" s="9" t="str">
        <f aca="false">IF(ISBLANK(A2159),"",-SUM(I$3:I2159))</f>
        <v/>
      </c>
      <c r="K2159" s="9" t="str">
        <f aca="false">IF(ISBLANK(A2159),"",SUMPRODUCT(O2159:R2159,T2159:W2159)-J2159)</f>
        <v/>
      </c>
      <c r="L2159" s="5" t="str">
        <f aca="false">IF(ISBLANK(A2159),"",K2159/$M$1)</f>
        <v/>
      </c>
      <c r="M2159" s="5" t="str">
        <f aca="false">IF(ISBLANK(A2159),"",K2159/($M$1+SUM(K$3:K2158)))</f>
        <v/>
      </c>
      <c r="N2159" s="0" t="str">
        <f aca="false">IF(ISBLANK(A2159),"",IF(H2160=0,NETWORKDAYS($H$3,H2159,holiday!$B$2:$B$10),IF(DAY(H2159)&lt;DAY(H2160),NETWORKDAYS($H$3,H2159,holiday!$B$2:$B$10),0)))</f>
        <v/>
      </c>
      <c r="O2159" s="0" t="str">
        <f aca="false">IF(ISBLANK(A2159),"",SUMIF($A$3:$A2159,O$2,$B$3:$B2159))</f>
        <v/>
      </c>
      <c r="P2159" s="0" t="str">
        <f aca="false">IF(ISBLANK(A2159),"",SUMIF($A$3:$A2159,P$2,$B$3:$B2159))</f>
        <v/>
      </c>
      <c r="Q2159" s="0" t="str">
        <f aca="false">IF(ISBLANK(A2159),"",SUMIF($A$3:$A2159,Q$2,$B$3:$B2159))</f>
        <v/>
      </c>
      <c r="R2159" s="0" t="str">
        <f aca="false">IF(ISBLANK(A2159),"",SUMIF($A$3:$A2159,R$2,$B$3:$B2159))</f>
        <v/>
      </c>
      <c r="T2159" s="9" t="str">
        <f aca="false">IF(ISBLANK(A2159),"",IF($A2159=T$2,$C2159,T2158))</f>
        <v/>
      </c>
      <c r="U2159" s="9" t="str">
        <f aca="false">IF(ISBLANK(A2159),"",IF($A2159=U$2,$C2159,U2158))</f>
        <v/>
      </c>
      <c r="V2159" s="9" t="str">
        <f aca="false">IF(ISBLANK(A2159),"",IF($A2159=V$2,$C2159,V2158))</f>
        <v/>
      </c>
      <c r="W2159" s="9" t="str">
        <f aca="false">IF(ISBLANK(A2159),"",IF($A2159=W$2,$C2159,W2158))</f>
        <v/>
      </c>
    </row>
    <row r="2160" customFormat="false" ht="14.1" hidden="false" customHeight="false" outlineLevel="0" collapsed="false">
      <c r="H2160" s="8" t="n">
        <f aca="false">IF(ISBLANK(D2160),,LEFT(D2160,LEN(D2160)-6)*1)</f>
        <v>0</v>
      </c>
      <c r="I2160" s="9" t="str">
        <f aca="false">IF(ISBLANK(A2160),"",-B2160*C2160)</f>
        <v/>
      </c>
      <c r="J2160" s="9" t="str">
        <f aca="false">IF(ISBLANK(A2160),"",-SUM(I$3:I2160))</f>
        <v/>
      </c>
      <c r="K2160" s="9" t="str">
        <f aca="false">IF(ISBLANK(A2160),"",SUMPRODUCT(O2160:R2160,T2160:W2160)-J2160)</f>
        <v/>
      </c>
      <c r="L2160" s="5" t="str">
        <f aca="false">IF(ISBLANK(A2160),"",K2160/$M$1)</f>
        <v/>
      </c>
      <c r="M2160" s="5" t="str">
        <f aca="false">IF(ISBLANK(A2160),"",K2160/($M$1+SUM(K$3:K2159)))</f>
        <v/>
      </c>
      <c r="N2160" s="0" t="str">
        <f aca="false">IF(ISBLANK(A2160),"",IF(H2161=0,NETWORKDAYS($H$3,H2160,holiday!$B$2:$B$10),IF(DAY(H2160)&lt;DAY(H2161),NETWORKDAYS($H$3,H2160,holiday!$B$2:$B$10),0)))</f>
        <v/>
      </c>
      <c r="O2160" s="0" t="str">
        <f aca="false">IF(ISBLANK(A2160),"",SUMIF($A$3:$A2160,O$2,$B$3:$B2160))</f>
        <v/>
      </c>
      <c r="P2160" s="0" t="str">
        <f aca="false">IF(ISBLANK(A2160),"",SUMIF($A$3:$A2160,P$2,$B$3:$B2160))</f>
        <v/>
      </c>
      <c r="Q2160" s="0" t="str">
        <f aca="false">IF(ISBLANK(A2160),"",SUMIF($A$3:$A2160,Q$2,$B$3:$B2160))</f>
        <v/>
      </c>
      <c r="R2160" s="0" t="str">
        <f aca="false">IF(ISBLANK(A2160),"",SUMIF($A$3:$A2160,R$2,$B$3:$B2160))</f>
        <v/>
      </c>
      <c r="T2160" s="9" t="str">
        <f aca="false">IF(ISBLANK(A2160),"",IF($A2160=T$2,$C2160,T2159))</f>
        <v/>
      </c>
      <c r="U2160" s="9" t="str">
        <f aca="false">IF(ISBLANK(A2160),"",IF($A2160=U$2,$C2160,U2159))</f>
        <v/>
      </c>
      <c r="V2160" s="9" t="str">
        <f aca="false">IF(ISBLANK(A2160),"",IF($A2160=V$2,$C2160,V2159))</f>
        <v/>
      </c>
      <c r="W2160" s="9" t="str">
        <f aca="false">IF(ISBLANK(A2160),"",IF($A2160=W$2,$C2160,W2159))</f>
        <v/>
      </c>
    </row>
    <row r="2161" customFormat="false" ht="14.1" hidden="false" customHeight="false" outlineLevel="0" collapsed="false">
      <c r="H2161" s="8" t="n">
        <f aca="false">IF(ISBLANK(D2161),,LEFT(D2161,LEN(D2161)-6)*1)</f>
        <v>0</v>
      </c>
      <c r="I2161" s="9" t="str">
        <f aca="false">IF(ISBLANK(A2161),"",-B2161*C2161)</f>
        <v/>
      </c>
      <c r="J2161" s="9" t="str">
        <f aca="false">IF(ISBLANK(A2161),"",-SUM(I$3:I2161))</f>
        <v/>
      </c>
      <c r="K2161" s="9" t="str">
        <f aca="false">IF(ISBLANK(A2161),"",SUMPRODUCT(O2161:R2161,T2161:W2161)-J2161)</f>
        <v/>
      </c>
      <c r="L2161" s="5" t="str">
        <f aca="false">IF(ISBLANK(A2161),"",K2161/$M$1)</f>
        <v/>
      </c>
      <c r="M2161" s="5" t="str">
        <f aca="false">IF(ISBLANK(A2161),"",K2161/($M$1+SUM(K$3:K2160)))</f>
        <v/>
      </c>
      <c r="N2161" s="0" t="str">
        <f aca="false">IF(ISBLANK(A2161),"",IF(H2162=0,NETWORKDAYS($H$3,H2161,holiday!$B$2:$B$10),IF(DAY(H2161)&lt;DAY(H2162),NETWORKDAYS($H$3,H2161,holiday!$B$2:$B$10),0)))</f>
        <v/>
      </c>
      <c r="O2161" s="0" t="str">
        <f aca="false">IF(ISBLANK(A2161),"",SUMIF($A$3:$A2161,O$2,$B$3:$B2161))</f>
        <v/>
      </c>
      <c r="P2161" s="0" t="str">
        <f aca="false">IF(ISBLANK(A2161),"",SUMIF($A$3:$A2161,P$2,$B$3:$B2161))</f>
        <v/>
      </c>
      <c r="Q2161" s="0" t="str">
        <f aca="false">IF(ISBLANK(A2161),"",SUMIF($A$3:$A2161,Q$2,$B$3:$B2161))</f>
        <v/>
      </c>
      <c r="R2161" s="0" t="str">
        <f aca="false">IF(ISBLANK(A2161),"",SUMIF($A$3:$A2161,R$2,$B$3:$B2161))</f>
        <v/>
      </c>
      <c r="T2161" s="9" t="str">
        <f aca="false">IF(ISBLANK(A2161),"",IF($A2161=T$2,$C2161,T2160))</f>
        <v/>
      </c>
      <c r="U2161" s="9" t="str">
        <f aca="false">IF(ISBLANK(A2161),"",IF($A2161=U$2,$C2161,U2160))</f>
        <v/>
      </c>
      <c r="V2161" s="9" t="str">
        <f aca="false">IF(ISBLANK(A2161),"",IF($A2161=V$2,$C2161,V2160))</f>
        <v/>
      </c>
      <c r="W2161" s="9" t="str">
        <f aca="false">IF(ISBLANK(A2161),"",IF($A2161=W$2,$C2161,W2160))</f>
        <v/>
      </c>
    </row>
    <row r="2162" customFormat="false" ht="14.1" hidden="false" customHeight="false" outlineLevel="0" collapsed="false">
      <c r="H2162" s="8" t="n">
        <f aca="false">IF(ISBLANK(D2162),,LEFT(D2162,LEN(D2162)-6)*1)</f>
        <v>0</v>
      </c>
      <c r="I2162" s="9" t="str">
        <f aca="false">IF(ISBLANK(A2162),"",-B2162*C2162)</f>
        <v/>
      </c>
      <c r="J2162" s="9" t="str">
        <f aca="false">IF(ISBLANK(A2162),"",-SUM(I$3:I2162))</f>
        <v/>
      </c>
      <c r="K2162" s="9" t="str">
        <f aca="false">IF(ISBLANK(A2162),"",SUMPRODUCT(O2162:R2162,T2162:W2162)-J2162)</f>
        <v/>
      </c>
      <c r="L2162" s="5" t="str">
        <f aca="false">IF(ISBLANK(A2162),"",K2162/$M$1)</f>
        <v/>
      </c>
      <c r="M2162" s="5" t="str">
        <f aca="false">IF(ISBLANK(A2162),"",K2162/($M$1+SUM(K$3:K2161)))</f>
        <v/>
      </c>
      <c r="N2162" s="0" t="str">
        <f aca="false">IF(ISBLANK(A2162),"",IF(H2163=0,NETWORKDAYS($H$3,H2162,holiday!$B$2:$B$10),IF(DAY(H2162)&lt;DAY(H2163),NETWORKDAYS($H$3,H2162,holiday!$B$2:$B$10),0)))</f>
        <v/>
      </c>
      <c r="O2162" s="0" t="str">
        <f aca="false">IF(ISBLANK(A2162),"",SUMIF($A$3:$A2162,O$2,$B$3:$B2162))</f>
        <v/>
      </c>
      <c r="P2162" s="0" t="str">
        <f aca="false">IF(ISBLANK(A2162),"",SUMIF($A$3:$A2162,P$2,$B$3:$B2162))</f>
        <v/>
      </c>
      <c r="Q2162" s="0" t="str">
        <f aca="false">IF(ISBLANK(A2162),"",SUMIF($A$3:$A2162,Q$2,$B$3:$B2162))</f>
        <v/>
      </c>
      <c r="R2162" s="0" t="str">
        <f aca="false">IF(ISBLANK(A2162),"",SUMIF($A$3:$A2162,R$2,$B$3:$B2162))</f>
        <v/>
      </c>
      <c r="T2162" s="9" t="str">
        <f aca="false">IF(ISBLANK(A2162),"",IF($A2162=T$2,$C2162,T2161))</f>
        <v/>
      </c>
      <c r="U2162" s="9" t="str">
        <f aca="false">IF(ISBLANK(A2162),"",IF($A2162=U$2,$C2162,U2161))</f>
        <v/>
      </c>
      <c r="V2162" s="9" t="str">
        <f aca="false">IF(ISBLANK(A2162),"",IF($A2162=V$2,$C2162,V2161))</f>
        <v/>
      </c>
      <c r="W2162" s="9" t="str">
        <f aca="false">IF(ISBLANK(A2162),"",IF($A2162=W$2,$C2162,W2161))</f>
        <v/>
      </c>
    </row>
    <row r="2163" customFormat="false" ht="14.1" hidden="false" customHeight="false" outlineLevel="0" collapsed="false">
      <c r="H2163" s="8" t="n">
        <f aca="false">IF(ISBLANK(D2163),,LEFT(D2163,LEN(D2163)-6)*1)</f>
        <v>0</v>
      </c>
      <c r="I2163" s="9" t="str">
        <f aca="false">IF(ISBLANK(A2163),"",-B2163*C2163)</f>
        <v/>
      </c>
      <c r="J2163" s="9" t="str">
        <f aca="false">IF(ISBLANK(A2163),"",-SUM(I$3:I2163))</f>
        <v/>
      </c>
      <c r="K2163" s="9" t="str">
        <f aca="false">IF(ISBLANK(A2163),"",SUMPRODUCT(O2163:R2163,T2163:W2163)-J2163)</f>
        <v/>
      </c>
      <c r="L2163" s="5" t="str">
        <f aca="false">IF(ISBLANK(A2163),"",K2163/$M$1)</f>
        <v/>
      </c>
      <c r="M2163" s="5" t="str">
        <f aca="false">IF(ISBLANK(A2163),"",K2163/($M$1+SUM(K$3:K2162)))</f>
        <v/>
      </c>
      <c r="N2163" s="0" t="str">
        <f aca="false">IF(ISBLANK(A2163),"",IF(H2164=0,NETWORKDAYS($H$3,H2163,holiday!$B$2:$B$10),IF(DAY(H2163)&lt;DAY(H2164),NETWORKDAYS($H$3,H2163,holiday!$B$2:$B$10),0)))</f>
        <v/>
      </c>
      <c r="O2163" s="0" t="str">
        <f aca="false">IF(ISBLANK(A2163),"",SUMIF($A$3:$A2163,O$2,$B$3:$B2163))</f>
        <v/>
      </c>
      <c r="P2163" s="0" t="str">
        <f aca="false">IF(ISBLANK(A2163),"",SUMIF($A$3:$A2163,P$2,$B$3:$B2163))</f>
        <v/>
      </c>
      <c r="Q2163" s="0" t="str">
        <f aca="false">IF(ISBLANK(A2163),"",SUMIF($A$3:$A2163,Q$2,$B$3:$B2163))</f>
        <v/>
      </c>
      <c r="R2163" s="0" t="str">
        <f aca="false">IF(ISBLANK(A2163),"",SUMIF($A$3:$A2163,R$2,$B$3:$B2163))</f>
        <v/>
      </c>
      <c r="T2163" s="9" t="str">
        <f aca="false">IF(ISBLANK(A2163),"",IF($A2163=T$2,$C2163,T2162))</f>
        <v/>
      </c>
      <c r="U2163" s="9" t="str">
        <f aca="false">IF(ISBLANK(A2163),"",IF($A2163=U$2,$C2163,U2162))</f>
        <v/>
      </c>
      <c r="V2163" s="9" t="str">
        <f aca="false">IF(ISBLANK(A2163),"",IF($A2163=V$2,$C2163,V2162))</f>
        <v/>
      </c>
      <c r="W2163" s="9" t="str">
        <f aca="false">IF(ISBLANK(A2163),"",IF($A2163=W$2,$C2163,W2162))</f>
        <v/>
      </c>
    </row>
    <row r="2164" customFormat="false" ht="14.1" hidden="false" customHeight="false" outlineLevel="0" collapsed="false">
      <c r="H2164" s="8" t="n">
        <f aca="false">IF(ISBLANK(D2164),,LEFT(D2164,LEN(D2164)-6)*1)</f>
        <v>0</v>
      </c>
      <c r="I2164" s="9" t="str">
        <f aca="false">IF(ISBLANK(A2164),"",-B2164*C2164)</f>
        <v/>
      </c>
      <c r="J2164" s="9" t="str">
        <f aca="false">IF(ISBLANK(A2164),"",-SUM(I$3:I2164))</f>
        <v/>
      </c>
      <c r="K2164" s="9" t="str">
        <f aca="false">IF(ISBLANK(A2164),"",SUMPRODUCT(O2164:R2164,T2164:W2164)-J2164)</f>
        <v/>
      </c>
      <c r="L2164" s="5" t="str">
        <f aca="false">IF(ISBLANK(A2164),"",K2164/$M$1)</f>
        <v/>
      </c>
      <c r="M2164" s="5" t="str">
        <f aca="false">IF(ISBLANK(A2164),"",K2164/($M$1+SUM(K$3:K2163)))</f>
        <v/>
      </c>
      <c r="N2164" s="0" t="str">
        <f aca="false">IF(ISBLANK(A2164),"",IF(H2165=0,NETWORKDAYS($H$3,H2164,holiday!$B$2:$B$10),IF(DAY(H2164)&lt;DAY(H2165),NETWORKDAYS($H$3,H2164,holiday!$B$2:$B$10),0)))</f>
        <v/>
      </c>
      <c r="O2164" s="0" t="str">
        <f aca="false">IF(ISBLANK(A2164),"",SUMIF($A$3:$A2164,O$2,$B$3:$B2164))</f>
        <v/>
      </c>
      <c r="P2164" s="0" t="str">
        <f aca="false">IF(ISBLANK(A2164),"",SUMIF($A$3:$A2164,P$2,$B$3:$B2164))</f>
        <v/>
      </c>
      <c r="Q2164" s="0" t="str">
        <f aca="false">IF(ISBLANK(A2164),"",SUMIF($A$3:$A2164,Q$2,$B$3:$B2164))</f>
        <v/>
      </c>
      <c r="R2164" s="0" t="str">
        <f aca="false">IF(ISBLANK(A2164),"",SUMIF($A$3:$A2164,R$2,$B$3:$B2164))</f>
        <v/>
      </c>
      <c r="T2164" s="9" t="str">
        <f aca="false">IF(ISBLANK(A2164),"",IF($A2164=T$2,$C2164,T2163))</f>
        <v/>
      </c>
      <c r="U2164" s="9" t="str">
        <f aca="false">IF(ISBLANK(A2164),"",IF($A2164=U$2,$C2164,U2163))</f>
        <v/>
      </c>
      <c r="V2164" s="9" t="str">
        <f aca="false">IF(ISBLANK(A2164),"",IF($A2164=V$2,$C2164,V2163))</f>
        <v/>
      </c>
      <c r="W2164" s="9" t="str">
        <f aca="false">IF(ISBLANK(A2164),"",IF($A2164=W$2,$C2164,W2163))</f>
        <v/>
      </c>
    </row>
    <row r="2165" customFormat="false" ht="14.1" hidden="false" customHeight="false" outlineLevel="0" collapsed="false">
      <c r="H2165" s="8" t="n">
        <f aca="false">IF(ISBLANK(D2165),,LEFT(D2165,LEN(D2165)-6)*1)</f>
        <v>0</v>
      </c>
      <c r="I2165" s="9" t="str">
        <f aca="false">IF(ISBLANK(A2165),"",-B2165*C2165)</f>
        <v/>
      </c>
      <c r="J2165" s="9" t="str">
        <f aca="false">IF(ISBLANK(A2165),"",-SUM(I$3:I2165))</f>
        <v/>
      </c>
      <c r="K2165" s="9" t="str">
        <f aca="false">IF(ISBLANK(A2165),"",SUMPRODUCT(O2165:R2165,T2165:W2165)-J2165)</f>
        <v/>
      </c>
      <c r="L2165" s="5" t="str">
        <f aca="false">IF(ISBLANK(A2165),"",K2165/$M$1)</f>
        <v/>
      </c>
      <c r="M2165" s="5" t="str">
        <f aca="false">IF(ISBLANK(A2165),"",K2165/($M$1+SUM(K$3:K2164)))</f>
        <v/>
      </c>
      <c r="N2165" s="0" t="str">
        <f aca="false">IF(ISBLANK(A2165),"",IF(H2166=0,NETWORKDAYS($H$3,H2165,holiday!$B$2:$B$10),IF(DAY(H2165)&lt;DAY(H2166),NETWORKDAYS($H$3,H2165,holiday!$B$2:$B$10),0)))</f>
        <v/>
      </c>
      <c r="O2165" s="0" t="str">
        <f aca="false">IF(ISBLANK(A2165),"",SUMIF($A$3:$A2165,O$2,$B$3:$B2165))</f>
        <v/>
      </c>
      <c r="P2165" s="0" t="str">
        <f aca="false">IF(ISBLANK(A2165),"",SUMIF($A$3:$A2165,P$2,$B$3:$B2165))</f>
        <v/>
      </c>
      <c r="Q2165" s="0" t="str">
        <f aca="false">IF(ISBLANK(A2165),"",SUMIF($A$3:$A2165,Q$2,$B$3:$B2165))</f>
        <v/>
      </c>
      <c r="R2165" s="0" t="str">
        <f aca="false">IF(ISBLANK(A2165),"",SUMIF($A$3:$A2165,R$2,$B$3:$B2165))</f>
        <v/>
      </c>
      <c r="T2165" s="9" t="str">
        <f aca="false">IF(ISBLANK(A2165),"",IF($A2165=T$2,$C2165,T2164))</f>
        <v/>
      </c>
      <c r="U2165" s="9" t="str">
        <f aca="false">IF(ISBLANK(A2165),"",IF($A2165=U$2,$C2165,U2164))</f>
        <v/>
      </c>
      <c r="V2165" s="9" t="str">
        <f aca="false">IF(ISBLANK(A2165),"",IF($A2165=V$2,$C2165,V2164))</f>
        <v/>
      </c>
      <c r="W2165" s="9" t="str">
        <f aca="false">IF(ISBLANK(A2165),"",IF($A2165=W$2,$C2165,W2164))</f>
        <v/>
      </c>
    </row>
    <row r="2166" customFormat="false" ht="14.1" hidden="false" customHeight="false" outlineLevel="0" collapsed="false">
      <c r="H2166" s="8" t="n">
        <f aca="false">IF(ISBLANK(D2166),,LEFT(D2166,LEN(D2166)-6)*1)</f>
        <v>0</v>
      </c>
      <c r="I2166" s="9" t="str">
        <f aca="false">IF(ISBLANK(A2166),"",-B2166*C2166)</f>
        <v/>
      </c>
      <c r="J2166" s="9" t="str">
        <f aca="false">IF(ISBLANK(A2166),"",-SUM(I$3:I2166))</f>
        <v/>
      </c>
      <c r="K2166" s="9" t="str">
        <f aca="false">IF(ISBLANK(A2166),"",SUMPRODUCT(O2166:R2166,T2166:W2166)-J2166)</f>
        <v/>
      </c>
      <c r="L2166" s="5" t="str">
        <f aca="false">IF(ISBLANK(A2166),"",K2166/$M$1)</f>
        <v/>
      </c>
      <c r="M2166" s="5" t="str">
        <f aca="false">IF(ISBLANK(A2166),"",K2166/($M$1+SUM(K$3:K2165)))</f>
        <v/>
      </c>
      <c r="N2166" s="0" t="str">
        <f aca="false">IF(ISBLANK(A2166),"",IF(H2167=0,NETWORKDAYS($H$3,H2166,holiday!$B$2:$B$10),IF(DAY(H2166)&lt;DAY(H2167),NETWORKDAYS($H$3,H2166,holiday!$B$2:$B$10),0)))</f>
        <v/>
      </c>
      <c r="O2166" s="0" t="str">
        <f aca="false">IF(ISBLANK(A2166),"",SUMIF($A$3:$A2166,O$2,$B$3:$B2166))</f>
        <v/>
      </c>
      <c r="P2166" s="0" t="str">
        <f aca="false">IF(ISBLANK(A2166),"",SUMIF($A$3:$A2166,P$2,$B$3:$B2166))</f>
        <v/>
      </c>
      <c r="Q2166" s="0" t="str">
        <f aca="false">IF(ISBLANK(A2166),"",SUMIF($A$3:$A2166,Q$2,$B$3:$B2166))</f>
        <v/>
      </c>
      <c r="R2166" s="0" t="str">
        <f aca="false">IF(ISBLANK(A2166),"",SUMIF($A$3:$A2166,R$2,$B$3:$B2166))</f>
        <v/>
      </c>
      <c r="T2166" s="9" t="str">
        <f aca="false">IF(ISBLANK(A2166),"",IF($A2166=T$2,$C2166,T2165))</f>
        <v/>
      </c>
      <c r="U2166" s="9" t="str">
        <f aca="false">IF(ISBLANK(A2166),"",IF($A2166=U$2,$C2166,U2165))</f>
        <v/>
      </c>
      <c r="V2166" s="9" t="str">
        <f aca="false">IF(ISBLANK(A2166),"",IF($A2166=V$2,$C2166,V2165))</f>
        <v/>
      </c>
      <c r="W2166" s="9" t="str">
        <f aca="false">IF(ISBLANK(A2166),"",IF($A2166=W$2,$C2166,W2165))</f>
        <v/>
      </c>
    </row>
    <row r="2167" customFormat="false" ht="14.1" hidden="false" customHeight="false" outlineLevel="0" collapsed="false">
      <c r="H2167" s="8" t="n">
        <f aca="false">IF(ISBLANK(D2167),,LEFT(D2167,LEN(D2167)-6)*1)</f>
        <v>0</v>
      </c>
      <c r="I2167" s="9" t="str">
        <f aca="false">IF(ISBLANK(A2167),"",-B2167*C2167)</f>
        <v/>
      </c>
      <c r="J2167" s="9" t="str">
        <f aca="false">IF(ISBLANK(A2167),"",-SUM(I$3:I2167))</f>
        <v/>
      </c>
      <c r="K2167" s="9" t="str">
        <f aca="false">IF(ISBLANK(A2167),"",SUMPRODUCT(O2167:R2167,T2167:W2167)-J2167)</f>
        <v/>
      </c>
      <c r="L2167" s="5" t="str">
        <f aca="false">IF(ISBLANK(A2167),"",K2167/$M$1)</f>
        <v/>
      </c>
      <c r="M2167" s="5" t="str">
        <f aca="false">IF(ISBLANK(A2167),"",K2167/($M$1+SUM(K$3:K2166)))</f>
        <v/>
      </c>
      <c r="N2167" s="0" t="str">
        <f aca="false">IF(ISBLANK(A2167),"",IF(H2168=0,NETWORKDAYS($H$3,H2167,holiday!$B$2:$B$10),IF(DAY(H2167)&lt;DAY(H2168),NETWORKDAYS($H$3,H2167,holiday!$B$2:$B$10),0)))</f>
        <v/>
      </c>
      <c r="O2167" s="0" t="str">
        <f aca="false">IF(ISBLANK(A2167),"",SUMIF($A$3:$A2167,O$2,$B$3:$B2167))</f>
        <v/>
      </c>
      <c r="P2167" s="0" t="str">
        <f aca="false">IF(ISBLANK(A2167),"",SUMIF($A$3:$A2167,P$2,$B$3:$B2167))</f>
        <v/>
      </c>
      <c r="Q2167" s="0" t="str">
        <f aca="false">IF(ISBLANK(A2167),"",SUMIF($A$3:$A2167,Q$2,$B$3:$B2167))</f>
        <v/>
      </c>
      <c r="R2167" s="0" t="str">
        <f aca="false">IF(ISBLANK(A2167),"",SUMIF($A$3:$A2167,R$2,$B$3:$B2167))</f>
        <v/>
      </c>
      <c r="T2167" s="9" t="str">
        <f aca="false">IF(ISBLANK(A2167),"",IF($A2167=T$2,$C2167,T2166))</f>
        <v/>
      </c>
      <c r="U2167" s="9" t="str">
        <f aca="false">IF(ISBLANK(A2167),"",IF($A2167=U$2,$C2167,U2166))</f>
        <v/>
      </c>
      <c r="V2167" s="9" t="str">
        <f aca="false">IF(ISBLANK(A2167),"",IF($A2167=V$2,$C2167,V2166))</f>
        <v/>
      </c>
      <c r="W2167" s="9" t="str">
        <f aca="false">IF(ISBLANK(A2167),"",IF($A2167=W$2,$C2167,W2166))</f>
        <v/>
      </c>
    </row>
    <row r="2168" customFormat="false" ht="14.1" hidden="false" customHeight="false" outlineLevel="0" collapsed="false">
      <c r="H2168" s="8" t="n">
        <f aca="false">IF(ISBLANK(D2168),,LEFT(D2168,LEN(D2168)-6)*1)</f>
        <v>0</v>
      </c>
      <c r="I2168" s="9" t="str">
        <f aca="false">IF(ISBLANK(A2168),"",-B2168*C2168)</f>
        <v/>
      </c>
      <c r="J2168" s="9" t="str">
        <f aca="false">IF(ISBLANK(A2168),"",-SUM(I$3:I2168))</f>
        <v/>
      </c>
      <c r="K2168" s="9" t="str">
        <f aca="false">IF(ISBLANK(A2168),"",SUMPRODUCT(O2168:R2168,T2168:W2168)-J2168)</f>
        <v/>
      </c>
      <c r="L2168" s="5" t="str">
        <f aca="false">IF(ISBLANK(A2168),"",K2168/$M$1)</f>
        <v/>
      </c>
      <c r="M2168" s="5" t="str">
        <f aca="false">IF(ISBLANK(A2168),"",K2168/($M$1+SUM(K$3:K2167)))</f>
        <v/>
      </c>
      <c r="N2168" s="0" t="str">
        <f aca="false">IF(ISBLANK(A2168),"",IF(H2169=0,NETWORKDAYS($H$3,H2168,holiday!$B$2:$B$10),IF(DAY(H2168)&lt;DAY(H2169),NETWORKDAYS($H$3,H2168,holiday!$B$2:$B$10),0)))</f>
        <v/>
      </c>
      <c r="O2168" s="0" t="str">
        <f aca="false">IF(ISBLANK(A2168),"",SUMIF($A$3:$A2168,O$2,$B$3:$B2168))</f>
        <v/>
      </c>
      <c r="P2168" s="0" t="str">
        <f aca="false">IF(ISBLANK(A2168),"",SUMIF($A$3:$A2168,P$2,$B$3:$B2168))</f>
        <v/>
      </c>
      <c r="Q2168" s="0" t="str">
        <f aca="false">IF(ISBLANK(A2168),"",SUMIF($A$3:$A2168,Q$2,$B$3:$B2168))</f>
        <v/>
      </c>
      <c r="R2168" s="0" t="str">
        <f aca="false">IF(ISBLANK(A2168),"",SUMIF($A$3:$A2168,R$2,$B$3:$B2168))</f>
        <v/>
      </c>
      <c r="T2168" s="9" t="str">
        <f aca="false">IF(ISBLANK(A2168),"",IF($A2168=T$2,$C2168,T2167))</f>
        <v/>
      </c>
      <c r="U2168" s="9" t="str">
        <f aca="false">IF(ISBLANK(A2168),"",IF($A2168=U$2,$C2168,U2167))</f>
        <v/>
      </c>
      <c r="V2168" s="9" t="str">
        <f aca="false">IF(ISBLANK(A2168),"",IF($A2168=V$2,$C2168,V2167))</f>
        <v/>
      </c>
      <c r="W2168" s="9" t="str">
        <f aca="false">IF(ISBLANK(A2168),"",IF($A2168=W$2,$C2168,W2167))</f>
        <v/>
      </c>
    </row>
    <row r="2169" customFormat="false" ht="14.1" hidden="false" customHeight="false" outlineLevel="0" collapsed="false">
      <c r="H2169" s="8" t="n">
        <f aca="false">IF(ISBLANK(D2169),,LEFT(D2169,LEN(D2169)-6)*1)</f>
        <v>0</v>
      </c>
      <c r="I2169" s="9" t="str">
        <f aca="false">IF(ISBLANK(A2169),"",-B2169*C2169)</f>
        <v/>
      </c>
      <c r="J2169" s="9" t="str">
        <f aca="false">IF(ISBLANK(A2169),"",-SUM(I$3:I2169))</f>
        <v/>
      </c>
      <c r="K2169" s="9" t="str">
        <f aca="false">IF(ISBLANK(A2169),"",SUMPRODUCT(O2169:R2169,T2169:W2169)-J2169)</f>
        <v/>
      </c>
      <c r="L2169" s="5" t="str">
        <f aca="false">IF(ISBLANK(A2169),"",K2169/$M$1)</f>
        <v/>
      </c>
      <c r="M2169" s="5" t="str">
        <f aca="false">IF(ISBLANK(A2169),"",K2169/($M$1+SUM(K$3:K2168)))</f>
        <v/>
      </c>
      <c r="N2169" s="0" t="str">
        <f aca="false">IF(ISBLANK(A2169),"",IF(H2170=0,NETWORKDAYS($H$3,H2169,holiday!$B$2:$B$10),IF(DAY(H2169)&lt;DAY(H2170),NETWORKDAYS($H$3,H2169,holiday!$B$2:$B$10),0)))</f>
        <v/>
      </c>
      <c r="O2169" s="0" t="str">
        <f aca="false">IF(ISBLANK(A2169),"",SUMIF($A$3:$A2169,O$2,$B$3:$B2169))</f>
        <v/>
      </c>
      <c r="P2169" s="0" t="str">
        <f aca="false">IF(ISBLANK(A2169),"",SUMIF($A$3:$A2169,P$2,$B$3:$B2169))</f>
        <v/>
      </c>
      <c r="Q2169" s="0" t="str">
        <f aca="false">IF(ISBLANK(A2169),"",SUMIF($A$3:$A2169,Q$2,$B$3:$B2169))</f>
        <v/>
      </c>
      <c r="R2169" s="0" t="str">
        <f aca="false">IF(ISBLANK(A2169),"",SUMIF($A$3:$A2169,R$2,$B$3:$B2169))</f>
        <v/>
      </c>
      <c r="T2169" s="9" t="str">
        <f aca="false">IF(ISBLANK(A2169),"",IF($A2169=T$2,$C2169,T2168))</f>
        <v/>
      </c>
      <c r="U2169" s="9" t="str">
        <f aca="false">IF(ISBLANK(A2169),"",IF($A2169=U$2,$C2169,U2168))</f>
        <v/>
      </c>
      <c r="V2169" s="9" t="str">
        <f aca="false">IF(ISBLANK(A2169),"",IF($A2169=V$2,$C2169,V2168))</f>
        <v/>
      </c>
      <c r="W2169" s="9" t="str">
        <f aca="false">IF(ISBLANK(A2169),"",IF($A2169=W$2,$C2169,W2168))</f>
        <v/>
      </c>
    </row>
    <row r="2170" customFormat="false" ht="14.1" hidden="false" customHeight="false" outlineLevel="0" collapsed="false">
      <c r="H2170" s="8" t="n">
        <f aca="false">IF(ISBLANK(D2170),,LEFT(D2170,LEN(D2170)-6)*1)</f>
        <v>0</v>
      </c>
      <c r="I2170" s="9" t="str">
        <f aca="false">IF(ISBLANK(A2170),"",-B2170*C2170)</f>
        <v/>
      </c>
      <c r="J2170" s="9" t="str">
        <f aca="false">IF(ISBLANK(A2170),"",-SUM(I$3:I2170))</f>
        <v/>
      </c>
      <c r="K2170" s="9" t="str">
        <f aca="false">IF(ISBLANK(A2170),"",SUMPRODUCT(O2170:R2170,T2170:W2170)-J2170)</f>
        <v/>
      </c>
      <c r="L2170" s="5" t="str">
        <f aca="false">IF(ISBLANK(A2170),"",K2170/$M$1)</f>
        <v/>
      </c>
      <c r="M2170" s="5" t="str">
        <f aca="false">IF(ISBLANK(A2170),"",K2170/($M$1+SUM(K$3:K2169)))</f>
        <v/>
      </c>
      <c r="N2170" s="0" t="str">
        <f aca="false">IF(ISBLANK(A2170),"",IF(H2171=0,NETWORKDAYS($H$3,H2170,holiday!$B$2:$B$10),IF(DAY(H2170)&lt;DAY(H2171),NETWORKDAYS($H$3,H2170,holiday!$B$2:$B$10),0)))</f>
        <v/>
      </c>
      <c r="O2170" s="0" t="str">
        <f aca="false">IF(ISBLANK(A2170),"",SUMIF($A$3:$A2170,O$2,$B$3:$B2170))</f>
        <v/>
      </c>
      <c r="P2170" s="0" t="str">
        <f aca="false">IF(ISBLANK(A2170),"",SUMIF($A$3:$A2170,P$2,$B$3:$B2170))</f>
        <v/>
      </c>
      <c r="Q2170" s="0" t="str">
        <f aca="false">IF(ISBLANK(A2170),"",SUMIF($A$3:$A2170,Q$2,$B$3:$B2170))</f>
        <v/>
      </c>
      <c r="R2170" s="0" t="str">
        <f aca="false">IF(ISBLANK(A2170),"",SUMIF($A$3:$A2170,R$2,$B$3:$B2170))</f>
        <v/>
      </c>
      <c r="T2170" s="9" t="str">
        <f aca="false">IF(ISBLANK(A2170),"",IF($A2170=T$2,$C2170,T2169))</f>
        <v/>
      </c>
      <c r="U2170" s="9" t="str">
        <f aca="false">IF(ISBLANK(A2170),"",IF($A2170=U$2,$C2170,U2169))</f>
        <v/>
      </c>
      <c r="V2170" s="9" t="str">
        <f aca="false">IF(ISBLANK(A2170),"",IF($A2170=V$2,$C2170,V2169))</f>
        <v/>
      </c>
      <c r="W2170" s="9" t="str">
        <f aca="false">IF(ISBLANK(A2170),"",IF($A2170=W$2,$C2170,W2169))</f>
        <v/>
      </c>
    </row>
    <row r="2171" customFormat="false" ht="14.1" hidden="false" customHeight="false" outlineLevel="0" collapsed="false">
      <c r="H2171" s="8" t="n">
        <f aca="false">IF(ISBLANK(D2171),,LEFT(D2171,LEN(D2171)-6)*1)</f>
        <v>0</v>
      </c>
      <c r="I2171" s="9" t="str">
        <f aca="false">IF(ISBLANK(A2171),"",-B2171*C2171)</f>
        <v/>
      </c>
      <c r="J2171" s="9" t="str">
        <f aca="false">IF(ISBLANK(A2171),"",-SUM(I$3:I2171))</f>
        <v/>
      </c>
      <c r="K2171" s="9" t="str">
        <f aca="false">IF(ISBLANK(A2171),"",SUMPRODUCT(O2171:R2171,T2171:W2171)-J2171)</f>
        <v/>
      </c>
      <c r="L2171" s="5" t="str">
        <f aca="false">IF(ISBLANK(A2171),"",K2171/$M$1)</f>
        <v/>
      </c>
      <c r="M2171" s="5" t="str">
        <f aca="false">IF(ISBLANK(A2171),"",K2171/($M$1+SUM(K$3:K2170)))</f>
        <v/>
      </c>
      <c r="N2171" s="0" t="str">
        <f aca="false">IF(ISBLANK(A2171),"",IF(H2172=0,NETWORKDAYS($H$3,H2171,holiday!$B$2:$B$10),IF(DAY(H2171)&lt;DAY(H2172),NETWORKDAYS($H$3,H2171,holiday!$B$2:$B$10),0)))</f>
        <v/>
      </c>
      <c r="O2171" s="0" t="str">
        <f aca="false">IF(ISBLANK(A2171),"",SUMIF($A$3:$A2171,O$2,$B$3:$B2171))</f>
        <v/>
      </c>
      <c r="P2171" s="0" t="str">
        <f aca="false">IF(ISBLANK(A2171),"",SUMIF($A$3:$A2171,P$2,$B$3:$B2171))</f>
        <v/>
      </c>
      <c r="Q2171" s="0" t="str">
        <f aca="false">IF(ISBLANK(A2171),"",SUMIF($A$3:$A2171,Q$2,$B$3:$B2171))</f>
        <v/>
      </c>
      <c r="R2171" s="0" t="str">
        <f aca="false">IF(ISBLANK(A2171),"",SUMIF($A$3:$A2171,R$2,$B$3:$B2171))</f>
        <v/>
      </c>
      <c r="T2171" s="9" t="str">
        <f aca="false">IF(ISBLANK(A2171),"",IF($A2171=T$2,$C2171,T2170))</f>
        <v/>
      </c>
      <c r="U2171" s="9" t="str">
        <f aca="false">IF(ISBLANK(A2171),"",IF($A2171=U$2,$C2171,U2170))</f>
        <v/>
      </c>
      <c r="V2171" s="9" t="str">
        <f aca="false">IF(ISBLANK(A2171),"",IF($A2171=V$2,$C2171,V2170))</f>
        <v/>
      </c>
      <c r="W2171" s="9" t="str">
        <f aca="false">IF(ISBLANK(A2171),"",IF($A2171=W$2,$C2171,W2170))</f>
        <v/>
      </c>
    </row>
    <row r="2172" customFormat="false" ht="14.1" hidden="false" customHeight="false" outlineLevel="0" collapsed="false">
      <c r="H2172" s="8" t="n">
        <f aca="false">IF(ISBLANK(D2172),,LEFT(D2172,LEN(D2172)-6)*1)</f>
        <v>0</v>
      </c>
      <c r="I2172" s="9" t="str">
        <f aca="false">IF(ISBLANK(A2172),"",-B2172*C2172)</f>
        <v/>
      </c>
      <c r="J2172" s="9" t="str">
        <f aca="false">IF(ISBLANK(A2172),"",-SUM(I$3:I2172))</f>
        <v/>
      </c>
      <c r="K2172" s="9" t="str">
        <f aca="false">IF(ISBLANK(A2172),"",SUMPRODUCT(O2172:R2172,T2172:W2172)-J2172)</f>
        <v/>
      </c>
      <c r="L2172" s="5" t="str">
        <f aca="false">IF(ISBLANK(A2172),"",K2172/$M$1)</f>
        <v/>
      </c>
      <c r="M2172" s="5" t="str">
        <f aca="false">IF(ISBLANK(A2172),"",K2172/($M$1+SUM(K$3:K2171)))</f>
        <v/>
      </c>
      <c r="N2172" s="0" t="str">
        <f aca="false">IF(ISBLANK(A2172),"",IF(H2173=0,NETWORKDAYS($H$3,H2172,holiday!$B$2:$B$10),IF(DAY(H2172)&lt;DAY(H2173),NETWORKDAYS($H$3,H2172,holiday!$B$2:$B$10),0)))</f>
        <v/>
      </c>
      <c r="O2172" s="0" t="str">
        <f aca="false">IF(ISBLANK(A2172),"",SUMIF($A$3:$A2172,O$2,$B$3:$B2172))</f>
        <v/>
      </c>
      <c r="P2172" s="0" t="str">
        <f aca="false">IF(ISBLANK(A2172),"",SUMIF($A$3:$A2172,P$2,$B$3:$B2172))</f>
        <v/>
      </c>
      <c r="Q2172" s="0" t="str">
        <f aca="false">IF(ISBLANK(A2172),"",SUMIF($A$3:$A2172,Q$2,$B$3:$B2172))</f>
        <v/>
      </c>
      <c r="R2172" s="0" t="str">
        <f aca="false">IF(ISBLANK(A2172),"",SUMIF($A$3:$A2172,R$2,$B$3:$B2172))</f>
        <v/>
      </c>
      <c r="T2172" s="9" t="str">
        <f aca="false">IF(ISBLANK(A2172),"",IF($A2172=T$2,$C2172,T2171))</f>
        <v/>
      </c>
      <c r="U2172" s="9" t="str">
        <f aca="false">IF(ISBLANK(A2172),"",IF($A2172=U$2,$C2172,U2171))</f>
        <v/>
      </c>
      <c r="V2172" s="9" t="str">
        <f aca="false">IF(ISBLANK(A2172),"",IF($A2172=V$2,$C2172,V2171))</f>
        <v/>
      </c>
      <c r="W2172" s="9" t="str">
        <f aca="false">IF(ISBLANK(A2172),"",IF($A2172=W$2,$C2172,W2171))</f>
        <v/>
      </c>
    </row>
    <row r="2173" customFormat="false" ht="14.1" hidden="false" customHeight="false" outlineLevel="0" collapsed="false">
      <c r="H2173" s="8" t="n">
        <f aca="false">IF(ISBLANK(D2173),,LEFT(D2173,LEN(D2173)-6)*1)</f>
        <v>0</v>
      </c>
      <c r="I2173" s="9" t="str">
        <f aca="false">IF(ISBLANK(A2173),"",-B2173*C2173)</f>
        <v/>
      </c>
      <c r="J2173" s="9" t="str">
        <f aca="false">IF(ISBLANK(A2173),"",-SUM(I$3:I2173))</f>
        <v/>
      </c>
      <c r="K2173" s="9" t="str">
        <f aca="false">IF(ISBLANK(A2173),"",SUMPRODUCT(O2173:R2173,T2173:W2173)-J2173)</f>
        <v/>
      </c>
      <c r="L2173" s="5" t="str">
        <f aca="false">IF(ISBLANK(A2173),"",K2173/$M$1)</f>
        <v/>
      </c>
      <c r="M2173" s="5" t="str">
        <f aca="false">IF(ISBLANK(A2173),"",K2173/($M$1+SUM(K$3:K2172)))</f>
        <v/>
      </c>
      <c r="N2173" s="0" t="str">
        <f aca="false">IF(ISBLANK(A2173),"",IF(H2174=0,NETWORKDAYS($H$3,H2173,holiday!$B$2:$B$10),IF(DAY(H2173)&lt;DAY(H2174),NETWORKDAYS($H$3,H2173,holiday!$B$2:$B$10),0)))</f>
        <v/>
      </c>
      <c r="O2173" s="0" t="str">
        <f aca="false">IF(ISBLANK(A2173),"",SUMIF($A$3:$A2173,O$2,$B$3:$B2173))</f>
        <v/>
      </c>
      <c r="P2173" s="0" t="str">
        <f aca="false">IF(ISBLANK(A2173),"",SUMIF($A$3:$A2173,P$2,$B$3:$B2173))</f>
        <v/>
      </c>
      <c r="Q2173" s="0" t="str">
        <f aca="false">IF(ISBLANK(A2173),"",SUMIF($A$3:$A2173,Q$2,$B$3:$B2173))</f>
        <v/>
      </c>
      <c r="R2173" s="0" t="str">
        <f aca="false">IF(ISBLANK(A2173),"",SUMIF($A$3:$A2173,R$2,$B$3:$B2173))</f>
        <v/>
      </c>
      <c r="T2173" s="9" t="str">
        <f aca="false">IF(ISBLANK(A2173),"",IF($A2173=T$2,$C2173,T2172))</f>
        <v/>
      </c>
      <c r="U2173" s="9" t="str">
        <f aca="false">IF(ISBLANK(A2173),"",IF($A2173=U$2,$C2173,U2172))</f>
        <v/>
      </c>
      <c r="V2173" s="9" t="str">
        <f aca="false">IF(ISBLANK(A2173),"",IF($A2173=V$2,$C2173,V2172))</f>
        <v/>
      </c>
      <c r="W2173" s="9" t="str">
        <f aca="false">IF(ISBLANK(A2173),"",IF($A2173=W$2,$C2173,W2172))</f>
        <v/>
      </c>
    </row>
    <row r="2174" customFormat="false" ht="14.1" hidden="false" customHeight="false" outlineLevel="0" collapsed="false">
      <c r="H2174" s="8" t="n">
        <f aca="false">IF(ISBLANK(D2174),,LEFT(D2174,LEN(D2174)-6)*1)</f>
        <v>0</v>
      </c>
      <c r="I2174" s="9" t="str">
        <f aca="false">IF(ISBLANK(A2174),"",-B2174*C2174)</f>
        <v/>
      </c>
      <c r="J2174" s="9" t="str">
        <f aca="false">IF(ISBLANK(A2174),"",-SUM(I$3:I2174))</f>
        <v/>
      </c>
      <c r="K2174" s="9" t="str">
        <f aca="false">IF(ISBLANK(A2174),"",SUMPRODUCT(O2174:R2174,T2174:W2174)-J2174)</f>
        <v/>
      </c>
      <c r="L2174" s="5" t="str">
        <f aca="false">IF(ISBLANK(A2174),"",K2174/$M$1)</f>
        <v/>
      </c>
      <c r="M2174" s="5" t="str">
        <f aca="false">IF(ISBLANK(A2174),"",K2174/($M$1+SUM(K$3:K2173)))</f>
        <v/>
      </c>
      <c r="N2174" s="0" t="str">
        <f aca="false">IF(ISBLANK(A2174),"",IF(H2175=0,NETWORKDAYS($H$3,H2174,holiday!$B$2:$B$10),IF(DAY(H2174)&lt;DAY(H2175),NETWORKDAYS($H$3,H2174,holiday!$B$2:$B$10),0)))</f>
        <v/>
      </c>
      <c r="O2174" s="0" t="str">
        <f aca="false">IF(ISBLANK(A2174),"",SUMIF($A$3:$A2174,O$2,$B$3:$B2174))</f>
        <v/>
      </c>
      <c r="P2174" s="0" t="str">
        <f aca="false">IF(ISBLANK(A2174),"",SUMIF($A$3:$A2174,P$2,$B$3:$B2174))</f>
        <v/>
      </c>
      <c r="Q2174" s="0" t="str">
        <f aca="false">IF(ISBLANK(A2174),"",SUMIF($A$3:$A2174,Q$2,$B$3:$B2174))</f>
        <v/>
      </c>
      <c r="R2174" s="0" t="str">
        <f aca="false">IF(ISBLANK(A2174),"",SUMIF($A$3:$A2174,R$2,$B$3:$B2174))</f>
        <v/>
      </c>
      <c r="T2174" s="9" t="str">
        <f aca="false">IF(ISBLANK(A2174),"",IF($A2174=T$2,$C2174,T2173))</f>
        <v/>
      </c>
      <c r="U2174" s="9" t="str">
        <f aca="false">IF(ISBLANK(A2174),"",IF($A2174=U$2,$C2174,U2173))</f>
        <v/>
      </c>
      <c r="V2174" s="9" t="str">
        <f aca="false">IF(ISBLANK(A2174),"",IF($A2174=V$2,$C2174,V2173))</f>
        <v/>
      </c>
      <c r="W2174" s="9" t="str">
        <f aca="false">IF(ISBLANK(A2174),"",IF($A2174=W$2,$C2174,W2173))</f>
        <v/>
      </c>
    </row>
    <row r="2175" customFormat="false" ht="14.1" hidden="false" customHeight="false" outlineLevel="0" collapsed="false">
      <c r="H2175" s="8" t="n">
        <f aca="false">IF(ISBLANK(D2175),,LEFT(D2175,LEN(D2175)-6)*1)</f>
        <v>0</v>
      </c>
      <c r="I2175" s="9" t="str">
        <f aca="false">IF(ISBLANK(A2175),"",-B2175*C2175)</f>
        <v/>
      </c>
      <c r="J2175" s="9" t="str">
        <f aca="false">IF(ISBLANK(A2175),"",-SUM(I$3:I2175))</f>
        <v/>
      </c>
      <c r="K2175" s="9" t="str">
        <f aca="false">IF(ISBLANK(A2175),"",SUMPRODUCT(O2175:R2175,T2175:W2175)-J2175)</f>
        <v/>
      </c>
      <c r="L2175" s="5" t="str">
        <f aca="false">IF(ISBLANK(A2175),"",K2175/$M$1)</f>
        <v/>
      </c>
      <c r="M2175" s="5" t="str">
        <f aca="false">IF(ISBLANK(A2175),"",K2175/($M$1+SUM(K$3:K2174)))</f>
        <v/>
      </c>
      <c r="N2175" s="0" t="str">
        <f aca="false">IF(ISBLANK(A2175),"",IF(H2176=0,NETWORKDAYS($H$3,H2175,holiday!$B$2:$B$10),IF(DAY(H2175)&lt;DAY(H2176),NETWORKDAYS($H$3,H2175,holiday!$B$2:$B$10),0)))</f>
        <v/>
      </c>
      <c r="O2175" s="0" t="str">
        <f aca="false">IF(ISBLANK(A2175),"",SUMIF($A$3:$A2175,O$2,$B$3:$B2175))</f>
        <v/>
      </c>
      <c r="P2175" s="0" t="str">
        <f aca="false">IF(ISBLANK(A2175),"",SUMIF($A$3:$A2175,P$2,$B$3:$B2175))</f>
        <v/>
      </c>
      <c r="Q2175" s="0" t="str">
        <f aca="false">IF(ISBLANK(A2175),"",SUMIF($A$3:$A2175,Q$2,$B$3:$B2175))</f>
        <v/>
      </c>
      <c r="R2175" s="0" t="str">
        <f aca="false">IF(ISBLANK(A2175),"",SUMIF($A$3:$A2175,R$2,$B$3:$B2175))</f>
        <v/>
      </c>
      <c r="T2175" s="9" t="str">
        <f aca="false">IF(ISBLANK(A2175),"",IF($A2175=T$2,$C2175,T2174))</f>
        <v/>
      </c>
      <c r="U2175" s="9" t="str">
        <f aca="false">IF(ISBLANK(A2175),"",IF($A2175=U$2,$C2175,U2174))</f>
        <v/>
      </c>
      <c r="V2175" s="9" t="str">
        <f aca="false">IF(ISBLANK(A2175),"",IF($A2175=V$2,$C2175,V2174))</f>
        <v/>
      </c>
      <c r="W2175" s="9" t="str">
        <f aca="false">IF(ISBLANK(A2175),"",IF($A2175=W$2,$C2175,W2174))</f>
        <v/>
      </c>
    </row>
    <row r="2176" customFormat="false" ht="14.1" hidden="false" customHeight="false" outlineLevel="0" collapsed="false">
      <c r="H2176" s="8" t="n">
        <f aca="false">IF(ISBLANK(D2176),,LEFT(D2176,LEN(D2176)-6)*1)</f>
        <v>0</v>
      </c>
      <c r="I2176" s="9" t="str">
        <f aca="false">IF(ISBLANK(A2176),"",-B2176*C2176)</f>
        <v/>
      </c>
      <c r="J2176" s="9" t="str">
        <f aca="false">IF(ISBLANK(A2176),"",-SUM(I$3:I2176))</f>
        <v/>
      </c>
      <c r="K2176" s="9" t="str">
        <f aca="false">IF(ISBLANK(A2176),"",SUMPRODUCT(O2176:R2176,T2176:W2176)-J2176)</f>
        <v/>
      </c>
      <c r="L2176" s="5" t="str">
        <f aca="false">IF(ISBLANK(A2176),"",K2176/$M$1)</f>
        <v/>
      </c>
      <c r="M2176" s="5" t="str">
        <f aca="false">IF(ISBLANK(A2176),"",K2176/($M$1+SUM(K$3:K2175)))</f>
        <v/>
      </c>
      <c r="N2176" s="0" t="str">
        <f aca="false">IF(ISBLANK(A2176),"",IF(H2177=0,NETWORKDAYS($H$3,H2176,holiday!$B$2:$B$10),IF(DAY(H2176)&lt;DAY(H2177),NETWORKDAYS($H$3,H2176,holiday!$B$2:$B$10),0)))</f>
        <v/>
      </c>
      <c r="O2176" s="0" t="str">
        <f aca="false">IF(ISBLANK(A2176),"",SUMIF($A$3:$A2176,O$2,$B$3:$B2176))</f>
        <v/>
      </c>
      <c r="P2176" s="0" t="str">
        <f aca="false">IF(ISBLANK(A2176),"",SUMIF($A$3:$A2176,P$2,$B$3:$B2176))</f>
        <v/>
      </c>
      <c r="Q2176" s="0" t="str">
        <f aca="false">IF(ISBLANK(A2176),"",SUMIF($A$3:$A2176,Q$2,$B$3:$B2176))</f>
        <v/>
      </c>
      <c r="R2176" s="0" t="str">
        <f aca="false">IF(ISBLANK(A2176),"",SUMIF($A$3:$A2176,R$2,$B$3:$B2176))</f>
        <v/>
      </c>
      <c r="T2176" s="9" t="str">
        <f aca="false">IF(ISBLANK(A2176),"",IF($A2176=T$2,$C2176,T2175))</f>
        <v/>
      </c>
      <c r="U2176" s="9" t="str">
        <f aca="false">IF(ISBLANK(A2176),"",IF($A2176=U$2,$C2176,U2175))</f>
        <v/>
      </c>
      <c r="V2176" s="9" t="str">
        <f aca="false">IF(ISBLANK(A2176),"",IF($A2176=V$2,$C2176,V2175))</f>
        <v/>
      </c>
      <c r="W2176" s="9" t="str">
        <f aca="false">IF(ISBLANK(A2176),"",IF($A2176=W$2,$C2176,W2175))</f>
        <v/>
      </c>
    </row>
    <row r="2177" customFormat="false" ht="14.1" hidden="false" customHeight="false" outlineLevel="0" collapsed="false">
      <c r="H2177" s="8" t="n">
        <f aca="false">IF(ISBLANK(D2177),,LEFT(D2177,LEN(D2177)-6)*1)</f>
        <v>0</v>
      </c>
      <c r="I2177" s="9" t="str">
        <f aca="false">IF(ISBLANK(A2177),"",-B2177*C2177)</f>
        <v/>
      </c>
      <c r="J2177" s="9" t="str">
        <f aca="false">IF(ISBLANK(A2177),"",-SUM(I$3:I2177))</f>
        <v/>
      </c>
      <c r="K2177" s="9" t="str">
        <f aca="false">IF(ISBLANK(A2177),"",SUMPRODUCT(O2177:R2177,T2177:W2177)-J2177)</f>
        <v/>
      </c>
      <c r="L2177" s="5" t="str">
        <f aca="false">IF(ISBLANK(A2177),"",K2177/$M$1)</f>
        <v/>
      </c>
      <c r="M2177" s="5" t="str">
        <f aca="false">IF(ISBLANK(A2177),"",K2177/($M$1+SUM(K$3:K2176)))</f>
        <v/>
      </c>
      <c r="N2177" s="0" t="str">
        <f aca="false">IF(ISBLANK(A2177),"",IF(H2178=0,NETWORKDAYS($H$3,H2177,holiday!$B$2:$B$10),IF(DAY(H2177)&lt;DAY(H2178),NETWORKDAYS($H$3,H2177,holiday!$B$2:$B$10),0)))</f>
        <v/>
      </c>
      <c r="O2177" s="0" t="str">
        <f aca="false">IF(ISBLANK(A2177),"",SUMIF($A$3:$A2177,O$2,$B$3:$B2177))</f>
        <v/>
      </c>
      <c r="P2177" s="0" t="str">
        <f aca="false">IF(ISBLANK(A2177),"",SUMIF($A$3:$A2177,P$2,$B$3:$B2177))</f>
        <v/>
      </c>
      <c r="Q2177" s="0" t="str">
        <f aca="false">IF(ISBLANK(A2177),"",SUMIF($A$3:$A2177,Q$2,$B$3:$B2177))</f>
        <v/>
      </c>
      <c r="R2177" s="0" t="str">
        <f aca="false">IF(ISBLANK(A2177),"",SUMIF($A$3:$A2177,R$2,$B$3:$B2177))</f>
        <v/>
      </c>
      <c r="T2177" s="9" t="str">
        <f aca="false">IF(ISBLANK(A2177),"",IF($A2177=T$2,$C2177,T2176))</f>
        <v/>
      </c>
      <c r="U2177" s="9" t="str">
        <f aca="false">IF(ISBLANK(A2177),"",IF($A2177=U$2,$C2177,U2176))</f>
        <v/>
      </c>
      <c r="V2177" s="9" t="str">
        <f aca="false">IF(ISBLANK(A2177),"",IF($A2177=V$2,$C2177,V2176))</f>
        <v/>
      </c>
      <c r="W2177" s="9" t="str">
        <f aca="false">IF(ISBLANK(A2177),"",IF($A2177=W$2,$C2177,W2176))</f>
        <v/>
      </c>
    </row>
    <row r="2178" customFormat="false" ht="14.1" hidden="false" customHeight="false" outlineLevel="0" collapsed="false">
      <c r="H2178" s="8" t="n">
        <f aca="false">IF(ISBLANK(D2178),,LEFT(D2178,LEN(D2178)-6)*1)</f>
        <v>0</v>
      </c>
      <c r="I2178" s="9" t="str">
        <f aca="false">IF(ISBLANK(A2178),"",-B2178*C2178)</f>
        <v/>
      </c>
      <c r="J2178" s="9" t="str">
        <f aca="false">IF(ISBLANK(A2178),"",-SUM(I$3:I2178))</f>
        <v/>
      </c>
      <c r="K2178" s="9" t="str">
        <f aca="false">IF(ISBLANK(A2178),"",SUMPRODUCT(O2178:R2178,T2178:W2178)-J2178)</f>
        <v/>
      </c>
      <c r="L2178" s="5" t="str">
        <f aca="false">IF(ISBLANK(A2178),"",K2178/$M$1)</f>
        <v/>
      </c>
      <c r="M2178" s="5" t="str">
        <f aca="false">IF(ISBLANK(A2178),"",K2178/($M$1+SUM(K$3:K2177)))</f>
        <v/>
      </c>
      <c r="N2178" s="0" t="str">
        <f aca="false">IF(ISBLANK(A2178),"",IF(H2179=0,NETWORKDAYS($H$3,H2178,holiday!$B$2:$B$10),IF(DAY(H2178)&lt;DAY(H2179),NETWORKDAYS($H$3,H2178,holiday!$B$2:$B$10),0)))</f>
        <v/>
      </c>
      <c r="O2178" s="0" t="str">
        <f aca="false">IF(ISBLANK(A2178),"",SUMIF($A$3:$A2178,O$2,$B$3:$B2178))</f>
        <v/>
      </c>
      <c r="P2178" s="0" t="str">
        <f aca="false">IF(ISBLANK(A2178),"",SUMIF($A$3:$A2178,P$2,$B$3:$B2178))</f>
        <v/>
      </c>
      <c r="Q2178" s="0" t="str">
        <f aca="false">IF(ISBLANK(A2178),"",SUMIF($A$3:$A2178,Q$2,$B$3:$B2178))</f>
        <v/>
      </c>
      <c r="R2178" s="0" t="str">
        <f aca="false">IF(ISBLANK(A2178),"",SUMIF($A$3:$A2178,R$2,$B$3:$B2178))</f>
        <v/>
      </c>
      <c r="T2178" s="9" t="str">
        <f aca="false">IF(ISBLANK(A2178),"",IF($A2178=T$2,$C2178,T2177))</f>
        <v/>
      </c>
      <c r="U2178" s="9" t="str">
        <f aca="false">IF(ISBLANK(A2178),"",IF($A2178=U$2,$C2178,U2177))</f>
        <v/>
      </c>
      <c r="V2178" s="9" t="str">
        <f aca="false">IF(ISBLANK(A2178),"",IF($A2178=V$2,$C2178,V2177))</f>
        <v/>
      </c>
      <c r="W2178" s="9" t="str">
        <f aca="false">IF(ISBLANK(A2178),"",IF($A2178=W$2,$C2178,W2177))</f>
        <v/>
      </c>
    </row>
    <row r="2179" customFormat="false" ht="14.1" hidden="false" customHeight="false" outlineLevel="0" collapsed="false">
      <c r="H2179" s="8" t="n">
        <f aca="false">IF(ISBLANK(D2179),,LEFT(D2179,LEN(D2179)-6)*1)</f>
        <v>0</v>
      </c>
      <c r="I2179" s="9" t="str">
        <f aca="false">IF(ISBLANK(A2179),"",-B2179*C2179)</f>
        <v/>
      </c>
      <c r="J2179" s="9" t="str">
        <f aca="false">IF(ISBLANK(A2179),"",-SUM(I$3:I2179))</f>
        <v/>
      </c>
      <c r="K2179" s="9" t="str">
        <f aca="false">IF(ISBLANK(A2179),"",SUMPRODUCT(O2179:R2179,T2179:W2179)-J2179)</f>
        <v/>
      </c>
      <c r="L2179" s="5" t="str">
        <f aca="false">IF(ISBLANK(A2179),"",K2179/$M$1)</f>
        <v/>
      </c>
      <c r="M2179" s="5" t="str">
        <f aca="false">IF(ISBLANK(A2179),"",K2179/($M$1+SUM(K$3:K2178)))</f>
        <v/>
      </c>
      <c r="N2179" s="0" t="str">
        <f aca="false">IF(ISBLANK(A2179),"",IF(H2180=0,NETWORKDAYS($H$3,H2179,holiday!$B$2:$B$10),IF(DAY(H2179)&lt;DAY(H2180),NETWORKDAYS($H$3,H2179,holiday!$B$2:$B$10),0)))</f>
        <v/>
      </c>
      <c r="O2179" s="0" t="str">
        <f aca="false">IF(ISBLANK(A2179),"",SUMIF($A$3:$A2179,O$2,$B$3:$B2179))</f>
        <v/>
      </c>
      <c r="P2179" s="0" t="str">
        <f aca="false">IF(ISBLANK(A2179),"",SUMIF($A$3:$A2179,P$2,$B$3:$B2179))</f>
        <v/>
      </c>
      <c r="Q2179" s="0" t="str">
        <f aca="false">IF(ISBLANK(A2179),"",SUMIF($A$3:$A2179,Q$2,$B$3:$B2179))</f>
        <v/>
      </c>
      <c r="R2179" s="0" t="str">
        <f aca="false">IF(ISBLANK(A2179),"",SUMIF($A$3:$A2179,R$2,$B$3:$B2179))</f>
        <v/>
      </c>
      <c r="T2179" s="9" t="str">
        <f aca="false">IF(ISBLANK(A2179),"",IF($A2179=T$2,$C2179,T2178))</f>
        <v/>
      </c>
      <c r="U2179" s="9" t="str">
        <f aca="false">IF(ISBLANK(A2179),"",IF($A2179=U$2,$C2179,U2178))</f>
        <v/>
      </c>
      <c r="V2179" s="9" t="str">
        <f aca="false">IF(ISBLANK(A2179),"",IF($A2179=V$2,$C2179,V2178))</f>
        <v/>
      </c>
      <c r="W2179" s="9" t="str">
        <f aca="false">IF(ISBLANK(A2179),"",IF($A2179=W$2,$C2179,W2178))</f>
        <v/>
      </c>
    </row>
    <row r="2180" customFormat="false" ht="14.1" hidden="false" customHeight="false" outlineLevel="0" collapsed="false">
      <c r="H2180" s="8" t="n">
        <f aca="false">IF(ISBLANK(D2180),,LEFT(D2180,LEN(D2180)-6)*1)</f>
        <v>0</v>
      </c>
      <c r="I2180" s="9" t="str">
        <f aca="false">IF(ISBLANK(A2180),"",-B2180*C2180)</f>
        <v/>
      </c>
      <c r="J2180" s="9" t="str">
        <f aca="false">IF(ISBLANK(A2180),"",-SUM(I$3:I2180))</f>
        <v/>
      </c>
      <c r="K2180" s="9" t="str">
        <f aca="false">IF(ISBLANK(A2180),"",SUMPRODUCT(O2180:R2180,T2180:W2180)-J2180)</f>
        <v/>
      </c>
      <c r="L2180" s="5" t="str">
        <f aca="false">IF(ISBLANK(A2180),"",K2180/$M$1)</f>
        <v/>
      </c>
      <c r="M2180" s="5" t="str">
        <f aca="false">IF(ISBLANK(A2180),"",K2180/($M$1+SUM(K$3:K2179)))</f>
        <v/>
      </c>
      <c r="N2180" s="0" t="str">
        <f aca="false">IF(ISBLANK(A2180),"",IF(H2181=0,NETWORKDAYS($H$3,H2180,holiday!$B$2:$B$10),IF(DAY(H2180)&lt;DAY(H2181),NETWORKDAYS($H$3,H2180,holiday!$B$2:$B$10),0)))</f>
        <v/>
      </c>
      <c r="O2180" s="0" t="str">
        <f aca="false">IF(ISBLANK(A2180),"",SUMIF($A$3:$A2180,O$2,$B$3:$B2180))</f>
        <v/>
      </c>
      <c r="P2180" s="0" t="str">
        <f aca="false">IF(ISBLANK(A2180),"",SUMIF($A$3:$A2180,P$2,$B$3:$B2180))</f>
        <v/>
      </c>
      <c r="Q2180" s="0" t="str">
        <f aca="false">IF(ISBLANK(A2180),"",SUMIF($A$3:$A2180,Q$2,$B$3:$B2180))</f>
        <v/>
      </c>
      <c r="R2180" s="0" t="str">
        <f aca="false">IF(ISBLANK(A2180),"",SUMIF($A$3:$A2180,R$2,$B$3:$B2180))</f>
        <v/>
      </c>
      <c r="T2180" s="9" t="str">
        <f aca="false">IF(ISBLANK(A2180),"",IF($A2180=T$2,$C2180,T2179))</f>
        <v/>
      </c>
      <c r="U2180" s="9" t="str">
        <f aca="false">IF(ISBLANK(A2180),"",IF($A2180=U$2,$C2180,U2179))</f>
        <v/>
      </c>
      <c r="V2180" s="9" t="str">
        <f aca="false">IF(ISBLANK(A2180),"",IF($A2180=V$2,$C2180,V2179))</f>
        <v/>
      </c>
      <c r="W2180" s="9" t="str">
        <f aca="false">IF(ISBLANK(A2180),"",IF($A2180=W$2,$C2180,W2179))</f>
        <v/>
      </c>
    </row>
    <row r="2181" customFormat="false" ht="14.1" hidden="false" customHeight="false" outlineLevel="0" collapsed="false">
      <c r="H2181" s="8" t="n">
        <f aca="false">IF(ISBLANK(D2181),,LEFT(D2181,LEN(D2181)-6)*1)</f>
        <v>0</v>
      </c>
      <c r="I2181" s="9" t="str">
        <f aca="false">IF(ISBLANK(A2181),"",-B2181*C2181)</f>
        <v/>
      </c>
      <c r="J2181" s="9" t="str">
        <f aca="false">IF(ISBLANK(A2181),"",-SUM(I$3:I2181))</f>
        <v/>
      </c>
      <c r="K2181" s="9" t="str">
        <f aca="false">IF(ISBLANK(A2181),"",SUMPRODUCT(O2181:R2181,T2181:W2181)-J2181)</f>
        <v/>
      </c>
      <c r="L2181" s="5" t="str">
        <f aca="false">IF(ISBLANK(A2181),"",K2181/$M$1)</f>
        <v/>
      </c>
      <c r="M2181" s="5" t="str">
        <f aca="false">IF(ISBLANK(A2181),"",K2181/($M$1+SUM(K$3:K2180)))</f>
        <v/>
      </c>
      <c r="N2181" s="0" t="str">
        <f aca="false">IF(ISBLANK(A2181),"",IF(H2182=0,NETWORKDAYS($H$3,H2181,holiday!$B$2:$B$10),IF(DAY(H2181)&lt;DAY(H2182),NETWORKDAYS($H$3,H2181,holiday!$B$2:$B$10),0)))</f>
        <v/>
      </c>
      <c r="O2181" s="0" t="str">
        <f aca="false">IF(ISBLANK(A2181),"",SUMIF($A$3:$A2181,O$2,$B$3:$B2181))</f>
        <v/>
      </c>
      <c r="P2181" s="0" t="str">
        <f aca="false">IF(ISBLANK(A2181),"",SUMIF($A$3:$A2181,P$2,$B$3:$B2181))</f>
        <v/>
      </c>
      <c r="Q2181" s="0" t="str">
        <f aca="false">IF(ISBLANK(A2181),"",SUMIF($A$3:$A2181,Q$2,$B$3:$B2181))</f>
        <v/>
      </c>
      <c r="R2181" s="0" t="str">
        <f aca="false">IF(ISBLANK(A2181),"",SUMIF($A$3:$A2181,R$2,$B$3:$B2181))</f>
        <v/>
      </c>
      <c r="T2181" s="9" t="str">
        <f aca="false">IF(ISBLANK(A2181),"",IF($A2181=T$2,$C2181,T2180))</f>
        <v/>
      </c>
      <c r="U2181" s="9" t="str">
        <f aca="false">IF(ISBLANK(A2181),"",IF($A2181=U$2,$C2181,U2180))</f>
        <v/>
      </c>
      <c r="V2181" s="9" t="str">
        <f aca="false">IF(ISBLANK(A2181),"",IF($A2181=V$2,$C2181,V2180))</f>
        <v/>
      </c>
      <c r="W2181" s="9" t="str">
        <f aca="false">IF(ISBLANK(A2181),"",IF($A2181=W$2,$C2181,W2180))</f>
        <v/>
      </c>
    </row>
    <row r="2182" customFormat="false" ht="14.1" hidden="false" customHeight="false" outlineLevel="0" collapsed="false">
      <c r="H2182" s="8" t="n">
        <f aca="false">IF(ISBLANK(D2182),,LEFT(D2182,LEN(D2182)-6)*1)</f>
        <v>0</v>
      </c>
      <c r="I2182" s="9" t="str">
        <f aca="false">IF(ISBLANK(A2182),"",-B2182*C2182)</f>
        <v/>
      </c>
      <c r="J2182" s="9" t="str">
        <f aca="false">IF(ISBLANK(A2182),"",-SUM(I$3:I2182))</f>
        <v/>
      </c>
      <c r="K2182" s="9" t="str">
        <f aca="false">IF(ISBLANK(A2182),"",SUMPRODUCT(O2182:R2182,T2182:W2182)-J2182)</f>
        <v/>
      </c>
      <c r="L2182" s="5" t="str">
        <f aca="false">IF(ISBLANK(A2182),"",K2182/$M$1)</f>
        <v/>
      </c>
      <c r="M2182" s="5" t="str">
        <f aca="false">IF(ISBLANK(A2182),"",K2182/($M$1+SUM(K$3:K2181)))</f>
        <v/>
      </c>
      <c r="N2182" s="0" t="str">
        <f aca="false">IF(ISBLANK(A2182),"",IF(H2183=0,NETWORKDAYS($H$3,H2182,holiday!$B$2:$B$10),IF(DAY(H2182)&lt;DAY(H2183),NETWORKDAYS($H$3,H2182,holiday!$B$2:$B$10),0)))</f>
        <v/>
      </c>
      <c r="O2182" s="0" t="str">
        <f aca="false">IF(ISBLANK(A2182),"",SUMIF($A$3:$A2182,O$2,$B$3:$B2182))</f>
        <v/>
      </c>
      <c r="P2182" s="0" t="str">
        <f aca="false">IF(ISBLANK(A2182),"",SUMIF($A$3:$A2182,P$2,$B$3:$B2182))</f>
        <v/>
      </c>
      <c r="Q2182" s="0" t="str">
        <f aca="false">IF(ISBLANK(A2182),"",SUMIF($A$3:$A2182,Q$2,$B$3:$B2182))</f>
        <v/>
      </c>
      <c r="R2182" s="0" t="str">
        <f aca="false">IF(ISBLANK(A2182),"",SUMIF($A$3:$A2182,R$2,$B$3:$B2182))</f>
        <v/>
      </c>
      <c r="T2182" s="9" t="str">
        <f aca="false">IF(ISBLANK(A2182),"",IF($A2182=T$2,$C2182,T2181))</f>
        <v/>
      </c>
      <c r="U2182" s="9" t="str">
        <f aca="false">IF(ISBLANK(A2182),"",IF($A2182=U$2,$C2182,U2181))</f>
        <v/>
      </c>
      <c r="V2182" s="9" t="str">
        <f aca="false">IF(ISBLANK(A2182),"",IF($A2182=V$2,$C2182,V2181))</f>
        <v/>
      </c>
      <c r="W2182" s="9" t="str">
        <f aca="false">IF(ISBLANK(A2182),"",IF($A2182=W$2,$C2182,W2181))</f>
        <v/>
      </c>
    </row>
    <row r="2183" customFormat="false" ht="14.1" hidden="false" customHeight="false" outlineLevel="0" collapsed="false">
      <c r="H2183" s="8" t="n">
        <f aca="false">IF(ISBLANK(D2183),,LEFT(D2183,LEN(D2183)-6)*1)</f>
        <v>0</v>
      </c>
      <c r="I2183" s="9" t="str">
        <f aca="false">IF(ISBLANK(A2183),"",-B2183*C2183)</f>
        <v/>
      </c>
      <c r="J2183" s="9" t="str">
        <f aca="false">IF(ISBLANK(A2183),"",-SUM(I$3:I2183))</f>
        <v/>
      </c>
      <c r="K2183" s="9" t="str">
        <f aca="false">IF(ISBLANK(A2183),"",SUMPRODUCT(O2183:R2183,T2183:W2183)-J2183)</f>
        <v/>
      </c>
      <c r="L2183" s="5" t="str">
        <f aca="false">IF(ISBLANK(A2183),"",K2183/$M$1)</f>
        <v/>
      </c>
      <c r="M2183" s="5" t="str">
        <f aca="false">IF(ISBLANK(A2183),"",K2183/($M$1+SUM(K$3:K2182)))</f>
        <v/>
      </c>
      <c r="N2183" s="0" t="str">
        <f aca="false">IF(ISBLANK(A2183),"",IF(H2184=0,NETWORKDAYS($H$3,H2183,holiday!$B$2:$B$10),IF(DAY(H2183)&lt;DAY(H2184),NETWORKDAYS($H$3,H2183,holiday!$B$2:$B$10),0)))</f>
        <v/>
      </c>
      <c r="O2183" s="0" t="str">
        <f aca="false">IF(ISBLANK(A2183),"",SUMIF($A$3:$A2183,O$2,$B$3:$B2183))</f>
        <v/>
      </c>
      <c r="P2183" s="0" t="str">
        <f aca="false">IF(ISBLANK(A2183),"",SUMIF($A$3:$A2183,P$2,$B$3:$B2183))</f>
        <v/>
      </c>
      <c r="Q2183" s="0" t="str">
        <f aca="false">IF(ISBLANK(A2183),"",SUMIF($A$3:$A2183,Q$2,$B$3:$B2183))</f>
        <v/>
      </c>
      <c r="R2183" s="0" t="str">
        <f aca="false">IF(ISBLANK(A2183),"",SUMIF($A$3:$A2183,R$2,$B$3:$B2183))</f>
        <v/>
      </c>
      <c r="T2183" s="9" t="str">
        <f aca="false">IF(ISBLANK(A2183),"",IF($A2183=T$2,$C2183,T2182))</f>
        <v/>
      </c>
      <c r="U2183" s="9" t="str">
        <f aca="false">IF(ISBLANK(A2183),"",IF($A2183=U$2,$C2183,U2182))</f>
        <v/>
      </c>
      <c r="V2183" s="9" t="str">
        <f aca="false">IF(ISBLANK(A2183),"",IF($A2183=V$2,$C2183,V2182))</f>
        <v/>
      </c>
      <c r="W2183" s="9" t="str">
        <f aca="false">IF(ISBLANK(A2183),"",IF($A2183=W$2,$C2183,W2182))</f>
        <v/>
      </c>
    </row>
    <row r="2184" customFormat="false" ht="14.1" hidden="false" customHeight="false" outlineLevel="0" collapsed="false">
      <c r="H2184" s="8" t="n">
        <f aca="false">IF(ISBLANK(D2184),,LEFT(D2184,LEN(D2184)-6)*1)</f>
        <v>0</v>
      </c>
      <c r="I2184" s="9" t="str">
        <f aca="false">IF(ISBLANK(A2184),"",-B2184*C2184)</f>
        <v/>
      </c>
      <c r="J2184" s="9" t="str">
        <f aca="false">IF(ISBLANK(A2184),"",-SUM(I$3:I2184))</f>
        <v/>
      </c>
      <c r="K2184" s="9" t="str">
        <f aca="false">IF(ISBLANK(A2184),"",SUMPRODUCT(O2184:R2184,T2184:W2184)-J2184)</f>
        <v/>
      </c>
      <c r="L2184" s="5" t="str">
        <f aca="false">IF(ISBLANK(A2184),"",K2184/$M$1)</f>
        <v/>
      </c>
      <c r="M2184" s="5" t="str">
        <f aca="false">IF(ISBLANK(A2184),"",K2184/($M$1+SUM(K$3:K2183)))</f>
        <v/>
      </c>
      <c r="N2184" s="0" t="str">
        <f aca="false">IF(ISBLANK(A2184),"",IF(H2185=0,NETWORKDAYS($H$3,H2184,holiday!$B$2:$B$10),IF(DAY(H2184)&lt;DAY(H2185),NETWORKDAYS($H$3,H2184,holiday!$B$2:$B$10),0)))</f>
        <v/>
      </c>
      <c r="O2184" s="0" t="str">
        <f aca="false">IF(ISBLANK(A2184),"",SUMIF($A$3:$A2184,O$2,$B$3:$B2184))</f>
        <v/>
      </c>
      <c r="P2184" s="0" t="str">
        <f aca="false">IF(ISBLANK(A2184),"",SUMIF($A$3:$A2184,P$2,$B$3:$B2184))</f>
        <v/>
      </c>
      <c r="Q2184" s="0" t="str">
        <f aca="false">IF(ISBLANK(A2184),"",SUMIF($A$3:$A2184,Q$2,$B$3:$B2184))</f>
        <v/>
      </c>
      <c r="R2184" s="0" t="str">
        <f aca="false">IF(ISBLANK(A2184),"",SUMIF($A$3:$A2184,R$2,$B$3:$B2184))</f>
        <v/>
      </c>
      <c r="T2184" s="9" t="str">
        <f aca="false">IF(ISBLANK(A2184),"",IF($A2184=T$2,$C2184,T2183))</f>
        <v/>
      </c>
      <c r="U2184" s="9" t="str">
        <f aca="false">IF(ISBLANK(A2184),"",IF($A2184=U$2,$C2184,U2183))</f>
        <v/>
      </c>
      <c r="V2184" s="9" t="str">
        <f aca="false">IF(ISBLANK(A2184),"",IF($A2184=V$2,$C2184,V2183))</f>
        <v/>
      </c>
      <c r="W2184" s="9" t="str">
        <f aca="false">IF(ISBLANK(A2184),"",IF($A2184=W$2,$C2184,W2183))</f>
        <v/>
      </c>
    </row>
    <row r="2185" customFormat="false" ht="14.1" hidden="false" customHeight="false" outlineLevel="0" collapsed="false">
      <c r="H2185" s="8" t="n">
        <f aca="false">IF(ISBLANK(D2185),,LEFT(D2185,LEN(D2185)-6)*1)</f>
        <v>0</v>
      </c>
      <c r="I2185" s="9" t="str">
        <f aca="false">IF(ISBLANK(A2185),"",-B2185*C2185)</f>
        <v/>
      </c>
      <c r="J2185" s="9" t="str">
        <f aca="false">IF(ISBLANK(A2185),"",-SUM(I$3:I2185))</f>
        <v/>
      </c>
      <c r="K2185" s="9" t="str">
        <f aca="false">IF(ISBLANK(A2185),"",SUMPRODUCT(O2185:R2185,T2185:W2185)-J2185)</f>
        <v/>
      </c>
      <c r="L2185" s="5" t="str">
        <f aca="false">IF(ISBLANK(A2185),"",K2185/$M$1)</f>
        <v/>
      </c>
      <c r="M2185" s="5" t="str">
        <f aca="false">IF(ISBLANK(A2185),"",K2185/($M$1+SUM(K$3:K2184)))</f>
        <v/>
      </c>
      <c r="N2185" s="0" t="str">
        <f aca="false">IF(ISBLANK(A2185),"",IF(H2186=0,NETWORKDAYS($H$3,H2185,holiday!$B$2:$B$10),IF(DAY(H2185)&lt;DAY(H2186),NETWORKDAYS($H$3,H2185,holiday!$B$2:$B$10),0)))</f>
        <v/>
      </c>
      <c r="O2185" s="0" t="str">
        <f aca="false">IF(ISBLANK(A2185),"",SUMIF($A$3:$A2185,O$2,$B$3:$B2185))</f>
        <v/>
      </c>
      <c r="P2185" s="0" t="str">
        <f aca="false">IF(ISBLANK(A2185),"",SUMIF($A$3:$A2185,P$2,$B$3:$B2185))</f>
        <v/>
      </c>
      <c r="Q2185" s="0" t="str">
        <f aca="false">IF(ISBLANK(A2185),"",SUMIF($A$3:$A2185,Q$2,$B$3:$B2185))</f>
        <v/>
      </c>
      <c r="R2185" s="0" t="str">
        <f aca="false">IF(ISBLANK(A2185),"",SUMIF($A$3:$A2185,R$2,$B$3:$B2185))</f>
        <v/>
      </c>
      <c r="T2185" s="9" t="str">
        <f aca="false">IF(ISBLANK(A2185),"",IF($A2185=T$2,$C2185,T2184))</f>
        <v/>
      </c>
      <c r="U2185" s="9" t="str">
        <f aca="false">IF(ISBLANK(A2185),"",IF($A2185=U$2,$C2185,U2184))</f>
        <v/>
      </c>
      <c r="V2185" s="9" t="str">
        <f aca="false">IF(ISBLANK(A2185),"",IF($A2185=V$2,$C2185,V2184))</f>
        <v/>
      </c>
      <c r="W2185" s="9" t="str">
        <f aca="false">IF(ISBLANK(A2185),"",IF($A2185=W$2,$C2185,W2184))</f>
        <v/>
      </c>
    </row>
    <row r="2186" customFormat="false" ht="14.1" hidden="false" customHeight="false" outlineLevel="0" collapsed="false">
      <c r="H2186" s="8" t="n">
        <f aca="false">IF(ISBLANK(D2186),,LEFT(D2186,LEN(D2186)-6)*1)</f>
        <v>0</v>
      </c>
      <c r="I2186" s="9" t="str">
        <f aca="false">IF(ISBLANK(A2186),"",-B2186*C2186)</f>
        <v/>
      </c>
      <c r="J2186" s="9" t="str">
        <f aca="false">IF(ISBLANK(A2186),"",-SUM(I$3:I2186))</f>
        <v/>
      </c>
      <c r="K2186" s="9" t="str">
        <f aca="false">IF(ISBLANK(A2186),"",SUMPRODUCT(O2186:R2186,T2186:W2186)-J2186)</f>
        <v/>
      </c>
      <c r="L2186" s="5" t="str">
        <f aca="false">IF(ISBLANK(A2186),"",K2186/$M$1)</f>
        <v/>
      </c>
      <c r="M2186" s="5" t="str">
        <f aca="false">IF(ISBLANK(A2186),"",K2186/($M$1+SUM(K$3:K2185)))</f>
        <v/>
      </c>
      <c r="N2186" s="0" t="str">
        <f aca="false">IF(ISBLANK(A2186),"",IF(H2187=0,NETWORKDAYS($H$3,H2186,holiday!$B$2:$B$10),IF(DAY(H2186)&lt;DAY(H2187),NETWORKDAYS($H$3,H2186,holiday!$B$2:$B$10),0)))</f>
        <v/>
      </c>
      <c r="O2186" s="0" t="str">
        <f aca="false">IF(ISBLANK(A2186),"",SUMIF($A$3:$A2186,O$2,$B$3:$B2186))</f>
        <v/>
      </c>
      <c r="P2186" s="0" t="str">
        <f aca="false">IF(ISBLANK(A2186),"",SUMIF($A$3:$A2186,P$2,$B$3:$B2186))</f>
        <v/>
      </c>
      <c r="Q2186" s="0" t="str">
        <f aca="false">IF(ISBLANK(A2186),"",SUMIF($A$3:$A2186,Q$2,$B$3:$B2186))</f>
        <v/>
      </c>
      <c r="R2186" s="0" t="str">
        <f aca="false">IF(ISBLANK(A2186),"",SUMIF($A$3:$A2186,R$2,$B$3:$B2186))</f>
        <v/>
      </c>
      <c r="T2186" s="9" t="str">
        <f aca="false">IF(ISBLANK(A2186),"",IF($A2186=T$2,$C2186,T2185))</f>
        <v/>
      </c>
      <c r="U2186" s="9" t="str">
        <f aca="false">IF(ISBLANK(A2186),"",IF($A2186=U$2,$C2186,U2185))</f>
        <v/>
      </c>
      <c r="V2186" s="9" t="str">
        <f aca="false">IF(ISBLANK(A2186),"",IF($A2186=V$2,$C2186,V2185))</f>
        <v/>
      </c>
      <c r="W2186" s="9" t="str">
        <f aca="false">IF(ISBLANK(A2186),"",IF($A2186=W$2,$C2186,W2185))</f>
        <v/>
      </c>
    </row>
    <row r="2187" customFormat="false" ht="14.1" hidden="false" customHeight="false" outlineLevel="0" collapsed="false">
      <c r="H2187" s="8" t="n">
        <f aca="false">IF(ISBLANK(D2187),,LEFT(D2187,LEN(D2187)-6)*1)</f>
        <v>0</v>
      </c>
      <c r="I2187" s="9" t="str">
        <f aca="false">IF(ISBLANK(A2187),"",-B2187*C2187)</f>
        <v/>
      </c>
      <c r="J2187" s="9" t="str">
        <f aca="false">IF(ISBLANK(A2187),"",-SUM(I$3:I2187))</f>
        <v/>
      </c>
      <c r="K2187" s="9" t="str">
        <f aca="false">IF(ISBLANK(A2187),"",SUMPRODUCT(O2187:R2187,T2187:W2187)-J2187)</f>
        <v/>
      </c>
      <c r="L2187" s="5" t="str">
        <f aca="false">IF(ISBLANK(A2187),"",K2187/$M$1)</f>
        <v/>
      </c>
      <c r="M2187" s="5" t="str">
        <f aca="false">IF(ISBLANK(A2187),"",K2187/($M$1+SUM(K$3:K2186)))</f>
        <v/>
      </c>
      <c r="N2187" s="0" t="str">
        <f aca="false">IF(ISBLANK(A2187),"",IF(H2188=0,NETWORKDAYS($H$3,H2187,holiday!$B$2:$B$10),IF(DAY(H2187)&lt;DAY(H2188),NETWORKDAYS($H$3,H2187,holiday!$B$2:$B$10),0)))</f>
        <v/>
      </c>
      <c r="O2187" s="0" t="str">
        <f aca="false">IF(ISBLANK(A2187),"",SUMIF($A$3:$A2187,O$2,$B$3:$B2187))</f>
        <v/>
      </c>
      <c r="P2187" s="0" t="str">
        <f aca="false">IF(ISBLANK(A2187),"",SUMIF($A$3:$A2187,P$2,$B$3:$B2187))</f>
        <v/>
      </c>
      <c r="Q2187" s="0" t="str">
        <f aca="false">IF(ISBLANK(A2187),"",SUMIF($A$3:$A2187,Q$2,$B$3:$B2187))</f>
        <v/>
      </c>
      <c r="R2187" s="0" t="str">
        <f aca="false">IF(ISBLANK(A2187),"",SUMIF($A$3:$A2187,R$2,$B$3:$B2187))</f>
        <v/>
      </c>
      <c r="T2187" s="9" t="str">
        <f aca="false">IF(ISBLANK(A2187),"",IF($A2187=T$2,$C2187,T2186))</f>
        <v/>
      </c>
      <c r="U2187" s="9" t="str">
        <f aca="false">IF(ISBLANK(A2187),"",IF($A2187=U$2,$C2187,U2186))</f>
        <v/>
      </c>
      <c r="V2187" s="9" t="str">
        <f aca="false">IF(ISBLANK(A2187),"",IF($A2187=V$2,$C2187,V2186))</f>
        <v/>
      </c>
      <c r="W2187" s="9" t="str">
        <f aca="false">IF(ISBLANK(A2187),"",IF($A2187=W$2,$C2187,W2186))</f>
        <v/>
      </c>
    </row>
    <row r="2188" customFormat="false" ht="14.1" hidden="false" customHeight="false" outlineLevel="0" collapsed="false">
      <c r="H2188" s="8" t="n">
        <f aca="false">IF(ISBLANK(D2188),,LEFT(D2188,LEN(D2188)-6)*1)</f>
        <v>0</v>
      </c>
      <c r="I2188" s="9" t="str">
        <f aca="false">IF(ISBLANK(A2188),"",-B2188*C2188)</f>
        <v/>
      </c>
      <c r="J2188" s="9" t="str">
        <f aca="false">IF(ISBLANK(A2188),"",-SUM(I$3:I2188))</f>
        <v/>
      </c>
      <c r="K2188" s="9" t="str">
        <f aca="false">IF(ISBLANK(A2188),"",SUMPRODUCT(O2188:R2188,T2188:W2188)-J2188)</f>
        <v/>
      </c>
      <c r="L2188" s="5" t="str">
        <f aca="false">IF(ISBLANK(A2188),"",K2188/$M$1)</f>
        <v/>
      </c>
      <c r="M2188" s="5" t="str">
        <f aca="false">IF(ISBLANK(A2188),"",K2188/($M$1+SUM(K$3:K2187)))</f>
        <v/>
      </c>
      <c r="N2188" s="0" t="str">
        <f aca="false">IF(ISBLANK(A2188),"",IF(H2189=0,NETWORKDAYS($H$3,H2188,holiday!$B$2:$B$10),IF(DAY(H2188)&lt;DAY(H2189),NETWORKDAYS($H$3,H2188,holiday!$B$2:$B$10),0)))</f>
        <v/>
      </c>
      <c r="O2188" s="0" t="str">
        <f aca="false">IF(ISBLANK(A2188),"",SUMIF($A$3:$A2188,O$2,$B$3:$B2188))</f>
        <v/>
      </c>
      <c r="P2188" s="0" t="str">
        <f aca="false">IF(ISBLANK(A2188),"",SUMIF($A$3:$A2188,P$2,$B$3:$B2188))</f>
        <v/>
      </c>
      <c r="Q2188" s="0" t="str">
        <f aca="false">IF(ISBLANK(A2188),"",SUMIF($A$3:$A2188,Q$2,$B$3:$B2188))</f>
        <v/>
      </c>
      <c r="R2188" s="0" t="str">
        <f aca="false">IF(ISBLANK(A2188),"",SUMIF($A$3:$A2188,R$2,$B$3:$B2188))</f>
        <v/>
      </c>
      <c r="T2188" s="9" t="str">
        <f aca="false">IF(ISBLANK(A2188),"",IF($A2188=T$2,$C2188,T2187))</f>
        <v/>
      </c>
      <c r="U2188" s="9" t="str">
        <f aca="false">IF(ISBLANK(A2188),"",IF($A2188=U$2,$C2188,U2187))</f>
        <v/>
      </c>
      <c r="V2188" s="9" t="str">
        <f aca="false">IF(ISBLANK(A2188),"",IF($A2188=V$2,$C2188,V2187))</f>
        <v/>
      </c>
      <c r="W2188" s="9" t="str">
        <f aca="false">IF(ISBLANK(A2188),"",IF($A2188=W$2,$C2188,W2187))</f>
        <v/>
      </c>
    </row>
    <row r="2189" customFormat="false" ht="14.1" hidden="false" customHeight="false" outlineLevel="0" collapsed="false">
      <c r="H2189" s="8" t="n">
        <f aca="false">IF(ISBLANK(D2189),,LEFT(D2189,LEN(D2189)-6)*1)</f>
        <v>0</v>
      </c>
      <c r="I2189" s="9" t="str">
        <f aca="false">IF(ISBLANK(A2189),"",-B2189*C2189)</f>
        <v/>
      </c>
      <c r="J2189" s="9" t="str">
        <f aca="false">IF(ISBLANK(A2189),"",-SUM(I$3:I2189))</f>
        <v/>
      </c>
      <c r="K2189" s="9" t="str">
        <f aca="false">IF(ISBLANK(A2189),"",SUMPRODUCT(O2189:R2189,T2189:W2189)-J2189)</f>
        <v/>
      </c>
      <c r="L2189" s="5" t="str">
        <f aca="false">IF(ISBLANK(A2189),"",K2189/$M$1)</f>
        <v/>
      </c>
      <c r="M2189" s="5" t="str">
        <f aca="false">IF(ISBLANK(A2189),"",K2189/($M$1+SUM(K$3:K2188)))</f>
        <v/>
      </c>
      <c r="N2189" s="0" t="str">
        <f aca="false">IF(ISBLANK(A2189),"",IF(H2190=0,NETWORKDAYS($H$3,H2189,holiday!$B$2:$B$10),IF(DAY(H2189)&lt;DAY(H2190),NETWORKDAYS($H$3,H2189,holiday!$B$2:$B$10),0)))</f>
        <v/>
      </c>
      <c r="O2189" s="0" t="str">
        <f aca="false">IF(ISBLANK(A2189),"",SUMIF($A$3:$A2189,O$2,$B$3:$B2189))</f>
        <v/>
      </c>
      <c r="P2189" s="0" t="str">
        <f aca="false">IF(ISBLANK(A2189),"",SUMIF($A$3:$A2189,P$2,$B$3:$B2189))</f>
        <v/>
      </c>
      <c r="Q2189" s="0" t="str">
        <f aca="false">IF(ISBLANK(A2189),"",SUMIF($A$3:$A2189,Q$2,$B$3:$B2189))</f>
        <v/>
      </c>
      <c r="R2189" s="0" t="str">
        <f aca="false">IF(ISBLANK(A2189),"",SUMIF($A$3:$A2189,R$2,$B$3:$B2189))</f>
        <v/>
      </c>
      <c r="T2189" s="9" t="str">
        <f aca="false">IF(ISBLANK(A2189),"",IF($A2189=T$2,$C2189,T2188))</f>
        <v/>
      </c>
      <c r="U2189" s="9" t="str">
        <f aca="false">IF(ISBLANK(A2189),"",IF($A2189=U$2,$C2189,U2188))</f>
        <v/>
      </c>
      <c r="V2189" s="9" t="str">
        <f aca="false">IF(ISBLANK(A2189),"",IF($A2189=V$2,$C2189,V2188))</f>
        <v/>
      </c>
      <c r="W2189" s="9" t="str">
        <f aca="false">IF(ISBLANK(A2189),"",IF($A2189=W$2,$C2189,W2188))</f>
        <v/>
      </c>
    </row>
    <row r="2190" customFormat="false" ht="14.1" hidden="false" customHeight="false" outlineLevel="0" collapsed="false">
      <c r="H2190" s="8" t="n">
        <f aca="false">IF(ISBLANK(D2190),,LEFT(D2190,LEN(D2190)-6)*1)</f>
        <v>0</v>
      </c>
      <c r="I2190" s="9" t="str">
        <f aca="false">IF(ISBLANK(A2190),"",-B2190*C2190)</f>
        <v/>
      </c>
      <c r="J2190" s="9" t="str">
        <f aca="false">IF(ISBLANK(A2190),"",-SUM(I$3:I2190))</f>
        <v/>
      </c>
      <c r="K2190" s="9" t="str">
        <f aca="false">IF(ISBLANK(A2190),"",SUMPRODUCT(O2190:R2190,T2190:W2190)-J2190)</f>
        <v/>
      </c>
      <c r="L2190" s="5" t="str">
        <f aca="false">IF(ISBLANK(A2190),"",K2190/$M$1)</f>
        <v/>
      </c>
      <c r="M2190" s="5" t="str">
        <f aca="false">IF(ISBLANK(A2190),"",K2190/($M$1+SUM(K$3:K2189)))</f>
        <v/>
      </c>
      <c r="N2190" s="0" t="str">
        <f aca="false">IF(ISBLANK(A2190),"",IF(H2191=0,NETWORKDAYS($H$3,H2190,holiday!$B$2:$B$10),IF(DAY(H2190)&lt;DAY(H2191),NETWORKDAYS($H$3,H2190,holiday!$B$2:$B$10),0)))</f>
        <v/>
      </c>
      <c r="O2190" s="0" t="str">
        <f aca="false">IF(ISBLANK(A2190),"",SUMIF($A$3:$A2190,O$2,$B$3:$B2190))</f>
        <v/>
      </c>
      <c r="P2190" s="0" t="str">
        <f aca="false">IF(ISBLANK(A2190),"",SUMIF($A$3:$A2190,P$2,$B$3:$B2190))</f>
        <v/>
      </c>
      <c r="Q2190" s="0" t="str">
        <f aca="false">IF(ISBLANK(A2190),"",SUMIF($A$3:$A2190,Q$2,$B$3:$B2190))</f>
        <v/>
      </c>
      <c r="R2190" s="0" t="str">
        <f aca="false">IF(ISBLANK(A2190),"",SUMIF($A$3:$A2190,R$2,$B$3:$B2190))</f>
        <v/>
      </c>
      <c r="T2190" s="9" t="str">
        <f aca="false">IF(ISBLANK(A2190),"",IF($A2190=T$2,$C2190,T2189))</f>
        <v/>
      </c>
      <c r="U2190" s="9" t="str">
        <f aca="false">IF(ISBLANK(A2190),"",IF($A2190=U$2,$C2190,U2189))</f>
        <v/>
      </c>
      <c r="V2190" s="9" t="str">
        <f aca="false">IF(ISBLANK(A2190),"",IF($A2190=V$2,$C2190,V2189))</f>
        <v/>
      </c>
      <c r="W2190" s="9" t="str">
        <f aca="false">IF(ISBLANK(A2190),"",IF($A2190=W$2,$C2190,W2189))</f>
        <v/>
      </c>
    </row>
    <row r="2191" customFormat="false" ht="14.1" hidden="false" customHeight="false" outlineLevel="0" collapsed="false">
      <c r="H2191" s="8" t="n">
        <f aca="false">IF(ISBLANK(D2191),,LEFT(D2191,LEN(D2191)-6)*1)</f>
        <v>0</v>
      </c>
      <c r="I2191" s="9" t="str">
        <f aca="false">IF(ISBLANK(A2191),"",-B2191*C2191)</f>
        <v/>
      </c>
      <c r="J2191" s="9" t="str">
        <f aca="false">IF(ISBLANK(A2191),"",-SUM(I$3:I2191))</f>
        <v/>
      </c>
      <c r="K2191" s="9" t="str">
        <f aca="false">IF(ISBLANK(A2191),"",SUMPRODUCT(O2191:R2191,T2191:W2191)-J2191)</f>
        <v/>
      </c>
      <c r="L2191" s="5" t="str">
        <f aca="false">IF(ISBLANK(A2191),"",K2191/$M$1)</f>
        <v/>
      </c>
      <c r="M2191" s="5" t="str">
        <f aca="false">IF(ISBLANK(A2191),"",K2191/($M$1+SUM(K$3:K2190)))</f>
        <v/>
      </c>
      <c r="N2191" s="0" t="str">
        <f aca="false">IF(ISBLANK(A2191),"",IF(H2192=0,NETWORKDAYS($H$3,H2191,holiday!$B$2:$B$10),IF(DAY(H2191)&lt;DAY(H2192),NETWORKDAYS($H$3,H2191,holiday!$B$2:$B$10),0)))</f>
        <v/>
      </c>
      <c r="O2191" s="0" t="str">
        <f aca="false">IF(ISBLANK(A2191),"",SUMIF($A$3:$A2191,O$2,$B$3:$B2191))</f>
        <v/>
      </c>
      <c r="P2191" s="0" t="str">
        <f aca="false">IF(ISBLANK(A2191),"",SUMIF($A$3:$A2191,P$2,$B$3:$B2191))</f>
        <v/>
      </c>
      <c r="Q2191" s="0" t="str">
        <f aca="false">IF(ISBLANK(A2191),"",SUMIF($A$3:$A2191,Q$2,$B$3:$B2191))</f>
        <v/>
      </c>
      <c r="R2191" s="0" t="str">
        <f aca="false">IF(ISBLANK(A2191),"",SUMIF($A$3:$A2191,R$2,$B$3:$B2191))</f>
        <v/>
      </c>
      <c r="T2191" s="9" t="str">
        <f aca="false">IF(ISBLANK(A2191),"",IF($A2191=T$2,$C2191,T2190))</f>
        <v/>
      </c>
      <c r="U2191" s="9" t="str">
        <f aca="false">IF(ISBLANK(A2191),"",IF($A2191=U$2,$C2191,U2190))</f>
        <v/>
      </c>
      <c r="V2191" s="9" t="str">
        <f aca="false">IF(ISBLANK(A2191),"",IF($A2191=V$2,$C2191,V2190))</f>
        <v/>
      </c>
      <c r="W2191" s="9" t="str">
        <f aca="false">IF(ISBLANK(A2191),"",IF($A2191=W$2,$C2191,W2190))</f>
        <v/>
      </c>
    </row>
    <row r="2192" customFormat="false" ht="14.1" hidden="false" customHeight="false" outlineLevel="0" collapsed="false">
      <c r="H2192" s="8" t="n">
        <f aca="false">IF(ISBLANK(D2192),,LEFT(D2192,LEN(D2192)-6)*1)</f>
        <v>0</v>
      </c>
      <c r="I2192" s="9" t="str">
        <f aca="false">IF(ISBLANK(A2192),"",-B2192*C2192)</f>
        <v/>
      </c>
      <c r="J2192" s="9" t="str">
        <f aca="false">IF(ISBLANK(A2192),"",-SUM(I$3:I2192))</f>
        <v/>
      </c>
      <c r="K2192" s="9" t="str">
        <f aca="false">IF(ISBLANK(A2192),"",SUMPRODUCT(O2192:R2192,T2192:W2192)-J2192)</f>
        <v/>
      </c>
      <c r="L2192" s="5" t="str">
        <f aca="false">IF(ISBLANK(A2192),"",K2192/$M$1)</f>
        <v/>
      </c>
      <c r="M2192" s="5" t="str">
        <f aca="false">IF(ISBLANK(A2192),"",K2192/($M$1+SUM(K$3:K2191)))</f>
        <v/>
      </c>
      <c r="N2192" s="0" t="str">
        <f aca="false">IF(ISBLANK(A2192),"",IF(H2193=0,NETWORKDAYS($H$3,H2192,holiday!$B$2:$B$10),IF(DAY(H2192)&lt;DAY(H2193),NETWORKDAYS($H$3,H2192,holiday!$B$2:$B$10),0)))</f>
        <v/>
      </c>
      <c r="O2192" s="0" t="str">
        <f aca="false">IF(ISBLANK(A2192),"",SUMIF($A$3:$A2192,O$2,$B$3:$B2192))</f>
        <v/>
      </c>
      <c r="P2192" s="0" t="str">
        <f aca="false">IF(ISBLANK(A2192),"",SUMIF($A$3:$A2192,P$2,$B$3:$B2192))</f>
        <v/>
      </c>
      <c r="Q2192" s="0" t="str">
        <f aca="false">IF(ISBLANK(A2192),"",SUMIF($A$3:$A2192,Q$2,$B$3:$B2192))</f>
        <v/>
      </c>
      <c r="R2192" s="0" t="str">
        <f aca="false">IF(ISBLANK(A2192),"",SUMIF($A$3:$A2192,R$2,$B$3:$B2192))</f>
        <v/>
      </c>
      <c r="T2192" s="9" t="str">
        <f aca="false">IF(ISBLANK(A2192),"",IF($A2192=T$2,$C2192,T2191))</f>
        <v/>
      </c>
      <c r="U2192" s="9" t="str">
        <f aca="false">IF(ISBLANK(A2192),"",IF($A2192=U$2,$C2192,U2191))</f>
        <v/>
      </c>
      <c r="V2192" s="9" t="str">
        <f aca="false">IF(ISBLANK(A2192),"",IF($A2192=V$2,$C2192,V2191))</f>
        <v/>
      </c>
      <c r="W2192" s="9" t="str">
        <f aca="false">IF(ISBLANK(A2192),"",IF($A2192=W$2,$C2192,W2191))</f>
        <v/>
      </c>
    </row>
    <row r="2193" customFormat="false" ht="14.1" hidden="false" customHeight="false" outlineLevel="0" collapsed="false">
      <c r="H2193" s="8" t="n">
        <f aca="false">IF(ISBLANK(D2193),,LEFT(D2193,LEN(D2193)-6)*1)</f>
        <v>0</v>
      </c>
      <c r="I2193" s="9" t="str">
        <f aca="false">IF(ISBLANK(A2193),"",-B2193*C2193)</f>
        <v/>
      </c>
      <c r="J2193" s="9" t="str">
        <f aca="false">IF(ISBLANK(A2193),"",-SUM(I$3:I2193))</f>
        <v/>
      </c>
      <c r="K2193" s="9" t="str">
        <f aca="false">IF(ISBLANK(A2193),"",SUMPRODUCT(O2193:R2193,T2193:W2193)-J2193)</f>
        <v/>
      </c>
      <c r="L2193" s="5" t="str">
        <f aca="false">IF(ISBLANK(A2193),"",K2193/$M$1)</f>
        <v/>
      </c>
      <c r="M2193" s="5" t="str">
        <f aca="false">IF(ISBLANK(A2193),"",K2193/($M$1+SUM(K$3:K2192)))</f>
        <v/>
      </c>
      <c r="N2193" s="0" t="str">
        <f aca="false">IF(ISBLANK(A2193),"",IF(H2194=0,NETWORKDAYS($H$3,H2193,holiday!$B$2:$B$10),IF(DAY(H2193)&lt;DAY(H2194),NETWORKDAYS($H$3,H2193,holiday!$B$2:$B$10),0)))</f>
        <v/>
      </c>
      <c r="O2193" s="0" t="str">
        <f aca="false">IF(ISBLANK(A2193),"",SUMIF($A$3:$A2193,O$2,$B$3:$B2193))</f>
        <v/>
      </c>
      <c r="P2193" s="0" t="str">
        <f aca="false">IF(ISBLANK(A2193),"",SUMIF($A$3:$A2193,P$2,$B$3:$B2193))</f>
        <v/>
      </c>
      <c r="Q2193" s="0" t="str">
        <f aca="false">IF(ISBLANK(A2193),"",SUMIF($A$3:$A2193,Q$2,$B$3:$B2193))</f>
        <v/>
      </c>
      <c r="R2193" s="0" t="str">
        <f aca="false">IF(ISBLANK(A2193),"",SUMIF($A$3:$A2193,R$2,$B$3:$B2193))</f>
        <v/>
      </c>
      <c r="T2193" s="9" t="str">
        <f aca="false">IF(ISBLANK(A2193),"",IF($A2193=T$2,$C2193,T2192))</f>
        <v/>
      </c>
      <c r="U2193" s="9" t="str">
        <f aca="false">IF(ISBLANK(A2193),"",IF($A2193=U$2,$C2193,U2192))</f>
        <v/>
      </c>
      <c r="V2193" s="9" t="str">
        <f aca="false">IF(ISBLANK(A2193),"",IF($A2193=V$2,$C2193,V2192))</f>
        <v/>
      </c>
      <c r="W2193" s="9" t="str">
        <f aca="false">IF(ISBLANK(A2193),"",IF($A2193=W$2,$C2193,W2192))</f>
        <v/>
      </c>
    </row>
    <row r="2194" customFormat="false" ht="14.1" hidden="false" customHeight="false" outlineLevel="0" collapsed="false">
      <c r="H2194" s="8" t="n">
        <f aca="false">IF(ISBLANK(D2194),,LEFT(D2194,LEN(D2194)-6)*1)</f>
        <v>0</v>
      </c>
      <c r="I2194" s="9" t="str">
        <f aca="false">IF(ISBLANK(A2194),"",-B2194*C2194)</f>
        <v/>
      </c>
      <c r="J2194" s="9" t="str">
        <f aca="false">IF(ISBLANK(A2194),"",-SUM(I$3:I2194))</f>
        <v/>
      </c>
      <c r="K2194" s="9" t="str">
        <f aca="false">IF(ISBLANK(A2194),"",SUMPRODUCT(O2194:R2194,T2194:W2194)-J2194)</f>
        <v/>
      </c>
      <c r="L2194" s="5" t="str">
        <f aca="false">IF(ISBLANK(A2194),"",K2194/$M$1)</f>
        <v/>
      </c>
      <c r="M2194" s="5" t="str">
        <f aca="false">IF(ISBLANK(A2194),"",K2194/($M$1+SUM(K$3:K2193)))</f>
        <v/>
      </c>
      <c r="N2194" s="0" t="str">
        <f aca="false">IF(ISBLANK(A2194),"",IF(H2195=0,NETWORKDAYS($H$3,H2194,holiday!$B$2:$B$10),IF(DAY(H2194)&lt;DAY(H2195),NETWORKDAYS($H$3,H2194,holiday!$B$2:$B$10),0)))</f>
        <v/>
      </c>
      <c r="O2194" s="0" t="str">
        <f aca="false">IF(ISBLANK(A2194),"",SUMIF($A$3:$A2194,O$2,$B$3:$B2194))</f>
        <v/>
      </c>
      <c r="P2194" s="0" t="str">
        <f aca="false">IF(ISBLANK(A2194),"",SUMIF($A$3:$A2194,P$2,$B$3:$B2194))</f>
        <v/>
      </c>
      <c r="Q2194" s="0" t="str">
        <f aca="false">IF(ISBLANK(A2194),"",SUMIF($A$3:$A2194,Q$2,$B$3:$B2194))</f>
        <v/>
      </c>
      <c r="R2194" s="0" t="str">
        <f aca="false">IF(ISBLANK(A2194),"",SUMIF($A$3:$A2194,R$2,$B$3:$B2194))</f>
        <v/>
      </c>
      <c r="T2194" s="9" t="str">
        <f aca="false">IF(ISBLANK(A2194),"",IF($A2194=T$2,$C2194,T2193))</f>
        <v/>
      </c>
      <c r="U2194" s="9" t="str">
        <f aca="false">IF(ISBLANK(A2194),"",IF($A2194=U$2,$C2194,U2193))</f>
        <v/>
      </c>
      <c r="V2194" s="9" t="str">
        <f aca="false">IF(ISBLANK(A2194),"",IF($A2194=V$2,$C2194,V2193))</f>
        <v/>
      </c>
      <c r="W2194" s="9" t="str">
        <f aca="false">IF(ISBLANK(A2194),"",IF($A2194=W$2,$C2194,W2193))</f>
        <v/>
      </c>
    </row>
    <row r="2195" customFormat="false" ht="14.1" hidden="false" customHeight="false" outlineLevel="0" collapsed="false">
      <c r="H2195" s="8" t="n">
        <f aca="false">IF(ISBLANK(D2195),,LEFT(D2195,LEN(D2195)-6)*1)</f>
        <v>0</v>
      </c>
      <c r="I2195" s="9" t="str">
        <f aca="false">IF(ISBLANK(A2195),"",-B2195*C2195)</f>
        <v/>
      </c>
      <c r="J2195" s="9" t="str">
        <f aca="false">IF(ISBLANK(A2195),"",-SUM(I$3:I2195))</f>
        <v/>
      </c>
      <c r="K2195" s="9" t="str">
        <f aca="false">IF(ISBLANK(A2195),"",SUMPRODUCT(O2195:R2195,T2195:W2195)-J2195)</f>
        <v/>
      </c>
      <c r="L2195" s="5" t="str">
        <f aca="false">IF(ISBLANK(A2195),"",K2195/$M$1)</f>
        <v/>
      </c>
      <c r="M2195" s="5" t="str">
        <f aca="false">IF(ISBLANK(A2195),"",K2195/($M$1+SUM(K$3:K2194)))</f>
        <v/>
      </c>
      <c r="N2195" s="0" t="str">
        <f aca="false">IF(ISBLANK(A2195),"",IF(H2196=0,NETWORKDAYS($H$3,H2195,holiday!$B$2:$B$10),IF(DAY(H2195)&lt;DAY(H2196),NETWORKDAYS($H$3,H2195,holiday!$B$2:$B$10),0)))</f>
        <v/>
      </c>
      <c r="O2195" s="0" t="str">
        <f aca="false">IF(ISBLANK(A2195),"",SUMIF($A$3:$A2195,O$2,$B$3:$B2195))</f>
        <v/>
      </c>
      <c r="P2195" s="0" t="str">
        <f aca="false">IF(ISBLANK(A2195),"",SUMIF($A$3:$A2195,P$2,$B$3:$B2195))</f>
        <v/>
      </c>
      <c r="Q2195" s="0" t="str">
        <f aca="false">IF(ISBLANK(A2195),"",SUMIF($A$3:$A2195,Q$2,$B$3:$B2195))</f>
        <v/>
      </c>
      <c r="R2195" s="0" t="str">
        <f aca="false">IF(ISBLANK(A2195),"",SUMIF($A$3:$A2195,R$2,$B$3:$B2195))</f>
        <v/>
      </c>
      <c r="T2195" s="9" t="str">
        <f aca="false">IF(ISBLANK(A2195),"",IF($A2195=T$2,$C2195,T2194))</f>
        <v/>
      </c>
      <c r="U2195" s="9" t="str">
        <f aca="false">IF(ISBLANK(A2195),"",IF($A2195=U$2,$C2195,U2194))</f>
        <v/>
      </c>
      <c r="V2195" s="9" t="str">
        <f aca="false">IF(ISBLANK(A2195),"",IF($A2195=V$2,$C2195,V2194))</f>
        <v/>
      </c>
      <c r="W2195" s="9" t="str">
        <f aca="false">IF(ISBLANK(A2195),"",IF($A2195=W$2,$C2195,W2194))</f>
        <v/>
      </c>
    </row>
    <row r="2196" customFormat="false" ht="14.1" hidden="false" customHeight="false" outlineLevel="0" collapsed="false">
      <c r="H2196" s="8" t="n">
        <f aca="false">IF(ISBLANK(D2196),,LEFT(D2196,LEN(D2196)-6)*1)</f>
        <v>0</v>
      </c>
      <c r="I2196" s="9" t="str">
        <f aca="false">IF(ISBLANK(A2196),"",-B2196*C2196)</f>
        <v/>
      </c>
      <c r="J2196" s="9" t="str">
        <f aca="false">IF(ISBLANK(A2196),"",-SUM(I$3:I2196))</f>
        <v/>
      </c>
      <c r="K2196" s="9" t="str">
        <f aca="false">IF(ISBLANK(A2196),"",SUMPRODUCT(O2196:R2196,T2196:W2196)-J2196)</f>
        <v/>
      </c>
      <c r="L2196" s="5" t="str">
        <f aca="false">IF(ISBLANK(A2196),"",K2196/$M$1)</f>
        <v/>
      </c>
      <c r="M2196" s="5" t="str">
        <f aca="false">IF(ISBLANK(A2196),"",K2196/($M$1+SUM(K$3:K2195)))</f>
        <v/>
      </c>
      <c r="N2196" s="0" t="str">
        <f aca="false">IF(ISBLANK(A2196),"",IF(H2197=0,NETWORKDAYS($H$3,H2196,holiday!$B$2:$B$10),IF(DAY(H2196)&lt;DAY(H2197),NETWORKDAYS($H$3,H2196,holiday!$B$2:$B$10),0)))</f>
        <v/>
      </c>
      <c r="O2196" s="0" t="str">
        <f aca="false">IF(ISBLANK(A2196),"",SUMIF($A$3:$A2196,O$2,$B$3:$B2196))</f>
        <v/>
      </c>
      <c r="P2196" s="0" t="str">
        <f aca="false">IF(ISBLANK(A2196),"",SUMIF($A$3:$A2196,P$2,$B$3:$B2196))</f>
        <v/>
      </c>
      <c r="Q2196" s="0" t="str">
        <f aca="false">IF(ISBLANK(A2196),"",SUMIF($A$3:$A2196,Q$2,$B$3:$B2196))</f>
        <v/>
      </c>
      <c r="R2196" s="0" t="str">
        <f aca="false">IF(ISBLANK(A2196),"",SUMIF($A$3:$A2196,R$2,$B$3:$B2196))</f>
        <v/>
      </c>
      <c r="T2196" s="9" t="str">
        <f aca="false">IF(ISBLANK(A2196),"",IF($A2196=T$2,$C2196,T2195))</f>
        <v/>
      </c>
      <c r="U2196" s="9" t="str">
        <f aca="false">IF(ISBLANK(A2196),"",IF($A2196=U$2,$C2196,U2195))</f>
        <v/>
      </c>
      <c r="V2196" s="9" t="str">
        <f aca="false">IF(ISBLANK(A2196),"",IF($A2196=V$2,$C2196,V2195))</f>
        <v/>
      </c>
      <c r="W2196" s="9" t="str">
        <f aca="false">IF(ISBLANK(A2196),"",IF($A2196=W$2,$C2196,W2195))</f>
        <v/>
      </c>
    </row>
    <row r="2197" customFormat="false" ht="14.1" hidden="false" customHeight="false" outlineLevel="0" collapsed="false">
      <c r="H2197" s="8" t="n">
        <f aca="false">IF(ISBLANK(D2197),,LEFT(D2197,LEN(D2197)-6)*1)</f>
        <v>0</v>
      </c>
      <c r="I2197" s="9" t="str">
        <f aca="false">IF(ISBLANK(A2197),"",-B2197*C2197)</f>
        <v/>
      </c>
      <c r="J2197" s="9" t="str">
        <f aca="false">IF(ISBLANK(A2197),"",-SUM(I$3:I2197))</f>
        <v/>
      </c>
      <c r="K2197" s="9" t="str">
        <f aca="false">IF(ISBLANK(A2197),"",SUMPRODUCT(O2197:R2197,T2197:W2197)-J2197)</f>
        <v/>
      </c>
      <c r="L2197" s="5" t="str">
        <f aca="false">IF(ISBLANK(A2197),"",K2197/$M$1)</f>
        <v/>
      </c>
      <c r="M2197" s="5" t="str">
        <f aca="false">IF(ISBLANK(A2197),"",K2197/($M$1+SUM(K$3:K2196)))</f>
        <v/>
      </c>
      <c r="N2197" s="0" t="str">
        <f aca="false">IF(ISBLANK(A2197),"",IF(H2198=0,NETWORKDAYS($H$3,H2197,holiday!$B$2:$B$10),IF(DAY(H2197)&lt;DAY(H2198),NETWORKDAYS($H$3,H2197,holiday!$B$2:$B$10),0)))</f>
        <v/>
      </c>
      <c r="O2197" s="0" t="str">
        <f aca="false">IF(ISBLANK(A2197),"",SUMIF($A$3:$A2197,O$2,$B$3:$B2197))</f>
        <v/>
      </c>
      <c r="P2197" s="0" t="str">
        <f aca="false">IF(ISBLANK(A2197),"",SUMIF($A$3:$A2197,P$2,$B$3:$B2197))</f>
        <v/>
      </c>
      <c r="Q2197" s="0" t="str">
        <f aca="false">IF(ISBLANK(A2197),"",SUMIF($A$3:$A2197,Q$2,$B$3:$B2197))</f>
        <v/>
      </c>
      <c r="R2197" s="0" t="str">
        <f aca="false">IF(ISBLANK(A2197),"",SUMIF($A$3:$A2197,R$2,$B$3:$B2197))</f>
        <v/>
      </c>
      <c r="T2197" s="9" t="str">
        <f aca="false">IF(ISBLANK(A2197),"",IF($A2197=T$2,$C2197,T2196))</f>
        <v/>
      </c>
      <c r="U2197" s="9" t="str">
        <f aca="false">IF(ISBLANK(A2197),"",IF($A2197=U$2,$C2197,U2196))</f>
        <v/>
      </c>
      <c r="V2197" s="9" t="str">
        <f aca="false">IF(ISBLANK(A2197),"",IF($A2197=V$2,$C2197,V2196))</f>
        <v/>
      </c>
      <c r="W2197" s="9" t="str">
        <f aca="false">IF(ISBLANK(A2197),"",IF($A2197=W$2,$C2197,W2196))</f>
        <v/>
      </c>
    </row>
    <row r="2198" customFormat="false" ht="14.1" hidden="false" customHeight="false" outlineLevel="0" collapsed="false">
      <c r="H2198" s="8" t="n">
        <f aca="false">IF(ISBLANK(D2198),,LEFT(D2198,LEN(D2198)-6)*1)</f>
        <v>0</v>
      </c>
      <c r="I2198" s="9" t="str">
        <f aca="false">IF(ISBLANK(A2198),"",-B2198*C2198)</f>
        <v/>
      </c>
      <c r="J2198" s="9" t="str">
        <f aca="false">IF(ISBLANK(A2198),"",-SUM(I$3:I2198))</f>
        <v/>
      </c>
      <c r="K2198" s="9" t="str">
        <f aca="false">IF(ISBLANK(A2198),"",SUMPRODUCT(O2198:R2198,T2198:W2198)-J2198)</f>
        <v/>
      </c>
      <c r="L2198" s="5" t="str">
        <f aca="false">IF(ISBLANK(A2198),"",K2198/$M$1)</f>
        <v/>
      </c>
      <c r="M2198" s="5" t="str">
        <f aca="false">IF(ISBLANK(A2198),"",K2198/($M$1+SUM(K$3:K2197)))</f>
        <v/>
      </c>
      <c r="N2198" s="0" t="str">
        <f aca="false">IF(ISBLANK(A2198),"",IF(H2199=0,NETWORKDAYS($H$3,H2198,holiday!$B$2:$B$10),IF(DAY(H2198)&lt;DAY(H2199),NETWORKDAYS($H$3,H2198,holiday!$B$2:$B$10),0)))</f>
        <v/>
      </c>
      <c r="O2198" s="0" t="str">
        <f aca="false">IF(ISBLANK(A2198),"",SUMIF($A$3:$A2198,O$2,$B$3:$B2198))</f>
        <v/>
      </c>
      <c r="P2198" s="0" t="str">
        <f aca="false">IF(ISBLANK(A2198),"",SUMIF($A$3:$A2198,P$2,$B$3:$B2198))</f>
        <v/>
      </c>
      <c r="Q2198" s="0" t="str">
        <f aca="false">IF(ISBLANK(A2198),"",SUMIF($A$3:$A2198,Q$2,$B$3:$B2198))</f>
        <v/>
      </c>
      <c r="R2198" s="0" t="str">
        <f aca="false">IF(ISBLANK(A2198),"",SUMIF($A$3:$A2198,R$2,$B$3:$B2198))</f>
        <v/>
      </c>
      <c r="T2198" s="9" t="str">
        <f aca="false">IF(ISBLANK(A2198),"",IF($A2198=T$2,$C2198,T2197))</f>
        <v/>
      </c>
      <c r="U2198" s="9" t="str">
        <f aca="false">IF(ISBLANK(A2198),"",IF($A2198=U$2,$C2198,U2197))</f>
        <v/>
      </c>
      <c r="V2198" s="9" t="str">
        <f aca="false">IF(ISBLANK(A2198),"",IF($A2198=V$2,$C2198,V2197))</f>
        <v/>
      </c>
      <c r="W2198" s="9" t="str">
        <f aca="false">IF(ISBLANK(A2198),"",IF($A2198=W$2,$C2198,W2197))</f>
        <v/>
      </c>
    </row>
    <row r="2199" customFormat="false" ht="14.1" hidden="false" customHeight="false" outlineLevel="0" collapsed="false">
      <c r="H2199" s="8" t="n">
        <f aca="false">IF(ISBLANK(D2199),,LEFT(D2199,LEN(D2199)-6)*1)</f>
        <v>0</v>
      </c>
      <c r="I2199" s="9" t="str">
        <f aca="false">IF(ISBLANK(A2199),"",-B2199*C2199)</f>
        <v/>
      </c>
      <c r="J2199" s="9" t="str">
        <f aca="false">IF(ISBLANK(A2199),"",-SUM(I$3:I2199))</f>
        <v/>
      </c>
      <c r="K2199" s="9" t="str">
        <f aca="false">IF(ISBLANK(A2199),"",SUMPRODUCT(O2199:R2199,T2199:W2199)-J2199)</f>
        <v/>
      </c>
      <c r="L2199" s="5" t="str">
        <f aca="false">IF(ISBLANK(A2199),"",K2199/$M$1)</f>
        <v/>
      </c>
      <c r="M2199" s="5" t="str">
        <f aca="false">IF(ISBLANK(A2199),"",K2199/($M$1+SUM(K$3:K2198)))</f>
        <v/>
      </c>
      <c r="N2199" s="0" t="str">
        <f aca="false">IF(ISBLANK(A2199),"",IF(H2200=0,NETWORKDAYS($H$3,H2199,holiday!$B$2:$B$10),IF(DAY(H2199)&lt;DAY(H2200),NETWORKDAYS($H$3,H2199,holiday!$B$2:$B$10),0)))</f>
        <v/>
      </c>
      <c r="O2199" s="0" t="str">
        <f aca="false">IF(ISBLANK(A2199),"",SUMIF($A$3:$A2199,O$2,$B$3:$B2199))</f>
        <v/>
      </c>
      <c r="P2199" s="0" t="str">
        <f aca="false">IF(ISBLANK(A2199),"",SUMIF($A$3:$A2199,P$2,$B$3:$B2199))</f>
        <v/>
      </c>
      <c r="Q2199" s="0" t="str">
        <f aca="false">IF(ISBLANK(A2199),"",SUMIF($A$3:$A2199,Q$2,$B$3:$B2199))</f>
        <v/>
      </c>
      <c r="R2199" s="0" t="str">
        <f aca="false">IF(ISBLANK(A2199),"",SUMIF($A$3:$A2199,R$2,$B$3:$B2199))</f>
        <v/>
      </c>
      <c r="T2199" s="9" t="str">
        <f aca="false">IF(ISBLANK(A2199),"",IF($A2199=T$2,$C2199,T2198))</f>
        <v/>
      </c>
      <c r="U2199" s="9" t="str">
        <f aca="false">IF(ISBLANK(A2199),"",IF($A2199=U$2,$C2199,U2198))</f>
        <v/>
      </c>
      <c r="V2199" s="9" t="str">
        <f aca="false">IF(ISBLANK(A2199),"",IF($A2199=V$2,$C2199,V2198))</f>
        <v/>
      </c>
      <c r="W2199" s="9" t="str">
        <f aca="false">IF(ISBLANK(A2199),"",IF($A2199=W$2,$C2199,W2198))</f>
        <v/>
      </c>
    </row>
    <row r="2200" customFormat="false" ht="14.1" hidden="false" customHeight="false" outlineLevel="0" collapsed="false">
      <c r="H2200" s="8" t="n">
        <f aca="false">IF(ISBLANK(D2200),,LEFT(D2200,LEN(D2200)-6)*1)</f>
        <v>0</v>
      </c>
      <c r="I2200" s="9" t="str">
        <f aca="false">IF(ISBLANK(A2200),"",-B2200*C2200)</f>
        <v/>
      </c>
      <c r="J2200" s="9" t="str">
        <f aca="false">IF(ISBLANK(A2200),"",-SUM(I$3:I2200))</f>
        <v/>
      </c>
      <c r="K2200" s="9" t="str">
        <f aca="false">IF(ISBLANK(A2200),"",SUMPRODUCT(O2200:R2200,T2200:W2200)-J2200)</f>
        <v/>
      </c>
      <c r="L2200" s="5" t="str">
        <f aca="false">IF(ISBLANK(A2200),"",K2200/$M$1)</f>
        <v/>
      </c>
      <c r="M2200" s="5" t="str">
        <f aca="false">IF(ISBLANK(A2200),"",K2200/($M$1+SUM(K$3:K2199)))</f>
        <v/>
      </c>
      <c r="N2200" s="0" t="str">
        <f aca="false">IF(ISBLANK(A2200),"",IF(H2201=0,NETWORKDAYS($H$3,H2200,holiday!$B$2:$B$10),IF(DAY(H2200)&lt;DAY(H2201),NETWORKDAYS($H$3,H2200,holiday!$B$2:$B$10),0)))</f>
        <v/>
      </c>
      <c r="O2200" s="0" t="str">
        <f aca="false">IF(ISBLANK(A2200),"",SUMIF($A$3:$A2200,O$2,$B$3:$B2200))</f>
        <v/>
      </c>
      <c r="P2200" s="0" t="str">
        <f aca="false">IF(ISBLANK(A2200),"",SUMIF($A$3:$A2200,P$2,$B$3:$B2200))</f>
        <v/>
      </c>
      <c r="Q2200" s="0" t="str">
        <f aca="false">IF(ISBLANK(A2200),"",SUMIF($A$3:$A2200,Q$2,$B$3:$B2200))</f>
        <v/>
      </c>
      <c r="R2200" s="0" t="str">
        <f aca="false">IF(ISBLANK(A2200),"",SUMIF($A$3:$A2200,R$2,$B$3:$B2200))</f>
        <v/>
      </c>
      <c r="T2200" s="9" t="str">
        <f aca="false">IF(ISBLANK(A2200),"",IF($A2200=T$2,$C2200,T2199))</f>
        <v/>
      </c>
      <c r="U2200" s="9" t="str">
        <f aca="false">IF(ISBLANK(A2200),"",IF($A2200=U$2,$C2200,U2199))</f>
        <v/>
      </c>
      <c r="V2200" s="9" t="str">
        <f aca="false">IF(ISBLANK(A2200),"",IF($A2200=V$2,$C2200,V2199))</f>
        <v/>
      </c>
      <c r="W2200" s="9" t="str">
        <f aca="false">IF(ISBLANK(A2200),"",IF($A2200=W$2,$C2200,W2199))</f>
        <v/>
      </c>
    </row>
    <row r="2201" customFormat="false" ht="14.1" hidden="false" customHeight="false" outlineLevel="0" collapsed="false">
      <c r="H2201" s="8" t="n">
        <f aca="false">IF(ISBLANK(D2201),,LEFT(D2201,LEN(D2201)-6)*1)</f>
        <v>0</v>
      </c>
      <c r="I2201" s="9" t="str">
        <f aca="false">IF(ISBLANK(A2201),"",-B2201*C2201)</f>
        <v/>
      </c>
      <c r="J2201" s="9" t="str">
        <f aca="false">IF(ISBLANK(A2201),"",-SUM(I$3:I2201))</f>
        <v/>
      </c>
      <c r="K2201" s="9" t="str">
        <f aca="false">IF(ISBLANK(A2201),"",SUMPRODUCT(O2201:R2201,T2201:W2201)-J2201)</f>
        <v/>
      </c>
      <c r="L2201" s="5" t="str">
        <f aca="false">IF(ISBLANK(A2201),"",K2201/$M$1)</f>
        <v/>
      </c>
      <c r="M2201" s="5" t="str">
        <f aca="false">IF(ISBLANK(A2201),"",K2201/($M$1+SUM(K$3:K2200)))</f>
        <v/>
      </c>
      <c r="N2201" s="0" t="str">
        <f aca="false">IF(ISBLANK(A2201),"",IF(H2202=0,NETWORKDAYS($H$3,H2201,holiday!$B$2:$B$10),IF(DAY(H2201)&lt;DAY(H2202),NETWORKDAYS($H$3,H2201,holiday!$B$2:$B$10),0)))</f>
        <v/>
      </c>
      <c r="O2201" s="0" t="str">
        <f aca="false">IF(ISBLANK(A2201),"",SUMIF($A$3:$A2201,O$2,$B$3:$B2201))</f>
        <v/>
      </c>
      <c r="P2201" s="0" t="str">
        <f aca="false">IF(ISBLANK(A2201),"",SUMIF($A$3:$A2201,P$2,$B$3:$B2201))</f>
        <v/>
      </c>
      <c r="Q2201" s="0" t="str">
        <f aca="false">IF(ISBLANK(A2201),"",SUMIF($A$3:$A2201,Q$2,$B$3:$B2201))</f>
        <v/>
      </c>
      <c r="R2201" s="0" t="str">
        <f aca="false">IF(ISBLANK(A2201),"",SUMIF($A$3:$A2201,R$2,$B$3:$B2201))</f>
        <v/>
      </c>
      <c r="T2201" s="9" t="str">
        <f aca="false">IF(ISBLANK(A2201),"",IF($A2201=T$2,$C2201,T2200))</f>
        <v/>
      </c>
      <c r="U2201" s="9" t="str">
        <f aca="false">IF(ISBLANK(A2201),"",IF($A2201=U$2,$C2201,U2200))</f>
        <v/>
      </c>
      <c r="V2201" s="9" t="str">
        <f aca="false">IF(ISBLANK(A2201),"",IF($A2201=V$2,$C2201,V2200))</f>
        <v/>
      </c>
      <c r="W2201" s="9" t="str">
        <f aca="false">IF(ISBLANK(A2201),"",IF($A2201=W$2,$C2201,W2200))</f>
        <v/>
      </c>
    </row>
    <row r="2202" customFormat="false" ht="14.1" hidden="false" customHeight="false" outlineLevel="0" collapsed="false">
      <c r="H2202" s="8" t="n">
        <f aca="false">IF(ISBLANK(D2202),,LEFT(D2202,LEN(D2202)-6)*1)</f>
        <v>0</v>
      </c>
      <c r="I2202" s="9" t="str">
        <f aca="false">IF(ISBLANK(A2202),"",-B2202*C2202)</f>
        <v/>
      </c>
      <c r="J2202" s="9" t="str">
        <f aca="false">IF(ISBLANK(A2202),"",-SUM(I$3:I2202))</f>
        <v/>
      </c>
      <c r="K2202" s="9" t="str">
        <f aca="false">IF(ISBLANK(A2202),"",SUMPRODUCT(O2202:R2202,T2202:W2202)-J2202)</f>
        <v/>
      </c>
      <c r="L2202" s="5" t="str">
        <f aca="false">IF(ISBLANK(A2202),"",K2202/$M$1)</f>
        <v/>
      </c>
      <c r="M2202" s="5" t="str">
        <f aca="false">IF(ISBLANK(A2202),"",K2202/($M$1+SUM(K$3:K2201)))</f>
        <v/>
      </c>
      <c r="N2202" s="0" t="str">
        <f aca="false">IF(ISBLANK(A2202),"",IF(H2203=0,NETWORKDAYS($H$3,H2202,holiday!$B$2:$B$10),IF(DAY(H2202)&lt;DAY(H2203),NETWORKDAYS($H$3,H2202,holiday!$B$2:$B$10),0)))</f>
        <v/>
      </c>
      <c r="O2202" s="0" t="str">
        <f aca="false">IF(ISBLANK(A2202),"",SUMIF($A$3:$A2202,O$2,$B$3:$B2202))</f>
        <v/>
      </c>
      <c r="P2202" s="0" t="str">
        <f aca="false">IF(ISBLANK(A2202),"",SUMIF($A$3:$A2202,P$2,$B$3:$B2202))</f>
        <v/>
      </c>
      <c r="Q2202" s="0" t="str">
        <f aca="false">IF(ISBLANK(A2202),"",SUMIF($A$3:$A2202,Q$2,$B$3:$B2202))</f>
        <v/>
      </c>
      <c r="R2202" s="0" t="str">
        <f aca="false">IF(ISBLANK(A2202),"",SUMIF($A$3:$A2202,R$2,$B$3:$B2202))</f>
        <v/>
      </c>
      <c r="T2202" s="9" t="str">
        <f aca="false">IF(ISBLANK(A2202),"",IF($A2202=T$2,$C2202,T2201))</f>
        <v/>
      </c>
      <c r="U2202" s="9" t="str">
        <f aca="false">IF(ISBLANK(A2202),"",IF($A2202=U$2,$C2202,U2201))</f>
        <v/>
      </c>
      <c r="V2202" s="9" t="str">
        <f aca="false">IF(ISBLANK(A2202),"",IF($A2202=V$2,$C2202,V2201))</f>
        <v/>
      </c>
      <c r="W2202" s="9" t="str">
        <f aca="false">IF(ISBLANK(A2202),"",IF($A2202=W$2,$C2202,W2201))</f>
        <v/>
      </c>
    </row>
    <row r="2203" customFormat="false" ht="14.1" hidden="false" customHeight="false" outlineLevel="0" collapsed="false">
      <c r="H2203" s="8" t="n">
        <f aca="false">IF(ISBLANK(D2203),,LEFT(D2203,LEN(D2203)-6)*1)</f>
        <v>0</v>
      </c>
      <c r="I2203" s="9" t="str">
        <f aca="false">IF(ISBLANK(A2203),"",-B2203*C2203)</f>
        <v/>
      </c>
      <c r="J2203" s="9" t="str">
        <f aca="false">IF(ISBLANK(A2203),"",-SUM(I$3:I2203))</f>
        <v/>
      </c>
      <c r="K2203" s="9" t="str">
        <f aca="false">IF(ISBLANK(A2203),"",SUMPRODUCT(O2203:R2203,T2203:W2203)-J2203)</f>
        <v/>
      </c>
      <c r="L2203" s="5" t="str">
        <f aca="false">IF(ISBLANK(A2203),"",K2203/$M$1)</f>
        <v/>
      </c>
      <c r="M2203" s="5" t="str">
        <f aca="false">IF(ISBLANK(A2203),"",K2203/($M$1+SUM(K$3:K2202)))</f>
        <v/>
      </c>
      <c r="N2203" s="0" t="str">
        <f aca="false">IF(ISBLANK(A2203),"",IF(H2204=0,NETWORKDAYS($H$3,H2203,holiday!$B$2:$B$10),IF(DAY(H2203)&lt;DAY(H2204),NETWORKDAYS($H$3,H2203,holiday!$B$2:$B$10),0)))</f>
        <v/>
      </c>
      <c r="O2203" s="0" t="str">
        <f aca="false">IF(ISBLANK(A2203),"",SUMIF($A$3:$A2203,O$2,$B$3:$B2203))</f>
        <v/>
      </c>
      <c r="P2203" s="0" t="str">
        <f aca="false">IF(ISBLANK(A2203),"",SUMIF($A$3:$A2203,P$2,$B$3:$B2203))</f>
        <v/>
      </c>
      <c r="Q2203" s="0" t="str">
        <f aca="false">IF(ISBLANK(A2203),"",SUMIF($A$3:$A2203,Q$2,$B$3:$B2203))</f>
        <v/>
      </c>
      <c r="R2203" s="0" t="str">
        <f aca="false">IF(ISBLANK(A2203),"",SUMIF($A$3:$A2203,R$2,$B$3:$B2203))</f>
        <v/>
      </c>
      <c r="T2203" s="9" t="str">
        <f aca="false">IF(ISBLANK(A2203),"",IF($A2203=T$2,$C2203,T2202))</f>
        <v/>
      </c>
      <c r="U2203" s="9" t="str">
        <f aca="false">IF(ISBLANK(A2203),"",IF($A2203=U$2,$C2203,U2202))</f>
        <v/>
      </c>
      <c r="V2203" s="9" t="str">
        <f aca="false">IF(ISBLANK(A2203),"",IF($A2203=V$2,$C2203,V2202))</f>
        <v/>
      </c>
      <c r="W2203" s="9" t="str">
        <f aca="false">IF(ISBLANK(A2203),"",IF($A2203=W$2,$C2203,W2202))</f>
        <v/>
      </c>
    </row>
    <row r="2204" customFormat="false" ht="14.1" hidden="false" customHeight="false" outlineLevel="0" collapsed="false">
      <c r="H2204" s="8" t="n">
        <f aca="false">IF(ISBLANK(D2204),,LEFT(D2204,LEN(D2204)-6)*1)</f>
        <v>0</v>
      </c>
      <c r="I2204" s="9" t="str">
        <f aca="false">IF(ISBLANK(A2204),"",-B2204*C2204)</f>
        <v/>
      </c>
      <c r="J2204" s="9" t="str">
        <f aca="false">IF(ISBLANK(A2204),"",-SUM(I$3:I2204))</f>
        <v/>
      </c>
      <c r="K2204" s="9" t="str">
        <f aca="false">IF(ISBLANK(A2204),"",SUMPRODUCT(O2204:R2204,T2204:W2204)-J2204)</f>
        <v/>
      </c>
      <c r="L2204" s="5" t="str">
        <f aca="false">IF(ISBLANK(A2204),"",K2204/$M$1)</f>
        <v/>
      </c>
      <c r="M2204" s="5" t="str">
        <f aca="false">IF(ISBLANK(A2204),"",K2204/($M$1+SUM(K$3:K2203)))</f>
        <v/>
      </c>
      <c r="N2204" s="0" t="str">
        <f aca="false">IF(ISBLANK(A2204),"",IF(H2205=0,NETWORKDAYS($H$3,H2204,holiday!$B$2:$B$10),IF(DAY(H2204)&lt;DAY(H2205),NETWORKDAYS($H$3,H2204,holiday!$B$2:$B$10),0)))</f>
        <v/>
      </c>
      <c r="O2204" s="0" t="str">
        <f aca="false">IF(ISBLANK(A2204),"",SUMIF($A$3:$A2204,O$2,$B$3:$B2204))</f>
        <v/>
      </c>
      <c r="P2204" s="0" t="str">
        <f aca="false">IF(ISBLANK(A2204),"",SUMIF($A$3:$A2204,P$2,$B$3:$B2204))</f>
        <v/>
      </c>
      <c r="Q2204" s="0" t="str">
        <f aca="false">IF(ISBLANK(A2204),"",SUMIF($A$3:$A2204,Q$2,$B$3:$B2204))</f>
        <v/>
      </c>
      <c r="R2204" s="0" t="str">
        <f aca="false">IF(ISBLANK(A2204),"",SUMIF($A$3:$A2204,R$2,$B$3:$B2204))</f>
        <v/>
      </c>
      <c r="T2204" s="9" t="str">
        <f aca="false">IF(ISBLANK(A2204),"",IF($A2204=T$2,$C2204,T2203))</f>
        <v/>
      </c>
      <c r="U2204" s="9" t="str">
        <f aca="false">IF(ISBLANK(A2204),"",IF($A2204=U$2,$C2204,U2203))</f>
        <v/>
      </c>
      <c r="V2204" s="9" t="str">
        <f aca="false">IF(ISBLANK(A2204),"",IF($A2204=V$2,$C2204,V2203))</f>
        <v/>
      </c>
      <c r="W2204" s="9" t="str">
        <f aca="false">IF(ISBLANK(A2204),"",IF($A2204=W$2,$C2204,W2203))</f>
        <v/>
      </c>
    </row>
    <row r="2205" customFormat="false" ht="14.1" hidden="false" customHeight="false" outlineLevel="0" collapsed="false">
      <c r="H2205" s="8" t="n">
        <f aca="false">IF(ISBLANK(D2205),,LEFT(D2205,LEN(D2205)-6)*1)</f>
        <v>0</v>
      </c>
      <c r="I2205" s="9" t="str">
        <f aca="false">IF(ISBLANK(A2205),"",-B2205*C2205)</f>
        <v/>
      </c>
      <c r="J2205" s="9" t="str">
        <f aca="false">IF(ISBLANK(A2205),"",-SUM(I$3:I2205))</f>
        <v/>
      </c>
      <c r="K2205" s="9" t="str">
        <f aca="false">IF(ISBLANK(A2205),"",SUMPRODUCT(O2205:R2205,T2205:W2205)-J2205)</f>
        <v/>
      </c>
      <c r="L2205" s="5" t="str">
        <f aca="false">IF(ISBLANK(A2205),"",K2205/$M$1)</f>
        <v/>
      </c>
      <c r="M2205" s="5" t="str">
        <f aca="false">IF(ISBLANK(A2205),"",K2205/($M$1+SUM(K$3:K2204)))</f>
        <v/>
      </c>
      <c r="N2205" s="0" t="str">
        <f aca="false">IF(ISBLANK(A2205),"",IF(H2206=0,NETWORKDAYS($H$3,H2205,holiday!$B$2:$B$10),IF(DAY(H2205)&lt;DAY(H2206),NETWORKDAYS($H$3,H2205,holiday!$B$2:$B$10),0)))</f>
        <v/>
      </c>
      <c r="O2205" s="0" t="str">
        <f aca="false">IF(ISBLANK(A2205),"",SUMIF($A$3:$A2205,O$2,$B$3:$B2205))</f>
        <v/>
      </c>
      <c r="P2205" s="0" t="str">
        <f aca="false">IF(ISBLANK(A2205),"",SUMIF($A$3:$A2205,P$2,$B$3:$B2205))</f>
        <v/>
      </c>
      <c r="Q2205" s="0" t="str">
        <f aca="false">IF(ISBLANK(A2205),"",SUMIF($A$3:$A2205,Q$2,$B$3:$B2205))</f>
        <v/>
      </c>
      <c r="R2205" s="0" t="str">
        <f aca="false">IF(ISBLANK(A2205),"",SUMIF($A$3:$A2205,R$2,$B$3:$B2205))</f>
        <v/>
      </c>
      <c r="T2205" s="9" t="str">
        <f aca="false">IF(ISBLANK(A2205),"",IF($A2205=T$2,$C2205,T2204))</f>
        <v/>
      </c>
      <c r="U2205" s="9" t="str">
        <f aca="false">IF(ISBLANK(A2205),"",IF($A2205=U$2,$C2205,U2204))</f>
        <v/>
      </c>
      <c r="V2205" s="9" t="str">
        <f aca="false">IF(ISBLANK(A2205),"",IF($A2205=V$2,$C2205,V2204))</f>
        <v/>
      </c>
      <c r="W2205" s="9" t="str">
        <f aca="false">IF(ISBLANK(A2205),"",IF($A2205=W$2,$C2205,W2204))</f>
        <v/>
      </c>
    </row>
    <row r="2206" customFormat="false" ht="14.1" hidden="false" customHeight="false" outlineLevel="0" collapsed="false">
      <c r="H2206" s="8" t="n">
        <f aca="false">IF(ISBLANK(D2206),,LEFT(D2206,LEN(D2206)-6)*1)</f>
        <v>0</v>
      </c>
      <c r="I2206" s="9" t="str">
        <f aca="false">IF(ISBLANK(A2206),"",-B2206*C2206)</f>
        <v/>
      </c>
      <c r="J2206" s="9" t="str">
        <f aca="false">IF(ISBLANK(A2206),"",-SUM(I$3:I2206))</f>
        <v/>
      </c>
      <c r="K2206" s="9" t="str">
        <f aca="false">IF(ISBLANK(A2206),"",SUMPRODUCT(O2206:R2206,T2206:W2206)-J2206)</f>
        <v/>
      </c>
      <c r="L2206" s="5" t="str">
        <f aca="false">IF(ISBLANK(A2206),"",K2206/$M$1)</f>
        <v/>
      </c>
      <c r="M2206" s="5" t="str">
        <f aca="false">IF(ISBLANK(A2206),"",K2206/($M$1+SUM(K$3:K2205)))</f>
        <v/>
      </c>
      <c r="N2206" s="0" t="str">
        <f aca="false">IF(ISBLANK(A2206),"",IF(H2207=0,NETWORKDAYS($H$3,H2206,holiday!$B$2:$B$10),IF(DAY(H2206)&lt;DAY(H2207),NETWORKDAYS($H$3,H2206,holiday!$B$2:$B$10),0)))</f>
        <v/>
      </c>
      <c r="O2206" s="0" t="str">
        <f aca="false">IF(ISBLANK(A2206),"",SUMIF($A$3:$A2206,O$2,$B$3:$B2206))</f>
        <v/>
      </c>
      <c r="P2206" s="0" t="str">
        <f aca="false">IF(ISBLANK(A2206),"",SUMIF($A$3:$A2206,P$2,$B$3:$B2206))</f>
        <v/>
      </c>
      <c r="Q2206" s="0" t="str">
        <f aca="false">IF(ISBLANK(A2206),"",SUMIF($A$3:$A2206,Q$2,$B$3:$B2206))</f>
        <v/>
      </c>
      <c r="R2206" s="0" t="str">
        <f aca="false">IF(ISBLANK(A2206),"",SUMIF($A$3:$A2206,R$2,$B$3:$B2206))</f>
        <v/>
      </c>
      <c r="T2206" s="9" t="str">
        <f aca="false">IF(ISBLANK(A2206),"",IF($A2206=T$2,$C2206,T2205))</f>
        <v/>
      </c>
      <c r="U2206" s="9" t="str">
        <f aca="false">IF(ISBLANK(A2206),"",IF($A2206=U$2,$C2206,U2205))</f>
        <v/>
      </c>
      <c r="V2206" s="9" t="str">
        <f aca="false">IF(ISBLANK(A2206),"",IF($A2206=V$2,$C2206,V2205))</f>
        <v/>
      </c>
      <c r="W2206" s="9" t="str">
        <f aca="false">IF(ISBLANK(A2206),"",IF($A2206=W$2,$C2206,W2205))</f>
        <v/>
      </c>
    </row>
    <row r="2207" customFormat="false" ht="14.1" hidden="false" customHeight="false" outlineLevel="0" collapsed="false">
      <c r="H2207" s="8" t="n">
        <f aca="false">IF(ISBLANK(D2207),,LEFT(D2207,LEN(D2207)-6)*1)</f>
        <v>0</v>
      </c>
      <c r="I2207" s="9" t="str">
        <f aca="false">IF(ISBLANK(A2207),"",-B2207*C2207)</f>
        <v/>
      </c>
      <c r="J2207" s="9" t="str">
        <f aca="false">IF(ISBLANK(A2207),"",-SUM(I$3:I2207))</f>
        <v/>
      </c>
      <c r="K2207" s="9" t="str">
        <f aca="false">IF(ISBLANK(A2207),"",SUMPRODUCT(O2207:R2207,T2207:W2207)-J2207)</f>
        <v/>
      </c>
      <c r="L2207" s="5" t="str">
        <f aca="false">IF(ISBLANK(A2207),"",K2207/$M$1)</f>
        <v/>
      </c>
      <c r="M2207" s="5" t="str">
        <f aca="false">IF(ISBLANK(A2207),"",K2207/($M$1+SUM(K$3:K2206)))</f>
        <v/>
      </c>
      <c r="N2207" s="0" t="str">
        <f aca="false">IF(ISBLANK(A2207),"",IF(H2208=0,NETWORKDAYS($H$3,H2207,holiday!$B$2:$B$10),IF(DAY(H2207)&lt;DAY(H2208),NETWORKDAYS($H$3,H2207,holiday!$B$2:$B$10),0)))</f>
        <v/>
      </c>
      <c r="O2207" s="0" t="str">
        <f aca="false">IF(ISBLANK(A2207),"",SUMIF($A$3:$A2207,O$2,$B$3:$B2207))</f>
        <v/>
      </c>
      <c r="P2207" s="0" t="str">
        <f aca="false">IF(ISBLANK(A2207),"",SUMIF($A$3:$A2207,P$2,$B$3:$B2207))</f>
        <v/>
      </c>
      <c r="Q2207" s="0" t="str">
        <f aca="false">IF(ISBLANK(A2207),"",SUMIF($A$3:$A2207,Q$2,$B$3:$B2207))</f>
        <v/>
      </c>
      <c r="R2207" s="0" t="str">
        <f aca="false">IF(ISBLANK(A2207),"",SUMIF($A$3:$A2207,R$2,$B$3:$B2207))</f>
        <v/>
      </c>
      <c r="T2207" s="9" t="str">
        <f aca="false">IF(ISBLANK(A2207),"",IF($A2207=T$2,$C2207,T2206))</f>
        <v/>
      </c>
      <c r="U2207" s="9" t="str">
        <f aca="false">IF(ISBLANK(A2207),"",IF($A2207=U$2,$C2207,U2206))</f>
        <v/>
      </c>
      <c r="V2207" s="9" t="str">
        <f aca="false">IF(ISBLANK(A2207),"",IF($A2207=V$2,$C2207,V2206))</f>
        <v/>
      </c>
      <c r="W2207" s="9" t="str">
        <f aca="false">IF(ISBLANK(A2207),"",IF($A2207=W$2,$C2207,W2206))</f>
        <v/>
      </c>
    </row>
    <row r="2208" customFormat="false" ht="14.1" hidden="false" customHeight="false" outlineLevel="0" collapsed="false">
      <c r="H2208" s="8" t="n">
        <f aca="false">IF(ISBLANK(D2208),,LEFT(D2208,LEN(D2208)-6)*1)</f>
        <v>0</v>
      </c>
      <c r="I2208" s="9" t="str">
        <f aca="false">IF(ISBLANK(A2208),"",-B2208*C2208)</f>
        <v/>
      </c>
      <c r="J2208" s="9" t="str">
        <f aca="false">IF(ISBLANK(A2208),"",-SUM(I$3:I2208))</f>
        <v/>
      </c>
      <c r="K2208" s="9" t="str">
        <f aca="false">IF(ISBLANK(A2208),"",SUMPRODUCT(O2208:R2208,T2208:W2208)-J2208)</f>
        <v/>
      </c>
      <c r="L2208" s="5" t="str">
        <f aca="false">IF(ISBLANK(A2208),"",K2208/$M$1)</f>
        <v/>
      </c>
      <c r="M2208" s="5" t="str">
        <f aca="false">IF(ISBLANK(A2208),"",K2208/($M$1+SUM(K$3:K2207)))</f>
        <v/>
      </c>
      <c r="N2208" s="0" t="str">
        <f aca="false">IF(ISBLANK(A2208),"",IF(H2209=0,NETWORKDAYS($H$3,H2208,holiday!$B$2:$B$10),IF(DAY(H2208)&lt;DAY(H2209),NETWORKDAYS($H$3,H2208,holiday!$B$2:$B$10),0)))</f>
        <v/>
      </c>
      <c r="O2208" s="0" t="str">
        <f aca="false">IF(ISBLANK(A2208),"",SUMIF($A$3:$A2208,O$2,$B$3:$B2208))</f>
        <v/>
      </c>
      <c r="P2208" s="0" t="str">
        <f aca="false">IF(ISBLANK(A2208),"",SUMIF($A$3:$A2208,P$2,$B$3:$B2208))</f>
        <v/>
      </c>
      <c r="Q2208" s="0" t="str">
        <f aca="false">IF(ISBLANK(A2208),"",SUMIF($A$3:$A2208,Q$2,$B$3:$B2208))</f>
        <v/>
      </c>
      <c r="R2208" s="0" t="str">
        <f aca="false">IF(ISBLANK(A2208),"",SUMIF($A$3:$A2208,R$2,$B$3:$B2208))</f>
        <v/>
      </c>
      <c r="T2208" s="9" t="str">
        <f aca="false">IF(ISBLANK(A2208),"",IF($A2208=T$2,$C2208,T2207))</f>
        <v/>
      </c>
      <c r="U2208" s="9" t="str">
        <f aca="false">IF(ISBLANK(A2208),"",IF($A2208=U$2,$C2208,U2207))</f>
        <v/>
      </c>
      <c r="V2208" s="9" t="str">
        <f aca="false">IF(ISBLANK(A2208),"",IF($A2208=V$2,$C2208,V2207))</f>
        <v/>
      </c>
      <c r="W2208" s="9" t="str">
        <f aca="false">IF(ISBLANK(A2208),"",IF($A2208=W$2,$C2208,W2207))</f>
        <v/>
      </c>
    </row>
    <row r="2209" customFormat="false" ht="14.1" hidden="false" customHeight="false" outlineLevel="0" collapsed="false">
      <c r="H2209" s="8" t="n">
        <f aca="false">IF(ISBLANK(D2209),,LEFT(D2209,LEN(D2209)-6)*1)</f>
        <v>0</v>
      </c>
      <c r="I2209" s="9" t="str">
        <f aca="false">IF(ISBLANK(A2209),"",-B2209*C2209)</f>
        <v/>
      </c>
      <c r="J2209" s="9" t="str">
        <f aca="false">IF(ISBLANK(A2209),"",-SUM(I$3:I2209))</f>
        <v/>
      </c>
      <c r="K2209" s="9" t="str">
        <f aca="false">IF(ISBLANK(A2209),"",SUMPRODUCT(O2209:R2209,T2209:W2209)-J2209)</f>
        <v/>
      </c>
      <c r="L2209" s="5" t="str">
        <f aca="false">IF(ISBLANK(A2209),"",K2209/$M$1)</f>
        <v/>
      </c>
      <c r="M2209" s="5" t="str">
        <f aca="false">IF(ISBLANK(A2209),"",K2209/($M$1+SUM(K$3:K2208)))</f>
        <v/>
      </c>
      <c r="N2209" s="0" t="str">
        <f aca="false">IF(ISBLANK(A2209),"",IF(H2210=0,NETWORKDAYS($H$3,H2209,holiday!$B$2:$B$10),IF(DAY(H2209)&lt;DAY(H2210),NETWORKDAYS($H$3,H2209,holiday!$B$2:$B$10),0)))</f>
        <v/>
      </c>
      <c r="O2209" s="0" t="str">
        <f aca="false">IF(ISBLANK(A2209),"",SUMIF($A$3:$A2209,O$2,$B$3:$B2209))</f>
        <v/>
      </c>
      <c r="P2209" s="0" t="str">
        <f aca="false">IF(ISBLANK(A2209),"",SUMIF($A$3:$A2209,P$2,$B$3:$B2209))</f>
        <v/>
      </c>
      <c r="Q2209" s="0" t="str">
        <f aca="false">IF(ISBLANK(A2209),"",SUMIF($A$3:$A2209,Q$2,$B$3:$B2209))</f>
        <v/>
      </c>
      <c r="R2209" s="0" t="str">
        <f aca="false">IF(ISBLANK(A2209),"",SUMIF($A$3:$A2209,R$2,$B$3:$B2209))</f>
        <v/>
      </c>
      <c r="T2209" s="9" t="str">
        <f aca="false">IF(ISBLANK(A2209),"",IF($A2209=T$2,$C2209,T2208))</f>
        <v/>
      </c>
      <c r="U2209" s="9" t="str">
        <f aca="false">IF(ISBLANK(A2209),"",IF($A2209=U$2,$C2209,U2208))</f>
        <v/>
      </c>
      <c r="V2209" s="9" t="str">
        <f aca="false">IF(ISBLANK(A2209),"",IF($A2209=V$2,$C2209,V2208))</f>
        <v/>
      </c>
      <c r="W2209" s="9" t="str">
        <f aca="false">IF(ISBLANK(A2209),"",IF($A2209=W$2,$C2209,W2208))</f>
        <v/>
      </c>
    </row>
    <row r="2210" customFormat="false" ht="14.1" hidden="false" customHeight="false" outlineLevel="0" collapsed="false">
      <c r="H2210" s="8" t="n">
        <f aca="false">IF(ISBLANK(D2210),,LEFT(D2210,LEN(D2210)-6)*1)</f>
        <v>0</v>
      </c>
      <c r="I2210" s="9" t="str">
        <f aca="false">IF(ISBLANK(A2210),"",-B2210*C2210)</f>
        <v/>
      </c>
      <c r="J2210" s="9" t="str">
        <f aca="false">IF(ISBLANK(A2210),"",-SUM(I$3:I2210))</f>
        <v/>
      </c>
      <c r="K2210" s="9" t="str">
        <f aca="false">IF(ISBLANK(A2210),"",SUMPRODUCT(O2210:R2210,T2210:W2210)-J2210)</f>
        <v/>
      </c>
      <c r="L2210" s="5" t="str">
        <f aca="false">IF(ISBLANK(A2210),"",K2210/$M$1)</f>
        <v/>
      </c>
      <c r="M2210" s="5" t="str">
        <f aca="false">IF(ISBLANK(A2210),"",K2210/($M$1+SUM(K$3:K2209)))</f>
        <v/>
      </c>
      <c r="N2210" s="0" t="str">
        <f aca="false">IF(ISBLANK(A2210),"",IF(H2211=0,NETWORKDAYS($H$3,H2210,holiday!$B$2:$B$10),IF(DAY(H2210)&lt;DAY(H2211),NETWORKDAYS($H$3,H2210,holiday!$B$2:$B$10),0)))</f>
        <v/>
      </c>
      <c r="O2210" s="0" t="str">
        <f aca="false">IF(ISBLANK(A2210),"",SUMIF($A$3:$A2210,O$2,$B$3:$B2210))</f>
        <v/>
      </c>
      <c r="P2210" s="0" t="str">
        <f aca="false">IF(ISBLANK(A2210),"",SUMIF($A$3:$A2210,P$2,$B$3:$B2210))</f>
        <v/>
      </c>
      <c r="Q2210" s="0" t="str">
        <f aca="false">IF(ISBLANK(A2210),"",SUMIF($A$3:$A2210,Q$2,$B$3:$B2210))</f>
        <v/>
      </c>
      <c r="R2210" s="0" t="str">
        <f aca="false">IF(ISBLANK(A2210),"",SUMIF($A$3:$A2210,R$2,$B$3:$B2210))</f>
        <v/>
      </c>
      <c r="T2210" s="9" t="str">
        <f aca="false">IF(ISBLANK(A2210),"",IF($A2210=T$2,$C2210,T2209))</f>
        <v/>
      </c>
      <c r="U2210" s="9" t="str">
        <f aca="false">IF(ISBLANK(A2210),"",IF($A2210=U$2,$C2210,U2209))</f>
        <v/>
      </c>
      <c r="V2210" s="9" t="str">
        <f aca="false">IF(ISBLANK(A2210),"",IF($A2210=V$2,$C2210,V2209))</f>
        <v/>
      </c>
      <c r="W2210" s="9" t="str">
        <f aca="false">IF(ISBLANK(A2210),"",IF($A2210=W$2,$C2210,W2209))</f>
        <v/>
      </c>
    </row>
    <row r="2211" customFormat="false" ht="14.1" hidden="false" customHeight="false" outlineLevel="0" collapsed="false">
      <c r="H2211" s="8" t="n">
        <f aca="false">IF(ISBLANK(D2211),,LEFT(D2211,LEN(D2211)-6)*1)</f>
        <v>0</v>
      </c>
      <c r="I2211" s="9" t="str">
        <f aca="false">IF(ISBLANK(A2211),"",-B2211*C2211)</f>
        <v/>
      </c>
      <c r="J2211" s="9" t="str">
        <f aca="false">IF(ISBLANK(A2211),"",-SUM(I$3:I2211))</f>
        <v/>
      </c>
      <c r="K2211" s="9" t="str">
        <f aca="false">IF(ISBLANK(A2211),"",SUMPRODUCT(O2211:R2211,T2211:W2211)-J2211)</f>
        <v/>
      </c>
      <c r="L2211" s="5" t="str">
        <f aca="false">IF(ISBLANK(A2211),"",K2211/$M$1)</f>
        <v/>
      </c>
      <c r="M2211" s="5" t="str">
        <f aca="false">IF(ISBLANK(A2211),"",K2211/($M$1+SUM(K$3:K2210)))</f>
        <v/>
      </c>
      <c r="N2211" s="0" t="str">
        <f aca="false">IF(ISBLANK(A2211),"",IF(H2212=0,NETWORKDAYS($H$3,H2211,holiday!$B$2:$B$10),IF(DAY(H2211)&lt;DAY(H2212),NETWORKDAYS($H$3,H2211,holiday!$B$2:$B$10),0)))</f>
        <v/>
      </c>
      <c r="O2211" s="0" t="str">
        <f aca="false">IF(ISBLANK(A2211),"",SUMIF($A$3:$A2211,O$2,$B$3:$B2211))</f>
        <v/>
      </c>
      <c r="P2211" s="0" t="str">
        <f aca="false">IF(ISBLANK(A2211),"",SUMIF($A$3:$A2211,P$2,$B$3:$B2211))</f>
        <v/>
      </c>
      <c r="Q2211" s="0" t="str">
        <f aca="false">IF(ISBLANK(A2211),"",SUMIF($A$3:$A2211,Q$2,$B$3:$B2211))</f>
        <v/>
      </c>
      <c r="R2211" s="0" t="str">
        <f aca="false">IF(ISBLANK(A2211),"",SUMIF($A$3:$A2211,R$2,$B$3:$B2211))</f>
        <v/>
      </c>
      <c r="T2211" s="9" t="str">
        <f aca="false">IF(ISBLANK(A2211),"",IF($A2211=T$2,$C2211,T2210))</f>
        <v/>
      </c>
      <c r="U2211" s="9" t="str">
        <f aca="false">IF(ISBLANK(A2211),"",IF($A2211=U$2,$C2211,U2210))</f>
        <v/>
      </c>
      <c r="V2211" s="9" t="str">
        <f aca="false">IF(ISBLANK(A2211),"",IF($A2211=V$2,$C2211,V2210))</f>
        <v/>
      </c>
      <c r="W2211" s="9" t="str">
        <f aca="false">IF(ISBLANK(A2211),"",IF($A2211=W$2,$C2211,W2210))</f>
        <v/>
      </c>
    </row>
    <row r="2212" customFormat="false" ht="14.1" hidden="false" customHeight="false" outlineLevel="0" collapsed="false">
      <c r="H2212" s="8" t="n">
        <f aca="false">IF(ISBLANK(D2212),,LEFT(D2212,LEN(D2212)-6)*1)</f>
        <v>0</v>
      </c>
      <c r="I2212" s="9" t="str">
        <f aca="false">IF(ISBLANK(A2212),"",-B2212*C2212)</f>
        <v/>
      </c>
      <c r="J2212" s="9" t="str">
        <f aca="false">IF(ISBLANK(A2212),"",-SUM(I$3:I2212))</f>
        <v/>
      </c>
      <c r="K2212" s="9" t="str">
        <f aca="false">IF(ISBLANK(A2212),"",SUMPRODUCT(O2212:R2212,T2212:W2212)-J2212)</f>
        <v/>
      </c>
      <c r="L2212" s="5" t="str">
        <f aca="false">IF(ISBLANK(A2212),"",K2212/$M$1)</f>
        <v/>
      </c>
      <c r="M2212" s="5" t="str">
        <f aca="false">IF(ISBLANK(A2212),"",K2212/($M$1+SUM(K$3:K2211)))</f>
        <v/>
      </c>
      <c r="N2212" s="0" t="str">
        <f aca="false">IF(ISBLANK(A2212),"",IF(H2213=0,NETWORKDAYS($H$3,H2212,holiday!$B$2:$B$10),IF(DAY(H2212)&lt;DAY(H2213),NETWORKDAYS($H$3,H2212,holiday!$B$2:$B$10),0)))</f>
        <v/>
      </c>
      <c r="O2212" s="0" t="str">
        <f aca="false">IF(ISBLANK(A2212),"",SUMIF($A$3:$A2212,O$2,$B$3:$B2212))</f>
        <v/>
      </c>
      <c r="P2212" s="0" t="str">
        <f aca="false">IF(ISBLANK(A2212),"",SUMIF($A$3:$A2212,P$2,$B$3:$B2212))</f>
        <v/>
      </c>
      <c r="Q2212" s="0" t="str">
        <f aca="false">IF(ISBLANK(A2212),"",SUMIF($A$3:$A2212,Q$2,$B$3:$B2212))</f>
        <v/>
      </c>
      <c r="R2212" s="0" t="str">
        <f aca="false">IF(ISBLANK(A2212),"",SUMIF($A$3:$A2212,R$2,$B$3:$B2212))</f>
        <v/>
      </c>
      <c r="T2212" s="9" t="str">
        <f aca="false">IF(ISBLANK(A2212),"",IF($A2212=T$2,$C2212,T2211))</f>
        <v/>
      </c>
      <c r="U2212" s="9" t="str">
        <f aca="false">IF(ISBLANK(A2212),"",IF($A2212=U$2,$C2212,U2211))</f>
        <v/>
      </c>
      <c r="V2212" s="9" t="str">
        <f aca="false">IF(ISBLANK(A2212),"",IF($A2212=V$2,$C2212,V2211))</f>
        <v/>
      </c>
      <c r="W2212" s="9" t="str">
        <f aca="false">IF(ISBLANK(A2212),"",IF($A2212=W$2,$C2212,W2211))</f>
        <v/>
      </c>
    </row>
    <row r="2213" customFormat="false" ht="14.1" hidden="false" customHeight="false" outlineLevel="0" collapsed="false">
      <c r="H2213" s="8" t="n">
        <f aca="false">IF(ISBLANK(D2213),,LEFT(D2213,LEN(D2213)-6)*1)</f>
        <v>0</v>
      </c>
      <c r="I2213" s="9" t="str">
        <f aca="false">IF(ISBLANK(A2213),"",-B2213*C2213)</f>
        <v/>
      </c>
      <c r="J2213" s="9" t="str">
        <f aca="false">IF(ISBLANK(A2213),"",-SUM(I$3:I2213))</f>
        <v/>
      </c>
      <c r="K2213" s="9" t="str">
        <f aca="false">IF(ISBLANK(A2213),"",SUMPRODUCT(O2213:R2213,T2213:W2213)-J2213)</f>
        <v/>
      </c>
      <c r="L2213" s="5" t="str">
        <f aca="false">IF(ISBLANK(A2213),"",K2213/$M$1)</f>
        <v/>
      </c>
      <c r="M2213" s="5" t="str">
        <f aca="false">IF(ISBLANK(A2213),"",K2213/($M$1+SUM(K$3:K2212)))</f>
        <v/>
      </c>
      <c r="N2213" s="0" t="str">
        <f aca="false">IF(ISBLANK(A2213),"",IF(H2214=0,NETWORKDAYS($H$3,H2213,holiday!$B$2:$B$10),IF(DAY(H2213)&lt;DAY(H2214),NETWORKDAYS($H$3,H2213,holiday!$B$2:$B$10),0)))</f>
        <v/>
      </c>
      <c r="O2213" s="0" t="str">
        <f aca="false">IF(ISBLANK(A2213),"",SUMIF($A$3:$A2213,O$2,$B$3:$B2213))</f>
        <v/>
      </c>
      <c r="P2213" s="0" t="str">
        <f aca="false">IF(ISBLANK(A2213),"",SUMIF($A$3:$A2213,P$2,$B$3:$B2213))</f>
        <v/>
      </c>
      <c r="Q2213" s="0" t="str">
        <f aca="false">IF(ISBLANK(A2213),"",SUMIF($A$3:$A2213,Q$2,$B$3:$B2213))</f>
        <v/>
      </c>
      <c r="R2213" s="0" t="str">
        <f aca="false">IF(ISBLANK(A2213),"",SUMIF($A$3:$A2213,R$2,$B$3:$B2213))</f>
        <v/>
      </c>
      <c r="T2213" s="9" t="str">
        <f aca="false">IF(ISBLANK(A2213),"",IF($A2213=T$2,$C2213,T2212))</f>
        <v/>
      </c>
      <c r="U2213" s="9" t="str">
        <f aca="false">IF(ISBLANK(A2213),"",IF($A2213=U$2,$C2213,U2212))</f>
        <v/>
      </c>
      <c r="V2213" s="9" t="str">
        <f aca="false">IF(ISBLANK(A2213),"",IF($A2213=V$2,$C2213,V2212))</f>
        <v/>
      </c>
      <c r="W2213" s="9" t="str">
        <f aca="false">IF(ISBLANK(A2213),"",IF($A2213=W$2,$C2213,W2212))</f>
        <v/>
      </c>
    </row>
    <row r="2214" customFormat="false" ht="14.1" hidden="false" customHeight="false" outlineLevel="0" collapsed="false">
      <c r="H2214" s="8" t="n">
        <f aca="false">IF(ISBLANK(D2214),,LEFT(D2214,LEN(D2214)-6)*1)</f>
        <v>0</v>
      </c>
      <c r="I2214" s="9" t="str">
        <f aca="false">IF(ISBLANK(A2214),"",-B2214*C2214)</f>
        <v/>
      </c>
      <c r="J2214" s="9" t="str">
        <f aca="false">IF(ISBLANK(A2214),"",-SUM(I$3:I2214))</f>
        <v/>
      </c>
      <c r="K2214" s="9" t="str">
        <f aca="false">IF(ISBLANK(A2214),"",SUMPRODUCT(O2214:R2214,T2214:W2214)-J2214)</f>
        <v/>
      </c>
      <c r="L2214" s="5" t="str">
        <f aca="false">IF(ISBLANK(A2214),"",K2214/$M$1)</f>
        <v/>
      </c>
      <c r="M2214" s="5" t="str">
        <f aca="false">IF(ISBLANK(A2214),"",K2214/($M$1+SUM(K$3:K2213)))</f>
        <v/>
      </c>
      <c r="N2214" s="0" t="str">
        <f aca="false">IF(ISBLANK(A2214),"",IF(H2215=0,NETWORKDAYS($H$3,H2214,holiday!$B$2:$B$10),IF(DAY(H2214)&lt;DAY(H2215),NETWORKDAYS($H$3,H2214,holiday!$B$2:$B$10),0)))</f>
        <v/>
      </c>
      <c r="O2214" s="0" t="str">
        <f aca="false">IF(ISBLANK(A2214),"",SUMIF($A$3:$A2214,O$2,$B$3:$B2214))</f>
        <v/>
      </c>
      <c r="P2214" s="0" t="str">
        <f aca="false">IF(ISBLANK(A2214),"",SUMIF($A$3:$A2214,P$2,$B$3:$B2214))</f>
        <v/>
      </c>
      <c r="Q2214" s="0" t="str">
        <f aca="false">IF(ISBLANK(A2214),"",SUMIF($A$3:$A2214,Q$2,$B$3:$B2214))</f>
        <v/>
      </c>
      <c r="R2214" s="0" t="str">
        <f aca="false">IF(ISBLANK(A2214),"",SUMIF($A$3:$A2214,R$2,$B$3:$B2214))</f>
        <v/>
      </c>
      <c r="T2214" s="9" t="str">
        <f aca="false">IF(ISBLANK(A2214),"",IF($A2214=T$2,$C2214,T2213))</f>
        <v/>
      </c>
      <c r="U2214" s="9" t="str">
        <f aca="false">IF(ISBLANK(A2214),"",IF($A2214=U$2,$C2214,U2213))</f>
        <v/>
      </c>
      <c r="V2214" s="9" t="str">
        <f aca="false">IF(ISBLANK(A2214),"",IF($A2214=V$2,$C2214,V2213))</f>
        <v/>
      </c>
      <c r="W2214" s="9" t="str">
        <f aca="false">IF(ISBLANK(A2214),"",IF($A2214=W$2,$C2214,W2213))</f>
        <v/>
      </c>
    </row>
    <row r="2215" customFormat="false" ht="14.1" hidden="false" customHeight="false" outlineLevel="0" collapsed="false">
      <c r="H2215" s="8" t="n">
        <f aca="false">IF(ISBLANK(D2215),,LEFT(D2215,LEN(D2215)-6)*1)</f>
        <v>0</v>
      </c>
      <c r="I2215" s="9" t="str">
        <f aca="false">IF(ISBLANK(A2215),"",-B2215*C2215)</f>
        <v/>
      </c>
      <c r="J2215" s="9" t="str">
        <f aca="false">IF(ISBLANK(A2215),"",-SUM(I$3:I2215))</f>
        <v/>
      </c>
      <c r="K2215" s="9" t="str">
        <f aca="false">IF(ISBLANK(A2215),"",SUMPRODUCT(O2215:R2215,T2215:W2215)-J2215)</f>
        <v/>
      </c>
      <c r="L2215" s="5" t="str">
        <f aca="false">IF(ISBLANK(A2215),"",K2215/$M$1)</f>
        <v/>
      </c>
      <c r="M2215" s="5" t="str">
        <f aca="false">IF(ISBLANK(A2215),"",K2215/($M$1+SUM(K$3:K2214)))</f>
        <v/>
      </c>
      <c r="N2215" s="0" t="str">
        <f aca="false">IF(ISBLANK(A2215),"",IF(H2216=0,NETWORKDAYS($H$3,H2215,holiday!$B$2:$B$10),IF(DAY(H2215)&lt;DAY(H2216),NETWORKDAYS($H$3,H2215,holiday!$B$2:$B$10),0)))</f>
        <v/>
      </c>
      <c r="O2215" s="0" t="str">
        <f aca="false">IF(ISBLANK(A2215),"",SUMIF($A$3:$A2215,O$2,$B$3:$B2215))</f>
        <v/>
      </c>
      <c r="P2215" s="0" t="str">
        <f aca="false">IF(ISBLANK(A2215),"",SUMIF($A$3:$A2215,P$2,$B$3:$B2215))</f>
        <v/>
      </c>
      <c r="Q2215" s="0" t="str">
        <f aca="false">IF(ISBLANK(A2215),"",SUMIF($A$3:$A2215,Q$2,$B$3:$B2215))</f>
        <v/>
      </c>
      <c r="R2215" s="0" t="str">
        <f aca="false">IF(ISBLANK(A2215),"",SUMIF($A$3:$A2215,R$2,$B$3:$B2215))</f>
        <v/>
      </c>
      <c r="T2215" s="9" t="str">
        <f aca="false">IF(ISBLANK(A2215),"",IF($A2215=T$2,$C2215,T2214))</f>
        <v/>
      </c>
      <c r="U2215" s="9" t="str">
        <f aca="false">IF(ISBLANK(A2215),"",IF($A2215=U$2,$C2215,U2214))</f>
        <v/>
      </c>
      <c r="V2215" s="9" t="str">
        <f aca="false">IF(ISBLANK(A2215),"",IF($A2215=V$2,$C2215,V2214))</f>
        <v/>
      </c>
      <c r="W2215" s="9" t="str">
        <f aca="false">IF(ISBLANK(A2215),"",IF($A2215=W$2,$C2215,W2214))</f>
        <v/>
      </c>
    </row>
    <row r="2216" customFormat="false" ht="14.1" hidden="false" customHeight="false" outlineLevel="0" collapsed="false">
      <c r="H2216" s="8" t="n">
        <f aca="false">IF(ISBLANK(D2216),,LEFT(D2216,LEN(D2216)-6)*1)</f>
        <v>0</v>
      </c>
      <c r="I2216" s="9" t="str">
        <f aca="false">IF(ISBLANK(A2216),"",-B2216*C2216)</f>
        <v/>
      </c>
      <c r="J2216" s="9" t="str">
        <f aca="false">IF(ISBLANK(A2216),"",-SUM(I$3:I2216))</f>
        <v/>
      </c>
      <c r="K2216" s="9" t="str">
        <f aca="false">IF(ISBLANK(A2216),"",SUMPRODUCT(O2216:R2216,T2216:W2216)-J2216)</f>
        <v/>
      </c>
      <c r="L2216" s="5" t="str">
        <f aca="false">IF(ISBLANK(A2216),"",K2216/$M$1)</f>
        <v/>
      </c>
      <c r="M2216" s="5" t="str">
        <f aca="false">IF(ISBLANK(A2216),"",K2216/($M$1+SUM(K$3:K2215)))</f>
        <v/>
      </c>
      <c r="N2216" s="0" t="str">
        <f aca="false">IF(ISBLANK(A2216),"",IF(H2217=0,NETWORKDAYS($H$3,H2216,holiday!$B$2:$B$10),IF(DAY(H2216)&lt;DAY(H2217),NETWORKDAYS($H$3,H2216,holiday!$B$2:$B$10),0)))</f>
        <v/>
      </c>
      <c r="O2216" s="0" t="str">
        <f aca="false">IF(ISBLANK(A2216),"",SUMIF($A$3:$A2216,O$2,$B$3:$B2216))</f>
        <v/>
      </c>
      <c r="P2216" s="0" t="str">
        <f aca="false">IF(ISBLANK(A2216),"",SUMIF($A$3:$A2216,P$2,$B$3:$B2216))</f>
        <v/>
      </c>
      <c r="Q2216" s="0" t="str">
        <f aca="false">IF(ISBLANK(A2216),"",SUMIF($A$3:$A2216,Q$2,$B$3:$B2216))</f>
        <v/>
      </c>
      <c r="R2216" s="0" t="str">
        <f aca="false">IF(ISBLANK(A2216),"",SUMIF($A$3:$A2216,R$2,$B$3:$B2216))</f>
        <v/>
      </c>
      <c r="T2216" s="9" t="str">
        <f aca="false">IF(ISBLANK(A2216),"",IF($A2216=T$2,$C2216,T2215))</f>
        <v/>
      </c>
      <c r="U2216" s="9" t="str">
        <f aca="false">IF(ISBLANK(A2216),"",IF($A2216=U$2,$C2216,U2215))</f>
        <v/>
      </c>
      <c r="V2216" s="9" t="str">
        <f aca="false">IF(ISBLANK(A2216),"",IF($A2216=V$2,$C2216,V2215))</f>
        <v/>
      </c>
      <c r="W2216" s="9" t="str">
        <f aca="false">IF(ISBLANK(A2216),"",IF($A2216=W$2,$C2216,W2215))</f>
        <v/>
      </c>
    </row>
    <row r="2217" customFormat="false" ht="14.1" hidden="false" customHeight="false" outlineLevel="0" collapsed="false">
      <c r="H2217" s="8" t="n">
        <f aca="false">IF(ISBLANK(D2217),,LEFT(D2217,LEN(D2217)-6)*1)</f>
        <v>0</v>
      </c>
      <c r="I2217" s="9" t="str">
        <f aca="false">IF(ISBLANK(A2217),"",-B2217*C2217)</f>
        <v/>
      </c>
      <c r="J2217" s="9" t="str">
        <f aca="false">IF(ISBLANK(A2217),"",-SUM(I$3:I2217))</f>
        <v/>
      </c>
      <c r="K2217" s="9" t="str">
        <f aca="false">IF(ISBLANK(A2217),"",SUMPRODUCT(O2217:R2217,T2217:W2217)-J2217)</f>
        <v/>
      </c>
      <c r="L2217" s="5" t="str">
        <f aca="false">IF(ISBLANK(A2217),"",K2217/$M$1)</f>
        <v/>
      </c>
      <c r="M2217" s="5" t="str">
        <f aca="false">IF(ISBLANK(A2217),"",K2217/($M$1+SUM(K$3:K2216)))</f>
        <v/>
      </c>
      <c r="N2217" s="0" t="str">
        <f aca="false">IF(ISBLANK(A2217),"",IF(H2218=0,NETWORKDAYS($H$3,H2217,holiday!$B$2:$B$10),IF(DAY(H2217)&lt;DAY(H2218),NETWORKDAYS($H$3,H2217,holiday!$B$2:$B$10),0)))</f>
        <v/>
      </c>
      <c r="O2217" s="0" t="str">
        <f aca="false">IF(ISBLANK(A2217),"",SUMIF($A$3:$A2217,O$2,$B$3:$B2217))</f>
        <v/>
      </c>
      <c r="P2217" s="0" t="str">
        <f aca="false">IF(ISBLANK(A2217),"",SUMIF($A$3:$A2217,P$2,$B$3:$B2217))</f>
        <v/>
      </c>
      <c r="Q2217" s="0" t="str">
        <f aca="false">IF(ISBLANK(A2217),"",SUMIF($A$3:$A2217,Q$2,$B$3:$B2217))</f>
        <v/>
      </c>
      <c r="R2217" s="0" t="str">
        <f aca="false">IF(ISBLANK(A2217),"",SUMIF($A$3:$A2217,R$2,$B$3:$B2217))</f>
        <v/>
      </c>
      <c r="T2217" s="9" t="str">
        <f aca="false">IF(ISBLANK(A2217),"",IF($A2217=T$2,$C2217,T2216))</f>
        <v/>
      </c>
      <c r="U2217" s="9" t="str">
        <f aca="false">IF(ISBLANK(A2217),"",IF($A2217=U$2,$C2217,U2216))</f>
        <v/>
      </c>
      <c r="V2217" s="9" t="str">
        <f aca="false">IF(ISBLANK(A2217),"",IF($A2217=V$2,$C2217,V2216))</f>
        <v/>
      </c>
      <c r="W2217" s="9" t="str">
        <f aca="false">IF(ISBLANK(A2217),"",IF($A2217=W$2,$C2217,W2216))</f>
        <v/>
      </c>
    </row>
    <row r="2218" customFormat="false" ht="14.1" hidden="false" customHeight="false" outlineLevel="0" collapsed="false">
      <c r="H2218" s="8" t="n">
        <f aca="false">IF(ISBLANK(D2218),,LEFT(D2218,LEN(D2218)-6)*1)</f>
        <v>0</v>
      </c>
      <c r="I2218" s="9" t="str">
        <f aca="false">IF(ISBLANK(A2218),"",-B2218*C2218)</f>
        <v/>
      </c>
      <c r="J2218" s="9" t="str">
        <f aca="false">IF(ISBLANK(A2218),"",-SUM(I$3:I2218))</f>
        <v/>
      </c>
      <c r="K2218" s="9" t="str">
        <f aca="false">IF(ISBLANK(A2218),"",SUMPRODUCT(O2218:R2218,T2218:W2218)-J2218)</f>
        <v/>
      </c>
      <c r="L2218" s="5" t="str">
        <f aca="false">IF(ISBLANK(A2218),"",K2218/$M$1)</f>
        <v/>
      </c>
      <c r="M2218" s="5" t="str">
        <f aca="false">IF(ISBLANK(A2218),"",K2218/($M$1+SUM(K$3:K2217)))</f>
        <v/>
      </c>
      <c r="N2218" s="0" t="str">
        <f aca="false">IF(ISBLANK(A2218),"",IF(H2219=0,NETWORKDAYS($H$3,H2218,holiday!$B$2:$B$10),IF(DAY(H2218)&lt;DAY(H2219),NETWORKDAYS($H$3,H2218,holiday!$B$2:$B$10),0)))</f>
        <v/>
      </c>
      <c r="O2218" s="0" t="str">
        <f aca="false">IF(ISBLANK(A2218),"",SUMIF($A$3:$A2218,O$2,$B$3:$B2218))</f>
        <v/>
      </c>
      <c r="P2218" s="0" t="str">
        <f aca="false">IF(ISBLANK(A2218),"",SUMIF($A$3:$A2218,P$2,$B$3:$B2218))</f>
        <v/>
      </c>
      <c r="Q2218" s="0" t="str">
        <f aca="false">IF(ISBLANK(A2218),"",SUMIF($A$3:$A2218,Q$2,$B$3:$B2218))</f>
        <v/>
      </c>
      <c r="R2218" s="0" t="str">
        <f aca="false">IF(ISBLANK(A2218),"",SUMIF($A$3:$A2218,R$2,$B$3:$B2218))</f>
        <v/>
      </c>
      <c r="T2218" s="9" t="str">
        <f aca="false">IF(ISBLANK(A2218),"",IF($A2218=T$2,$C2218,T2217))</f>
        <v/>
      </c>
      <c r="U2218" s="9" t="str">
        <f aca="false">IF(ISBLANK(A2218),"",IF($A2218=U$2,$C2218,U2217))</f>
        <v/>
      </c>
      <c r="V2218" s="9" t="str">
        <f aca="false">IF(ISBLANK(A2218),"",IF($A2218=V$2,$C2218,V2217))</f>
        <v/>
      </c>
      <c r="W2218" s="9" t="str">
        <f aca="false">IF(ISBLANK(A2218),"",IF($A2218=W$2,$C2218,W2217))</f>
        <v/>
      </c>
    </row>
    <row r="2219" customFormat="false" ht="14.1" hidden="false" customHeight="false" outlineLevel="0" collapsed="false">
      <c r="H2219" s="8" t="n">
        <f aca="false">IF(ISBLANK(D2219),,LEFT(D2219,LEN(D2219)-6)*1)</f>
        <v>0</v>
      </c>
      <c r="I2219" s="9" t="str">
        <f aca="false">IF(ISBLANK(A2219),"",-B2219*C2219)</f>
        <v/>
      </c>
      <c r="J2219" s="9" t="str">
        <f aca="false">IF(ISBLANK(A2219),"",-SUM(I$3:I2219))</f>
        <v/>
      </c>
      <c r="K2219" s="9" t="str">
        <f aca="false">IF(ISBLANK(A2219),"",SUMPRODUCT(O2219:R2219,T2219:W2219)-J2219)</f>
        <v/>
      </c>
      <c r="L2219" s="5" t="str">
        <f aca="false">IF(ISBLANK(A2219),"",K2219/$M$1)</f>
        <v/>
      </c>
      <c r="M2219" s="5" t="str">
        <f aca="false">IF(ISBLANK(A2219),"",K2219/($M$1+SUM(K$3:K2218)))</f>
        <v/>
      </c>
      <c r="N2219" s="0" t="str">
        <f aca="false">IF(ISBLANK(A2219),"",IF(H2220=0,NETWORKDAYS($H$3,H2219,holiday!$B$2:$B$10),IF(DAY(H2219)&lt;DAY(H2220),NETWORKDAYS($H$3,H2219,holiday!$B$2:$B$10),0)))</f>
        <v/>
      </c>
      <c r="O2219" s="0" t="str">
        <f aca="false">IF(ISBLANK(A2219),"",SUMIF($A$3:$A2219,O$2,$B$3:$B2219))</f>
        <v/>
      </c>
      <c r="P2219" s="0" t="str">
        <f aca="false">IF(ISBLANK(A2219),"",SUMIF($A$3:$A2219,P$2,$B$3:$B2219))</f>
        <v/>
      </c>
      <c r="Q2219" s="0" t="str">
        <f aca="false">IF(ISBLANK(A2219),"",SUMIF($A$3:$A2219,Q$2,$B$3:$B2219))</f>
        <v/>
      </c>
      <c r="R2219" s="0" t="str">
        <f aca="false">IF(ISBLANK(A2219),"",SUMIF($A$3:$A2219,R$2,$B$3:$B2219))</f>
        <v/>
      </c>
      <c r="T2219" s="9" t="str">
        <f aca="false">IF(ISBLANK(A2219),"",IF($A2219=T$2,$C2219,T2218))</f>
        <v/>
      </c>
      <c r="U2219" s="9" t="str">
        <f aca="false">IF(ISBLANK(A2219),"",IF($A2219=U$2,$C2219,U2218))</f>
        <v/>
      </c>
      <c r="V2219" s="9" t="str">
        <f aca="false">IF(ISBLANK(A2219),"",IF($A2219=V$2,$C2219,V2218))</f>
        <v/>
      </c>
      <c r="W2219" s="9" t="str">
        <f aca="false">IF(ISBLANK(A2219),"",IF($A2219=W$2,$C2219,W2218))</f>
        <v/>
      </c>
    </row>
    <row r="2220" customFormat="false" ht="14.1" hidden="false" customHeight="false" outlineLevel="0" collapsed="false">
      <c r="H2220" s="8" t="n">
        <f aca="false">IF(ISBLANK(D2220),,LEFT(D2220,LEN(D2220)-6)*1)</f>
        <v>0</v>
      </c>
      <c r="I2220" s="9" t="str">
        <f aca="false">IF(ISBLANK(A2220),"",-B2220*C2220)</f>
        <v/>
      </c>
      <c r="J2220" s="9" t="str">
        <f aca="false">IF(ISBLANK(A2220),"",-SUM(I$3:I2220))</f>
        <v/>
      </c>
      <c r="K2220" s="9" t="str">
        <f aca="false">IF(ISBLANK(A2220),"",SUMPRODUCT(O2220:R2220,T2220:W2220)-J2220)</f>
        <v/>
      </c>
      <c r="L2220" s="5" t="str">
        <f aca="false">IF(ISBLANK(A2220),"",K2220/$M$1)</f>
        <v/>
      </c>
      <c r="M2220" s="5" t="str">
        <f aca="false">IF(ISBLANK(A2220),"",K2220/($M$1+SUM(K$3:K2219)))</f>
        <v/>
      </c>
      <c r="N2220" s="0" t="str">
        <f aca="false">IF(ISBLANK(A2220),"",IF(H2221=0,NETWORKDAYS($H$3,H2220,holiday!$B$2:$B$10),IF(DAY(H2220)&lt;DAY(H2221),NETWORKDAYS($H$3,H2220,holiday!$B$2:$B$10),0)))</f>
        <v/>
      </c>
      <c r="O2220" s="0" t="str">
        <f aca="false">IF(ISBLANK(A2220),"",SUMIF($A$3:$A2220,O$2,$B$3:$B2220))</f>
        <v/>
      </c>
      <c r="P2220" s="0" t="str">
        <f aca="false">IF(ISBLANK(A2220),"",SUMIF($A$3:$A2220,P$2,$B$3:$B2220))</f>
        <v/>
      </c>
      <c r="Q2220" s="0" t="str">
        <f aca="false">IF(ISBLANK(A2220),"",SUMIF($A$3:$A2220,Q$2,$B$3:$B2220))</f>
        <v/>
      </c>
      <c r="R2220" s="0" t="str">
        <f aca="false">IF(ISBLANK(A2220),"",SUMIF($A$3:$A2220,R$2,$B$3:$B2220))</f>
        <v/>
      </c>
      <c r="T2220" s="9" t="str">
        <f aca="false">IF(ISBLANK(A2220),"",IF($A2220=T$2,$C2220,T2219))</f>
        <v/>
      </c>
      <c r="U2220" s="9" t="str">
        <f aca="false">IF(ISBLANK(A2220),"",IF($A2220=U$2,$C2220,U2219))</f>
        <v/>
      </c>
      <c r="V2220" s="9" t="str">
        <f aca="false">IF(ISBLANK(A2220),"",IF($A2220=V$2,$C2220,V2219))</f>
        <v/>
      </c>
      <c r="W2220" s="9" t="str">
        <f aca="false">IF(ISBLANK(A2220),"",IF($A2220=W$2,$C2220,W2219))</f>
        <v/>
      </c>
    </row>
    <row r="2221" customFormat="false" ht="14.1" hidden="false" customHeight="false" outlineLevel="0" collapsed="false">
      <c r="H2221" s="8" t="n">
        <f aca="false">IF(ISBLANK(D2221),,LEFT(D2221,LEN(D2221)-6)*1)</f>
        <v>0</v>
      </c>
      <c r="I2221" s="9" t="str">
        <f aca="false">IF(ISBLANK(A2221),"",-B2221*C2221)</f>
        <v/>
      </c>
      <c r="J2221" s="9" t="str">
        <f aca="false">IF(ISBLANK(A2221),"",-SUM(I$3:I2221))</f>
        <v/>
      </c>
      <c r="K2221" s="9" t="str">
        <f aca="false">IF(ISBLANK(A2221),"",SUMPRODUCT(O2221:R2221,T2221:W2221)-J2221)</f>
        <v/>
      </c>
      <c r="L2221" s="5" t="str">
        <f aca="false">IF(ISBLANK(A2221),"",K2221/$M$1)</f>
        <v/>
      </c>
      <c r="M2221" s="5" t="str">
        <f aca="false">IF(ISBLANK(A2221),"",K2221/($M$1+SUM(K$3:K2220)))</f>
        <v/>
      </c>
      <c r="N2221" s="0" t="str">
        <f aca="false">IF(ISBLANK(A2221),"",IF(H2222=0,NETWORKDAYS($H$3,H2221,holiday!$B$2:$B$10),IF(DAY(H2221)&lt;DAY(H2222),NETWORKDAYS($H$3,H2221,holiday!$B$2:$B$10),0)))</f>
        <v/>
      </c>
      <c r="O2221" s="0" t="str">
        <f aca="false">IF(ISBLANK(A2221),"",SUMIF($A$3:$A2221,O$2,$B$3:$B2221))</f>
        <v/>
      </c>
      <c r="P2221" s="0" t="str">
        <f aca="false">IF(ISBLANK(A2221),"",SUMIF($A$3:$A2221,P$2,$B$3:$B2221))</f>
        <v/>
      </c>
      <c r="Q2221" s="0" t="str">
        <f aca="false">IF(ISBLANK(A2221),"",SUMIF($A$3:$A2221,Q$2,$B$3:$B2221))</f>
        <v/>
      </c>
      <c r="R2221" s="0" t="str">
        <f aca="false">IF(ISBLANK(A2221),"",SUMIF($A$3:$A2221,R$2,$B$3:$B2221))</f>
        <v/>
      </c>
      <c r="T2221" s="9" t="str">
        <f aca="false">IF(ISBLANK(A2221),"",IF($A2221=T$2,$C2221,T2220))</f>
        <v/>
      </c>
      <c r="U2221" s="9" t="str">
        <f aca="false">IF(ISBLANK(A2221),"",IF($A2221=U$2,$C2221,U2220))</f>
        <v/>
      </c>
      <c r="V2221" s="9" t="str">
        <f aca="false">IF(ISBLANK(A2221),"",IF($A2221=V$2,$C2221,V2220))</f>
        <v/>
      </c>
      <c r="W2221" s="9" t="str">
        <f aca="false">IF(ISBLANK(A2221),"",IF($A2221=W$2,$C2221,W2220))</f>
        <v/>
      </c>
    </row>
    <row r="2222" customFormat="false" ht="14.1" hidden="false" customHeight="false" outlineLevel="0" collapsed="false">
      <c r="H2222" s="8" t="n">
        <f aca="false">IF(ISBLANK(D2222),,LEFT(D2222,LEN(D2222)-6)*1)</f>
        <v>0</v>
      </c>
      <c r="I2222" s="9" t="str">
        <f aca="false">IF(ISBLANK(A2222),"",-B2222*C2222)</f>
        <v/>
      </c>
      <c r="J2222" s="9" t="str">
        <f aca="false">IF(ISBLANK(A2222),"",-SUM(I$3:I2222))</f>
        <v/>
      </c>
      <c r="K2222" s="9" t="str">
        <f aca="false">IF(ISBLANK(A2222),"",SUMPRODUCT(O2222:R2222,T2222:W2222)-J2222)</f>
        <v/>
      </c>
      <c r="L2222" s="5" t="str">
        <f aca="false">IF(ISBLANK(A2222),"",K2222/$M$1)</f>
        <v/>
      </c>
      <c r="M2222" s="5" t="str">
        <f aca="false">IF(ISBLANK(A2222),"",K2222/($M$1+SUM(K$3:K2221)))</f>
        <v/>
      </c>
      <c r="N2222" s="0" t="str">
        <f aca="false">IF(ISBLANK(A2222),"",IF(H2223=0,NETWORKDAYS($H$3,H2222,holiday!$B$2:$B$10),IF(DAY(H2222)&lt;DAY(H2223),NETWORKDAYS($H$3,H2222,holiday!$B$2:$B$10),0)))</f>
        <v/>
      </c>
      <c r="O2222" s="0" t="str">
        <f aca="false">IF(ISBLANK(A2222),"",SUMIF($A$3:$A2222,O$2,$B$3:$B2222))</f>
        <v/>
      </c>
      <c r="P2222" s="0" t="str">
        <f aca="false">IF(ISBLANK(A2222),"",SUMIF($A$3:$A2222,P$2,$B$3:$B2222))</f>
        <v/>
      </c>
      <c r="Q2222" s="0" t="str">
        <f aca="false">IF(ISBLANK(A2222),"",SUMIF($A$3:$A2222,Q$2,$B$3:$B2222))</f>
        <v/>
      </c>
      <c r="R2222" s="0" t="str">
        <f aca="false">IF(ISBLANK(A2222),"",SUMIF($A$3:$A2222,R$2,$B$3:$B2222))</f>
        <v/>
      </c>
      <c r="T2222" s="9" t="str">
        <f aca="false">IF(ISBLANK(A2222),"",IF($A2222=T$2,$C2222,T2221))</f>
        <v/>
      </c>
      <c r="U2222" s="9" t="str">
        <f aca="false">IF(ISBLANK(A2222),"",IF($A2222=U$2,$C2222,U2221))</f>
        <v/>
      </c>
      <c r="V2222" s="9" t="str">
        <f aca="false">IF(ISBLANK(A2222),"",IF($A2222=V$2,$C2222,V2221))</f>
        <v/>
      </c>
      <c r="W2222" s="9" t="str">
        <f aca="false">IF(ISBLANK(A2222),"",IF($A2222=W$2,$C2222,W2221))</f>
        <v/>
      </c>
    </row>
    <row r="2223" customFormat="false" ht="14.1" hidden="false" customHeight="false" outlineLevel="0" collapsed="false">
      <c r="H2223" s="8" t="n">
        <f aca="false">IF(ISBLANK(D2223),,LEFT(D2223,LEN(D2223)-6)*1)</f>
        <v>0</v>
      </c>
      <c r="I2223" s="9" t="str">
        <f aca="false">IF(ISBLANK(A2223),"",-B2223*C2223)</f>
        <v/>
      </c>
      <c r="J2223" s="9" t="str">
        <f aca="false">IF(ISBLANK(A2223),"",-SUM(I$3:I2223))</f>
        <v/>
      </c>
      <c r="K2223" s="9" t="str">
        <f aca="false">IF(ISBLANK(A2223),"",SUMPRODUCT(O2223:R2223,T2223:W2223)-J2223)</f>
        <v/>
      </c>
      <c r="L2223" s="5" t="str">
        <f aca="false">IF(ISBLANK(A2223),"",K2223/$M$1)</f>
        <v/>
      </c>
      <c r="M2223" s="5" t="str">
        <f aca="false">IF(ISBLANK(A2223),"",K2223/($M$1+SUM(K$3:K2222)))</f>
        <v/>
      </c>
      <c r="N2223" s="0" t="str">
        <f aca="false">IF(ISBLANK(A2223),"",IF(H2224=0,NETWORKDAYS($H$3,H2223,holiday!$B$2:$B$10),IF(DAY(H2223)&lt;DAY(H2224),NETWORKDAYS($H$3,H2223,holiday!$B$2:$B$10),0)))</f>
        <v/>
      </c>
      <c r="O2223" s="0" t="str">
        <f aca="false">IF(ISBLANK(A2223),"",SUMIF($A$3:$A2223,O$2,$B$3:$B2223))</f>
        <v/>
      </c>
      <c r="P2223" s="0" t="str">
        <f aca="false">IF(ISBLANK(A2223),"",SUMIF($A$3:$A2223,P$2,$B$3:$B2223))</f>
        <v/>
      </c>
      <c r="Q2223" s="0" t="str">
        <f aca="false">IF(ISBLANK(A2223),"",SUMIF($A$3:$A2223,Q$2,$B$3:$B2223))</f>
        <v/>
      </c>
      <c r="R2223" s="0" t="str">
        <f aca="false">IF(ISBLANK(A2223),"",SUMIF($A$3:$A2223,R$2,$B$3:$B2223))</f>
        <v/>
      </c>
      <c r="T2223" s="9" t="str">
        <f aca="false">IF(ISBLANK(A2223),"",IF($A2223=T$2,$C2223,T2222))</f>
        <v/>
      </c>
      <c r="U2223" s="9" t="str">
        <f aca="false">IF(ISBLANK(A2223),"",IF($A2223=U$2,$C2223,U2222))</f>
        <v/>
      </c>
      <c r="V2223" s="9" t="str">
        <f aca="false">IF(ISBLANK(A2223),"",IF($A2223=V$2,$C2223,V2222))</f>
        <v/>
      </c>
      <c r="W2223" s="9" t="str">
        <f aca="false">IF(ISBLANK(A2223),"",IF($A2223=W$2,$C2223,W2222))</f>
        <v/>
      </c>
    </row>
    <row r="2224" customFormat="false" ht="14.1" hidden="false" customHeight="false" outlineLevel="0" collapsed="false">
      <c r="H2224" s="8" t="n">
        <f aca="false">IF(ISBLANK(D2224),,LEFT(D2224,LEN(D2224)-6)*1)</f>
        <v>0</v>
      </c>
      <c r="I2224" s="9" t="str">
        <f aca="false">IF(ISBLANK(A2224),"",-B2224*C2224)</f>
        <v/>
      </c>
      <c r="J2224" s="9" t="str">
        <f aca="false">IF(ISBLANK(A2224),"",-SUM(I$3:I2224))</f>
        <v/>
      </c>
      <c r="K2224" s="9" t="str">
        <f aca="false">IF(ISBLANK(A2224),"",SUMPRODUCT(O2224:R2224,T2224:W2224)-J2224)</f>
        <v/>
      </c>
      <c r="L2224" s="5" t="str">
        <f aca="false">IF(ISBLANK(A2224),"",K2224/$M$1)</f>
        <v/>
      </c>
      <c r="M2224" s="5" t="str">
        <f aca="false">IF(ISBLANK(A2224),"",K2224/($M$1+SUM(K$3:K2223)))</f>
        <v/>
      </c>
      <c r="N2224" s="0" t="str">
        <f aca="false">IF(ISBLANK(A2224),"",IF(H2225=0,NETWORKDAYS($H$3,H2224,holiday!$B$2:$B$10),IF(DAY(H2224)&lt;DAY(H2225),NETWORKDAYS($H$3,H2224,holiday!$B$2:$B$10),0)))</f>
        <v/>
      </c>
      <c r="O2224" s="0" t="str">
        <f aca="false">IF(ISBLANK(A2224),"",SUMIF($A$3:$A2224,O$2,$B$3:$B2224))</f>
        <v/>
      </c>
      <c r="P2224" s="0" t="str">
        <f aca="false">IF(ISBLANK(A2224),"",SUMIF($A$3:$A2224,P$2,$B$3:$B2224))</f>
        <v/>
      </c>
      <c r="Q2224" s="0" t="str">
        <f aca="false">IF(ISBLANK(A2224),"",SUMIF($A$3:$A2224,Q$2,$B$3:$B2224))</f>
        <v/>
      </c>
      <c r="R2224" s="0" t="str">
        <f aca="false">IF(ISBLANK(A2224),"",SUMIF($A$3:$A2224,R$2,$B$3:$B2224))</f>
        <v/>
      </c>
      <c r="T2224" s="9" t="str">
        <f aca="false">IF(ISBLANK(A2224),"",IF($A2224=T$2,$C2224,T2223))</f>
        <v/>
      </c>
      <c r="U2224" s="9" t="str">
        <f aca="false">IF(ISBLANK(A2224),"",IF($A2224=U$2,$C2224,U2223))</f>
        <v/>
      </c>
      <c r="V2224" s="9" t="str">
        <f aca="false">IF(ISBLANK(A2224),"",IF($A2224=V$2,$C2224,V2223))</f>
        <v/>
      </c>
      <c r="W2224" s="9" t="str">
        <f aca="false">IF(ISBLANK(A2224),"",IF($A2224=W$2,$C2224,W2223))</f>
        <v/>
      </c>
    </row>
    <row r="2225" customFormat="false" ht="14.1" hidden="false" customHeight="false" outlineLevel="0" collapsed="false">
      <c r="H2225" s="8" t="n">
        <f aca="false">IF(ISBLANK(D2225),,LEFT(D2225,LEN(D2225)-6)*1)</f>
        <v>0</v>
      </c>
      <c r="I2225" s="9" t="str">
        <f aca="false">IF(ISBLANK(A2225),"",-B2225*C2225)</f>
        <v/>
      </c>
      <c r="J2225" s="9" t="str">
        <f aca="false">IF(ISBLANK(A2225),"",-SUM(I$3:I2225))</f>
        <v/>
      </c>
      <c r="K2225" s="9" t="str">
        <f aca="false">IF(ISBLANK(A2225),"",SUMPRODUCT(O2225:R2225,T2225:W2225)-J2225)</f>
        <v/>
      </c>
      <c r="L2225" s="5" t="str">
        <f aca="false">IF(ISBLANK(A2225),"",K2225/$M$1)</f>
        <v/>
      </c>
      <c r="M2225" s="5" t="str">
        <f aca="false">IF(ISBLANK(A2225),"",K2225/($M$1+SUM(K$3:K2224)))</f>
        <v/>
      </c>
      <c r="N2225" s="0" t="str">
        <f aca="false">IF(ISBLANK(A2225),"",IF(H2226=0,NETWORKDAYS($H$3,H2225,holiday!$B$2:$B$10),IF(DAY(H2225)&lt;DAY(H2226),NETWORKDAYS($H$3,H2225,holiday!$B$2:$B$10),0)))</f>
        <v/>
      </c>
      <c r="O2225" s="0" t="str">
        <f aca="false">IF(ISBLANK(A2225),"",SUMIF($A$3:$A2225,O$2,$B$3:$B2225))</f>
        <v/>
      </c>
      <c r="P2225" s="0" t="str">
        <f aca="false">IF(ISBLANK(A2225),"",SUMIF($A$3:$A2225,P$2,$B$3:$B2225))</f>
        <v/>
      </c>
      <c r="Q2225" s="0" t="str">
        <f aca="false">IF(ISBLANK(A2225),"",SUMIF($A$3:$A2225,Q$2,$B$3:$B2225))</f>
        <v/>
      </c>
      <c r="R2225" s="0" t="str">
        <f aca="false">IF(ISBLANK(A2225),"",SUMIF($A$3:$A2225,R$2,$B$3:$B2225))</f>
        <v/>
      </c>
      <c r="T2225" s="9" t="str">
        <f aca="false">IF(ISBLANK(A2225),"",IF($A2225=T$2,$C2225,T2224))</f>
        <v/>
      </c>
      <c r="U2225" s="9" t="str">
        <f aca="false">IF(ISBLANK(A2225),"",IF($A2225=U$2,$C2225,U2224))</f>
        <v/>
      </c>
      <c r="V2225" s="9" t="str">
        <f aca="false">IF(ISBLANK(A2225),"",IF($A2225=V$2,$C2225,V2224))</f>
        <v/>
      </c>
      <c r="W2225" s="9" t="str">
        <f aca="false">IF(ISBLANK(A2225),"",IF($A2225=W$2,$C2225,W2224))</f>
        <v/>
      </c>
    </row>
    <row r="2226" customFormat="false" ht="14.1" hidden="false" customHeight="false" outlineLevel="0" collapsed="false">
      <c r="H2226" s="8" t="n">
        <f aca="false">IF(ISBLANK(D2226),,LEFT(D2226,LEN(D2226)-6)*1)</f>
        <v>0</v>
      </c>
      <c r="I2226" s="9" t="str">
        <f aca="false">IF(ISBLANK(A2226),"",-B2226*C2226)</f>
        <v/>
      </c>
      <c r="J2226" s="9" t="str">
        <f aca="false">IF(ISBLANK(A2226),"",-SUM(I$3:I2226))</f>
        <v/>
      </c>
      <c r="K2226" s="9" t="str">
        <f aca="false">IF(ISBLANK(A2226),"",SUMPRODUCT(O2226:R2226,T2226:W2226)-J2226)</f>
        <v/>
      </c>
      <c r="L2226" s="5" t="str">
        <f aca="false">IF(ISBLANK(A2226),"",K2226/$M$1)</f>
        <v/>
      </c>
      <c r="M2226" s="5" t="str">
        <f aca="false">IF(ISBLANK(A2226),"",K2226/($M$1+SUM(K$3:K2225)))</f>
        <v/>
      </c>
      <c r="N2226" s="0" t="str">
        <f aca="false">IF(ISBLANK(A2226),"",IF(H2227=0,NETWORKDAYS($H$3,H2226,holiday!$B$2:$B$10),IF(DAY(H2226)&lt;DAY(H2227),NETWORKDAYS($H$3,H2226,holiday!$B$2:$B$10),0)))</f>
        <v/>
      </c>
      <c r="O2226" s="0" t="str">
        <f aca="false">IF(ISBLANK(A2226),"",SUMIF($A$3:$A2226,O$2,$B$3:$B2226))</f>
        <v/>
      </c>
      <c r="P2226" s="0" t="str">
        <f aca="false">IF(ISBLANK(A2226),"",SUMIF($A$3:$A2226,P$2,$B$3:$B2226))</f>
        <v/>
      </c>
      <c r="Q2226" s="0" t="str">
        <f aca="false">IF(ISBLANK(A2226),"",SUMIF($A$3:$A2226,Q$2,$B$3:$B2226))</f>
        <v/>
      </c>
      <c r="R2226" s="0" t="str">
        <f aca="false">IF(ISBLANK(A2226),"",SUMIF($A$3:$A2226,R$2,$B$3:$B2226))</f>
        <v/>
      </c>
      <c r="T2226" s="9" t="str">
        <f aca="false">IF(ISBLANK(A2226),"",IF($A2226=T$2,$C2226,T2225))</f>
        <v/>
      </c>
      <c r="U2226" s="9" t="str">
        <f aca="false">IF(ISBLANK(A2226),"",IF($A2226=U$2,$C2226,U2225))</f>
        <v/>
      </c>
      <c r="V2226" s="9" t="str">
        <f aca="false">IF(ISBLANK(A2226),"",IF($A2226=V$2,$C2226,V2225))</f>
        <v/>
      </c>
      <c r="W2226" s="9" t="str">
        <f aca="false">IF(ISBLANK(A2226),"",IF($A2226=W$2,$C2226,W2225))</f>
        <v/>
      </c>
    </row>
    <row r="2227" customFormat="false" ht="14.1" hidden="false" customHeight="false" outlineLevel="0" collapsed="false">
      <c r="H2227" s="8" t="n">
        <f aca="false">IF(ISBLANK(D2227),,LEFT(D2227,LEN(D2227)-6)*1)</f>
        <v>0</v>
      </c>
      <c r="I2227" s="9" t="str">
        <f aca="false">IF(ISBLANK(A2227),"",-B2227*C2227)</f>
        <v/>
      </c>
      <c r="J2227" s="9" t="str">
        <f aca="false">IF(ISBLANK(A2227),"",-SUM(I$3:I2227))</f>
        <v/>
      </c>
      <c r="K2227" s="9" t="str">
        <f aca="false">IF(ISBLANK(A2227),"",SUMPRODUCT(O2227:R2227,T2227:W2227)-J2227)</f>
        <v/>
      </c>
      <c r="L2227" s="5" t="str">
        <f aca="false">IF(ISBLANK(A2227),"",K2227/$M$1)</f>
        <v/>
      </c>
      <c r="M2227" s="5" t="str">
        <f aca="false">IF(ISBLANK(A2227),"",K2227/($M$1+SUM(K$3:K2226)))</f>
        <v/>
      </c>
      <c r="N2227" s="0" t="str">
        <f aca="false">IF(ISBLANK(A2227),"",IF(H2228=0,NETWORKDAYS($H$3,H2227,holiday!$B$2:$B$10),IF(DAY(H2227)&lt;DAY(H2228),NETWORKDAYS($H$3,H2227,holiday!$B$2:$B$10),0)))</f>
        <v/>
      </c>
      <c r="O2227" s="0" t="str">
        <f aca="false">IF(ISBLANK(A2227),"",SUMIF($A$3:$A2227,O$2,$B$3:$B2227))</f>
        <v/>
      </c>
      <c r="P2227" s="0" t="str">
        <f aca="false">IF(ISBLANK(A2227),"",SUMIF($A$3:$A2227,P$2,$B$3:$B2227))</f>
        <v/>
      </c>
      <c r="Q2227" s="0" t="str">
        <f aca="false">IF(ISBLANK(A2227),"",SUMIF($A$3:$A2227,Q$2,$B$3:$B2227))</f>
        <v/>
      </c>
      <c r="R2227" s="0" t="str">
        <f aca="false">IF(ISBLANK(A2227),"",SUMIF($A$3:$A2227,R$2,$B$3:$B2227))</f>
        <v/>
      </c>
      <c r="T2227" s="9" t="str">
        <f aca="false">IF(ISBLANK(A2227),"",IF($A2227=T$2,$C2227,T2226))</f>
        <v/>
      </c>
      <c r="U2227" s="9" t="str">
        <f aca="false">IF(ISBLANK(A2227),"",IF($A2227=U$2,$C2227,U2226))</f>
        <v/>
      </c>
      <c r="V2227" s="9" t="str">
        <f aca="false">IF(ISBLANK(A2227),"",IF($A2227=V$2,$C2227,V2226))</f>
        <v/>
      </c>
      <c r="W2227" s="9" t="str">
        <f aca="false">IF(ISBLANK(A2227),"",IF($A2227=W$2,$C2227,W2226))</f>
        <v/>
      </c>
    </row>
    <row r="2228" customFormat="false" ht="14.1" hidden="false" customHeight="false" outlineLevel="0" collapsed="false">
      <c r="H2228" s="8" t="n">
        <f aca="false">IF(ISBLANK(D2228),,LEFT(D2228,LEN(D2228)-6)*1)</f>
        <v>0</v>
      </c>
      <c r="I2228" s="9" t="str">
        <f aca="false">IF(ISBLANK(A2228),"",-B2228*C2228)</f>
        <v/>
      </c>
      <c r="J2228" s="9" t="str">
        <f aca="false">IF(ISBLANK(A2228),"",-SUM(I$3:I2228))</f>
        <v/>
      </c>
      <c r="K2228" s="9" t="str">
        <f aca="false">IF(ISBLANK(A2228),"",SUMPRODUCT(O2228:R2228,T2228:W2228)-J2228)</f>
        <v/>
      </c>
      <c r="L2228" s="5" t="str">
        <f aca="false">IF(ISBLANK(A2228),"",K2228/$M$1)</f>
        <v/>
      </c>
      <c r="M2228" s="5" t="str">
        <f aca="false">IF(ISBLANK(A2228),"",K2228/($M$1+SUM(K$3:K2227)))</f>
        <v/>
      </c>
      <c r="N2228" s="0" t="str">
        <f aca="false">IF(ISBLANK(A2228),"",IF(H2229=0,NETWORKDAYS($H$3,H2228,holiday!$B$2:$B$10),IF(DAY(H2228)&lt;DAY(H2229),NETWORKDAYS($H$3,H2228,holiday!$B$2:$B$10),0)))</f>
        <v/>
      </c>
      <c r="O2228" s="0" t="str">
        <f aca="false">IF(ISBLANK(A2228),"",SUMIF($A$3:$A2228,O$2,$B$3:$B2228))</f>
        <v/>
      </c>
      <c r="P2228" s="0" t="str">
        <f aca="false">IF(ISBLANK(A2228),"",SUMIF($A$3:$A2228,P$2,$B$3:$B2228))</f>
        <v/>
      </c>
      <c r="Q2228" s="0" t="str">
        <f aca="false">IF(ISBLANK(A2228),"",SUMIF($A$3:$A2228,Q$2,$B$3:$B2228))</f>
        <v/>
      </c>
      <c r="R2228" s="0" t="str">
        <f aca="false">IF(ISBLANK(A2228),"",SUMIF($A$3:$A2228,R$2,$B$3:$B2228))</f>
        <v/>
      </c>
      <c r="T2228" s="9" t="str">
        <f aca="false">IF(ISBLANK(A2228),"",IF($A2228=T$2,$C2228,T2227))</f>
        <v/>
      </c>
      <c r="U2228" s="9" t="str">
        <f aca="false">IF(ISBLANK(A2228),"",IF($A2228=U$2,$C2228,U2227))</f>
        <v/>
      </c>
      <c r="V2228" s="9" t="str">
        <f aca="false">IF(ISBLANK(A2228),"",IF($A2228=V$2,$C2228,V2227))</f>
        <v/>
      </c>
      <c r="W2228" s="9" t="str">
        <f aca="false">IF(ISBLANK(A2228),"",IF($A2228=W$2,$C2228,W2227))</f>
        <v/>
      </c>
    </row>
    <row r="2229" customFormat="false" ht="14.1" hidden="false" customHeight="false" outlineLevel="0" collapsed="false">
      <c r="H2229" s="8" t="n">
        <f aca="false">IF(ISBLANK(D2229),,LEFT(D2229,LEN(D2229)-6)*1)</f>
        <v>0</v>
      </c>
      <c r="I2229" s="9" t="str">
        <f aca="false">IF(ISBLANK(A2229),"",-B2229*C2229)</f>
        <v/>
      </c>
      <c r="J2229" s="9" t="str">
        <f aca="false">IF(ISBLANK(A2229),"",-SUM(I$3:I2229))</f>
        <v/>
      </c>
      <c r="K2229" s="9" t="str">
        <f aca="false">IF(ISBLANK(A2229),"",SUMPRODUCT(O2229:R2229,T2229:W2229)-J2229)</f>
        <v/>
      </c>
      <c r="L2229" s="5" t="str">
        <f aca="false">IF(ISBLANK(A2229),"",K2229/$M$1)</f>
        <v/>
      </c>
      <c r="M2229" s="5" t="str">
        <f aca="false">IF(ISBLANK(A2229),"",K2229/($M$1+SUM(K$3:K2228)))</f>
        <v/>
      </c>
      <c r="N2229" s="0" t="str">
        <f aca="false">IF(ISBLANK(A2229),"",IF(H2230=0,NETWORKDAYS($H$3,H2229,holiday!$B$2:$B$10),IF(DAY(H2229)&lt;DAY(H2230),NETWORKDAYS($H$3,H2229,holiday!$B$2:$B$10),0)))</f>
        <v/>
      </c>
      <c r="O2229" s="0" t="str">
        <f aca="false">IF(ISBLANK(A2229),"",SUMIF($A$3:$A2229,O$2,$B$3:$B2229))</f>
        <v/>
      </c>
      <c r="P2229" s="0" t="str">
        <f aca="false">IF(ISBLANK(A2229),"",SUMIF($A$3:$A2229,P$2,$B$3:$B2229))</f>
        <v/>
      </c>
      <c r="Q2229" s="0" t="str">
        <f aca="false">IF(ISBLANK(A2229),"",SUMIF($A$3:$A2229,Q$2,$B$3:$B2229))</f>
        <v/>
      </c>
      <c r="R2229" s="0" t="str">
        <f aca="false">IF(ISBLANK(A2229),"",SUMIF($A$3:$A2229,R$2,$B$3:$B2229))</f>
        <v/>
      </c>
      <c r="T2229" s="9" t="str">
        <f aca="false">IF(ISBLANK(A2229),"",IF($A2229=T$2,$C2229,T2228))</f>
        <v/>
      </c>
      <c r="U2229" s="9" t="str">
        <f aca="false">IF(ISBLANK(A2229),"",IF($A2229=U$2,$C2229,U2228))</f>
        <v/>
      </c>
      <c r="V2229" s="9" t="str">
        <f aca="false">IF(ISBLANK(A2229),"",IF($A2229=V$2,$C2229,V2228))</f>
        <v/>
      </c>
      <c r="W2229" s="9" t="str">
        <f aca="false">IF(ISBLANK(A2229),"",IF($A2229=W$2,$C2229,W2228))</f>
        <v/>
      </c>
    </row>
    <row r="2230" customFormat="false" ht="14.1" hidden="false" customHeight="false" outlineLevel="0" collapsed="false">
      <c r="H2230" s="8" t="n">
        <f aca="false">IF(ISBLANK(D2230),,LEFT(D2230,LEN(D2230)-6)*1)</f>
        <v>0</v>
      </c>
      <c r="I2230" s="9" t="str">
        <f aca="false">IF(ISBLANK(A2230),"",-B2230*C2230)</f>
        <v/>
      </c>
      <c r="J2230" s="9" t="str">
        <f aca="false">IF(ISBLANK(A2230),"",-SUM(I$3:I2230))</f>
        <v/>
      </c>
      <c r="K2230" s="9" t="str">
        <f aca="false">IF(ISBLANK(A2230),"",SUMPRODUCT(O2230:R2230,T2230:W2230)-J2230)</f>
        <v/>
      </c>
      <c r="L2230" s="5" t="str">
        <f aca="false">IF(ISBLANK(A2230),"",K2230/$M$1)</f>
        <v/>
      </c>
      <c r="M2230" s="5" t="str">
        <f aca="false">IF(ISBLANK(A2230),"",K2230/($M$1+SUM(K$3:K2229)))</f>
        <v/>
      </c>
      <c r="N2230" s="0" t="str">
        <f aca="false">IF(ISBLANK(A2230),"",IF(H2231=0,NETWORKDAYS($H$3,H2230,holiday!$B$2:$B$10),IF(DAY(H2230)&lt;DAY(H2231),NETWORKDAYS($H$3,H2230,holiday!$B$2:$B$10),0)))</f>
        <v/>
      </c>
      <c r="O2230" s="0" t="str">
        <f aca="false">IF(ISBLANK(A2230),"",SUMIF($A$3:$A2230,O$2,$B$3:$B2230))</f>
        <v/>
      </c>
      <c r="P2230" s="0" t="str">
        <f aca="false">IF(ISBLANK(A2230),"",SUMIF($A$3:$A2230,P$2,$B$3:$B2230))</f>
        <v/>
      </c>
      <c r="Q2230" s="0" t="str">
        <f aca="false">IF(ISBLANK(A2230),"",SUMIF($A$3:$A2230,Q$2,$B$3:$B2230))</f>
        <v/>
      </c>
      <c r="R2230" s="0" t="str">
        <f aca="false">IF(ISBLANK(A2230),"",SUMIF($A$3:$A2230,R$2,$B$3:$B2230))</f>
        <v/>
      </c>
      <c r="T2230" s="9" t="str">
        <f aca="false">IF(ISBLANK(A2230),"",IF($A2230=T$2,$C2230,T2229))</f>
        <v/>
      </c>
      <c r="U2230" s="9" t="str">
        <f aca="false">IF(ISBLANK(A2230),"",IF($A2230=U$2,$C2230,U2229))</f>
        <v/>
      </c>
      <c r="V2230" s="9" t="str">
        <f aca="false">IF(ISBLANK(A2230),"",IF($A2230=V$2,$C2230,V2229))</f>
        <v/>
      </c>
      <c r="W2230" s="9" t="str">
        <f aca="false">IF(ISBLANK(A2230),"",IF($A2230=W$2,$C2230,W2229))</f>
        <v/>
      </c>
    </row>
    <row r="2231" customFormat="false" ht="14.1" hidden="false" customHeight="false" outlineLevel="0" collapsed="false">
      <c r="H2231" s="8" t="n">
        <f aca="false">IF(ISBLANK(D2231),,LEFT(D2231,LEN(D2231)-6)*1)</f>
        <v>0</v>
      </c>
      <c r="I2231" s="9" t="str">
        <f aca="false">IF(ISBLANK(A2231),"",-B2231*C2231)</f>
        <v/>
      </c>
      <c r="J2231" s="9" t="str">
        <f aca="false">IF(ISBLANK(A2231),"",-SUM(I$3:I2231))</f>
        <v/>
      </c>
      <c r="K2231" s="9" t="str">
        <f aca="false">IF(ISBLANK(A2231),"",SUMPRODUCT(O2231:R2231,T2231:W2231)-J2231)</f>
        <v/>
      </c>
      <c r="L2231" s="5" t="str">
        <f aca="false">IF(ISBLANK(A2231),"",K2231/$M$1)</f>
        <v/>
      </c>
      <c r="M2231" s="5" t="str">
        <f aca="false">IF(ISBLANK(A2231),"",K2231/($M$1+SUM(K$3:K2230)))</f>
        <v/>
      </c>
      <c r="N2231" s="0" t="str">
        <f aca="false">IF(ISBLANK(A2231),"",IF(H2232=0,NETWORKDAYS($H$3,H2231,holiday!$B$2:$B$10),IF(DAY(H2231)&lt;DAY(H2232),NETWORKDAYS($H$3,H2231,holiday!$B$2:$B$10),0)))</f>
        <v/>
      </c>
      <c r="O2231" s="0" t="str">
        <f aca="false">IF(ISBLANK(A2231),"",SUMIF($A$3:$A2231,O$2,$B$3:$B2231))</f>
        <v/>
      </c>
      <c r="P2231" s="0" t="str">
        <f aca="false">IF(ISBLANK(A2231),"",SUMIF($A$3:$A2231,P$2,$B$3:$B2231))</f>
        <v/>
      </c>
      <c r="Q2231" s="0" t="str">
        <f aca="false">IF(ISBLANK(A2231),"",SUMIF($A$3:$A2231,Q$2,$B$3:$B2231))</f>
        <v/>
      </c>
      <c r="R2231" s="0" t="str">
        <f aca="false">IF(ISBLANK(A2231),"",SUMIF($A$3:$A2231,R$2,$B$3:$B2231))</f>
        <v/>
      </c>
      <c r="T2231" s="9" t="str">
        <f aca="false">IF(ISBLANK(A2231),"",IF($A2231=T$2,$C2231,T2230))</f>
        <v/>
      </c>
      <c r="U2231" s="9" t="str">
        <f aca="false">IF(ISBLANK(A2231),"",IF($A2231=U$2,$C2231,U2230))</f>
        <v/>
      </c>
      <c r="V2231" s="9" t="str">
        <f aca="false">IF(ISBLANK(A2231),"",IF($A2231=V$2,$C2231,V2230))</f>
        <v/>
      </c>
      <c r="W2231" s="9" t="str">
        <f aca="false">IF(ISBLANK(A2231),"",IF($A2231=W$2,$C2231,W2230))</f>
        <v/>
      </c>
    </row>
    <row r="2232" customFormat="false" ht="14.1" hidden="false" customHeight="false" outlineLevel="0" collapsed="false">
      <c r="H2232" s="8" t="n">
        <f aca="false">IF(ISBLANK(D2232),,LEFT(D2232,LEN(D2232)-6)*1)</f>
        <v>0</v>
      </c>
      <c r="I2232" s="9" t="str">
        <f aca="false">IF(ISBLANK(A2232),"",-B2232*C2232)</f>
        <v/>
      </c>
      <c r="J2232" s="9" t="str">
        <f aca="false">IF(ISBLANK(A2232),"",-SUM(I$3:I2232))</f>
        <v/>
      </c>
      <c r="K2232" s="9" t="str">
        <f aca="false">IF(ISBLANK(A2232),"",SUMPRODUCT(O2232:R2232,T2232:W2232)-J2232)</f>
        <v/>
      </c>
      <c r="L2232" s="5" t="str">
        <f aca="false">IF(ISBLANK(A2232),"",K2232/$M$1)</f>
        <v/>
      </c>
      <c r="M2232" s="5" t="str">
        <f aca="false">IF(ISBLANK(A2232),"",K2232/($M$1+SUM(K$3:K2231)))</f>
        <v/>
      </c>
      <c r="N2232" s="0" t="str">
        <f aca="false">IF(ISBLANK(A2232),"",IF(H2233=0,NETWORKDAYS($H$3,H2232,holiday!$B$2:$B$10),IF(DAY(H2232)&lt;DAY(H2233),NETWORKDAYS($H$3,H2232,holiday!$B$2:$B$10),0)))</f>
        <v/>
      </c>
      <c r="O2232" s="0" t="str">
        <f aca="false">IF(ISBLANK(A2232),"",SUMIF($A$3:$A2232,O$2,$B$3:$B2232))</f>
        <v/>
      </c>
      <c r="P2232" s="0" t="str">
        <f aca="false">IF(ISBLANK(A2232),"",SUMIF($A$3:$A2232,P$2,$B$3:$B2232))</f>
        <v/>
      </c>
      <c r="Q2232" s="0" t="str">
        <f aca="false">IF(ISBLANK(A2232),"",SUMIF($A$3:$A2232,Q$2,$B$3:$B2232))</f>
        <v/>
      </c>
      <c r="R2232" s="0" t="str">
        <f aca="false">IF(ISBLANK(A2232),"",SUMIF($A$3:$A2232,R$2,$B$3:$B2232))</f>
        <v/>
      </c>
      <c r="T2232" s="9" t="str">
        <f aca="false">IF(ISBLANK(A2232),"",IF($A2232=T$2,$C2232,T2231))</f>
        <v/>
      </c>
      <c r="U2232" s="9" t="str">
        <f aca="false">IF(ISBLANK(A2232),"",IF($A2232=U$2,$C2232,U2231))</f>
        <v/>
      </c>
      <c r="V2232" s="9" t="str">
        <f aca="false">IF(ISBLANK(A2232),"",IF($A2232=V$2,$C2232,V2231))</f>
        <v/>
      </c>
      <c r="W2232" s="9" t="str">
        <f aca="false">IF(ISBLANK(A2232),"",IF($A2232=W$2,$C2232,W2231))</f>
        <v/>
      </c>
    </row>
    <row r="2233" customFormat="false" ht="14.1" hidden="false" customHeight="false" outlineLevel="0" collapsed="false">
      <c r="H2233" s="8" t="n">
        <f aca="false">IF(ISBLANK(D2233),,LEFT(D2233,LEN(D2233)-6)*1)</f>
        <v>0</v>
      </c>
      <c r="I2233" s="9" t="str">
        <f aca="false">IF(ISBLANK(A2233),"",-B2233*C2233)</f>
        <v/>
      </c>
      <c r="J2233" s="9" t="str">
        <f aca="false">IF(ISBLANK(A2233),"",-SUM(I$3:I2233))</f>
        <v/>
      </c>
      <c r="K2233" s="9" t="str">
        <f aca="false">IF(ISBLANK(A2233),"",SUMPRODUCT(O2233:R2233,T2233:W2233)-J2233)</f>
        <v/>
      </c>
      <c r="L2233" s="5" t="str">
        <f aca="false">IF(ISBLANK(A2233),"",K2233/$M$1)</f>
        <v/>
      </c>
      <c r="M2233" s="5" t="str">
        <f aca="false">IF(ISBLANK(A2233),"",K2233/($M$1+SUM(K$3:K2232)))</f>
        <v/>
      </c>
      <c r="N2233" s="0" t="str">
        <f aca="false">IF(ISBLANK(A2233),"",IF(H2234=0,NETWORKDAYS($H$3,H2233,holiday!$B$2:$B$10),IF(DAY(H2233)&lt;DAY(H2234),NETWORKDAYS($H$3,H2233,holiday!$B$2:$B$10),0)))</f>
        <v/>
      </c>
      <c r="O2233" s="0" t="str">
        <f aca="false">IF(ISBLANK(A2233),"",SUMIF($A$3:$A2233,O$2,$B$3:$B2233))</f>
        <v/>
      </c>
      <c r="P2233" s="0" t="str">
        <f aca="false">IF(ISBLANK(A2233),"",SUMIF($A$3:$A2233,P$2,$B$3:$B2233))</f>
        <v/>
      </c>
      <c r="Q2233" s="0" t="str">
        <f aca="false">IF(ISBLANK(A2233),"",SUMIF($A$3:$A2233,Q$2,$B$3:$B2233))</f>
        <v/>
      </c>
      <c r="R2233" s="0" t="str">
        <f aca="false">IF(ISBLANK(A2233),"",SUMIF($A$3:$A2233,R$2,$B$3:$B2233))</f>
        <v/>
      </c>
      <c r="T2233" s="9" t="str">
        <f aca="false">IF(ISBLANK(A2233),"",IF($A2233=T$2,$C2233,T2232))</f>
        <v/>
      </c>
      <c r="U2233" s="9" t="str">
        <f aca="false">IF(ISBLANK(A2233),"",IF($A2233=U$2,$C2233,U2232))</f>
        <v/>
      </c>
      <c r="V2233" s="9" t="str">
        <f aca="false">IF(ISBLANK(A2233),"",IF($A2233=V$2,$C2233,V2232))</f>
        <v/>
      </c>
      <c r="W2233" s="9" t="str">
        <f aca="false">IF(ISBLANK(A2233),"",IF($A2233=W$2,$C2233,W2232))</f>
        <v/>
      </c>
    </row>
    <row r="2234" customFormat="false" ht="14.1" hidden="false" customHeight="false" outlineLevel="0" collapsed="false">
      <c r="H2234" s="8" t="n">
        <f aca="false">IF(ISBLANK(D2234),,LEFT(D2234,LEN(D2234)-6)*1)</f>
        <v>0</v>
      </c>
      <c r="I2234" s="9" t="str">
        <f aca="false">IF(ISBLANK(A2234),"",-B2234*C2234)</f>
        <v/>
      </c>
      <c r="J2234" s="9" t="str">
        <f aca="false">IF(ISBLANK(A2234),"",-SUM(I$3:I2234))</f>
        <v/>
      </c>
      <c r="K2234" s="9" t="str">
        <f aca="false">IF(ISBLANK(A2234),"",SUMPRODUCT(O2234:R2234,T2234:W2234)-J2234)</f>
        <v/>
      </c>
      <c r="L2234" s="5" t="str">
        <f aca="false">IF(ISBLANK(A2234),"",K2234/$M$1)</f>
        <v/>
      </c>
      <c r="M2234" s="5" t="str">
        <f aca="false">IF(ISBLANK(A2234),"",K2234/($M$1+SUM(K$3:K2233)))</f>
        <v/>
      </c>
      <c r="N2234" s="0" t="str">
        <f aca="false">IF(ISBLANK(A2234),"",IF(H2235=0,NETWORKDAYS($H$3,H2234,holiday!$B$2:$B$10),IF(DAY(H2234)&lt;DAY(H2235),NETWORKDAYS($H$3,H2234,holiday!$B$2:$B$10),0)))</f>
        <v/>
      </c>
      <c r="O2234" s="0" t="str">
        <f aca="false">IF(ISBLANK(A2234),"",SUMIF($A$3:$A2234,O$2,$B$3:$B2234))</f>
        <v/>
      </c>
      <c r="P2234" s="0" t="str">
        <f aca="false">IF(ISBLANK(A2234),"",SUMIF($A$3:$A2234,P$2,$B$3:$B2234))</f>
        <v/>
      </c>
      <c r="Q2234" s="0" t="str">
        <f aca="false">IF(ISBLANK(A2234),"",SUMIF($A$3:$A2234,Q$2,$B$3:$B2234))</f>
        <v/>
      </c>
      <c r="R2234" s="0" t="str">
        <f aca="false">IF(ISBLANK(A2234),"",SUMIF($A$3:$A2234,R$2,$B$3:$B2234))</f>
        <v/>
      </c>
      <c r="T2234" s="9" t="str">
        <f aca="false">IF(ISBLANK(A2234),"",IF($A2234=T$2,$C2234,T2233))</f>
        <v/>
      </c>
      <c r="U2234" s="9" t="str">
        <f aca="false">IF(ISBLANK(A2234),"",IF($A2234=U$2,$C2234,U2233))</f>
        <v/>
      </c>
      <c r="V2234" s="9" t="str">
        <f aca="false">IF(ISBLANK(A2234),"",IF($A2234=V$2,$C2234,V2233))</f>
        <v/>
      </c>
      <c r="W2234" s="9" t="str">
        <f aca="false">IF(ISBLANK(A2234),"",IF($A2234=W$2,$C2234,W2233))</f>
        <v/>
      </c>
    </row>
    <row r="2235" customFormat="false" ht="14.1" hidden="false" customHeight="false" outlineLevel="0" collapsed="false">
      <c r="H2235" s="8" t="n">
        <f aca="false">IF(ISBLANK(D2235),,LEFT(D2235,LEN(D2235)-6)*1)</f>
        <v>0</v>
      </c>
      <c r="I2235" s="9" t="str">
        <f aca="false">IF(ISBLANK(A2235),"",-B2235*C2235)</f>
        <v/>
      </c>
      <c r="J2235" s="9" t="str">
        <f aca="false">IF(ISBLANK(A2235),"",-SUM(I$3:I2235))</f>
        <v/>
      </c>
      <c r="K2235" s="9" t="str">
        <f aca="false">IF(ISBLANK(A2235),"",SUMPRODUCT(O2235:R2235,T2235:W2235)-J2235)</f>
        <v/>
      </c>
      <c r="L2235" s="5" t="str">
        <f aca="false">IF(ISBLANK(A2235),"",K2235/$M$1)</f>
        <v/>
      </c>
      <c r="M2235" s="5" t="str">
        <f aca="false">IF(ISBLANK(A2235),"",K2235/($M$1+SUM(K$3:K2234)))</f>
        <v/>
      </c>
      <c r="N2235" s="0" t="str">
        <f aca="false">IF(ISBLANK(A2235),"",IF(H2236=0,NETWORKDAYS($H$3,H2235,holiday!$B$2:$B$10),IF(DAY(H2235)&lt;DAY(H2236),NETWORKDAYS($H$3,H2235,holiday!$B$2:$B$10),0)))</f>
        <v/>
      </c>
      <c r="O2235" s="0" t="str">
        <f aca="false">IF(ISBLANK(A2235),"",SUMIF($A$3:$A2235,O$2,$B$3:$B2235))</f>
        <v/>
      </c>
      <c r="P2235" s="0" t="str">
        <f aca="false">IF(ISBLANK(A2235),"",SUMIF($A$3:$A2235,P$2,$B$3:$B2235))</f>
        <v/>
      </c>
      <c r="Q2235" s="0" t="str">
        <f aca="false">IF(ISBLANK(A2235),"",SUMIF($A$3:$A2235,Q$2,$B$3:$B2235))</f>
        <v/>
      </c>
      <c r="R2235" s="0" t="str">
        <f aca="false">IF(ISBLANK(A2235),"",SUMIF($A$3:$A2235,R$2,$B$3:$B2235))</f>
        <v/>
      </c>
      <c r="T2235" s="9" t="str">
        <f aca="false">IF(ISBLANK(A2235),"",IF($A2235=T$2,$C2235,T2234))</f>
        <v/>
      </c>
      <c r="U2235" s="9" t="str">
        <f aca="false">IF(ISBLANK(A2235),"",IF($A2235=U$2,$C2235,U2234))</f>
        <v/>
      </c>
      <c r="V2235" s="9" t="str">
        <f aca="false">IF(ISBLANK(A2235),"",IF($A2235=V$2,$C2235,V2234))</f>
        <v/>
      </c>
      <c r="W2235" s="9" t="str">
        <f aca="false">IF(ISBLANK(A2235),"",IF($A2235=W$2,$C2235,W2234))</f>
        <v/>
      </c>
    </row>
    <row r="2236" customFormat="false" ht="14.1" hidden="false" customHeight="false" outlineLevel="0" collapsed="false">
      <c r="H2236" s="8" t="n">
        <f aca="false">IF(ISBLANK(D2236),,LEFT(D2236,LEN(D2236)-6)*1)</f>
        <v>0</v>
      </c>
      <c r="I2236" s="9" t="str">
        <f aca="false">IF(ISBLANK(A2236),"",-B2236*C2236)</f>
        <v/>
      </c>
      <c r="J2236" s="9" t="str">
        <f aca="false">IF(ISBLANK(A2236),"",-SUM(I$3:I2236))</f>
        <v/>
      </c>
      <c r="K2236" s="9" t="str">
        <f aca="false">IF(ISBLANK(A2236),"",SUMPRODUCT(O2236:R2236,T2236:W2236)-J2236)</f>
        <v/>
      </c>
      <c r="L2236" s="5" t="str">
        <f aca="false">IF(ISBLANK(A2236),"",K2236/$M$1)</f>
        <v/>
      </c>
      <c r="M2236" s="5" t="str">
        <f aca="false">IF(ISBLANK(A2236),"",K2236/($M$1+SUM(K$3:K2235)))</f>
        <v/>
      </c>
      <c r="N2236" s="0" t="str">
        <f aca="false">IF(ISBLANK(A2236),"",IF(H2237=0,NETWORKDAYS($H$3,H2236,holiday!$B$2:$B$10),IF(DAY(H2236)&lt;DAY(H2237),NETWORKDAYS($H$3,H2236,holiday!$B$2:$B$10),0)))</f>
        <v/>
      </c>
      <c r="O2236" s="0" t="str">
        <f aca="false">IF(ISBLANK(A2236),"",SUMIF($A$3:$A2236,O$2,$B$3:$B2236))</f>
        <v/>
      </c>
      <c r="P2236" s="0" t="str">
        <f aca="false">IF(ISBLANK(A2236),"",SUMIF($A$3:$A2236,P$2,$B$3:$B2236))</f>
        <v/>
      </c>
      <c r="Q2236" s="0" t="str">
        <f aca="false">IF(ISBLANK(A2236),"",SUMIF($A$3:$A2236,Q$2,$B$3:$B2236))</f>
        <v/>
      </c>
      <c r="R2236" s="0" t="str">
        <f aca="false">IF(ISBLANK(A2236),"",SUMIF($A$3:$A2236,R$2,$B$3:$B2236))</f>
        <v/>
      </c>
      <c r="T2236" s="9" t="str">
        <f aca="false">IF(ISBLANK(A2236),"",IF($A2236=T$2,$C2236,T2235))</f>
        <v/>
      </c>
      <c r="U2236" s="9" t="str">
        <f aca="false">IF(ISBLANK(A2236),"",IF($A2236=U$2,$C2236,U2235))</f>
        <v/>
      </c>
      <c r="V2236" s="9" t="str">
        <f aca="false">IF(ISBLANK(A2236),"",IF($A2236=V$2,$C2236,V2235))</f>
        <v/>
      </c>
      <c r="W2236" s="9" t="str">
        <f aca="false">IF(ISBLANK(A2236),"",IF($A2236=W$2,$C2236,W2235))</f>
        <v/>
      </c>
    </row>
    <row r="2237" customFormat="false" ht="14.1" hidden="false" customHeight="false" outlineLevel="0" collapsed="false">
      <c r="H2237" s="8" t="n">
        <f aca="false">IF(ISBLANK(D2237),,LEFT(D2237,LEN(D2237)-6)*1)</f>
        <v>0</v>
      </c>
      <c r="I2237" s="9" t="str">
        <f aca="false">IF(ISBLANK(A2237),"",-B2237*C2237)</f>
        <v/>
      </c>
      <c r="J2237" s="9" t="str">
        <f aca="false">IF(ISBLANK(A2237),"",-SUM(I$3:I2237))</f>
        <v/>
      </c>
      <c r="K2237" s="9" t="str">
        <f aca="false">IF(ISBLANK(A2237),"",SUMPRODUCT(O2237:R2237,T2237:W2237)-J2237)</f>
        <v/>
      </c>
      <c r="L2237" s="5" t="str">
        <f aca="false">IF(ISBLANK(A2237),"",K2237/$M$1)</f>
        <v/>
      </c>
      <c r="M2237" s="5" t="str">
        <f aca="false">IF(ISBLANK(A2237),"",K2237/($M$1+SUM(K$3:K2236)))</f>
        <v/>
      </c>
      <c r="N2237" s="0" t="str">
        <f aca="false">IF(ISBLANK(A2237),"",IF(H2238=0,NETWORKDAYS($H$3,H2237,holiday!$B$2:$B$10),IF(DAY(H2237)&lt;DAY(H2238),NETWORKDAYS($H$3,H2237,holiday!$B$2:$B$10),0)))</f>
        <v/>
      </c>
      <c r="O2237" s="0" t="str">
        <f aca="false">IF(ISBLANK(A2237),"",SUMIF($A$3:$A2237,O$2,$B$3:$B2237))</f>
        <v/>
      </c>
      <c r="P2237" s="0" t="str">
        <f aca="false">IF(ISBLANK(A2237),"",SUMIF($A$3:$A2237,P$2,$B$3:$B2237))</f>
        <v/>
      </c>
      <c r="Q2237" s="0" t="str">
        <f aca="false">IF(ISBLANK(A2237),"",SUMIF($A$3:$A2237,Q$2,$B$3:$B2237))</f>
        <v/>
      </c>
      <c r="R2237" s="0" t="str">
        <f aca="false">IF(ISBLANK(A2237),"",SUMIF($A$3:$A2237,R$2,$B$3:$B2237))</f>
        <v/>
      </c>
      <c r="T2237" s="9" t="str">
        <f aca="false">IF(ISBLANK(A2237),"",IF($A2237=T$2,$C2237,T2236))</f>
        <v/>
      </c>
      <c r="U2237" s="9" t="str">
        <f aca="false">IF(ISBLANK(A2237),"",IF($A2237=U$2,$C2237,U2236))</f>
        <v/>
      </c>
      <c r="V2237" s="9" t="str">
        <f aca="false">IF(ISBLANK(A2237),"",IF($A2237=V$2,$C2237,V2236))</f>
        <v/>
      </c>
      <c r="W2237" s="9" t="str">
        <f aca="false">IF(ISBLANK(A2237),"",IF($A2237=W$2,$C2237,W2236))</f>
        <v/>
      </c>
    </row>
    <row r="2238" customFormat="false" ht="14.1" hidden="false" customHeight="false" outlineLevel="0" collapsed="false">
      <c r="H2238" s="8" t="n">
        <f aca="false">IF(ISBLANK(D2238),,LEFT(D2238,LEN(D2238)-6)*1)</f>
        <v>0</v>
      </c>
      <c r="I2238" s="9" t="str">
        <f aca="false">IF(ISBLANK(A2238),"",-B2238*C2238)</f>
        <v/>
      </c>
      <c r="J2238" s="9" t="str">
        <f aca="false">IF(ISBLANK(A2238),"",-SUM(I$3:I2238))</f>
        <v/>
      </c>
      <c r="K2238" s="9" t="str">
        <f aca="false">IF(ISBLANK(A2238),"",SUMPRODUCT(O2238:R2238,T2238:W2238)-J2238)</f>
        <v/>
      </c>
      <c r="L2238" s="5" t="str">
        <f aca="false">IF(ISBLANK(A2238),"",K2238/$M$1)</f>
        <v/>
      </c>
      <c r="M2238" s="5" t="str">
        <f aca="false">IF(ISBLANK(A2238),"",K2238/($M$1+SUM(K$3:K2237)))</f>
        <v/>
      </c>
      <c r="N2238" s="0" t="str">
        <f aca="false">IF(ISBLANK(A2238),"",IF(H2239=0,NETWORKDAYS($H$3,H2238,holiday!$B$2:$B$10),IF(DAY(H2238)&lt;DAY(H2239),NETWORKDAYS($H$3,H2238,holiday!$B$2:$B$10),0)))</f>
        <v/>
      </c>
      <c r="O2238" s="0" t="str">
        <f aca="false">IF(ISBLANK(A2238),"",SUMIF($A$3:$A2238,O$2,$B$3:$B2238))</f>
        <v/>
      </c>
      <c r="P2238" s="0" t="str">
        <f aca="false">IF(ISBLANK(A2238),"",SUMIF($A$3:$A2238,P$2,$B$3:$B2238))</f>
        <v/>
      </c>
      <c r="Q2238" s="0" t="str">
        <f aca="false">IF(ISBLANK(A2238),"",SUMIF($A$3:$A2238,Q$2,$B$3:$B2238))</f>
        <v/>
      </c>
      <c r="R2238" s="0" t="str">
        <f aca="false">IF(ISBLANK(A2238),"",SUMIF($A$3:$A2238,R$2,$B$3:$B2238))</f>
        <v/>
      </c>
      <c r="T2238" s="9" t="str">
        <f aca="false">IF(ISBLANK(A2238),"",IF($A2238=T$2,$C2238,T2237))</f>
        <v/>
      </c>
      <c r="U2238" s="9" t="str">
        <f aca="false">IF(ISBLANK(A2238),"",IF($A2238=U$2,$C2238,U2237))</f>
        <v/>
      </c>
      <c r="V2238" s="9" t="str">
        <f aca="false">IF(ISBLANK(A2238),"",IF($A2238=V$2,$C2238,V2237))</f>
        <v/>
      </c>
      <c r="W2238" s="9" t="str">
        <f aca="false">IF(ISBLANK(A2238),"",IF($A2238=W$2,$C2238,W2237))</f>
        <v/>
      </c>
    </row>
    <row r="2239" customFormat="false" ht="14.1" hidden="false" customHeight="false" outlineLevel="0" collapsed="false">
      <c r="H2239" s="8" t="n">
        <f aca="false">IF(ISBLANK(D2239),,LEFT(D2239,LEN(D2239)-6)*1)</f>
        <v>0</v>
      </c>
      <c r="I2239" s="9" t="str">
        <f aca="false">IF(ISBLANK(A2239),"",-B2239*C2239)</f>
        <v/>
      </c>
      <c r="J2239" s="9" t="str">
        <f aca="false">IF(ISBLANK(A2239),"",-SUM(I$3:I2239))</f>
        <v/>
      </c>
      <c r="K2239" s="9" t="str">
        <f aca="false">IF(ISBLANK(A2239),"",SUMPRODUCT(O2239:R2239,T2239:W2239)-J2239)</f>
        <v/>
      </c>
      <c r="L2239" s="5" t="str">
        <f aca="false">IF(ISBLANK(A2239),"",K2239/$M$1)</f>
        <v/>
      </c>
      <c r="M2239" s="5" t="str">
        <f aca="false">IF(ISBLANK(A2239),"",K2239/($M$1+SUM(K$3:K2238)))</f>
        <v/>
      </c>
      <c r="N2239" s="0" t="str">
        <f aca="false">IF(ISBLANK(A2239),"",IF(H2240=0,NETWORKDAYS($H$3,H2239,holiday!$B$2:$B$10),IF(DAY(H2239)&lt;DAY(H2240),NETWORKDAYS($H$3,H2239,holiday!$B$2:$B$10),0)))</f>
        <v/>
      </c>
      <c r="O2239" s="0" t="str">
        <f aca="false">IF(ISBLANK(A2239),"",SUMIF($A$3:$A2239,O$2,$B$3:$B2239))</f>
        <v/>
      </c>
      <c r="P2239" s="0" t="str">
        <f aca="false">IF(ISBLANK(A2239),"",SUMIF($A$3:$A2239,P$2,$B$3:$B2239))</f>
        <v/>
      </c>
      <c r="Q2239" s="0" t="str">
        <f aca="false">IF(ISBLANK(A2239),"",SUMIF($A$3:$A2239,Q$2,$B$3:$B2239))</f>
        <v/>
      </c>
      <c r="R2239" s="0" t="str">
        <f aca="false">IF(ISBLANK(A2239),"",SUMIF($A$3:$A2239,R$2,$B$3:$B2239))</f>
        <v/>
      </c>
      <c r="T2239" s="9" t="str">
        <f aca="false">IF(ISBLANK(A2239),"",IF($A2239=T$2,$C2239,T2238))</f>
        <v/>
      </c>
      <c r="U2239" s="9" t="str">
        <f aca="false">IF(ISBLANK(A2239),"",IF($A2239=U$2,$C2239,U2238))</f>
        <v/>
      </c>
      <c r="V2239" s="9" t="str">
        <f aca="false">IF(ISBLANK(A2239),"",IF($A2239=V$2,$C2239,V2238))</f>
        <v/>
      </c>
      <c r="W2239" s="9" t="str">
        <f aca="false">IF(ISBLANK(A2239),"",IF($A2239=W$2,$C2239,W2238))</f>
        <v/>
      </c>
    </row>
    <row r="2240" customFormat="false" ht="14.1" hidden="false" customHeight="false" outlineLevel="0" collapsed="false">
      <c r="H2240" s="8" t="n">
        <f aca="false">IF(ISBLANK(D2240),,LEFT(D2240,LEN(D2240)-6)*1)</f>
        <v>0</v>
      </c>
      <c r="I2240" s="9" t="str">
        <f aca="false">IF(ISBLANK(A2240),"",-B2240*C2240)</f>
        <v/>
      </c>
      <c r="J2240" s="9" t="str">
        <f aca="false">IF(ISBLANK(A2240),"",-SUM(I$3:I2240))</f>
        <v/>
      </c>
      <c r="K2240" s="9" t="str">
        <f aca="false">IF(ISBLANK(A2240),"",SUMPRODUCT(O2240:R2240,T2240:W2240)-J2240)</f>
        <v/>
      </c>
      <c r="L2240" s="5" t="str">
        <f aca="false">IF(ISBLANK(A2240),"",K2240/$M$1)</f>
        <v/>
      </c>
      <c r="M2240" s="5" t="str">
        <f aca="false">IF(ISBLANK(A2240),"",K2240/($M$1+SUM(K$3:K2239)))</f>
        <v/>
      </c>
      <c r="N2240" s="0" t="str">
        <f aca="false">IF(ISBLANK(A2240),"",IF(H2241=0,NETWORKDAYS($H$3,H2240,holiday!$B$2:$B$10),IF(DAY(H2240)&lt;DAY(H2241),NETWORKDAYS($H$3,H2240,holiday!$B$2:$B$10),0)))</f>
        <v/>
      </c>
      <c r="O2240" s="0" t="str">
        <f aca="false">IF(ISBLANK(A2240),"",SUMIF($A$3:$A2240,O$2,$B$3:$B2240))</f>
        <v/>
      </c>
      <c r="P2240" s="0" t="str">
        <f aca="false">IF(ISBLANK(A2240),"",SUMIF($A$3:$A2240,P$2,$B$3:$B2240))</f>
        <v/>
      </c>
      <c r="Q2240" s="0" t="str">
        <f aca="false">IF(ISBLANK(A2240),"",SUMIF($A$3:$A2240,Q$2,$B$3:$B2240))</f>
        <v/>
      </c>
      <c r="R2240" s="0" t="str">
        <f aca="false">IF(ISBLANK(A2240),"",SUMIF($A$3:$A2240,R$2,$B$3:$B2240))</f>
        <v/>
      </c>
      <c r="T2240" s="9" t="str">
        <f aca="false">IF(ISBLANK(A2240),"",IF($A2240=T$2,$C2240,T2239))</f>
        <v/>
      </c>
      <c r="U2240" s="9" t="str">
        <f aca="false">IF(ISBLANK(A2240),"",IF($A2240=U$2,$C2240,U2239))</f>
        <v/>
      </c>
      <c r="V2240" s="9" t="str">
        <f aca="false">IF(ISBLANK(A2240),"",IF($A2240=V$2,$C2240,V2239))</f>
        <v/>
      </c>
      <c r="W2240" s="9" t="str">
        <f aca="false">IF(ISBLANK(A2240),"",IF($A2240=W$2,$C2240,W2239))</f>
        <v/>
      </c>
    </row>
    <row r="2241" customFormat="false" ht="14.1" hidden="false" customHeight="false" outlineLevel="0" collapsed="false">
      <c r="H2241" s="8" t="n">
        <f aca="false">IF(ISBLANK(D2241),,LEFT(D2241,LEN(D2241)-6)*1)</f>
        <v>0</v>
      </c>
      <c r="I2241" s="9" t="str">
        <f aca="false">IF(ISBLANK(A2241),"",-B2241*C2241)</f>
        <v/>
      </c>
      <c r="J2241" s="9" t="str">
        <f aca="false">IF(ISBLANK(A2241),"",-SUM(I$3:I2241))</f>
        <v/>
      </c>
      <c r="K2241" s="9" t="str">
        <f aca="false">IF(ISBLANK(A2241),"",SUMPRODUCT(O2241:R2241,T2241:W2241)-J2241)</f>
        <v/>
      </c>
      <c r="L2241" s="5" t="str">
        <f aca="false">IF(ISBLANK(A2241),"",K2241/$M$1)</f>
        <v/>
      </c>
      <c r="M2241" s="5" t="str">
        <f aca="false">IF(ISBLANK(A2241),"",K2241/($M$1+SUM(K$3:K2240)))</f>
        <v/>
      </c>
      <c r="N2241" s="0" t="str">
        <f aca="false">IF(ISBLANK(A2241),"",IF(H2242=0,NETWORKDAYS($H$3,H2241,holiday!$B$2:$B$10),IF(DAY(H2241)&lt;DAY(H2242),NETWORKDAYS($H$3,H2241,holiday!$B$2:$B$10),0)))</f>
        <v/>
      </c>
      <c r="O2241" s="0" t="str">
        <f aca="false">IF(ISBLANK(A2241),"",SUMIF($A$3:$A2241,O$2,$B$3:$B2241))</f>
        <v/>
      </c>
      <c r="P2241" s="0" t="str">
        <f aca="false">IF(ISBLANK(A2241),"",SUMIF($A$3:$A2241,P$2,$B$3:$B2241))</f>
        <v/>
      </c>
      <c r="Q2241" s="0" t="str">
        <f aca="false">IF(ISBLANK(A2241),"",SUMIF($A$3:$A2241,Q$2,$B$3:$B2241))</f>
        <v/>
      </c>
      <c r="R2241" s="0" t="str">
        <f aca="false">IF(ISBLANK(A2241),"",SUMIF($A$3:$A2241,R$2,$B$3:$B2241))</f>
        <v/>
      </c>
      <c r="T2241" s="9" t="str">
        <f aca="false">IF(ISBLANK(A2241),"",IF($A2241=T$2,$C2241,T2240))</f>
        <v/>
      </c>
      <c r="U2241" s="9" t="str">
        <f aca="false">IF(ISBLANK(A2241),"",IF($A2241=U$2,$C2241,U2240))</f>
        <v/>
      </c>
      <c r="V2241" s="9" t="str">
        <f aca="false">IF(ISBLANK(A2241),"",IF($A2241=V$2,$C2241,V2240))</f>
        <v/>
      </c>
      <c r="W2241" s="9" t="str">
        <f aca="false">IF(ISBLANK(A2241),"",IF($A2241=W$2,$C2241,W2240))</f>
        <v/>
      </c>
    </row>
    <row r="2242" customFormat="false" ht="14.1" hidden="false" customHeight="false" outlineLevel="0" collapsed="false">
      <c r="H2242" s="8" t="n">
        <f aca="false">IF(ISBLANK(D2242),,LEFT(D2242,LEN(D2242)-6)*1)</f>
        <v>0</v>
      </c>
      <c r="I2242" s="9" t="str">
        <f aca="false">IF(ISBLANK(A2242),"",-B2242*C2242)</f>
        <v/>
      </c>
      <c r="J2242" s="9" t="str">
        <f aca="false">IF(ISBLANK(A2242),"",-SUM(I$3:I2242))</f>
        <v/>
      </c>
      <c r="K2242" s="9" t="str">
        <f aca="false">IF(ISBLANK(A2242),"",SUMPRODUCT(O2242:R2242,T2242:W2242)-J2242)</f>
        <v/>
      </c>
      <c r="L2242" s="5" t="str">
        <f aca="false">IF(ISBLANK(A2242),"",K2242/$M$1)</f>
        <v/>
      </c>
      <c r="M2242" s="5" t="str">
        <f aca="false">IF(ISBLANK(A2242),"",K2242/($M$1+SUM(K$3:K2241)))</f>
        <v/>
      </c>
      <c r="N2242" s="0" t="str">
        <f aca="false">IF(ISBLANK(A2242),"",IF(H2243=0,NETWORKDAYS($H$3,H2242,holiday!$B$2:$B$10),IF(DAY(H2242)&lt;DAY(H2243),NETWORKDAYS($H$3,H2242,holiday!$B$2:$B$10),0)))</f>
        <v/>
      </c>
      <c r="O2242" s="0" t="str">
        <f aca="false">IF(ISBLANK(A2242),"",SUMIF($A$3:$A2242,O$2,$B$3:$B2242))</f>
        <v/>
      </c>
      <c r="P2242" s="0" t="str">
        <f aca="false">IF(ISBLANK(A2242),"",SUMIF($A$3:$A2242,P$2,$B$3:$B2242))</f>
        <v/>
      </c>
      <c r="Q2242" s="0" t="str">
        <f aca="false">IF(ISBLANK(A2242),"",SUMIF($A$3:$A2242,Q$2,$B$3:$B2242))</f>
        <v/>
      </c>
      <c r="R2242" s="0" t="str">
        <f aca="false">IF(ISBLANK(A2242),"",SUMIF($A$3:$A2242,R$2,$B$3:$B2242))</f>
        <v/>
      </c>
      <c r="T2242" s="9" t="str">
        <f aca="false">IF(ISBLANK(A2242),"",IF($A2242=T$2,$C2242,T2241))</f>
        <v/>
      </c>
      <c r="U2242" s="9" t="str">
        <f aca="false">IF(ISBLANK(A2242),"",IF($A2242=U$2,$C2242,U2241))</f>
        <v/>
      </c>
      <c r="V2242" s="9" t="str">
        <f aca="false">IF(ISBLANK(A2242),"",IF($A2242=V$2,$C2242,V2241))</f>
        <v/>
      </c>
      <c r="W2242" s="9" t="str">
        <f aca="false">IF(ISBLANK(A2242),"",IF($A2242=W$2,$C2242,W2241))</f>
        <v/>
      </c>
    </row>
    <row r="2243" customFormat="false" ht="14.1" hidden="false" customHeight="false" outlineLevel="0" collapsed="false">
      <c r="H2243" s="8" t="n">
        <f aca="false">IF(ISBLANK(D2243),,LEFT(D2243,LEN(D2243)-6)*1)</f>
        <v>0</v>
      </c>
      <c r="I2243" s="9" t="str">
        <f aca="false">IF(ISBLANK(A2243),"",-B2243*C2243)</f>
        <v/>
      </c>
      <c r="J2243" s="9" t="str">
        <f aca="false">IF(ISBLANK(A2243),"",-SUM(I$3:I2243))</f>
        <v/>
      </c>
      <c r="K2243" s="9" t="str">
        <f aca="false">IF(ISBLANK(A2243),"",SUMPRODUCT(O2243:R2243,T2243:W2243)-J2243)</f>
        <v/>
      </c>
      <c r="L2243" s="5" t="str">
        <f aca="false">IF(ISBLANK(A2243),"",K2243/$M$1)</f>
        <v/>
      </c>
      <c r="M2243" s="5" t="str">
        <f aca="false">IF(ISBLANK(A2243),"",K2243/($M$1+SUM(K$3:K2242)))</f>
        <v/>
      </c>
      <c r="N2243" s="0" t="str">
        <f aca="false">IF(ISBLANK(A2243),"",IF(H2244=0,NETWORKDAYS($H$3,H2243,holiday!$B$2:$B$10),IF(DAY(H2243)&lt;DAY(H2244),NETWORKDAYS($H$3,H2243,holiday!$B$2:$B$10),0)))</f>
        <v/>
      </c>
      <c r="O2243" s="0" t="str">
        <f aca="false">IF(ISBLANK(A2243),"",SUMIF($A$3:$A2243,O$2,$B$3:$B2243))</f>
        <v/>
      </c>
      <c r="P2243" s="0" t="str">
        <f aca="false">IF(ISBLANK(A2243),"",SUMIF($A$3:$A2243,P$2,$B$3:$B2243))</f>
        <v/>
      </c>
      <c r="Q2243" s="0" t="str">
        <f aca="false">IF(ISBLANK(A2243),"",SUMIF($A$3:$A2243,Q$2,$B$3:$B2243))</f>
        <v/>
      </c>
      <c r="R2243" s="0" t="str">
        <f aca="false">IF(ISBLANK(A2243),"",SUMIF($A$3:$A2243,R$2,$B$3:$B2243))</f>
        <v/>
      </c>
      <c r="T2243" s="9" t="str">
        <f aca="false">IF(ISBLANK(A2243),"",IF($A2243=T$2,$C2243,T2242))</f>
        <v/>
      </c>
      <c r="U2243" s="9" t="str">
        <f aca="false">IF(ISBLANK(A2243),"",IF($A2243=U$2,$C2243,U2242))</f>
        <v/>
      </c>
      <c r="V2243" s="9" t="str">
        <f aca="false">IF(ISBLANK(A2243),"",IF($A2243=V$2,$C2243,V2242))</f>
        <v/>
      </c>
      <c r="W2243" s="9" t="str">
        <f aca="false">IF(ISBLANK(A2243),"",IF($A2243=W$2,$C2243,W2242))</f>
        <v/>
      </c>
    </row>
    <row r="2244" customFormat="false" ht="14.1" hidden="false" customHeight="false" outlineLevel="0" collapsed="false">
      <c r="H2244" s="8" t="n">
        <f aca="false">IF(ISBLANK(D2244),,LEFT(D2244,LEN(D2244)-6)*1)</f>
        <v>0</v>
      </c>
      <c r="I2244" s="9" t="str">
        <f aca="false">IF(ISBLANK(A2244),"",-B2244*C2244)</f>
        <v/>
      </c>
      <c r="J2244" s="9" t="str">
        <f aca="false">IF(ISBLANK(A2244),"",-SUM(I$3:I2244))</f>
        <v/>
      </c>
      <c r="K2244" s="9" t="str">
        <f aca="false">IF(ISBLANK(A2244),"",SUMPRODUCT(O2244:R2244,T2244:W2244)-J2244)</f>
        <v/>
      </c>
      <c r="L2244" s="5" t="str">
        <f aca="false">IF(ISBLANK(A2244),"",K2244/$M$1)</f>
        <v/>
      </c>
      <c r="M2244" s="5" t="str">
        <f aca="false">IF(ISBLANK(A2244),"",K2244/($M$1+SUM(K$3:K2243)))</f>
        <v/>
      </c>
      <c r="N2244" s="0" t="str">
        <f aca="false">IF(ISBLANK(A2244),"",IF(H2245=0,NETWORKDAYS($H$3,H2244,holiday!$B$2:$B$10),IF(DAY(H2244)&lt;DAY(H2245),NETWORKDAYS($H$3,H2244,holiday!$B$2:$B$10),0)))</f>
        <v/>
      </c>
      <c r="O2244" s="0" t="str">
        <f aca="false">IF(ISBLANK(A2244),"",SUMIF($A$3:$A2244,O$2,$B$3:$B2244))</f>
        <v/>
      </c>
      <c r="P2244" s="0" t="str">
        <f aca="false">IF(ISBLANK(A2244),"",SUMIF($A$3:$A2244,P$2,$B$3:$B2244))</f>
        <v/>
      </c>
      <c r="Q2244" s="0" t="str">
        <f aca="false">IF(ISBLANK(A2244),"",SUMIF($A$3:$A2244,Q$2,$B$3:$B2244))</f>
        <v/>
      </c>
      <c r="R2244" s="0" t="str">
        <f aca="false">IF(ISBLANK(A2244),"",SUMIF($A$3:$A2244,R$2,$B$3:$B2244))</f>
        <v/>
      </c>
      <c r="T2244" s="9" t="str">
        <f aca="false">IF(ISBLANK(A2244),"",IF($A2244=T$2,$C2244,T2243))</f>
        <v/>
      </c>
      <c r="U2244" s="9" t="str">
        <f aca="false">IF(ISBLANK(A2244),"",IF($A2244=U$2,$C2244,U2243))</f>
        <v/>
      </c>
      <c r="V2244" s="9" t="str">
        <f aca="false">IF(ISBLANK(A2244),"",IF($A2244=V$2,$C2244,V2243))</f>
        <v/>
      </c>
      <c r="W2244" s="9" t="str">
        <f aca="false">IF(ISBLANK(A2244),"",IF($A2244=W$2,$C2244,W2243))</f>
        <v/>
      </c>
    </row>
    <row r="2245" customFormat="false" ht="14.1" hidden="false" customHeight="false" outlineLevel="0" collapsed="false">
      <c r="H2245" s="8" t="n">
        <f aca="false">IF(ISBLANK(D2245),,LEFT(D2245,LEN(D2245)-6)*1)</f>
        <v>0</v>
      </c>
      <c r="I2245" s="9" t="str">
        <f aca="false">IF(ISBLANK(A2245),"",-B2245*C2245)</f>
        <v/>
      </c>
      <c r="J2245" s="9" t="str">
        <f aca="false">IF(ISBLANK(A2245),"",-SUM(I$3:I2245))</f>
        <v/>
      </c>
      <c r="K2245" s="9" t="str">
        <f aca="false">IF(ISBLANK(A2245),"",SUMPRODUCT(O2245:R2245,T2245:W2245)-J2245)</f>
        <v/>
      </c>
      <c r="L2245" s="5" t="str">
        <f aca="false">IF(ISBLANK(A2245),"",K2245/$M$1)</f>
        <v/>
      </c>
      <c r="M2245" s="5" t="str">
        <f aca="false">IF(ISBLANK(A2245),"",K2245/($M$1+SUM(K$3:K2244)))</f>
        <v/>
      </c>
      <c r="N2245" s="0" t="str">
        <f aca="false">IF(ISBLANK(A2245),"",IF(H2246=0,NETWORKDAYS($H$3,H2245,holiday!$B$2:$B$10),IF(DAY(H2245)&lt;DAY(H2246),NETWORKDAYS($H$3,H2245,holiday!$B$2:$B$10),0)))</f>
        <v/>
      </c>
      <c r="O2245" s="0" t="str">
        <f aca="false">IF(ISBLANK(A2245),"",SUMIF($A$3:$A2245,O$2,$B$3:$B2245))</f>
        <v/>
      </c>
      <c r="P2245" s="0" t="str">
        <f aca="false">IF(ISBLANK(A2245),"",SUMIF($A$3:$A2245,P$2,$B$3:$B2245))</f>
        <v/>
      </c>
      <c r="Q2245" s="0" t="str">
        <f aca="false">IF(ISBLANK(A2245),"",SUMIF($A$3:$A2245,Q$2,$B$3:$B2245))</f>
        <v/>
      </c>
      <c r="R2245" s="0" t="str">
        <f aca="false">IF(ISBLANK(A2245),"",SUMIF($A$3:$A2245,R$2,$B$3:$B2245))</f>
        <v/>
      </c>
      <c r="T2245" s="9" t="str">
        <f aca="false">IF(ISBLANK(A2245),"",IF($A2245=T$2,$C2245,T2244))</f>
        <v/>
      </c>
      <c r="U2245" s="9" t="str">
        <f aca="false">IF(ISBLANK(A2245),"",IF($A2245=U$2,$C2245,U2244))</f>
        <v/>
      </c>
      <c r="V2245" s="9" t="str">
        <f aca="false">IF(ISBLANK(A2245),"",IF($A2245=V$2,$C2245,V2244))</f>
        <v/>
      </c>
      <c r="W2245" s="9" t="str">
        <f aca="false">IF(ISBLANK(A2245),"",IF($A2245=W$2,$C2245,W2244))</f>
        <v/>
      </c>
    </row>
    <row r="2246" customFormat="false" ht="14.1" hidden="false" customHeight="false" outlineLevel="0" collapsed="false">
      <c r="H2246" s="8" t="n">
        <f aca="false">IF(ISBLANK(D2246),,LEFT(D2246,LEN(D2246)-6)*1)</f>
        <v>0</v>
      </c>
      <c r="I2246" s="9" t="str">
        <f aca="false">IF(ISBLANK(A2246),"",-B2246*C2246)</f>
        <v/>
      </c>
      <c r="J2246" s="9" t="str">
        <f aca="false">IF(ISBLANK(A2246),"",-SUM(I$3:I2246))</f>
        <v/>
      </c>
      <c r="K2246" s="9" t="str">
        <f aca="false">IF(ISBLANK(A2246),"",SUMPRODUCT(O2246:R2246,T2246:W2246)-J2246)</f>
        <v/>
      </c>
      <c r="L2246" s="5" t="str">
        <f aca="false">IF(ISBLANK(A2246),"",K2246/$M$1)</f>
        <v/>
      </c>
      <c r="M2246" s="5" t="str">
        <f aca="false">IF(ISBLANK(A2246),"",K2246/($M$1+SUM(K$3:K2245)))</f>
        <v/>
      </c>
      <c r="N2246" s="0" t="str">
        <f aca="false">IF(ISBLANK(A2246),"",IF(H2247=0,NETWORKDAYS($H$3,H2246,holiday!$B$2:$B$10),IF(DAY(H2246)&lt;DAY(H2247),NETWORKDAYS($H$3,H2246,holiday!$B$2:$B$10),0)))</f>
        <v/>
      </c>
      <c r="O2246" s="0" t="str">
        <f aca="false">IF(ISBLANK(A2246),"",SUMIF($A$3:$A2246,O$2,$B$3:$B2246))</f>
        <v/>
      </c>
      <c r="P2246" s="0" t="str">
        <f aca="false">IF(ISBLANK(A2246),"",SUMIF($A$3:$A2246,P$2,$B$3:$B2246))</f>
        <v/>
      </c>
      <c r="Q2246" s="0" t="str">
        <f aca="false">IF(ISBLANK(A2246),"",SUMIF($A$3:$A2246,Q$2,$B$3:$B2246))</f>
        <v/>
      </c>
      <c r="R2246" s="0" t="str">
        <f aca="false">IF(ISBLANK(A2246),"",SUMIF($A$3:$A2246,R$2,$B$3:$B2246))</f>
        <v/>
      </c>
      <c r="T2246" s="9" t="str">
        <f aca="false">IF(ISBLANK(A2246),"",IF($A2246=T$2,$C2246,T2245))</f>
        <v/>
      </c>
      <c r="U2246" s="9" t="str">
        <f aca="false">IF(ISBLANK(A2246),"",IF($A2246=U$2,$C2246,U2245))</f>
        <v/>
      </c>
      <c r="V2246" s="9" t="str">
        <f aca="false">IF(ISBLANK(A2246),"",IF($A2246=V$2,$C2246,V2245))</f>
        <v/>
      </c>
      <c r="W2246" s="9" t="str">
        <f aca="false">IF(ISBLANK(A2246),"",IF($A2246=W$2,$C2246,W2245))</f>
        <v/>
      </c>
    </row>
    <row r="2247" customFormat="false" ht="14.1" hidden="false" customHeight="false" outlineLevel="0" collapsed="false">
      <c r="H2247" s="8" t="n">
        <f aca="false">IF(ISBLANK(D2247),,LEFT(D2247,LEN(D2247)-6)*1)</f>
        <v>0</v>
      </c>
      <c r="I2247" s="9" t="str">
        <f aca="false">IF(ISBLANK(A2247),"",-B2247*C2247)</f>
        <v/>
      </c>
      <c r="J2247" s="9" t="str">
        <f aca="false">IF(ISBLANK(A2247),"",-SUM(I$3:I2247))</f>
        <v/>
      </c>
      <c r="K2247" s="9" t="str">
        <f aca="false">IF(ISBLANK(A2247),"",SUMPRODUCT(O2247:R2247,T2247:W2247)-J2247)</f>
        <v/>
      </c>
      <c r="L2247" s="5" t="str">
        <f aca="false">IF(ISBLANK(A2247),"",K2247/$M$1)</f>
        <v/>
      </c>
      <c r="M2247" s="5" t="str">
        <f aca="false">IF(ISBLANK(A2247),"",K2247/($M$1+SUM(K$3:K2246)))</f>
        <v/>
      </c>
      <c r="N2247" s="0" t="str">
        <f aca="false">IF(ISBLANK(A2247),"",IF(H2248=0,NETWORKDAYS($H$3,H2247,holiday!$B$2:$B$10),IF(DAY(H2247)&lt;DAY(H2248),NETWORKDAYS($H$3,H2247,holiday!$B$2:$B$10),0)))</f>
        <v/>
      </c>
      <c r="O2247" s="0" t="str">
        <f aca="false">IF(ISBLANK(A2247),"",SUMIF($A$3:$A2247,O$2,$B$3:$B2247))</f>
        <v/>
      </c>
      <c r="P2247" s="0" t="str">
        <f aca="false">IF(ISBLANK(A2247),"",SUMIF($A$3:$A2247,P$2,$B$3:$B2247))</f>
        <v/>
      </c>
      <c r="Q2247" s="0" t="str">
        <f aca="false">IF(ISBLANK(A2247),"",SUMIF($A$3:$A2247,Q$2,$B$3:$B2247))</f>
        <v/>
      </c>
      <c r="R2247" s="0" t="str">
        <f aca="false">IF(ISBLANK(A2247),"",SUMIF($A$3:$A2247,R$2,$B$3:$B2247))</f>
        <v/>
      </c>
      <c r="T2247" s="9" t="str">
        <f aca="false">IF(ISBLANK(A2247),"",IF($A2247=T$2,$C2247,T2246))</f>
        <v/>
      </c>
      <c r="U2247" s="9" t="str">
        <f aca="false">IF(ISBLANK(A2247),"",IF($A2247=U$2,$C2247,U2246))</f>
        <v/>
      </c>
      <c r="V2247" s="9" t="str">
        <f aca="false">IF(ISBLANK(A2247),"",IF($A2247=V$2,$C2247,V2246))</f>
        <v/>
      </c>
      <c r="W2247" s="9" t="str">
        <f aca="false">IF(ISBLANK(A2247),"",IF($A2247=W$2,$C2247,W2246))</f>
        <v/>
      </c>
    </row>
    <row r="2248" customFormat="false" ht="14.1" hidden="false" customHeight="false" outlineLevel="0" collapsed="false">
      <c r="H2248" s="8" t="n">
        <f aca="false">IF(ISBLANK(D2248),,LEFT(D2248,LEN(D2248)-6)*1)</f>
        <v>0</v>
      </c>
      <c r="I2248" s="9" t="str">
        <f aca="false">IF(ISBLANK(A2248),"",-B2248*C2248)</f>
        <v/>
      </c>
      <c r="J2248" s="9" t="str">
        <f aca="false">IF(ISBLANK(A2248),"",-SUM(I$3:I2248))</f>
        <v/>
      </c>
      <c r="K2248" s="9" t="str">
        <f aca="false">IF(ISBLANK(A2248),"",SUMPRODUCT(O2248:R2248,T2248:W2248)-J2248)</f>
        <v/>
      </c>
      <c r="L2248" s="5" t="str">
        <f aca="false">IF(ISBLANK(A2248),"",K2248/$M$1)</f>
        <v/>
      </c>
      <c r="M2248" s="5" t="str">
        <f aca="false">IF(ISBLANK(A2248),"",K2248/($M$1+SUM(K$3:K2247)))</f>
        <v/>
      </c>
      <c r="N2248" s="0" t="str">
        <f aca="false">IF(ISBLANK(A2248),"",IF(H2249=0,NETWORKDAYS($H$3,H2248,holiday!$B$2:$B$10),IF(DAY(H2248)&lt;DAY(H2249),NETWORKDAYS($H$3,H2248,holiday!$B$2:$B$10),0)))</f>
        <v/>
      </c>
      <c r="O2248" s="0" t="str">
        <f aca="false">IF(ISBLANK(A2248),"",SUMIF($A$3:$A2248,O$2,$B$3:$B2248))</f>
        <v/>
      </c>
      <c r="P2248" s="0" t="str">
        <f aca="false">IF(ISBLANK(A2248),"",SUMIF($A$3:$A2248,P$2,$B$3:$B2248))</f>
        <v/>
      </c>
      <c r="Q2248" s="0" t="str">
        <f aca="false">IF(ISBLANK(A2248),"",SUMIF($A$3:$A2248,Q$2,$B$3:$B2248))</f>
        <v/>
      </c>
      <c r="R2248" s="0" t="str">
        <f aca="false">IF(ISBLANK(A2248),"",SUMIF($A$3:$A2248,R$2,$B$3:$B2248))</f>
        <v/>
      </c>
      <c r="T2248" s="9" t="str">
        <f aca="false">IF(ISBLANK(A2248),"",IF($A2248=T$2,$C2248,T2247))</f>
        <v/>
      </c>
      <c r="U2248" s="9" t="str">
        <f aca="false">IF(ISBLANK(A2248),"",IF($A2248=U$2,$C2248,U2247))</f>
        <v/>
      </c>
      <c r="V2248" s="9" t="str">
        <f aca="false">IF(ISBLANK(A2248),"",IF($A2248=V$2,$C2248,V2247))</f>
        <v/>
      </c>
      <c r="W2248" s="9" t="str">
        <f aca="false">IF(ISBLANK(A2248),"",IF($A2248=W$2,$C2248,W2247))</f>
        <v/>
      </c>
    </row>
    <row r="2249" customFormat="false" ht="14.1" hidden="false" customHeight="false" outlineLevel="0" collapsed="false">
      <c r="H2249" s="8" t="n">
        <f aca="false">IF(ISBLANK(D2249),,LEFT(D2249,LEN(D2249)-6)*1)</f>
        <v>0</v>
      </c>
      <c r="I2249" s="9" t="str">
        <f aca="false">IF(ISBLANK(A2249),"",-B2249*C2249)</f>
        <v/>
      </c>
      <c r="J2249" s="9" t="str">
        <f aca="false">IF(ISBLANK(A2249),"",-SUM(I$3:I2249))</f>
        <v/>
      </c>
      <c r="K2249" s="9" t="str">
        <f aca="false">IF(ISBLANK(A2249),"",SUMPRODUCT(O2249:R2249,T2249:W2249)-J2249)</f>
        <v/>
      </c>
      <c r="L2249" s="5" t="str">
        <f aca="false">IF(ISBLANK(A2249),"",K2249/$M$1)</f>
        <v/>
      </c>
      <c r="M2249" s="5" t="str">
        <f aca="false">IF(ISBLANK(A2249),"",K2249/($M$1+SUM(K$3:K2248)))</f>
        <v/>
      </c>
      <c r="N2249" s="0" t="str">
        <f aca="false">IF(ISBLANK(A2249),"",IF(H2250=0,NETWORKDAYS($H$3,H2249,holiday!$B$2:$B$10),IF(DAY(H2249)&lt;DAY(H2250),NETWORKDAYS($H$3,H2249,holiday!$B$2:$B$10),0)))</f>
        <v/>
      </c>
      <c r="O2249" s="0" t="str">
        <f aca="false">IF(ISBLANK(A2249),"",SUMIF($A$3:$A2249,O$2,$B$3:$B2249))</f>
        <v/>
      </c>
      <c r="P2249" s="0" t="str">
        <f aca="false">IF(ISBLANK(A2249),"",SUMIF($A$3:$A2249,P$2,$B$3:$B2249))</f>
        <v/>
      </c>
      <c r="Q2249" s="0" t="str">
        <f aca="false">IF(ISBLANK(A2249),"",SUMIF($A$3:$A2249,Q$2,$B$3:$B2249))</f>
        <v/>
      </c>
      <c r="R2249" s="0" t="str">
        <f aca="false">IF(ISBLANK(A2249),"",SUMIF($A$3:$A2249,R$2,$B$3:$B2249))</f>
        <v/>
      </c>
      <c r="T2249" s="9" t="str">
        <f aca="false">IF(ISBLANK(A2249),"",IF($A2249=T$2,$C2249,T2248))</f>
        <v/>
      </c>
      <c r="U2249" s="9" t="str">
        <f aca="false">IF(ISBLANK(A2249),"",IF($A2249=U$2,$C2249,U2248))</f>
        <v/>
      </c>
      <c r="V2249" s="9" t="str">
        <f aca="false">IF(ISBLANK(A2249),"",IF($A2249=V$2,$C2249,V2248))</f>
        <v/>
      </c>
      <c r="W2249" s="9" t="str">
        <f aca="false">IF(ISBLANK(A2249),"",IF($A2249=W$2,$C2249,W2248))</f>
        <v/>
      </c>
    </row>
    <row r="2250" customFormat="false" ht="14.1" hidden="false" customHeight="false" outlineLevel="0" collapsed="false">
      <c r="H2250" s="8" t="n">
        <f aca="false">IF(ISBLANK(D2250),,LEFT(D2250,LEN(D2250)-6)*1)</f>
        <v>0</v>
      </c>
      <c r="I2250" s="9" t="str">
        <f aca="false">IF(ISBLANK(A2250),"",-B2250*C2250)</f>
        <v/>
      </c>
      <c r="J2250" s="9" t="str">
        <f aca="false">IF(ISBLANK(A2250),"",-SUM(I$3:I2250))</f>
        <v/>
      </c>
      <c r="K2250" s="9" t="str">
        <f aca="false">IF(ISBLANK(A2250),"",SUMPRODUCT(O2250:R2250,T2250:W2250)-J2250)</f>
        <v/>
      </c>
      <c r="L2250" s="5" t="str">
        <f aca="false">IF(ISBLANK(A2250),"",K2250/$M$1)</f>
        <v/>
      </c>
      <c r="M2250" s="5" t="str">
        <f aca="false">IF(ISBLANK(A2250),"",K2250/($M$1+SUM(K$3:K2249)))</f>
        <v/>
      </c>
      <c r="N2250" s="0" t="str">
        <f aca="false">IF(ISBLANK(A2250),"",IF(H2251=0,NETWORKDAYS($H$3,H2250,holiday!$B$2:$B$10),IF(DAY(H2250)&lt;DAY(H2251),NETWORKDAYS($H$3,H2250,holiday!$B$2:$B$10),0)))</f>
        <v/>
      </c>
      <c r="O2250" s="0" t="str">
        <f aca="false">IF(ISBLANK(A2250),"",SUMIF($A$3:$A2250,O$2,$B$3:$B2250))</f>
        <v/>
      </c>
      <c r="P2250" s="0" t="str">
        <f aca="false">IF(ISBLANK(A2250),"",SUMIF($A$3:$A2250,P$2,$B$3:$B2250))</f>
        <v/>
      </c>
      <c r="Q2250" s="0" t="str">
        <f aca="false">IF(ISBLANK(A2250),"",SUMIF($A$3:$A2250,Q$2,$B$3:$B2250))</f>
        <v/>
      </c>
      <c r="R2250" s="0" t="str">
        <f aca="false">IF(ISBLANK(A2250),"",SUMIF($A$3:$A2250,R$2,$B$3:$B2250))</f>
        <v/>
      </c>
      <c r="T2250" s="9" t="str">
        <f aca="false">IF(ISBLANK(A2250),"",IF($A2250=T$2,$C2250,T2249))</f>
        <v/>
      </c>
      <c r="U2250" s="9" t="str">
        <f aca="false">IF(ISBLANK(A2250),"",IF($A2250=U$2,$C2250,U2249))</f>
        <v/>
      </c>
      <c r="V2250" s="9" t="str">
        <f aca="false">IF(ISBLANK(A2250),"",IF($A2250=V$2,$C2250,V2249))</f>
        <v/>
      </c>
      <c r="W2250" s="9" t="str">
        <f aca="false">IF(ISBLANK(A2250),"",IF($A2250=W$2,$C2250,W2249))</f>
        <v/>
      </c>
    </row>
    <row r="2251" customFormat="false" ht="14.1" hidden="false" customHeight="false" outlineLevel="0" collapsed="false">
      <c r="H2251" s="8" t="n">
        <f aca="false">IF(ISBLANK(D2251),,LEFT(D2251,LEN(D2251)-6)*1)</f>
        <v>0</v>
      </c>
      <c r="I2251" s="9" t="str">
        <f aca="false">IF(ISBLANK(A2251),"",-B2251*C2251)</f>
        <v/>
      </c>
      <c r="J2251" s="9" t="str">
        <f aca="false">IF(ISBLANK(A2251),"",-SUM(I$3:I2251))</f>
        <v/>
      </c>
      <c r="K2251" s="9" t="str">
        <f aca="false">IF(ISBLANK(A2251),"",SUMPRODUCT(O2251:R2251,T2251:W2251)-J2251)</f>
        <v/>
      </c>
      <c r="L2251" s="5" t="str">
        <f aca="false">IF(ISBLANK(A2251),"",K2251/$M$1)</f>
        <v/>
      </c>
      <c r="M2251" s="5" t="str">
        <f aca="false">IF(ISBLANK(A2251),"",K2251/($M$1+SUM(K$3:K2250)))</f>
        <v/>
      </c>
      <c r="N2251" s="0" t="str">
        <f aca="false">IF(ISBLANK(A2251),"",IF(H2252=0,NETWORKDAYS($H$3,H2251,holiday!$B$2:$B$10),IF(DAY(H2251)&lt;DAY(H2252),NETWORKDAYS($H$3,H2251,holiday!$B$2:$B$10),0)))</f>
        <v/>
      </c>
      <c r="O2251" s="0" t="str">
        <f aca="false">IF(ISBLANK(A2251),"",SUMIF($A$3:$A2251,O$2,$B$3:$B2251))</f>
        <v/>
      </c>
      <c r="P2251" s="0" t="str">
        <f aca="false">IF(ISBLANK(A2251),"",SUMIF($A$3:$A2251,P$2,$B$3:$B2251))</f>
        <v/>
      </c>
      <c r="Q2251" s="0" t="str">
        <f aca="false">IF(ISBLANK(A2251),"",SUMIF($A$3:$A2251,Q$2,$B$3:$B2251))</f>
        <v/>
      </c>
      <c r="R2251" s="0" t="str">
        <f aca="false">IF(ISBLANK(A2251),"",SUMIF($A$3:$A2251,R$2,$B$3:$B2251))</f>
        <v/>
      </c>
      <c r="T2251" s="9" t="str">
        <f aca="false">IF(ISBLANK(A2251),"",IF($A2251=T$2,$C2251,T2250))</f>
        <v/>
      </c>
      <c r="U2251" s="9" t="str">
        <f aca="false">IF(ISBLANK(A2251),"",IF($A2251=U$2,$C2251,U2250))</f>
        <v/>
      </c>
      <c r="V2251" s="9" t="str">
        <f aca="false">IF(ISBLANK(A2251),"",IF($A2251=V$2,$C2251,V2250))</f>
        <v/>
      </c>
      <c r="W2251" s="9" t="str">
        <f aca="false">IF(ISBLANK(A2251),"",IF($A2251=W$2,$C2251,W2250))</f>
        <v/>
      </c>
    </row>
    <row r="2252" customFormat="false" ht="14.1" hidden="false" customHeight="false" outlineLevel="0" collapsed="false">
      <c r="H2252" s="8" t="n">
        <f aca="false">IF(ISBLANK(D2252),,LEFT(D2252,LEN(D2252)-6)*1)</f>
        <v>0</v>
      </c>
      <c r="I2252" s="9" t="str">
        <f aca="false">IF(ISBLANK(A2252),"",-B2252*C2252)</f>
        <v/>
      </c>
      <c r="J2252" s="9" t="str">
        <f aca="false">IF(ISBLANK(A2252),"",-SUM(I$3:I2252))</f>
        <v/>
      </c>
      <c r="K2252" s="9" t="str">
        <f aca="false">IF(ISBLANK(A2252),"",SUMPRODUCT(O2252:R2252,T2252:W2252)-J2252)</f>
        <v/>
      </c>
      <c r="L2252" s="5" t="str">
        <f aca="false">IF(ISBLANK(A2252),"",K2252/$M$1)</f>
        <v/>
      </c>
      <c r="M2252" s="5" t="str">
        <f aca="false">IF(ISBLANK(A2252),"",K2252/($M$1+SUM(K$3:K2251)))</f>
        <v/>
      </c>
      <c r="N2252" s="0" t="str">
        <f aca="false">IF(ISBLANK(A2252),"",IF(H2253=0,NETWORKDAYS($H$3,H2252,holiday!$B$2:$B$10),IF(DAY(H2252)&lt;DAY(H2253),NETWORKDAYS($H$3,H2252,holiday!$B$2:$B$10),0)))</f>
        <v/>
      </c>
      <c r="O2252" s="0" t="str">
        <f aca="false">IF(ISBLANK(A2252),"",SUMIF($A$3:$A2252,O$2,$B$3:$B2252))</f>
        <v/>
      </c>
      <c r="P2252" s="0" t="str">
        <f aca="false">IF(ISBLANK(A2252),"",SUMIF($A$3:$A2252,P$2,$B$3:$B2252))</f>
        <v/>
      </c>
      <c r="Q2252" s="0" t="str">
        <f aca="false">IF(ISBLANK(A2252),"",SUMIF($A$3:$A2252,Q$2,$B$3:$B2252))</f>
        <v/>
      </c>
      <c r="R2252" s="0" t="str">
        <f aca="false">IF(ISBLANK(A2252),"",SUMIF($A$3:$A2252,R$2,$B$3:$B2252))</f>
        <v/>
      </c>
      <c r="T2252" s="9" t="str">
        <f aca="false">IF(ISBLANK(A2252),"",IF($A2252=T$2,$C2252,T2251))</f>
        <v/>
      </c>
      <c r="U2252" s="9" t="str">
        <f aca="false">IF(ISBLANK(A2252),"",IF($A2252=U$2,$C2252,U2251))</f>
        <v/>
      </c>
      <c r="V2252" s="9" t="str">
        <f aca="false">IF(ISBLANK(A2252),"",IF($A2252=V$2,$C2252,V2251))</f>
        <v/>
      </c>
      <c r="W2252" s="9" t="str">
        <f aca="false">IF(ISBLANK(A2252),"",IF($A2252=W$2,$C2252,W2251))</f>
        <v/>
      </c>
    </row>
    <row r="2253" customFormat="false" ht="14.1" hidden="false" customHeight="false" outlineLevel="0" collapsed="false">
      <c r="H2253" s="8" t="n">
        <f aca="false">IF(ISBLANK(D2253),,LEFT(D2253,LEN(D2253)-6)*1)</f>
        <v>0</v>
      </c>
      <c r="I2253" s="9" t="str">
        <f aca="false">IF(ISBLANK(A2253),"",-B2253*C2253)</f>
        <v/>
      </c>
      <c r="J2253" s="9" t="str">
        <f aca="false">IF(ISBLANK(A2253),"",-SUM(I$3:I2253))</f>
        <v/>
      </c>
      <c r="K2253" s="9" t="str">
        <f aca="false">IF(ISBLANK(A2253),"",SUMPRODUCT(O2253:R2253,T2253:W2253)-J2253)</f>
        <v/>
      </c>
      <c r="L2253" s="5" t="str">
        <f aca="false">IF(ISBLANK(A2253),"",K2253/$M$1)</f>
        <v/>
      </c>
      <c r="M2253" s="5" t="str">
        <f aca="false">IF(ISBLANK(A2253),"",K2253/($M$1+SUM(K$3:K2252)))</f>
        <v/>
      </c>
      <c r="N2253" s="0" t="str">
        <f aca="false">IF(ISBLANK(A2253),"",IF(H2254=0,NETWORKDAYS($H$3,H2253,holiday!$B$2:$B$10),IF(DAY(H2253)&lt;DAY(H2254),NETWORKDAYS($H$3,H2253,holiday!$B$2:$B$10),0)))</f>
        <v/>
      </c>
      <c r="O2253" s="0" t="str">
        <f aca="false">IF(ISBLANK(A2253),"",SUMIF($A$3:$A2253,O$2,$B$3:$B2253))</f>
        <v/>
      </c>
      <c r="P2253" s="0" t="str">
        <f aca="false">IF(ISBLANK(A2253),"",SUMIF($A$3:$A2253,P$2,$B$3:$B2253))</f>
        <v/>
      </c>
      <c r="Q2253" s="0" t="str">
        <f aca="false">IF(ISBLANK(A2253),"",SUMIF($A$3:$A2253,Q$2,$B$3:$B2253))</f>
        <v/>
      </c>
      <c r="R2253" s="0" t="str">
        <f aca="false">IF(ISBLANK(A2253),"",SUMIF($A$3:$A2253,R$2,$B$3:$B2253))</f>
        <v/>
      </c>
      <c r="T2253" s="9" t="str">
        <f aca="false">IF(ISBLANK(A2253),"",IF($A2253=T$2,$C2253,T2252))</f>
        <v/>
      </c>
      <c r="U2253" s="9" t="str">
        <f aca="false">IF(ISBLANK(A2253),"",IF($A2253=U$2,$C2253,U2252))</f>
        <v/>
      </c>
      <c r="V2253" s="9" t="str">
        <f aca="false">IF(ISBLANK(A2253),"",IF($A2253=V$2,$C2253,V2252))</f>
        <v/>
      </c>
      <c r="W2253" s="9" t="str">
        <f aca="false">IF(ISBLANK(A2253),"",IF($A2253=W$2,$C2253,W2252))</f>
        <v/>
      </c>
    </row>
    <row r="2254" customFormat="false" ht="14.1" hidden="false" customHeight="false" outlineLevel="0" collapsed="false">
      <c r="H2254" s="8" t="n">
        <f aca="false">IF(ISBLANK(D2254),,LEFT(D2254,LEN(D2254)-6)*1)</f>
        <v>0</v>
      </c>
      <c r="I2254" s="9" t="str">
        <f aca="false">IF(ISBLANK(A2254),"",-B2254*C2254)</f>
        <v/>
      </c>
      <c r="J2254" s="9" t="str">
        <f aca="false">IF(ISBLANK(A2254),"",-SUM(I$3:I2254))</f>
        <v/>
      </c>
      <c r="K2254" s="9" t="str">
        <f aca="false">IF(ISBLANK(A2254),"",SUMPRODUCT(O2254:R2254,T2254:W2254)-J2254)</f>
        <v/>
      </c>
      <c r="L2254" s="5" t="str">
        <f aca="false">IF(ISBLANK(A2254),"",K2254/$M$1)</f>
        <v/>
      </c>
      <c r="M2254" s="5" t="str">
        <f aca="false">IF(ISBLANK(A2254),"",K2254/($M$1+SUM(K$3:K2253)))</f>
        <v/>
      </c>
      <c r="N2254" s="0" t="str">
        <f aca="false">IF(ISBLANK(A2254),"",IF(H2255=0,NETWORKDAYS($H$3,H2254,holiday!$B$2:$B$10),IF(DAY(H2254)&lt;DAY(H2255),NETWORKDAYS($H$3,H2254,holiday!$B$2:$B$10),0)))</f>
        <v/>
      </c>
      <c r="O2254" s="0" t="str">
        <f aca="false">IF(ISBLANK(A2254),"",SUMIF($A$3:$A2254,O$2,$B$3:$B2254))</f>
        <v/>
      </c>
      <c r="P2254" s="0" t="str">
        <f aca="false">IF(ISBLANK(A2254),"",SUMIF($A$3:$A2254,P$2,$B$3:$B2254))</f>
        <v/>
      </c>
      <c r="Q2254" s="0" t="str">
        <f aca="false">IF(ISBLANK(A2254),"",SUMIF($A$3:$A2254,Q$2,$B$3:$B2254))</f>
        <v/>
      </c>
      <c r="R2254" s="0" t="str">
        <f aca="false">IF(ISBLANK(A2254),"",SUMIF($A$3:$A2254,R$2,$B$3:$B2254))</f>
        <v/>
      </c>
      <c r="T2254" s="9" t="str">
        <f aca="false">IF(ISBLANK(A2254),"",IF($A2254=T$2,$C2254,T2253))</f>
        <v/>
      </c>
      <c r="U2254" s="9" t="str">
        <f aca="false">IF(ISBLANK(A2254),"",IF($A2254=U$2,$C2254,U2253))</f>
        <v/>
      </c>
      <c r="V2254" s="9" t="str">
        <f aca="false">IF(ISBLANK(A2254),"",IF($A2254=V$2,$C2254,V2253))</f>
        <v/>
      </c>
      <c r="W2254" s="9" t="str">
        <f aca="false">IF(ISBLANK(A2254),"",IF($A2254=W$2,$C2254,W2253))</f>
        <v/>
      </c>
    </row>
    <row r="2255" customFormat="false" ht="14.1" hidden="false" customHeight="false" outlineLevel="0" collapsed="false">
      <c r="H2255" s="8" t="n">
        <f aca="false">IF(ISBLANK(D2255),,LEFT(D2255,LEN(D2255)-6)*1)</f>
        <v>0</v>
      </c>
      <c r="I2255" s="9" t="str">
        <f aca="false">IF(ISBLANK(A2255),"",-B2255*C2255)</f>
        <v/>
      </c>
      <c r="J2255" s="9" t="str">
        <f aca="false">IF(ISBLANK(A2255),"",-SUM(I$3:I2255))</f>
        <v/>
      </c>
      <c r="K2255" s="9" t="str">
        <f aca="false">IF(ISBLANK(A2255),"",SUMPRODUCT(O2255:R2255,T2255:W2255)-J2255)</f>
        <v/>
      </c>
      <c r="L2255" s="5" t="str">
        <f aca="false">IF(ISBLANK(A2255),"",K2255/$M$1)</f>
        <v/>
      </c>
      <c r="M2255" s="5" t="str">
        <f aca="false">IF(ISBLANK(A2255),"",K2255/($M$1+SUM(K$3:K2254)))</f>
        <v/>
      </c>
      <c r="N2255" s="0" t="str">
        <f aca="false">IF(ISBLANK(A2255),"",IF(H2256=0,NETWORKDAYS($H$3,H2255,holiday!$B$2:$B$10),IF(DAY(H2255)&lt;DAY(H2256),NETWORKDAYS($H$3,H2255,holiday!$B$2:$B$10),0)))</f>
        <v/>
      </c>
      <c r="O2255" s="0" t="str">
        <f aca="false">IF(ISBLANK(A2255),"",SUMIF($A$3:$A2255,O$2,$B$3:$B2255))</f>
        <v/>
      </c>
      <c r="P2255" s="0" t="str">
        <f aca="false">IF(ISBLANK(A2255),"",SUMIF($A$3:$A2255,P$2,$B$3:$B2255))</f>
        <v/>
      </c>
      <c r="Q2255" s="0" t="str">
        <f aca="false">IF(ISBLANK(A2255),"",SUMIF($A$3:$A2255,Q$2,$B$3:$B2255))</f>
        <v/>
      </c>
      <c r="R2255" s="0" t="str">
        <f aca="false">IF(ISBLANK(A2255),"",SUMIF($A$3:$A2255,R$2,$B$3:$B2255))</f>
        <v/>
      </c>
      <c r="T2255" s="9" t="str">
        <f aca="false">IF(ISBLANK(A2255),"",IF($A2255=T$2,$C2255,T2254))</f>
        <v/>
      </c>
      <c r="U2255" s="9" t="str">
        <f aca="false">IF(ISBLANK(A2255),"",IF($A2255=U$2,$C2255,U2254))</f>
        <v/>
      </c>
      <c r="V2255" s="9" t="str">
        <f aca="false">IF(ISBLANK(A2255),"",IF($A2255=V$2,$C2255,V2254))</f>
        <v/>
      </c>
      <c r="W2255" s="9" t="str">
        <f aca="false">IF(ISBLANK(A2255),"",IF($A2255=W$2,$C2255,W2254))</f>
        <v/>
      </c>
    </row>
    <row r="2256" customFormat="false" ht="14.1" hidden="false" customHeight="false" outlineLevel="0" collapsed="false">
      <c r="H2256" s="8" t="n">
        <f aca="false">IF(ISBLANK(D2256),,LEFT(D2256,LEN(D2256)-6)*1)</f>
        <v>0</v>
      </c>
      <c r="I2256" s="9" t="str">
        <f aca="false">IF(ISBLANK(A2256),"",-B2256*C2256)</f>
        <v/>
      </c>
      <c r="J2256" s="9" t="str">
        <f aca="false">IF(ISBLANK(A2256),"",-SUM(I$3:I2256))</f>
        <v/>
      </c>
      <c r="K2256" s="9" t="str">
        <f aca="false">IF(ISBLANK(A2256),"",SUMPRODUCT(O2256:R2256,T2256:W2256)-J2256)</f>
        <v/>
      </c>
      <c r="L2256" s="5" t="str">
        <f aca="false">IF(ISBLANK(A2256),"",K2256/$M$1)</f>
        <v/>
      </c>
      <c r="M2256" s="5" t="str">
        <f aca="false">IF(ISBLANK(A2256),"",K2256/($M$1+SUM(K$3:K2255)))</f>
        <v/>
      </c>
      <c r="N2256" s="0" t="str">
        <f aca="false">IF(ISBLANK(A2256),"",IF(H2257=0,NETWORKDAYS($H$3,H2256,holiday!$B$2:$B$10),IF(DAY(H2256)&lt;DAY(H2257),NETWORKDAYS($H$3,H2256,holiday!$B$2:$B$10),0)))</f>
        <v/>
      </c>
      <c r="O2256" s="0" t="str">
        <f aca="false">IF(ISBLANK(A2256),"",SUMIF($A$3:$A2256,O$2,$B$3:$B2256))</f>
        <v/>
      </c>
      <c r="P2256" s="0" t="str">
        <f aca="false">IF(ISBLANK(A2256),"",SUMIF($A$3:$A2256,P$2,$B$3:$B2256))</f>
        <v/>
      </c>
      <c r="Q2256" s="0" t="str">
        <f aca="false">IF(ISBLANK(A2256),"",SUMIF($A$3:$A2256,Q$2,$B$3:$B2256))</f>
        <v/>
      </c>
      <c r="R2256" s="0" t="str">
        <f aca="false">IF(ISBLANK(A2256),"",SUMIF($A$3:$A2256,R$2,$B$3:$B2256))</f>
        <v/>
      </c>
      <c r="T2256" s="9" t="str">
        <f aca="false">IF(ISBLANK(A2256),"",IF($A2256=T$2,$C2256,T2255))</f>
        <v/>
      </c>
      <c r="U2256" s="9" t="str">
        <f aca="false">IF(ISBLANK(A2256),"",IF($A2256=U$2,$C2256,U2255))</f>
        <v/>
      </c>
      <c r="V2256" s="9" t="str">
        <f aca="false">IF(ISBLANK(A2256),"",IF($A2256=V$2,$C2256,V2255))</f>
        <v/>
      </c>
      <c r="W2256" s="9" t="str">
        <f aca="false">IF(ISBLANK(A2256),"",IF($A2256=W$2,$C2256,W2255))</f>
        <v/>
      </c>
    </row>
    <row r="2257" customFormat="false" ht="14.1" hidden="false" customHeight="false" outlineLevel="0" collapsed="false">
      <c r="H2257" s="8" t="n">
        <f aca="false">IF(ISBLANK(D2257),,LEFT(D2257,LEN(D2257)-6)*1)</f>
        <v>0</v>
      </c>
      <c r="I2257" s="9" t="str">
        <f aca="false">IF(ISBLANK(A2257),"",-B2257*C2257)</f>
        <v/>
      </c>
      <c r="J2257" s="9" t="str">
        <f aca="false">IF(ISBLANK(A2257),"",-SUM(I$3:I2257))</f>
        <v/>
      </c>
      <c r="K2257" s="9" t="str">
        <f aca="false">IF(ISBLANK(A2257),"",SUMPRODUCT(O2257:R2257,T2257:W2257)-J2257)</f>
        <v/>
      </c>
      <c r="L2257" s="5" t="str">
        <f aca="false">IF(ISBLANK(A2257),"",K2257/$M$1)</f>
        <v/>
      </c>
      <c r="M2257" s="5" t="str">
        <f aca="false">IF(ISBLANK(A2257),"",K2257/($M$1+SUM(K$3:K2256)))</f>
        <v/>
      </c>
      <c r="N2257" s="0" t="str">
        <f aca="false">IF(ISBLANK(A2257),"",IF(H2258=0,NETWORKDAYS($H$3,H2257,holiday!$B$2:$B$10),IF(DAY(H2257)&lt;DAY(H2258),NETWORKDAYS($H$3,H2257,holiday!$B$2:$B$10),0)))</f>
        <v/>
      </c>
      <c r="O2257" s="0" t="str">
        <f aca="false">IF(ISBLANK(A2257),"",SUMIF($A$3:$A2257,O$2,$B$3:$B2257))</f>
        <v/>
      </c>
      <c r="P2257" s="0" t="str">
        <f aca="false">IF(ISBLANK(A2257),"",SUMIF($A$3:$A2257,P$2,$B$3:$B2257))</f>
        <v/>
      </c>
      <c r="Q2257" s="0" t="str">
        <f aca="false">IF(ISBLANK(A2257),"",SUMIF($A$3:$A2257,Q$2,$B$3:$B2257))</f>
        <v/>
      </c>
      <c r="R2257" s="0" t="str">
        <f aca="false">IF(ISBLANK(A2257),"",SUMIF($A$3:$A2257,R$2,$B$3:$B2257))</f>
        <v/>
      </c>
      <c r="T2257" s="9" t="str">
        <f aca="false">IF(ISBLANK(A2257),"",IF($A2257=T$2,$C2257,T2256))</f>
        <v/>
      </c>
      <c r="U2257" s="9" t="str">
        <f aca="false">IF(ISBLANK(A2257),"",IF($A2257=U$2,$C2257,U2256))</f>
        <v/>
      </c>
      <c r="V2257" s="9" t="str">
        <f aca="false">IF(ISBLANK(A2257),"",IF($A2257=V$2,$C2257,V2256))</f>
        <v/>
      </c>
      <c r="W2257" s="9" t="str">
        <f aca="false">IF(ISBLANK(A2257),"",IF($A2257=W$2,$C2257,W2256))</f>
        <v/>
      </c>
    </row>
    <row r="2258" customFormat="false" ht="14.1" hidden="false" customHeight="false" outlineLevel="0" collapsed="false">
      <c r="H2258" s="8" t="n">
        <f aca="false">IF(ISBLANK(D2258),,LEFT(D2258,LEN(D2258)-6)*1)</f>
        <v>0</v>
      </c>
      <c r="I2258" s="9" t="str">
        <f aca="false">IF(ISBLANK(A2258),"",-B2258*C2258)</f>
        <v/>
      </c>
      <c r="J2258" s="9" t="str">
        <f aca="false">IF(ISBLANK(A2258),"",-SUM(I$3:I2258))</f>
        <v/>
      </c>
      <c r="K2258" s="9" t="str">
        <f aca="false">IF(ISBLANK(A2258),"",SUMPRODUCT(O2258:R2258,T2258:W2258)-J2258)</f>
        <v/>
      </c>
      <c r="L2258" s="5" t="str">
        <f aca="false">IF(ISBLANK(A2258),"",K2258/$M$1)</f>
        <v/>
      </c>
      <c r="M2258" s="5" t="str">
        <f aca="false">IF(ISBLANK(A2258),"",K2258/($M$1+SUM(K$3:K2257)))</f>
        <v/>
      </c>
      <c r="N2258" s="0" t="str">
        <f aca="false">IF(ISBLANK(A2258),"",IF(H2259=0,NETWORKDAYS($H$3,H2258,holiday!$B$2:$B$10),IF(DAY(H2258)&lt;DAY(H2259),NETWORKDAYS($H$3,H2258,holiday!$B$2:$B$10),0)))</f>
        <v/>
      </c>
      <c r="O2258" s="0" t="str">
        <f aca="false">IF(ISBLANK(A2258),"",SUMIF($A$3:$A2258,O$2,$B$3:$B2258))</f>
        <v/>
      </c>
      <c r="P2258" s="0" t="str">
        <f aca="false">IF(ISBLANK(A2258),"",SUMIF($A$3:$A2258,P$2,$B$3:$B2258))</f>
        <v/>
      </c>
      <c r="Q2258" s="0" t="str">
        <f aca="false">IF(ISBLANK(A2258),"",SUMIF($A$3:$A2258,Q$2,$B$3:$B2258))</f>
        <v/>
      </c>
      <c r="R2258" s="0" t="str">
        <f aca="false">IF(ISBLANK(A2258),"",SUMIF($A$3:$A2258,R$2,$B$3:$B2258))</f>
        <v/>
      </c>
      <c r="T2258" s="9" t="str">
        <f aca="false">IF(ISBLANK(A2258),"",IF($A2258=T$2,$C2258,T2257))</f>
        <v/>
      </c>
      <c r="U2258" s="9" t="str">
        <f aca="false">IF(ISBLANK(A2258),"",IF($A2258=U$2,$C2258,U2257))</f>
        <v/>
      </c>
      <c r="V2258" s="9" t="str">
        <f aca="false">IF(ISBLANK(A2258),"",IF($A2258=V$2,$C2258,V2257))</f>
        <v/>
      </c>
      <c r="W2258" s="9" t="str">
        <f aca="false">IF(ISBLANK(A2258),"",IF($A2258=W$2,$C2258,W2257))</f>
        <v/>
      </c>
    </row>
    <row r="2259" customFormat="false" ht="14.1" hidden="false" customHeight="false" outlineLevel="0" collapsed="false">
      <c r="H2259" s="8" t="n">
        <f aca="false">IF(ISBLANK(D2259),,LEFT(D2259,LEN(D2259)-6)*1)</f>
        <v>0</v>
      </c>
      <c r="I2259" s="9" t="str">
        <f aca="false">IF(ISBLANK(A2259),"",-B2259*C2259)</f>
        <v/>
      </c>
      <c r="J2259" s="9" t="str">
        <f aca="false">IF(ISBLANK(A2259),"",-SUM(I$3:I2259))</f>
        <v/>
      </c>
      <c r="K2259" s="9" t="str">
        <f aca="false">IF(ISBLANK(A2259),"",SUMPRODUCT(O2259:R2259,T2259:W2259)-J2259)</f>
        <v/>
      </c>
      <c r="L2259" s="5" t="str">
        <f aca="false">IF(ISBLANK(A2259),"",K2259/$M$1)</f>
        <v/>
      </c>
      <c r="M2259" s="5" t="str">
        <f aca="false">IF(ISBLANK(A2259),"",K2259/($M$1+SUM(K$3:K2258)))</f>
        <v/>
      </c>
      <c r="N2259" s="0" t="str">
        <f aca="false">IF(ISBLANK(A2259),"",IF(H2260=0,NETWORKDAYS($H$3,H2259,holiday!$B$2:$B$10),IF(DAY(H2259)&lt;DAY(H2260),NETWORKDAYS($H$3,H2259,holiday!$B$2:$B$10),0)))</f>
        <v/>
      </c>
      <c r="O2259" s="0" t="str">
        <f aca="false">IF(ISBLANK(A2259),"",SUMIF($A$3:$A2259,O$2,$B$3:$B2259))</f>
        <v/>
      </c>
      <c r="P2259" s="0" t="str">
        <f aca="false">IF(ISBLANK(A2259),"",SUMIF($A$3:$A2259,P$2,$B$3:$B2259))</f>
        <v/>
      </c>
      <c r="Q2259" s="0" t="str">
        <f aca="false">IF(ISBLANK(A2259),"",SUMIF($A$3:$A2259,Q$2,$B$3:$B2259))</f>
        <v/>
      </c>
      <c r="R2259" s="0" t="str">
        <f aca="false">IF(ISBLANK(A2259),"",SUMIF($A$3:$A2259,R$2,$B$3:$B2259))</f>
        <v/>
      </c>
      <c r="T2259" s="9" t="str">
        <f aca="false">IF(ISBLANK(A2259),"",IF($A2259=T$2,$C2259,T2258))</f>
        <v/>
      </c>
      <c r="U2259" s="9" t="str">
        <f aca="false">IF(ISBLANK(A2259),"",IF($A2259=U$2,$C2259,U2258))</f>
        <v/>
      </c>
      <c r="V2259" s="9" t="str">
        <f aca="false">IF(ISBLANK(A2259),"",IF($A2259=V$2,$C2259,V2258))</f>
        <v/>
      </c>
      <c r="W2259" s="9" t="str">
        <f aca="false">IF(ISBLANK(A2259),"",IF($A2259=W$2,$C2259,W2258))</f>
        <v/>
      </c>
    </row>
    <row r="2260" customFormat="false" ht="14.1" hidden="false" customHeight="false" outlineLevel="0" collapsed="false">
      <c r="H2260" s="8" t="n">
        <f aca="false">IF(ISBLANK(D2260),,LEFT(D2260,LEN(D2260)-6)*1)</f>
        <v>0</v>
      </c>
      <c r="I2260" s="9" t="str">
        <f aca="false">IF(ISBLANK(A2260),"",-B2260*C2260)</f>
        <v/>
      </c>
      <c r="J2260" s="9" t="str">
        <f aca="false">IF(ISBLANK(A2260),"",-SUM(I$3:I2260))</f>
        <v/>
      </c>
      <c r="K2260" s="9" t="str">
        <f aca="false">IF(ISBLANK(A2260),"",SUMPRODUCT(O2260:R2260,T2260:W2260)-J2260)</f>
        <v/>
      </c>
      <c r="L2260" s="5" t="str">
        <f aca="false">IF(ISBLANK(A2260),"",K2260/$M$1)</f>
        <v/>
      </c>
      <c r="M2260" s="5" t="str">
        <f aca="false">IF(ISBLANK(A2260),"",K2260/($M$1+SUM(K$3:K2259)))</f>
        <v/>
      </c>
      <c r="N2260" s="0" t="str">
        <f aca="false">IF(ISBLANK(A2260),"",IF(H2261=0,NETWORKDAYS($H$3,H2260,holiday!$B$2:$B$10),IF(DAY(H2260)&lt;DAY(H2261),NETWORKDAYS($H$3,H2260,holiday!$B$2:$B$10),0)))</f>
        <v/>
      </c>
      <c r="O2260" s="0" t="str">
        <f aca="false">IF(ISBLANK(A2260),"",SUMIF($A$3:$A2260,O$2,$B$3:$B2260))</f>
        <v/>
      </c>
      <c r="P2260" s="0" t="str">
        <f aca="false">IF(ISBLANK(A2260),"",SUMIF($A$3:$A2260,P$2,$B$3:$B2260))</f>
        <v/>
      </c>
      <c r="Q2260" s="0" t="str">
        <f aca="false">IF(ISBLANK(A2260),"",SUMIF($A$3:$A2260,Q$2,$B$3:$B2260))</f>
        <v/>
      </c>
      <c r="R2260" s="0" t="str">
        <f aca="false">IF(ISBLANK(A2260),"",SUMIF($A$3:$A2260,R$2,$B$3:$B2260))</f>
        <v/>
      </c>
      <c r="T2260" s="9" t="str">
        <f aca="false">IF(ISBLANK(A2260),"",IF($A2260=T$2,$C2260,T2259))</f>
        <v/>
      </c>
      <c r="U2260" s="9" t="str">
        <f aca="false">IF(ISBLANK(A2260),"",IF($A2260=U$2,$C2260,U2259))</f>
        <v/>
      </c>
      <c r="V2260" s="9" t="str">
        <f aca="false">IF(ISBLANK(A2260),"",IF($A2260=V$2,$C2260,V2259))</f>
        <v/>
      </c>
      <c r="W2260" s="9" t="str">
        <f aca="false">IF(ISBLANK(A2260),"",IF($A2260=W$2,$C2260,W2259))</f>
        <v/>
      </c>
    </row>
    <row r="2261" customFormat="false" ht="14.1" hidden="false" customHeight="false" outlineLevel="0" collapsed="false">
      <c r="H2261" s="8" t="n">
        <f aca="false">IF(ISBLANK(D2261),,LEFT(D2261,LEN(D2261)-6)*1)</f>
        <v>0</v>
      </c>
      <c r="I2261" s="9" t="str">
        <f aca="false">IF(ISBLANK(A2261),"",-B2261*C2261)</f>
        <v/>
      </c>
      <c r="J2261" s="9" t="str">
        <f aca="false">IF(ISBLANK(A2261),"",-SUM(I$3:I2261))</f>
        <v/>
      </c>
      <c r="K2261" s="9" t="str">
        <f aca="false">IF(ISBLANK(A2261),"",SUMPRODUCT(O2261:R2261,T2261:W2261)-J2261)</f>
        <v/>
      </c>
      <c r="L2261" s="5" t="str">
        <f aca="false">IF(ISBLANK(A2261),"",K2261/$M$1)</f>
        <v/>
      </c>
      <c r="M2261" s="5" t="str">
        <f aca="false">IF(ISBLANK(A2261),"",K2261/($M$1+SUM(K$3:K2260)))</f>
        <v/>
      </c>
      <c r="N2261" s="0" t="str">
        <f aca="false">IF(ISBLANK(A2261),"",IF(H2262=0,NETWORKDAYS($H$3,H2261,holiday!$B$2:$B$10),IF(DAY(H2261)&lt;DAY(H2262),NETWORKDAYS($H$3,H2261,holiday!$B$2:$B$10),0)))</f>
        <v/>
      </c>
      <c r="O2261" s="0" t="str">
        <f aca="false">IF(ISBLANK(A2261),"",SUMIF($A$3:$A2261,O$2,$B$3:$B2261))</f>
        <v/>
      </c>
      <c r="P2261" s="0" t="str">
        <f aca="false">IF(ISBLANK(A2261),"",SUMIF($A$3:$A2261,P$2,$B$3:$B2261))</f>
        <v/>
      </c>
      <c r="Q2261" s="0" t="str">
        <f aca="false">IF(ISBLANK(A2261),"",SUMIF($A$3:$A2261,Q$2,$B$3:$B2261))</f>
        <v/>
      </c>
      <c r="R2261" s="0" t="str">
        <f aca="false">IF(ISBLANK(A2261),"",SUMIF($A$3:$A2261,R$2,$B$3:$B2261))</f>
        <v/>
      </c>
      <c r="T2261" s="9" t="str">
        <f aca="false">IF(ISBLANK(A2261),"",IF($A2261=T$2,$C2261,T2260))</f>
        <v/>
      </c>
      <c r="U2261" s="9" t="str">
        <f aca="false">IF(ISBLANK(A2261),"",IF($A2261=U$2,$C2261,U2260))</f>
        <v/>
      </c>
      <c r="V2261" s="9" t="str">
        <f aca="false">IF(ISBLANK(A2261),"",IF($A2261=V$2,$C2261,V2260))</f>
        <v/>
      </c>
      <c r="W2261" s="9" t="str">
        <f aca="false">IF(ISBLANK(A2261),"",IF($A2261=W$2,$C2261,W2260))</f>
        <v/>
      </c>
    </row>
    <row r="2262" customFormat="false" ht="14.1" hidden="false" customHeight="false" outlineLevel="0" collapsed="false">
      <c r="H2262" s="8" t="n">
        <f aca="false">IF(ISBLANK(D2262),,LEFT(D2262,LEN(D2262)-6)*1)</f>
        <v>0</v>
      </c>
      <c r="I2262" s="9" t="str">
        <f aca="false">IF(ISBLANK(A2262),"",-B2262*C2262)</f>
        <v/>
      </c>
      <c r="J2262" s="9" t="str">
        <f aca="false">IF(ISBLANK(A2262),"",-SUM(I$3:I2262))</f>
        <v/>
      </c>
      <c r="K2262" s="9" t="str">
        <f aca="false">IF(ISBLANK(A2262),"",SUMPRODUCT(O2262:R2262,T2262:W2262)-J2262)</f>
        <v/>
      </c>
      <c r="L2262" s="5" t="str">
        <f aca="false">IF(ISBLANK(A2262),"",K2262/$M$1)</f>
        <v/>
      </c>
      <c r="M2262" s="5" t="str">
        <f aca="false">IF(ISBLANK(A2262),"",K2262/($M$1+SUM(K$3:K2261)))</f>
        <v/>
      </c>
      <c r="N2262" s="0" t="str">
        <f aca="false">IF(ISBLANK(A2262),"",IF(H2263=0,NETWORKDAYS($H$3,H2262,holiday!$B$2:$B$10),IF(DAY(H2262)&lt;DAY(H2263),NETWORKDAYS($H$3,H2262,holiday!$B$2:$B$10),0)))</f>
        <v/>
      </c>
      <c r="O2262" s="0" t="str">
        <f aca="false">IF(ISBLANK(A2262),"",SUMIF($A$3:$A2262,O$2,$B$3:$B2262))</f>
        <v/>
      </c>
      <c r="P2262" s="0" t="str">
        <f aca="false">IF(ISBLANK(A2262),"",SUMIF($A$3:$A2262,P$2,$B$3:$B2262))</f>
        <v/>
      </c>
      <c r="Q2262" s="0" t="str">
        <f aca="false">IF(ISBLANK(A2262),"",SUMIF($A$3:$A2262,Q$2,$B$3:$B2262))</f>
        <v/>
      </c>
      <c r="R2262" s="0" t="str">
        <f aca="false">IF(ISBLANK(A2262),"",SUMIF($A$3:$A2262,R$2,$B$3:$B2262))</f>
        <v/>
      </c>
      <c r="T2262" s="9" t="str">
        <f aca="false">IF(ISBLANK(A2262),"",IF($A2262=T$2,$C2262,T2261))</f>
        <v/>
      </c>
      <c r="U2262" s="9" t="str">
        <f aca="false">IF(ISBLANK(A2262),"",IF($A2262=U$2,$C2262,U2261))</f>
        <v/>
      </c>
      <c r="V2262" s="9" t="str">
        <f aca="false">IF(ISBLANK(A2262),"",IF($A2262=V$2,$C2262,V2261))</f>
        <v/>
      </c>
      <c r="W2262" s="9" t="str">
        <f aca="false">IF(ISBLANK(A2262),"",IF($A2262=W$2,$C2262,W2261))</f>
        <v/>
      </c>
    </row>
    <row r="2263" customFormat="false" ht="14.1" hidden="false" customHeight="false" outlineLevel="0" collapsed="false">
      <c r="H2263" s="8" t="n">
        <f aca="false">IF(ISBLANK(D2263),,LEFT(D2263,LEN(D2263)-6)*1)</f>
        <v>0</v>
      </c>
      <c r="I2263" s="9" t="str">
        <f aca="false">IF(ISBLANK(A2263),"",-B2263*C2263)</f>
        <v/>
      </c>
      <c r="J2263" s="9" t="str">
        <f aca="false">IF(ISBLANK(A2263),"",-SUM(I$3:I2263))</f>
        <v/>
      </c>
      <c r="K2263" s="9" t="str">
        <f aca="false">IF(ISBLANK(A2263),"",SUMPRODUCT(O2263:R2263,T2263:W2263)-J2263)</f>
        <v/>
      </c>
      <c r="L2263" s="5" t="str">
        <f aca="false">IF(ISBLANK(A2263),"",K2263/$M$1)</f>
        <v/>
      </c>
      <c r="M2263" s="5" t="str">
        <f aca="false">IF(ISBLANK(A2263),"",K2263/($M$1+SUM(K$3:K2262)))</f>
        <v/>
      </c>
      <c r="N2263" s="0" t="str">
        <f aca="false">IF(ISBLANK(A2263),"",IF(H2264=0,NETWORKDAYS($H$3,H2263,holiday!$B$2:$B$10),IF(DAY(H2263)&lt;DAY(H2264),NETWORKDAYS($H$3,H2263,holiday!$B$2:$B$10),0)))</f>
        <v/>
      </c>
      <c r="O2263" s="0" t="str">
        <f aca="false">IF(ISBLANK(A2263),"",SUMIF($A$3:$A2263,O$2,$B$3:$B2263))</f>
        <v/>
      </c>
      <c r="P2263" s="0" t="str">
        <f aca="false">IF(ISBLANK(A2263),"",SUMIF($A$3:$A2263,P$2,$B$3:$B2263))</f>
        <v/>
      </c>
      <c r="Q2263" s="0" t="str">
        <f aca="false">IF(ISBLANK(A2263),"",SUMIF($A$3:$A2263,Q$2,$B$3:$B2263))</f>
        <v/>
      </c>
      <c r="R2263" s="0" t="str">
        <f aca="false">IF(ISBLANK(A2263),"",SUMIF($A$3:$A2263,R$2,$B$3:$B2263))</f>
        <v/>
      </c>
      <c r="T2263" s="9" t="str">
        <f aca="false">IF(ISBLANK(A2263),"",IF($A2263=T$2,$C2263,T2262))</f>
        <v/>
      </c>
      <c r="U2263" s="9" t="str">
        <f aca="false">IF(ISBLANK(A2263),"",IF($A2263=U$2,$C2263,U2262))</f>
        <v/>
      </c>
      <c r="V2263" s="9" t="str">
        <f aca="false">IF(ISBLANK(A2263),"",IF($A2263=V$2,$C2263,V2262))</f>
        <v/>
      </c>
      <c r="W2263" s="9" t="str">
        <f aca="false">IF(ISBLANK(A2263),"",IF($A2263=W$2,$C2263,W2262))</f>
        <v/>
      </c>
    </row>
    <row r="2264" customFormat="false" ht="14.1" hidden="false" customHeight="false" outlineLevel="0" collapsed="false">
      <c r="H2264" s="8" t="n">
        <f aca="false">IF(ISBLANK(D2264),,LEFT(D2264,LEN(D2264)-6)*1)</f>
        <v>0</v>
      </c>
      <c r="I2264" s="9" t="str">
        <f aca="false">IF(ISBLANK(A2264),"",-B2264*C2264)</f>
        <v/>
      </c>
      <c r="J2264" s="9" t="str">
        <f aca="false">IF(ISBLANK(A2264),"",-SUM(I$3:I2264))</f>
        <v/>
      </c>
      <c r="K2264" s="9" t="str">
        <f aca="false">IF(ISBLANK(A2264),"",SUMPRODUCT(O2264:R2264,T2264:W2264)-J2264)</f>
        <v/>
      </c>
      <c r="L2264" s="5" t="str">
        <f aca="false">IF(ISBLANK(A2264),"",K2264/$M$1)</f>
        <v/>
      </c>
      <c r="M2264" s="5" t="str">
        <f aca="false">IF(ISBLANK(A2264),"",K2264/($M$1+SUM(K$3:K2263)))</f>
        <v/>
      </c>
      <c r="N2264" s="0" t="str">
        <f aca="false">IF(ISBLANK(A2264),"",IF(H2265=0,NETWORKDAYS($H$3,H2264,holiday!$B$2:$B$10),IF(DAY(H2264)&lt;DAY(H2265),NETWORKDAYS($H$3,H2264,holiday!$B$2:$B$10),0)))</f>
        <v/>
      </c>
      <c r="O2264" s="0" t="str">
        <f aca="false">IF(ISBLANK(A2264),"",SUMIF($A$3:$A2264,O$2,$B$3:$B2264))</f>
        <v/>
      </c>
      <c r="P2264" s="0" t="str">
        <f aca="false">IF(ISBLANK(A2264),"",SUMIF($A$3:$A2264,P$2,$B$3:$B2264))</f>
        <v/>
      </c>
      <c r="Q2264" s="0" t="str">
        <f aca="false">IF(ISBLANK(A2264),"",SUMIF($A$3:$A2264,Q$2,$B$3:$B2264))</f>
        <v/>
      </c>
      <c r="R2264" s="0" t="str">
        <f aca="false">IF(ISBLANK(A2264),"",SUMIF($A$3:$A2264,R$2,$B$3:$B2264))</f>
        <v/>
      </c>
      <c r="T2264" s="9" t="str">
        <f aca="false">IF(ISBLANK(A2264),"",IF($A2264=T$2,$C2264,T2263))</f>
        <v/>
      </c>
      <c r="U2264" s="9" t="str">
        <f aca="false">IF(ISBLANK(A2264),"",IF($A2264=U$2,$C2264,U2263))</f>
        <v/>
      </c>
      <c r="V2264" s="9" t="str">
        <f aca="false">IF(ISBLANK(A2264),"",IF($A2264=V$2,$C2264,V2263))</f>
        <v/>
      </c>
      <c r="W2264" s="9" t="str">
        <f aca="false">IF(ISBLANK(A2264),"",IF($A2264=W$2,$C2264,W2263))</f>
        <v/>
      </c>
    </row>
    <row r="2265" customFormat="false" ht="14.1" hidden="false" customHeight="false" outlineLevel="0" collapsed="false">
      <c r="H2265" s="8" t="n">
        <f aca="false">IF(ISBLANK(D2265),,LEFT(D2265,LEN(D2265)-6)*1)</f>
        <v>0</v>
      </c>
      <c r="I2265" s="9" t="str">
        <f aca="false">IF(ISBLANK(A2265),"",-B2265*C2265)</f>
        <v/>
      </c>
      <c r="J2265" s="9" t="str">
        <f aca="false">IF(ISBLANK(A2265),"",-SUM(I$3:I2265))</f>
        <v/>
      </c>
      <c r="K2265" s="9" t="str">
        <f aca="false">IF(ISBLANK(A2265),"",SUMPRODUCT(O2265:R2265,T2265:W2265)-J2265)</f>
        <v/>
      </c>
      <c r="L2265" s="5" t="str">
        <f aca="false">IF(ISBLANK(A2265),"",K2265/$M$1)</f>
        <v/>
      </c>
      <c r="M2265" s="5" t="str">
        <f aca="false">IF(ISBLANK(A2265),"",K2265/($M$1+SUM(K$3:K2264)))</f>
        <v/>
      </c>
      <c r="N2265" s="0" t="str">
        <f aca="false">IF(ISBLANK(A2265),"",IF(H2266=0,NETWORKDAYS($H$3,H2265,holiday!$B$2:$B$10),IF(DAY(H2265)&lt;DAY(H2266),NETWORKDAYS($H$3,H2265,holiday!$B$2:$B$10),0)))</f>
        <v/>
      </c>
      <c r="O2265" s="0" t="str">
        <f aca="false">IF(ISBLANK(A2265),"",SUMIF($A$3:$A2265,O$2,$B$3:$B2265))</f>
        <v/>
      </c>
      <c r="P2265" s="0" t="str">
        <f aca="false">IF(ISBLANK(A2265),"",SUMIF($A$3:$A2265,P$2,$B$3:$B2265))</f>
        <v/>
      </c>
      <c r="Q2265" s="0" t="str">
        <f aca="false">IF(ISBLANK(A2265),"",SUMIF($A$3:$A2265,Q$2,$B$3:$B2265))</f>
        <v/>
      </c>
      <c r="R2265" s="0" t="str">
        <f aca="false">IF(ISBLANK(A2265),"",SUMIF($A$3:$A2265,R$2,$B$3:$B2265))</f>
        <v/>
      </c>
      <c r="T2265" s="9" t="str">
        <f aca="false">IF(ISBLANK(A2265),"",IF($A2265=T$2,$C2265,T2264))</f>
        <v/>
      </c>
      <c r="U2265" s="9" t="str">
        <f aca="false">IF(ISBLANK(A2265),"",IF($A2265=U$2,$C2265,U2264))</f>
        <v/>
      </c>
      <c r="V2265" s="9" t="str">
        <f aca="false">IF(ISBLANK(A2265),"",IF($A2265=V$2,$C2265,V2264))</f>
        <v/>
      </c>
      <c r="W2265" s="9" t="str">
        <f aca="false">IF(ISBLANK(A2265),"",IF($A2265=W$2,$C2265,W2264))</f>
        <v/>
      </c>
    </row>
    <row r="2266" customFormat="false" ht="14.1" hidden="false" customHeight="false" outlineLevel="0" collapsed="false">
      <c r="H2266" s="8" t="n">
        <f aca="false">IF(ISBLANK(D2266),,LEFT(D2266,LEN(D2266)-6)*1)</f>
        <v>0</v>
      </c>
      <c r="I2266" s="9" t="str">
        <f aca="false">IF(ISBLANK(A2266),"",-B2266*C2266)</f>
        <v/>
      </c>
      <c r="J2266" s="9" t="str">
        <f aca="false">IF(ISBLANK(A2266),"",-SUM(I$3:I2266))</f>
        <v/>
      </c>
      <c r="K2266" s="9" t="str">
        <f aca="false">IF(ISBLANK(A2266),"",SUMPRODUCT(O2266:R2266,T2266:W2266)-J2266)</f>
        <v/>
      </c>
      <c r="L2266" s="5" t="str">
        <f aca="false">IF(ISBLANK(A2266),"",K2266/$M$1)</f>
        <v/>
      </c>
      <c r="M2266" s="5" t="str">
        <f aca="false">IF(ISBLANK(A2266),"",K2266/($M$1+SUM(K$3:K2265)))</f>
        <v/>
      </c>
      <c r="N2266" s="0" t="str">
        <f aca="false">IF(ISBLANK(A2266),"",IF(H2267=0,NETWORKDAYS($H$3,H2266,holiday!$B$2:$B$10),IF(DAY(H2266)&lt;DAY(H2267),NETWORKDAYS($H$3,H2266,holiday!$B$2:$B$10),0)))</f>
        <v/>
      </c>
      <c r="O2266" s="0" t="str">
        <f aca="false">IF(ISBLANK(A2266),"",SUMIF($A$3:$A2266,O$2,$B$3:$B2266))</f>
        <v/>
      </c>
      <c r="P2266" s="0" t="str">
        <f aca="false">IF(ISBLANK(A2266),"",SUMIF($A$3:$A2266,P$2,$B$3:$B2266))</f>
        <v/>
      </c>
      <c r="Q2266" s="0" t="str">
        <f aca="false">IF(ISBLANK(A2266),"",SUMIF($A$3:$A2266,Q$2,$B$3:$B2266))</f>
        <v/>
      </c>
      <c r="R2266" s="0" t="str">
        <f aca="false">IF(ISBLANK(A2266),"",SUMIF($A$3:$A2266,R$2,$B$3:$B2266))</f>
        <v/>
      </c>
      <c r="T2266" s="9" t="str">
        <f aca="false">IF(ISBLANK(A2266),"",IF($A2266=T$2,$C2266,T2265))</f>
        <v/>
      </c>
      <c r="U2266" s="9" t="str">
        <f aca="false">IF(ISBLANK(A2266),"",IF($A2266=U$2,$C2266,U2265))</f>
        <v/>
      </c>
      <c r="V2266" s="9" t="str">
        <f aca="false">IF(ISBLANK(A2266),"",IF($A2266=V$2,$C2266,V2265))</f>
        <v/>
      </c>
      <c r="W2266" s="9" t="str">
        <f aca="false">IF(ISBLANK(A2266),"",IF($A2266=W$2,$C2266,W2265))</f>
        <v/>
      </c>
    </row>
    <row r="2267" customFormat="false" ht="14.1" hidden="false" customHeight="false" outlineLevel="0" collapsed="false">
      <c r="H2267" s="8" t="n">
        <f aca="false">IF(ISBLANK(D2267),,LEFT(D2267,LEN(D2267)-6)*1)</f>
        <v>0</v>
      </c>
      <c r="I2267" s="9" t="str">
        <f aca="false">IF(ISBLANK(A2267),"",-B2267*C2267)</f>
        <v/>
      </c>
      <c r="J2267" s="9" t="str">
        <f aca="false">IF(ISBLANK(A2267),"",-SUM(I$3:I2267))</f>
        <v/>
      </c>
      <c r="K2267" s="9" t="str">
        <f aca="false">IF(ISBLANK(A2267),"",SUMPRODUCT(O2267:R2267,T2267:W2267)-J2267)</f>
        <v/>
      </c>
      <c r="L2267" s="5" t="str">
        <f aca="false">IF(ISBLANK(A2267),"",K2267/$M$1)</f>
        <v/>
      </c>
      <c r="M2267" s="5" t="str">
        <f aca="false">IF(ISBLANK(A2267),"",K2267/($M$1+SUM(K$3:K2266)))</f>
        <v/>
      </c>
      <c r="N2267" s="0" t="str">
        <f aca="false">IF(ISBLANK(A2267),"",IF(H2268=0,NETWORKDAYS($H$3,H2267,holiday!$B$2:$B$10),IF(DAY(H2267)&lt;DAY(H2268),NETWORKDAYS($H$3,H2267,holiday!$B$2:$B$10),0)))</f>
        <v/>
      </c>
      <c r="O2267" s="0" t="str">
        <f aca="false">IF(ISBLANK(A2267),"",SUMIF($A$3:$A2267,O$2,$B$3:$B2267))</f>
        <v/>
      </c>
      <c r="P2267" s="0" t="str">
        <f aca="false">IF(ISBLANK(A2267),"",SUMIF($A$3:$A2267,P$2,$B$3:$B2267))</f>
        <v/>
      </c>
      <c r="Q2267" s="0" t="str">
        <f aca="false">IF(ISBLANK(A2267),"",SUMIF($A$3:$A2267,Q$2,$B$3:$B2267))</f>
        <v/>
      </c>
      <c r="R2267" s="0" t="str">
        <f aca="false">IF(ISBLANK(A2267),"",SUMIF($A$3:$A2267,R$2,$B$3:$B2267))</f>
        <v/>
      </c>
      <c r="T2267" s="9" t="str">
        <f aca="false">IF(ISBLANK(A2267),"",IF($A2267=T$2,$C2267,T2266))</f>
        <v/>
      </c>
      <c r="U2267" s="9" t="str">
        <f aca="false">IF(ISBLANK(A2267),"",IF($A2267=U$2,$C2267,U2266))</f>
        <v/>
      </c>
      <c r="V2267" s="9" t="str">
        <f aca="false">IF(ISBLANK(A2267),"",IF($A2267=V$2,$C2267,V2266))</f>
        <v/>
      </c>
      <c r="W2267" s="9" t="str">
        <f aca="false">IF(ISBLANK(A2267),"",IF($A2267=W$2,$C2267,W2266))</f>
        <v/>
      </c>
    </row>
    <row r="2268" customFormat="false" ht="14.1" hidden="false" customHeight="false" outlineLevel="0" collapsed="false">
      <c r="H2268" s="8" t="n">
        <f aca="false">IF(ISBLANK(D2268),,LEFT(D2268,LEN(D2268)-6)*1)</f>
        <v>0</v>
      </c>
      <c r="I2268" s="9" t="str">
        <f aca="false">IF(ISBLANK(A2268),"",-B2268*C2268)</f>
        <v/>
      </c>
      <c r="J2268" s="9" t="str">
        <f aca="false">IF(ISBLANK(A2268),"",-SUM(I$3:I2268))</f>
        <v/>
      </c>
      <c r="K2268" s="9" t="str">
        <f aca="false">IF(ISBLANK(A2268),"",SUMPRODUCT(O2268:R2268,T2268:W2268)-J2268)</f>
        <v/>
      </c>
      <c r="L2268" s="5" t="str">
        <f aca="false">IF(ISBLANK(A2268),"",K2268/$M$1)</f>
        <v/>
      </c>
      <c r="M2268" s="5" t="str">
        <f aca="false">IF(ISBLANK(A2268),"",K2268/($M$1+SUM(K$3:K2267)))</f>
        <v/>
      </c>
      <c r="N2268" s="0" t="str">
        <f aca="false">IF(ISBLANK(A2268),"",IF(H2269=0,NETWORKDAYS($H$3,H2268,holiday!$B$2:$B$10),IF(DAY(H2268)&lt;DAY(H2269),NETWORKDAYS($H$3,H2268,holiday!$B$2:$B$10),0)))</f>
        <v/>
      </c>
      <c r="O2268" s="0" t="str">
        <f aca="false">IF(ISBLANK(A2268),"",SUMIF($A$3:$A2268,O$2,$B$3:$B2268))</f>
        <v/>
      </c>
      <c r="P2268" s="0" t="str">
        <f aca="false">IF(ISBLANK(A2268),"",SUMIF($A$3:$A2268,P$2,$B$3:$B2268))</f>
        <v/>
      </c>
      <c r="Q2268" s="0" t="str">
        <f aca="false">IF(ISBLANK(A2268),"",SUMIF($A$3:$A2268,Q$2,$B$3:$B2268))</f>
        <v/>
      </c>
      <c r="R2268" s="0" t="str">
        <f aca="false">IF(ISBLANK(A2268),"",SUMIF($A$3:$A2268,R$2,$B$3:$B2268))</f>
        <v/>
      </c>
      <c r="T2268" s="9" t="str">
        <f aca="false">IF(ISBLANK(A2268),"",IF($A2268=T$2,$C2268,T2267))</f>
        <v/>
      </c>
      <c r="U2268" s="9" t="str">
        <f aca="false">IF(ISBLANK(A2268),"",IF($A2268=U$2,$C2268,U2267))</f>
        <v/>
      </c>
      <c r="V2268" s="9" t="str">
        <f aca="false">IF(ISBLANK(A2268),"",IF($A2268=V$2,$C2268,V2267))</f>
        <v/>
      </c>
      <c r="W2268" s="9" t="str">
        <f aca="false">IF(ISBLANK(A2268),"",IF($A2268=W$2,$C2268,W2267))</f>
        <v/>
      </c>
    </row>
    <row r="2269" customFormat="false" ht="14.1" hidden="false" customHeight="false" outlineLevel="0" collapsed="false">
      <c r="H2269" s="8" t="n">
        <f aca="false">IF(ISBLANK(D2269),,LEFT(D2269,LEN(D2269)-6)*1)</f>
        <v>0</v>
      </c>
      <c r="I2269" s="9" t="str">
        <f aca="false">IF(ISBLANK(A2269),"",-B2269*C2269)</f>
        <v/>
      </c>
      <c r="J2269" s="9" t="str">
        <f aca="false">IF(ISBLANK(A2269),"",-SUM(I$3:I2269))</f>
        <v/>
      </c>
      <c r="K2269" s="9" t="str">
        <f aca="false">IF(ISBLANK(A2269),"",SUMPRODUCT(O2269:R2269,T2269:W2269)-J2269)</f>
        <v/>
      </c>
      <c r="L2269" s="5" t="str">
        <f aca="false">IF(ISBLANK(A2269),"",K2269/$M$1)</f>
        <v/>
      </c>
      <c r="M2269" s="5" t="str">
        <f aca="false">IF(ISBLANK(A2269),"",K2269/($M$1+SUM(K$3:K2268)))</f>
        <v/>
      </c>
      <c r="N2269" s="0" t="str">
        <f aca="false">IF(ISBLANK(A2269),"",IF(H2270=0,NETWORKDAYS($H$3,H2269,holiday!$B$2:$B$10),IF(DAY(H2269)&lt;DAY(H2270),NETWORKDAYS($H$3,H2269,holiday!$B$2:$B$10),0)))</f>
        <v/>
      </c>
      <c r="O2269" s="0" t="str">
        <f aca="false">IF(ISBLANK(A2269),"",SUMIF($A$3:$A2269,O$2,$B$3:$B2269))</f>
        <v/>
      </c>
      <c r="P2269" s="0" t="str">
        <f aca="false">IF(ISBLANK(A2269),"",SUMIF($A$3:$A2269,P$2,$B$3:$B2269))</f>
        <v/>
      </c>
      <c r="Q2269" s="0" t="str">
        <f aca="false">IF(ISBLANK(A2269),"",SUMIF($A$3:$A2269,Q$2,$B$3:$B2269))</f>
        <v/>
      </c>
      <c r="R2269" s="0" t="str">
        <f aca="false">IF(ISBLANK(A2269),"",SUMIF($A$3:$A2269,R$2,$B$3:$B2269))</f>
        <v/>
      </c>
      <c r="T2269" s="9" t="str">
        <f aca="false">IF(ISBLANK(A2269),"",IF($A2269=T$2,$C2269,T2268))</f>
        <v/>
      </c>
      <c r="U2269" s="9" t="str">
        <f aca="false">IF(ISBLANK(A2269),"",IF($A2269=U$2,$C2269,U2268))</f>
        <v/>
      </c>
      <c r="V2269" s="9" t="str">
        <f aca="false">IF(ISBLANK(A2269),"",IF($A2269=V$2,$C2269,V2268))</f>
        <v/>
      </c>
      <c r="W2269" s="9" t="str">
        <f aca="false">IF(ISBLANK(A2269),"",IF($A2269=W$2,$C2269,W2268))</f>
        <v/>
      </c>
    </row>
    <row r="2270" customFormat="false" ht="14.1" hidden="false" customHeight="false" outlineLevel="0" collapsed="false">
      <c r="H2270" s="8" t="n">
        <f aca="false">IF(ISBLANK(D2270),,LEFT(D2270,LEN(D2270)-6)*1)</f>
        <v>0</v>
      </c>
      <c r="I2270" s="9" t="str">
        <f aca="false">IF(ISBLANK(A2270),"",-B2270*C2270)</f>
        <v/>
      </c>
      <c r="J2270" s="9" t="str">
        <f aca="false">IF(ISBLANK(A2270),"",-SUM(I$3:I2270))</f>
        <v/>
      </c>
      <c r="K2270" s="9" t="str">
        <f aca="false">IF(ISBLANK(A2270),"",SUMPRODUCT(O2270:R2270,T2270:W2270)-J2270)</f>
        <v/>
      </c>
      <c r="L2270" s="5" t="str">
        <f aca="false">IF(ISBLANK(A2270),"",K2270/$M$1)</f>
        <v/>
      </c>
      <c r="M2270" s="5" t="str">
        <f aca="false">IF(ISBLANK(A2270),"",K2270/($M$1+SUM(K$3:K2269)))</f>
        <v/>
      </c>
      <c r="N2270" s="0" t="str">
        <f aca="false">IF(ISBLANK(A2270),"",IF(H2271=0,NETWORKDAYS($H$3,H2270,holiday!$B$2:$B$10),IF(DAY(H2270)&lt;DAY(H2271),NETWORKDAYS($H$3,H2270,holiday!$B$2:$B$10),0)))</f>
        <v/>
      </c>
      <c r="O2270" s="0" t="str">
        <f aca="false">IF(ISBLANK(A2270),"",SUMIF($A$3:$A2270,O$2,$B$3:$B2270))</f>
        <v/>
      </c>
      <c r="P2270" s="0" t="str">
        <f aca="false">IF(ISBLANK(A2270),"",SUMIF($A$3:$A2270,P$2,$B$3:$B2270))</f>
        <v/>
      </c>
      <c r="Q2270" s="0" t="str">
        <f aca="false">IF(ISBLANK(A2270),"",SUMIF($A$3:$A2270,Q$2,$B$3:$B2270))</f>
        <v/>
      </c>
      <c r="R2270" s="0" t="str">
        <f aca="false">IF(ISBLANK(A2270),"",SUMIF($A$3:$A2270,R$2,$B$3:$B2270))</f>
        <v/>
      </c>
      <c r="T2270" s="9" t="str">
        <f aca="false">IF(ISBLANK(A2270),"",IF($A2270=T$2,$C2270,T2269))</f>
        <v/>
      </c>
      <c r="U2270" s="9" t="str">
        <f aca="false">IF(ISBLANK(A2270),"",IF($A2270=U$2,$C2270,U2269))</f>
        <v/>
      </c>
      <c r="V2270" s="9" t="str">
        <f aca="false">IF(ISBLANK(A2270),"",IF($A2270=V$2,$C2270,V2269))</f>
        <v/>
      </c>
      <c r="W2270" s="9" t="str">
        <f aca="false">IF(ISBLANK(A2270),"",IF($A2270=W$2,$C2270,W2269))</f>
        <v/>
      </c>
    </row>
    <row r="2271" customFormat="false" ht="14.1" hidden="false" customHeight="false" outlineLevel="0" collapsed="false">
      <c r="H2271" s="8" t="n">
        <f aca="false">IF(ISBLANK(D2271),,LEFT(D2271,LEN(D2271)-6)*1)</f>
        <v>0</v>
      </c>
      <c r="I2271" s="9" t="str">
        <f aca="false">IF(ISBLANK(A2271),"",-B2271*C2271)</f>
        <v/>
      </c>
      <c r="J2271" s="9" t="str">
        <f aca="false">IF(ISBLANK(A2271),"",-SUM(I$3:I2271))</f>
        <v/>
      </c>
      <c r="K2271" s="9" t="str">
        <f aca="false">IF(ISBLANK(A2271),"",SUMPRODUCT(O2271:R2271,T2271:W2271)-J2271)</f>
        <v/>
      </c>
      <c r="L2271" s="5" t="str">
        <f aca="false">IF(ISBLANK(A2271),"",K2271/$M$1)</f>
        <v/>
      </c>
      <c r="M2271" s="5" t="str">
        <f aca="false">IF(ISBLANK(A2271),"",K2271/($M$1+SUM(K$3:K2270)))</f>
        <v/>
      </c>
      <c r="N2271" s="0" t="str">
        <f aca="false">IF(ISBLANK(A2271),"",IF(H2272=0,NETWORKDAYS($H$3,H2271,holiday!$B$2:$B$10),IF(DAY(H2271)&lt;DAY(H2272),NETWORKDAYS($H$3,H2271,holiday!$B$2:$B$10),0)))</f>
        <v/>
      </c>
      <c r="O2271" s="0" t="str">
        <f aca="false">IF(ISBLANK(A2271),"",SUMIF($A$3:$A2271,O$2,$B$3:$B2271))</f>
        <v/>
      </c>
      <c r="P2271" s="0" t="str">
        <f aca="false">IF(ISBLANK(A2271),"",SUMIF($A$3:$A2271,P$2,$B$3:$B2271))</f>
        <v/>
      </c>
      <c r="Q2271" s="0" t="str">
        <f aca="false">IF(ISBLANK(A2271),"",SUMIF($A$3:$A2271,Q$2,$B$3:$B2271))</f>
        <v/>
      </c>
      <c r="R2271" s="0" t="str">
        <f aca="false">IF(ISBLANK(A2271),"",SUMIF($A$3:$A2271,R$2,$B$3:$B2271))</f>
        <v/>
      </c>
      <c r="T2271" s="9" t="str">
        <f aca="false">IF(ISBLANK(A2271),"",IF($A2271=T$2,$C2271,T2270))</f>
        <v/>
      </c>
      <c r="U2271" s="9" t="str">
        <f aca="false">IF(ISBLANK(A2271),"",IF($A2271=U$2,$C2271,U2270))</f>
        <v/>
      </c>
      <c r="V2271" s="9" t="str">
        <f aca="false">IF(ISBLANK(A2271),"",IF($A2271=V$2,$C2271,V2270))</f>
        <v/>
      </c>
      <c r="W2271" s="9" t="str">
        <f aca="false">IF(ISBLANK(A2271),"",IF($A2271=W$2,$C2271,W2270))</f>
        <v/>
      </c>
    </row>
    <row r="2272" customFormat="false" ht="14.1" hidden="false" customHeight="false" outlineLevel="0" collapsed="false">
      <c r="H2272" s="8" t="n">
        <f aca="false">IF(ISBLANK(D2272),,LEFT(D2272,LEN(D2272)-6)*1)</f>
        <v>0</v>
      </c>
      <c r="I2272" s="9" t="str">
        <f aca="false">IF(ISBLANK(A2272),"",-B2272*C2272)</f>
        <v/>
      </c>
      <c r="J2272" s="9" t="str">
        <f aca="false">IF(ISBLANK(A2272),"",-SUM(I$3:I2272))</f>
        <v/>
      </c>
      <c r="K2272" s="9" t="str">
        <f aca="false">IF(ISBLANK(A2272),"",SUMPRODUCT(O2272:R2272,T2272:W2272)-J2272)</f>
        <v/>
      </c>
      <c r="L2272" s="5" t="str">
        <f aca="false">IF(ISBLANK(A2272),"",K2272/$M$1)</f>
        <v/>
      </c>
      <c r="M2272" s="5" t="str">
        <f aca="false">IF(ISBLANK(A2272),"",K2272/($M$1+SUM(K$3:K2271)))</f>
        <v/>
      </c>
      <c r="N2272" s="0" t="str">
        <f aca="false">IF(ISBLANK(A2272),"",IF(H2273=0,NETWORKDAYS($H$3,H2272,holiday!$B$2:$B$10),IF(DAY(H2272)&lt;DAY(H2273),NETWORKDAYS($H$3,H2272,holiday!$B$2:$B$10),0)))</f>
        <v/>
      </c>
      <c r="O2272" s="0" t="str">
        <f aca="false">IF(ISBLANK(A2272),"",SUMIF($A$3:$A2272,O$2,$B$3:$B2272))</f>
        <v/>
      </c>
      <c r="P2272" s="0" t="str">
        <f aca="false">IF(ISBLANK(A2272),"",SUMIF($A$3:$A2272,P$2,$B$3:$B2272))</f>
        <v/>
      </c>
      <c r="Q2272" s="0" t="str">
        <f aca="false">IF(ISBLANK(A2272),"",SUMIF($A$3:$A2272,Q$2,$B$3:$B2272))</f>
        <v/>
      </c>
      <c r="R2272" s="0" t="str">
        <f aca="false">IF(ISBLANK(A2272),"",SUMIF($A$3:$A2272,R$2,$B$3:$B2272))</f>
        <v/>
      </c>
      <c r="T2272" s="9" t="str">
        <f aca="false">IF(ISBLANK(A2272),"",IF($A2272=T$2,$C2272,T2271))</f>
        <v/>
      </c>
      <c r="U2272" s="9" t="str">
        <f aca="false">IF(ISBLANK(A2272),"",IF($A2272=U$2,$C2272,U2271))</f>
        <v/>
      </c>
      <c r="V2272" s="9" t="str">
        <f aca="false">IF(ISBLANK(A2272),"",IF($A2272=V$2,$C2272,V2271))</f>
        <v/>
      </c>
      <c r="W2272" s="9" t="str">
        <f aca="false">IF(ISBLANK(A2272),"",IF($A2272=W$2,$C2272,W2271))</f>
        <v/>
      </c>
    </row>
    <row r="2273" customFormat="false" ht="14.1" hidden="false" customHeight="false" outlineLevel="0" collapsed="false">
      <c r="H2273" s="8" t="n">
        <f aca="false">IF(ISBLANK(D2273),,LEFT(D2273,LEN(D2273)-6)*1)</f>
        <v>0</v>
      </c>
      <c r="I2273" s="9" t="str">
        <f aca="false">IF(ISBLANK(A2273),"",-B2273*C2273)</f>
        <v/>
      </c>
      <c r="J2273" s="9" t="str">
        <f aca="false">IF(ISBLANK(A2273),"",-SUM(I$3:I2273))</f>
        <v/>
      </c>
      <c r="K2273" s="9" t="str">
        <f aca="false">IF(ISBLANK(A2273),"",SUMPRODUCT(O2273:R2273,T2273:W2273)-J2273)</f>
        <v/>
      </c>
      <c r="L2273" s="5" t="str">
        <f aca="false">IF(ISBLANK(A2273),"",K2273/$M$1)</f>
        <v/>
      </c>
      <c r="M2273" s="5" t="str">
        <f aca="false">IF(ISBLANK(A2273),"",K2273/($M$1+SUM(K$3:K2272)))</f>
        <v/>
      </c>
      <c r="N2273" s="0" t="str">
        <f aca="false">IF(ISBLANK(A2273),"",IF(H2274=0,NETWORKDAYS($H$3,H2273,holiday!$B$2:$B$10),IF(DAY(H2273)&lt;DAY(H2274),NETWORKDAYS($H$3,H2273,holiday!$B$2:$B$10),0)))</f>
        <v/>
      </c>
      <c r="O2273" s="0" t="str">
        <f aca="false">IF(ISBLANK(A2273),"",SUMIF($A$3:$A2273,O$2,$B$3:$B2273))</f>
        <v/>
      </c>
      <c r="P2273" s="0" t="str">
        <f aca="false">IF(ISBLANK(A2273),"",SUMIF($A$3:$A2273,P$2,$B$3:$B2273))</f>
        <v/>
      </c>
      <c r="Q2273" s="0" t="str">
        <f aca="false">IF(ISBLANK(A2273),"",SUMIF($A$3:$A2273,Q$2,$B$3:$B2273))</f>
        <v/>
      </c>
      <c r="R2273" s="0" t="str">
        <f aca="false">IF(ISBLANK(A2273),"",SUMIF($A$3:$A2273,R$2,$B$3:$B2273))</f>
        <v/>
      </c>
      <c r="T2273" s="9" t="str">
        <f aca="false">IF(ISBLANK(A2273),"",IF($A2273=T$2,$C2273,T2272))</f>
        <v/>
      </c>
      <c r="U2273" s="9" t="str">
        <f aca="false">IF(ISBLANK(A2273),"",IF($A2273=U$2,$C2273,U2272))</f>
        <v/>
      </c>
      <c r="V2273" s="9" t="str">
        <f aca="false">IF(ISBLANK(A2273),"",IF($A2273=V$2,$C2273,V2272))</f>
        <v/>
      </c>
      <c r="W2273" s="9" t="str">
        <f aca="false">IF(ISBLANK(A2273),"",IF($A2273=W$2,$C2273,W2272))</f>
        <v/>
      </c>
    </row>
    <row r="2274" customFormat="false" ht="14.1" hidden="false" customHeight="false" outlineLevel="0" collapsed="false">
      <c r="H2274" s="8" t="n">
        <f aca="false">IF(ISBLANK(D2274),,LEFT(D2274,LEN(D2274)-6)*1)</f>
        <v>0</v>
      </c>
      <c r="I2274" s="9" t="str">
        <f aca="false">IF(ISBLANK(A2274),"",-B2274*C2274)</f>
        <v/>
      </c>
      <c r="J2274" s="9" t="str">
        <f aca="false">IF(ISBLANK(A2274),"",-SUM(I$3:I2274))</f>
        <v/>
      </c>
      <c r="K2274" s="9" t="str">
        <f aca="false">IF(ISBLANK(A2274),"",SUMPRODUCT(O2274:R2274,T2274:W2274)-J2274)</f>
        <v/>
      </c>
      <c r="L2274" s="5" t="str">
        <f aca="false">IF(ISBLANK(A2274),"",K2274/$M$1)</f>
        <v/>
      </c>
      <c r="M2274" s="5" t="str">
        <f aca="false">IF(ISBLANK(A2274),"",K2274/($M$1+SUM(K$3:K2273)))</f>
        <v/>
      </c>
      <c r="N2274" s="0" t="str">
        <f aca="false">IF(ISBLANK(A2274),"",IF(H2275=0,NETWORKDAYS($H$3,H2274,holiday!$B$2:$B$10),IF(DAY(H2274)&lt;DAY(H2275),NETWORKDAYS($H$3,H2274,holiday!$B$2:$B$10),0)))</f>
        <v/>
      </c>
      <c r="O2274" s="0" t="str">
        <f aca="false">IF(ISBLANK(A2274),"",SUMIF($A$3:$A2274,O$2,$B$3:$B2274))</f>
        <v/>
      </c>
      <c r="P2274" s="0" t="str">
        <f aca="false">IF(ISBLANK(A2274),"",SUMIF($A$3:$A2274,P$2,$B$3:$B2274))</f>
        <v/>
      </c>
      <c r="Q2274" s="0" t="str">
        <f aca="false">IF(ISBLANK(A2274),"",SUMIF($A$3:$A2274,Q$2,$B$3:$B2274))</f>
        <v/>
      </c>
      <c r="R2274" s="0" t="str">
        <f aca="false">IF(ISBLANK(A2274),"",SUMIF($A$3:$A2274,R$2,$B$3:$B2274))</f>
        <v/>
      </c>
      <c r="T2274" s="9" t="str">
        <f aca="false">IF(ISBLANK(A2274),"",IF($A2274=T$2,$C2274,T2273))</f>
        <v/>
      </c>
      <c r="U2274" s="9" t="str">
        <f aca="false">IF(ISBLANK(A2274),"",IF($A2274=U$2,$C2274,U2273))</f>
        <v/>
      </c>
      <c r="V2274" s="9" t="str">
        <f aca="false">IF(ISBLANK(A2274),"",IF($A2274=V$2,$C2274,V2273))</f>
        <v/>
      </c>
      <c r="W2274" s="9" t="str">
        <f aca="false">IF(ISBLANK(A2274),"",IF($A2274=W$2,$C2274,W2273))</f>
        <v/>
      </c>
    </row>
    <row r="2275" customFormat="false" ht="14.1" hidden="false" customHeight="false" outlineLevel="0" collapsed="false">
      <c r="H2275" s="8" t="n">
        <f aca="false">IF(ISBLANK(D2275),,LEFT(D2275,LEN(D2275)-6)*1)</f>
        <v>0</v>
      </c>
      <c r="I2275" s="9" t="str">
        <f aca="false">IF(ISBLANK(A2275),"",-B2275*C2275)</f>
        <v/>
      </c>
      <c r="J2275" s="9" t="str">
        <f aca="false">IF(ISBLANK(A2275),"",-SUM(I$3:I2275))</f>
        <v/>
      </c>
      <c r="K2275" s="9" t="str">
        <f aca="false">IF(ISBLANK(A2275),"",SUMPRODUCT(O2275:R2275,T2275:W2275)-J2275)</f>
        <v/>
      </c>
      <c r="L2275" s="5" t="str">
        <f aca="false">IF(ISBLANK(A2275),"",K2275/$M$1)</f>
        <v/>
      </c>
      <c r="M2275" s="5" t="str">
        <f aca="false">IF(ISBLANK(A2275),"",K2275/($M$1+SUM(K$3:K2274)))</f>
        <v/>
      </c>
      <c r="N2275" s="0" t="str">
        <f aca="false">IF(ISBLANK(A2275),"",IF(H2276=0,NETWORKDAYS($H$3,H2275,holiday!$B$2:$B$10),IF(DAY(H2275)&lt;DAY(H2276),NETWORKDAYS($H$3,H2275,holiday!$B$2:$B$10),0)))</f>
        <v/>
      </c>
      <c r="O2275" s="0" t="str">
        <f aca="false">IF(ISBLANK(A2275),"",SUMIF($A$3:$A2275,O$2,$B$3:$B2275))</f>
        <v/>
      </c>
      <c r="P2275" s="0" t="str">
        <f aca="false">IF(ISBLANK(A2275),"",SUMIF($A$3:$A2275,P$2,$B$3:$B2275))</f>
        <v/>
      </c>
      <c r="Q2275" s="0" t="str">
        <f aca="false">IF(ISBLANK(A2275),"",SUMIF($A$3:$A2275,Q$2,$B$3:$B2275))</f>
        <v/>
      </c>
      <c r="R2275" s="0" t="str">
        <f aca="false">IF(ISBLANK(A2275),"",SUMIF($A$3:$A2275,R$2,$B$3:$B2275))</f>
        <v/>
      </c>
      <c r="T2275" s="9" t="str">
        <f aca="false">IF(ISBLANK(A2275),"",IF($A2275=T$2,$C2275,T2274))</f>
        <v/>
      </c>
      <c r="U2275" s="9" t="str">
        <f aca="false">IF(ISBLANK(A2275),"",IF($A2275=U$2,$C2275,U2274))</f>
        <v/>
      </c>
      <c r="V2275" s="9" t="str">
        <f aca="false">IF(ISBLANK(A2275),"",IF($A2275=V$2,$C2275,V2274))</f>
        <v/>
      </c>
      <c r="W2275" s="9" t="str">
        <f aca="false">IF(ISBLANK(A2275),"",IF($A2275=W$2,$C2275,W2274))</f>
        <v/>
      </c>
    </row>
    <row r="2276" customFormat="false" ht="14.1" hidden="false" customHeight="false" outlineLevel="0" collapsed="false">
      <c r="H2276" s="8" t="n">
        <f aca="false">IF(ISBLANK(D2276),,LEFT(D2276,LEN(D2276)-6)*1)</f>
        <v>0</v>
      </c>
      <c r="I2276" s="9" t="str">
        <f aca="false">IF(ISBLANK(A2276),"",-B2276*C2276)</f>
        <v/>
      </c>
      <c r="J2276" s="9" t="str">
        <f aca="false">IF(ISBLANK(A2276),"",-SUM(I$3:I2276))</f>
        <v/>
      </c>
      <c r="K2276" s="9" t="str">
        <f aca="false">IF(ISBLANK(A2276),"",SUMPRODUCT(O2276:R2276,T2276:W2276)-J2276)</f>
        <v/>
      </c>
      <c r="L2276" s="5" t="str">
        <f aca="false">IF(ISBLANK(A2276),"",K2276/$M$1)</f>
        <v/>
      </c>
      <c r="M2276" s="5" t="str">
        <f aca="false">IF(ISBLANK(A2276),"",K2276/($M$1+SUM(K$3:K2275)))</f>
        <v/>
      </c>
      <c r="N2276" s="0" t="str">
        <f aca="false">IF(ISBLANK(A2276),"",IF(H2277=0,NETWORKDAYS($H$3,H2276,holiday!$B$2:$B$10),IF(DAY(H2276)&lt;DAY(H2277),NETWORKDAYS($H$3,H2276,holiday!$B$2:$B$10),0)))</f>
        <v/>
      </c>
      <c r="O2276" s="0" t="str">
        <f aca="false">IF(ISBLANK(A2276),"",SUMIF($A$3:$A2276,O$2,$B$3:$B2276))</f>
        <v/>
      </c>
      <c r="P2276" s="0" t="str">
        <f aca="false">IF(ISBLANK(A2276),"",SUMIF($A$3:$A2276,P$2,$B$3:$B2276))</f>
        <v/>
      </c>
      <c r="Q2276" s="0" t="str">
        <f aca="false">IF(ISBLANK(A2276),"",SUMIF($A$3:$A2276,Q$2,$B$3:$B2276))</f>
        <v/>
      </c>
      <c r="R2276" s="0" t="str">
        <f aca="false">IF(ISBLANK(A2276),"",SUMIF($A$3:$A2276,R$2,$B$3:$B2276))</f>
        <v/>
      </c>
      <c r="T2276" s="9" t="str">
        <f aca="false">IF(ISBLANK(A2276),"",IF($A2276=T$2,$C2276,T2275))</f>
        <v/>
      </c>
      <c r="U2276" s="9" t="str">
        <f aca="false">IF(ISBLANK(A2276),"",IF($A2276=U$2,$C2276,U2275))</f>
        <v/>
      </c>
      <c r="V2276" s="9" t="str">
        <f aca="false">IF(ISBLANK(A2276),"",IF($A2276=V$2,$C2276,V2275))</f>
        <v/>
      </c>
      <c r="W2276" s="9" t="str">
        <f aca="false">IF(ISBLANK(A2276),"",IF($A2276=W$2,$C2276,W2275))</f>
        <v/>
      </c>
    </row>
    <row r="2277" customFormat="false" ht="14.1" hidden="false" customHeight="false" outlineLevel="0" collapsed="false">
      <c r="H2277" s="8" t="n">
        <f aca="false">IF(ISBLANK(D2277),,LEFT(D2277,LEN(D2277)-6)*1)</f>
        <v>0</v>
      </c>
      <c r="I2277" s="9" t="str">
        <f aca="false">IF(ISBLANK(A2277),"",-B2277*C2277)</f>
        <v/>
      </c>
      <c r="J2277" s="9" t="str">
        <f aca="false">IF(ISBLANK(A2277),"",-SUM(I$3:I2277))</f>
        <v/>
      </c>
      <c r="K2277" s="9" t="str">
        <f aca="false">IF(ISBLANK(A2277),"",SUMPRODUCT(O2277:R2277,T2277:W2277)-J2277)</f>
        <v/>
      </c>
      <c r="L2277" s="5" t="str">
        <f aca="false">IF(ISBLANK(A2277),"",K2277/$M$1)</f>
        <v/>
      </c>
      <c r="M2277" s="5" t="str">
        <f aca="false">IF(ISBLANK(A2277),"",K2277/($M$1+SUM(K$3:K2276)))</f>
        <v/>
      </c>
      <c r="N2277" s="0" t="str">
        <f aca="false">IF(ISBLANK(A2277),"",IF(H2278=0,NETWORKDAYS($H$3,H2277,holiday!$B$2:$B$10),IF(DAY(H2277)&lt;DAY(H2278),NETWORKDAYS($H$3,H2277,holiday!$B$2:$B$10),0)))</f>
        <v/>
      </c>
      <c r="O2277" s="0" t="str">
        <f aca="false">IF(ISBLANK(A2277),"",SUMIF($A$3:$A2277,O$2,$B$3:$B2277))</f>
        <v/>
      </c>
      <c r="P2277" s="0" t="str">
        <f aca="false">IF(ISBLANK(A2277),"",SUMIF($A$3:$A2277,P$2,$B$3:$B2277))</f>
        <v/>
      </c>
      <c r="Q2277" s="0" t="str">
        <f aca="false">IF(ISBLANK(A2277),"",SUMIF($A$3:$A2277,Q$2,$B$3:$B2277))</f>
        <v/>
      </c>
      <c r="R2277" s="0" t="str">
        <f aca="false">IF(ISBLANK(A2277),"",SUMIF($A$3:$A2277,R$2,$B$3:$B2277))</f>
        <v/>
      </c>
      <c r="T2277" s="9" t="str">
        <f aca="false">IF(ISBLANK(A2277),"",IF($A2277=T$2,$C2277,T2276))</f>
        <v/>
      </c>
      <c r="U2277" s="9" t="str">
        <f aca="false">IF(ISBLANK(A2277),"",IF($A2277=U$2,$C2277,U2276))</f>
        <v/>
      </c>
      <c r="V2277" s="9" t="str">
        <f aca="false">IF(ISBLANK(A2277),"",IF($A2277=V$2,$C2277,V2276))</f>
        <v/>
      </c>
      <c r="W2277" s="9" t="str">
        <f aca="false">IF(ISBLANK(A2277),"",IF($A2277=W$2,$C2277,W2276))</f>
        <v/>
      </c>
    </row>
    <row r="2278" customFormat="false" ht="14.1" hidden="false" customHeight="false" outlineLevel="0" collapsed="false">
      <c r="H2278" s="8" t="n">
        <f aca="false">IF(ISBLANK(D2278),,LEFT(D2278,LEN(D2278)-6)*1)</f>
        <v>0</v>
      </c>
      <c r="I2278" s="9" t="str">
        <f aca="false">IF(ISBLANK(A2278),"",-B2278*C2278)</f>
        <v/>
      </c>
      <c r="J2278" s="9" t="str">
        <f aca="false">IF(ISBLANK(A2278),"",-SUM(I$3:I2278))</f>
        <v/>
      </c>
      <c r="K2278" s="9" t="str">
        <f aca="false">IF(ISBLANK(A2278),"",SUMPRODUCT(O2278:R2278,T2278:W2278)-J2278)</f>
        <v/>
      </c>
      <c r="L2278" s="5" t="str">
        <f aca="false">IF(ISBLANK(A2278),"",K2278/$M$1)</f>
        <v/>
      </c>
      <c r="M2278" s="5" t="str">
        <f aca="false">IF(ISBLANK(A2278),"",K2278/($M$1+SUM(K$3:K2277)))</f>
        <v/>
      </c>
      <c r="N2278" s="0" t="str">
        <f aca="false">IF(ISBLANK(A2278),"",IF(H2279=0,NETWORKDAYS($H$3,H2278,holiday!$B$2:$B$10),IF(DAY(H2278)&lt;DAY(H2279),NETWORKDAYS($H$3,H2278,holiday!$B$2:$B$10),0)))</f>
        <v/>
      </c>
      <c r="O2278" s="0" t="str">
        <f aca="false">IF(ISBLANK(A2278),"",SUMIF($A$3:$A2278,O$2,$B$3:$B2278))</f>
        <v/>
      </c>
      <c r="P2278" s="0" t="str">
        <f aca="false">IF(ISBLANK(A2278),"",SUMIF($A$3:$A2278,P$2,$B$3:$B2278))</f>
        <v/>
      </c>
      <c r="Q2278" s="0" t="str">
        <f aca="false">IF(ISBLANK(A2278),"",SUMIF($A$3:$A2278,Q$2,$B$3:$B2278))</f>
        <v/>
      </c>
      <c r="R2278" s="0" t="str">
        <f aca="false">IF(ISBLANK(A2278),"",SUMIF($A$3:$A2278,R$2,$B$3:$B2278))</f>
        <v/>
      </c>
      <c r="T2278" s="9" t="str">
        <f aca="false">IF(ISBLANK(A2278),"",IF($A2278=T$2,$C2278,T2277))</f>
        <v/>
      </c>
      <c r="U2278" s="9" t="str">
        <f aca="false">IF(ISBLANK(A2278),"",IF($A2278=U$2,$C2278,U2277))</f>
        <v/>
      </c>
      <c r="V2278" s="9" t="str">
        <f aca="false">IF(ISBLANK(A2278),"",IF($A2278=V$2,$C2278,V2277))</f>
        <v/>
      </c>
      <c r="W2278" s="9" t="str">
        <f aca="false">IF(ISBLANK(A2278),"",IF($A2278=W$2,$C2278,W2277))</f>
        <v/>
      </c>
    </row>
    <row r="2279" customFormat="false" ht="14.1" hidden="false" customHeight="false" outlineLevel="0" collapsed="false">
      <c r="H2279" s="8" t="n">
        <f aca="false">IF(ISBLANK(D2279),,LEFT(D2279,LEN(D2279)-6)*1)</f>
        <v>0</v>
      </c>
      <c r="I2279" s="9" t="str">
        <f aca="false">IF(ISBLANK(A2279),"",-B2279*C2279)</f>
        <v/>
      </c>
      <c r="J2279" s="9" t="str">
        <f aca="false">IF(ISBLANK(A2279),"",-SUM(I$3:I2279))</f>
        <v/>
      </c>
      <c r="K2279" s="9" t="str">
        <f aca="false">IF(ISBLANK(A2279),"",SUMPRODUCT(O2279:R2279,T2279:W2279)-J2279)</f>
        <v/>
      </c>
      <c r="L2279" s="5" t="str">
        <f aca="false">IF(ISBLANK(A2279),"",K2279/$M$1)</f>
        <v/>
      </c>
      <c r="M2279" s="5" t="str">
        <f aca="false">IF(ISBLANK(A2279),"",K2279/($M$1+SUM(K$3:K2278)))</f>
        <v/>
      </c>
      <c r="N2279" s="0" t="str">
        <f aca="false">IF(ISBLANK(A2279),"",IF(H2280=0,NETWORKDAYS($H$3,H2279,holiday!$B$2:$B$10),IF(DAY(H2279)&lt;DAY(H2280),NETWORKDAYS($H$3,H2279,holiday!$B$2:$B$10),0)))</f>
        <v/>
      </c>
      <c r="O2279" s="0" t="str">
        <f aca="false">IF(ISBLANK(A2279),"",SUMIF($A$3:$A2279,O$2,$B$3:$B2279))</f>
        <v/>
      </c>
      <c r="P2279" s="0" t="str">
        <f aca="false">IF(ISBLANK(A2279),"",SUMIF($A$3:$A2279,P$2,$B$3:$B2279))</f>
        <v/>
      </c>
      <c r="Q2279" s="0" t="str">
        <f aca="false">IF(ISBLANK(A2279),"",SUMIF($A$3:$A2279,Q$2,$B$3:$B2279))</f>
        <v/>
      </c>
      <c r="R2279" s="0" t="str">
        <f aca="false">IF(ISBLANK(A2279),"",SUMIF($A$3:$A2279,R$2,$B$3:$B2279))</f>
        <v/>
      </c>
      <c r="T2279" s="9" t="str">
        <f aca="false">IF(ISBLANK(A2279),"",IF($A2279=T$2,$C2279,T2278))</f>
        <v/>
      </c>
      <c r="U2279" s="9" t="str">
        <f aca="false">IF(ISBLANK(A2279),"",IF($A2279=U$2,$C2279,U2278))</f>
        <v/>
      </c>
      <c r="V2279" s="9" t="str">
        <f aca="false">IF(ISBLANK(A2279),"",IF($A2279=V$2,$C2279,V2278))</f>
        <v/>
      </c>
      <c r="W2279" s="9" t="str">
        <f aca="false">IF(ISBLANK(A2279),"",IF($A2279=W$2,$C2279,W2278))</f>
        <v/>
      </c>
    </row>
    <row r="2280" customFormat="false" ht="14.1" hidden="false" customHeight="false" outlineLevel="0" collapsed="false">
      <c r="H2280" s="8" t="n">
        <f aca="false">IF(ISBLANK(D2280),,LEFT(D2280,LEN(D2280)-6)*1)</f>
        <v>0</v>
      </c>
      <c r="I2280" s="9" t="str">
        <f aca="false">IF(ISBLANK(A2280),"",-B2280*C2280)</f>
        <v/>
      </c>
      <c r="J2280" s="9" t="str">
        <f aca="false">IF(ISBLANK(A2280),"",-SUM(I$3:I2280))</f>
        <v/>
      </c>
      <c r="K2280" s="9" t="str">
        <f aca="false">IF(ISBLANK(A2280),"",SUMPRODUCT(O2280:R2280,T2280:W2280)-J2280)</f>
        <v/>
      </c>
      <c r="L2280" s="5" t="str">
        <f aca="false">IF(ISBLANK(A2280),"",K2280/$M$1)</f>
        <v/>
      </c>
      <c r="M2280" s="5" t="str">
        <f aca="false">IF(ISBLANK(A2280),"",K2280/($M$1+SUM(K$3:K2279)))</f>
        <v/>
      </c>
      <c r="N2280" s="0" t="str">
        <f aca="false">IF(ISBLANK(A2280),"",IF(H2281=0,NETWORKDAYS($H$3,H2280,holiday!$B$2:$B$10),IF(DAY(H2280)&lt;DAY(H2281),NETWORKDAYS($H$3,H2280,holiday!$B$2:$B$10),0)))</f>
        <v/>
      </c>
      <c r="O2280" s="0" t="str">
        <f aca="false">IF(ISBLANK(A2280),"",SUMIF($A$3:$A2280,O$2,$B$3:$B2280))</f>
        <v/>
      </c>
      <c r="P2280" s="0" t="str">
        <f aca="false">IF(ISBLANK(A2280),"",SUMIF($A$3:$A2280,P$2,$B$3:$B2280))</f>
        <v/>
      </c>
      <c r="Q2280" s="0" t="str">
        <f aca="false">IF(ISBLANK(A2280),"",SUMIF($A$3:$A2280,Q$2,$B$3:$B2280))</f>
        <v/>
      </c>
      <c r="R2280" s="0" t="str">
        <f aca="false">IF(ISBLANK(A2280),"",SUMIF($A$3:$A2280,R$2,$B$3:$B2280))</f>
        <v/>
      </c>
      <c r="T2280" s="9" t="str">
        <f aca="false">IF(ISBLANK(A2280),"",IF($A2280=T$2,$C2280,T2279))</f>
        <v/>
      </c>
      <c r="U2280" s="9" t="str">
        <f aca="false">IF(ISBLANK(A2280),"",IF($A2280=U$2,$C2280,U2279))</f>
        <v/>
      </c>
      <c r="V2280" s="9" t="str">
        <f aca="false">IF(ISBLANK(A2280),"",IF($A2280=V$2,$C2280,V2279))</f>
        <v/>
      </c>
      <c r="W2280" s="9" t="str">
        <f aca="false">IF(ISBLANK(A2280),"",IF($A2280=W$2,$C2280,W2279))</f>
        <v/>
      </c>
    </row>
    <row r="2281" customFormat="false" ht="14.1" hidden="false" customHeight="false" outlineLevel="0" collapsed="false">
      <c r="H2281" s="8" t="n">
        <f aca="false">IF(ISBLANK(D2281),,LEFT(D2281,LEN(D2281)-6)*1)</f>
        <v>0</v>
      </c>
      <c r="I2281" s="9" t="str">
        <f aca="false">IF(ISBLANK(A2281),"",-B2281*C2281)</f>
        <v/>
      </c>
      <c r="J2281" s="9" t="str">
        <f aca="false">IF(ISBLANK(A2281),"",-SUM(I$3:I2281))</f>
        <v/>
      </c>
      <c r="K2281" s="9" t="str">
        <f aca="false">IF(ISBLANK(A2281),"",SUMPRODUCT(O2281:R2281,T2281:W2281)-J2281)</f>
        <v/>
      </c>
      <c r="L2281" s="5" t="str">
        <f aca="false">IF(ISBLANK(A2281),"",K2281/$M$1)</f>
        <v/>
      </c>
      <c r="M2281" s="5" t="str">
        <f aca="false">IF(ISBLANK(A2281),"",K2281/($M$1+SUM(K$3:K2280)))</f>
        <v/>
      </c>
      <c r="N2281" s="0" t="str">
        <f aca="false">IF(ISBLANK(A2281),"",IF(H2282=0,NETWORKDAYS($H$3,H2281,holiday!$B$2:$B$10),IF(DAY(H2281)&lt;DAY(H2282),NETWORKDAYS($H$3,H2281,holiday!$B$2:$B$10),0)))</f>
        <v/>
      </c>
      <c r="O2281" s="0" t="str">
        <f aca="false">IF(ISBLANK(A2281),"",SUMIF($A$3:$A2281,O$2,$B$3:$B2281))</f>
        <v/>
      </c>
      <c r="P2281" s="0" t="str">
        <f aca="false">IF(ISBLANK(A2281),"",SUMIF($A$3:$A2281,P$2,$B$3:$B2281))</f>
        <v/>
      </c>
      <c r="Q2281" s="0" t="str">
        <f aca="false">IF(ISBLANK(A2281),"",SUMIF($A$3:$A2281,Q$2,$B$3:$B2281))</f>
        <v/>
      </c>
      <c r="R2281" s="0" t="str">
        <f aca="false">IF(ISBLANK(A2281),"",SUMIF($A$3:$A2281,R$2,$B$3:$B2281))</f>
        <v/>
      </c>
      <c r="T2281" s="9" t="str">
        <f aca="false">IF(ISBLANK(A2281),"",IF($A2281=T$2,$C2281,T2280))</f>
        <v/>
      </c>
      <c r="U2281" s="9" t="str">
        <f aca="false">IF(ISBLANK(A2281),"",IF($A2281=U$2,$C2281,U2280))</f>
        <v/>
      </c>
      <c r="V2281" s="9" t="str">
        <f aca="false">IF(ISBLANK(A2281),"",IF($A2281=V$2,$C2281,V2280))</f>
        <v/>
      </c>
      <c r="W2281" s="9" t="str">
        <f aca="false">IF(ISBLANK(A2281),"",IF($A2281=W$2,$C2281,W2280))</f>
        <v/>
      </c>
    </row>
    <row r="2282" customFormat="false" ht="14.1" hidden="false" customHeight="false" outlineLevel="0" collapsed="false">
      <c r="H2282" s="8" t="n">
        <f aca="false">IF(ISBLANK(D2282),,LEFT(D2282,LEN(D2282)-6)*1)</f>
        <v>0</v>
      </c>
      <c r="I2282" s="9" t="str">
        <f aca="false">IF(ISBLANK(A2282),"",-B2282*C2282)</f>
        <v/>
      </c>
      <c r="J2282" s="9" t="str">
        <f aca="false">IF(ISBLANK(A2282),"",-SUM(I$3:I2282))</f>
        <v/>
      </c>
      <c r="K2282" s="9" t="str">
        <f aca="false">IF(ISBLANK(A2282),"",SUMPRODUCT(O2282:R2282,T2282:W2282)-J2282)</f>
        <v/>
      </c>
      <c r="L2282" s="5" t="str">
        <f aca="false">IF(ISBLANK(A2282),"",K2282/$M$1)</f>
        <v/>
      </c>
      <c r="M2282" s="5" t="str">
        <f aca="false">IF(ISBLANK(A2282),"",K2282/($M$1+SUM(K$3:K2281)))</f>
        <v/>
      </c>
      <c r="N2282" s="0" t="str">
        <f aca="false">IF(ISBLANK(A2282),"",IF(H2283=0,NETWORKDAYS($H$3,H2282,holiday!$B$2:$B$10),IF(DAY(H2282)&lt;DAY(H2283),NETWORKDAYS($H$3,H2282,holiday!$B$2:$B$10),0)))</f>
        <v/>
      </c>
      <c r="O2282" s="0" t="str">
        <f aca="false">IF(ISBLANK(A2282),"",SUMIF($A$3:$A2282,O$2,$B$3:$B2282))</f>
        <v/>
      </c>
      <c r="P2282" s="0" t="str">
        <f aca="false">IF(ISBLANK(A2282),"",SUMIF($A$3:$A2282,P$2,$B$3:$B2282))</f>
        <v/>
      </c>
      <c r="Q2282" s="0" t="str">
        <f aca="false">IF(ISBLANK(A2282),"",SUMIF($A$3:$A2282,Q$2,$B$3:$B2282))</f>
        <v/>
      </c>
      <c r="R2282" s="0" t="str">
        <f aca="false">IF(ISBLANK(A2282),"",SUMIF($A$3:$A2282,R$2,$B$3:$B2282))</f>
        <v/>
      </c>
      <c r="T2282" s="9" t="str">
        <f aca="false">IF(ISBLANK(A2282),"",IF($A2282=T$2,$C2282,T2281))</f>
        <v/>
      </c>
      <c r="U2282" s="9" t="str">
        <f aca="false">IF(ISBLANK(A2282),"",IF($A2282=U$2,$C2282,U2281))</f>
        <v/>
      </c>
      <c r="V2282" s="9" t="str">
        <f aca="false">IF(ISBLANK(A2282),"",IF($A2282=V$2,$C2282,V2281))</f>
        <v/>
      </c>
      <c r="W2282" s="9" t="str">
        <f aca="false">IF(ISBLANK(A2282),"",IF($A2282=W$2,$C2282,W2281))</f>
        <v/>
      </c>
    </row>
    <row r="2283" customFormat="false" ht="14.1" hidden="false" customHeight="false" outlineLevel="0" collapsed="false">
      <c r="H2283" s="8" t="n">
        <f aca="false">IF(ISBLANK(D2283),,LEFT(D2283,LEN(D2283)-6)*1)</f>
        <v>0</v>
      </c>
      <c r="I2283" s="9" t="str">
        <f aca="false">IF(ISBLANK(A2283),"",-B2283*C2283)</f>
        <v/>
      </c>
      <c r="J2283" s="9" t="str">
        <f aca="false">IF(ISBLANK(A2283),"",-SUM(I$3:I2283))</f>
        <v/>
      </c>
      <c r="K2283" s="9" t="str">
        <f aca="false">IF(ISBLANK(A2283),"",SUMPRODUCT(O2283:R2283,T2283:W2283)-J2283)</f>
        <v/>
      </c>
      <c r="L2283" s="5" t="str">
        <f aca="false">IF(ISBLANK(A2283),"",K2283/$M$1)</f>
        <v/>
      </c>
      <c r="M2283" s="5" t="str">
        <f aca="false">IF(ISBLANK(A2283),"",K2283/($M$1+SUM(K$3:K2282)))</f>
        <v/>
      </c>
      <c r="N2283" s="0" t="str">
        <f aca="false">IF(ISBLANK(A2283),"",IF(H2284=0,NETWORKDAYS($H$3,H2283,holiday!$B$2:$B$10),IF(DAY(H2283)&lt;DAY(H2284),NETWORKDAYS($H$3,H2283,holiday!$B$2:$B$10),0)))</f>
        <v/>
      </c>
      <c r="O2283" s="0" t="str">
        <f aca="false">IF(ISBLANK(A2283),"",SUMIF($A$3:$A2283,O$2,$B$3:$B2283))</f>
        <v/>
      </c>
      <c r="P2283" s="0" t="str">
        <f aca="false">IF(ISBLANK(A2283),"",SUMIF($A$3:$A2283,P$2,$B$3:$B2283))</f>
        <v/>
      </c>
      <c r="Q2283" s="0" t="str">
        <f aca="false">IF(ISBLANK(A2283),"",SUMIF($A$3:$A2283,Q$2,$B$3:$B2283))</f>
        <v/>
      </c>
      <c r="R2283" s="0" t="str">
        <f aca="false">IF(ISBLANK(A2283),"",SUMIF($A$3:$A2283,R$2,$B$3:$B2283))</f>
        <v/>
      </c>
      <c r="T2283" s="9" t="str">
        <f aca="false">IF(ISBLANK(A2283),"",IF($A2283=T$2,$C2283,T2282))</f>
        <v/>
      </c>
      <c r="U2283" s="9" t="str">
        <f aca="false">IF(ISBLANK(A2283),"",IF($A2283=U$2,$C2283,U2282))</f>
        <v/>
      </c>
      <c r="V2283" s="9" t="str">
        <f aca="false">IF(ISBLANK(A2283),"",IF($A2283=V$2,$C2283,V2282))</f>
        <v/>
      </c>
      <c r="W2283" s="9" t="str">
        <f aca="false">IF(ISBLANK(A2283),"",IF($A2283=W$2,$C2283,W2282))</f>
        <v/>
      </c>
    </row>
    <row r="2284" customFormat="false" ht="14.1" hidden="false" customHeight="false" outlineLevel="0" collapsed="false">
      <c r="H2284" s="8" t="n">
        <f aca="false">IF(ISBLANK(D2284),,LEFT(D2284,LEN(D2284)-6)*1)</f>
        <v>0</v>
      </c>
      <c r="I2284" s="9" t="str">
        <f aca="false">IF(ISBLANK(A2284),"",-B2284*C2284)</f>
        <v/>
      </c>
      <c r="J2284" s="9" t="str">
        <f aca="false">IF(ISBLANK(A2284),"",-SUM(I$3:I2284))</f>
        <v/>
      </c>
      <c r="K2284" s="9" t="str">
        <f aca="false">IF(ISBLANK(A2284),"",SUMPRODUCT(O2284:R2284,T2284:W2284)-J2284)</f>
        <v/>
      </c>
      <c r="L2284" s="5" t="str">
        <f aca="false">IF(ISBLANK(A2284),"",K2284/$M$1)</f>
        <v/>
      </c>
      <c r="M2284" s="5" t="str">
        <f aca="false">IF(ISBLANK(A2284),"",K2284/($M$1+SUM(K$3:K2283)))</f>
        <v/>
      </c>
      <c r="N2284" s="0" t="str">
        <f aca="false">IF(ISBLANK(A2284),"",IF(H2285=0,NETWORKDAYS($H$3,H2284,holiday!$B$2:$B$10),IF(DAY(H2284)&lt;DAY(H2285),NETWORKDAYS($H$3,H2284,holiday!$B$2:$B$10),0)))</f>
        <v/>
      </c>
      <c r="O2284" s="0" t="str">
        <f aca="false">IF(ISBLANK(A2284),"",SUMIF($A$3:$A2284,O$2,$B$3:$B2284))</f>
        <v/>
      </c>
      <c r="P2284" s="0" t="str">
        <f aca="false">IF(ISBLANK(A2284),"",SUMIF($A$3:$A2284,P$2,$B$3:$B2284))</f>
        <v/>
      </c>
      <c r="Q2284" s="0" t="str">
        <f aca="false">IF(ISBLANK(A2284),"",SUMIF($A$3:$A2284,Q$2,$B$3:$B2284))</f>
        <v/>
      </c>
      <c r="R2284" s="0" t="str">
        <f aca="false">IF(ISBLANK(A2284),"",SUMIF($A$3:$A2284,R$2,$B$3:$B2284))</f>
        <v/>
      </c>
      <c r="T2284" s="9" t="str">
        <f aca="false">IF(ISBLANK(A2284),"",IF($A2284=T$2,$C2284,T2283))</f>
        <v/>
      </c>
      <c r="U2284" s="9" t="str">
        <f aca="false">IF(ISBLANK(A2284),"",IF($A2284=U$2,$C2284,U2283))</f>
        <v/>
      </c>
      <c r="V2284" s="9" t="str">
        <f aca="false">IF(ISBLANK(A2284),"",IF($A2284=V$2,$C2284,V2283))</f>
        <v/>
      </c>
      <c r="W2284" s="9" t="str">
        <f aca="false">IF(ISBLANK(A2284),"",IF($A2284=W$2,$C2284,W2283))</f>
        <v/>
      </c>
    </row>
    <row r="2285" customFormat="false" ht="14.1" hidden="false" customHeight="false" outlineLevel="0" collapsed="false">
      <c r="H2285" s="8" t="n">
        <f aca="false">IF(ISBLANK(D2285),,LEFT(D2285,LEN(D2285)-6)*1)</f>
        <v>0</v>
      </c>
      <c r="I2285" s="9" t="str">
        <f aca="false">IF(ISBLANK(A2285),"",-B2285*C2285)</f>
        <v/>
      </c>
      <c r="J2285" s="9" t="str">
        <f aca="false">IF(ISBLANK(A2285),"",-SUM(I$3:I2285))</f>
        <v/>
      </c>
      <c r="K2285" s="9" t="str">
        <f aca="false">IF(ISBLANK(A2285),"",SUMPRODUCT(O2285:R2285,T2285:W2285)-J2285)</f>
        <v/>
      </c>
      <c r="L2285" s="5" t="str">
        <f aca="false">IF(ISBLANK(A2285),"",K2285/$M$1)</f>
        <v/>
      </c>
      <c r="M2285" s="5" t="str">
        <f aca="false">IF(ISBLANK(A2285),"",K2285/($M$1+SUM(K$3:K2284)))</f>
        <v/>
      </c>
      <c r="N2285" s="0" t="str">
        <f aca="false">IF(ISBLANK(A2285),"",IF(H2286=0,NETWORKDAYS($H$3,H2285,holiday!$B$2:$B$10),IF(DAY(H2285)&lt;DAY(H2286),NETWORKDAYS($H$3,H2285,holiday!$B$2:$B$10),0)))</f>
        <v/>
      </c>
      <c r="O2285" s="0" t="str">
        <f aca="false">IF(ISBLANK(A2285),"",SUMIF($A$3:$A2285,O$2,$B$3:$B2285))</f>
        <v/>
      </c>
      <c r="P2285" s="0" t="str">
        <f aca="false">IF(ISBLANK(A2285),"",SUMIF($A$3:$A2285,P$2,$B$3:$B2285))</f>
        <v/>
      </c>
      <c r="Q2285" s="0" t="str">
        <f aca="false">IF(ISBLANK(A2285),"",SUMIF($A$3:$A2285,Q$2,$B$3:$B2285))</f>
        <v/>
      </c>
      <c r="R2285" s="0" t="str">
        <f aca="false">IF(ISBLANK(A2285),"",SUMIF($A$3:$A2285,R$2,$B$3:$B2285))</f>
        <v/>
      </c>
      <c r="T2285" s="9" t="str">
        <f aca="false">IF(ISBLANK(A2285),"",IF($A2285=T$2,$C2285,T2284))</f>
        <v/>
      </c>
      <c r="U2285" s="9" t="str">
        <f aca="false">IF(ISBLANK(A2285),"",IF($A2285=U$2,$C2285,U2284))</f>
        <v/>
      </c>
      <c r="V2285" s="9" t="str">
        <f aca="false">IF(ISBLANK(A2285),"",IF($A2285=V$2,$C2285,V2284))</f>
        <v/>
      </c>
      <c r="W2285" s="9" t="str">
        <f aca="false">IF(ISBLANK(A2285),"",IF($A2285=W$2,$C2285,W2284))</f>
        <v/>
      </c>
    </row>
    <row r="2286" customFormat="false" ht="14.1" hidden="false" customHeight="false" outlineLevel="0" collapsed="false">
      <c r="H2286" s="8" t="n">
        <f aca="false">IF(ISBLANK(D2286),,LEFT(D2286,LEN(D2286)-6)*1)</f>
        <v>0</v>
      </c>
      <c r="I2286" s="9" t="str">
        <f aca="false">IF(ISBLANK(A2286),"",-B2286*C2286)</f>
        <v/>
      </c>
      <c r="J2286" s="9" t="str">
        <f aca="false">IF(ISBLANK(A2286),"",-SUM(I$3:I2286))</f>
        <v/>
      </c>
      <c r="K2286" s="9" t="str">
        <f aca="false">IF(ISBLANK(A2286),"",SUMPRODUCT(O2286:R2286,T2286:W2286)-J2286)</f>
        <v/>
      </c>
      <c r="L2286" s="5" t="str">
        <f aca="false">IF(ISBLANK(A2286),"",K2286/$M$1)</f>
        <v/>
      </c>
      <c r="M2286" s="5" t="str">
        <f aca="false">IF(ISBLANK(A2286),"",K2286/($M$1+SUM(K$3:K2285)))</f>
        <v/>
      </c>
      <c r="N2286" s="0" t="str">
        <f aca="false">IF(ISBLANK(A2286),"",IF(H2287=0,NETWORKDAYS($H$3,H2286,holiday!$B$2:$B$10),IF(DAY(H2286)&lt;DAY(H2287),NETWORKDAYS($H$3,H2286,holiday!$B$2:$B$10),0)))</f>
        <v/>
      </c>
      <c r="O2286" s="0" t="str">
        <f aca="false">IF(ISBLANK(A2286),"",SUMIF($A$3:$A2286,O$2,$B$3:$B2286))</f>
        <v/>
      </c>
      <c r="P2286" s="0" t="str">
        <f aca="false">IF(ISBLANK(A2286),"",SUMIF($A$3:$A2286,P$2,$B$3:$B2286))</f>
        <v/>
      </c>
      <c r="Q2286" s="0" t="str">
        <f aca="false">IF(ISBLANK(A2286),"",SUMIF($A$3:$A2286,Q$2,$B$3:$B2286))</f>
        <v/>
      </c>
      <c r="R2286" s="0" t="str">
        <f aca="false">IF(ISBLANK(A2286),"",SUMIF($A$3:$A2286,R$2,$B$3:$B2286))</f>
        <v/>
      </c>
      <c r="T2286" s="9" t="str">
        <f aca="false">IF(ISBLANK(A2286),"",IF($A2286=T$2,$C2286,T2285))</f>
        <v/>
      </c>
      <c r="U2286" s="9" t="str">
        <f aca="false">IF(ISBLANK(A2286),"",IF($A2286=U$2,$C2286,U2285))</f>
        <v/>
      </c>
      <c r="V2286" s="9" t="str">
        <f aca="false">IF(ISBLANK(A2286),"",IF($A2286=V$2,$C2286,V2285))</f>
        <v/>
      </c>
      <c r="W2286" s="9" t="str">
        <f aca="false">IF(ISBLANK(A2286),"",IF($A2286=W$2,$C2286,W2285))</f>
        <v/>
      </c>
    </row>
    <row r="2287" customFormat="false" ht="14.1" hidden="false" customHeight="false" outlineLevel="0" collapsed="false">
      <c r="H2287" s="8" t="n">
        <f aca="false">IF(ISBLANK(D2287),,LEFT(D2287,LEN(D2287)-6)*1)</f>
        <v>0</v>
      </c>
      <c r="I2287" s="9" t="str">
        <f aca="false">IF(ISBLANK(A2287),"",-B2287*C2287)</f>
        <v/>
      </c>
      <c r="J2287" s="9" t="str">
        <f aca="false">IF(ISBLANK(A2287),"",-SUM(I$3:I2287))</f>
        <v/>
      </c>
      <c r="K2287" s="9" t="str">
        <f aca="false">IF(ISBLANK(A2287),"",SUMPRODUCT(O2287:R2287,T2287:W2287)-J2287)</f>
        <v/>
      </c>
      <c r="L2287" s="5" t="str">
        <f aca="false">IF(ISBLANK(A2287),"",K2287/$M$1)</f>
        <v/>
      </c>
      <c r="M2287" s="5" t="str">
        <f aca="false">IF(ISBLANK(A2287),"",K2287/($M$1+SUM(K$3:K2286)))</f>
        <v/>
      </c>
      <c r="N2287" s="0" t="str">
        <f aca="false">IF(ISBLANK(A2287),"",IF(H2288=0,NETWORKDAYS($H$3,H2287,holiday!$B$2:$B$10),IF(DAY(H2287)&lt;DAY(H2288),NETWORKDAYS($H$3,H2287,holiday!$B$2:$B$10),0)))</f>
        <v/>
      </c>
      <c r="O2287" s="0" t="str">
        <f aca="false">IF(ISBLANK(A2287),"",SUMIF($A$3:$A2287,O$2,$B$3:$B2287))</f>
        <v/>
      </c>
      <c r="P2287" s="0" t="str">
        <f aca="false">IF(ISBLANK(A2287),"",SUMIF($A$3:$A2287,P$2,$B$3:$B2287))</f>
        <v/>
      </c>
      <c r="Q2287" s="0" t="str">
        <f aca="false">IF(ISBLANK(A2287),"",SUMIF($A$3:$A2287,Q$2,$B$3:$B2287))</f>
        <v/>
      </c>
      <c r="R2287" s="0" t="str">
        <f aca="false">IF(ISBLANK(A2287),"",SUMIF($A$3:$A2287,R$2,$B$3:$B2287))</f>
        <v/>
      </c>
      <c r="T2287" s="9" t="str">
        <f aca="false">IF(ISBLANK(A2287),"",IF($A2287=T$2,$C2287,T2286))</f>
        <v/>
      </c>
      <c r="U2287" s="9" t="str">
        <f aca="false">IF(ISBLANK(A2287),"",IF($A2287=U$2,$C2287,U2286))</f>
        <v/>
      </c>
      <c r="V2287" s="9" t="str">
        <f aca="false">IF(ISBLANK(A2287),"",IF($A2287=V$2,$C2287,V2286))</f>
        <v/>
      </c>
      <c r="W2287" s="9" t="str">
        <f aca="false">IF(ISBLANK(A2287),"",IF($A2287=W$2,$C2287,W2286))</f>
        <v/>
      </c>
    </row>
    <row r="2288" customFormat="false" ht="14.1" hidden="false" customHeight="false" outlineLevel="0" collapsed="false">
      <c r="H2288" s="8" t="n">
        <f aca="false">IF(ISBLANK(D2288),,LEFT(D2288,LEN(D2288)-6)*1)</f>
        <v>0</v>
      </c>
      <c r="I2288" s="9" t="str">
        <f aca="false">IF(ISBLANK(A2288),"",-B2288*C2288)</f>
        <v/>
      </c>
      <c r="J2288" s="9" t="str">
        <f aca="false">IF(ISBLANK(A2288),"",-SUM(I$3:I2288))</f>
        <v/>
      </c>
      <c r="K2288" s="9" t="str">
        <f aca="false">IF(ISBLANK(A2288),"",SUMPRODUCT(O2288:R2288,T2288:W2288)-J2288)</f>
        <v/>
      </c>
      <c r="L2288" s="5" t="str">
        <f aca="false">IF(ISBLANK(A2288),"",K2288/$M$1)</f>
        <v/>
      </c>
      <c r="M2288" s="5" t="str">
        <f aca="false">IF(ISBLANK(A2288),"",K2288/($M$1+SUM(K$3:K2287)))</f>
        <v/>
      </c>
      <c r="N2288" s="0" t="str">
        <f aca="false">IF(ISBLANK(A2288),"",IF(H2289=0,NETWORKDAYS($H$3,H2288,holiday!$B$2:$B$10),IF(DAY(H2288)&lt;DAY(H2289),NETWORKDAYS($H$3,H2288,holiday!$B$2:$B$10),0)))</f>
        <v/>
      </c>
      <c r="O2288" s="0" t="str">
        <f aca="false">IF(ISBLANK(A2288),"",SUMIF($A$3:$A2288,O$2,$B$3:$B2288))</f>
        <v/>
      </c>
      <c r="P2288" s="0" t="str">
        <f aca="false">IF(ISBLANK(A2288),"",SUMIF($A$3:$A2288,P$2,$B$3:$B2288))</f>
        <v/>
      </c>
      <c r="Q2288" s="0" t="str">
        <f aca="false">IF(ISBLANK(A2288),"",SUMIF($A$3:$A2288,Q$2,$B$3:$B2288))</f>
        <v/>
      </c>
      <c r="R2288" s="0" t="str">
        <f aca="false">IF(ISBLANK(A2288),"",SUMIF($A$3:$A2288,R$2,$B$3:$B2288))</f>
        <v/>
      </c>
      <c r="T2288" s="9" t="str">
        <f aca="false">IF(ISBLANK(A2288),"",IF($A2288=T$2,$C2288,T2287))</f>
        <v/>
      </c>
      <c r="U2288" s="9" t="str">
        <f aca="false">IF(ISBLANK(A2288),"",IF($A2288=U$2,$C2288,U2287))</f>
        <v/>
      </c>
      <c r="V2288" s="9" t="str">
        <f aca="false">IF(ISBLANK(A2288),"",IF($A2288=V$2,$C2288,V2287))</f>
        <v/>
      </c>
      <c r="W2288" s="9" t="str">
        <f aca="false">IF(ISBLANK(A2288),"",IF($A2288=W$2,$C2288,W2287))</f>
        <v/>
      </c>
    </row>
    <row r="2289" customFormat="false" ht="14.1" hidden="false" customHeight="false" outlineLevel="0" collapsed="false">
      <c r="H2289" s="8" t="n">
        <f aca="false">IF(ISBLANK(D2289),,LEFT(D2289,LEN(D2289)-6)*1)</f>
        <v>0</v>
      </c>
      <c r="I2289" s="9" t="str">
        <f aca="false">IF(ISBLANK(A2289),"",-B2289*C2289)</f>
        <v/>
      </c>
      <c r="J2289" s="9" t="str">
        <f aca="false">IF(ISBLANK(A2289),"",-SUM(I$3:I2289))</f>
        <v/>
      </c>
      <c r="K2289" s="9" t="str">
        <f aca="false">IF(ISBLANK(A2289),"",SUMPRODUCT(O2289:R2289,T2289:W2289)-J2289)</f>
        <v/>
      </c>
      <c r="L2289" s="5" t="str">
        <f aca="false">IF(ISBLANK(A2289),"",K2289/$M$1)</f>
        <v/>
      </c>
      <c r="M2289" s="5" t="str">
        <f aca="false">IF(ISBLANK(A2289),"",K2289/($M$1+SUM(K$3:K2288)))</f>
        <v/>
      </c>
      <c r="N2289" s="0" t="str">
        <f aca="false">IF(ISBLANK(A2289),"",IF(H2290=0,NETWORKDAYS($H$3,H2289,holiday!$B$2:$B$10),IF(DAY(H2289)&lt;DAY(H2290),NETWORKDAYS($H$3,H2289,holiday!$B$2:$B$10),0)))</f>
        <v/>
      </c>
      <c r="O2289" s="0" t="str">
        <f aca="false">IF(ISBLANK(A2289),"",SUMIF($A$3:$A2289,O$2,$B$3:$B2289))</f>
        <v/>
      </c>
      <c r="P2289" s="0" t="str">
        <f aca="false">IF(ISBLANK(A2289),"",SUMIF($A$3:$A2289,P$2,$B$3:$B2289))</f>
        <v/>
      </c>
      <c r="Q2289" s="0" t="str">
        <f aca="false">IF(ISBLANK(A2289),"",SUMIF($A$3:$A2289,Q$2,$B$3:$B2289))</f>
        <v/>
      </c>
      <c r="R2289" s="0" t="str">
        <f aca="false">IF(ISBLANK(A2289),"",SUMIF($A$3:$A2289,R$2,$B$3:$B2289))</f>
        <v/>
      </c>
      <c r="T2289" s="9" t="str">
        <f aca="false">IF(ISBLANK(A2289),"",IF($A2289=T$2,$C2289,T2288))</f>
        <v/>
      </c>
      <c r="U2289" s="9" t="str">
        <f aca="false">IF(ISBLANK(A2289),"",IF($A2289=U$2,$C2289,U2288))</f>
        <v/>
      </c>
      <c r="V2289" s="9" t="str">
        <f aca="false">IF(ISBLANK(A2289),"",IF($A2289=V$2,$C2289,V2288))</f>
        <v/>
      </c>
      <c r="W2289" s="9" t="str">
        <f aca="false">IF(ISBLANK(A2289),"",IF($A2289=W$2,$C2289,W2288))</f>
        <v/>
      </c>
    </row>
    <row r="2290" customFormat="false" ht="14.1" hidden="false" customHeight="false" outlineLevel="0" collapsed="false">
      <c r="H2290" s="8" t="n">
        <f aca="false">IF(ISBLANK(D2290),,LEFT(D2290,LEN(D2290)-6)*1)</f>
        <v>0</v>
      </c>
      <c r="I2290" s="9" t="str">
        <f aca="false">IF(ISBLANK(A2290),"",-B2290*C2290)</f>
        <v/>
      </c>
      <c r="J2290" s="9" t="str">
        <f aca="false">IF(ISBLANK(A2290),"",-SUM(I$3:I2290))</f>
        <v/>
      </c>
      <c r="K2290" s="9" t="str">
        <f aca="false">IF(ISBLANK(A2290),"",SUMPRODUCT(O2290:R2290,T2290:W2290)-J2290)</f>
        <v/>
      </c>
      <c r="L2290" s="5" t="str">
        <f aca="false">IF(ISBLANK(A2290),"",K2290/$M$1)</f>
        <v/>
      </c>
      <c r="M2290" s="5" t="str">
        <f aca="false">IF(ISBLANK(A2290),"",K2290/($M$1+SUM(K$3:K2289)))</f>
        <v/>
      </c>
      <c r="N2290" s="0" t="str">
        <f aca="false">IF(ISBLANK(A2290),"",IF(H2291=0,NETWORKDAYS($H$3,H2290,holiday!$B$2:$B$10),IF(DAY(H2290)&lt;DAY(H2291),NETWORKDAYS($H$3,H2290,holiday!$B$2:$B$10),0)))</f>
        <v/>
      </c>
      <c r="O2290" s="0" t="str">
        <f aca="false">IF(ISBLANK(A2290),"",SUMIF($A$3:$A2290,O$2,$B$3:$B2290))</f>
        <v/>
      </c>
      <c r="P2290" s="0" t="str">
        <f aca="false">IF(ISBLANK(A2290),"",SUMIF($A$3:$A2290,P$2,$B$3:$B2290))</f>
        <v/>
      </c>
      <c r="Q2290" s="0" t="str">
        <f aca="false">IF(ISBLANK(A2290),"",SUMIF($A$3:$A2290,Q$2,$B$3:$B2290))</f>
        <v/>
      </c>
      <c r="R2290" s="0" t="str">
        <f aca="false">IF(ISBLANK(A2290),"",SUMIF($A$3:$A2290,R$2,$B$3:$B2290))</f>
        <v/>
      </c>
      <c r="T2290" s="9" t="str">
        <f aca="false">IF(ISBLANK(A2290),"",IF($A2290=T$2,$C2290,T2289))</f>
        <v/>
      </c>
      <c r="U2290" s="9" t="str">
        <f aca="false">IF(ISBLANK(A2290),"",IF($A2290=U$2,$C2290,U2289))</f>
        <v/>
      </c>
      <c r="V2290" s="9" t="str">
        <f aca="false">IF(ISBLANK(A2290),"",IF($A2290=V$2,$C2290,V2289))</f>
        <v/>
      </c>
      <c r="W2290" s="9" t="str">
        <f aca="false">IF(ISBLANK(A2290),"",IF($A2290=W$2,$C2290,W2289))</f>
        <v/>
      </c>
    </row>
    <row r="2291" customFormat="false" ht="14.1" hidden="false" customHeight="false" outlineLevel="0" collapsed="false">
      <c r="H2291" s="8" t="n">
        <f aca="false">IF(ISBLANK(D2291),,LEFT(D2291,LEN(D2291)-6)*1)</f>
        <v>0</v>
      </c>
      <c r="I2291" s="9" t="str">
        <f aca="false">IF(ISBLANK(A2291),"",-B2291*C2291)</f>
        <v/>
      </c>
      <c r="J2291" s="9" t="str">
        <f aca="false">IF(ISBLANK(A2291),"",-SUM(I$3:I2291))</f>
        <v/>
      </c>
      <c r="K2291" s="9" t="str">
        <f aca="false">IF(ISBLANK(A2291),"",SUMPRODUCT(O2291:R2291,T2291:W2291)-J2291)</f>
        <v/>
      </c>
      <c r="L2291" s="5" t="str">
        <f aca="false">IF(ISBLANK(A2291),"",K2291/$M$1)</f>
        <v/>
      </c>
      <c r="M2291" s="5" t="str">
        <f aca="false">IF(ISBLANK(A2291),"",K2291/($M$1+SUM(K$3:K2290)))</f>
        <v/>
      </c>
      <c r="N2291" s="0" t="str">
        <f aca="false">IF(ISBLANK(A2291),"",IF(H2292=0,NETWORKDAYS($H$3,H2291,holiday!$B$2:$B$10),IF(DAY(H2291)&lt;DAY(H2292),NETWORKDAYS($H$3,H2291,holiday!$B$2:$B$10),0)))</f>
        <v/>
      </c>
      <c r="O2291" s="0" t="str">
        <f aca="false">IF(ISBLANK(A2291),"",SUMIF($A$3:$A2291,O$2,$B$3:$B2291))</f>
        <v/>
      </c>
      <c r="P2291" s="0" t="str">
        <f aca="false">IF(ISBLANK(A2291),"",SUMIF($A$3:$A2291,P$2,$B$3:$B2291))</f>
        <v/>
      </c>
      <c r="Q2291" s="0" t="str">
        <f aca="false">IF(ISBLANK(A2291),"",SUMIF($A$3:$A2291,Q$2,$B$3:$B2291))</f>
        <v/>
      </c>
      <c r="R2291" s="0" t="str">
        <f aca="false">IF(ISBLANK(A2291),"",SUMIF($A$3:$A2291,R$2,$B$3:$B2291))</f>
        <v/>
      </c>
      <c r="T2291" s="9" t="str">
        <f aca="false">IF(ISBLANK(A2291),"",IF($A2291=T$2,$C2291,T2290))</f>
        <v/>
      </c>
      <c r="U2291" s="9" t="str">
        <f aca="false">IF(ISBLANK(A2291),"",IF($A2291=U$2,$C2291,U2290))</f>
        <v/>
      </c>
      <c r="V2291" s="9" t="str">
        <f aca="false">IF(ISBLANK(A2291),"",IF($A2291=V$2,$C2291,V2290))</f>
        <v/>
      </c>
      <c r="W2291" s="9" t="str">
        <f aca="false">IF(ISBLANK(A2291),"",IF($A2291=W$2,$C2291,W2290))</f>
        <v/>
      </c>
    </row>
    <row r="2292" customFormat="false" ht="14.1" hidden="false" customHeight="false" outlineLevel="0" collapsed="false">
      <c r="H2292" s="8" t="n">
        <f aca="false">IF(ISBLANK(D2292),,LEFT(D2292,LEN(D2292)-6)*1)</f>
        <v>0</v>
      </c>
      <c r="I2292" s="9" t="str">
        <f aca="false">IF(ISBLANK(A2292),"",-B2292*C2292)</f>
        <v/>
      </c>
      <c r="J2292" s="9" t="str">
        <f aca="false">IF(ISBLANK(A2292),"",-SUM(I$3:I2292))</f>
        <v/>
      </c>
      <c r="K2292" s="9" t="str">
        <f aca="false">IF(ISBLANK(A2292),"",SUMPRODUCT(O2292:R2292,T2292:W2292)-J2292)</f>
        <v/>
      </c>
      <c r="L2292" s="5" t="str">
        <f aca="false">IF(ISBLANK(A2292),"",K2292/$M$1)</f>
        <v/>
      </c>
      <c r="M2292" s="5" t="str">
        <f aca="false">IF(ISBLANK(A2292),"",K2292/($M$1+SUM(K$3:K2291)))</f>
        <v/>
      </c>
      <c r="N2292" s="0" t="str">
        <f aca="false">IF(ISBLANK(A2292),"",IF(H2293=0,NETWORKDAYS($H$3,H2292,holiday!$B$2:$B$10),IF(DAY(H2292)&lt;DAY(H2293),NETWORKDAYS($H$3,H2292,holiday!$B$2:$B$10),0)))</f>
        <v/>
      </c>
      <c r="O2292" s="0" t="str">
        <f aca="false">IF(ISBLANK(A2292),"",SUMIF($A$3:$A2292,O$2,$B$3:$B2292))</f>
        <v/>
      </c>
      <c r="P2292" s="0" t="str">
        <f aca="false">IF(ISBLANK(A2292),"",SUMIF($A$3:$A2292,P$2,$B$3:$B2292))</f>
        <v/>
      </c>
      <c r="Q2292" s="0" t="str">
        <f aca="false">IF(ISBLANK(A2292),"",SUMIF($A$3:$A2292,Q$2,$B$3:$B2292))</f>
        <v/>
      </c>
      <c r="R2292" s="0" t="str">
        <f aca="false">IF(ISBLANK(A2292),"",SUMIF($A$3:$A2292,R$2,$B$3:$B2292))</f>
        <v/>
      </c>
      <c r="T2292" s="9" t="str">
        <f aca="false">IF(ISBLANK(A2292),"",IF($A2292=T$2,$C2292,T2291))</f>
        <v/>
      </c>
      <c r="U2292" s="9" t="str">
        <f aca="false">IF(ISBLANK(A2292),"",IF($A2292=U$2,$C2292,U2291))</f>
        <v/>
      </c>
      <c r="V2292" s="9" t="str">
        <f aca="false">IF(ISBLANK(A2292),"",IF($A2292=V$2,$C2292,V2291))</f>
        <v/>
      </c>
      <c r="W2292" s="9" t="str">
        <f aca="false">IF(ISBLANK(A2292),"",IF($A2292=W$2,$C2292,W2291))</f>
        <v/>
      </c>
    </row>
    <row r="2293" customFormat="false" ht="14.1" hidden="false" customHeight="false" outlineLevel="0" collapsed="false">
      <c r="H2293" s="8" t="n">
        <f aca="false">IF(ISBLANK(D2293),,LEFT(D2293,LEN(D2293)-6)*1)</f>
        <v>0</v>
      </c>
      <c r="I2293" s="9" t="str">
        <f aca="false">IF(ISBLANK(A2293),"",-B2293*C2293)</f>
        <v/>
      </c>
      <c r="J2293" s="9" t="str">
        <f aca="false">IF(ISBLANK(A2293),"",-SUM(I$3:I2293))</f>
        <v/>
      </c>
      <c r="K2293" s="9" t="str">
        <f aca="false">IF(ISBLANK(A2293),"",SUMPRODUCT(O2293:R2293,T2293:W2293)-J2293)</f>
        <v/>
      </c>
      <c r="L2293" s="5" t="str">
        <f aca="false">IF(ISBLANK(A2293),"",K2293/$M$1)</f>
        <v/>
      </c>
      <c r="M2293" s="5" t="str">
        <f aca="false">IF(ISBLANK(A2293),"",K2293/($M$1+SUM(K$3:K2292)))</f>
        <v/>
      </c>
      <c r="N2293" s="0" t="str">
        <f aca="false">IF(ISBLANK(A2293),"",IF(H2294=0,NETWORKDAYS($H$3,H2293,holiday!$B$2:$B$10),IF(DAY(H2293)&lt;DAY(H2294),NETWORKDAYS($H$3,H2293,holiday!$B$2:$B$10),0)))</f>
        <v/>
      </c>
      <c r="O2293" s="0" t="str">
        <f aca="false">IF(ISBLANK(A2293),"",SUMIF($A$3:$A2293,O$2,$B$3:$B2293))</f>
        <v/>
      </c>
      <c r="P2293" s="0" t="str">
        <f aca="false">IF(ISBLANK(A2293),"",SUMIF($A$3:$A2293,P$2,$B$3:$B2293))</f>
        <v/>
      </c>
      <c r="Q2293" s="0" t="str">
        <f aca="false">IF(ISBLANK(A2293),"",SUMIF($A$3:$A2293,Q$2,$B$3:$B2293))</f>
        <v/>
      </c>
      <c r="R2293" s="0" t="str">
        <f aca="false">IF(ISBLANK(A2293),"",SUMIF($A$3:$A2293,R$2,$B$3:$B2293))</f>
        <v/>
      </c>
      <c r="T2293" s="9" t="str">
        <f aca="false">IF(ISBLANK(A2293),"",IF($A2293=T$2,$C2293,T2292))</f>
        <v/>
      </c>
      <c r="U2293" s="9" t="str">
        <f aca="false">IF(ISBLANK(A2293),"",IF($A2293=U$2,$C2293,U2292))</f>
        <v/>
      </c>
      <c r="V2293" s="9" t="str">
        <f aca="false">IF(ISBLANK(A2293),"",IF($A2293=V$2,$C2293,V2292))</f>
        <v/>
      </c>
      <c r="W2293" s="9" t="str">
        <f aca="false">IF(ISBLANK(A2293),"",IF($A2293=W$2,$C2293,W2292))</f>
        <v/>
      </c>
    </row>
    <row r="2294" customFormat="false" ht="14.1" hidden="false" customHeight="false" outlineLevel="0" collapsed="false">
      <c r="H2294" s="8" t="n">
        <f aca="false">IF(ISBLANK(D2294),,LEFT(D2294,LEN(D2294)-6)*1)</f>
        <v>0</v>
      </c>
      <c r="I2294" s="9" t="str">
        <f aca="false">IF(ISBLANK(A2294),"",-B2294*C2294)</f>
        <v/>
      </c>
      <c r="J2294" s="9" t="str">
        <f aca="false">IF(ISBLANK(A2294),"",-SUM(I$3:I2294))</f>
        <v/>
      </c>
      <c r="K2294" s="9" t="str">
        <f aca="false">IF(ISBLANK(A2294),"",SUMPRODUCT(O2294:R2294,T2294:W2294)-J2294)</f>
        <v/>
      </c>
      <c r="L2294" s="5" t="str">
        <f aca="false">IF(ISBLANK(A2294),"",K2294/$M$1)</f>
        <v/>
      </c>
      <c r="M2294" s="5" t="str">
        <f aca="false">IF(ISBLANK(A2294),"",K2294/($M$1+SUM(K$3:K2293)))</f>
        <v/>
      </c>
      <c r="N2294" s="0" t="str">
        <f aca="false">IF(ISBLANK(A2294),"",IF(H2295=0,NETWORKDAYS($H$3,H2294,holiday!$B$2:$B$10),IF(DAY(H2294)&lt;DAY(H2295),NETWORKDAYS($H$3,H2294,holiday!$B$2:$B$10),0)))</f>
        <v/>
      </c>
      <c r="O2294" s="0" t="str">
        <f aca="false">IF(ISBLANK(A2294),"",SUMIF($A$3:$A2294,O$2,$B$3:$B2294))</f>
        <v/>
      </c>
      <c r="P2294" s="0" t="str">
        <f aca="false">IF(ISBLANK(A2294),"",SUMIF($A$3:$A2294,P$2,$B$3:$B2294))</f>
        <v/>
      </c>
      <c r="Q2294" s="0" t="str">
        <f aca="false">IF(ISBLANK(A2294),"",SUMIF($A$3:$A2294,Q$2,$B$3:$B2294))</f>
        <v/>
      </c>
      <c r="R2294" s="0" t="str">
        <f aca="false">IF(ISBLANK(A2294),"",SUMIF($A$3:$A2294,R$2,$B$3:$B2294))</f>
        <v/>
      </c>
      <c r="T2294" s="9" t="str">
        <f aca="false">IF(ISBLANK(A2294),"",IF($A2294=T$2,$C2294,T2293))</f>
        <v/>
      </c>
      <c r="U2294" s="9" t="str">
        <f aca="false">IF(ISBLANK(A2294),"",IF($A2294=U$2,$C2294,U2293))</f>
        <v/>
      </c>
      <c r="V2294" s="9" t="str">
        <f aca="false">IF(ISBLANK(A2294),"",IF($A2294=V$2,$C2294,V2293))</f>
        <v/>
      </c>
      <c r="W2294" s="9" t="str">
        <f aca="false">IF(ISBLANK(A2294),"",IF($A2294=W$2,$C2294,W2293))</f>
        <v/>
      </c>
    </row>
    <row r="2295" customFormat="false" ht="14.1" hidden="false" customHeight="false" outlineLevel="0" collapsed="false">
      <c r="H2295" s="8" t="n">
        <f aca="false">IF(ISBLANK(D2295),,LEFT(D2295,LEN(D2295)-6)*1)</f>
        <v>0</v>
      </c>
      <c r="I2295" s="9" t="str">
        <f aca="false">IF(ISBLANK(A2295),"",-B2295*C2295)</f>
        <v/>
      </c>
      <c r="J2295" s="9" t="str">
        <f aca="false">IF(ISBLANK(A2295),"",-SUM(I$3:I2295))</f>
        <v/>
      </c>
      <c r="K2295" s="9" t="str">
        <f aca="false">IF(ISBLANK(A2295),"",SUMPRODUCT(O2295:R2295,T2295:W2295)-J2295)</f>
        <v/>
      </c>
      <c r="L2295" s="5" t="str">
        <f aca="false">IF(ISBLANK(A2295),"",K2295/$M$1)</f>
        <v/>
      </c>
      <c r="M2295" s="5" t="str">
        <f aca="false">IF(ISBLANK(A2295),"",K2295/($M$1+SUM(K$3:K2294)))</f>
        <v/>
      </c>
      <c r="N2295" s="0" t="str">
        <f aca="false">IF(ISBLANK(A2295),"",IF(H2296=0,NETWORKDAYS($H$3,H2295,holiday!$B$2:$B$10),IF(DAY(H2295)&lt;DAY(H2296),NETWORKDAYS($H$3,H2295,holiday!$B$2:$B$10),0)))</f>
        <v/>
      </c>
      <c r="O2295" s="0" t="str">
        <f aca="false">IF(ISBLANK(A2295),"",SUMIF($A$3:$A2295,O$2,$B$3:$B2295))</f>
        <v/>
      </c>
      <c r="P2295" s="0" t="str">
        <f aca="false">IF(ISBLANK(A2295),"",SUMIF($A$3:$A2295,P$2,$B$3:$B2295))</f>
        <v/>
      </c>
      <c r="Q2295" s="0" t="str">
        <f aca="false">IF(ISBLANK(A2295),"",SUMIF($A$3:$A2295,Q$2,$B$3:$B2295))</f>
        <v/>
      </c>
      <c r="R2295" s="0" t="str">
        <f aca="false">IF(ISBLANK(A2295),"",SUMIF($A$3:$A2295,R$2,$B$3:$B2295))</f>
        <v/>
      </c>
      <c r="T2295" s="9" t="str">
        <f aca="false">IF(ISBLANK(A2295),"",IF($A2295=T$2,$C2295,T2294))</f>
        <v/>
      </c>
      <c r="U2295" s="9" t="str">
        <f aca="false">IF(ISBLANK(A2295),"",IF($A2295=U$2,$C2295,U2294))</f>
        <v/>
      </c>
      <c r="V2295" s="9" t="str">
        <f aca="false">IF(ISBLANK(A2295),"",IF($A2295=V$2,$C2295,V2294))</f>
        <v/>
      </c>
      <c r="W2295" s="9" t="str">
        <f aca="false">IF(ISBLANK(A2295),"",IF($A2295=W$2,$C2295,W2294))</f>
        <v/>
      </c>
    </row>
    <row r="2296" customFormat="false" ht="14.1" hidden="false" customHeight="false" outlineLevel="0" collapsed="false">
      <c r="H2296" s="8" t="n">
        <f aca="false">IF(ISBLANK(D2296),,LEFT(D2296,LEN(D2296)-6)*1)</f>
        <v>0</v>
      </c>
      <c r="I2296" s="9" t="str">
        <f aca="false">IF(ISBLANK(A2296),"",-B2296*C2296)</f>
        <v/>
      </c>
      <c r="J2296" s="9" t="str">
        <f aca="false">IF(ISBLANK(A2296),"",-SUM(I$3:I2296))</f>
        <v/>
      </c>
      <c r="K2296" s="9" t="str">
        <f aca="false">IF(ISBLANK(A2296),"",SUMPRODUCT(O2296:R2296,T2296:W2296)-J2296)</f>
        <v/>
      </c>
      <c r="L2296" s="5" t="str">
        <f aca="false">IF(ISBLANK(A2296),"",K2296/$M$1)</f>
        <v/>
      </c>
      <c r="M2296" s="5" t="str">
        <f aca="false">IF(ISBLANK(A2296),"",K2296/($M$1+SUM(K$3:K2295)))</f>
        <v/>
      </c>
      <c r="N2296" s="0" t="str">
        <f aca="false">IF(ISBLANK(A2296),"",IF(H2297=0,NETWORKDAYS($H$3,H2296,holiday!$B$2:$B$10),IF(DAY(H2296)&lt;DAY(H2297),NETWORKDAYS($H$3,H2296,holiday!$B$2:$B$10),0)))</f>
        <v/>
      </c>
      <c r="O2296" s="0" t="str">
        <f aca="false">IF(ISBLANK(A2296),"",SUMIF($A$3:$A2296,O$2,$B$3:$B2296))</f>
        <v/>
      </c>
      <c r="P2296" s="0" t="str">
        <f aca="false">IF(ISBLANK(A2296),"",SUMIF($A$3:$A2296,P$2,$B$3:$B2296))</f>
        <v/>
      </c>
      <c r="Q2296" s="0" t="str">
        <f aca="false">IF(ISBLANK(A2296),"",SUMIF($A$3:$A2296,Q$2,$B$3:$B2296))</f>
        <v/>
      </c>
      <c r="R2296" s="0" t="str">
        <f aca="false">IF(ISBLANK(A2296),"",SUMIF($A$3:$A2296,R$2,$B$3:$B2296))</f>
        <v/>
      </c>
      <c r="T2296" s="9" t="str">
        <f aca="false">IF(ISBLANK(A2296),"",IF($A2296=T$2,$C2296,T2295))</f>
        <v/>
      </c>
      <c r="U2296" s="9" t="str">
        <f aca="false">IF(ISBLANK(A2296),"",IF($A2296=U$2,$C2296,U2295))</f>
        <v/>
      </c>
      <c r="V2296" s="9" t="str">
        <f aca="false">IF(ISBLANK(A2296),"",IF($A2296=V$2,$C2296,V2295))</f>
        <v/>
      </c>
      <c r="W2296" s="9" t="str">
        <f aca="false">IF(ISBLANK(A2296),"",IF($A2296=W$2,$C2296,W2295))</f>
        <v/>
      </c>
    </row>
    <row r="2297" customFormat="false" ht="14.1" hidden="false" customHeight="false" outlineLevel="0" collapsed="false">
      <c r="H2297" s="8" t="n">
        <f aca="false">IF(ISBLANK(D2297),,LEFT(D2297,LEN(D2297)-6)*1)</f>
        <v>0</v>
      </c>
      <c r="I2297" s="9" t="str">
        <f aca="false">IF(ISBLANK(A2297),"",-B2297*C2297)</f>
        <v/>
      </c>
      <c r="J2297" s="9" t="str">
        <f aca="false">IF(ISBLANK(A2297),"",-SUM(I$3:I2297))</f>
        <v/>
      </c>
      <c r="K2297" s="9" t="str">
        <f aca="false">IF(ISBLANK(A2297),"",SUMPRODUCT(O2297:R2297,T2297:W2297)-J2297)</f>
        <v/>
      </c>
      <c r="L2297" s="5" t="str">
        <f aca="false">IF(ISBLANK(A2297),"",K2297/$M$1)</f>
        <v/>
      </c>
      <c r="M2297" s="5" t="str">
        <f aca="false">IF(ISBLANK(A2297),"",K2297/($M$1+SUM(K$3:K2296)))</f>
        <v/>
      </c>
      <c r="N2297" s="0" t="str">
        <f aca="false">IF(ISBLANK(A2297),"",IF(H2298=0,NETWORKDAYS($H$3,H2297,holiday!$B$2:$B$10),IF(DAY(H2297)&lt;DAY(H2298),NETWORKDAYS($H$3,H2297,holiday!$B$2:$B$10),0)))</f>
        <v/>
      </c>
      <c r="O2297" s="0" t="str">
        <f aca="false">IF(ISBLANK(A2297),"",SUMIF($A$3:$A2297,O$2,$B$3:$B2297))</f>
        <v/>
      </c>
      <c r="P2297" s="0" t="str">
        <f aca="false">IF(ISBLANK(A2297),"",SUMIF($A$3:$A2297,P$2,$B$3:$B2297))</f>
        <v/>
      </c>
      <c r="Q2297" s="0" t="str">
        <f aca="false">IF(ISBLANK(A2297),"",SUMIF($A$3:$A2297,Q$2,$B$3:$B2297))</f>
        <v/>
      </c>
      <c r="R2297" s="0" t="str">
        <f aca="false">IF(ISBLANK(A2297),"",SUMIF($A$3:$A2297,R$2,$B$3:$B2297))</f>
        <v/>
      </c>
      <c r="T2297" s="9" t="str">
        <f aca="false">IF(ISBLANK(A2297),"",IF($A2297=T$2,$C2297,T2296))</f>
        <v/>
      </c>
      <c r="U2297" s="9" t="str">
        <f aca="false">IF(ISBLANK(A2297),"",IF($A2297=U$2,$C2297,U2296))</f>
        <v/>
      </c>
      <c r="V2297" s="9" t="str">
        <f aca="false">IF(ISBLANK(A2297),"",IF($A2297=V$2,$C2297,V2296))</f>
        <v/>
      </c>
      <c r="W2297" s="9" t="str">
        <f aca="false">IF(ISBLANK(A2297),"",IF($A2297=W$2,$C2297,W2296))</f>
        <v/>
      </c>
    </row>
    <row r="2298" customFormat="false" ht="14.1" hidden="false" customHeight="false" outlineLevel="0" collapsed="false">
      <c r="H2298" s="8" t="n">
        <f aca="false">IF(ISBLANK(D2298),,LEFT(D2298,LEN(D2298)-6)*1)</f>
        <v>0</v>
      </c>
      <c r="I2298" s="9" t="str">
        <f aca="false">IF(ISBLANK(A2298),"",-B2298*C2298)</f>
        <v/>
      </c>
      <c r="J2298" s="9" t="str">
        <f aca="false">IF(ISBLANK(A2298),"",-SUM(I$3:I2298))</f>
        <v/>
      </c>
      <c r="K2298" s="9" t="str">
        <f aca="false">IF(ISBLANK(A2298),"",SUMPRODUCT(O2298:R2298,T2298:W2298)-J2298)</f>
        <v/>
      </c>
      <c r="L2298" s="5" t="str">
        <f aca="false">IF(ISBLANK(A2298),"",K2298/$M$1)</f>
        <v/>
      </c>
      <c r="M2298" s="5" t="str">
        <f aca="false">IF(ISBLANK(A2298),"",K2298/($M$1+SUM(K$3:K2297)))</f>
        <v/>
      </c>
      <c r="N2298" s="0" t="str">
        <f aca="false">IF(ISBLANK(A2298),"",IF(H2299=0,NETWORKDAYS($H$3,H2298,holiday!$B$2:$B$10),IF(DAY(H2298)&lt;DAY(H2299),NETWORKDAYS($H$3,H2298,holiday!$B$2:$B$10),0)))</f>
        <v/>
      </c>
      <c r="O2298" s="0" t="str">
        <f aca="false">IF(ISBLANK(A2298),"",SUMIF($A$3:$A2298,O$2,$B$3:$B2298))</f>
        <v/>
      </c>
      <c r="P2298" s="0" t="str">
        <f aca="false">IF(ISBLANK(A2298),"",SUMIF($A$3:$A2298,P$2,$B$3:$B2298))</f>
        <v/>
      </c>
      <c r="Q2298" s="0" t="str">
        <f aca="false">IF(ISBLANK(A2298),"",SUMIF($A$3:$A2298,Q$2,$B$3:$B2298))</f>
        <v/>
      </c>
      <c r="R2298" s="0" t="str">
        <f aca="false">IF(ISBLANK(A2298),"",SUMIF($A$3:$A2298,R$2,$B$3:$B2298))</f>
        <v/>
      </c>
      <c r="T2298" s="9" t="str">
        <f aca="false">IF(ISBLANK(A2298),"",IF($A2298=T$2,$C2298,T2297))</f>
        <v/>
      </c>
      <c r="U2298" s="9" t="str">
        <f aca="false">IF(ISBLANK(A2298),"",IF($A2298=U$2,$C2298,U2297))</f>
        <v/>
      </c>
      <c r="V2298" s="9" t="str">
        <f aca="false">IF(ISBLANK(A2298),"",IF($A2298=V$2,$C2298,V2297))</f>
        <v/>
      </c>
      <c r="W2298" s="9" t="str">
        <f aca="false">IF(ISBLANK(A2298),"",IF($A2298=W$2,$C2298,W2297))</f>
        <v/>
      </c>
    </row>
    <row r="2299" customFormat="false" ht="14.1" hidden="false" customHeight="false" outlineLevel="0" collapsed="false">
      <c r="H2299" s="8" t="n">
        <f aca="false">IF(ISBLANK(D2299),,LEFT(D2299,LEN(D2299)-6)*1)</f>
        <v>0</v>
      </c>
      <c r="I2299" s="9" t="str">
        <f aca="false">IF(ISBLANK(A2299),"",-B2299*C2299)</f>
        <v/>
      </c>
      <c r="J2299" s="9" t="str">
        <f aca="false">IF(ISBLANK(A2299),"",-SUM(I$3:I2299))</f>
        <v/>
      </c>
      <c r="K2299" s="9" t="str">
        <f aca="false">IF(ISBLANK(A2299),"",SUMPRODUCT(O2299:R2299,T2299:W2299)-J2299)</f>
        <v/>
      </c>
      <c r="L2299" s="5" t="str">
        <f aca="false">IF(ISBLANK(A2299),"",K2299/$M$1)</f>
        <v/>
      </c>
      <c r="M2299" s="5" t="str">
        <f aca="false">IF(ISBLANK(A2299),"",K2299/($M$1+SUM(K$3:K2298)))</f>
        <v/>
      </c>
      <c r="N2299" s="0" t="str">
        <f aca="false">IF(ISBLANK(A2299),"",IF(H2300=0,NETWORKDAYS($H$3,H2299,holiday!$B$2:$B$10),IF(DAY(H2299)&lt;DAY(H2300),NETWORKDAYS($H$3,H2299,holiday!$B$2:$B$10),0)))</f>
        <v/>
      </c>
      <c r="O2299" s="0" t="str">
        <f aca="false">IF(ISBLANK(A2299),"",SUMIF($A$3:$A2299,O$2,$B$3:$B2299))</f>
        <v/>
      </c>
      <c r="P2299" s="0" t="str">
        <f aca="false">IF(ISBLANK(A2299),"",SUMIF($A$3:$A2299,P$2,$B$3:$B2299))</f>
        <v/>
      </c>
      <c r="Q2299" s="0" t="str">
        <f aca="false">IF(ISBLANK(A2299),"",SUMIF($A$3:$A2299,Q$2,$B$3:$B2299))</f>
        <v/>
      </c>
      <c r="R2299" s="0" t="str">
        <f aca="false">IF(ISBLANK(A2299),"",SUMIF($A$3:$A2299,R$2,$B$3:$B2299))</f>
        <v/>
      </c>
      <c r="T2299" s="9" t="str">
        <f aca="false">IF(ISBLANK(A2299),"",IF($A2299=T$2,$C2299,T2298))</f>
        <v/>
      </c>
      <c r="U2299" s="9" t="str">
        <f aca="false">IF(ISBLANK(A2299),"",IF($A2299=U$2,$C2299,U2298))</f>
        <v/>
      </c>
      <c r="V2299" s="9" t="str">
        <f aca="false">IF(ISBLANK(A2299),"",IF($A2299=V$2,$C2299,V2298))</f>
        <v/>
      </c>
      <c r="W2299" s="9" t="str">
        <f aca="false">IF(ISBLANK(A2299),"",IF($A2299=W$2,$C2299,W2298))</f>
        <v/>
      </c>
    </row>
    <row r="2300" customFormat="false" ht="14.1" hidden="false" customHeight="false" outlineLevel="0" collapsed="false">
      <c r="H2300" s="8" t="n">
        <f aca="false">IF(ISBLANK(D2300),,LEFT(D2300,LEN(D2300)-6)*1)</f>
        <v>0</v>
      </c>
      <c r="I2300" s="9" t="str">
        <f aca="false">IF(ISBLANK(A2300),"",-B2300*C2300)</f>
        <v/>
      </c>
      <c r="J2300" s="9" t="str">
        <f aca="false">IF(ISBLANK(A2300),"",-SUM(I$3:I2300))</f>
        <v/>
      </c>
      <c r="K2300" s="9" t="str">
        <f aca="false">IF(ISBLANK(A2300),"",SUMPRODUCT(O2300:R2300,T2300:W2300)-J2300)</f>
        <v/>
      </c>
      <c r="L2300" s="5" t="str">
        <f aca="false">IF(ISBLANK(A2300),"",K2300/$M$1)</f>
        <v/>
      </c>
      <c r="M2300" s="5" t="str">
        <f aca="false">IF(ISBLANK(A2300),"",K2300/($M$1+SUM(K$3:K2299)))</f>
        <v/>
      </c>
      <c r="N2300" s="0" t="str">
        <f aca="false">IF(ISBLANK(A2300),"",IF(H2301=0,NETWORKDAYS($H$3,H2300,holiday!$B$2:$B$10),IF(DAY(H2300)&lt;DAY(H2301),NETWORKDAYS($H$3,H2300,holiday!$B$2:$B$10),0)))</f>
        <v/>
      </c>
      <c r="O2300" s="0" t="str">
        <f aca="false">IF(ISBLANK(A2300),"",SUMIF($A$3:$A2300,O$2,$B$3:$B2300))</f>
        <v/>
      </c>
      <c r="P2300" s="0" t="str">
        <f aca="false">IF(ISBLANK(A2300),"",SUMIF($A$3:$A2300,P$2,$B$3:$B2300))</f>
        <v/>
      </c>
      <c r="Q2300" s="0" t="str">
        <f aca="false">IF(ISBLANK(A2300),"",SUMIF($A$3:$A2300,Q$2,$B$3:$B2300))</f>
        <v/>
      </c>
      <c r="R2300" s="0" t="str">
        <f aca="false">IF(ISBLANK(A2300),"",SUMIF($A$3:$A2300,R$2,$B$3:$B2300))</f>
        <v/>
      </c>
      <c r="T2300" s="9" t="str">
        <f aca="false">IF(ISBLANK(A2300),"",IF($A2300=T$2,$C2300,T2299))</f>
        <v/>
      </c>
      <c r="U2300" s="9" t="str">
        <f aca="false">IF(ISBLANK(A2300),"",IF($A2300=U$2,$C2300,U2299))</f>
        <v/>
      </c>
      <c r="V2300" s="9" t="str">
        <f aca="false">IF(ISBLANK(A2300),"",IF($A2300=V$2,$C2300,V2299))</f>
        <v/>
      </c>
      <c r="W2300" s="9" t="str">
        <f aca="false">IF(ISBLANK(A2300),"",IF($A2300=W$2,$C2300,W2299))</f>
        <v/>
      </c>
    </row>
    <row r="2301" customFormat="false" ht="14.1" hidden="false" customHeight="false" outlineLevel="0" collapsed="false">
      <c r="H2301" s="8" t="n">
        <f aca="false">IF(ISBLANK(D2301),,LEFT(D2301,LEN(D2301)-6)*1)</f>
        <v>0</v>
      </c>
      <c r="I2301" s="9" t="str">
        <f aca="false">IF(ISBLANK(A2301),"",-B2301*C2301)</f>
        <v/>
      </c>
      <c r="J2301" s="9" t="str">
        <f aca="false">IF(ISBLANK(A2301),"",-SUM(I$3:I2301))</f>
        <v/>
      </c>
      <c r="K2301" s="9" t="str">
        <f aca="false">IF(ISBLANK(A2301),"",SUMPRODUCT(O2301:R2301,T2301:W2301)-J2301)</f>
        <v/>
      </c>
      <c r="L2301" s="5" t="str">
        <f aca="false">IF(ISBLANK(A2301),"",K2301/$M$1)</f>
        <v/>
      </c>
      <c r="M2301" s="5" t="str">
        <f aca="false">IF(ISBLANK(A2301),"",K2301/($M$1+SUM(K$3:K2300)))</f>
        <v/>
      </c>
      <c r="N2301" s="0" t="str">
        <f aca="false">IF(ISBLANK(A2301),"",IF(H2302=0,NETWORKDAYS($H$3,H2301,holiday!$B$2:$B$10),IF(DAY(H2301)&lt;DAY(H2302),NETWORKDAYS($H$3,H2301,holiday!$B$2:$B$10),0)))</f>
        <v/>
      </c>
      <c r="O2301" s="0" t="str">
        <f aca="false">IF(ISBLANK(A2301),"",SUMIF($A$3:$A2301,O$2,$B$3:$B2301))</f>
        <v/>
      </c>
      <c r="P2301" s="0" t="str">
        <f aca="false">IF(ISBLANK(A2301),"",SUMIF($A$3:$A2301,P$2,$B$3:$B2301))</f>
        <v/>
      </c>
      <c r="Q2301" s="0" t="str">
        <f aca="false">IF(ISBLANK(A2301),"",SUMIF($A$3:$A2301,Q$2,$B$3:$B2301))</f>
        <v/>
      </c>
      <c r="R2301" s="0" t="str">
        <f aca="false">IF(ISBLANK(A2301),"",SUMIF($A$3:$A2301,R$2,$B$3:$B2301))</f>
        <v/>
      </c>
      <c r="T2301" s="9" t="str">
        <f aca="false">IF(ISBLANK(A2301),"",IF($A2301=T$2,$C2301,T2300))</f>
        <v/>
      </c>
      <c r="U2301" s="9" t="str">
        <f aca="false">IF(ISBLANK(A2301),"",IF($A2301=U$2,$C2301,U2300))</f>
        <v/>
      </c>
      <c r="V2301" s="9" t="str">
        <f aca="false">IF(ISBLANK(A2301),"",IF($A2301=V$2,$C2301,V2300))</f>
        <v/>
      </c>
      <c r="W2301" s="9" t="str">
        <f aca="false">IF(ISBLANK(A2301),"",IF($A2301=W$2,$C2301,W2300))</f>
        <v/>
      </c>
    </row>
    <row r="2302" customFormat="false" ht="14.1" hidden="false" customHeight="false" outlineLevel="0" collapsed="false">
      <c r="H2302" s="8" t="n">
        <f aca="false">IF(ISBLANK(D2302),,LEFT(D2302,LEN(D2302)-6)*1)</f>
        <v>0</v>
      </c>
      <c r="I2302" s="9" t="str">
        <f aca="false">IF(ISBLANK(A2302),"",-B2302*C2302)</f>
        <v/>
      </c>
      <c r="J2302" s="9" t="str">
        <f aca="false">IF(ISBLANK(A2302),"",-SUM(I$3:I2302))</f>
        <v/>
      </c>
      <c r="K2302" s="9" t="str">
        <f aca="false">IF(ISBLANK(A2302),"",SUMPRODUCT(O2302:R2302,T2302:W2302)-J2302)</f>
        <v/>
      </c>
      <c r="L2302" s="5" t="str">
        <f aca="false">IF(ISBLANK(A2302),"",K2302/$M$1)</f>
        <v/>
      </c>
      <c r="M2302" s="5" t="str">
        <f aca="false">IF(ISBLANK(A2302),"",K2302/($M$1+SUM(K$3:K2301)))</f>
        <v/>
      </c>
      <c r="N2302" s="0" t="str">
        <f aca="false">IF(ISBLANK(A2302),"",IF(H2303=0,NETWORKDAYS($H$3,H2302,holiday!$B$2:$B$10),IF(DAY(H2302)&lt;DAY(H2303),NETWORKDAYS($H$3,H2302,holiday!$B$2:$B$10),0)))</f>
        <v/>
      </c>
      <c r="O2302" s="0" t="str">
        <f aca="false">IF(ISBLANK(A2302),"",SUMIF($A$3:$A2302,O$2,$B$3:$B2302))</f>
        <v/>
      </c>
      <c r="P2302" s="0" t="str">
        <f aca="false">IF(ISBLANK(A2302),"",SUMIF($A$3:$A2302,P$2,$B$3:$B2302))</f>
        <v/>
      </c>
      <c r="Q2302" s="0" t="str">
        <f aca="false">IF(ISBLANK(A2302),"",SUMIF($A$3:$A2302,Q$2,$B$3:$B2302))</f>
        <v/>
      </c>
      <c r="R2302" s="0" t="str">
        <f aca="false">IF(ISBLANK(A2302),"",SUMIF($A$3:$A2302,R$2,$B$3:$B2302))</f>
        <v/>
      </c>
      <c r="T2302" s="9" t="str">
        <f aca="false">IF(ISBLANK(A2302),"",IF($A2302=T$2,$C2302,T2301))</f>
        <v/>
      </c>
      <c r="U2302" s="9" t="str">
        <f aca="false">IF(ISBLANK(A2302),"",IF($A2302=U$2,$C2302,U2301))</f>
        <v/>
      </c>
      <c r="V2302" s="9" t="str">
        <f aca="false">IF(ISBLANK(A2302),"",IF($A2302=V$2,$C2302,V2301))</f>
        <v/>
      </c>
      <c r="W2302" s="9" t="str">
        <f aca="false">IF(ISBLANK(A2302),"",IF($A2302=W$2,$C2302,W2301))</f>
        <v/>
      </c>
    </row>
    <row r="2303" customFormat="false" ht="14.1" hidden="false" customHeight="false" outlineLevel="0" collapsed="false">
      <c r="H2303" s="8" t="n">
        <f aca="false">IF(ISBLANK(D2303),,LEFT(D2303,LEN(D2303)-6)*1)</f>
        <v>0</v>
      </c>
      <c r="I2303" s="9" t="str">
        <f aca="false">IF(ISBLANK(A2303),"",-B2303*C2303)</f>
        <v/>
      </c>
      <c r="J2303" s="9" t="str">
        <f aca="false">IF(ISBLANK(A2303),"",-SUM(I$3:I2303))</f>
        <v/>
      </c>
      <c r="K2303" s="9" t="str">
        <f aca="false">IF(ISBLANK(A2303),"",SUMPRODUCT(O2303:R2303,T2303:W2303)-J2303)</f>
        <v/>
      </c>
      <c r="L2303" s="5" t="str">
        <f aca="false">IF(ISBLANK(A2303),"",K2303/$M$1)</f>
        <v/>
      </c>
      <c r="M2303" s="5" t="str">
        <f aca="false">IF(ISBLANK(A2303),"",K2303/($M$1+SUM(K$3:K2302)))</f>
        <v/>
      </c>
      <c r="N2303" s="0" t="str">
        <f aca="false">IF(ISBLANK(A2303),"",IF(H2304=0,NETWORKDAYS($H$3,H2303,holiday!$B$2:$B$10),IF(DAY(H2303)&lt;DAY(H2304),NETWORKDAYS($H$3,H2303,holiday!$B$2:$B$10),0)))</f>
        <v/>
      </c>
      <c r="O2303" s="0" t="str">
        <f aca="false">IF(ISBLANK(A2303),"",SUMIF($A$3:$A2303,O$2,$B$3:$B2303))</f>
        <v/>
      </c>
      <c r="P2303" s="0" t="str">
        <f aca="false">IF(ISBLANK(A2303),"",SUMIF($A$3:$A2303,P$2,$B$3:$B2303))</f>
        <v/>
      </c>
      <c r="Q2303" s="0" t="str">
        <f aca="false">IF(ISBLANK(A2303),"",SUMIF($A$3:$A2303,Q$2,$B$3:$B2303))</f>
        <v/>
      </c>
      <c r="R2303" s="0" t="str">
        <f aca="false">IF(ISBLANK(A2303),"",SUMIF($A$3:$A2303,R$2,$B$3:$B2303))</f>
        <v/>
      </c>
      <c r="T2303" s="9" t="str">
        <f aca="false">IF(ISBLANK(A2303),"",IF($A2303=T$2,$C2303,T2302))</f>
        <v/>
      </c>
      <c r="U2303" s="9" t="str">
        <f aca="false">IF(ISBLANK(A2303),"",IF($A2303=U$2,$C2303,U2302))</f>
        <v/>
      </c>
      <c r="V2303" s="9" t="str">
        <f aca="false">IF(ISBLANK(A2303),"",IF($A2303=V$2,$C2303,V2302))</f>
        <v/>
      </c>
      <c r="W2303" s="9" t="str">
        <f aca="false">IF(ISBLANK(A2303),"",IF($A2303=W$2,$C2303,W2302))</f>
        <v/>
      </c>
    </row>
    <row r="2304" customFormat="false" ht="14.1" hidden="false" customHeight="false" outlineLevel="0" collapsed="false">
      <c r="H2304" s="8" t="n">
        <f aca="false">IF(ISBLANK(D2304),,LEFT(D2304,LEN(D2304)-6)*1)</f>
        <v>0</v>
      </c>
      <c r="I2304" s="9" t="str">
        <f aca="false">IF(ISBLANK(A2304),"",-B2304*C2304)</f>
        <v/>
      </c>
      <c r="J2304" s="9" t="str">
        <f aca="false">IF(ISBLANK(A2304),"",-SUM(I$3:I2304))</f>
        <v/>
      </c>
      <c r="K2304" s="9" t="str">
        <f aca="false">IF(ISBLANK(A2304),"",SUMPRODUCT(O2304:R2304,T2304:W2304)-J2304)</f>
        <v/>
      </c>
      <c r="L2304" s="5" t="str">
        <f aca="false">IF(ISBLANK(A2304),"",K2304/$M$1)</f>
        <v/>
      </c>
      <c r="M2304" s="5" t="str">
        <f aca="false">IF(ISBLANK(A2304),"",K2304/($M$1+SUM(K$3:K2303)))</f>
        <v/>
      </c>
      <c r="N2304" s="0" t="str">
        <f aca="false">IF(ISBLANK(A2304),"",IF(H2305=0,NETWORKDAYS($H$3,H2304,holiday!$B$2:$B$10),IF(DAY(H2304)&lt;DAY(H2305),NETWORKDAYS($H$3,H2304,holiday!$B$2:$B$10),0)))</f>
        <v/>
      </c>
      <c r="O2304" s="0" t="str">
        <f aca="false">IF(ISBLANK(A2304),"",SUMIF($A$3:$A2304,O$2,$B$3:$B2304))</f>
        <v/>
      </c>
      <c r="P2304" s="0" t="str">
        <f aca="false">IF(ISBLANK(A2304),"",SUMIF($A$3:$A2304,P$2,$B$3:$B2304))</f>
        <v/>
      </c>
      <c r="Q2304" s="0" t="str">
        <f aca="false">IF(ISBLANK(A2304),"",SUMIF($A$3:$A2304,Q$2,$B$3:$B2304))</f>
        <v/>
      </c>
      <c r="R2304" s="0" t="str">
        <f aca="false">IF(ISBLANK(A2304),"",SUMIF($A$3:$A2304,R$2,$B$3:$B2304))</f>
        <v/>
      </c>
      <c r="T2304" s="9" t="str">
        <f aca="false">IF(ISBLANK(A2304),"",IF($A2304=T$2,$C2304,T2303))</f>
        <v/>
      </c>
      <c r="U2304" s="9" t="str">
        <f aca="false">IF(ISBLANK(A2304),"",IF($A2304=U$2,$C2304,U2303))</f>
        <v/>
      </c>
      <c r="V2304" s="9" t="str">
        <f aca="false">IF(ISBLANK(A2304),"",IF($A2304=V$2,$C2304,V2303))</f>
        <v/>
      </c>
      <c r="W2304" s="9" t="str">
        <f aca="false">IF(ISBLANK(A2304),"",IF($A2304=W$2,$C2304,W2303))</f>
        <v/>
      </c>
    </row>
    <row r="2305" customFormat="false" ht="14.1" hidden="false" customHeight="false" outlineLevel="0" collapsed="false">
      <c r="H2305" s="8" t="n">
        <f aca="false">IF(ISBLANK(D2305),,LEFT(D2305,LEN(D2305)-6)*1)</f>
        <v>0</v>
      </c>
      <c r="I2305" s="9" t="str">
        <f aca="false">IF(ISBLANK(A2305),"",-B2305*C2305)</f>
        <v/>
      </c>
      <c r="J2305" s="9" t="str">
        <f aca="false">IF(ISBLANK(A2305),"",-SUM(I$3:I2305))</f>
        <v/>
      </c>
      <c r="K2305" s="9" t="str">
        <f aca="false">IF(ISBLANK(A2305),"",SUMPRODUCT(O2305:R2305,T2305:W2305)-J2305)</f>
        <v/>
      </c>
      <c r="L2305" s="5" t="str">
        <f aca="false">IF(ISBLANK(A2305),"",K2305/$M$1)</f>
        <v/>
      </c>
      <c r="M2305" s="5" t="str">
        <f aca="false">IF(ISBLANK(A2305),"",K2305/($M$1+SUM(K$3:K2304)))</f>
        <v/>
      </c>
      <c r="N2305" s="0" t="str">
        <f aca="false">IF(ISBLANK(A2305),"",IF(H2306=0,NETWORKDAYS($H$3,H2305,holiday!$B$2:$B$10),IF(DAY(H2305)&lt;DAY(H2306),NETWORKDAYS($H$3,H2305,holiday!$B$2:$B$10),0)))</f>
        <v/>
      </c>
      <c r="O2305" s="0" t="str">
        <f aca="false">IF(ISBLANK(A2305),"",SUMIF($A$3:$A2305,O$2,$B$3:$B2305))</f>
        <v/>
      </c>
      <c r="P2305" s="0" t="str">
        <f aca="false">IF(ISBLANK(A2305),"",SUMIF($A$3:$A2305,P$2,$B$3:$B2305))</f>
        <v/>
      </c>
      <c r="Q2305" s="0" t="str">
        <f aca="false">IF(ISBLANK(A2305),"",SUMIF($A$3:$A2305,Q$2,$B$3:$B2305))</f>
        <v/>
      </c>
      <c r="R2305" s="0" t="str">
        <f aca="false">IF(ISBLANK(A2305),"",SUMIF($A$3:$A2305,R$2,$B$3:$B2305))</f>
        <v/>
      </c>
      <c r="T2305" s="9" t="str">
        <f aca="false">IF(ISBLANK(A2305),"",IF($A2305=T$2,$C2305,T2304))</f>
        <v/>
      </c>
      <c r="U2305" s="9" t="str">
        <f aca="false">IF(ISBLANK(A2305),"",IF($A2305=U$2,$C2305,U2304))</f>
        <v/>
      </c>
      <c r="V2305" s="9" t="str">
        <f aca="false">IF(ISBLANK(A2305),"",IF($A2305=V$2,$C2305,V2304))</f>
        <v/>
      </c>
      <c r="W2305" s="9" t="str">
        <f aca="false">IF(ISBLANK(A2305),"",IF($A2305=W$2,$C2305,W2304))</f>
        <v/>
      </c>
    </row>
    <row r="2306" customFormat="false" ht="14.1" hidden="false" customHeight="false" outlineLevel="0" collapsed="false">
      <c r="H2306" s="8" t="n">
        <f aca="false">IF(ISBLANK(D2306),,LEFT(D2306,LEN(D2306)-6)*1)</f>
        <v>0</v>
      </c>
      <c r="I2306" s="9" t="str">
        <f aca="false">IF(ISBLANK(A2306),"",-B2306*C2306)</f>
        <v/>
      </c>
      <c r="J2306" s="9" t="str">
        <f aca="false">IF(ISBLANK(A2306),"",-SUM(I$3:I2306))</f>
        <v/>
      </c>
      <c r="K2306" s="9" t="str">
        <f aca="false">IF(ISBLANK(A2306),"",SUMPRODUCT(O2306:R2306,T2306:W2306)-J2306)</f>
        <v/>
      </c>
      <c r="L2306" s="5" t="str">
        <f aca="false">IF(ISBLANK(A2306),"",K2306/$M$1)</f>
        <v/>
      </c>
      <c r="M2306" s="5" t="str">
        <f aca="false">IF(ISBLANK(A2306),"",K2306/($M$1+SUM(K$3:K2305)))</f>
        <v/>
      </c>
      <c r="N2306" s="0" t="str">
        <f aca="false">IF(ISBLANK(A2306),"",IF(H2307=0,NETWORKDAYS($H$3,H2306,holiday!$B$2:$B$10),IF(DAY(H2306)&lt;DAY(H2307),NETWORKDAYS($H$3,H2306,holiday!$B$2:$B$10),0)))</f>
        <v/>
      </c>
      <c r="O2306" s="0" t="str">
        <f aca="false">IF(ISBLANK(A2306),"",SUMIF($A$3:$A2306,O$2,$B$3:$B2306))</f>
        <v/>
      </c>
      <c r="P2306" s="0" t="str">
        <f aca="false">IF(ISBLANK(A2306),"",SUMIF($A$3:$A2306,P$2,$B$3:$B2306))</f>
        <v/>
      </c>
      <c r="Q2306" s="0" t="str">
        <f aca="false">IF(ISBLANK(A2306),"",SUMIF($A$3:$A2306,Q$2,$B$3:$B2306))</f>
        <v/>
      </c>
      <c r="R2306" s="0" t="str">
        <f aca="false">IF(ISBLANK(A2306),"",SUMIF($A$3:$A2306,R$2,$B$3:$B2306))</f>
        <v/>
      </c>
      <c r="T2306" s="9" t="str">
        <f aca="false">IF(ISBLANK(A2306),"",IF($A2306=T$2,$C2306,T2305))</f>
        <v/>
      </c>
      <c r="U2306" s="9" t="str">
        <f aca="false">IF(ISBLANK(A2306),"",IF($A2306=U$2,$C2306,U2305))</f>
        <v/>
      </c>
      <c r="V2306" s="9" t="str">
        <f aca="false">IF(ISBLANK(A2306),"",IF($A2306=V$2,$C2306,V2305))</f>
        <v/>
      </c>
      <c r="W2306" s="9" t="str">
        <f aca="false">IF(ISBLANK(A2306),"",IF($A2306=W$2,$C2306,W2305))</f>
        <v/>
      </c>
    </row>
    <row r="2307" customFormat="false" ht="14.1" hidden="false" customHeight="false" outlineLevel="0" collapsed="false">
      <c r="H2307" s="8" t="n">
        <f aca="false">IF(ISBLANK(D2307),,LEFT(D2307,LEN(D2307)-6)*1)</f>
        <v>0</v>
      </c>
      <c r="I2307" s="9" t="str">
        <f aca="false">IF(ISBLANK(A2307),"",-B2307*C2307)</f>
        <v/>
      </c>
      <c r="J2307" s="9" t="str">
        <f aca="false">IF(ISBLANK(A2307),"",-SUM(I$3:I2307))</f>
        <v/>
      </c>
      <c r="K2307" s="9" t="str">
        <f aca="false">IF(ISBLANK(A2307),"",SUMPRODUCT(O2307:R2307,T2307:W2307)-J2307)</f>
        <v/>
      </c>
      <c r="L2307" s="5" t="str">
        <f aca="false">IF(ISBLANK(A2307),"",K2307/$M$1)</f>
        <v/>
      </c>
      <c r="M2307" s="5" t="str">
        <f aca="false">IF(ISBLANK(A2307),"",K2307/($M$1+SUM(K$3:K2306)))</f>
        <v/>
      </c>
      <c r="N2307" s="0" t="str">
        <f aca="false">IF(ISBLANK(A2307),"",IF(H2308=0,NETWORKDAYS($H$3,H2307,holiday!$B$2:$B$10),IF(DAY(H2307)&lt;DAY(H2308),NETWORKDAYS($H$3,H2307,holiday!$B$2:$B$10),0)))</f>
        <v/>
      </c>
      <c r="O2307" s="0" t="str">
        <f aca="false">IF(ISBLANK(A2307),"",SUMIF($A$3:$A2307,O$2,$B$3:$B2307))</f>
        <v/>
      </c>
      <c r="P2307" s="0" t="str">
        <f aca="false">IF(ISBLANK(A2307),"",SUMIF($A$3:$A2307,P$2,$B$3:$B2307))</f>
        <v/>
      </c>
      <c r="Q2307" s="0" t="str">
        <f aca="false">IF(ISBLANK(A2307),"",SUMIF($A$3:$A2307,Q$2,$B$3:$B2307))</f>
        <v/>
      </c>
      <c r="R2307" s="0" t="str">
        <f aca="false">IF(ISBLANK(A2307),"",SUMIF($A$3:$A2307,R$2,$B$3:$B2307))</f>
        <v/>
      </c>
      <c r="T2307" s="9" t="str">
        <f aca="false">IF(ISBLANK(A2307),"",IF($A2307=T$2,$C2307,T2306))</f>
        <v/>
      </c>
      <c r="U2307" s="9" t="str">
        <f aca="false">IF(ISBLANK(A2307),"",IF($A2307=U$2,$C2307,U2306))</f>
        <v/>
      </c>
      <c r="V2307" s="9" t="str">
        <f aca="false">IF(ISBLANK(A2307),"",IF($A2307=V$2,$C2307,V2306))</f>
        <v/>
      </c>
      <c r="W2307" s="9" t="str">
        <f aca="false">IF(ISBLANK(A2307),"",IF($A2307=W$2,$C2307,W2306))</f>
        <v/>
      </c>
    </row>
    <row r="2308" customFormat="false" ht="14.1" hidden="false" customHeight="false" outlineLevel="0" collapsed="false">
      <c r="H2308" s="8" t="n">
        <f aca="false">IF(ISBLANK(D2308),,LEFT(D2308,LEN(D2308)-6)*1)</f>
        <v>0</v>
      </c>
      <c r="I2308" s="9" t="str">
        <f aca="false">IF(ISBLANK(A2308),"",-B2308*C2308)</f>
        <v/>
      </c>
      <c r="J2308" s="9" t="str">
        <f aca="false">IF(ISBLANK(A2308),"",-SUM(I$3:I2308))</f>
        <v/>
      </c>
      <c r="K2308" s="9" t="str">
        <f aca="false">IF(ISBLANK(A2308),"",SUMPRODUCT(O2308:R2308,T2308:W2308)-J2308)</f>
        <v/>
      </c>
      <c r="L2308" s="5" t="str">
        <f aca="false">IF(ISBLANK(A2308),"",K2308/$M$1)</f>
        <v/>
      </c>
      <c r="M2308" s="5" t="str">
        <f aca="false">IF(ISBLANK(A2308),"",K2308/($M$1+SUM(K$3:K2307)))</f>
        <v/>
      </c>
      <c r="N2308" s="0" t="str">
        <f aca="false">IF(ISBLANK(A2308),"",IF(H2309=0,NETWORKDAYS($H$3,H2308,holiday!$B$2:$B$10),IF(DAY(H2308)&lt;DAY(H2309),NETWORKDAYS($H$3,H2308,holiday!$B$2:$B$10),0)))</f>
        <v/>
      </c>
      <c r="O2308" s="0" t="str">
        <f aca="false">IF(ISBLANK(A2308),"",SUMIF($A$3:$A2308,O$2,$B$3:$B2308))</f>
        <v/>
      </c>
      <c r="P2308" s="0" t="str">
        <f aca="false">IF(ISBLANK(A2308),"",SUMIF($A$3:$A2308,P$2,$B$3:$B2308))</f>
        <v/>
      </c>
      <c r="Q2308" s="0" t="str">
        <f aca="false">IF(ISBLANK(A2308),"",SUMIF($A$3:$A2308,Q$2,$B$3:$B2308))</f>
        <v/>
      </c>
      <c r="R2308" s="0" t="str">
        <f aca="false">IF(ISBLANK(A2308),"",SUMIF($A$3:$A2308,R$2,$B$3:$B2308))</f>
        <v/>
      </c>
      <c r="T2308" s="9" t="str">
        <f aca="false">IF(ISBLANK(A2308),"",IF($A2308=T$2,$C2308,T2307))</f>
        <v/>
      </c>
      <c r="U2308" s="9" t="str">
        <f aca="false">IF(ISBLANK(A2308),"",IF($A2308=U$2,$C2308,U2307))</f>
        <v/>
      </c>
      <c r="V2308" s="9" t="str">
        <f aca="false">IF(ISBLANK(A2308),"",IF($A2308=V$2,$C2308,V2307))</f>
        <v/>
      </c>
      <c r="W2308" s="9" t="str">
        <f aca="false">IF(ISBLANK(A2308),"",IF($A2308=W$2,$C2308,W2307))</f>
        <v/>
      </c>
    </row>
    <row r="2309" customFormat="false" ht="14.1" hidden="false" customHeight="false" outlineLevel="0" collapsed="false">
      <c r="H2309" s="8" t="n">
        <f aca="false">IF(ISBLANK(D2309),,LEFT(D2309,LEN(D2309)-6)*1)</f>
        <v>0</v>
      </c>
      <c r="I2309" s="9" t="str">
        <f aca="false">IF(ISBLANK(A2309),"",-B2309*C2309)</f>
        <v/>
      </c>
      <c r="J2309" s="9" t="str">
        <f aca="false">IF(ISBLANK(A2309),"",-SUM(I$3:I2309))</f>
        <v/>
      </c>
      <c r="K2309" s="9" t="str">
        <f aca="false">IF(ISBLANK(A2309),"",SUMPRODUCT(O2309:R2309,T2309:W2309)-J2309)</f>
        <v/>
      </c>
      <c r="L2309" s="5" t="str">
        <f aca="false">IF(ISBLANK(A2309),"",K2309/$M$1)</f>
        <v/>
      </c>
      <c r="M2309" s="5" t="str">
        <f aca="false">IF(ISBLANK(A2309),"",K2309/($M$1+SUM(K$3:K2308)))</f>
        <v/>
      </c>
      <c r="N2309" s="0" t="str">
        <f aca="false">IF(ISBLANK(A2309),"",IF(H2310=0,NETWORKDAYS($H$3,H2309,holiday!$B$2:$B$10),IF(DAY(H2309)&lt;DAY(H2310),NETWORKDAYS($H$3,H2309,holiday!$B$2:$B$10),0)))</f>
        <v/>
      </c>
      <c r="O2309" s="0" t="str">
        <f aca="false">IF(ISBLANK(A2309),"",SUMIF($A$3:$A2309,O$2,$B$3:$B2309))</f>
        <v/>
      </c>
      <c r="P2309" s="0" t="str">
        <f aca="false">IF(ISBLANK(A2309),"",SUMIF($A$3:$A2309,P$2,$B$3:$B2309))</f>
        <v/>
      </c>
      <c r="Q2309" s="0" t="str">
        <f aca="false">IF(ISBLANK(A2309),"",SUMIF($A$3:$A2309,Q$2,$B$3:$B2309))</f>
        <v/>
      </c>
      <c r="R2309" s="0" t="str">
        <f aca="false">IF(ISBLANK(A2309),"",SUMIF($A$3:$A2309,R$2,$B$3:$B2309))</f>
        <v/>
      </c>
      <c r="T2309" s="9" t="str">
        <f aca="false">IF(ISBLANK(A2309),"",IF($A2309=T$2,$C2309,T2308))</f>
        <v/>
      </c>
      <c r="U2309" s="9" t="str">
        <f aca="false">IF(ISBLANK(A2309),"",IF($A2309=U$2,$C2309,U2308))</f>
        <v/>
      </c>
      <c r="V2309" s="9" t="str">
        <f aca="false">IF(ISBLANK(A2309),"",IF($A2309=V$2,$C2309,V2308))</f>
        <v/>
      </c>
      <c r="W2309" s="9" t="str">
        <f aca="false">IF(ISBLANK(A2309),"",IF($A2309=W$2,$C2309,W2308))</f>
        <v/>
      </c>
    </row>
    <row r="2310" customFormat="false" ht="14.1" hidden="false" customHeight="false" outlineLevel="0" collapsed="false">
      <c r="H2310" s="8" t="n">
        <f aca="false">IF(ISBLANK(D2310),,LEFT(D2310,LEN(D2310)-6)*1)</f>
        <v>0</v>
      </c>
      <c r="I2310" s="9" t="str">
        <f aca="false">IF(ISBLANK(A2310),"",-B2310*C2310)</f>
        <v/>
      </c>
      <c r="J2310" s="9" t="str">
        <f aca="false">IF(ISBLANK(A2310),"",-SUM(I$3:I2310))</f>
        <v/>
      </c>
      <c r="K2310" s="9" t="str">
        <f aca="false">IF(ISBLANK(A2310),"",SUMPRODUCT(O2310:R2310,T2310:W2310)-J2310)</f>
        <v/>
      </c>
      <c r="L2310" s="5" t="str">
        <f aca="false">IF(ISBLANK(A2310),"",K2310/$M$1)</f>
        <v/>
      </c>
      <c r="M2310" s="5" t="str">
        <f aca="false">IF(ISBLANK(A2310),"",K2310/($M$1+SUM(K$3:K2309)))</f>
        <v/>
      </c>
      <c r="N2310" s="0" t="str">
        <f aca="false">IF(ISBLANK(A2310),"",IF(H2311=0,NETWORKDAYS($H$3,H2310,holiday!$B$2:$B$10),IF(DAY(H2310)&lt;DAY(H2311),NETWORKDAYS($H$3,H2310,holiday!$B$2:$B$10),0)))</f>
        <v/>
      </c>
      <c r="O2310" s="0" t="str">
        <f aca="false">IF(ISBLANK(A2310),"",SUMIF($A$3:$A2310,O$2,$B$3:$B2310))</f>
        <v/>
      </c>
      <c r="P2310" s="0" t="str">
        <f aca="false">IF(ISBLANK(A2310),"",SUMIF($A$3:$A2310,P$2,$B$3:$B2310))</f>
        <v/>
      </c>
      <c r="Q2310" s="0" t="str">
        <f aca="false">IF(ISBLANK(A2310),"",SUMIF($A$3:$A2310,Q$2,$B$3:$B2310))</f>
        <v/>
      </c>
      <c r="R2310" s="0" t="str">
        <f aca="false">IF(ISBLANK(A2310),"",SUMIF($A$3:$A2310,R$2,$B$3:$B2310))</f>
        <v/>
      </c>
      <c r="T2310" s="9" t="str">
        <f aca="false">IF(ISBLANK(A2310),"",IF($A2310=T$2,$C2310,T2309))</f>
        <v/>
      </c>
      <c r="U2310" s="9" t="str">
        <f aca="false">IF(ISBLANK(A2310),"",IF($A2310=U$2,$C2310,U2309))</f>
        <v/>
      </c>
      <c r="V2310" s="9" t="str">
        <f aca="false">IF(ISBLANK(A2310),"",IF($A2310=V$2,$C2310,V2309))</f>
        <v/>
      </c>
      <c r="W2310" s="9" t="str">
        <f aca="false">IF(ISBLANK(A2310),"",IF($A2310=W$2,$C2310,W2309))</f>
        <v/>
      </c>
    </row>
    <row r="2311" customFormat="false" ht="14.1" hidden="false" customHeight="false" outlineLevel="0" collapsed="false">
      <c r="H2311" s="8" t="n">
        <f aca="false">IF(ISBLANK(D2311),,LEFT(D2311,LEN(D2311)-6)*1)</f>
        <v>0</v>
      </c>
      <c r="I2311" s="9" t="str">
        <f aca="false">IF(ISBLANK(A2311),"",-B2311*C2311)</f>
        <v/>
      </c>
      <c r="J2311" s="9" t="str">
        <f aca="false">IF(ISBLANK(A2311),"",-SUM(I$3:I2311))</f>
        <v/>
      </c>
      <c r="K2311" s="9" t="str">
        <f aca="false">IF(ISBLANK(A2311),"",SUMPRODUCT(O2311:R2311,T2311:W2311)-J2311)</f>
        <v/>
      </c>
      <c r="L2311" s="5" t="str">
        <f aca="false">IF(ISBLANK(A2311),"",K2311/$M$1)</f>
        <v/>
      </c>
      <c r="M2311" s="5" t="str">
        <f aca="false">IF(ISBLANK(A2311),"",K2311/($M$1+SUM(K$3:K2310)))</f>
        <v/>
      </c>
      <c r="N2311" s="0" t="str">
        <f aca="false">IF(ISBLANK(A2311),"",IF(H2312=0,NETWORKDAYS($H$3,H2311,holiday!$B$2:$B$10),IF(DAY(H2311)&lt;DAY(H2312),NETWORKDAYS($H$3,H2311,holiday!$B$2:$B$10),0)))</f>
        <v/>
      </c>
      <c r="O2311" s="0" t="str">
        <f aca="false">IF(ISBLANK(A2311),"",SUMIF($A$3:$A2311,O$2,$B$3:$B2311))</f>
        <v/>
      </c>
      <c r="P2311" s="0" t="str">
        <f aca="false">IF(ISBLANK(A2311),"",SUMIF($A$3:$A2311,P$2,$B$3:$B2311))</f>
        <v/>
      </c>
      <c r="Q2311" s="0" t="str">
        <f aca="false">IF(ISBLANK(A2311),"",SUMIF($A$3:$A2311,Q$2,$B$3:$B2311))</f>
        <v/>
      </c>
      <c r="R2311" s="0" t="str">
        <f aca="false">IF(ISBLANK(A2311),"",SUMIF($A$3:$A2311,R$2,$B$3:$B2311))</f>
        <v/>
      </c>
      <c r="T2311" s="9" t="str">
        <f aca="false">IF(ISBLANK(A2311),"",IF($A2311=T$2,$C2311,T2310))</f>
        <v/>
      </c>
      <c r="U2311" s="9" t="str">
        <f aca="false">IF(ISBLANK(A2311),"",IF($A2311=U$2,$C2311,U2310))</f>
        <v/>
      </c>
      <c r="V2311" s="9" t="str">
        <f aca="false">IF(ISBLANK(A2311),"",IF($A2311=V$2,$C2311,V2310))</f>
        <v/>
      </c>
      <c r="W2311" s="9" t="str">
        <f aca="false">IF(ISBLANK(A2311),"",IF($A2311=W$2,$C2311,W2310))</f>
        <v/>
      </c>
    </row>
    <row r="2312" customFormat="false" ht="14.1" hidden="false" customHeight="false" outlineLevel="0" collapsed="false">
      <c r="H2312" s="8" t="n">
        <f aca="false">IF(ISBLANK(D2312),,LEFT(D2312,LEN(D2312)-6)*1)</f>
        <v>0</v>
      </c>
      <c r="I2312" s="9" t="str">
        <f aca="false">IF(ISBLANK(A2312),"",-B2312*C2312)</f>
        <v/>
      </c>
      <c r="J2312" s="9" t="str">
        <f aca="false">IF(ISBLANK(A2312),"",-SUM(I$3:I2312))</f>
        <v/>
      </c>
      <c r="K2312" s="9" t="str">
        <f aca="false">IF(ISBLANK(A2312),"",SUMPRODUCT(O2312:R2312,T2312:W2312)-J2312)</f>
        <v/>
      </c>
      <c r="L2312" s="5" t="str">
        <f aca="false">IF(ISBLANK(A2312),"",K2312/$M$1)</f>
        <v/>
      </c>
      <c r="M2312" s="5" t="str">
        <f aca="false">IF(ISBLANK(A2312),"",K2312/($M$1+SUM(K$3:K2311)))</f>
        <v/>
      </c>
      <c r="N2312" s="0" t="str">
        <f aca="false">IF(ISBLANK(A2312),"",IF(H2313=0,NETWORKDAYS($H$3,H2312,holiday!$B$2:$B$10),IF(DAY(H2312)&lt;DAY(H2313),NETWORKDAYS($H$3,H2312,holiday!$B$2:$B$10),0)))</f>
        <v/>
      </c>
      <c r="O2312" s="0" t="str">
        <f aca="false">IF(ISBLANK(A2312),"",SUMIF($A$3:$A2312,O$2,$B$3:$B2312))</f>
        <v/>
      </c>
      <c r="P2312" s="0" t="str">
        <f aca="false">IF(ISBLANK(A2312),"",SUMIF($A$3:$A2312,P$2,$B$3:$B2312))</f>
        <v/>
      </c>
      <c r="Q2312" s="0" t="str">
        <f aca="false">IF(ISBLANK(A2312),"",SUMIF($A$3:$A2312,Q$2,$B$3:$B2312))</f>
        <v/>
      </c>
      <c r="R2312" s="0" t="str">
        <f aca="false">IF(ISBLANK(A2312),"",SUMIF($A$3:$A2312,R$2,$B$3:$B2312))</f>
        <v/>
      </c>
      <c r="T2312" s="9" t="str">
        <f aca="false">IF(ISBLANK(A2312),"",IF($A2312=T$2,$C2312,T2311))</f>
        <v/>
      </c>
      <c r="U2312" s="9" t="str">
        <f aca="false">IF(ISBLANK(A2312),"",IF($A2312=U$2,$C2312,U2311))</f>
        <v/>
      </c>
      <c r="V2312" s="9" t="str">
        <f aca="false">IF(ISBLANK(A2312),"",IF($A2312=V$2,$C2312,V2311))</f>
        <v/>
      </c>
      <c r="W2312" s="9" t="str">
        <f aca="false">IF(ISBLANK(A2312),"",IF($A2312=W$2,$C2312,W2311))</f>
        <v/>
      </c>
    </row>
    <row r="2313" customFormat="false" ht="14.1" hidden="false" customHeight="false" outlineLevel="0" collapsed="false">
      <c r="H2313" s="8" t="n">
        <f aca="false">IF(ISBLANK(D2313),,LEFT(D2313,LEN(D2313)-6)*1)</f>
        <v>0</v>
      </c>
      <c r="I2313" s="9" t="str">
        <f aca="false">IF(ISBLANK(A2313),"",-B2313*C2313)</f>
        <v/>
      </c>
      <c r="J2313" s="9" t="str">
        <f aca="false">IF(ISBLANK(A2313),"",-SUM(I$3:I2313))</f>
        <v/>
      </c>
      <c r="K2313" s="9" t="str">
        <f aca="false">IF(ISBLANK(A2313),"",SUMPRODUCT(O2313:R2313,T2313:W2313)-J2313)</f>
        <v/>
      </c>
      <c r="L2313" s="5" t="str">
        <f aca="false">IF(ISBLANK(A2313),"",K2313/$M$1)</f>
        <v/>
      </c>
      <c r="M2313" s="5" t="str">
        <f aca="false">IF(ISBLANK(A2313),"",K2313/($M$1+SUM(K$3:K2312)))</f>
        <v/>
      </c>
      <c r="N2313" s="0" t="str">
        <f aca="false">IF(ISBLANK(A2313),"",IF(H2314=0,NETWORKDAYS($H$3,H2313,holiday!$B$2:$B$10),IF(DAY(H2313)&lt;DAY(H2314),NETWORKDAYS($H$3,H2313,holiday!$B$2:$B$10),0)))</f>
        <v/>
      </c>
      <c r="O2313" s="0" t="str">
        <f aca="false">IF(ISBLANK(A2313),"",SUMIF($A$3:$A2313,O$2,$B$3:$B2313))</f>
        <v/>
      </c>
      <c r="P2313" s="0" t="str">
        <f aca="false">IF(ISBLANK(A2313),"",SUMIF($A$3:$A2313,P$2,$B$3:$B2313))</f>
        <v/>
      </c>
      <c r="Q2313" s="0" t="str">
        <f aca="false">IF(ISBLANK(A2313),"",SUMIF($A$3:$A2313,Q$2,$B$3:$B2313))</f>
        <v/>
      </c>
      <c r="R2313" s="0" t="str">
        <f aca="false">IF(ISBLANK(A2313),"",SUMIF($A$3:$A2313,R$2,$B$3:$B2313))</f>
        <v/>
      </c>
      <c r="T2313" s="9" t="str">
        <f aca="false">IF(ISBLANK(A2313),"",IF($A2313=T$2,$C2313,T2312))</f>
        <v/>
      </c>
      <c r="U2313" s="9" t="str">
        <f aca="false">IF(ISBLANK(A2313),"",IF($A2313=U$2,$C2313,U2312))</f>
        <v/>
      </c>
      <c r="V2313" s="9" t="str">
        <f aca="false">IF(ISBLANK(A2313),"",IF($A2313=V$2,$C2313,V2312))</f>
        <v/>
      </c>
      <c r="W2313" s="9" t="str">
        <f aca="false">IF(ISBLANK(A2313),"",IF($A2313=W$2,$C2313,W2312))</f>
        <v/>
      </c>
    </row>
    <row r="2314" customFormat="false" ht="14.1" hidden="false" customHeight="false" outlineLevel="0" collapsed="false">
      <c r="H2314" s="8" t="n">
        <f aca="false">IF(ISBLANK(D2314),,LEFT(D2314,LEN(D2314)-6)*1)</f>
        <v>0</v>
      </c>
      <c r="I2314" s="9" t="str">
        <f aca="false">IF(ISBLANK(A2314),"",-B2314*C2314)</f>
        <v/>
      </c>
      <c r="J2314" s="9" t="str">
        <f aca="false">IF(ISBLANK(A2314),"",-SUM(I$3:I2314))</f>
        <v/>
      </c>
      <c r="K2314" s="9" t="str">
        <f aca="false">IF(ISBLANK(A2314),"",SUMPRODUCT(O2314:R2314,T2314:W2314)-J2314)</f>
        <v/>
      </c>
      <c r="L2314" s="5" t="str">
        <f aca="false">IF(ISBLANK(A2314),"",K2314/$M$1)</f>
        <v/>
      </c>
      <c r="M2314" s="5" t="str">
        <f aca="false">IF(ISBLANK(A2314),"",K2314/($M$1+SUM(K$3:K2313)))</f>
        <v/>
      </c>
      <c r="N2314" s="0" t="str">
        <f aca="false">IF(ISBLANK(A2314),"",IF(H2315=0,NETWORKDAYS($H$3,H2314,holiday!$B$2:$B$10),IF(DAY(H2314)&lt;DAY(H2315),NETWORKDAYS($H$3,H2314,holiday!$B$2:$B$10),0)))</f>
        <v/>
      </c>
      <c r="O2314" s="0" t="str">
        <f aca="false">IF(ISBLANK(A2314),"",SUMIF($A$3:$A2314,O$2,$B$3:$B2314))</f>
        <v/>
      </c>
      <c r="P2314" s="0" t="str">
        <f aca="false">IF(ISBLANK(A2314),"",SUMIF($A$3:$A2314,P$2,$B$3:$B2314))</f>
        <v/>
      </c>
      <c r="Q2314" s="0" t="str">
        <f aca="false">IF(ISBLANK(A2314),"",SUMIF($A$3:$A2314,Q$2,$B$3:$B2314))</f>
        <v/>
      </c>
      <c r="R2314" s="0" t="str">
        <f aca="false">IF(ISBLANK(A2314),"",SUMIF($A$3:$A2314,R$2,$B$3:$B2314))</f>
        <v/>
      </c>
      <c r="T2314" s="9" t="str">
        <f aca="false">IF(ISBLANK(A2314),"",IF($A2314=T$2,$C2314,T2313))</f>
        <v/>
      </c>
      <c r="U2314" s="9" t="str">
        <f aca="false">IF(ISBLANK(A2314),"",IF($A2314=U$2,$C2314,U2313))</f>
        <v/>
      </c>
      <c r="V2314" s="9" t="str">
        <f aca="false">IF(ISBLANK(A2314),"",IF($A2314=V$2,$C2314,V2313))</f>
        <v/>
      </c>
      <c r="W2314" s="9" t="str">
        <f aca="false">IF(ISBLANK(A2314),"",IF($A2314=W$2,$C2314,W2313))</f>
        <v/>
      </c>
    </row>
    <row r="2315" customFormat="false" ht="14.1" hidden="false" customHeight="false" outlineLevel="0" collapsed="false">
      <c r="H2315" s="8" t="n">
        <f aca="false">IF(ISBLANK(D2315),,LEFT(D2315,LEN(D2315)-6)*1)</f>
        <v>0</v>
      </c>
      <c r="I2315" s="9" t="str">
        <f aca="false">IF(ISBLANK(A2315),"",-B2315*C2315)</f>
        <v/>
      </c>
      <c r="J2315" s="9" t="str">
        <f aca="false">IF(ISBLANK(A2315),"",-SUM(I$3:I2315))</f>
        <v/>
      </c>
      <c r="K2315" s="9" t="str">
        <f aca="false">IF(ISBLANK(A2315),"",SUMPRODUCT(O2315:R2315,T2315:W2315)-J2315)</f>
        <v/>
      </c>
      <c r="L2315" s="5" t="str">
        <f aca="false">IF(ISBLANK(A2315),"",K2315/$M$1)</f>
        <v/>
      </c>
      <c r="M2315" s="5" t="str">
        <f aca="false">IF(ISBLANK(A2315),"",K2315/($M$1+SUM(K$3:K2314)))</f>
        <v/>
      </c>
      <c r="N2315" s="0" t="str">
        <f aca="false">IF(ISBLANK(A2315),"",IF(H2316=0,NETWORKDAYS($H$3,H2315,holiday!$B$2:$B$10),IF(DAY(H2315)&lt;DAY(H2316),NETWORKDAYS($H$3,H2315,holiday!$B$2:$B$10),0)))</f>
        <v/>
      </c>
      <c r="O2315" s="0" t="str">
        <f aca="false">IF(ISBLANK(A2315),"",SUMIF($A$3:$A2315,O$2,$B$3:$B2315))</f>
        <v/>
      </c>
      <c r="P2315" s="0" t="str">
        <f aca="false">IF(ISBLANK(A2315),"",SUMIF($A$3:$A2315,P$2,$B$3:$B2315))</f>
        <v/>
      </c>
      <c r="Q2315" s="0" t="str">
        <f aca="false">IF(ISBLANK(A2315),"",SUMIF($A$3:$A2315,Q$2,$B$3:$B2315))</f>
        <v/>
      </c>
      <c r="R2315" s="0" t="str">
        <f aca="false">IF(ISBLANK(A2315),"",SUMIF($A$3:$A2315,R$2,$B$3:$B2315))</f>
        <v/>
      </c>
      <c r="T2315" s="9" t="str">
        <f aca="false">IF(ISBLANK(A2315),"",IF($A2315=T$2,$C2315,T2314))</f>
        <v/>
      </c>
      <c r="U2315" s="9" t="str">
        <f aca="false">IF(ISBLANK(A2315),"",IF($A2315=U$2,$C2315,U2314))</f>
        <v/>
      </c>
      <c r="V2315" s="9" t="str">
        <f aca="false">IF(ISBLANK(A2315),"",IF($A2315=V$2,$C2315,V2314))</f>
        <v/>
      </c>
      <c r="W2315" s="9" t="str">
        <f aca="false">IF(ISBLANK(A2315),"",IF($A2315=W$2,$C2315,W2314))</f>
        <v/>
      </c>
    </row>
    <row r="2316" customFormat="false" ht="14.1" hidden="false" customHeight="false" outlineLevel="0" collapsed="false">
      <c r="H2316" s="8" t="n">
        <f aca="false">IF(ISBLANK(D2316),,LEFT(D2316,LEN(D2316)-6)*1)</f>
        <v>0</v>
      </c>
      <c r="I2316" s="9" t="str">
        <f aca="false">IF(ISBLANK(A2316),"",-B2316*C2316)</f>
        <v/>
      </c>
      <c r="J2316" s="9" t="str">
        <f aca="false">IF(ISBLANK(A2316),"",-SUM(I$3:I2316))</f>
        <v/>
      </c>
      <c r="K2316" s="9" t="str">
        <f aca="false">IF(ISBLANK(A2316),"",SUMPRODUCT(O2316:R2316,T2316:W2316)-J2316)</f>
        <v/>
      </c>
      <c r="L2316" s="5" t="str">
        <f aca="false">IF(ISBLANK(A2316),"",K2316/$M$1)</f>
        <v/>
      </c>
      <c r="M2316" s="5" t="str">
        <f aca="false">IF(ISBLANK(A2316),"",K2316/($M$1+SUM(K$3:K2315)))</f>
        <v/>
      </c>
      <c r="N2316" s="0" t="str">
        <f aca="false">IF(ISBLANK(A2316),"",IF(H2317=0,NETWORKDAYS($H$3,H2316,holiday!$B$2:$B$10),IF(DAY(H2316)&lt;DAY(H2317),NETWORKDAYS($H$3,H2316,holiday!$B$2:$B$10),0)))</f>
        <v/>
      </c>
      <c r="O2316" s="0" t="str">
        <f aca="false">IF(ISBLANK(A2316),"",SUMIF($A$3:$A2316,O$2,$B$3:$B2316))</f>
        <v/>
      </c>
      <c r="P2316" s="0" t="str">
        <f aca="false">IF(ISBLANK(A2316),"",SUMIF($A$3:$A2316,P$2,$B$3:$B2316))</f>
        <v/>
      </c>
      <c r="Q2316" s="0" t="str">
        <f aca="false">IF(ISBLANK(A2316),"",SUMIF($A$3:$A2316,Q$2,$B$3:$B2316))</f>
        <v/>
      </c>
      <c r="R2316" s="0" t="str">
        <f aca="false">IF(ISBLANK(A2316),"",SUMIF($A$3:$A2316,R$2,$B$3:$B2316))</f>
        <v/>
      </c>
      <c r="T2316" s="9" t="str">
        <f aca="false">IF(ISBLANK(A2316),"",IF($A2316=T$2,$C2316,T2315))</f>
        <v/>
      </c>
      <c r="U2316" s="9" t="str">
        <f aca="false">IF(ISBLANK(A2316),"",IF($A2316=U$2,$C2316,U2315))</f>
        <v/>
      </c>
      <c r="V2316" s="9" t="str">
        <f aca="false">IF(ISBLANK(A2316),"",IF($A2316=V$2,$C2316,V2315))</f>
        <v/>
      </c>
      <c r="W2316" s="9" t="str">
        <f aca="false">IF(ISBLANK(A2316),"",IF($A2316=W$2,$C2316,W2315))</f>
        <v/>
      </c>
    </row>
    <row r="2317" customFormat="false" ht="14.1" hidden="false" customHeight="false" outlineLevel="0" collapsed="false">
      <c r="H2317" s="8" t="n">
        <f aca="false">IF(ISBLANK(D2317),,LEFT(D2317,LEN(D2317)-6)*1)</f>
        <v>0</v>
      </c>
      <c r="I2317" s="9" t="str">
        <f aca="false">IF(ISBLANK(A2317),"",-B2317*C2317)</f>
        <v/>
      </c>
      <c r="J2317" s="9" t="str">
        <f aca="false">IF(ISBLANK(A2317),"",-SUM(I$3:I2317))</f>
        <v/>
      </c>
      <c r="K2317" s="9" t="str">
        <f aca="false">IF(ISBLANK(A2317),"",SUMPRODUCT(O2317:R2317,T2317:W2317)-J2317)</f>
        <v/>
      </c>
      <c r="L2317" s="5" t="str">
        <f aca="false">IF(ISBLANK(A2317),"",K2317/$M$1)</f>
        <v/>
      </c>
      <c r="M2317" s="5" t="str">
        <f aca="false">IF(ISBLANK(A2317),"",K2317/($M$1+SUM(K$3:K2316)))</f>
        <v/>
      </c>
      <c r="N2317" s="0" t="str">
        <f aca="false">IF(ISBLANK(A2317),"",IF(H2318=0,NETWORKDAYS($H$3,H2317,holiday!$B$2:$B$10),IF(DAY(H2317)&lt;DAY(H2318),NETWORKDAYS($H$3,H2317,holiday!$B$2:$B$10),0)))</f>
        <v/>
      </c>
      <c r="O2317" s="0" t="str">
        <f aca="false">IF(ISBLANK(A2317),"",SUMIF($A$3:$A2317,O$2,$B$3:$B2317))</f>
        <v/>
      </c>
      <c r="P2317" s="0" t="str">
        <f aca="false">IF(ISBLANK(A2317),"",SUMIF($A$3:$A2317,P$2,$B$3:$B2317))</f>
        <v/>
      </c>
      <c r="Q2317" s="0" t="str">
        <f aca="false">IF(ISBLANK(A2317),"",SUMIF($A$3:$A2317,Q$2,$B$3:$B2317))</f>
        <v/>
      </c>
      <c r="R2317" s="0" t="str">
        <f aca="false">IF(ISBLANK(A2317),"",SUMIF($A$3:$A2317,R$2,$B$3:$B2317))</f>
        <v/>
      </c>
      <c r="T2317" s="9" t="str">
        <f aca="false">IF(ISBLANK(A2317),"",IF($A2317=T$2,$C2317,T2316))</f>
        <v/>
      </c>
      <c r="U2317" s="9" t="str">
        <f aca="false">IF(ISBLANK(A2317),"",IF($A2317=U$2,$C2317,U2316))</f>
        <v/>
      </c>
      <c r="V2317" s="9" t="str">
        <f aca="false">IF(ISBLANK(A2317),"",IF($A2317=V$2,$C2317,V2316))</f>
        <v/>
      </c>
      <c r="W2317" s="9" t="str">
        <f aca="false">IF(ISBLANK(A2317),"",IF($A2317=W$2,$C2317,W2316))</f>
        <v/>
      </c>
    </row>
    <row r="2318" customFormat="false" ht="14.1" hidden="false" customHeight="false" outlineLevel="0" collapsed="false">
      <c r="H2318" s="8" t="n">
        <f aca="false">IF(ISBLANK(D2318),,LEFT(D2318,LEN(D2318)-6)*1)</f>
        <v>0</v>
      </c>
      <c r="I2318" s="9" t="str">
        <f aca="false">IF(ISBLANK(A2318),"",-B2318*C2318)</f>
        <v/>
      </c>
      <c r="J2318" s="9" t="str">
        <f aca="false">IF(ISBLANK(A2318),"",-SUM(I$3:I2318))</f>
        <v/>
      </c>
      <c r="K2318" s="9" t="str">
        <f aca="false">IF(ISBLANK(A2318),"",SUMPRODUCT(O2318:R2318,T2318:W2318)-J2318)</f>
        <v/>
      </c>
      <c r="L2318" s="5" t="str">
        <f aca="false">IF(ISBLANK(A2318),"",K2318/$M$1)</f>
        <v/>
      </c>
      <c r="M2318" s="5" t="str">
        <f aca="false">IF(ISBLANK(A2318),"",K2318/($M$1+SUM(K$3:K2317)))</f>
        <v/>
      </c>
      <c r="N2318" s="0" t="str">
        <f aca="false">IF(ISBLANK(A2318),"",IF(H2319=0,NETWORKDAYS($H$3,H2318,holiday!$B$2:$B$10),IF(DAY(H2318)&lt;DAY(H2319),NETWORKDAYS($H$3,H2318,holiday!$B$2:$B$10),0)))</f>
        <v/>
      </c>
      <c r="O2318" s="0" t="str">
        <f aca="false">IF(ISBLANK(A2318),"",SUMIF($A$3:$A2318,O$2,$B$3:$B2318))</f>
        <v/>
      </c>
      <c r="P2318" s="0" t="str">
        <f aca="false">IF(ISBLANK(A2318),"",SUMIF($A$3:$A2318,P$2,$B$3:$B2318))</f>
        <v/>
      </c>
      <c r="Q2318" s="0" t="str">
        <f aca="false">IF(ISBLANK(A2318),"",SUMIF($A$3:$A2318,Q$2,$B$3:$B2318))</f>
        <v/>
      </c>
      <c r="R2318" s="0" t="str">
        <f aca="false">IF(ISBLANK(A2318),"",SUMIF($A$3:$A2318,R$2,$B$3:$B2318))</f>
        <v/>
      </c>
      <c r="T2318" s="9" t="str">
        <f aca="false">IF(ISBLANK(A2318),"",IF($A2318=T$2,$C2318,T2317))</f>
        <v/>
      </c>
      <c r="U2318" s="9" t="str">
        <f aca="false">IF(ISBLANK(A2318),"",IF($A2318=U$2,$C2318,U2317))</f>
        <v/>
      </c>
      <c r="V2318" s="9" t="str">
        <f aca="false">IF(ISBLANK(A2318),"",IF($A2318=V$2,$C2318,V2317))</f>
        <v/>
      </c>
      <c r="W2318" s="9" t="str">
        <f aca="false">IF(ISBLANK(A2318),"",IF($A2318=W$2,$C2318,W2317))</f>
        <v/>
      </c>
    </row>
    <row r="2319" customFormat="false" ht="14.1" hidden="false" customHeight="false" outlineLevel="0" collapsed="false">
      <c r="H2319" s="8" t="n">
        <f aca="false">IF(ISBLANK(D2319),,LEFT(D2319,LEN(D2319)-6)*1)</f>
        <v>0</v>
      </c>
      <c r="I2319" s="9" t="str">
        <f aca="false">IF(ISBLANK(A2319),"",-B2319*C2319)</f>
        <v/>
      </c>
      <c r="J2319" s="9" t="str">
        <f aca="false">IF(ISBLANK(A2319),"",-SUM(I$3:I2319))</f>
        <v/>
      </c>
      <c r="K2319" s="9" t="str">
        <f aca="false">IF(ISBLANK(A2319),"",SUMPRODUCT(O2319:R2319,T2319:W2319)-J2319)</f>
        <v/>
      </c>
      <c r="L2319" s="5" t="str">
        <f aca="false">IF(ISBLANK(A2319),"",K2319/$M$1)</f>
        <v/>
      </c>
      <c r="M2319" s="5" t="str">
        <f aca="false">IF(ISBLANK(A2319),"",K2319/($M$1+SUM(K$3:K2318)))</f>
        <v/>
      </c>
      <c r="N2319" s="0" t="str">
        <f aca="false">IF(ISBLANK(A2319),"",IF(H2320=0,NETWORKDAYS($H$3,H2319,holiday!$B$2:$B$10),IF(DAY(H2319)&lt;DAY(H2320),NETWORKDAYS($H$3,H2319,holiday!$B$2:$B$10),0)))</f>
        <v/>
      </c>
      <c r="O2319" s="0" t="str">
        <f aca="false">IF(ISBLANK(A2319),"",SUMIF($A$3:$A2319,O$2,$B$3:$B2319))</f>
        <v/>
      </c>
      <c r="P2319" s="0" t="str">
        <f aca="false">IF(ISBLANK(A2319),"",SUMIF($A$3:$A2319,P$2,$B$3:$B2319))</f>
        <v/>
      </c>
      <c r="Q2319" s="0" t="str">
        <f aca="false">IF(ISBLANK(A2319),"",SUMIF($A$3:$A2319,Q$2,$B$3:$B2319))</f>
        <v/>
      </c>
      <c r="R2319" s="0" t="str">
        <f aca="false">IF(ISBLANK(A2319),"",SUMIF($A$3:$A2319,R$2,$B$3:$B2319))</f>
        <v/>
      </c>
      <c r="T2319" s="9" t="str">
        <f aca="false">IF(ISBLANK(A2319),"",IF($A2319=T$2,$C2319,T2318))</f>
        <v/>
      </c>
      <c r="U2319" s="9" t="str">
        <f aca="false">IF(ISBLANK(A2319),"",IF($A2319=U$2,$C2319,U2318))</f>
        <v/>
      </c>
      <c r="V2319" s="9" t="str">
        <f aca="false">IF(ISBLANK(A2319),"",IF($A2319=V$2,$C2319,V2318))</f>
        <v/>
      </c>
      <c r="W2319" s="9" t="str">
        <f aca="false">IF(ISBLANK(A2319),"",IF($A2319=W$2,$C2319,W2318))</f>
        <v/>
      </c>
    </row>
    <row r="2320" customFormat="false" ht="14.1" hidden="false" customHeight="false" outlineLevel="0" collapsed="false">
      <c r="H2320" s="8" t="n">
        <f aca="false">IF(ISBLANK(D2320),,LEFT(D2320,LEN(D2320)-6)*1)</f>
        <v>0</v>
      </c>
      <c r="I2320" s="9" t="str">
        <f aca="false">IF(ISBLANK(A2320),"",-B2320*C2320)</f>
        <v/>
      </c>
      <c r="J2320" s="9" t="str">
        <f aca="false">IF(ISBLANK(A2320),"",-SUM(I$3:I2320))</f>
        <v/>
      </c>
      <c r="K2320" s="9" t="str">
        <f aca="false">IF(ISBLANK(A2320),"",SUMPRODUCT(O2320:R2320,T2320:W2320)-J2320)</f>
        <v/>
      </c>
      <c r="L2320" s="5" t="str">
        <f aca="false">IF(ISBLANK(A2320),"",K2320/$M$1)</f>
        <v/>
      </c>
      <c r="M2320" s="5" t="str">
        <f aca="false">IF(ISBLANK(A2320),"",K2320/($M$1+SUM(K$3:K2319)))</f>
        <v/>
      </c>
      <c r="N2320" s="0" t="str">
        <f aca="false">IF(ISBLANK(A2320),"",IF(H2321=0,NETWORKDAYS($H$3,H2320,holiday!$B$2:$B$10),IF(DAY(H2320)&lt;DAY(H2321),NETWORKDAYS($H$3,H2320,holiday!$B$2:$B$10),0)))</f>
        <v/>
      </c>
      <c r="O2320" s="0" t="str">
        <f aca="false">IF(ISBLANK(A2320),"",SUMIF($A$3:$A2320,O$2,$B$3:$B2320))</f>
        <v/>
      </c>
      <c r="P2320" s="0" t="str">
        <f aca="false">IF(ISBLANK(A2320),"",SUMIF($A$3:$A2320,P$2,$B$3:$B2320))</f>
        <v/>
      </c>
      <c r="Q2320" s="0" t="str">
        <f aca="false">IF(ISBLANK(A2320),"",SUMIF($A$3:$A2320,Q$2,$B$3:$B2320))</f>
        <v/>
      </c>
      <c r="R2320" s="0" t="str">
        <f aca="false">IF(ISBLANK(A2320),"",SUMIF($A$3:$A2320,R$2,$B$3:$B2320))</f>
        <v/>
      </c>
      <c r="T2320" s="9" t="str">
        <f aca="false">IF(ISBLANK(A2320),"",IF($A2320=T$2,$C2320,T2319))</f>
        <v/>
      </c>
      <c r="U2320" s="9" t="str">
        <f aca="false">IF(ISBLANK(A2320),"",IF($A2320=U$2,$C2320,U2319))</f>
        <v/>
      </c>
      <c r="V2320" s="9" t="str">
        <f aca="false">IF(ISBLANK(A2320),"",IF($A2320=V$2,$C2320,V2319))</f>
        <v/>
      </c>
      <c r="W2320" s="9" t="str">
        <f aca="false">IF(ISBLANK(A2320),"",IF($A2320=W$2,$C2320,W2319))</f>
        <v/>
      </c>
    </row>
    <row r="2321" customFormat="false" ht="14.1" hidden="false" customHeight="false" outlineLevel="0" collapsed="false">
      <c r="H2321" s="8" t="n">
        <f aca="false">IF(ISBLANK(D2321),,LEFT(D2321,LEN(D2321)-6)*1)</f>
        <v>0</v>
      </c>
      <c r="I2321" s="9" t="str">
        <f aca="false">IF(ISBLANK(A2321),"",-B2321*C2321)</f>
        <v/>
      </c>
      <c r="J2321" s="9" t="str">
        <f aca="false">IF(ISBLANK(A2321),"",-SUM(I$3:I2321))</f>
        <v/>
      </c>
      <c r="K2321" s="9" t="str">
        <f aca="false">IF(ISBLANK(A2321),"",SUMPRODUCT(O2321:R2321,T2321:W2321)-J2321)</f>
        <v/>
      </c>
      <c r="L2321" s="5" t="str">
        <f aca="false">IF(ISBLANK(A2321),"",K2321/$M$1)</f>
        <v/>
      </c>
      <c r="M2321" s="5" t="str">
        <f aca="false">IF(ISBLANK(A2321),"",K2321/($M$1+SUM(K$3:K2320)))</f>
        <v/>
      </c>
      <c r="N2321" s="0" t="str">
        <f aca="false">IF(ISBLANK(A2321),"",IF(H2322=0,NETWORKDAYS($H$3,H2321,holiday!$B$2:$B$10),IF(DAY(H2321)&lt;DAY(H2322),NETWORKDAYS($H$3,H2321,holiday!$B$2:$B$10),0)))</f>
        <v/>
      </c>
      <c r="O2321" s="0" t="str">
        <f aca="false">IF(ISBLANK(A2321),"",SUMIF($A$3:$A2321,O$2,$B$3:$B2321))</f>
        <v/>
      </c>
      <c r="P2321" s="0" t="str">
        <f aca="false">IF(ISBLANK(A2321),"",SUMIF($A$3:$A2321,P$2,$B$3:$B2321))</f>
        <v/>
      </c>
      <c r="Q2321" s="0" t="str">
        <f aca="false">IF(ISBLANK(A2321),"",SUMIF($A$3:$A2321,Q$2,$B$3:$B2321))</f>
        <v/>
      </c>
      <c r="R2321" s="0" t="str">
        <f aca="false">IF(ISBLANK(A2321),"",SUMIF($A$3:$A2321,R$2,$B$3:$B2321))</f>
        <v/>
      </c>
      <c r="T2321" s="9" t="str">
        <f aca="false">IF(ISBLANK(A2321),"",IF($A2321=T$2,$C2321,T2320))</f>
        <v/>
      </c>
      <c r="U2321" s="9" t="str">
        <f aca="false">IF(ISBLANK(A2321),"",IF($A2321=U$2,$C2321,U2320))</f>
        <v/>
      </c>
      <c r="V2321" s="9" t="str">
        <f aca="false">IF(ISBLANK(A2321),"",IF($A2321=V$2,$C2321,V2320))</f>
        <v/>
      </c>
      <c r="W2321" s="9" t="str">
        <f aca="false">IF(ISBLANK(A2321),"",IF($A2321=W$2,$C2321,W2320))</f>
        <v/>
      </c>
    </row>
    <row r="2322" customFormat="false" ht="14.1" hidden="false" customHeight="false" outlineLevel="0" collapsed="false">
      <c r="H2322" s="8" t="n">
        <f aca="false">IF(ISBLANK(D2322),,LEFT(D2322,LEN(D2322)-6)*1)</f>
        <v>0</v>
      </c>
      <c r="I2322" s="9" t="str">
        <f aca="false">IF(ISBLANK(A2322),"",-B2322*C2322)</f>
        <v/>
      </c>
      <c r="J2322" s="9" t="str">
        <f aca="false">IF(ISBLANK(A2322),"",-SUM(I$3:I2322))</f>
        <v/>
      </c>
      <c r="K2322" s="9" t="str">
        <f aca="false">IF(ISBLANK(A2322),"",SUMPRODUCT(O2322:R2322,T2322:W2322)-J2322)</f>
        <v/>
      </c>
      <c r="L2322" s="5" t="str">
        <f aca="false">IF(ISBLANK(A2322),"",K2322/$M$1)</f>
        <v/>
      </c>
      <c r="M2322" s="5" t="str">
        <f aca="false">IF(ISBLANK(A2322),"",K2322/($M$1+SUM(K$3:K2321)))</f>
        <v/>
      </c>
      <c r="N2322" s="0" t="str">
        <f aca="false">IF(ISBLANK(A2322),"",IF(H2323=0,NETWORKDAYS($H$3,H2322,holiday!$B$2:$B$10),IF(DAY(H2322)&lt;DAY(H2323),NETWORKDAYS($H$3,H2322,holiday!$B$2:$B$10),0)))</f>
        <v/>
      </c>
      <c r="O2322" s="0" t="str">
        <f aca="false">IF(ISBLANK(A2322),"",SUMIF($A$3:$A2322,O$2,$B$3:$B2322))</f>
        <v/>
      </c>
      <c r="P2322" s="0" t="str">
        <f aca="false">IF(ISBLANK(A2322),"",SUMIF($A$3:$A2322,P$2,$B$3:$B2322))</f>
        <v/>
      </c>
      <c r="Q2322" s="0" t="str">
        <f aca="false">IF(ISBLANK(A2322),"",SUMIF($A$3:$A2322,Q$2,$B$3:$B2322))</f>
        <v/>
      </c>
      <c r="R2322" s="0" t="str">
        <f aca="false">IF(ISBLANK(A2322),"",SUMIF($A$3:$A2322,R$2,$B$3:$B2322))</f>
        <v/>
      </c>
      <c r="T2322" s="9" t="str">
        <f aca="false">IF(ISBLANK(A2322),"",IF($A2322=T$2,$C2322,T2321))</f>
        <v/>
      </c>
      <c r="U2322" s="9" t="str">
        <f aca="false">IF(ISBLANK(A2322),"",IF($A2322=U$2,$C2322,U2321))</f>
        <v/>
      </c>
      <c r="V2322" s="9" t="str">
        <f aca="false">IF(ISBLANK(A2322),"",IF($A2322=V$2,$C2322,V2321))</f>
        <v/>
      </c>
      <c r="W2322" s="9" t="str">
        <f aca="false">IF(ISBLANK(A2322),"",IF($A2322=W$2,$C2322,W2321))</f>
        <v/>
      </c>
    </row>
    <row r="2323" customFormat="false" ht="14.1" hidden="false" customHeight="false" outlineLevel="0" collapsed="false">
      <c r="H2323" s="8" t="n">
        <f aca="false">IF(ISBLANK(D2323),,LEFT(D2323,LEN(D2323)-6)*1)</f>
        <v>0</v>
      </c>
      <c r="I2323" s="9" t="str">
        <f aca="false">IF(ISBLANK(A2323),"",-B2323*C2323)</f>
        <v/>
      </c>
      <c r="J2323" s="9" t="str">
        <f aca="false">IF(ISBLANK(A2323),"",-SUM(I$3:I2323))</f>
        <v/>
      </c>
      <c r="K2323" s="9" t="str">
        <f aca="false">IF(ISBLANK(A2323),"",SUMPRODUCT(O2323:R2323,T2323:W2323)-J2323)</f>
        <v/>
      </c>
      <c r="L2323" s="5" t="str">
        <f aca="false">IF(ISBLANK(A2323),"",K2323/$M$1)</f>
        <v/>
      </c>
      <c r="M2323" s="5" t="str">
        <f aca="false">IF(ISBLANK(A2323),"",K2323/($M$1+SUM(K$3:K2322)))</f>
        <v/>
      </c>
      <c r="N2323" s="0" t="str">
        <f aca="false">IF(ISBLANK(A2323),"",IF(H2324=0,NETWORKDAYS($H$3,H2323,holiday!$B$2:$B$10),IF(DAY(H2323)&lt;DAY(H2324),NETWORKDAYS($H$3,H2323,holiday!$B$2:$B$10),0)))</f>
        <v/>
      </c>
      <c r="O2323" s="0" t="str">
        <f aca="false">IF(ISBLANK(A2323),"",SUMIF($A$3:$A2323,O$2,$B$3:$B2323))</f>
        <v/>
      </c>
      <c r="P2323" s="0" t="str">
        <f aca="false">IF(ISBLANK(A2323),"",SUMIF($A$3:$A2323,P$2,$B$3:$B2323))</f>
        <v/>
      </c>
      <c r="Q2323" s="0" t="str">
        <f aca="false">IF(ISBLANK(A2323),"",SUMIF($A$3:$A2323,Q$2,$B$3:$B2323))</f>
        <v/>
      </c>
      <c r="R2323" s="0" t="str">
        <f aca="false">IF(ISBLANK(A2323),"",SUMIF($A$3:$A2323,R$2,$B$3:$B2323))</f>
        <v/>
      </c>
      <c r="T2323" s="9" t="str">
        <f aca="false">IF(ISBLANK(A2323),"",IF($A2323=T$2,$C2323,T2322))</f>
        <v/>
      </c>
      <c r="U2323" s="9" t="str">
        <f aca="false">IF(ISBLANK(A2323),"",IF($A2323=U$2,$C2323,U2322))</f>
        <v/>
      </c>
      <c r="V2323" s="9" t="str">
        <f aca="false">IF(ISBLANK(A2323),"",IF($A2323=V$2,$C2323,V2322))</f>
        <v/>
      </c>
      <c r="W2323" s="9" t="str">
        <f aca="false">IF(ISBLANK(A2323),"",IF($A2323=W$2,$C2323,W2322))</f>
        <v/>
      </c>
    </row>
    <row r="2324" customFormat="false" ht="14.1" hidden="false" customHeight="false" outlineLevel="0" collapsed="false">
      <c r="H2324" s="8" t="n">
        <f aca="false">IF(ISBLANK(D2324),,LEFT(D2324,LEN(D2324)-6)*1)</f>
        <v>0</v>
      </c>
      <c r="I2324" s="9" t="str">
        <f aca="false">IF(ISBLANK(A2324),"",-B2324*C2324)</f>
        <v/>
      </c>
      <c r="J2324" s="9" t="str">
        <f aca="false">IF(ISBLANK(A2324),"",-SUM(I$3:I2324))</f>
        <v/>
      </c>
      <c r="K2324" s="9" t="str">
        <f aca="false">IF(ISBLANK(A2324),"",SUMPRODUCT(O2324:R2324,T2324:W2324)-J2324)</f>
        <v/>
      </c>
      <c r="L2324" s="5" t="str">
        <f aca="false">IF(ISBLANK(A2324),"",K2324/$M$1)</f>
        <v/>
      </c>
      <c r="M2324" s="5" t="str">
        <f aca="false">IF(ISBLANK(A2324),"",K2324/($M$1+SUM(K$3:K2323)))</f>
        <v/>
      </c>
      <c r="N2324" s="0" t="str">
        <f aca="false">IF(ISBLANK(A2324),"",IF(H2325=0,NETWORKDAYS($H$3,H2324,holiday!$B$2:$B$10),IF(DAY(H2324)&lt;DAY(H2325),NETWORKDAYS($H$3,H2324,holiday!$B$2:$B$10),0)))</f>
        <v/>
      </c>
      <c r="O2324" s="0" t="str">
        <f aca="false">IF(ISBLANK(A2324),"",SUMIF($A$3:$A2324,O$2,$B$3:$B2324))</f>
        <v/>
      </c>
      <c r="P2324" s="0" t="str">
        <f aca="false">IF(ISBLANK(A2324),"",SUMIF($A$3:$A2324,P$2,$B$3:$B2324))</f>
        <v/>
      </c>
      <c r="Q2324" s="0" t="str">
        <f aca="false">IF(ISBLANK(A2324),"",SUMIF($A$3:$A2324,Q$2,$B$3:$B2324))</f>
        <v/>
      </c>
      <c r="R2324" s="0" t="str">
        <f aca="false">IF(ISBLANK(A2324),"",SUMIF($A$3:$A2324,R$2,$B$3:$B2324))</f>
        <v/>
      </c>
      <c r="T2324" s="9" t="str">
        <f aca="false">IF(ISBLANK(A2324),"",IF($A2324=T$2,$C2324,T2323))</f>
        <v/>
      </c>
      <c r="U2324" s="9" t="str">
        <f aca="false">IF(ISBLANK(A2324),"",IF($A2324=U$2,$C2324,U2323))</f>
        <v/>
      </c>
      <c r="V2324" s="9" t="str">
        <f aca="false">IF(ISBLANK(A2324),"",IF($A2324=V$2,$C2324,V2323))</f>
        <v/>
      </c>
      <c r="W2324" s="9" t="str">
        <f aca="false">IF(ISBLANK(A2324),"",IF($A2324=W$2,$C2324,W2323))</f>
        <v/>
      </c>
    </row>
    <row r="2325" customFormat="false" ht="14.1" hidden="false" customHeight="false" outlineLevel="0" collapsed="false">
      <c r="H2325" s="8" t="n">
        <f aca="false">IF(ISBLANK(D2325),,LEFT(D2325,LEN(D2325)-6)*1)</f>
        <v>0</v>
      </c>
      <c r="I2325" s="9" t="str">
        <f aca="false">IF(ISBLANK(A2325),"",-B2325*C2325)</f>
        <v/>
      </c>
      <c r="J2325" s="9" t="str">
        <f aca="false">IF(ISBLANK(A2325),"",-SUM(I$3:I2325))</f>
        <v/>
      </c>
      <c r="K2325" s="9" t="str">
        <f aca="false">IF(ISBLANK(A2325),"",SUMPRODUCT(O2325:R2325,T2325:W2325)-J2325)</f>
        <v/>
      </c>
      <c r="L2325" s="5" t="str">
        <f aca="false">IF(ISBLANK(A2325),"",K2325/$M$1)</f>
        <v/>
      </c>
      <c r="M2325" s="5" t="str">
        <f aca="false">IF(ISBLANK(A2325),"",K2325/($M$1+SUM(K$3:K2324)))</f>
        <v/>
      </c>
      <c r="N2325" s="0" t="str">
        <f aca="false">IF(ISBLANK(A2325),"",IF(H2326=0,NETWORKDAYS($H$3,H2325,holiday!$B$2:$B$10),IF(DAY(H2325)&lt;DAY(H2326),NETWORKDAYS($H$3,H2325,holiday!$B$2:$B$10),0)))</f>
        <v/>
      </c>
      <c r="O2325" s="0" t="str">
        <f aca="false">IF(ISBLANK(A2325),"",SUMIF($A$3:$A2325,O$2,$B$3:$B2325))</f>
        <v/>
      </c>
      <c r="P2325" s="0" t="str">
        <f aca="false">IF(ISBLANK(A2325),"",SUMIF($A$3:$A2325,P$2,$B$3:$B2325))</f>
        <v/>
      </c>
      <c r="Q2325" s="0" t="str">
        <f aca="false">IF(ISBLANK(A2325),"",SUMIF($A$3:$A2325,Q$2,$B$3:$B2325))</f>
        <v/>
      </c>
      <c r="R2325" s="0" t="str">
        <f aca="false">IF(ISBLANK(A2325),"",SUMIF($A$3:$A2325,R$2,$B$3:$B2325))</f>
        <v/>
      </c>
      <c r="T2325" s="9" t="str">
        <f aca="false">IF(ISBLANK(A2325),"",IF($A2325=T$2,$C2325,T2324))</f>
        <v/>
      </c>
      <c r="U2325" s="9" t="str">
        <f aca="false">IF(ISBLANK(A2325),"",IF($A2325=U$2,$C2325,U2324))</f>
        <v/>
      </c>
      <c r="V2325" s="9" t="str">
        <f aca="false">IF(ISBLANK(A2325),"",IF($A2325=V$2,$C2325,V2324))</f>
        <v/>
      </c>
      <c r="W2325" s="9" t="str">
        <f aca="false">IF(ISBLANK(A2325),"",IF($A2325=W$2,$C2325,W2324))</f>
        <v/>
      </c>
    </row>
    <row r="2326" customFormat="false" ht="14.1" hidden="false" customHeight="false" outlineLevel="0" collapsed="false">
      <c r="H2326" s="8" t="n">
        <f aca="false">IF(ISBLANK(D2326),,LEFT(D2326,LEN(D2326)-6)*1)</f>
        <v>0</v>
      </c>
      <c r="I2326" s="9" t="str">
        <f aca="false">IF(ISBLANK(A2326),"",-B2326*C2326)</f>
        <v/>
      </c>
      <c r="J2326" s="9" t="str">
        <f aca="false">IF(ISBLANK(A2326),"",-SUM(I$3:I2326))</f>
        <v/>
      </c>
      <c r="K2326" s="9" t="str">
        <f aca="false">IF(ISBLANK(A2326),"",SUMPRODUCT(O2326:R2326,T2326:W2326)-J2326)</f>
        <v/>
      </c>
      <c r="L2326" s="5" t="str">
        <f aca="false">IF(ISBLANK(A2326),"",K2326/$M$1)</f>
        <v/>
      </c>
      <c r="M2326" s="5" t="str">
        <f aca="false">IF(ISBLANK(A2326),"",K2326/($M$1+SUM(K$3:K2325)))</f>
        <v/>
      </c>
      <c r="N2326" s="0" t="str">
        <f aca="false">IF(ISBLANK(A2326),"",IF(H2327=0,NETWORKDAYS($H$3,H2326,holiday!$B$2:$B$10),IF(DAY(H2326)&lt;DAY(H2327),NETWORKDAYS($H$3,H2326,holiday!$B$2:$B$10),0)))</f>
        <v/>
      </c>
      <c r="O2326" s="0" t="str">
        <f aca="false">IF(ISBLANK(A2326),"",SUMIF($A$3:$A2326,O$2,$B$3:$B2326))</f>
        <v/>
      </c>
      <c r="P2326" s="0" t="str">
        <f aca="false">IF(ISBLANK(A2326),"",SUMIF($A$3:$A2326,P$2,$B$3:$B2326))</f>
        <v/>
      </c>
      <c r="Q2326" s="0" t="str">
        <f aca="false">IF(ISBLANK(A2326),"",SUMIF($A$3:$A2326,Q$2,$B$3:$B2326))</f>
        <v/>
      </c>
      <c r="R2326" s="0" t="str">
        <f aca="false">IF(ISBLANK(A2326),"",SUMIF($A$3:$A2326,R$2,$B$3:$B2326))</f>
        <v/>
      </c>
      <c r="T2326" s="9" t="str">
        <f aca="false">IF(ISBLANK(A2326),"",IF($A2326=T$2,$C2326,T2325))</f>
        <v/>
      </c>
      <c r="U2326" s="9" t="str">
        <f aca="false">IF(ISBLANK(A2326),"",IF($A2326=U$2,$C2326,U2325))</f>
        <v/>
      </c>
      <c r="V2326" s="9" t="str">
        <f aca="false">IF(ISBLANK(A2326),"",IF($A2326=V$2,$C2326,V2325))</f>
        <v/>
      </c>
      <c r="W2326" s="9" t="str">
        <f aca="false">IF(ISBLANK(A2326),"",IF($A2326=W$2,$C2326,W2325))</f>
        <v/>
      </c>
    </row>
    <row r="2327" customFormat="false" ht="14.1" hidden="false" customHeight="false" outlineLevel="0" collapsed="false">
      <c r="H2327" s="8" t="n">
        <f aca="false">IF(ISBLANK(D2327),,LEFT(D2327,LEN(D2327)-6)*1)</f>
        <v>0</v>
      </c>
      <c r="I2327" s="9" t="str">
        <f aca="false">IF(ISBLANK(A2327),"",-B2327*C2327)</f>
        <v/>
      </c>
      <c r="J2327" s="9" t="str">
        <f aca="false">IF(ISBLANK(A2327),"",-SUM(I$3:I2327))</f>
        <v/>
      </c>
      <c r="K2327" s="9" t="str">
        <f aca="false">IF(ISBLANK(A2327),"",SUMPRODUCT(O2327:R2327,T2327:W2327)-J2327)</f>
        <v/>
      </c>
      <c r="L2327" s="5" t="str">
        <f aca="false">IF(ISBLANK(A2327),"",K2327/$M$1)</f>
        <v/>
      </c>
      <c r="M2327" s="5" t="str">
        <f aca="false">IF(ISBLANK(A2327),"",K2327/($M$1+SUM(K$3:K2326)))</f>
        <v/>
      </c>
      <c r="N2327" s="0" t="str">
        <f aca="false">IF(ISBLANK(A2327),"",IF(H2328=0,NETWORKDAYS($H$3,H2327,holiday!$B$2:$B$10),IF(DAY(H2327)&lt;DAY(H2328),NETWORKDAYS($H$3,H2327,holiday!$B$2:$B$10),0)))</f>
        <v/>
      </c>
      <c r="O2327" s="0" t="str">
        <f aca="false">IF(ISBLANK(A2327),"",SUMIF($A$3:$A2327,O$2,$B$3:$B2327))</f>
        <v/>
      </c>
      <c r="P2327" s="0" t="str">
        <f aca="false">IF(ISBLANK(A2327),"",SUMIF($A$3:$A2327,P$2,$B$3:$B2327))</f>
        <v/>
      </c>
      <c r="Q2327" s="0" t="str">
        <f aca="false">IF(ISBLANK(A2327),"",SUMIF($A$3:$A2327,Q$2,$B$3:$B2327))</f>
        <v/>
      </c>
      <c r="R2327" s="0" t="str">
        <f aca="false">IF(ISBLANK(A2327),"",SUMIF($A$3:$A2327,R$2,$B$3:$B2327))</f>
        <v/>
      </c>
      <c r="T2327" s="9" t="str">
        <f aca="false">IF(ISBLANK(A2327),"",IF($A2327=T$2,$C2327,T2326))</f>
        <v/>
      </c>
      <c r="U2327" s="9" t="str">
        <f aca="false">IF(ISBLANK(A2327),"",IF($A2327=U$2,$C2327,U2326))</f>
        <v/>
      </c>
      <c r="V2327" s="9" t="str">
        <f aca="false">IF(ISBLANK(A2327),"",IF($A2327=V$2,$C2327,V2326))</f>
        <v/>
      </c>
      <c r="W2327" s="9" t="str">
        <f aca="false">IF(ISBLANK(A2327),"",IF($A2327=W$2,$C2327,W2326))</f>
        <v/>
      </c>
    </row>
    <row r="2328" customFormat="false" ht="14.1" hidden="false" customHeight="false" outlineLevel="0" collapsed="false">
      <c r="H2328" s="8" t="n">
        <f aca="false">IF(ISBLANK(D2328),,LEFT(D2328,LEN(D2328)-6)*1)</f>
        <v>0</v>
      </c>
      <c r="I2328" s="9" t="str">
        <f aca="false">IF(ISBLANK(A2328),"",-B2328*C2328)</f>
        <v/>
      </c>
      <c r="J2328" s="9" t="str">
        <f aca="false">IF(ISBLANK(A2328),"",-SUM(I$3:I2328))</f>
        <v/>
      </c>
      <c r="K2328" s="9" t="str">
        <f aca="false">IF(ISBLANK(A2328),"",SUMPRODUCT(O2328:R2328,T2328:W2328)-J2328)</f>
        <v/>
      </c>
      <c r="L2328" s="5" t="str">
        <f aca="false">IF(ISBLANK(A2328),"",K2328/$M$1)</f>
        <v/>
      </c>
      <c r="M2328" s="5" t="str">
        <f aca="false">IF(ISBLANK(A2328),"",K2328/($M$1+SUM(K$3:K2327)))</f>
        <v/>
      </c>
      <c r="N2328" s="0" t="str">
        <f aca="false">IF(ISBLANK(A2328),"",IF(H2329=0,NETWORKDAYS($H$3,H2328,holiday!$B$2:$B$10),IF(DAY(H2328)&lt;DAY(H2329),NETWORKDAYS($H$3,H2328,holiday!$B$2:$B$10),0)))</f>
        <v/>
      </c>
      <c r="O2328" s="0" t="str">
        <f aca="false">IF(ISBLANK(A2328),"",SUMIF($A$3:$A2328,O$2,$B$3:$B2328))</f>
        <v/>
      </c>
      <c r="P2328" s="0" t="str">
        <f aca="false">IF(ISBLANK(A2328),"",SUMIF($A$3:$A2328,P$2,$B$3:$B2328))</f>
        <v/>
      </c>
      <c r="Q2328" s="0" t="str">
        <f aca="false">IF(ISBLANK(A2328),"",SUMIF($A$3:$A2328,Q$2,$B$3:$B2328))</f>
        <v/>
      </c>
      <c r="R2328" s="0" t="str">
        <f aca="false">IF(ISBLANK(A2328),"",SUMIF($A$3:$A2328,R$2,$B$3:$B2328))</f>
        <v/>
      </c>
      <c r="T2328" s="9" t="str">
        <f aca="false">IF(ISBLANK(A2328),"",IF($A2328=T$2,$C2328,T2327))</f>
        <v/>
      </c>
      <c r="U2328" s="9" t="str">
        <f aca="false">IF(ISBLANK(A2328),"",IF($A2328=U$2,$C2328,U2327))</f>
        <v/>
      </c>
      <c r="V2328" s="9" t="str">
        <f aca="false">IF(ISBLANK(A2328),"",IF($A2328=V$2,$C2328,V2327))</f>
        <v/>
      </c>
      <c r="W2328" s="9" t="str">
        <f aca="false">IF(ISBLANK(A2328),"",IF($A2328=W$2,$C2328,W2327))</f>
        <v/>
      </c>
    </row>
    <row r="2329" customFormat="false" ht="14.1" hidden="false" customHeight="false" outlineLevel="0" collapsed="false">
      <c r="H2329" s="8" t="n">
        <f aca="false">IF(ISBLANK(D2329),,LEFT(D2329,LEN(D2329)-6)*1)</f>
        <v>0</v>
      </c>
      <c r="I2329" s="9" t="str">
        <f aca="false">IF(ISBLANK(A2329),"",-B2329*C2329)</f>
        <v/>
      </c>
      <c r="J2329" s="9" t="str">
        <f aca="false">IF(ISBLANK(A2329),"",-SUM(I$3:I2329))</f>
        <v/>
      </c>
      <c r="K2329" s="9" t="str">
        <f aca="false">IF(ISBLANK(A2329),"",SUMPRODUCT(O2329:R2329,T2329:W2329)-J2329)</f>
        <v/>
      </c>
      <c r="L2329" s="5" t="str">
        <f aca="false">IF(ISBLANK(A2329),"",K2329/$M$1)</f>
        <v/>
      </c>
      <c r="M2329" s="5" t="str">
        <f aca="false">IF(ISBLANK(A2329),"",K2329/($M$1+SUM(K$3:K2328)))</f>
        <v/>
      </c>
      <c r="N2329" s="0" t="str">
        <f aca="false">IF(ISBLANK(A2329),"",IF(H2330=0,NETWORKDAYS($H$3,H2329,holiday!$B$2:$B$10),IF(DAY(H2329)&lt;DAY(H2330),NETWORKDAYS($H$3,H2329,holiday!$B$2:$B$10),0)))</f>
        <v/>
      </c>
      <c r="O2329" s="0" t="str">
        <f aca="false">IF(ISBLANK(A2329),"",SUMIF($A$3:$A2329,O$2,$B$3:$B2329))</f>
        <v/>
      </c>
      <c r="P2329" s="0" t="str">
        <f aca="false">IF(ISBLANK(A2329),"",SUMIF($A$3:$A2329,P$2,$B$3:$B2329))</f>
        <v/>
      </c>
      <c r="Q2329" s="0" t="str">
        <f aca="false">IF(ISBLANK(A2329),"",SUMIF($A$3:$A2329,Q$2,$B$3:$B2329))</f>
        <v/>
      </c>
      <c r="R2329" s="0" t="str">
        <f aca="false">IF(ISBLANK(A2329),"",SUMIF($A$3:$A2329,R$2,$B$3:$B2329))</f>
        <v/>
      </c>
      <c r="T2329" s="9" t="str">
        <f aca="false">IF(ISBLANK(A2329),"",IF($A2329=T$2,$C2329,T2328))</f>
        <v/>
      </c>
      <c r="U2329" s="9" t="str">
        <f aca="false">IF(ISBLANK(A2329),"",IF($A2329=U$2,$C2329,U2328))</f>
        <v/>
      </c>
      <c r="V2329" s="9" t="str">
        <f aca="false">IF(ISBLANK(A2329),"",IF($A2329=V$2,$C2329,V2328))</f>
        <v/>
      </c>
      <c r="W2329" s="9" t="str">
        <f aca="false">IF(ISBLANK(A2329),"",IF($A2329=W$2,$C2329,W2328))</f>
        <v/>
      </c>
    </row>
    <row r="2330" customFormat="false" ht="14.1" hidden="false" customHeight="false" outlineLevel="0" collapsed="false">
      <c r="H2330" s="8" t="n">
        <f aca="false">IF(ISBLANK(D2330),,LEFT(D2330,LEN(D2330)-6)*1)</f>
        <v>0</v>
      </c>
      <c r="I2330" s="9" t="str">
        <f aca="false">IF(ISBLANK(A2330),"",-B2330*C2330)</f>
        <v/>
      </c>
      <c r="J2330" s="9" t="str">
        <f aca="false">IF(ISBLANK(A2330),"",-SUM(I$3:I2330))</f>
        <v/>
      </c>
      <c r="K2330" s="9" t="str">
        <f aca="false">IF(ISBLANK(A2330),"",SUMPRODUCT(O2330:R2330,T2330:W2330)-J2330)</f>
        <v/>
      </c>
      <c r="L2330" s="5" t="str">
        <f aca="false">IF(ISBLANK(A2330),"",K2330/$M$1)</f>
        <v/>
      </c>
      <c r="M2330" s="5" t="str">
        <f aca="false">IF(ISBLANK(A2330),"",K2330/($M$1+SUM(K$3:K2329)))</f>
        <v/>
      </c>
      <c r="N2330" s="0" t="str">
        <f aca="false">IF(ISBLANK(A2330),"",IF(H2331=0,NETWORKDAYS($H$3,H2330,holiday!$B$2:$B$10),IF(DAY(H2330)&lt;DAY(H2331),NETWORKDAYS($H$3,H2330,holiday!$B$2:$B$10),0)))</f>
        <v/>
      </c>
      <c r="O2330" s="0" t="str">
        <f aca="false">IF(ISBLANK(A2330),"",SUMIF($A$3:$A2330,O$2,$B$3:$B2330))</f>
        <v/>
      </c>
      <c r="P2330" s="0" t="str">
        <f aca="false">IF(ISBLANK(A2330),"",SUMIF($A$3:$A2330,P$2,$B$3:$B2330))</f>
        <v/>
      </c>
      <c r="Q2330" s="0" t="str">
        <f aca="false">IF(ISBLANK(A2330),"",SUMIF($A$3:$A2330,Q$2,$B$3:$B2330))</f>
        <v/>
      </c>
      <c r="R2330" s="0" t="str">
        <f aca="false">IF(ISBLANK(A2330),"",SUMIF($A$3:$A2330,R$2,$B$3:$B2330))</f>
        <v/>
      </c>
      <c r="T2330" s="9" t="str">
        <f aca="false">IF(ISBLANK(A2330),"",IF($A2330=T$2,$C2330,T2329))</f>
        <v/>
      </c>
      <c r="U2330" s="9" t="str">
        <f aca="false">IF(ISBLANK(A2330),"",IF($A2330=U$2,$C2330,U2329))</f>
        <v/>
      </c>
      <c r="V2330" s="9" t="str">
        <f aca="false">IF(ISBLANK(A2330),"",IF($A2330=V$2,$C2330,V2329))</f>
        <v/>
      </c>
      <c r="W2330" s="9" t="str">
        <f aca="false">IF(ISBLANK(A2330),"",IF($A2330=W$2,$C2330,W2329))</f>
        <v/>
      </c>
    </row>
    <row r="2331" customFormat="false" ht="14.1" hidden="false" customHeight="false" outlineLevel="0" collapsed="false">
      <c r="H2331" s="8" t="n">
        <f aca="false">IF(ISBLANK(D2331),,LEFT(D2331,LEN(D2331)-6)*1)</f>
        <v>0</v>
      </c>
      <c r="I2331" s="9" t="str">
        <f aca="false">IF(ISBLANK(A2331),"",-B2331*C2331)</f>
        <v/>
      </c>
      <c r="J2331" s="9" t="str">
        <f aca="false">IF(ISBLANK(A2331),"",-SUM(I$3:I2331))</f>
        <v/>
      </c>
      <c r="K2331" s="9" t="str">
        <f aca="false">IF(ISBLANK(A2331),"",SUMPRODUCT(O2331:R2331,T2331:W2331)-J2331)</f>
        <v/>
      </c>
      <c r="L2331" s="5" t="str">
        <f aca="false">IF(ISBLANK(A2331),"",K2331/$M$1)</f>
        <v/>
      </c>
      <c r="M2331" s="5" t="str">
        <f aca="false">IF(ISBLANK(A2331),"",K2331/($M$1+SUM(K$3:K2330)))</f>
        <v/>
      </c>
      <c r="N2331" s="0" t="str">
        <f aca="false">IF(ISBLANK(A2331),"",IF(H2332=0,NETWORKDAYS($H$3,H2331,holiday!$B$2:$B$10),IF(DAY(H2331)&lt;DAY(H2332),NETWORKDAYS($H$3,H2331,holiday!$B$2:$B$10),0)))</f>
        <v/>
      </c>
      <c r="O2331" s="0" t="str">
        <f aca="false">IF(ISBLANK(A2331),"",SUMIF($A$3:$A2331,O$2,$B$3:$B2331))</f>
        <v/>
      </c>
      <c r="P2331" s="0" t="str">
        <f aca="false">IF(ISBLANK(A2331),"",SUMIF($A$3:$A2331,P$2,$B$3:$B2331))</f>
        <v/>
      </c>
      <c r="Q2331" s="0" t="str">
        <f aca="false">IF(ISBLANK(A2331),"",SUMIF($A$3:$A2331,Q$2,$B$3:$B2331))</f>
        <v/>
      </c>
      <c r="R2331" s="0" t="str">
        <f aca="false">IF(ISBLANK(A2331),"",SUMIF($A$3:$A2331,R$2,$B$3:$B2331))</f>
        <v/>
      </c>
      <c r="T2331" s="9" t="str">
        <f aca="false">IF(ISBLANK(A2331),"",IF($A2331=T$2,$C2331,T2330))</f>
        <v/>
      </c>
      <c r="U2331" s="9" t="str">
        <f aca="false">IF(ISBLANK(A2331),"",IF($A2331=U$2,$C2331,U2330))</f>
        <v/>
      </c>
      <c r="V2331" s="9" t="str">
        <f aca="false">IF(ISBLANK(A2331),"",IF($A2331=V$2,$C2331,V2330))</f>
        <v/>
      </c>
      <c r="W2331" s="9" t="str">
        <f aca="false">IF(ISBLANK(A2331),"",IF($A2331=W$2,$C2331,W2330))</f>
        <v/>
      </c>
    </row>
    <row r="2332" customFormat="false" ht="14.1" hidden="false" customHeight="false" outlineLevel="0" collapsed="false">
      <c r="H2332" s="8" t="n">
        <f aca="false">IF(ISBLANK(D2332),,LEFT(D2332,LEN(D2332)-6)*1)</f>
        <v>0</v>
      </c>
      <c r="I2332" s="9" t="str">
        <f aca="false">IF(ISBLANK(A2332),"",-B2332*C2332)</f>
        <v/>
      </c>
      <c r="J2332" s="9" t="str">
        <f aca="false">IF(ISBLANK(A2332),"",-SUM(I$3:I2332))</f>
        <v/>
      </c>
      <c r="K2332" s="9" t="str">
        <f aca="false">IF(ISBLANK(A2332),"",SUMPRODUCT(O2332:R2332,T2332:W2332)-J2332)</f>
        <v/>
      </c>
      <c r="L2332" s="5" t="str">
        <f aca="false">IF(ISBLANK(A2332),"",K2332/$M$1)</f>
        <v/>
      </c>
      <c r="M2332" s="5" t="str">
        <f aca="false">IF(ISBLANK(A2332),"",K2332/($M$1+SUM(K$3:K2331)))</f>
        <v/>
      </c>
      <c r="N2332" s="0" t="str">
        <f aca="false">IF(ISBLANK(A2332),"",IF(H2333=0,NETWORKDAYS($H$3,H2332,holiday!$B$2:$B$10),IF(DAY(H2332)&lt;DAY(H2333),NETWORKDAYS($H$3,H2332,holiday!$B$2:$B$10),0)))</f>
        <v/>
      </c>
      <c r="O2332" s="0" t="str">
        <f aca="false">IF(ISBLANK(A2332),"",SUMIF($A$3:$A2332,O$2,$B$3:$B2332))</f>
        <v/>
      </c>
      <c r="P2332" s="0" t="str">
        <f aca="false">IF(ISBLANK(A2332),"",SUMIF($A$3:$A2332,P$2,$B$3:$B2332))</f>
        <v/>
      </c>
      <c r="Q2332" s="0" t="str">
        <f aca="false">IF(ISBLANK(A2332),"",SUMIF($A$3:$A2332,Q$2,$B$3:$B2332))</f>
        <v/>
      </c>
      <c r="R2332" s="0" t="str">
        <f aca="false">IF(ISBLANK(A2332),"",SUMIF($A$3:$A2332,R$2,$B$3:$B2332))</f>
        <v/>
      </c>
      <c r="T2332" s="9" t="str">
        <f aca="false">IF(ISBLANK(A2332),"",IF($A2332=T$2,$C2332,T2331))</f>
        <v/>
      </c>
      <c r="U2332" s="9" t="str">
        <f aca="false">IF(ISBLANK(A2332),"",IF($A2332=U$2,$C2332,U2331))</f>
        <v/>
      </c>
      <c r="V2332" s="9" t="str">
        <f aca="false">IF(ISBLANK(A2332),"",IF($A2332=V$2,$C2332,V2331))</f>
        <v/>
      </c>
      <c r="W2332" s="9" t="str">
        <f aca="false">IF(ISBLANK(A2332),"",IF($A2332=W$2,$C2332,W2331))</f>
        <v/>
      </c>
    </row>
    <row r="2333" customFormat="false" ht="14.1" hidden="false" customHeight="false" outlineLevel="0" collapsed="false">
      <c r="H2333" s="8" t="n">
        <f aca="false">IF(ISBLANK(D2333),,LEFT(D2333,LEN(D2333)-6)*1)</f>
        <v>0</v>
      </c>
      <c r="I2333" s="9" t="str">
        <f aca="false">IF(ISBLANK(A2333),"",-B2333*C2333)</f>
        <v/>
      </c>
      <c r="J2333" s="9" t="str">
        <f aca="false">IF(ISBLANK(A2333),"",-SUM(I$3:I2333))</f>
        <v/>
      </c>
      <c r="K2333" s="9" t="str">
        <f aca="false">IF(ISBLANK(A2333),"",SUMPRODUCT(O2333:R2333,T2333:W2333)-J2333)</f>
        <v/>
      </c>
      <c r="L2333" s="5" t="str">
        <f aca="false">IF(ISBLANK(A2333),"",K2333/$M$1)</f>
        <v/>
      </c>
      <c r="M2333" s="5" t="str">
        <f aca="false">IF(ISBLANK(A2333),"",K2333/($M$1+SUM(K$3:K2332)))</f>
        <v/>
      </c>
      <c r="N2333" s="0" t="str">
        <f aca="false">IF(ISBLANK(A2333),"",IF(H2334=0,NETWORKDAYS($H$3,H2333,holiday!$B$2:$B$10),IF(DAY(H2333)&lt;DAY(H2334),NETWORKDAYS($H$3,H2333,holiday!$B$2:$B$10),0)))</f>
        <v/>
      </c>
      <c r="O2333" s="0" t="str">
        <f aca="false">IF(ISBLANK(A2333),"",SUMIF($A$3:$A2333,O$2,$B$3:$B2333))</f>
        <v/>
      </c>
      <c r="P2333" s="0" t="str">
        <f aca="false">IF(ISBLANK(A2333),"",SUMIF($A$3:$A2333,P$2,$B$3:$B2333))</f>
        <v/>
      </c>
      <c r="Q2333" s="0" t="str">
        <f aca="false">IF(ISBLANK(A2333),"",SUMIF($A$3:$A2333,Q$2,$B$3:$B2333))</f>
        <v/>
      </c>
      <c r="R2333" s="0" t="str">
        <f aca="false">IF(ISBLANK(A2333),"",SUMIF($A$3:$A2333,R$2,$B$3:$B2333))</f>
        <v/>
      </c>
      <c r="T2333" s="9" t="str">
        <f aca="false">IF(ISBLANK(A2333),"",IF($A2333=T$2,$C2333,T2332))</f>
        <v/>
      </c>
      <c r="U2333" s="9" t="str">
        <f aca="false">IF(ISBLANK(A2333),"",IF($A2333=U$2,$C2333,U2332))</f>
        <v/>
      </c>
      <c r="V2333" s="9" t="str">
        <f aca="false">IF(ISBLANK(A2333),"",IF($A2333=V$2,$C2333,V2332))</f>
        <v/>
      </c>
      <c r="W2333" s="9" t="str">
        <f aca="false">IF(ISBLANK(A2333),"",IF($A2333=W$2,$C2333,W2332))</f>
        <v/>
      </c>
    </row>
    <row r="2334" customFormat="false" ht="14.1" hidden="false" customHeight="false" outlineLevel="0" collapsed="false">
      <c r="H2334" s="8" t="n">
        <f aca="false">IF(ISBLANK(D2334),,LEFT(D2334,LEN(D2334)-6)*1)</f>
        <v>0</v>
      </c>
      <c r="I2334" s="9" t="str">
        <f aca="false">IF(ISBLANK(A2334),"",-B2334*C2334)</f>
        <v/>
      </c>
      <c r="J2334" s="9" t="str">
        <f aca="false">IF(ISBLANK(A2334),"",-SUM(I$3:I2334))</f>
        <v/>
      </c>
      <c r="K2334" s="9" t="str">
        <f aca="false">IF(ISBLANK(A2334),"",SUMPRODUCT(O2334:R2334,T2334:W2334)-J2334)</f>
        <v/>
      </c>
      <c r="L2334" s="5" t="str">
        <f aca="false">IF(ISBLANK(A2334),"",K2334/$M$1)</f>
        <v/>
      </c>
      <c r="M2334" s="5" t="str">
        <f aca="false">IF(ISBLANK(A2334),"",K2334/($M$1+SUM(K$3:K2333)))</f>
        <v/>
      </c>
      <c r="N2334" s="0" t="str">
        <f aca="false">IF(ISBLANK(A2334),"",IF(H2335=0,NETWORKDAYS($H$3,H2334,holiday!$B$2:$B$10),IF(DAY(H2334)&lt;DAY(H2335),NETWORKDAYS($H$3,H2334,holiday!$B$2:$B$10),0)))</f>
        <v/>
      </c>
      <c r="O2334" s="0" t="str">
        <f aca="false">IF(ISBLANK(A2334),"",SUMIF($A$3:$A2334,O$2,$B$3:$B2334))</f>
        <v/>
      </c>
      <c r="P2334" s="0" t="str">
        <f aca="false">IF(ISBLANK(A2334),"",SUMIF($A$3:$A2334,P$2,$B$3:$B2334))</f>
        <v/>
      </c>
      <c r="Q2334" s="0" t="str">
        <f aca="false">IF(ISBLANK(A2334),"",SUMIF($A$3:$A2334,Q$2,$B$3:$B2334))</f>
        <v/>
      </c>
      <c r="R2334" s="0" t="str">
        <f aca="false">IF(ISBLANK(A2334),"",SUMIF($A$3:$A2334,R$2,$B$3:$B2334))</f>
        <v/>
      </c>
      <c r="T2334" s="9" t="str">
        <f aca="false">IF(ISBLANK(A2334),"",IF($A2334=T$2,$C2334,T2333))</f>
        <v/>
      </c>
      <c r="U2334" s="9" t="str">
        <f aca="false">IF(ISBLANK(A2334),"",IF($A2334=U$2,$C2334,U2333))</f>
        <v/>
      </c>
      <c r="V2334" s="9" t="str">
        <f aca="false">IF(ISBLANK(A2334),"",IF($A2334=V$2,$C2334,V2333))</f>
        <v/>
      </c>
      <c r="W2334" s="9" t="str">
        <f aca="false">IF(ISBLANK(A2334),"",IF($A2334=W$2,$C2334,W2333))</f>
        <v/>
      </c>
    </row>
    <row r="2335" customFormat="false" ht="14.1" hidden="false" customHeight="false" outlineLevel="0" collapsed="false">
      <c r="H2335" s="8" t="n">
        <f aca="false">IF(ISBLANK(D2335),,LEFT(D2335,LEN(D2335)-6)*1)</f>
        <v>0</v>
      </c>
      <c r="I2335" s="9" t="str">
        <f aca="false">IF(ISBLANK(A2335),"",-B2335*C2335)</f>
        <v/>
      </c>
      <c r="J2335" s="9" t="str">
        <f aca="false">IF(ISBLANK(A2335),"",-SUM(I$3:I2335))</f>
        <v/>
      </c>
      <c r="K2335" s="9" t="str">
        <f aca="false">IF(ISBLANK(A2335),"",SUMPRODUCT(O2335:R2335,T2335:W2335)-J2335)</f>
        <v/>
      </c>
      <c r="L2335" s="5" t="str">
        <f aca="false">IF(ISBLANK(A2335),"",K2335/$M$1)</f>
        <v/>
      </c>
      <c r="M2335" s="5" t="str">
        <f aca="false">IF(ISBLANK(A2335),"",K2335/($M$1+SUM(K$3:K2334)))</f>
        <v/>
      </c>
      <c r="N2335" s="0" t="str">
        <f aca="false">IF(ISBLANK(A2335),"",IF(H2336=0,NETWORKDAYS($H$3,H2335,holiday!$B$2:$B$10),IF(DAY(H2335)&lt;DAY(H2336),NETWORKDAYS($H$3,H2335,holiday!$B$2:$B$10),0)))</f>
        <v/>
      </c>
      <c r="O2335" s="0" t="str">
        <f aca="false">IF(ISBLANK(A2335),"",SUMIF($A$3:$A2335,O$2,$B$3:$B2335))</f>
        <v/>
      </c>
      <c r="P2335" s="0" t="str">
        <f aca="false">IF(ISBLANK(A2335),"",SUMIF($A$3:$A2335,P$2,$B$3:$B2335))</f>
        <v/>
      </c>
      <c r="Q2335" s="0" t="str">
        <f aca="false">IF(ISBLANK(A2335),"",SUMIF($A$3:$A2335,Q$2,$B$3:$B2335))</f>
        <v/>
      </c>
      <c r="R2335" s="0" t="str">
        <f aca="false">IF(ISBLANK(A2335),"",SUMIF($A$3:$A2335,R$2,$B$3:$B2335))</f>
        <v/>
      </c>
      <c r="T2335" s="9" t="str">
        <f aca="false">IF(ISBLANK(A2335),"",IF($A2335=T$2,$C2335,T2334))</f>
        <v/>
      </c>
      <c r="U2335" s="9" t="str">
        <f aca="false">IF(ISBLANK(A2335),"",IF($A2335=U$2,$C2335,U2334))</f>
        <v/>
      </c>
      <c r="V2335" s="9" t="str">
        <f aca="false">IF(ISBLANK(A2335),"",IF($A2335=V$2,$C2335,V2334))</f>
        <v/>
      </c>
      <c r="W2335" s="9" t="str">
        <f aca="false">IF(ISBLANK(A2335),"",IF($A2335=W$2,$C2335,W2334))</f>
        <v/>
      </c>
    </row>
    <row r="2336" customFormat="false" ht="14.1" hidden="false" customHeight="false" outlineLevel="0" collapsed="false">
      <c r="H2336" s="8" t="n">
        <f aca="false">IF(ISBLANK(D2336),,LEFT(D2336,LEN(D2336)-6)*1)</f>
        <v>0</v>
      </c>
      <c r="I2336" s="9" t="str">
        <f aca="false">IF(ISBLANK(A2336),"",-B2336*C2336)</f>
        <v/>
      </c>
      <c r="J2336" s="9" t="str">
        <f aca="false">IF(ISBLANK(A2336),"",-SUM(I$3:I2336))</f>
        <v/>
      </c>
      <c r="K2336" s="9" t="str">
        <f aca="false">IF(ISBLANK(A2336),"",SUMPRODUCT(O2336:R2336,T2336:W2336)-J2336)</f>
        <v/>
      </c>
      <c r="L2336" s="5" t="str">
        <f aca="false">IF(ISBLANK(A2336),"",K2336/$M$1)</f>
        <v/>
      </c>
      <c r="M2336" s="5" t="str">
        <f aca="false">IF(ISBLANK(A2336),"",K2336/($M$1+SUM(K$3:K2335)))</f>
        <v/>
      </c>
      <c r="N2336" s="0" t="str">
        <f aca="false">IF(ISBLANK(A2336),"",IF(H2337=0,NETWORKDAYS($H$3,H2336,holiday!$B$2:$B$10),IF(DAY(H2336)&lt;DAY(H2337),NETWORKDAYS($H$3,H2336,holiday!$B$2:$B$10),0)))</f>
        <v/>
      </c>
      <c r="O2336" s="0" t="str">
        <f aca="false">IF(ISBLANK(A2336),"",SUMIF($A$3:$A2336,O$2,$B$3:$B2336))</f>
        <v/>
      </c>
      <c r="P2336" s="0" t="str">
        <f aca="false">IF(ISBLANK(A2336),"",SUMIF($A$3:$A2336,P$2,$B$3:$B2336))</f>
        <v/>
      </c>
      <c r="Q2336" s="0" t="str">
        <f aca="false">IF(ISBLANK(A2336),"",SUMIF($A$3:$A2336,Q$2,$B$3:$B2336))</f>
        <v/>
      </c>
      <c r="R2336" s="0" t="str">
        <f aca="false">IF(ISBLANK(A2336),"",SUMIF($A$3:$A2336,R$2,$B$3:$B2336))</f>
        <v/>
      </c>
      <c r="T2336" s="9" t="str">
        <f aca="false">IF(ISBLANK(A2336),"",IF($A2336=T$2,$C2336,T2335))</f>
        <v/>
      </c>
      <c r="U2336" s="9" t="str">
        <f aca="false">IF(ISBLANK(A2336),"",IF($A2336=U$2,$C2336,U2335))</f>
        <v/>
      </c>
      <c r="V2336" s="9" t="str">
        <f aca="false">IF(ISBLANK(A2336),"",IF($A2336=V$2,$C2336,V2335))</f>
        <v/>
      </c>
      <c r="W2336" s="9" t="str">
        <f aca="false">IF(ISBLANK(A2336),"",IF($A2336=W$2,$C2336,W2335))</f>
        <v/>
      </c>
    </row>
    <row r="2337" customFormat="false" ht="14.1" hidden="false" customHeight="false" outlineLevel="0" collapsed="false">
      <c r="H2337" s="8" t="n">
        <f aca="false">IF(ISBLANK(D2337),,LEFT(D2337,LEN(D2337)-6)*1)</f>
        <v>0</v>
      </c>
      <c r="I2337" s="9" t="str">
        <f aca="false">IF(ISBLANK(A2337),"",-B2337*C2337)</f>
        <v/>
      </c>
      <c r="J2337" s="9" t="str">
        <f aca="false">IF(ISBLANK(A2337),"",-SUM(I$3:I2337))</f>
        <v/>
      </c>
      <c r="K2337" s="9" t="str">
        <f aca="false">IF(ISBLANK(A2337),"",SUMPRODUCT(O2337:R2337,T2337:W2337)-J2337)</f>
        <v/>
      </c>
      <c r="L2337" s="5" t="str">
        <f aca="false">IF(ISBLANK(A2337),"",K2337/$M$1)</f>
        <v/>
      </c>
      <c r="M2337" s="5" t="str">
        <f aca="false">IF(ISBLANK(A2337),"",K2337/($M$1+SUM(K$3:K2336)))</f>
        <v/>
      </c>
      <c r="N2337" s="0" t="str">
        <f aca="false">IF(ISBLANK(A2337),"",IF(H2338=0,NETWORKDAYS($H$3,H2337,holiday!$B$2:$B$10),IF(DAY(H2337)&lt;DAY(H2338),NETWORKDAYS($H$3,H2337,holiday!$B$2:$B$10),0)))</f>
        <v/>
      </c>
      <c r="O2337" s="0" t="str">
        <f aca="false">IF(ISBLANK(A2337),"",SUMIF($A$3:$A2337,O$2,$B$3:$B2337))</f>
        <v/>
      </c>
      <c r="P2337" s="0" t="str">
        <f aca="false">IF(ISBLANK(A2337),"",SUMIF($A$3:$A2337,P$2,$B$3:$B2337))</f>
        <v/>
      </c>
      <c r="Q2337" s="0" t="str">
        <f aca="false">IF(ISBLANK(A2337),"",SUMIF($A$3:$A2337,Q$2,$B$3:$B2337))</f>
        <v/>
      </c>
      <c r="R2337" s="0" t="str">
        <f aca="false">IF(ISBLANK(A2337),"",SUMIF($A$3:$A2337,R$2,$B$3:$B2337))</f>
        <v/>
      </c>
      <c r="T2337" s="9" t="str">
        <f aca="false">IF(ISBLANK(A2337),"",IF($A2337=T$2,$C2337,T2336))</f>
        <v/>
      </c>
      <c r="U2337" s="9" t="str">
        <f aca="false">IF(ISBLANK(A2337),"",IF($A2337=U$2,$C2337,U2336))</f>
        <v/>
      </c>
      <c r="V2337" s="9" t="str">
        <f aca="false">IF(ISBLANK(A2337),"",IF($A2337=V$2,$C2337,V2336))</f>
        <v/>
      </c>
      <c r="W2337" s="9" t="str">
        <f aca="false">IF(ISBLANK(A2337),"",IF($A2337=W$2,$C2337,W2336))</f>
        <v/>
      </c>
    </row>
    <row r="2338" customFormat="false" ht="14.1" hidden="false" customHeight="false" outlineLevel="0" collapsed="false">
      <c r="H2338" s="8" t="n">
        <f aca="false">IF(ISBLANK(D2338),,LEFT(D2338,LEN(D2338)-6)*1)</f>
        <v>0</v>
      </c>
      <c r="I2338" s="9" t="str">
        <f aca="false">IF(ISBLANK(A2338),"",-B2338*C2338)</f>
        <v/>
      </c>
      <c r="J2338" s="9" t="str">
        <f aca="false">IF(ISBLANK(A2338),"",-SUM(I$3:I2338))</f>
        <v/>
      </c>
      <c r="K2338" s="9" t="str">
        <f aca="false">IF(ISBLANK(A2338),"",SUMPRODUCT(O2338:R2338,T2338:W2338)-J2338)</f>
        <v/>
      </c>
      <c r="L2338" s="5" t="str">
        <f aca="false">IF(ISBLANK(A2338),"",K2338/$M$1)</f>
        <v/>
      </c>
      <c r="M2338" s="5" t="str">
        <f aca="false">IF(ISBLANK(A2338),"",K2338/($M$1+SUM(K$3:K2337)))</f>
        <v/>
      </c>
      <c r="N2338" s="0" t="str">
        <f aca="false">IF(ISBLANK(A2338),"",IF(H2339=0,NETWORKDAYS($H$3,H2338,holiday!$B$2:$B$10),IF(DAY(H2338)&lt;DAY(H2339),NETWORKDAYS($H$3,H2338,holiday!$B$2:$B$10),0)))</f>
        <v/>
      </c>
      <c r="O2338" s="0" t="str">
        <f aca="false">IF(ISBLANK(A2338),"",SUMIF($A$3:$A2338,O$2,$B$3:$B2338))</f>
        <v/>
      </c>
      <c r="P2338" s="0" t="str">
        <f aca="false">IF(ISBLANK(A2338),"",SUMIF($A$3:$A2338,P$2,$B$3:$B2338))</f>
        <v/>
      </c>
      <c r="Q2338" s="0" t="str">
        <f aca="false">IF(ISBLANK(A2338),"",SUMIF($A$3:$A2338,Q$2,$B$3:$B2338))</f>
        <v/>
      </c>
      <c r="R2338" s="0" t="str">
        <f aca="false">IF(ISBLANK(A2338),"",SUMIF($A$3:$A2338,R$2,$B$3:$B2338))</f>
        <v/>
      </c>
      <c r="T2338" s="9" t="str">
        <f aca="false">IF(ISBLANK(A2338),"",IF($A2338=T$2,$C2338,T2337))</f>
        <v/>
      </c>
      <c r="U2338" s="9" t="str">
        <f aca="false">IF(ISBLANK(A2338),"",IF($A2338=U$2,$C2338,U2337))</f>
        <v/>
      </c>
      <c r="V2338" s="9" t="str">
        <f aca="false">IF(ISBLANK(A2338),"",IF($A2338=V$2,$C2338,V2337))</f>
        <v/>
      </c>
      <c r="W2338" s="9" t="str">
        <f aca="false">IF(ISBLANK(A2338),"",IF($A2338=W$2,$C2338,W2337))</f>
        <v/>
      </c>
    </row>
    <row r="2339" customFormat="false" ht="14.1" hidden="false" customHeight="false" outlineLevel="0" collapsed="false">
      <c r="H2339" s="8" t="n">
        <f aca="false">IF(ISBLANK(D2339),,LEFT(D2339,LEN(D2339)-6)*1)</f>
        <v>0</v>
      </c>
      <c r="I2339" s="9" t="str">
        <f aca="false">IF(ISBLANK(A2339),"",-B2339*C2339)</f>
        <v/>
      </c>
      <c r="J2339" s="9" t="str">
        <f aca="false">IF(ISBLANK(A2339),"",-SUM(I$3:I2339))</f>
        <v/>
      </c>
      <c r="K2339" s="9" t="str">
        <f aca="false">IF(ISBLANK(A2339),"",SUMPRODUCT(O2339:R2339,T2339:W2339)-J2339)</f>
        <v/>
      </c>
      <c r="L2339" s="5" t="str">
        <f aca="false">IF(ISBLANK(A2339),"",K2339/$M$1)</f>
        <v/>
      </c>
      <c r="M2339" s="5" t="str">
        <f aca="false">IF(ISBLANK(A2339),"",K2339/($M$1+SUM(K$3:K2338)))</f>
        <v/>
      </c>
      <c r="N2339" s="0" t="str">
        <f aca="false">IF(ISBLANK(A2339),"",IF(H2340=0,NETWORKDAYS($H$3,H2339,holiday!$B$2:$B$10),IF(DAY(H2339)&lt;DAY(H2340),NETWORKDAYS($H$3,H2339,holiday!$B$2:$B$10),0)))</f>
        <v/>
      </c>
      <c r="O2339" s="0" t="str">
        <f aca="false">IF(ISBLANK(A2339),"",SUMIF($A$3:$A2339,O$2,$B$3:$B2339))</f>
        <v/>
      </c>
      <c r="P2339" s="0" t="str">
        <f aca="false">IF(ISBLANK(A2339),"",SUMIF($A$3:$A2339,P$2,$B$3:$B2339))</f>
        <v/>
      </c>
      <c r="Q2339" s="0" t="str">
        <f aca="false">IF(ISBLANK(A2339),"",SUMIF($A$3:$A2339,Q$2,$B$3:$B2339))</f>
        <v/>
      </c>
      <c r="R2339" s="0" t="str">
        <f aca="false">IF(ISBLANK(A2339),"",SUMIF($A$3:$A2339,R$2,$B$3:$B2339))</f>
        <v/>
      </c>
      <c r="T2339" s="9" t="str">
        <f aca="false">IF(ISBLANK(A2339),"",IF($A2339=T$2,$C2339,T2338))</f>
        <v/>
      </c>
      <c r="U2339" s="9" t="str">
        <f aca="false">IF(ISBLANK(A2339),"",IF($A2339=U$2,$C2339,U2338))</f>
        <v/>
      </c>
      <c r="V2339" s="9" t="str">
        <f aca="false">IF(ISBLANK(A2339),"",IF($A2339=V$2,$C2339,V2338))</f>
        <v/>
      </c>
      <c r="W2339" s="9" t="str">
        <f aca="false">IF(ISBLANK(A2339),"",IF($A2339=W$2,$C2339,W2338))</f>
        <v/>
      </c>
    </row>
    <row r="2340" customFormat="false" ht="14.1" hidden="false" customHeight="false" outlineLevel="0" collapsed="false">
      <c r="H2340" s="8" t="n">
        <f aca="false">IF(ISBLANK(D2340),,LEFT(D2340,LEN(D2340)-6)*1)</f>
        <v>0</v>
      </c>
      <c r="I2340" s="9" t="str">
        <f aca="false">IF(ISBLANK(A2340),"",-B2340*C2340)</f>
        <v/>
      </c>
      <c r="J2340" s="9" t="str">
        <f aca="false">IF(ISBLANK(A2340),"",-SUM(I$3:I2340))</f>
        <v/>
      </c>
      <c r="K2340" s="9" t="str">
        <f aca="false">IF(ISBLANK(A2340),"",SUMPRODUCT(O2340:R2340,T2340:W2340)-J2340)</f>
        <v/>
      </c>
      <c r="L2340" s="5" t="str">
        <f aca="false">IF(ISBLANK(A2340),"",K2340/$M$1)</f>
        <v/>
      </c>
      <c r="M2340" s="5" t="str">
        <f aca="false">IF(ISBLANK(A2340),"",K2340/($M$1+SUM(K$3:K2339)))</f>
        <v/>
      </c>
      <c r="N2340" s="0" t="str">
        <f aca="false">IF(ISBLANK(A2340),"",IF(H2341=0,NETWORKDAYS($H$3,H2340,holiday!$B$2:$B$10),IF(DAY(H2340)&lt;DAY(H2341),NETWORKDAYS($H$3,H2340,holiday!$B$2:$B$10),0)))</f>
        <v/>
      </c>
      <c r="O2340" s="0" t="str">
        <f aca="false">IF(ISBLANK(A2340),"",SUMIF($A$3:$A2340,O$2,$B$3:$B2340))</f>
        <v/>
      </c>
      <c r="P2340" s="0" t="str">
        <f aca="false">IF(ISBLANK(A2340),"",SUMIF($A$3:$A2340,P$2,$B$3:$B2340))</f>
        <v/>
      </c>
      <c r="Q2340" s="0" t="str">
        <f aca="false">IF(ISBLANK(A2340),"",SUMIF($A$3:$A2340,Q$2,$B$3:$B2340))</f>
        <v/>
      </c>
      <c r="R2340" s="0" t="str">
        <f aca="false">IF(ISBLANK(A2340),"",SUMIF($A$3:$A2340,R$2,$B$3:$B2340))</f>
        <v/>
      </c>
      <c r="T2340" s="9" t="str">
        <f aca="false">IF(ISBLANK(A2340),"",IF($A2340=T$2,$C2340,T2339))</f>
        <v/>
      </c>
      <c r="U2340" s="9" t="str">
        <f aca="false">IF(ISBLANK(A2340),"",IF($A2340=U$2,$C2340,U2339))</f>
        <v/>
      </c>
      <c r="V2340" s="9" t="str">
        <f aca="false">IF(ISBLANK(A2340),"",IF($A2340=V$2,$C2340,V2339))</f>
        <v/>
      </c>
      <c r="W2340" s="9" t="str">
        <f aca="false">IF(ISBLANK(A2340),"",IF($A2340=W$2,$C2340,W2339))</f>
        <v/>
      </c>
    </row>
    <row r="2341" customFormat="false" ht="14.1" hidden="false" customHeight="false" outlineLevel="0" collapsed="false">
      <c r="H2341" s="8" t="n">
        <f aca="false">IF(ISBLANK(D2341),,LEFT(D2341,LEN(D2341)-6)*1)</f>
        <v>0</v>
      </c>
      <c r="I2341" s="9" t="str">
        <f aca="false">IF(ISBLANK(A2341),"",-B2341*C2341)</f>
        <v/>
      </c>
      <c r="J2341" s="9" t="str">
        <f aca="false">IF(ISBLANK(A2341),"",-SUM(I$3:I2341))</f>
        <v/>
      </c>
      <c r="K2341" s="9" t="str">
        <f aca="false">IF(ISBLANK(A2341),"",SUMPRODUCT(O2341:R2341,T2341:W2341)-J2341)</f>
        <v/>
      </c>
      <c r="L2341" s="5" t="str">
        <f aca="false">IF(ISBLANK(A2341),"",K2341/$M$1)</f>
        <v/>
      </c>
      <c r="M2341" s="5" t="str">
        <f aca="false">IF(ISBLANK(A2341),"",K2341/($M$1+SUM(K$3:K2340)))</f>
        <v/>
      </c>
      <c r="N2341" s="0" t="str">
        <f aca="false">IF(ISBLANK(A2341),"",IF(H2342=0,NETWORKDAYS($H$3,H2341,holiday!$B$2:$B$10),IF(DAY(H2341)&lt;DAY(H2342),NETWORKDAYS($H$3,H2341,holiday!$B$2:$B$10),0)))</f>
        <v/>
      </c>
      <c r="O2341" s="0" t="str">
        <f aca="false">IF(ISBLANK(A2341),"",SUMIF($A$3:$A2341,O$2,$B$3:$B2341))</f>
        <v/>
      </c>
      <c r="P2341" s="0" t="str">
        <f aca="false">IF(ISBLANK(A2341),"",SUMIF($A$3:$A2341,P$2,$B$3:$B2341))</f>
        <v/>
      </c>
      <c r="Q2341" s="0" t="str">
        <f aca="false">IF(ISBLANK(A2341),"",SUMIF($A$3:$A2341,Q$2,$B$3:$B2341))</f>
        <v/>
      </c>
      <c r="R2341" s="0" t="str">
        <f aca="false">IF(ISBLANK(A2341),"",SUMIF($A$3:$A2341,R$2,$B$3:$B2341))</f>
        <v/>
      </c>
      <c r="T2341" s="9" t="str">
        <f aca="false">IF(ISBLANK(A2341),"",IF($A2341=T$2,$C2341,T2340))</f>
        <v/>
      </c>
      <c r="U2341" s="9" t="str">
        <f aca="false">IF(ISBLANK(A2341),"",IF($A2341=U$2,$C2341,U2340))</f>
        <v/>
      </c>
      <c r="V2341" s="9" t="str">
        <f aca="false">IF(ISBLANK(A2341),"",IF($A2341=V$2,$C2341,V2340))</f>
        <v/>
      </c>
      <c r="W2341" s="9" t="str">
        <f aca="false">IF(ISBLANK(A2341),"",IF($A2341=W$2,$C2341,W2340))</f>
        <v/>
      </c>
    </row>
    <row r="2342" customFormat="false" ht="14.1" hidden="false" customHeight="false" outlineLevel="0" collapsed="false">
      <c r="H2342" s="8" t="n">
        <f aca="false">IF(ISBLANK(D2342),,LEFT(D2342,LEN(D2342)-6)*1)</f>
        <v>0</v>
      </c>
      <c r="I2342" s="9" t="str">
        <f aca="false">IF(ISBLANK(A2342),"",-B2342*C2342)</f>
        <v/>
      </c>
      <c r="J2342" s="9" t="str">
        <f aca="false">IF(ISBLANK(A2342),"",-SUM(I$3:I2342))</f>
        <v/>
      </c>
      <c r="K2342" s="9" t="str">
        <f aca="false">IF(ISBLANK(A2342),"",SUMPRODUCT(O2342:R2342,T2342:W2342)-J2342)</f>
        <v/>
      </c>
      <c r="L2342" s="5" t="str">
        <f aca="false">IF(ISBLANK(A2342),"",K2342/$M$1)</f>
        <v/>
      </c>
      <c r="M2342" s="5" t="str">
        <f aca="false">IF(ISBLANK(A2342),"",K2342/($M$1+SUM(K$3:K2341)))</f>
        <v/>
      </c>
      <c r="N2342" s="0" t="str">
        <f aca="false">IF(ISBLANK(A2342),"",IF(H2343=0,NETWORKDAYS($H$3,H2342,holiday!$B$2:$B$10),IF(DAY(H2342)&lt;DAY(H2343),NETWORKDAYS($H$3,H2342,holiday!$B$2:$B$10),0)))</f>
        <v/>
      </c>
      <c r="O2342" s="0" t="str">
        <f aca="false">IF(ISBLANK(A2342),"",SUMIF($A$3:$A2342,O$2,$B$3:$B2342))</f>
        <v/>
      </c>
      <c r="P2342" s="0" t="str">
        <f aca="false">IF(ISBLANK(A2342),"",SUMIF($A$3:$A2342,P$2,$B$3:$B2342))</f>
        <v/>
      </c>
      <c r="Q2342" s="0" t="str">
        <f aca="false">IF(ISBLANK(A2342),"",SUMIF($A$3:$A2342,Q$2,$B$3:$B2342))</f>
        <v/>
      </c>
      <c r="R2342" s="0" t="str">
        <f aca="false">IF(ISBLANK(A2342),"",SUMIF($A$3:$A2342,R$2,$B$3:$B2342))</f>
        <v/>
      </c>
      <c r="T2342" s="9" t="str">
        <f aca="false">IF(ISBLANK(A2342),"",IF($A2342=T$2,$C2342,T2341))</f>
        <v/>
      </c>
      <c r="U2342" s="9" t="str">
        <f aca="false">IF(ISBLANK(A2342),"",IF($A2342=U$2,$C2342,U2341))</f>
        <v/>
      </c>
      <c r="V2342" s="9" t="str">
        <f aca="false">IF(ISBLANK(A2342),"",IF($A2342=V$2,$C2342,V2341))</f>
        <v/>
      </c>
      <c r="W2342" s="9" t="str">
        <f aca="false">IF(ISBLANK(A2342),"",IF($A2342=W$2,$C2342,W2341))</f>
        <v/>
      </c>
    </row>
    <row r="2343" customFormat="false" ht="14.1" hidden="false" customHeight="false" outlineLevel="0" collapsed="false">
      <c r="H2343" s="8" t="n">
        <f aca="false">IF(ISBLANK(D2343),,LEFT(D2343,LEN(D2343)-6)*1)</f>
        <v>0</v>
      </c>
      <c r="I2343" s="9" t="str">
        <f aca="false">IF(ISBLANK(A2343),"",-B2343*C2343)</f>
        <v/>
      </c>
      <c r="J2343" s="9" t="str">
        <f aca="false">IF(ISBLANK(A2343),"",-SUM(I$3:I2343))</f>
        <v/>
      </c>
      <c r="K2343" s="9" t="str">
        <f aca="false">IF(ISBLANK(A2343),"",SUMPRODUCT(O2343:R2343,T2343:W2343)-J2343)</f>
        <v/>
      </c>
      <c r="L2343" s="5" t="str">
        <f aca="false">IF(ISBLANK(A2343),"",K2343/$M$1)</f>
        <v/>
      </c>
      <c r="M2343" s="5" t="str">
        <f aca="false">IF(ISBLANK(A2343),"",K2343/($M$1+SUM(K$3:K2342)))</f>
        <v/>
      </c>
      <c r="N2343" s="0" t="str">
        <f aca="false">IF(ISBLANK(A2343),"",IF(H2344=0,NETWORKDAYS($H$3,H2343,holiday!$B$2:$B$10),IF(DAY(H2343)&lt;DAY(H2344),NETWORKDAYS($H$3,H2343,holiday!$B$2:$B$10),0)))</f>
        <v/>
      </c>
      <c r="O2343" s="0" t="str">
        <f aca="false">IF(ISBLANK(A2343),"",SUMIF($A$3:$A2343,O$2,$B$3:$B2343))</f>
        <v/>
      </c>
      <c r="P2343" s="0" t="str">
        <f aca="false">IF(ISBLANK(A2343),"",SUMIF($A$3:$A2343,P$2,$B$3:$B2343))</f>
        <v/>
      </c>
      <c r="Q2343" s="0" t="str">
        <f aca="false">IF(ISBLANK(A2343),"",SUMIF($A$3:$A2343,Q$2,$B$3:$B2343))</f>
        <v/>
      </c>
      <c r="R2343" s="0" t="str">
        <f aca="false">IF(ISBLANK(A2343),"",SUMIF($A$3:$A2343,R$2,$B$3:$B2343))</f>
        <v/>
      </c>
      <c r="T2343" s="9" t="str">
        <f aca="false">IF(ISBLANK(A2343),"",IF($A2343=T$2,$C2343,T2342))</f>
        <v/>
      </c>
      <c r="U2343" s="9" t="str">
        <f aca="false">IF(ISBLANK(A2343),"",IF($A2343=U$2,$C2343,U2342))</f>
        <v/>
      </c>
      <c r="V2343" s="9" t="str">
        <f aca="false">IF(ISBLANK(A2343),"",IF($A2343=V$2,$C2343,V2342))</f>
        <v/>
      </c>
      <c r="W2343" s="9" t="str">
        <f aca="false">IF(ISBLANK(A2343),"",IF($A2343=W$2,$C2343,W2342))</f>
        <v/>
      </c>
    </row>
    <row r="2344" customFormat="false" ht="14.1" hidden="false" customHeight="false" outlineLevel="0" collapsed="false">
      <c r="H2344" s="8" t="n">
        <f aca="false">IF(ISBLANK(D2344),,LEFT(D2344,LEN(D2344)-6)*1)</f>
        <v>0</v>
      </c>
      <c r="I2344" s="9" t="str">
        <f aca="false">IF(ISBLANK(A2344),"",-B2344*C2344)</f>
        <v/>
      </c>
      <c r="J2344" s="9" t="str">
        <f aca="false">IF(ISBLANK(A2344),"",-SUM(I$3:I2344))</f>
        <v/>
      </c>
      <c r="K2344" s="9" t="str">
        <f aca="false">IF(ISBLANK(A2344),"",SUMPRODUCT(O2344:R2344,T2344:W2344)-J2344)</f>
        <v/>
      </c>
      <c r="L2344" s="5" t="str">
        <f aca="false">IF(ISBLANK(A2344),"",K2344/$M$1)</f>
        <v/>
      </c>
      <c r="M2344" s="5" t="str">
        <f aca="false">IF(ISBLANK(A2344),"",K2344/($M$1+SUM(K$3:K2343)))</f>
        <v/>
      </c>
      <c r="N2344" s="0" t="str">
        <f aca="false">IF(ISBLANK(A2344),"",IF(H2345=0,NETWORKDAYS($H$3,H2344,holiday!$B$2:$B$10),IF(DAY(H2344)&lt;DAY(H2345),NETWORKDAYS($H$3,H2344,holiday!$B$2:$B$10),0)))</f>
        <v/>
      </c>
      <c r="O2344" s="0" t="str">
        <f aca="false">IF(ISBLANK(A2344),"",SUMIF($A$3:$A2344,O$2,$B$3:$B2344))</f>
        <v/>
      </c>
      <c r="P2344" s="0" t="str">
        <f aca="false">IF(ISBLANK(A2344),"",SUMIF($A$3:$A2344,P$2,$B$3:$B2344))</f>
        <v/>
      </c>
      <c r="Q2344" s="0" t="str">
        <f aca="false">IF(ISBLANK(A2344),"",SUMIF($A$3:$A2344,Q$2,$B$3:$B2344))</f>
        <v/>
      </c>
      <c r="R2344" s="0" t="str">
        <f aca="false">IF(ISBLANK(A2344),"",SUMIF($A$3:$A2344,R$2,$B$3:$B2344))</f>
        <v/>
      </c>
      <c r="T2344" s="9" t="str">
        <f aca="false">IF(ISBLANK(A2344),"",IF($A2344=T$2,$C2344,T2343))</f>
        <v/>
      </c>
      <c r="U2344" s="9" t="str">
        <f aca="false">IF(ISBLANK(A2344),"",IF($A2344=U$2,$C2344,U2343))</f>
        <v/>
      </c>
      <c r="V2344" s="9" t="str">
        <f aca="false">IF(ISBLANK(A2344),"",IF($A2344=V$2,$C2344,V2343))</f>
        <v/>
      </c>
      <c r="W2344" s="9" t="str">
        <f aca="false">IF(ISBLANK(A2344),"",IF($A2344=W$2,$C2344,W2343))</f>
        <v/>
      </c>
    </row>
    <row r="2345" customFormat="false" ht="14.1" hidden="false" customHeight="false" outlineLevel="0" collapsed="false">
      <c r="H2345" s="8" t="n">
        <f aca="false">IF(ISBLANK(D2345),,LEFT(D2345,LEN(D2345)-6)*1)</f>
        <v>0</v>
      </c>
      <c r="I2345" s="9" t="str">
        <f aca="false">IF(ISBLANK(A2345),"",-B2345*C2345)</f>
        <v/>
      </c>
      <c r="J2345" s="9" t="str">
        <f aca="false">IF(ISBLANK(A2345),"",-SUM(I$3:I2345))</f>
        <v/>
      </c>
      <c r="K2345" s="9" t="str">
        <f aca="false">IF(ISBLANK(A2345),"",SUMPRODUCT(O2345:R2345,T2345:W2345)-J2345)</f>
        <v/>
      </c>
      <c r="L2345" s="5" t="str">
        <f aca="false">IF(ISBLANK(A2345),"",K2345/$M$1)</f>
        <v/>
      </c>
      <c r="M2345" s="5" t="str">
        <f aca="false">IF(ISBLANK(A2345),"",K2345/($M$1+SUM(K$3:K2344)))</f>
        <v/>
      </c>
      <c r="N2345" s="0" t="str">
        <f aca="false">IF(ISBLANK(A2345),"",IF(H2346=0,NETWORKDAYS($H$3,H2345,holiday!$B$2:$B$10),IF(DAY(H2345)&lt;DAY(H2346),NETWORKDAYS($H$3,H2345,holiday!$B$2:$B$10),0)))</f>
        <v/>
      </c>
      <c r="O2345" s="0" t="str">
        <f aca="false">IF(ISBLANK(A2345),"",SUMIF($A$3:$A2345,O$2,$B$3:$B2345))</f>
        <v/>
      </c>
      <c r="P2345" s="0" t="str">
        <f aca="false">IF(ISBLANK(A2345),"",SUMIF($A$3:$A2345,P$2,$B$3:$B2345))</f>
        <v/>
      </c>
      <c r="Q2345" s="0" t="str">
        <f aca="false">IF(ISBLANK(A2345),"",SUMIF($A$3:$A2345,Q$2,$B$3:$B2345))</f>
        <v/>
      </c>
      <c r="R2345" s="0" t="str">
        <f aca="false">IF(ISBLANK(A2345),"",SUMIF($A$3:$A2345,R$2,$B$3:$B2345))</f>
        <v/>
      </c>
      <c r="T2345" s="9" t="str">
        <f aca="false">IF(ISBLANK(A2345),"",IF($A2345=T$2,$C2345,T2344))</f>
        <v/>
      </c>
      <c r="U2345" s="9" t="str">
        <f aca="false">IF(ISBLANK(A2345),"",IF($A2345=U$2,$C2345,U2344))</f>
        <v/>
      </c>
      <c r="V2345" s="9" t="str">
        <f aca="false">IF(ISBLANK(A2345),"",IF($A2345=V$2,$C2345,V2344))</f>
        <v/>
      </c>
      <c r="W2345" s="9" t="str">
        <f aca="false">IF(ISBLANK(A2345),"",IF($A2345=W$2,$C2345,W2344))</f>
        <v/>
      </c>
    </row>
    <row r="2346" customFormat="false" ht="14.1" hidden="false" customHeight="false" outlineLevel="0" collapsed="false">
      <c r="H2346" s="8" t="n">
        <f aca="false">IF(ISBLANK(D2346),,LEFT(D2346,LEN(D2346)-6)*1)</f>
        <v>0</v>
      </c>
      <c r="I2346" s="9" t="str">
        <f aca="false">IF(ISBLANK(A2346),"",-B2346*C2346)</f>
        <v/>
      </c>
      <c r="J2346" s="9" t="str">
        <f aca="false">IF(ISBLANK(A2346),"",-SUM(I$3:I2346))</f>
        <v/>
      </c>
      <c r="K2346" s="9" t="str">
        <f aca="false">IF(ISBLANK(A2346),"",SUMPRODUCT(O2346:R2346,T2346:W2346)-J2346)</f>
        <v/>
      </c>
      <c r="L2346" s="5" t="str">
        <f aca="false">IF(ISBLANK(A2346),"",K2346/$M$1)</f>
        <v/>
      </c>
      <c r="M2346" s="5" t="str">
        <f aca="false">IF(ISBLANK(A2346),"",K2346/($M$1+SUM(K$3:K2345)))</f>
        <v/>
      </c>
      <c r="N2346" s="0" t="str">
        <f aca="false">IF(ISBLANK(A2346),"",IF(H2347=0,NETWORKDAYS($H$3,H2346,holiday!$B$2:$B$10),IF(DAY(H2346)&lt;DAY(H2347),NETWORKDAYS($H$3,H2346,holiday!$B$2:$B$10),0)))</f>
        <v/>
      </c>
      <c r="O2346" s="0" t="str">
        <f aca="false">IF(ISBLANK(A2346),"",SUMIF($A$3:$A2346,O$2,$B$3:$B2346))</f>
        <v/>
      </c>
      <c r="P2346" s="0" t="str">
        <f aca="false">IF(ISBLANK(A2346),"",SUMIF($A$3:$A2346,P$2,$B$3:$B2346))</f>
        <v/>
      </c>
      <c r="Q2346" s="0" t="str">
        <f aca="false">IF(ISBLANK(A2346),"",SUMIF($A$3:$A2346,Q$2,$B$3:$B2346))</f>
        <v/>
      </c>
      <c r="R2346" s="0" t="str">
        <f aca="false">IF(ISBLANK(A2346),"",SUMIF($A$3:$A2346,R$2,$B$3:$B2346))</f>
        <v/>
      </c>
      <c r="T2346" s="9" t="str">
        <f aca="false">IF(ISBLANK(A2346),"",IF($A2346=T$2,$C2346,T2345))</f>
        <v/>
      </c>
      <c r="U2346" s="9" t="str">
        <f aca="false">IF(ISBLANK(A2346),"",IF($A2346=U$2,$C2346,U2345))</f>
        <v/>
      </c>
      <c r="V2346" s="9" t="str">
        <f aca="false">IF(ISBLANK(A2346),"",IF($A2346=V$2,$C2346,V2345))</f>
        <v/>
      </c>
      <c r="W2346" s="9" t="str">
        <f aca="false">IF(ISBLANK(A2346),"",IF($A2346=W$2,$C2346,W2345))</f>
        <v/>
      </c>
    </row>
    <row r="2347" customFormat="false" ht="14.1" hidden="false" customHeight="false" outlineLevel="0" collapsed="false">
      <c r="H2347" s="8" t="n">
        <f aca="false">IF(ISBLANK(D2347),,LEFT(D2347,LEN(D2347)-6)*1)</f>
        <v>0</v>
      </c>
      <c r="I2347" s="9" t="str">
        <f aca="false">IF(ISBLANK(A2347),"",-B2347*C2347)</f>
        <v/>
      </c>
      <c r="J2347" s="9" t="str">
        <f aca="false">IF(ISBLANK(A2347),"",-SUM(I$3:I2347))</f>
        <v/>
      </c>
      <c r="K2347" s="9" t="str">
        <f aca="false">IF(ISBLANK(A2347),"",SUMPRODUCT(O2347:R2347,T2347:W2347)-J2347)</f>
        <v/>
      </c>
      <c r="L2347" s="5" t="str">
        <f aca="false">IF(ISBLANK(A2347),"",K2347/$M$1)</f>
        <v/>
      </c>
      <c r="M2347" s="5" t="str">
        <f aca="false">IF(ISBLANK(A2347),"",K2347/($M$1+SUM(K$3:K2346)))</f>
        <v/>
      </c>
      <c r="N2347" s="0" t="str">
        <f aca="false">IF(ISBLANK(A2347),"",IF(H2348=0,NETWORKDAYS($H$3,H2347,holiday!$B$2:$B$10),IF(DAY(H2347)&lt;DAY(H2348),NETWORKDAYS($H$3,H2347,holiday!$B$2:$B$10),0)))</f>
        <v/>
      </c>
      <c r="O2347" s="0" t="str">
        <f aca="false">IF(ISBLANK(A2347),"",SUMIF($A$3:$A2347,O$2,$B$3:$B2347))</f>
        <v/>
      </c>
      <c r="P2347" s="0" t="str">
        <f aca="false">IF(ISBLANK(A2347),"",SUMIF($A$3:$A2347,P$2,$B$3:$B2347))</f>
        <v/>
      </c>
      <c r="Q2347" s="0" t="str">
        <f aca="false">IF(ISBLANK(A2347),"",SUMIF($A$3:$A2347,Q$2,$B$3:$B2347))</f>
        <v/>
      </c>
      <c r="R2347" s="0" t="str">
        <f aca="false">IF(ISBLANK(A2347),"",SUMIF($A$3:$A2347,R$2,$B$3:$B2347))</f>
        <v/>
      </c>
      <c r="T2347" s="9" t="str">
        <f aca="false">IF(ISBLANK(A2347),"",IF($A2347=T$2,$C2347,T2346))</f>
        <v/>
      </c>
      <c r="U2347" s="9" t="str">
        <f aca="false">IF(ISBLANK(A2347),"",IF($A2347=U$2,$C2347,U2346))</f>
        <v/>
      </c>
      <c r="V2347" s="9" t="str">
        <f aca="false">IF(ISBLANK(A2347),"",IF($A2347=V$2,$C2347,V2346))</f>
        <v/>
      </c>
      <c r="W2347" s="9" t="str">
        <f aca="false">IF(ISBLANK(A2347),"",IF($A2347=W$2,$C2347,W2346))</f>
        <v/>
      </c>
    </row>
    <row r="2348" customFormat="false" ht="14.1" hidden="false" customHeight="false" outlineLevel="0" collapsed="false">
      <c r="H2348" s="8" t="n">
        <f aca="false">IF(ISBLANK(D2348),,LEFT(D2348,LEN(D2348)-6)*1)</f>
        <v>0</v>
      </c>
      <c r="I2348" s="9" t="str">
        <f aca="false">IF(ISBLANK(A2348),"",-B2348*C2348)</f>
        <v/>
      </c>
      <c r="J2348" s="9" t="str">
        <f aca="false">IF(ISBLANK(A2348),"",-SUM(I$3:I2348))</f>
        <v/>
      </c>
      <c r="K2348" s="9" t="str">
        <f aca="false">IF(ISBLANK(A2348),"",SUMPRODUCT(O2348:R2348,T2348:W2348)-J2348)</f>
        <v/>
      </c>
      <c r="L2348" s="5" t="str">
        <f aca="false">IF(ISBLANK(A2348),"",K2348/$M$1)</f>
        <v/>
      </c>
      <c r="M2348" s="5" t="str">
        <f aca="false">IF(ISBLANK(A2348),"",K2348/($M$1+SUM(K$3:K2347)))</f>
        <v/>
      </c>
      <c r="N2348" s="0" t="str">
        <f aca="false">IF(ISBLANK(A2348),"",IF(H2349=0,NETWORKDAYS($H$3,H2348,holiday!$B$2:$B$10),IF(DAY(H2348)&lt;DAY(H2349),NETWORKDAYS($H$3,H2348,holiday!$B$2:$B$10),0)))</f>
        <v/>
      </c>
      <c r="O2348" s="0" t="str">
        <f aca="false">IF(ISBLANK(A2348),"",SUMIF($A$3:$A2348,O$2,$B$3:$B2348))</f>
        <v/>
      </c>
      <c r="P2348" s="0" t="str">
        <f aca="false">IF(ISBLANK(A2348),"",SUMIF($A$3:$A2348,P$2,$B$3:$B2348))</f>
        <v/>
      </c>
      <c r="Q2348" s="0" t="str">
        <f aca="false">IF(ISBLANK(A2348),"",SUMIF($A$3:$A2348,Q$2,$B$3:$B2348))</f>
        <v/>
      </c>
      <c r="R2348" s="0" t="str">
        <f aca="false">IF(ISBLANK(A2348),"",SUMIF($A$3:$A2348,R$2,$B$3:$B2348))</f>
        <v/>
      </c>
      <c r="T2348" s="9" t="str">
        <f aca="false">IF(ISBLANK(A2348),"",IF($A2348=T$2,$C2348,T2347))</f>
        <v/>
      </c>
      <c r="U2348" s="9" t="str">
        <f aca="false">IF(ISBLANK(A2348),"",IF($A2348=U$2,$C2348,U2347))</f>
        <v/>
      </c>
      <c r="V2348" s="9" t="str">
        <f aca="false">IF(ISBLANK(A2348),"",IF($A2348=V$2,$C2348,V2347))</f>
        <v/>
      </c>
      <c r="W2348" s="9" t="str">
        <f aca="false">IF(ISBLANK(A2348),"",IF($A2348=W$2,$C2348,W2347))</f>
        <v/>
      </c>
    </row>
    <row r="2349" customFormat="false" ht="14.1" hidden="false" customHeight="false" outlineLevel="0" collapsed="false">
      <c r="H2349" s="8" t="n">
        <f aca="false">IF(ISBLANK(D2349),,LEFT(D2349,LEN(D2349)-6)*1)</f>
        <v>0</v>
      </c>
      <c r="I2349" s="9" t="str">
        <f aca="false">IF(ISBLANK(A2349),"",-B2349*C2349)</f>
        <v/>
      </c>
      <c r="J2349" s="9" t="str">
        <f aca="false">IF(ISBLANK(A2349),"",-SUM(I$3:I2349))</f>
        <v/>
      </c>
      <c r="K2349" s="9" t="str">
        <f aca="false">IF(ISBLANK(A2349),"",SUMPRODUCT(O2349:R2349,T2349:W2349)-J2349)</f>
        <v/>
      </c>
      <c r="L2349" s="5" t="str">
        <f aca="false">IF(ISBLANK(A2349),"",K2349/$M$1)</f>
        <v/>
      </c>
      <c r="M2349" s="5" t="str">
        <f aca="false">IF(ISBLANK(A2349),"",K2349/($M$1+SUM(K$3:K2348)))</f>
        <v/>
      </c>
      <c r="N2349" s="0" t="str">
        <f aca="false">IF(ISBLANK(A2349),"",IF(H2350=0,NETWORKDAYS($H$3,H2349,holiday!$B$2:$B$10),IF(DAY(H2349)&lt;DAY(H2350),NETWORKDAYS($H$3,H2349,holiday!$B$2:$B$10),0)))</f>
        <v/>
      </c>
      <c r="O2349" s="0" t="str">
        <f aca="false">IF(ISBLANK(A2349),"",SUMIF($A$3:$A2349,O$2,$B$3:$B2349))</f>
        <v/>
      </c>
      <c r="P2349" s="0" t="str">
        <f aca="false">IF(ISBLANK(A2349),"",SUMIF($A$3:$A2349,P$2,$B$3:$B2349))</f>
        <v/>
      </c>
      <c r="Q2349" s="0" t="str">
        <f aca="false">IF(ISBLANK(A2349),"",SUMIF($A$3:$A2349,Q$2,$B$3:$B2349))</f>
        <v/>
      </c>
      <c r="R2349" s="0" t="str">
        <f aca="false">IF(ISBLANK(A2349),"",SUMIF($A$3:$A2349,R$2,$B$3:$B2349))</f>
        <v/>
      </c>
      <c r="T2349" s="9" t="str">
        <f aca="false">IF(ISBLANK(A2349),"",IF($A2349=T$2,$C2349,T2348))</f>
        <v/>
      </c>
      <c r="U2349" s="9" t="str">
        <f aca="false">IF(ISBLANK(A2349),"",IF($A2349=U$2,$C2349,U2348))</f>
        <v/>
      </c>
      <c r="V2349" s="9" t="str">
        <f aca="false">IF(ISBLANK(A2349),"",IF($A2349=V$2,$C2349,V2348))</f>
        <v/>
      </c>
      <c r="W2349" s="9" t="str">
        <f aca="false">IF(ISBLANK(A2349),"",IF($A2349=W$2,$C2349,W2348))</f>
        <v/>
      </c>
    </row>
    <row r="2350" customFormat="false" ht="14.1" hidden="false" customHeight="false" outlineLevel="0" collapsed="false">
      <c r="H2350" s="8" t="n">
        <f aca="false">IF(ISBLANK(D2350),,LEFT(D2350,LEN(D2350)-6)*1)</f>
        <v>0</v>
      </c>
      <c r="I2350" s="9" t="str">
        <f aca="false">IF(ISBLANK(A2350),"",-B2350*C2350)</f>
        <v/>
      </c>
      <c r="J2350" s="9" t="str">
        <f aca="false">IF(ISBLANK(A2350),"",-SUM(I$3:I2350))</f>
        <v/>
      </c>
      <c r="K2350" s="9" t="str">
        <f aca="false">IF(ISBLANK(A2350),"",SUMPRODUCT(O2350:R2350,T2350:W2350)-J2350)</f>
        <v/>
      </c>
      <c r="L2350" s="5" t="str">
        <f aca="false">IF(ISBLANK(A2350),"",K2350/$M$1)</f>
        <v/>
      </c>
      <c r="M2350" s="5" t="str">
        <f aca="false">IF(ISBLANK(A2350),"",K2350/($M$1+SUM(K$3:K2349)))</f>
        <v/>
      </c>
      <c r="N2350" s="0" t="str">
        <f aca="false">IF(ISBLANK(A2350),"",IF(H2351=0,NETWORKDAYS($H$3,H2350,holiday!$B$2:$B$10),IF(DAY(H2350)&lt;DAY(H2351),NETWORKDAYS($H$3,H2350,holiday!$B$2:$B$10),0)))</f>
        <v/>
      </c>
      <c r="O2350" s="0" t="str">
        <f aca="false">IF(ISBLANK(A2350),"",SUMIF($A$3:$A2350,O$2,$B$3:$B2350))</f>
        <v/>
      </c>
      <c r="P2350" s="0" t="str">
        <f aca="false">IF(ISBLANK(A2350),"",SUMIF($A$3:$A2350,P$2,$B$3:$B2350))</f>
        <v/>
      </c>
      <c r="Q2350" s="0" t="str">
        <f aca="false">IF(ISBLANK(A2350),"",SUMIF($A$3:$A2350,Q$2,$B$3:$B2350))</f>
        <v/>
      </c>
      <c r="R2350" s="0" t="str">
        <f aca="false">IF(ISBLANK(A2350),"",SUMIF($A$3:$A2350,R$2,$B$3:$B2350))</f>
        <v/>
      </c>
      <c r="T2350" s="9" t="str">
        <f aca="false">IF(ISBLANK(A2350),"",IF($A2350=T$2,$C2350,T2349))</f>
        <v/>
      </c>
      <c r="U2350" s="9" t="str">
        <f aca="false">IF(ISBLANK(A2350),"",IF($A2350=U$2,$C2350,U2349))</f>
        <v/>
      </c>
      <c r="V2350" s="9" t="str">
        <f aca="false">IF(ISBLANK(A2350),"",IF($A2350=V$2,$C2350,V2349))</f>
        <v/>
      </c>
      <c r="W2350" s="9" t="str">
        <f aca="false">IF(ISBLANK(A2350),"",IF($A2350=W$2,$C2350,W2349))</f>
        <v/>
      </c>
    </row>
    <row r="2351" customFormat="false" ht="14.1" hidden="false" customHeight="false" outlineLevel="0" collapsed="false">
      <c r="H2351" s="8" t="n">
        <f aca="false">IF(ISBLANK(D2351),,LEFT(D2351,LEN(D2351)-6)*1)</f>
        <v>0</v>
      </c>
      <c r="I2351" s="9" t="str">
        <f aca="false">IF(ISBLANK(A2351),"",-B2351*C2351)</f>
        <v/>
      </c>
      <c r="J2351" s="9" t="str">
        <f aca="false">IF(ISBLANK(A2351),"",-SUM(I$3:I2351))</f>
        <v/>
      </c>
      <c r="K2351" s="9" t="str">
        <f aca="false">IF(ISBLANK(A2351),"",SUMPRODUCT(O2351:R2351,T2351:W2351)-J2351)</f>
        <v/>
      </c>
      <c r="L2351" s="5" t="str">
        <f aca="false">IF(ISBLANK(A2351),"",K2351/$M$1)</f>
        <v/>
      </c>
      <c r="M2351" s="5" t="str">
        <f aca="false">IF(ISBLANK(A2351),"",K2351/($M$1+SUM(K$3:K2350)))</f>
        <v/>
      </c>
      <c r="N2351" s="0" t="str">
        <f aca="false">IF(ISBLANK(A2351),"",IF(H2352=0,NETWORKDAYS($H$3,H2351,holiday!$B$2:$B$10),IF(DAY(H2351)&lt;DAY(H2352),NETWORKDAYS($H$3,H2351,holiday!$B$2:$B$10),0)))</f>
        <v/>
      </c>
      <c r="O2351" s="0" t="str">
        <f aca="false">IF(ISBLANK(A2351),"",SUMIF($A$3:$A2351,O$2,$B$3:$B2351))</f>
        <v/>
      </c>
      <c r="P2351" s="0" t="str">
        <f aca="false">IF(ISBLANK(A2351),"",SUMIF($A$3:$A2351,P$2,$B$3:$B2351))</f>
        <v/>
      </c>
      <c r="Q2351" s="0" t="str">
        <f aca="false">IF(ISBLANK(A2351),"",SUMIF($A$3:$A2351,Q$2,$B$3:$B2351))</f>
        <v/>
      </c>
      <c r="R2351" s="0" t="str">
        <f aca="false">IF(ISBLANK(A2351),"",SUMIF($A$3:$A2351,R$2,$B$3:$B2351))</f>
        <v/>
      </c>
      <c r="T2351" s="9" t="str">
        <f aca="false">IF(ISBLANK(A2351),"",IF($A2351=T$2,$C2351,T2350))</f>
        <v/>
      </c>
      <c r="U2351" s="9" t="str">
        <f aca="false">IF(ISBLANK(A2351),"",IF($A2351=U$2,$C2351,U2350))</f>
        <v/>
      </c>
      <c r="V2351" s="9" t="str">
        <f aca="false">IF(ISBLANK(A2351),"",IF($A2351=V$2,$C2351,V2350))</f>
        <v/>
      </c>
      <c r="W2351" s="9" t="str">
        <f aca="false">IF(ISBLANK(A2351),"",IF($A2351=W$2,$C2351,W2350))</f>
        <v/>
      </c>
    </row>
    <row r="2352" customFormat="false" ht="14.1" hidden="false" customHeight="false" outlineLevel="0" collapsed="false">
      <c r="H2352" s="8" t="n">
        <f aca="false">IF(ISBLANK(D2352),,LEFT(D2352,LEN(D2352)-6)*1)</f>
        <v>0</v>
      </c>
      <c r="I2352" s="9" t="str">
        <f aca="false">IF(ISBLANK(A2352),"",-B2352*C2352)</f>
        <v/>
      </c>
      <c r="J2352" s="9" t="str">
        <f aca="false">IF(ISBLANK(A2352),"",-SUM(I$3:I2352))</f>
        <v/>
      </c>
      <c r="K2352" s="9" t="str">
        <f aca="false">IF(ISBLANK(A2352),"",SUMPRODUCT(O2352:R2352,T2352:W2352)-J2352)</f>
        <v/>
      </c>
      <c r="L2352" s="5" t="str">
        <f aca="false">IF(ISBLANK(A2352),"",K2352/$M$1)</f>
        <v/>
      </c>
      <c r="M2352" s="5" t="str">
        <f aca="false">IF(ISBLANK(A2352),"",K2352/($M$1+SUM(K$3:K2351)))</f>
        <v/>
      </c>
      <c r="N2352" s="0" t="str">
        <f aca="false">IF(ISBLANK(A2352),"",IF(H2353=0,NETWORKDAYS($H$3,H2352,holiday!$B$2:$B$10),IF(DAY(H2352)&lt;DAY(H2353),NETWORKDAYS($H$3,H2352,holiday!$B$2:$B$10),0)))</f>
        <v/>
      </c>
      <c r="O2352" s="0" t="str">
        <f aca="false">IF(ISBLANK(A2352),"",SUMIF($A$3:$A2352,O$2,$B$3:$B2352))</f>
        <v/>
      </c>
      <c r="P2352" s="0" t="str">
        <f aca="false">IF(ISBLANK(A2352),"",SUMIF($A$3:$A2352,P$2,$B$3:$B2352))</f>
        <v/>
      </c>
      <c r="Q2352" s="0" t="str">
        <f aca="false">IF(ISBLANK(A2352),"",SUMIF($A$3:$A2352,Q$2,$B$3:$B2352))</f>
        <v/>
      </c>
      <c r="R2352" s="0" t="str">
        <f aca="false">IF(ISBLANK(A2352),"",SUMIF($A$3:$A2352,R$2,$B$3:$B2352))</f>
        <v/>
      </c>
      <c r="T2352" s="9" t="str">
        <f aca="false">IF(ISBLANK(A2352),"",IF($A2352=T$2,$C2352,T2351))</f>
        <v/>
      </c>
      <c r="U2352" s="9" t="str">
        <f aca="false">IF(ISBLANK(A2352),"",IF($A2352=U$2,$C2352,U2351))</f>
        <v/>
      </c>
      <c r="V2352" s="9" t="str">
        <f aca="false">IF(ISBLANK(A2352),"",IF($A2352=V$2,$C2352,V2351))</f>
        <v/>
      </c>
      <c r="W2352" s="9" t="str">
        <f aca="false">IF(ISBLANK(A2352),"",IF($A2352=W$2,$C2352,W2351))</f>
        <v/>
      </c>
    </row>
    <row r="2353" customFormat="false" ht="14.1" hidden="false" customHeight="false" outlineLevel="0" collapsed="false">
      <c r="H2353" s="8" t="n">
        <f aca="false">IF(ISBLANK(D2353),,LEFT(D2353,LEN(D2353)-6)*1)</f>
        <v>0</v>
      </c>
      <c r="I2353" s="9" t="str">
        <f aca="false">IF(ISBLANK(A2353),"",-B2353*C2353)</f>
        <v/>
      </c>
      <c r="J2353" s="9" t="str">
        <f aca="false">IF(ISBLANK(A2353),"",-SUM(I$3:I2353))</f>
        <v/>
      </c>
      <c r="K2353" s="9" t="str">
        <f aca="false">IF(ISBLANK(A2353),"",SUMPRODUCT(O2353:R2353,T2353:W2353)-J2353)</f>
        <v/>
      </c>
      <c r="L2353" s="5" t="str">
        <f aca="false">IF(ISBLANK(A2353),"",K2353/$M$1)</f>
        <v/>
      </c>
      <c r="M2353" s="5" t="str">
        <f aca="false">IF(ISBLANK(A2353),"",K2353/($M$1+SUM(K$3:K2352)))</f>
        <v/>
      </c>
      <c r="N2353" s="0" t="str">
        <f aca="false">IF(ISBLANK(A2353),"",IF(H2354=0,NETWORKDAYS($H$3,H2353,holiday!$B$2:$B$10),IF(DAY(H2353)&lt;DAY(H2354),NETWORKDAYS($H$3,H2353,holiday!$B$2:$B$10),0)))</f>
        <v/>
      </c>
      <c r="O2353" s="0" t="str">
        <f aca="false">IF(ISBLANK(A2353),"",SUMIF($A$3:$A2353,O$2,$B$3:$B2353))</f>
        <v/>
      </c>
      <c r="P2353" s="0" t="str">
        <f aca="false">IF(ISBLANK(A2353),"",SUMIF($A$3:$A2353,P$2,$B$3:$B2353))</f>
        <v/>
      </c>
      <c r="Q2353" s="0" t="str">
        <f aca="false">IF(ISBLANK(A2353),"",SUMIF($A$3:$A2353,Q$2,$B$3:$B2353))</f>
        <v/>
      </c>
      <c r="R2353" s="0" t="str">
        <f aca="false">IF(ISBLANK(A2353),"",SUMIF($A$3:$A2353,R$2,$B$3:$B2353))</f>
        <v/>
      </c>
      <c r="T2353" s="9" t="str">
        <f aca="false">IF(ISBLANK(A2353),"",IF($A2353=T$2,$C2353,T2352))</f>
        <v/>
      </c>
      <c r="U2353" s="9" t="str">
        <f aca="false">IF(ISBLANK(A2353),"",IF($A2353=U$2,$C2353,U2352))</f>
        <v/>
      </c>
      <c r="V2353" s="9" t="str">
        <f aca="false">IF(ISBLANK(A2353),"",IF($A2353=V$2,$C2353,V2352))</f>
        <v/>
      </c>
      <c r="W2353" s="9" t="str">
        <f aca="false">IF(ISBLANK(A2353),"",IF($A2353=W$2,$C2353,W2352))</f>
        <v/>
      </c>
    </row>
    <row r="2354" customFormat="false" ht="14.1" hidden="false" customHeight="false" outlineLevel="0" collapsed="false">
      <c r="H2354" s="8" t="n">
        <f aca="false">IF(ISBLANK(D2354),,LEFT(D2354,LEN(D2354)-6)*1)</f>
        <v>0</v>
      </c>
      <c r="I2354" s="9" t="str">
        <f aca="false">IF(ISBLANK(A2354),"",-B2354*C2354)</f>
        <v/>
      </c>
      <c r="J2354" s="9" t="str">
        <f aca="false">IF(ISBLANK(A2354),"",-SUM(I$3:I2354))</f>
        <v/>
      </c>
      <c r="K2354" s="9" t="str">
        <f aca="false">IF(ISBLANK(A2354),"",SUMPRODUCT(O2354:R2354,T2354:W2354)-J2354)</f>
        <v/>
      </c>
      <c r="L2354" s="5" t="str">
        <f aca="false">IF(ISBLANK(A2354),"",K2354/$M$1)</f>
        <v/>
      </c>
      <c r="M2354" s="5" t="str">
        <f aca="false">IF(ISBLANK(A2354),"",K2354/($M$1+SUM(K$3:K2353)))</f>
        <v/>
      </c>
      <c r="N2354" s="0" t="str">
        <f aca="false">IF(ISBLANK(A2354),"",IF(H2355=0,NETWORKDAYS($H$3,H2354,holiday!$B$2:$B$10),IF(DAY(H2354)&lt;DAY(H2355),NETWORKDAYS($H$3,H2354,holiday!$B$2:$B$10),0)))</f>
        <v/>
      </c>
      <c r="O2354" s="0" t="str">
        <f aca="false">IF(ISBLANK(A2354),"",SUMIF($A$3:$A2354,O$2,$B$3:$B2354))</f>
        <v/>
      </c>
      <c r="P2354" s="0" t="str">
        <f aca="false">IF(ISBLANK(A2354),"",SUMIF($A$3:$A2354,P$2,$B$3:$B2354))</f>
        <v/>
      </c>
      <c r="Q2354" s="0" t="str">
        <f aca="false">IF(ISBLANK(A2354),"",SUMIF($A$3:$A2354,Q$2,$B$3:$B2354))</f>
        <v/>
      </c>
      <c r="R2354" s="0" t="str">
        <f aca="false">IF(ISBLANK(A2354),"",SUMIF($A$3:$A2354,R$2,$B$3:$B2354))</f>
        <v/>
      </c>
      <c r="T2354" s="9" t="str">
        <f aca="false">IF(ISBLANK(A2354),"",IF($A2354=T$2,$C2354,T2353))</f>
        <v/>
      </c>
      <c r="U2354" s="9" t="str">
        <f aca="false">IF(ISBLANK(A2354),"",IF($A2354=U$2,$C2354,U2353))</f>
        <v/>
      </c>
      <c r="V2354" s="9" t="str">
        <f aca="false">IF(ISBLANK(A2354),"",IF($A2354=V$2,$C2354,V2353))</f>
        <v/>
      </c>
      <c r="W2354" s="9" t="str">
        <f aca="false">IF(ISBLANK(A2354),"",IF($A2354=W$2,$C2354,W2353))</f>
        <v/>
      </c>
    </row>
    <row r="2355" customFormat="false" ht="14.1" hidden="false" customHeight="false" outlineLevel="0" collapsed="false">
      <c r="H2355" s="8" t="n">
        <f aca="false">IF(ISBLANK(D2355),,LEFT(D2355,LEN(D2355)-6)*1)</f>
        <v>0</v>
      </c>
      <c r="I2355" s="9" t="str">
        <f aca="false">IF(ISBLANK(A2355),"",-B2355*C2355)</f>
        <v/>
      </c>
      <c r="J2355" s="9" t="str">
        <f aca="false">IF(ISBLANK(A2355),"",-SUM(I$3:I2355))</f>
        <v/>
      </c>
      <c r="K2355" s="9" t="str">
        <f aca="false">IF(ISBLANK(A2355),"",SUMPRODUCT(O2355:R2355,T2355:W2355)-J2355)</f>
        <v/>
      </c>
      <c r="L2355" s="5" t="str">
        <f aca="false">IF(ISBLANK(A2355),"",K2355/$M$1)</f>
        <v/>
      </c>
      <c r="M2355" s="5" t="str">
        <f aca="false">IF(ISBLANK(A2355),"",K2355/($M$1+SUM(K$3:K2354)))</f>
        <v/>
      </c>
      <c r="N2355" s="0" t="str">
        <f aca="false">IF(ISBLANK(A2355),"",IF(H2356=0,NETWORKDAYS($H$3,H2355,holiday!$B$2:$B$10),IF(DAY(H2355)&lt;DAY(H2356),NETWORKDAYS($H$3,H2355,holiday!$B$2:$B$10),0)))</f>
        <v/>
      </c>
      <c r="O2355" s="0" t="str">
        <f aca="false">IF(ISBLANK(A2355),"",SUMIF($A$3:$A2355,O$2,$B$3:$B2355))</f>
        <v/>
      </c>
      <c r="P2355" s="0" t="str">
        <f aca="false">IF(ISBLANK(A2355),"",SUMIF($A$3:$A2355,P$2,$B$3:$B2355))</f>
        <v/>
      </c>
      <c r="Q2355" s="0" t="str">
        <f aca="false">IF(ISBLANK(A2355),"",SUMIF($A$3:$A2355,Q$2,$B$3:$B2355))</f>
        <v/>
      </c>
      <c r="R2355" s="0" t="str">
        <f aca="false">IF(ISBLANK(A2355),"",SUMIF($A$3:$A2355,R$2,$B$3:$B2355))</f>
        <v/>
      </c>
      <c r="T2355" s="9" t="str">
        <f aca="false">IF(ISBLANK(A2355),"",IF($A2355=T$2,$C2355,T2354))</f>
        <v/>
      </c>
      <c r="U2355" s="9" t="str">
        <f aca="false">IF(ISBLANK(A2355),"",IF($A2355=U$2,$C2355,U2354))</f>
        <v/>
      </c>
      <c r="V2355" s="9" t="str">
        <f aca="false">IF(ISBLANK(A2355),"",IF($A2355=V$2,$C2355,V2354))</f>
        <v/>
      </c>
      <c r="W2355" s="9" t="str">
        <f aca="false">IF(ISBLANK(A2355),"",IF($A2355=W$2,$C2355,W2354))</f>
        <v/>
      </c>
    </row>
    <row r="2356" customFormat="false" ht="14.1" hidden="false" customHeight="false" outlineLevel="0" collapsed="false">
      <c r="H2356" s="8" t="n">
        <f aca="false">IF(ISBLANK(D2356),,LEFT(D2356,LEN(D2356)-6)*1)</f>
        <v>0</v>
      </c>
      <c r="I2356" s="9" t="str">
        <f aca="false">IF(ISBLANK(A2356),"",-B2356*C2356)</f>
        <v/>
      </c>
      <c r="J2356" s="9" t="str">
        <f aca="false">IF(ISBLANK(A2356),"",-SUM(I$3:I2356))</f>
        <v/>
      </c>
      <c r="K2356" s="9" t="str">
        <f aca="false">IF(ISBLANK(A2356),"",SUMPRODUCT(O2356:R2356,T2356:W2356)-J2356)</f>
        <v/>
      </c>
      <c r="L2356" s="5" t="str">
        <f aca="false">IF(ISBLANK(A2356),"",K2356/$M$1)</f>
        <v/>
      </c>
      <c r="M2356" s="5" t="str">
        <f aca="false">IF(ISBLANK(A2356),"",K2356/($M$1+SUM(K$3:K2355)))</f>
        <v/>
      </c>
      <c r="N2356" s="0" t="str">
        <f aca="false">IF(ISBLANK(A2356),"",IF(H2357=0,NETWORKDAYS($H$3,H2356,holiday!$B$2:$B$10),IF(DAY(H2356)&lt;DAY(H2357),NETWORKDAYS($H$3,H2356,holiday!$B$2:$B$10),0)))</f>
        <v/>
      </c>
      <c r="O2356" s="0" t="str">
        <f aca="false">IF(ISBLANK(A2356),"",SUMIF($A$3:$A2356,O$2,$B$3:$B2356))</f>
        <v/>
      </c>
      <c r="P2356" s="0" t="str">
        <f aca="false">IF(ISBLANK(A2356),"",SUMIF($A$3:$A2356,P$2,$B$3:$B2356))</f>
        <v/>
      </c>
      <c r="Q2356" s="0" t="str">
        <f aca="false">IF(ISBLANK(A2356),"",SUMIF($A$3:$A2356,Q$2,$B$3:$B2356))</f>
        <v/>
      </c>
      <c r="R2356" s="0" t="str">
        <f aca="false">IF(ISBLANK(A2356),"",SUMIF($A$3:$A2356,R$2,$B$3:$B2356))</f>
        <v/>
      </c>
      <c r="T2356" s="9" t="str">
        <f aca="false">IF(ISBLANK(A2356),"",IF($A2356=T$2,$C2356,T2355))</f>
        <v/>
      </c>
      <c r="U2356" s="9" t="str">
        <f aca="false">IF(ISBLANK(A2356),"",IF($A2356=U$2,$C2356,U2355))</f>
        <v/>
      </c>
      <c r="V2356" s="9" t="str">
        <f aca="false">IF(ISBLANK(A2356),"",IF($A2356=V$2,$C2356,V2355))</f>
        <v/>
      </c>
      <c r="W2356" s="9" t="str">
        <f aca="false">IF(ISBLANK(A2356),"",IF($A2356=W$2,$C2356,W2355))</f>
        <v/>
      </c>
    </row>
    <row r="2357" customFormat="false" ht="14.1" hidden="false" customHeight="false" outlineLevel="0" collapsed="false">
      <c r="H2357" s="8" t="n">
        <f aca="false">IF(ISBLANK(D2357),,LEFT(D2357,LEN(D2357)-6)*1)</f>
        <v>0</v>
      </c>
      <c r="I2357" s="9" t="str">
        <f aca="false">IF(ISBLANK(A2357),"",-B2357*C2357)</f>
        <v/>
      </c>
      <c r="J2357" s="9" t="str">
        <f aca="false">IF(ISBLANK(A2357),"",-SUM(I$3:I2357))</f>
        <v/>
      </c>
      <c r="K2357" s="9" t="str">
        <f aca="false">IF(ISBLANK(A2357),"",SUMPRODUCT(O2357:R2357,T2357:W2357)-J2357)</f>
        <v/>
      </c>
      <c r="L2357" s="5" t="str">
        <f aca="false">IF(ISBLANK(A2357),"",K2357/$M$1)</f>
        <v/>
      </c>
      <c r="M2357" s="5" t="str">
        <f aca="false">IF(ISBLANK(A2357),"",K2357/($M$1+SUM(K$3:K2356)))</f>
        <v/>
      </c>
      <c r="N2357" s="0" t="str">
        <f aca="false">IF(ISBLANK(A2357),"",IF(H2358=0,NETWORKDAYS($H$3,H2357,holiday!$B$2:$B$10),IF(DAY(H2357)&lt;DAY(H2358),NETWORKDAYS($H$3,H2357,holiday!$B$2:$B$10),0)))</f>
        <v/>
      </c>
      <c r="O2357" s="0" t="str">
        <f aca="false">IF(ISBLANK(A2357),"",SUMIF($A$3:$A2357,O$2,$B$3:$B2357))</f>
        <v/>
      </c>
      <c r="P2357" s="0" t="str">
        <f aca="false">IF(ISBLANK(A2357),"",SUMIF($A$3:$A2357,P$2,$B$3:$B2357))</f>
        <v/>
      </c>
      <c r="Q2357" s="0" t="str">
        <f aca="false">IF(ISBLANK(A2357),"",SUMIF($A$3:$A2357,Q$2,$B$3:$B2357))</f>
        <v/>
      </c>
      <c r="R2357" s="0" t="str">
        <f aca="false">IF(ISBLANK(A2357),"",SUMIF($A$3:$A2357,R$2,$B$3:$B2357))</f>
        <v/>
      </c>
      <c r="T2357" s="9" t="str">
        <f aca="false">IF(ISBLANK(A2357),"",IF($A2357=T$2,$C2357,T2356))</f>
        <v/>
      </c>
      <c r="U2357" s="9" t="str">
        <f aca="false">IF(ISBLANK(A2357),"",IF($A2357=U$2,$C2357,U2356))</f>
        <v/>
      </c>
      <c r="V2357" s="9" t="str">
        <f aca="false">IF(ISBLANK(A2357),"",IF($A2357=V$2,$C2357,V2356))</f>
        <v/>
      </c>
      <c r="W2357" s="9" t="str">
        <f aca="false">IF(ISBLANK(A2357),"",IF($A2357=W$2,$C2357,W2356))</f>
        <v/>
      </c>
    </row>
    <row r="2358" customFormat="false" ht="14.1" hidden="false" customHeight="false" outlineLevel="0" collapsed="false">
      <c r="H2358" s="8" t="n">
        <f aca="false">IF(ISBLANK(D2358),,LEFT(D2358,LEN(D2358)-6)*1)</f>
        <v>0</v>
      </c>
      <c r="I2358" s="9" t="str">
        <f aca="false">IF(ISBLANK(A2358),"",-B2358*C2358)</f>
        <v/>
      </c>
      <c r="J2358" s="9" t="str">
        <f aca="false">IF(ISBLANK(A2358),"",-SUM(I$3:I2358))</f>
        <v/>
      </c>
      <c r="K2358" s="9" t="str">
        <f aca="false">IF(ISBLANK(A2358),"",SUMPRODUCT(O2358:R2358,T2358:W2358)-J2358)</f>
        <v/>
      </c>
      <c r="L2358" s="5" t="str">
        <f aca="false">IF(ISBLANK(A2358),"",K2358/$M$1)</f>
        <v/>
      </c>
      <c r="M2358" s="5" t="str">
        <f aca="false">IF(ISBLANK(A2358),"",K2358/($M$1+SUM(K$3:K2357)))</f>
        <v/>
      </c>
      <c r="N2358" s="0" t="str">
        <f aca="false">IF(ISBLANK(A2358),"",IF(H2359=0,NETWORKDAYS($H$3,H2358,holiday!$B$2:$B$10),IF(DAY(H2358)&lt;DAY(H2359),NETWORKDAYS($H$3,H2358,holiday!$B$2:$B$10),0)))</f>
        <v/>
      </c>
      <c r="O2358" s="0" t="str">
        <f aca="false">IF(ISBLANK(A2358),"",SUMIF($A$3:$A2358,O$2,$B$3:$B2358))</f>
        <v/>
      </c>
      <c r="P2358" s="0" t="str">
        <f aca="false">IF(ISBLANK(A2358),"",SUMIF($A$3:$A2358,P$2,$B$3:$B2358))</f>
        <v/>
      </c>
      <c r="Q2358" s="0" t="str">
        <f aca="false">IF(ISBLANK(A2358),"",SUMIF($A$3:$A2358,Q$2,$B$3:$B2358))</f>
        <v/>
      </c>
      <c r="R2358" s="0" t="str">
        <f aca="false">IF(ISBLANK(A2358),"",SUMIF($A$3:$A2358,R$2,$B$3:$B2358))</f>
        <v/>
      </c>
      <c r="T2358" s="9" t="str">
        <f aca="false">IF(ISBLANK(A2358),"",IF($A2358=T$2,$C2358,T2357))</f>
        <v/>
      </c>
      <c r="U2358" s="9" t="str">
        <f aca="false">IF(ISBLANK(A2358),"",IF($A2358=U$2,$C2358,U2357))</f>
        <v/>
      </c>
      <c r="V2358" s="9" t="str">
        <f aca="false">IF(ISBLANK(A2358),"",IF($A2358=V$2,$C2358,V2357))</f>
        <v/>
      </c>
      <c r="W2358" s="9" t="str">
        <f aca="false">IF(ISBLANK(A2358),"",IF($A2358=W$2,$C2358,W2357))</f>
        <v/>
      </c>
    </row>
    <row r="2359" customFormat="false" ht="14.1" hidden="false" customHeight="false" outlineLevel="0" collapsed="false">
      <c r="H2359" s="8" t="n">
        <f aca="false">IF(ISBLANK(D2359),,LEFT(D2359,LEN(D2359)-6)*1)</f>
        <v>0</v>
      </c>
      <c r="I2359" s="9" t="str">
        <f aca="false">IF(ISBLANK(A2359),"",-B2359*C2359)</f>
        <v/>
      </c>
      <c r="J2359" s="9" t="str">
        <f aca="false">IF(ISBLANK(A2359),"",-SUM(I$3:I2359))</f>
        <v/>
      </c>
      <c r="K2359" s="9" t="str">
        <f aca="false">IF(ISBLANK(A2359),"",SUMPRODUCT(O2359:R2359,T2359:W2359)-J2359)</f>
        <v/>
      </c>
      <c r="L2359" s="5" t="str">
        <f aca="false">IF(ISBLANK(A2359),"",K2359/$M$1)</f>
        <v/>
      </c>
      <c r="M2359" s="5" t="str">
        <f aca="false">IF(ISBLANK(A2359),"",K2359/($M$1+SUM(K$3:K2358)))</f>
        <v/>
      </c>
      <c r="N2359" s="0" t="str">
        <f aca="false">IF(ISBLANK(A2359),"",IF(H2360=0,NETWORKDAYS($H$3,H2359,holiday!$B$2:$B$10),IF(DAY(H2359)&lt;DAY(H2360),NETWORKDAYS($H$3,H2359,holiday!$B$2:$B$10),0)))</f>
        <v/>
      </c>
      <c r="O2359" s="0" t="str">
        <f aca="false">IF(ISBLANK(A2359),"",SUMIF($A$3:$A2359,O$2,$B$3:$B2359))</f>
        <v/>
      </c>
      <c r="P2359" s="0" t="str">
        <f aca="false">IF(ISBLANK(A2359),"",SUMIF($A$3:$A2359,P$2,$B$3:$B2359))</f>
        <v/>
      </c>
      <c r="Q2359" s="0" t="str">
        <f aca="false">IF(ISBLANK(A2359),"",SUMIF($A$3:$A2359,Q$2,$B$3:$B2359))</f>
        <v/>
      </c>
      <c r="R2359" s="0" t="str">
        <f aca="false">IF(ISBLANK(A2359),"",SUMIF($A$3:$A2359,R$2,$B$3:$B2359))</f>
        <v/>
      </c>
      <c r="T2359" s="9" t="str">
        <f aca="false">IF(ISBLANK(A2359),"",IF($A2359=T$2,$C2359,T2358))</f>
        <v/>
      </c>
      <c r="U2359" s="9" t="str">
        <f aca="false">IF(ISBLANK(A2359),"",IF($A2359=U$2,$C2359,U2358))</f>
        <v/>
      </c>
      <c r="V2359" s="9" t="str">
        <f aca="false">IF(ISBLANK(A2359),"",IF($A2359=V$2,$C2359,V2358))</f>
        <v/>
      </c>
      <c r="W2359" s="9" t="str">
        <f aca="false">IF(ISBLANK(A2359),"",IF($A2359=W$2,$C2359,W2358))</f>
        <v/>
      </c>
    </row>
    <row r="2360" customFormat="false" ht="14.1" hidden="false" customHeight="false" outlineLevel="0" collapsed="false">
      <c r="H2360" s="8" t="n">
        <f aca="false">IF(ISBLANK(D2360),,LEFT(D2360,LEN(D2360)-6)*1)</f>
        <v>0</v>
      </c>
      <c r="I2360" s="9" t="str">
        <f aca="false">IF(ISBLANK(A2360),"",-B2360*C2360)</f>
        <v/>
      </c>
      <c r="J2360" s="9" t="str">
        <f aca="false">IF(ISBLANK(A2360),"",-SUM(I$3:I2360))</f>
        <v/>
      </c>
      <c r="K2360" s="9" t="str">
        <f aca="false">IF(ISBLANK(A2360),"",SUMPRODUCT(O2360:R2360,T2360:W2360)-J2360)</f>
        <v/>
      </c>
      <c r="L2360" s="5" t="str">
        <f aca="false">IF(ISBLANK(A2360),"",K2360/$M$1)</f>
        <v/>
      </c>
      <c r="M2360" s="5" t="str">
        <f aca="false">IF(ISBLANK(A2360),"",K2360/($M$1+SUM(K$3:K2359)))</f>
        <v/>
      </c>
      <c r="N2360" s="0" t="str">
        <f aca="false">IF(ISBLANK(A2360),"",IF(H2361=0,NETWORKDAYS($H$3,H2360,holiday!$B$2:$B$10),IF(DAY(H2360)&lt;DAY(H2361),NETWORKDAYS($H$3,H2360,holiday!$B$2:$B$10),0)))</f>
        <v/>
      </c>
      <c r="O2360" s="0" t="str">
        <f aca="false">IF(ISBLANK(A2360),"",SUMIF($A$3:$A2360,O$2,$B$3:$B2360))</f>
        <v/>
      </c>
      <c r="P2360" s="0" t="str">
        <f aca="false">IF(ISBLANK(A2360),"",SUMIF($A$3:$A2360,P$2,$B$3:$B2360))</f>
        <v/>
      </c>
      <c r="Q2360" s="0" t="str">
        <f aca="false">IF(ISBLANK(A2360),"",SUMIF($A$3:$A2360,Q$2,$B$3:$B2360))</f>
        <v/>
      </c>
      <c r="R2360" s="0" t="str">
        <f aca="false">IF(ISBLANK(A2360),"",SUMIF($A$3:$A2360,R$2,$B$3:$B2360))</f>
        <v/>
      </c>
      <c r="T2360" s="9" t="str">
        <f aca="false">IF(ISBLANK(A2360),"",IF($A2360=T$2,$C2360,T2359))</f>
        <v/>
      </c>
      <c r="U2360" s="9" t="str">
        <f aca="false">IF(ISBLANK(A2360),"",IF($A2360=U$2,$C2360,U2359))</f>
        <v/>
      </c>
      <c r="V2360" s="9" t="str">
        <f aca="false">IF(ISBLANK(A2360),"",IF($A2360=V$2,$C2360,V2359))</f>
        <v/>
      </c>
      <c r="W2360" s="9" t="str">
        <f aca="false">IF(ISBLANK(A2360),"",IF($A2360=W$2,$C2360,W2359))</f>
        <v/>
      </c>
    </row>
    <row r="2361" customFormat="false" ht="14.1" hidden="false" customHeight="false" outlineLevel="0" collapsed="false">
      <c r="H2361" s="8" t="n">
        <f aca="false">IF(ISBLANK(D2361),,LEFT(D2361,LEN(D2361)-6)*1)</f>
        <v>0</v>
      </c>
      <c r="I2361" s="9" t="str">
        <f aca="false">IF(ISBLANK(A2361),"",-B2361*C2361)</f>
        <v/>
      </c>
      <c r="J2361" s="9" t="str">
        <f aca="false">IF(ISBLANK(A2361),"",-SUM(I$3:I2361))</f>
        <v/>
      </c>
      <c r="K2361" s="9" t="str">
        <f aca="false">IF(ISBLANK(A2361),"",SUMPRODUCT(O2361:R2361,T2361:W2361)-J2361)</f>
        <v/>
      </c>
      <c r="L2361" s="5" t="str">
        <f aca="false">IF(ISBLANK(A2361),"",K2361/$M$1)</f>
        <v/>
      </c>
      <c r="M2361" s="5" t="str">
        <f aca="false">IF(ISBLANK(A2361),"",K2361/($M$1+SUM(K$3:K2360)))</f>
        <v/>
      </c>
      <c r="N2361" s="0" t="str">
        <f aca="false">IF(ISBLANK(A2361),"",IF(H2362=0,NETWORKDAYS($H$3,H2361,holiday!$B$2:$B$10),IF(DAY(H2361)&lt;DAY(H2362),NETWORKDAYS($H$3,H2361,holiday!$B$2:$B$10),0)))</f>
        <v/>
      </c>
      <c r="O2361" s="0" t="str">
        <f aca="false">IF(ISBLANK(A2361),"",SUMIF($A$3:$A2361,O$2,$B$3:$B2361))</f>
        <v/>
      </c>
      <c r="P2361" s="0" t="str">
        <f aca="false">IF(ISBLANK(A2361),"",SUMIF($A$3:$A2361,P$2,$B$3:$B2361))</f>
        <v/>
      </c>
      <c r="Q2361" s="0" t="str">
        <f aca="false">IF(ISBLANK(A2361),"",SUMIF($A$3:$A2361,Q$2,$B$3:$B2361))</f>
        <v/>
      </c>
      <c r="R2361" s="0" t="str">
        <f aca="false">IF(ISBLANK(A2361),"",SUMIF($A$3:$A2361,R$2,$B$3:$B2361))</f>
        <v/>
      </c>
      <c r="T2361" s="9" t="str">
        <f aca="false">IF(ISBLANK(A2361),"",IF($A2361=T$2,$C2361,T2360))</f>
        <v/>
      </c>
      <c r="U2361" s="9" t="str">
        <f aca="false">IF(ISBLANK(A2361),"",IF($A2361=U$2,$C2361,U2360))</f>
        <v/>
      </c>
      <c r="V2361" s="9" t="str">
        <f aca="false">IF(ISBLANK(A2361),"",IF($A2361=V$2,$C2361,V2360))</f>
        <v/>
      </c>
      <c r="W2361" s="9" t="str">
        <f aca="false">IF(ISBLANK(A2361),"",IF($A2361=W$2,$C2361,W2360))</f>
        <v/>
      </c>
    </row>
    <row r="2362" customFormat="false" ht="14.1" hidden="false" customHeight="false" outlineLevel="0" collapsed="false">
      <c r="H2362" s="8" t="n">
        <f aca="false">IF(ISBLANK(D2362),,LEFT(D2362,LEN(D2362)-6)*1)</f>
        <v>0</v>
      </c>
      <c r="I2362" s="9" t="str">
        <f aca="false">IF(ISBLANK(A2362),"",-B2362*C2362)</f>
        <v/>
      </c>
      <c r="J2362" s="9" t="str">
        <f aca="false">IF(ISBLANK(A2362),"",-SUM(I$3:I2362))</f>
        <v/>
      </c>
      <c r="K2362" s="9" t="str">
        <f aca="false">IF(ISBLANK(A2362),"",SUMPRODUCT(O2362:R2362,T2362:W2362)-J2362)</f>
        <v/>
      </c>
      <c r="L2362" s="5" t="str">
        <f aca="false">IF(ISBLANK(A2362),"",K2362/$M$1)</f>
        <v/>
      </c>
      <c r="M2362" s="5" t="str">
        <f aca="false">IF(ISBLANK(A2362),"",K2362/($M$1+SUM(K$3:K2361)))</f>
        <v/>
      </c>
      <c r="N2362" s="0" t="str">
        <f aca="false">IF(ISBLANK(A2362),"",IF(H2363=0,NETWORKDAYS($H$3,H2362,holiday!$B$2:$B$10),IF(DAY(H2362)&lt;DAY(H2363),NETWORKDAYS($H$3,H2362,holiday!$B$2:$B$10),0)))</f>
        <v/>
      </c>
      <c r="O2362" s="0" t="str">
        <f aca="false">IF(ISBLANK(A2362),"",SUMIF($A$3:$A2362,O$2,$B$3:$B2362))</f>
        <v/>
      </c>
      <c r="P2362" s="0" t="str">
        <f aca="false">IF(ISBLANK(A2362),"",SUMIF($A$3:$A2362,P$2,$B$3:$B2362))</f>
        <v/>
      </c>
      <c r="Q2362" s="0" t="str">
        <f aca="false">IF(ISBLANK(A2362),"",SUMIF($A$3:$A2362,Q$2,$B$3:$B2362))</f>
        <v/>
      </c>
      <c r="R2362" s="0" t="str">
        <f aca="false">IF(ISBLANK(A2362),"",SUMIF($A$3:$A2362,R$2,$B$3:$B2362))</f>
        <v/>
      </c>
      <c r="T2362" s="9" t="str">
        <f aca="false">IF(ISBLANK(A2362),"",IF($A2362=T$2,$C2362,T2361))</f>
        <v/>
      </c>
      <c r="U2362" s="9" t="str">
        <f aca="false">IF(ISBLANK(A2362),"",IF($A2362=U$2,$C2362,U2361))</f>
        <v/>
      </c>
      <c r="V2362" s="9" t="str">
        <f aca="false">IF(ISBLANK(A2362),"",IF($A2362=V$2,$C2362,V2361))</f>
        <v/>
      </c>
      <c r="W2362" s="9" t="str">
        <f aca="false">IF(ISBLANK(A2362),"",IF($A2362=W$2,$C2362,W2361))</f>
        <v/>
      </c>
    </row>
    <row r="2363" customFormat="false" ht="14.1" hidden="false" customHeight="false" outlineLevel="0" collapsed="false">
      <c r="H2363" s="8" t="n">
        <f aca="false">IF(ISBLANK(D2363),,LEFT(D2363,LEN(D2363)-6)*1)</f>
        <v>0</v>
      </c>
      <c r="I2363" s="9" t="str">
        <f aca="false">IF(ISBLANK(A2363),"",-B2363*C2363)</f>
        <v/>
      </c>
      <c r="J2363" s="9" t="str">
        <f aca="false">IF(ISBLANK(A2363),"",-SUM(I$3:I2363))</f>
        <v/>
      </c>
      <c r="K2363" s="9" t="str">
        <f aca="false">IF(ISBLANK(A2363),"",SUMPRODUCT(O2363:R2363,T2363:W2363)-J2363)</f>
        <v/>
      </c>
      <c r="L2363" s="5" t="str">
        <f aca="false">IF(ISBLANK(A2363),"",K2363/$M$1)</f>
        <v/>
      </c>
      <c r="M2363" s="5" t="str">
        <f aca="false">IF(ISBLANK(A2363),"",K2363/($M$1+SUM(K$3:K2362)))</f>
        <v/>
      </c>
      <c r="N2363" s="0" t="str">
        <f aca="false">IF(ISBLANK(A2363),"",IF(H2364=0,NETWORKDAYS($H$3,H2363,holiday!$B$2:$B$10),IF(DAY(H2363)&lt;DAY(H2364),NETWORKDAYS($H$3,H2363,holiday!$B$2:$B$10),0)))</f>
        <v/>
      </c>
      <c r="O2363" s="0" t="str">
        <f aca="false">IF(ISBLANK(A2363),"",SUMIF($A$3:$A2363,O$2,$B$3:$B2363))</f>
        <v/>
      </c>
      <c r="P2363" s="0" t="str">
        <f aca="false">IF(ISBLANK(A2363),"",SUMIF($A$3:$A2363,P$2,$B$3:$B2363))</f>
        <v/>
      </c>
      <c r="Q2363" s="0" t="str">
        <f aca="false">IF(ISBLANK(A2363),"",SUMIF($A$3:$A2363,Q$2,$B$3:$B2363))</f>
        <v/>
      </c>
      <c r="R2363" s="0" t="str">
        <f aca="false">IF(ISBLANK(A2363),"",SUMIF($A$3:$A2363,R$2,$B$3:$B2363))</f>
        <v/>
      </c>
      <c r="T2363" s="9" t="str">
        <f aca="false">IF(ISBLANK(A2363),"",IF($A2363=T$2,$C2363,T2362))</f>
        <v/>
      </c>
      <c r="U2363" s="9" t="str">
        <f aca="false">IF(ISBLANK(A2363),"",IF($A2363=U$2,$C2363,U2362))</f>
        <v/>
      </c>
      <c r="V2363" s="9" t="str">
        <f aca="false">IF(ISBLANK(A2363),"",IF($A2363=V$2,$C2363,V2362))</f>
        <v/>
      </c>
      <c r="W2363" s="9" t="str">
        <f aca="false">IF(ISBLANK(A2363),"",IF($A2363=W$2,$C2363,W2362))</f>
        <v/>
      </c>
    </row>
    <row r="2364" customFormat="false" ht="14.1" hidden="false" customHeight="false" outlineLevel="0" collapsed="false">
      <c r="H2364" s="8" t="n">
        <f aca="false">IF(ISBLANK(D2364),,LEFT(D2364,LEN(D2364)-6)*1)</f>
        <v>0</v>
      </c>
      <c r="I2364" s="9" t="str">
        <f aca="false">IF(ISBLANK(A2364),"",-B2364*C2364)</f>
        <v/>
      </c>
      <c r="J2364" s="9" t="str">
        <f aca="false">IF(ISBLANK(A2364),"",-SUM(I$3:I2364))</f>
        <v/>
      </c>
      <c r="K2364" s="9" t="str">
        <f aca="false">IF(ISBLANK(A2364),"",SUMPRODUCT(O2364:R2364,T2364:W2364)-J2364)</f>
        <v/>
      </c>
      <c r="L2364" s="5" t="str">
        <f aca="false">IF(ISBLANK(A2364),"",K2364/$M$1)</f>
        <v/>
      </c>
      <c r="M2364" s="5" t="str">
        <f aca="false">IF(ISBLANK(A2364),"",K2364/($M$1+SUM(K$3:K2363)))</f>
        <v/>
      </c>
      <c r="N2364" s="0" t="str">
        <f aca="false">IF(ISBLANK(A2364),"",IF(H2365=0,NETWORKDAYS($H$3,H2364,holiday!$B$2:$B$10),IF(DAY(H2364)&lt;DAY(H2365),NETWORKDAYS($H$3,H2364,holiday!$B$2:$B$10),0)))</f>
        <v/>
      </c>
      <c r="O2364" s="0" t="str">
        <f aca="false">IF(ISBLANK(A2364),"",SUMIF($A$3:$A2364,O$2,$B$3:$B2364))</f>
        <v/>
      </c>
      <c r="P2364" s="0" t="str">
        <f aca="false">IF(ISBLANK(A2364),"",SUMIF($A$3:$A2364,P$2,$B$3:$B2364))</f>
        <v/>
      </c>
      <c r="Q2364" s="0" t="str">
        <f aca="false">IF(ISBLANK(A2364),"",SUMIF($A$3:$A2364,Q$2,$B$3:$B2364))</f>
        <v/>
      </c>
      <c r="R2364" s="0" t="str">
        <f aca="false">IF(ISBLANK(A2364),"",SUMIF($A$3:$A2364,R$2,$B$3:$B2364))</f>
        <v/>
      </c>
      <c r="T2364" s="9" t="str">
        <f aca="false">IF(ISBLANK(A2364),"",IF($A2364=T$2,$C2364,T2363))</f>
        <v/>
      </c>
      <c r="U2364" s="9" t="str">
        <f aca="false">IF(ISBLANK(A2364),"",IF($A2364=U$2,$C2364,U2363))</f>
        <v/>
      </c>
      <c r="V2364" s="9" t="str">
        <f aca="false">IF(ISBLANK(A2364),"",IF($A2364=V$2,$C2364,V2363))</f>
        <v/>
      </c>
      <c r="W2364" s="9" t="str">
        <f aca="false">IF(ISBLANK(A2364),"",IF($A2364=W$2,$C2364,W2363))</f>
        <v/>
      </c>
    </row>
    <row r="2365" customFormat="false" ht="14.1" hidden="false" customHeight="false" outlineLevel="0" collapsed="false">
      <c r="H2365" s="8" t="n">
        <f aca="false">IF(ISBLANK(D2365),,LEFT(D2365,LEN(D2365)-6)*1)</f>
        <v>0</v>
      </c>
      <c r="I2365" s="9" t="str">
        <f aca="false">IF(ISBLANK(A2365),"",-B2365*C2365)</f>
        <v/>
      </c>
      <c r="J2365" s="9" t="str">
        <f aca="false">IF(ISBLANK(A2365),"",-SUM(I$3:I2365))</f>
        <v/>
      </c>
      <c r="K2365" s="9" t="str">
        <f aca="false">IF(ISBLANK(A2365),"",SUMPRODUCT(O2365:R2365,T2365:W2365)-J2365)</f>
        <v/>
      </c>
      <c r="L2365" s="5" t="str">
        <f aca="false">IF(ISBLANK(A2365),"",K2365/$M$1)</f>
        <v/>
      </c>
      <c r="M2365" s="5" t="str">
        <f aca="false">IF(ISBLANK(A2365),"",K2365/($M$1+SUM(K$3:K2364)))</f>
        <v/>
      </c>
      <c r="N2365" s="0" t="str">
        <f aca="false">IF(ISBLANK(A2365),"",IF(H2366=0,NETWORKDAYS($H$3,H2365,holiday!$B$2:$B$10),IF(DAY(H2365)&lt;DAY(H2366),NETWORKDAYS($H$3,H2365,holiday!$B$2:$B$10),0)))</f>
        <v/>
      </c>
      <c r="O2365" s="0" t="str">
        <f aca="false">IF(ISBLANK(A2365),"",SUMIF($A$3:$A2365,O$2,$B$3:$B2365))</f>
        <v/>
      </c>
      <c r="P2365" s="0" t="str">
        <f aca="false">IF(ISBLANK(A2365),"",SUMIF($A$3:$A2365,P$2,$B$3:$B2365))</f>
        <v/>
      </c>
      <c r="Q2365" s="0" t="str">
        <f aca="false">IF(ISBLANK(A2365),"",SUMIF($A$3:$A2365,Q$2,$B$3:$B2365))</f>
        <v/>
      </c>
      <c r="R2365" s="0" t="str">
        <f aca="false">IF(ISBLANK(A2365),"",SUMIF($A$3:$A2365,R$2,$B$3:$B2365))</f>
        <v/>
      </c>
      <c r="T2365" s="9" t="str">
        <f aca="false">IF(ISBLANK(A2365),"",IF($A2365=T$2,$C2365,T2364))</f>
        <v/>
      </c>
      <c r="U2365" s="9" t="str">
        <f aca="false">IF(ISBLANK(A2365),"",IF($A2365=U$2,$C2365,U2364))</f>
        <v/>
      </c>
      <c r="V2365" s="9" t="str">
        <f aca="false">IF(ISBLANK(A2365),"",IF($A2365=V$2,$C2365,V2364))</f>
        <v/>
      </c>
      <c r="W2365" s="9" t="str">
        <f aca="false">IF(ISBLANK(A2365),"",IF($A2365=W$2,$C2365,W2364))</f>
        <v/>
      </c>
    </row>
    <row r="2366" customFormat="false" ht="14.1" hidden="false" customHeight="false" outlineLevel="0" collapsed="false">
      <c r="H2366" s="8" t="n">
        <f aca="false">IF(ISBLANK(D2366),,LEFT(D2366,LEN(D2366)-6)*1)</f>
        <v>0</v>
      </c>
      <c r="I2366" s="9" t="str">
        <f aca="false">IF(ISBLANK(A2366),"",-B2366*C2366)</f>
        <v/>
      </c>
      <c r="J2366" s="9" t="str">
        <f aca="false">IF(ISBLANK(A2366),"",-SUM(I$3:I2366))</f>
        <v/>
      </c>
      <c r="K2366" s="9" t="str">
        <f aca="false">IF(ISBLANK(A2366),"",SUMPRODUCT(O2366:R2366,T2366:W2366)-J2366)</f>
        <v/>
      </c>
      <c r="L2366" s="5" t="str">
        <f aca="false">IF(ISBLANK(A2366),"",K2366/$M$1)</f>
        <v/>
      </c>
      <c r="M2366" s="5" t="str">
        <f aca="false">IF(ISBLANK(A2366),"",K2366/($M$1+SUM(K$3:K2365)))</f>
        <v/>
      </c>
      <c r="N2366" s="0" t="str">
        <f aca="false">IF(ISBLANK(A2366),"",IF(H2367=0,NETWORKDAYS($H$3,H2366,holiday!$B$2:$B$10),IF(DAY(H2366)&lt;DAY(H2367),NETWORKDAYS($H$3,H2366,holiday!$B$2:$B$10),0)))</f>
        <v/>
      </c>
      <c r="O2366" s="0" t="str">
        <f aca="false">IF(ISBLANK(A2366),"",SUMIF($A$3:$A2366,O$2,$B$3:$B2366))</f>
        <v/>
      </c>
      <c r="P2366" s="0" t="str">
        <f aca="false">IF(ISBLANK(A2366),"",SUMIF($A$3:$A2366,P$2,$B$3:$B2366))</f>
        <v/>
      </c>
      <c r="Q2366" s="0" t="str">
        <f aca="false">IF(ISBLANK(A2366),"",SUMIF($A$3:$A2366,Q$2,$B$3:$B2366))</f>
        <v/>
      </c>
      <c r="R2366" s="0" t="str">
        <f aca="false">IF(ISBLANK(A2366),"",SUMIF($A$3:$A2366,R$2,$B$3:$B2366))</f>
        <v/>
      </c>
      <c r="T2366" s="9" t="str">
        <f aca="false">IF(ISBLANK(A2366),"",IF($A2366=T$2,$C2366,T2365))</f>
        <v/>
      </c>
      <c r="U2366" s="9" t="str">
        <f aca="false">IF(ISBLANK(A2366),"",IF($A2366=U$2,$C2366,U2365))</f>
        <v/>
      </c>
      <c r="V2366" s="9" t="str">
        <f aca="false">IF(ISBLANK(A2366),"",IF($A2366=V$2,$C2366,V2365))</f>
        <v/>
      </c>
      <c r="W2366" s="9" t="str">
        <f aca="false">IF(ISBLANK(A2366),"",IF($A2366=W$2,$C2366,W2365))</f>
        <v/>
      </c>
    </row>
    <row r="2367" customFormat="false" ht="14.1" hidden="false" customHeight="false" outlineLevel="0" collapsed="false">
      <c r="H2367" s="8" t="n">
        <f aca="false">IF(ISBLANK(D2367),,LEFT(D2367,LEN(D2367)-6)*1)</f>
        <v>0</v>
      </c>
      <c r="I2367" s="9" t="str">
        <f aca="false">IF(ISBLANK(A2367),"",-B2367*C2367)</f>
        <v/>
      </c>
      <c r="J2367" s="9" t="str">
        <f aca="false">IF(ISBLANK(A2367),"",-SUM(I$3:I2367))</f>
        <v/>
      </c>
      <c r="K2367" s="9" t="str">
        <f aca="false">IF(ISBLANK(A2367),"",SUMPRODUCT(O2367:R2367,T2367:W2367)-J2367)</f>
        <v/>
      </c>
      <c r="L2367" s="5" t="str">
        <f aca="false">IF(ISBLANK(A2367),"",K2367/$M$1)</f>
        <v/>
      </c>
      <c r="M2367" s="5" t="str">
        <f aca="false">IF(ISBLANK(A2367),"",K2367/($M$1+SUM(K$3:K2366)))</f>
        <v/>
      </c>
      <c r="N2367" s="0" t="str">
        <f aca="false">IF(ISBLANK(A2367),"",IF(H2368=0,NETWORKDAYS($H$3,H2367,holiday!$B$2:$B$10),IF(DAY(H2367)&lt;DAY(H2368),NETWORKDAYS($H$3,H2367,holiday!$B$2:$B$10),0)))</f>
        <v/>
      </c>
      <c r="O2367" s="0" t="str">
        <f aca="false">IF(ISBLANK(A2367),"",SUMIF($A$3:$A2367,O$2,$B$3:$B2367))</f>
        <v/>
      </c>
      <c r="P2367" s="0" t="str">
        <f aca="false">IF(ISBLANK(A2367),"",SUMIF($A$3:$A2367,P$2,$B$3:$B2367))</f>
        <v/>
      </c>
      <c r="Q2367" s="0" t="str">
        <f aca="false">IF(ISBLANK(A2367),"",SUMIF($A$3:$A2367,Q$2,$B$3:$B2367))</f>
        <v/>
      </c>
      <c r="R2367" s="0" t="str">
        <f aca="false">IF(ISBLANK(A2367),"",SUMIF($A$3:$A2367,R$2,$B$3:$B2367))</f>
        <v/>
      </c>
      <c r="T2367" s="9" t="str">
        <f aca="false">IF(ISBLANK(A2367),"",IF($A2367=T$2,$C2367,T2366))</f>
        <v/>
      </c>
      <c r="U2367" s="9" t="str">
        <f aca="false">IF(ISBLANK(A2367),"",IF($A2367=U$2,$C2367,U2366))</f>
        <v/>
      </c>
      <c r="V2367" s="9" t="str">
        <f aca="false">IF(ISBLANK(A2367),"",IF($A2367=V$2,$C2367,V2366))</f>
        <v/>
      </c>
      <c r="W2367" s="9" t="str">
        <f aca="false">IF(ISBLANK(A2367),"",IF($A2367=W$2,$C2367,W2366))</f>
        <v/>
      </c>
    </row>
    <row r="2368" customFormat="false" ht="14.1" hidden="false" customHeight="false" outlineLevel="0" collapsed="false">
      <c r="H2368" s="8" t="n">
        <f aca="false">IF(ISBLANK(D2368),,LEFT(D2368,LEN(D2368)-6)*1)</f>
        <v>0</v>
      </c>
      <c r="I2368" s="9" t="str">
        <f aca="false">IF(ISBLANK(A2368),"",-B2368*C2368)</f>
        <v/>
      </c>
      <c r="J2368" s="9" t="str">
        <f aca="false">IF(ISBLANK(A2368),"",-SUM(I$3:I2368))</f>
        <v/>
      </c>
      <c r="K2368" s="9" t="str">
        <f aca="false">IF(ISBLANK(A2368),"",SUMPRODUCT(O2368:R2368,T2368:W2368)-J2368)</f>
        <v/>
      </c>
      <c r="L2368" s="5" t="str">
        <f aca="false">IF(ISBLANK(A2368),"",K2368/$M$1)</f>
        <v/>
      </c>
      <c r="M2368" s="5" t="str">
        <f aca="false">IF(ISBLANK(A2368),"",K2368/($M$1+SUM(K$3:K2367)))</f>
        <v/>
      </c>
      <c r="N2368" s="0" t="str">
        <f aca="false">IF(ISBLANK(A2368),"",IF(H2369=0,NETWORKDAYS($H$3,H2368,holiday!$B$2:$B$10),IF(DAY(H2368)&lt;DAY(H2369),NETWORKDAYS($H$3,H2368,holiday!$B$2:$B$10),0)))</f>
        <v/>
      </c>
      <c r="O2368" s="0" t="str">
        <f aca="false">IF(ISBLANK(A2368),"",SUMIF($A$3:$A2368,O$2,$B$3:$B2368))</f>
        <v/>
      </c>
      <c r="P2368" s="0" t="str">
        <f aca="false">IF(ISBLANK(A2368),"",SUMIF($A$3:$A2368,P$2,$B$3:$B2368))</f>
        <v/>
      </c>
      <c r="Q2368" s="0" t="str">
        <f aca="false">IF(ISBLANK(A2368),"",SUMIF($A$3:$A2368,Q$2,$B$3:$B2368))</f>
        <v/>
      </c>
      <c r="R2368" s="0" t="str">
        <f aca="false">IF(ISBLANK(A2368),"",SUMIF($A$3:$A2368,R$2,$B$3:$B2368))</f>
        <v/>
      </c>
      <c r="T2368" s="9" t="str">
        <f aca="false">IF(ISBLANK(A2368),"",IF($A2368=T$2,$C2368,T2367))</f>
        <v/>
      </c>
      <c r="U2368" s="9" t="str">
        <f aca="false">IF(ISBLANK(A2368),"",IF($A2368=U$2,$C2368,U2367))</f>
        <v/>
      </c>
      <c r="V2368" s="9" t="str">
        <f aca="false">IF(ISBLANK(A2368),"",IF($A2368=V$2,$C2368,V2367))</f>
        <v/>
      </c>
      <c r="W2368" s="9" t="str">
        <f aca="false">IF(ISBLANK(A2368),"",IF($A2368=W$2,$C2368,W2367))</f>
        <v/>
      </c>
    </row>
    <row r="2369" customFormat="false" ht="14.1" hidden="false" customHeight="false" outlineLevel="0" collapsed="false">
      <c r="H2369" s="8" t="n">
        <f aca="false">IF(ISBLANK(D2369),,LEFT(D2369,LEN(D2369)-6)*1)</f>
        <v>0</v>
      </c>
      <c r="I2369" s="9" t="str">
        <f aca="false">IF(ISBLANK(A2369),"",-B2369*C2369)</f>
        <v/>
      </c>
      <c r="J2369" s="9" t="str">
        <f aca="false">IF(ISBLANK(A2369),"",-SUM(I$3:I2369))</f>
        <v/>
      </c>
      <c r="K2369" s="9" t="str">
        <f aca="false">IF(ISBLANK(A2369),"",SUMPRODUCT(O2369:R2369,T2369:W2369)-J2369)</f>
        <v/>
      </c>
      <c r="L2369" s="5" t="str">
        <f aca="false">IF(ISBLANK(A2369),"",K2369/$M$1)</f>
        <v/>
      </c>
      <c r="M2369" s="5" t="str">
        <f aca="false">IF(ISBLANK(A2369),"",K2369/($M$1+SUM(K$3:K2368)))</f>
        <v/>
      </c>
      <c r="N2369" s="0" t="str">
        <f aca="false">IF(ISBLANK(A2369),"",IF(H2370=0,NETWORKDAYS($H$3,H2369,holiday!$B$2:$B$10),IF(DAY(H2369)&lt;DAY(H2370),NETWORKDAYS($H$3,H2369,holiday!$B$2:$B$10),0)))</f>
        <v/>
      </c>
      <c r="O2369" s="0" t="str">
        <f aca="false">IF(ISBLANK(A2369),"",SUMIF($A$3:$A2369,O$2,$B$3:$B2369))</f>
        <v/>
      </c>
      <c r="P2369" s="0" t="str">
        <f aca="false">IF(ISBLANK(A2369),"",SUMIF($A$3:$A2369,P$2,$B$3:$B2369))</f>
        <v/>
      </c>
      <c r="Q2369" s="0" t="str">
        <f aca="false">IF(ISBLANK(A2369),"",SUMIF($A$3:$A2369,Q$2,$B$3:$B2369))</f>
        <v/>
      </c>
      <c r="R2369" s="0" t="str">
        <f aca="false">IF(ISBLANK(A2369),"",SUMIF($A$3:$A2369,R$2,$B$3:$B2369))</f>
        <v/>
      </c>
      <c r="T2369" s="9" t="str">
        <f aca="false">IF(ISBLANK(A2369),"",IF($A2369=T$2,$C2369,T2368))</f>
        <v/>
      </c>
      <c r="U2369" s="9" t="str">
        <f aca="false">IF(ISBLANK(A2369),"",IF($A2369=U$2,$C2369,U2368))</f>
        <v/>
      </c>
      <c r="V2369" s="9" t="str">
        <f aca="false">IF(ISBLANK(A2369),"",IF($A2369=V$2,$C2369,V2368))</f>
        <v/>
      </c>
      <c r="W2369" s="9" t="str">
        <f aca="false">IF(ISBLANK(A2369),"",IF($A2369=W$2,$C2369,W2368))</f>
        <v/>
      </c>
    </row>
    <row r="2370" customFormat="false" ht="14.1" hidden="false" customHeight="false" outlineLevel="0" collapsed="false">
      <c r="H2370" s="8" t="n">
        <f aca="false">IF(ISBLANK(D2370),,LEFT(D2370,LEN(D2370)-6)*1)</f>
        <v>0</v>
      </c>
      <c r="I2370" s="9" t="str">
        <f aca="false">IF(ISBLANK(A2370),"",-B2370*C2370)</f>
        <v/>
      </c>
      <c r="J2370" s="9" t="str">
        <f aca="false">IF(ISBLANK(A2370),"",-SUM(I$3:I2370))</f>
        <v/>
      </c>
      <c r="K2370" s="9" t="str">
        <f aca="false">IF(ISBLANK(A2370),"",SUMPRODUCT(O2370:R2370,T2370:W2370)-J2370)</f>
        <v/>
      </c>
      <c r="L2370" s="5" t="str">
        <f aca="false">IF(ISBLANK(A2370),"",K2370/$M$1)</f>
        <v/>
      </c>
      <c r="M2370" s="5" t="str">
        <f aca="false">IF(ISBLANK(A2370),"",K2370/($M$1+SUM(K$3:K2369)))</f>
        <v/>
      </c>
      <c r="N2370" s="0" t="str">
        <f aca="false">IF(ISBLANK(A2370),"",IF(H2371=0,NETWORKDAYS($H$3,H2370,holiday!$B$2:$B$10),IF(DAY(H2370)&lt;DAY(H2371),NETWORKDAYS($H$3,H2370,holiday!$B$2:$B$10),0)))</f>
        <v/>
      </c>
      <c r="O2370" s="0" t="str">
        <f aca="false">IF(ISBLANK(A2370),"",SUMIF($A$3:$A2370,O$2,$B$3:$B2370))</f>
        <v/>
      </c>
      <c r="P2370" s="0" t="str">
        <f aca="false">IF(ISBLANK(A2370),"",SUMIF($A$3:$A2370,P$2,$B$3:$B2370))</f>
        <v/>
      </c>
      <c r="Q2370" s="0" t="str">
        <f aca="false">IF(ISBLANK(A2370),"",SUMIF($A$3:$A2370,Q$2,$B$3:$B2370))</f>
        <v/>
      </c>
      <c r="R2370" s="0" t="str">
        <f aca="false">IF(ISBLANK(A2370),"",SUMIF($A$3:$A2370,R$2,$B$3:$B2370))</f>
        <v/>
      </c>
      <c r="T2370" s="9" t="str">
        <f aca="false">IF(ISBLANK(A2370),"",IF($A2370=T$2,$C2370,T2369))</f>
        <v/>
      </c>
      <c r="U2370" s="9" t="str">
        <f aca="false">IF(ISBLANK(A2370),"",IF($A2370=U$2,$C2370,U2369))</f>
        <v/>
      </c>
      <c r="V2370" s="9" t="str">
        <f aca="false">IF(ISBLANK(A2370),"",IF($A2370=V$2,$C2370,V2369))</f>
        <v/>
      </c>
      <c r="W2370" s="9" t="str">
        <f aca="false">IF(ISBLANK(A2370),"",IF($A2370=W$2,$C2370,W2369))</f>
        <v/>
      </c>
    </row>
    <row r="2371" customFormat="false" ht="14.1" hidden="false" customHeight="false" outlineLevel="0" collapsed="false">
      <c r="H2371" s="8" t="n">
        <f aca="false">IF(ISBLANK(D2371),,LEFT(D2371,LEN(D2371)-6)*1)</f>
        <v>0</v>
      </c>
      <c r="I2371" s="9" t="str">
        <f aca="false">IF(ISBLANK(A2371),"",-B2371*C2371)</f>
        <v/>
      </c>
      <c r="J2371" s="9" t="str">
        <f aca="false">IF(ISBLANK(A2371),"",-SUM(I$3:I2371))</f>
        <v/>
      </c>
      <c r="K2371" s="9" t="str">
        <f aca="false">IF(ISBLANK(A2371),"",SUMPRODUCT(O2371:R2371,T2371:W2371)-J2371)</f>
        <v/>
      </c>
      <c r="L2371" s="5" t="str">
        <f aca="false">IF(ISBLANK(A2371),"",K2371/$M$1)</f>
        <v/>
      </c>
      <c r="M2371" s="5" t="str">
        <f aca="false">IF(ISBLANK(A2371),"",K2371/($M$1+SUM(K$3:K2370)))</f>
        <v/>
      </c>
      <c r="N2371" s="0" t="str">
        <f aca="false">IF(ISBLANK(A2371),"",IF(H2372=0,NETWORKDAYS($H$3,H2371,holiday!$B$2:$B$10),IF(DAY(H2371)&lt;DAY(H2372),NETWORKDAYS($H$3,H2371,holiday!$B$2:$B$10),0)))</f>
        <v/>
      </c>
      <c r="O2371" s="0" t="str">
        <f aca="false">IF(ISBLANK(A2371),"",SUMIF($A$3:$A2371,O$2,$B$3:$B2371))</f>
        <v/>
      </c>
      <c r="P2371" s="0" t="str">
        <f aca="false">IF(ISBLANK(A2371),"",SUMIF($A$3:$A2371,P$2,$B$3:$B2371))</f>
        <v/>
      </c>
      <c r="Q2371" s="0" t="str">
        <f aca="false">IF(ISBLANK(A2371),"",SUMIF($A$3:$A2371,Q$2,$B$3:$B2371))</f>
        <v/>
      </c>
      <c r="R2371" s="0" t="str">
        <f aca="false">IF(ISBLANK(A2371),"",SUMIF($A$3:$A2371,R$2,$B$3:$B2371))</f>
        <v/>
      </c>
      <c r="T2371" s="9" t="str">
        <f aca="false">IF(ISBLANK(A2371),"",IF($A2371=T$2,$C2371,T2370))</f>
        <v/>
      </c>
      <c r="U2371" s="9" t="str">
        <f aca="false">IF(ISBLANK(A2371),"",IF($A2371=U$2,$C2371,U2370))</f>
        <v/>
      </c>
      <c r="V2371" s="9" t="str">
        <f aca="false">IF(ISBLANK(A2371),"",IF($A2371=V$2,$C2371,V2370))</f>
        <v/>
      </c>
      <c r="W2371" s="9" t="str">
        <f aca="false">IF(ISBLANK(A2371),"",IF($A2371=W$2,$C2371,W2370))</f>
        <v/>
      </c>
    </row>
    <row r="2372" customFormat="false" ht="14.1" hidden="false" customHeight="false" outlineLevel="0" collapsed="false">
      <c r="H2372" s="8" t="n">
        <f aca="false">IF(ISBLANK(D2372),,LEFT(D2372,LEN(D2372)-6)*1)</f>
        <v>0</v>
      </c>
      <c r="I2372" s="9" t="str">
        <f aca="false">IF(ISBLANK(A2372),"",-B2372*C2372)</f>
        <v/>
      </c>
      <c r="J2372" s="9" t="str">
        <f aca="false">IF(ISBLANK(A2372),"",-SUM(I$3:I2372))</f>
        <v/>
      </c>
      <c r="K2372" s="9" t="str">
        <f aca="false">IF(ISBLANK(A2372),"",SUMPRODUCT(O2372:R2372,T2372:W2372)-J2372)</f>
        <v/>
      </c>
      <c r="L2372" s="5" t="str">
        <f aca="false">IF(ISBLANK(A2372),"",K2372/$M$1)</f>
        <v/>
      </c>
      <c r="M2372" s="5" t="str">
        <f aca="false">IF(ISBLANK(A2372),"",K2372/($M$1+SUM(K$3:K2371)))</f>
        <v/>
      </c>
      <c r="N2372" s="0" t="str">
        <f aca="false">IF(ISBLANK(A2372),"",IF(H2373=0,NETWORKDAYS($H$3,H2372,holiday!$B$2:$B$10),IF(DAY(H2372)&lt;DAY(H2373),NETWORKDAYS($H$3,H2372,holiday!$B$2:$B$10),0)))</f>
        <v/>
      </c>
      <c r="O2372" s="0" t="str">
        <f aca="false">IF(ISBLANK(A2372),"",SUMIF($A$3:$A2372,O$2,$B$3:$B2372))</f>
        <v/>
      </c>
      <c r="P2372" s="0" t="str">
        <f aca="false">IF(ISBLANK(A2372),"",SUMIF($A$3:$A2372,P$2,$B$3:$B2372))</f>
        <v/>
      </c>
      <c r="Q2372" s="0" t="str">
        <f aca="false">IF(ISBLANK(A2372),"",SUMIF($A$3:$A2372,Q$2,$B$3:$B2372))</f>
        <v/>
      </c>
      <c r="R2372" s="0" t="str">
        <f aca="false">IF(ISBLANK(A2372),"",SUMIF($A$3:$A2372,R$2,$B$3:$B2372))</f>
        <v/>
      </c>
      <c r="T2372" s="9" t="str">
        <f aca="false">IF(ISBLANK(A2372),"",IF($A2372=T$2,$C2372,T2371))</f>
        <v/>
      </c>
      <c r="U2372" s="9" t="str">
        <f aca="false">IF(ISBLANK(A2372),"",IF($A2372=U$2,$C2372,U2371))</f>
        <v/>
      </c>
      <c r="V2372" s="9" t="str">
        <f aca="false">IF(ISBLANK(A2372),"",IF($A2372=V$2,$C2372,V2371))</f>
        <v/>
      </c>
      <c r="W2372" s="9" t="str">
        <f aca="false">IF(ISBLANK(A2372),"",IF($A2372=W$2,$C2372,W2371))</f>
        <v/>
      </c>
    </row>
    <row r="2373" customFormat="false" ht="14.1" hidden="false" customHeight="false" outlineLevel="0" collapsed="false">
      <c r="H2373" s="8" t="n">
        <f aca="false">IF(ISBLANK(D2373),,LEFT(D2373,LEN(D2373)-6)*1)</f>
        <v>0</v>
      </c>
      <c r="I2373" s="9" t="str">
        <f aca="false">IF(ISBLANK(A2373),"",-B2373*C2373)</f>
        <v/>
      </c>
      <c r="J2373" s="9" t="str">
        <f aca="false">IF(ISBLANK(A2373),"",-SUM(I$3:I2373))</f>
        <v/>
      </c>
      <c r="K2373" s="9" t="str">
        <f aca="false">IF(ISBLANK(A2373),"",SUMPRODUCT(O2373:R2373,T2373:W2373)-J2373)</f>
        <v/>
      </c>
      <c r="L2373" s="5" t="str">
        <f aca="false">IF(ISBLANK(A2373),"",K2373/$M$1)</f>
        <v/>
      </c>
      <c r="M2373" s="5" t="str">
        <f aca="false">IF(ISBLANK(A2373),"",K2373/($M$1+SUM(K$3:K2372)))</f>
        <v/>
      </c>
      <c r="N2373" s="0" t="str">
        <f aca="false">IF(ISBLANK(A2373),"",IF(H2374=0,NETWORKDAYS($H$3,H2373,holiday!$B$2:$B$10),IF(DAY(H2373)&lt;DAY(H2374),NETWORKDAYS($H$3,H2373,holiday!$B$2:$B$10),0)))</f>
        <v/>
      </c>
      <c r="O2373" s="0" t="str">
        <f aca="false">IF(ISBLANK(A2373),"",SUMIF($A$3:$A2373,O$2,$B$3:$B2373))</f>
        <v/>
      </c>
      <c r="P2373" s="0" t="str">
        <f aca="false">IF(ISBLANK(A2373),"",SUMIF($A$3:$A2373,P$2,$B$3:$B2373))</f>
        <v/>
      </c>
      <c r="Q2373" s="0" t="str">
        <f aca="false">IF(ISBLANK(A2373),"",SUMIF($A$3:$A2373,Q$2,$B$3:$B2373))</f>
        <v/>
      </c>
      <c r="R2373" s="0" t="str">
        <f aca="false">IF(ISBLANK(A2373),"",SUMIF($A$3:$A2373,R$2,$B$3:$B2373))</f>
        <v/>
      </c>
      <c r="T2373" s="9" t="str">
        <f aca="false">IF(ISBLANK(A2373),"",IF($A2373=T$2,$C2373,T2372))</f>
        <v/>
      </c>
      <c r="U2373" s="9" t="str">
        <f aca="false">IF(ISBLANK(A2373),"",IF($A2373=U$2,$C2373,U2372))</f>
        <v/>
      </c>
      <c r="V2373" s="9" t="str">
        <f aca="false">IF(ISBLANK(A2373),"",IF($A2373=V$2,$C2373,V2372))</f>
        <v/>
      </c>
      <c r="W2373" s="9" t="str">
        <f aca="false">IF(ISBLANK(A2373),"",IF($A2373=W$2,$C2373,W2372))</f>
        <v/>
      </c>
    </row>
    <row r="2374" customFormat="false" ht="14.1" hidden="false" customHeight="false" outlineLevel="0" collapsed="false">
      <c r="H2374" s="8" t="n">
        <f aca="false">IF(ISBLANK(D2374),,LEFT(D2374,LEN(D2374)-6)*1)</f>
        <v>0</v>
      </c>
      <c r="I2374" s="9" t="str">
        <f aca="false">IF(ISBLANK(A2374),"",-B2374*C2374)</f>
        <v/>
      </c>
      <c r="J2374" s="9" t="str">
        <f aca="false">IF(ISBLANK(A2374),"",-SUM(I$3:I2374))</f>
        <v/>
      </c>
      <c r="K2374" s="9" t="str">
        <f aca="false">IF(ISBLANK(A2374),"",SUMPRODUCT(O2374:R2374,T2374:W2374)-J2374)</f>
        <v/>
      </c>
      <c r="L2374" s="5" t="str">
        <f aca="false">IF(ISBLANK(A2374),"",K2374/$M$1)</f>
        <v/>
      </c>
      <c r="M2374" s="5" t="str">
        <f aca="false">IF(ISBLANK(A2374),"",K2374/($M$1+SUM(K$3:K2373)))</f>
        <v/>
      </c>
      <c r="N2374" s="0" t="str">
        <f aca="false">IF(ISBLANK(A2374),"",IF(H2375=0,NETWORKDAYS($H$3,H2374,holiday!$B$2:$B$10),IF(DAY(H2374)&lt;DAY(H2375),NETWORKDAYS($H$3,H2374,holiday!$B$2:$B$10),0)))</f>
        <v/>
      </c>
      <c r="O2374" s="0" t="str">
        <f aca="false">IF(ISBLANK(A2374),"",SUMIF($A$3:$A2374,O$2,$B$3:$B2374))</f>
        <v/>
      </c>
      <c r="P2374" s="0" t="str">
        <f aca="false">IF(ISBLANK(A2374),"",SUMIF($A$3:$A2374,P$2,$B$3:$B2374))</f>
        <v/>
      </c>
      <c r="Q2374" s="0" t="str">
        <f aca="false">IF(ISBLANK(A2374),"",SUMIF($A$3:$A2374,Q$2,$B$3:$B2374))</f>
        <v/>
      </c>
      <c r="R2374" s="0" t="str">
        <f aca="false">IF(ISBLANK(A2374),"",SUMIF($A$3:$A2374,R$2,$B$3:$B2374))</f>
        <v/>
      </c>
      <c r="T2374" s="9" t="str">
        <f aca="false">IF(ISBLANK(A2374),"",IF($A2374=T$2,$C2374,T2373))</f>
        <v/>
      </c>
      <c r="U2374" s="9" t="str">
        <f aca="false">IF(ISBLANK(A2374),"",IF($A2374=U$2,$C2374,U2373))</f>
        <v/>
      </c>
      <c r="V2374" s="9" t="str">
        <f aca="false">IF(ISBLANK(A2374),"",IF($A2374=V$2,$C2374,V2373))</f>
        <v/>
      </c>
      <c r="W2374" s="9" t="str">
        <f aca="false">IF(ISBLANK(A2374),"",IF($A2374=W$2,$C2374,W2373))</f>
        <v/>
      </c>
    </row>
    <row r="2375" customFormat="false" ht="14.1" hidden="false" customHeight="false" outlineLevel="0" collapsed="false">
      <c r="H2375" s="8" t="n">
        <f aca="false">IF(ISBLANK(D2375),,LEFT(D2375,LEN(D2375)-6)*1)</f>
        <v>0</v>
      </c>
      <c r="I2375" s="9" t="str">
        <f aca="false">IF(ISBLANK(A2375),"",-B2375*C2375)</f>
        <v/>
      </c>
      <c r="J2375" s="9" t="str">
        <f aca="false">IF(ISBLANK(A2375),"",-SUM(I$3:I2375))</f>
        <v/>
      </c>
      <c r="K2375" s="9" t="str">
        <f aca="false">IF(ISBLANK(A2375),"",SUMPRODUCT(O2375:R2375,T2375:W2375)-J2375)</f>
        <v/>
      </c>
      <c r="L2375" s="5" t="str">
        <f aca="false">IF(ISBLANK(A2375),"",K2375/$M$1)</f>
        <v/>
      </c>
      <c r="M2375" s="5" t="str">
        <f aca="false">IF(ISBLANK(A2375),"",K2375/($M$1+SUM(K$3:K2374)))</f>
        <v/>
      </c>
      <c r="N2375" s="0" t="str">
        <f aca="false">IF(ISBLANK(A2375),"",IF(H2376=0,NETWORKDAYS($H$3,H2375,holiday!$B$2:$B$10),IF(DAY(H2375)&lt;DAY(H2376),NETWORKDAYS($H$3,H2375,holiday!$B$2:$B$10),0)))</f>
        <v/>
      </c>
      <c r="O2375" s="0" t="str">
        <f aca="false">IF(ISBLANK(A2375),"",SUMIF($A$3:$A2375,O$2,$B$3:$B2375))</f>
        <v/>
      </c>
      <c r="P2375" s="0" t="str">
        <f aca="false">IF(ISBLANK(A2375),"",SUMIF($A$3:$A2375,P$2,$B$3:$B2375))</f>
        <v/>
      </c>
      <c r="Q2375" s="0" t="str">
        <f aca="false">IF(ISBLANK(A2375),"",SUMIF($A$3:$A2375,Q$2,$B$3:$B2375))</f>
        <v/>
      </c>
      <c r="R2375" s="0" t="str">
        <f aca="false">IF(ISBLANK(A2375),"",SUMIF($A$3:$A2375,R$2,$B$3:$B2375))</f>
        <v/>
      </c>
      <c r="T2375" s="9" t="str">
        <f aca="false">IF(ISBLANK(A2375),"",IF($A2375=T$2,$C2375,T2374))</f>
        <v/>
      </c>
      <c r="U2375" s="9" t="str">
        <f aca="false">IF(ISBLANK(A2375),"",IF($A2375=U$2,$C2375,U2374))</f>
        <v/>
      </c>
      <c r="V2375" s="9" t="str">
        <f aca="false">IF(ISBLANK(A2375),"",IF($A2375=V$2,$C2375,V2374))</f>
        <v/>
      </c>
      <c r="W2375" s="9" t="str">
        <f aca="false">IF(ISBLANK(A2375),"",IF($A2375=W$2,$C2375,W2374))</f>
        <v/>
      </c>
    </row>
    <row r="2376" customFormat="false" ht="14.1" hidden="false" customHeight="false" outlineLevel="0" collapsed="false">
      <c r="H2376" s="8" t="n">
        <f aca="false">IF(ISBLANK(D2376),,LEFT(D2376,LEN(D2376)-6)*1)</f>
        <v>0</v>
      </c>
      <c r="I2376" s="9" t="str">
        <f aca="false">IF(ISBLANK(A2376),"",-B2376*C2376)</f>
        <v/>
      </c>
      <c r="J2376" s="9" t="str">
        <f aca="false">IF(ISBLANK(A2376),"",-SUM(I$3:I2376))</f>
        <v/>
      </c>
      <c r="K2376" s="9" t="str">
        <f aca="false">IF(ISBLANK(A2376),"",SUMPRODUCT(O2376:R2376,T2376:W2376)-J2376)</f>
        <v/>
      </c>
      <c r="L2376" s="5" t="str">
        <f aca="false">IF(ISBLANK(A2376),"",K2376/$M$1)</f>
        <v/>
      </c>
      <c r="M2376" s="5" t="str">
        <f aca="false">IF(ISBLANK(A2376),"",K2376/($M$1+SUM(K$3:K2375)))</f>
        <v/>
      </c>
      <c r="N2376" s="0" t="str">
        <f aca="false">IF(ISBLANK(A2376),"",IF(H2377=0,NETWORKDAYS($H$3,H2376,holiday!$B$2:$B$10),IF(DAY(H2376)&lt;DAY(H2377),NETWORKDAYS($H$3,H2376,holiday!$B$2:$B$10),0)))</f>
        <v/>
      </c>
      <c r="O2376" s="0" t="str">
        <f aca="false">IF(ISBLANK(A2376),"",SUMIF($A$3:$A2376,O$2,$B$3:$B2376))</f>
        <v/>
      </c>
      <c r="P2376" s="0" t="str">
        <f aca="false">IF(ISBLANK(A2376),"",SUMIF($A$3:$A2376,P$2,$B$3:$B2376))</f>
        <v/>
      </c>
      <c r="Q2376" s="0" t="str">
        <f aca="false">IF(ISBLANK(A2376),"",SUMIF($A$3:$A2376,Q$2,$B$3:$B2376))</f>
        <v/>
      </c>
      <c r="R2376" s="0" t="str">
        <f aca="false">IF(ISBLANK(A2376),"",SUMIF($A$3:$A2376,R$2,$B$3:$B2376))</f>
        <v/>
      </c>
      <c r="T2376" s="9" t="str">
        <f aca="false">IF(ISBLANK(A2376),"",IF($A2376=T$2,$C2376,T2375))</f>
        <v/>
      </c>
      <c r="U2376" s="9" t="str">
        <f aca="false">IF(ISBLANK(A2376),"",IF($A2376=U$2,$C2376,U2375))</f>
        <v/>
      </c>
      <c r="V2376" s="9" t="str">
        <f aca="false">IF(ISBLANK(A2376),"",IF($A2376=V$2,$C2376,V2375))</f>
        <v/>
      </c>
      <c r="W2376" s="9" t="str">
        <f aca="false">IF(ISBLANK(A2376),"",IF($A2376=W$2,$C2376,W2375))</f>
        <v/>
      </c>
    </row>
    <row r="2377" customFormat="false" ht="14.1" hidden="false" customHeight="false" outlineLevel="0" collapsed="false">
      <c r="H2377" s="8" t="n">
        <f aca="false">IF(ISBLANK(D2377),,LEFT(D2377,LEN(D2377)-6)*1)</f>
        <v>0</v>
      </c>
      <c r="I2377" s="9" t="str">
        <f aca="false">IF(ISBLANK(A2377),"",-B2377*C2377)</f>
        <v/>
      </c>
      <c r="J2377" s="9" t="str">
        <f aca="false">IF(ISBLANK(A2377),"",-SUM(I$3:I2377))</f>
        <v/>
      </c>
      <c r="K2377" s="9" t="str">
        <f aca="false">IF(ISBLANK(A2377),"",SUMPRODUCT(O2377:R2377,T2377:W2377)-J2377)</f>
        <v/>
      </c>
      <c r="L2377" s="5" t="str">
        <f aca="false">IF(ISBLANK(A2377),"",K2377/$M$1)</f>
        <v/>
      </c>
      <c r="M2377" s="5" t="str">
        <f aca="false">IF(ISBLANK(A2377),"",K2377/($M$1+SUM(K$3:K2376)))</f>
        <v/>
      </c>
      <c r="N2377" s="0" t="str">
        <f aca="false">IF(ISBLANK(A2377),"",IF(H2378=0,NETWORKDAYS($H$3,H2377,holiday!$B$2:$B$10),IF(DAY(H2377)&lt;DAY(H2378),NETWORKDAYS($H$3,H2377,holiday!$B$2:$B$10),0)))</f>
        <v/>
      </c>
      <c r="O2377" s="0" t="str">
        <f aca="false">IF(ISBLANK(A2377),"",SUMIF($A$3:$A2377,O$2,$B$3:$B2377))</f>
        <v/>
      </c>
      <c r="P2377" s="0" t="str">
        <f aca="false">IF(ISBLANK(A2377),"",SUMIF($A$3:$A2377,P$2,$B$3:$B2377))</f>
        <v/>
      </c>
      <c r="Q2377" s="0" t="str">
        <f aca="false">IF(ISBLANK(A2377),"",SUMIF($A$3:$A2377,Q$2,$B$3:$B2377))</f>
        <v/>
      </c>
      <c r="R2377" s="0" t="str">
        <f aca="false">IF(ISBLANK(A2377),"",SUMIF($A$3:$A2377,R$2,$B$3:$B2377))</f>
        <v/>
      </c>
      <c r="T2377" s="9" t="str">
        <f aca="false">IF(ISBLANK(A2377),"",IF($A2377=T$2,$C2377,T2376))</f>
        <v/>
      </c>
      <c r="U2377" s="9" t="str">
        <f aca="false">IF(ISBLANK(A2377),"",IF($A2377=U$2,$C2377,U2376))</f>
        <v/>
      </c>
      <c r="V2377" s="9" t="str">
        <f aca="false">IF(ISBLANK(A2377),"",IF($A2377=V$2,$C2377,V2376))</f>
        <v/>
      </c>
      <c r="W2377" s="9" t="str">
        <f aca="false">IF(ISBLANK(A2377),"",IF($A2377=W$2,$C2377,W2376))</f>
        <v/>
      </c>
    </row>
    <row r="2378" customFormat="false" ht="14.1" hidden="false" customHeight="false" outlineLevel="0" collapsed="false">
      <c r="H2378" s="8" t="n">
        <f aca="false">IF(ISBLANK(D2378),,LEFT(D2378,LEN(D2378)-6)*1)</f>
        <v>0</v>
      </c>
      <c r="I2378" s="9" t="str">
        <f aca="false">IF(ISBLANK(A2378),"",-B2378*C2378)</f>
        <v/>
      </c>
      <c r="J2378" s="9" t="str">
        <f aca="false">IF(ISBLANK(A2378),"",-SUM(I$3:I2378))</f>
        <v/>
      </c>
      <c r="K2378" s="9" t="str">
        <f aca="false">IF(ISBLANK(A2378),"",SUMPRODUCT(O2378:R2378,T2378:W2378)-J2378)</f>
        <v/>
      </c>
      <c r="L2378" s="5" t="str">
        <f aca="false">IF(ISBLANK(A2378),"",K2378/$M$1)</f>
        <v/>
      </c>
      <c r="M2378" s="5" t="str">
        <f aca="false">IF(ISBLANK(A2378),"",K2378/($M$1+SUM(K$3:K2377)))</f>
        <v/>
      </c>
      <c r="N2378" s="0" t="str">
        <f aca="false">IF(ISBLANK(A2378),"",IF(H2379=0,NETWORKDAYS($H$3,H2378,holiday!$B$2:$B$10),IF(DAY(H2378)&lt;DAY(H2379),NETWORKDAYS($H$3,H2378,holiday!$B$2:$B$10),0)))</f>
        <v/>
      </c>
      <c r="O2378" s="0" t="str">
        <f aca="false">IF(ISBLANK(A2378),"",SUMIF($A$3:$A2378,O$2,$B$3:$B2378))</f>
        <v/>
      </c>
      <c r="P2378" s="0" t="str">
        <f aca="false">IF(ISBLANK(A2378),"",SUMIF($A$3:$A2378,P$2,$B$3:$B2378))</f>
        <v/>
      </c>
      <c r="Q2378" s="0" t="str">
        <f aca="false">IF(ISBLANK(A2378),"",SUMIF($A$3:$A2378,Q$2,$B$3:$B2378))</f>
        <v/>
      </c>
      <c r="R2378" s="0" t="str">
        <f aca="false">IF(ISBLANK(A2378),"",SUMIF($A$3:$A2378,R$2,$B$3:$B2378))</f>
        <v/>
      </c>
      <c r="T2378" s="9" t="str">
        <f aca="false">IF(ISBLANK(A2378),"",IF($A2378=T$2,$C2378,T2377))</f>
        <v/>
      </c>
      <c r="U2378" s="9" t="str">
        <f aca="false">IF(ISBLANK(A2378),"",IF($A2378=U$2,$C2378,U2377))</f>
        <v/>
      </c>
      <c r="V2378" s="9" t="str">
        <f aca="false">IF(ISBLANK(A2378),"",IF($A2378=V$2,$C2378,V2377))</f>
        <v/>
      </c>
      <c r="W2378" s="9" t="str">
        <f aca="false">IF(ISBLANK(A2378),"",IF($A2378=W$2,$C2378,W2377))</f>
        <v/>
      </c>
    </row>
    <row r="2379" customFormat="false" ht="14.1" hidden="false" customHeight="false" outlineLevel="0" collapsed="false">
      <c r="H2379" s="8" t="n">
        <f aca="false">IF(ISBLANK(D2379),,LEFT(D2379,LEN(D2379)-6)*1)</f>
        <v>0</v>
      </c>
      <c r="I2379" s="9" t="str">
        <f aca="false">IF(ISBLANK(A2379),"",-B2379*C2379)</f>
        <v/>
      </c>
      <c r="J2379" s="9" t="str">
        <f aca="false">IF(ISBLANK(A2379),"",-SUM(I$3:I2379))</f>
        <v/>
      </c>
      <c r="K2379" s="9" t="str">
        <f aca="false">IF(ISBLANK(A2379),"",SUMPRODUCT(O2379:R2379,T2379:W2379)-J2379)</f>
        <v/>
      </c>
      <c r="L2379" s="5" t="str">
        <f aca="false">IF(ISBLANK(A2379),"",K2379/$M$1)</f>
        <v/>
      </c>
      <c r="M2379" s="5" t="str">
        <f aca="false">IF(ISBLANK(A2379),"",K2379/($M$1+SUM(K$3:K2378)))</f>
        <v/>
      </c>
      <c r="N2379" s="0" t="str">
        <f aca="false">IF(ISBLANK(A2379),"",IF(H2380=0,NETWORKDAYS($H$3,H2379,holiday!$B$2:$B$10),IF(DAY(H2379)&lt;DAY(H2380),NETWORKDAYS($H$3,H2379,holiday!$B$2:$B$10),0)))</f>
        <v/>
      </c>
      <c r="O2379" s="0" t="str">
        <f aca="false">IF(ISBLANK(A2379),"",SUMIF($A$3:$A2379,O$2,$B$3:$B2379))</f>
        <v/>
      </c>
      <c r="P2379" s="0" t="str">
        <f aca="false">IF(ISBLANK(A2379),"",SUMIF($A$3:$A2379,P$2,$B$3:$B2379))</f>
        <v/>
      </c>
      <c r="Q2379" s="0" t="str">
        <f aca="false">IF(ISBLANK(A2379),"",SUMIF($A$3:$A2379,Q$2,$B$3:$B2379))</f>
        <v/>
      </c>
      <c r="R2379" s="0" t="str">
        <f aca="false">IF(ISBLANK(A2379),"",SUMIF($A$3:$A2379,R$2,$B$3:$B2379))</f>
        <v/>
      </c>
      <c r="T2379" s="9" t="str">
        <f aca="false">IF(ISBLANK(A2379),"",IF($A2379=T$2,$C2379,T2378))</f>
        <v/>
      </c>
      <c r="U2379" s="9" t="str">
        <f aca="false">IF(ISBLANK(A2379),"",IF($A2379=U$2,$C2379,U2378))</f>
        <v/>
      </c>
      <c r="V2379" s="9" t="str">
        <f aca="false">IF(ISBLANK(A2379),"",IF($A2379=V$2,$C2379,V2378))</f>
        <v/>
      </c>
      <c r="W2379" s="9" t="str">
        <f aca="false">IF(ISBLANK(A2379),"",IF($A2379=W$2,$C2379,W2378))</f>
        <v/>
      </c>
    </row>
    <row r="2380" customFormat="false" ht="14.1" hidden="false" customHeight="false" outlineLevel="0" collapsed="false">
      <c r="H2380" s="8" t="n">
        <f aca="false">IF(ISBLANK(D2380),,LEFT(D2380,LEN(D2380)-6)*1)</f>
        <v>0</v>
      </c>
      <c r="I2380" s="9" t="str">
        <f aca="false">IF(ISBLANK(A2380),"",-B2380*C2380)</f>
        <v/>
      </c>
      <c r="J2380" s="9" t="str">
        <f aca="false">IF(ISBLANK(A2380),"",-SUM(I$3:I2380))</f>
        <v/>
      </c>
      <c r="K2380" s="9" t="str">
        <f aca="false">IF(ISBLANK(A2380),"",SUMPRODUCT(O2380:R2380,T2380:W2380)-J2380)</f>
        <v/>
      </c>
      <c r="L2380" s="5" t="str">
        <f aca="false">IF(ISBLANK(A2380),"",K2380/$M$1)</f>
        <v/>
      </c>
      <c r="M2380" s="5" t="str">
        <f aca="false">IF(ISBLANK(A2380),"",K2380/($M$1+SUM(K$3:K2379)))</f>
        <v/>
      </c>
      <c r="N2380" s="0" t="str">
        <f aca="false">IF(ISBLANK(A2380),"",IF(H2381=0,NETWORKDAYS($H$3,H2380,holiday!$B$2:$B$10),IF(DAY(H2380)&lt;DAY(H2381),NETWORKDAYS($H$3,H2380,holiday!$B$2:$B$10),0)))</f>
        <v/>
      </c>
      <c r="O2380" s="0" t="str">
        <f aca="false">IF(ISBLANK(A2380),"",SUMIF($A$3:$A2380,O$2,$B$3:$B2380))</f>
        <v/>
      </c>
      <c r="P2380" s="0" t="str">
        <f aca="false">IF(ISBLANK(A2380),"",SUMIF($A$3:$A2380,P$2,$B$3:$B2380))</f>
        <v/>
      </c>
      <c r="Q2380" s="0" t="str">
        <f aca="false">IF(ISBLANK(A2380),"",SUMIF($A$3:$A2380,Q$2,$B$3:$B2380))</f>
        <v/>
      </c>
      <c r="R2380" s="0" t="str">
        <f aca="false">IF(ISBLANK(A2380),"",SUMIF($A$3:$A2380,R$2,$B$3:$B2380))</f>
        <v/>
      </c>
      <c r="T2380" s="9" t="str">
        <f aca="false">IF(ISBLANK(A2380),"",IF($A2380=T$2,$C2380,T2379))</f>
        <v/>
      </c>
      <c r="U2380" s="9" t="str">
        <f aca="false">IF(ISBLANK(A2380),"",IF($A2380=U$2,$C2380,U2379))</f>
        <v/>
      </c>
      <c r="V2380" s="9" t="str">
        <f aca="false">IF(ISBLANK(A2380),"",IF($A2380=V$2,$C2380,V2379))</f>
        <v/>
      </c>
      <c r="W2380" s="9" t="str">
        <f aca="false">IF(ISBLANK(A2380),"",IF($A2380=W$2,$C2380,W2379))</f>
        <v/>
      </c>
    </row>
    <row r="2381" customFormat="false" ht="14.1" hidden="false" customHeight="false" outlineLevel="0" collapsed="false">
      <c r="H2381" s="8" t="n">
        <f aca="false">IF(ISBLANK(D2381),,LEFT(D2381,LEN(D2381)-6)*1)</f>
        <v>0</v>
      </c>
      <c r="I2381" s="9" t="str">
        <f aca="false">IF(ISBLANK(A2381),"",-B2381*C2381)</f>
        <v/>
      </c>
      <c r="J2381" s="9" t="str">
        <f aca="false">IF(ISBLANK(A2381),"",-SUM(I$3:I2381))</f>
        <v/>
      </c>
      <c r="K2381" s="9" t="str">
        <f aca="false">IF(ISBLANK(A2381),"",SUMPRODUCT(O2381:R2381,T2381:W2381)-J2381)</f>
        <v/>
      </c>
      <c r="L2381" s="5" t="str">
        <f aca="false">IF(ISBLANK(A2381),"",K2381/$M$1)</f>
        <v/>
      </c>
      <c r="M2381" s="5" t="str">
        <f aca="false">IF(ISBLANK(A2381),"",K2381/($M$1+SUM(K$3:K2380)))</f>
        <v/>
      </c>
      <c r="N2381" s="0" t="str">
        <f aca="false">IF(ISBLANK(A2381),"",IF(H2382=0,NETWORKDAYS($H$3,H2381,holiday!$B$2:$B$10),IF(DAY(H2381)&lt;DAY(H2382),NETWORKDAYS($H$3,H2381,holiday!$B$2:$B$10),0)))</f>
        <v/>
      </c>
      <c r="O2381" s="0" t="str">
        <f aca="false">IF(ISBLANK(A2381),"",SUMIF($A$3:$A2381,O$2,$B$3:$B2381))</f>
        <v/>
      </c>
      <c r="P2381" s="0" t="str">
        <f aca="false">IF(ISBLANK(A2381),"",SUMIF($A$3:$A2381,P$2,$B$3:$B2381))</f>
        <v/>
      </c>
      <c r="Q2381" s="0" t="str">
        <f aca="false">IF(ISBLANK(A2381),"",SUMIF($A$3:$A2381,Q$2,$B$3:$B2381))</f>
        <v/>
      </c>
      <c r="R2381" s="0" t="str">
        <f aca="false">IF(ISBLANK(A2381),"",SUMIF($A$3:$A2381,R$2,$B$3:$B2381))</f>
        <v/>
      </c>
      <c r="T2381" s="9" t="str">
        <f aca="false">IF(ISBLANK(A2381),"",IF($A2381=T$2,$C2381,T2380))</f>
        <v/>
      </c>
      <c r="U2381" s="9" t="str">
        <f aca="false">IF(ISBLANK(A2381),"",IF($A2381=U$2,$C2381,U2380))</f>
        <v/>
      </c>
      <c r="V2381" s="9" t="str">
        <f aca="false">IF(ISBLANK(A2381),"",IF($A2381=V$2,$C2381,V2380))</f>
        <v/>
      </c>
      <c r="W2381" s="9" t="str">
        <f aca="false">IF(ISBLANK(A2381),"",IF($A2381=W$2,$C2381,W2380))</f>
        <v/>
      </c>
    </row>
    <row r="2382" customFormat="false" ht="14.1" hidden="false" customHeight="false" outlineLevel="0" collapsed="false">
      <c r="H2382" s="8" t="n">
        <f aca="false">IF(ISBLANK(D2382),,LEFT(D2382,LEN(D2382)-6)*1)</f>
        <v>0</v>
      </c>
      <c r="I2382" s="9" t="str">
        <f aca="false">IF(ISBLANK(A2382),"",-B2382*C2382)</f>
        <v/>
      </c>
      <c r="J2382" s="9" t="str">
        <f aca="false">IF(ISBLANK(A2382),"",-SUM(I$3:I2382))</f>
        <v/>
      </c>
      <c r="K2382" s="9" t="str">
        <f aca="false">IF(ISBLANK(A2382),"",SUMPRODUCT(O2382:R2382,T2382:W2382)-J2382)</f>
        <v/>
      </c>
      <c r="L2382" s="5" t="str">
        <f aca="false">IF(ISBLANK(A2382),"",K2382/$M$1)</f>
        <v/>
      </c>
      <c r="M2382" s="5" t="str">
        <f aca="false">IF(ISBLANK(A2382),"",K2382/($M$1+SUM(K$3:K2381)))</f>
        <v/>
      </c>
      <c r="N2382" s="0" t="str">
        <f aca="false">IF(ISBLANK(A2382),"",IF(H2383=0,NETWORKDAYS($H$3,H2382,holiday!$B$2:$B$10),IF(DAY(H2382)&lt;DAY(H2383),NETWORKDAYS($H$3,H2382,holiday!$B$2:$B$10),0)))</f>
        <v/>
      </c>
      <c r="O2382" s="0" t="str">
        <f aca="false">IF(ISBLANK(A2382),"",SUMIF($A$3:$A2382,O$2,$B$3:$B2382))</f>
        <v/>
      </c>
      <c r="P2382" s="0" t="str">
        <f aca="false">IF(ISBLANK(A2382),"",SUMIF($A$3:$A2382,P$2,$B$3:$B2382))</f>
        <v/>
      </c>
      <c r="Q2382" s="0" t="str">
        <f aca="false">IF(ISBLANK(A2382),"",SUMIF($A$3:$A2382,Q$2,$B$3:$B2382))</f>
        <v/>
      </c>
      <c r="R2382" s="0" t="str">
        <f aca="false">IF(ISBLANK(A2382),"",SUMIF($A$3:$A2382,R$2,$B$3:$B2382))</f>
        <v/>
      </c>
      <c r="T2382" s="9" t="str">
        <f aca="false">IF(ISBLANK(A2382),"",IF($A2382=T$2,$C2382,T2381))</f>
        <v/>
      </c>
      <c r="U2382" s="9" t="str">
        <f aca="false">IF(ISBLANK(A2382),"",IF($A2382=U$2,$C2382,U2381))</f>
        <v/>
      </c>
      <c r="V2382" s="9" t="str">
        <f aca="false">IF(ISBLANK(A2382),"",IF($A2382=V$2,$C2382,V2381))</f>
        <v/>
      </c>
      <c r="W2382" s="9" t="str">
        <f aca="false">IF(ISBLANK(A2382),"",IF($A2382=W$2,$C2382,W2381))</f>
        <v/>
      </c>
    </row>
    <row r="2383" customFormat="false" ht="14.1" hidden="false" customHeight="false" outlineLevel="0" collapsed="false">
      <c r="H2383" s="8" t="n">
        <f aca="false">IF(ISBLANK(D2383),,LEFT(D2383,LEN(D2383)-6)*1)</f>
        <v>0</v>
      </c>
      <c r="I2383" s="9" t="str">
        <f aca="false">IF(ISBLANK(A2383),"",-B2383*C2383)</f>
        <v/>
      </c>
      <c r="J2383" s="9" t="str">
        <f aca="false">IF(ISBLANK(A2383),"",-SUM(I$3:I2383))</f>
        <v/>
      </c>
      <c r="K2383" s="9" t="str">
        <f aca="false">IF(ISBLANK(A2383),"",SUMPRODUCT(O2383:R2383,T2383:W2383)-J2383)</f>
        <v/>
      </c>
      <c r="L2383" s="5" t="str">
        <f aca="false">IF(ISBLANK(A2383),"",K2383/$M$1)</f>
        <v/>
      </c>
      <c r="M2383" s="5" t="str">
        <f aca="false">IF(ISBLANK(A2383),"",K2383/($M$1+SUM(K$3:K2382)))</f>
        <v/>
      </c>
      <c r="N2383" s="0" t="str">
        <f aca="false">IF(ISBLANK(A2383),"",IF(H2384=0,NETWORKDAYS($H$3,H2383,holiday!$B$2:$B$10),IF(DAY(H2383)&lt;DAY(H2384),NETWORKDAYS($H$3,H2383,holiday!$B$2:$B$10),0)))</f>
        <v/>
      </c>
      <c r="O2383" s="0" t="str">
        <f aca="false">IF(ISBLANK(A2383),"",SUMIF($A$3:$A2383,O$2,$B$3:$B2383))</f>
        <v/>
      </c>
      <c r="P2383" s="0" t="str">
        <f aca="false">IF(ISBLANK(A2383),"",SUMIF($A$3:$A2383,P$2,$B$3:$B2383))</f>
        <v/>
      </c>
      <c r="Q2383" s="0" t="str">
        <f aca="false">IF(ISBLANK(A2383),"",SUMIF($A$3:$A2383,Q$2,$B$3:$B2383))</f>
        <v/>
      </c>
      <c r="R2383" s="0" t="str">
        <f aca="false">IF(ISBLANK(A2383),"",SUMIF($A$3:$A2383,R$2,$B$3:$B2383))</f>
        <v/>
      </c>
      <c r="T2383" s="9" t="str">
        <f aca="false">IF(ISBLANK(A2383),"",IF($A2383=T$2,$C2383,T2382))</f>
        <v/>
      </c>
      <c r="U2383" s="9" t="str">
        <f aca="false">IF(ISBLANK(A2383),"",IF($A2383=U$2,$C2383,U2382))</f>
        <v/>
      </c>
      <c r="V2383" s="9" t="str">
        <f aca="false">IF(ISBLANK(A2383),"",IF($A2383=V$2,$C2383,V2382))</f>
        <v/>
      </c>
      <c r="W2383" s="9" t="str">
        <f aca="false">IF(ISBLANK(A2383),"",IF($A2383=W$2,$C2383,W2382))</f>
        <v/>
      </c>
    </row>
    <row r="2384" customFormat="false" ht="14.1" hidden="false" customHeight="false" outlineLevel="0" collapsed="false">
      <c r="H2384" s="8" t="n">
        <f aca="false">IF(ISBLANK(D2384),,LEFT(D2384,LEN(D2384)-6)*1)</f>
        <v>0</v>
      </c>
      <c r="I2384" s="9" t="str">
        <f aca="false">IF(ISBLANK(A2384),"",-B2384*C2384)</f>
        <v/>
      </c>
      <c r="J2384" s="9" t="str">
        <f aca="false">IF(ISBLANK(A2384),"",-SUM(I$3:I2384))</f>
        <v/>
      </c>
      <c r="K2384" s="9" t="str">
        <f aca="false">IF(ISBLANK(A2384),"",SUMPRODUCT(O2384:R2384,T2384:W2384)-J2384)</f>
        <v/>
      </c>
      <c r="L2384" s="5" t="str">
        <f aca="false">IF(ISBLANK(A2384),"",K2384/$M$1)</f>
        <v/>
      </c>
      <c r="M2384" s="5" t="str">
        <f aca="false">IF(ISBLANK(A2384),"",K2384/($M$1+SUM(K$3:K2383)))</f>
        <v/>
      </c>
      <c r="N2384" s="0" t="str">
        <f aca="false">IF(ISBLANK(A2384),"",IF(H2385=0,NETWORKDAYS($H$3,H2384,holiday!$B$2:$B$10),IF(DAY(H2384)&lt;DAY(H2385),NETWORKDAYS($H$3,H2384,holiday!$B$2:$B$10),0)))</f>
        <v/>
      </c>
      <c r="O2384" s="0" t="str">
        <f aca="false">IF(ISBLANK(A2384),"",SUMIF($A$3:$A2384,O$2,$B$3:$B2384))</f>
        <v/>
      </c>
      <c r="P2384" s="0" t="str">
        <f aca="false">IF(ISBLANK(A2384),"",SUMIF($A$3:$A2384,P$2,$B$3:$B2384))</f>
        <v/>
      </c>
      <c r="Q2384" s="0" t="str">
        <f aca="false">IF(ISBLANK(A2384),"",SUMIF($A$3:$A2384,Q$2,$B$3:$B2384))</f>
        <v/>
      </c>
      <c r="R2384" s="0" t="str">
        <f aca="false">IF(ISBLANK(A2384),"",SUMIF($A$3:$A2384,R$2,$B$3:$B2384))</f>
        <v/>
      </c>
      <c r="T2384" s="9" t="str">
        <f aca="false">IF(ISBLANK(A2384),"",IF($A2384=T$2,$C2384,T2383))</f>
        <v/>
      </c>
      <c r="U2384" s="9" t="str">
        <f aca="false">IF(ISBLANK(A2384),"",IF($A2384=U$2,$C2384,U2383))</f>
        <v/>
      </c>
      <c r="V2384" s="9" t="str">
        <f aca="false">IF(ISBLANK(A2384),"",IF($A2384=V$2,$C2384,V2383))</f>
        <v/>
      </c>
      <c r="W2384" s="9" t="str">
        <f aca="false">IF(ISBLANK(A2384),"",IF($A2384=W$2,$C2384,W2383))</f>
        <v/>
      </c>
    </row>
    <row r="2385" customFormat="false" ht="14.1" hidden="false" customHeight="false" outlineLevel="0" collapsed="false">
      <c r="H2385" s="8" t="n">
        <f aca="false">IF(ISBLANK(D2385),,LEFT(D2385,LEN(D2385)-6)*1)</f>
        <v>0</v>
      </c>
      <c r="I2385" s="9" t="str">
        <f aca="false">IF(ISBLANK(A2385),"",-B2385*C2385)</f>
        <v/>
      </c>
      <c r="J2385" s="9" t="str">
        <f aca="false">IF(ISBLANK(A2385),"",-SUM(I$3:I2385))</f>
        <v/>
      </c>
      <c r="K2385" s="9" t="str">
        <f aca="false">IF(ISBLANK(A2385),"",SUMPRODUCT(O2385:R2385,T2385:W2385)-J2385)</f>
        <v/>
      </c>
      <c r="L2385" s="5" t="str">
        <f aca="false">IF(ISBLANK(A2385),"",K2385/$M$1)</f>
        <v/>
      </c>
      <c r="M2385" s="5" t="str">
        <f aca="false">IF(ISBLANK(A2385),"",K2385/($M$1+SUM(K$3:K2384)))</f>
        <v/>
      </c>
      <c r="N2385" s="0" t="str">
        <f aca="false">IF(ISBLANK(A2385),"",IF(H2386=0,NETWORKDAYS($H$3,H2385,holiday!$B$2:$B$10),IF(DAY(H2385)&lt;DAY(H2386),NETWORKDAYS($H$3,H2385,holiday!$B$2:$B$10),0)))</f>
        <v/>
      </c>
      <c r="O2385" s="0" t="str">
        <f aca="false">IF(ISBLANK(A2385),"",SUMIF($A$3:$A2385,O$2,$B$3:$B2385))</f>
        <v/>
      </c>
      <c r="P2385" s="0" t="str">
        <f aca="false">IF(ISBLANK(A2385),"",SUMIF($A$3:$A2385,P$2,$B$3:$B2385))</f>
        <v/>
      </c>
      <c r="Q2385" s="0" t="str">
        <f aca="false">IF(ISBLANK(A2385),"",SUMIF($A$3:$A2385,Q$2,$B$3:$B2385))</f>
        <v/>
      </c>
      <c r="R2385" s="0" t="str">
        <f aca="false">IF(ISBLANK(A2385),"",SUMIF($A$3:$A2385,R$2,$B$3:$B2385))</f>
        <v/>
      </c>
      <c r="T2385" s="9" t="str">
        <f aca="false">IF(ISBLANK(A2385),"",IF($A2385=T$2,$C2385,T2384))</f>
        <v/>
      </c>
      <c r="U2385" s="9" t="str">
        <f aca="false">IF(ISBLANK(A2385),"",IF($A2385=U$2,$C2385,U2384))</f>
        <v/>
      </c>
      <c r="V2385" s="9" t="str">
        <f aca="false">IF(ISBLANK(A2385),"",IF($A2385=V$2,$C2385,V2384))</f>
        <v/>
      </c>
      <c r="W2385" s="9" t="str">
        <f aca="false">IF(ISBLANK(A2385),"",IF($A2385=W$2,$C2385,W2384))</f>
        <v/>
      </c>
    </row>
    <row r="2386" customFormat="false" ht="14.1" hidden="false" customHeight="false" outlineLevel="0" collapsed="false">
      <c r="H2386" s="8" t="n">
        <f aca="false">IF(ISBLANK(D2386),,LEFT(D2386,LEN(D2386)-6)*1)</f>
        <v>0</v>
      </c>
      <c r="I2386" s="9" t="str">
        <f aca="false">IF(ISBLANK(A2386),"",-B2386*C2386)</f>
        <v/>
      </c>
      <c r="J2386" s="9" t="str">
        <f aca="false">IF(ISBLANK(A2386),"",-SUM(I$3:I2386))</f>
        <v/>
      </c>
      <c r="K2386" s="9" t="str">
        <f aca="false">IF(ISBLANK(A2386),"",SUMPRODUCT(O2386:R2386,T2386:W2386)-J2386)</f>
        <v/>
      </c>
      <c r="L2386" s="5" t="str">
        <f aca="false">IF(ISBLANK(A2386),"",K2386/$M$1)</f>
        <v/>
      </c>
      <c r="M2386" s="5" t="str">
        <f aca="false">IF(ISBLANK(A2386),"",K2386/($M$1+SUM(K$3:K2385)))</f>
        <v/>
      </c>
      <c r="N2386" s="0" t="str">
        <f aca="false">IF(ISBLANK(A2386),"",IF(H2387=0,NETWORKDAYS($H$3,H2386,holiday!$B$2:$B$10),IF(DAY(H2386)&lt;DAY(H2387),NETWORKDAYS($H$3,H2386,holiday!$B$2:$B$10),0)))</f>
        <v/>
      </c>
      <c r="O2386" s="0" t="str">
        <f aca="false">IF(ISBLANK(A2386),"",SUMIF($A$3:$A2386,O$2,$B$3:$B2386))</f>
        <v/>
      </c>
      <c r="P2386" s="0" t="str">
        <f aca="false">IF(ISBLANK(A2386),"",SUMIF($A$3:$A2386,P$2,$B$3:$B2386))</f>
        <v/>
      </c>
      <c r="Q2386" s="0" t="str">
        <f aca="false">IF(ISBLANK(A2386),"",SUMIF($A$3:$A2386,Q$2,$B$3:$B2386))</f>
        <v/>
      </c>
      <c r="R2386" s="0" t="str">
        <f aca="false">IF(ISBLANK(A2386),"",SUMIF($A$3:$A2386,R$2,$B$3:$B2386))</f>
        <v/>
      </c>
      <c r="T2386" s="9" t="str">
        <f aca="false">IF(ISBLANK(A2386),"",IF($A2386=T$2,$C2386,T2385))</f>
        <v/>
      </c>
      <c r="U2386" s="9" t="str">
        <f aca="false">IF(ISBLANK(A2386),"",IF($A2386=U$2,$C2386,U2385))</f>
        <v/>
      </c>
      <c r="V2386" s="9" t="str">
        <f aca="false">IF(ISBLANK(A2386),"",IF($A2386=V$2,$C2386,V2385))</f>
        <v/>
      </c>
      <c r="W2386" s="9" t="str">
        <f aca="false">IF(ISBLANK(A2386),"",IF($A2386=W$2,$C2386,W2385))</f>
        <v/>
      </c>
    </row>
    <row r="2387" customFormat="false" ht="14.1" hidden="false" customHeight="false" outlineLevel="0" collapsed="false">
      <c r="H2387" s="8" t="n">
        <f aca="false">IF(ISBLANK(D2387),,LEFT(D2387,LEN(D2387)-6)*1)</f>
        <v>0</v>
      </c>
      <c r="I2387" s="9" t="str">
        <f aca="false">IF(ISBLANK(A2387),"",-B2387*C2387)</f>
        <v/>
      </c>
      <c r="J2387" s="9" t="str">
        <f aca="false">IF(ISBLANK(A2387),"",-SUM(I$3:I2387))</f>
        <v/>
      </c>
      <c r="K2387" s="9" t="str">
        <f aca="false">IF(ISBLANK(A2387),"",SUMPRODUCT(O2387:R2387,T2387:W2387)-J2387)</f>
        <v/>
      </c>
      <c r="L2387" s="5" t="str">
        <f aca="false">IF(ISBLANK(A2387),"",K2387/$M$1)</f>
        <v/>
      </c>
      <c r="M2387" s="5" t="str">
        <f aca="false">IF(ISBLANK(A2387),"",K2387/($M$1+SUM(K$3:K2386)))</f>
        <v/>
      </c>
      <c r="N2387" s="0" t="str">
        <f aca="false">IF(ISBLANK(A2387),"",IF(H2388=0,NETWORKDAYS($H$3,H2387,holiday!$B$2:$B$10),IF(DAY(H2387)&lt;DAY(H2388),NETWORKDAYS($H$3,H2387,holiday!$B$2:$B$10),0)))</f>
        <v/>
      </c>
      <c r="O2387" s="0" t="str">
        <f aca="false">IF(ISBLANK(A2387),"",SUMIF($A$3:$A2387,O$2,$B$3:$B2387))</f>
        <v/>
      </c>
      <c r="P2387" s="0" t="str">
        <f aca="false">IF(ISBLANK(A2387),"",SUMIF($A$3:$A2387,P$2,$B$3:$B2387))</f>
        <v/>
      </c>
      <c r="Q2387" s="0" t="str">
        <f aca="false">IF(ISBLANK(A2387),"",SUMIF($A$3:$A2387,Q$2,$B$3:$B2387))</f>
        <v/>
      </c>
      <c r="R2387" s="0" t="str">
        <f aca="false">IF(ISBLANK(A2387),"",SUMIF($A$3:$A2387,R$2,$B$3:$B2387))</f>
        <v/>
      </c>
      <c r="T2387" s="9" t="str">
        <f aca="false">IF(ISBLANK(A2387),"",IF($A2387=T$2,$C2387,T2386))</f>
        <v/>
      </c>
      <c r="U2387" s="9" t="str">
        <f aca="false">IF(ISBLANK(A2387),"",IF($A2387=U$2,$C2387,U2386))</f>
        <v/>
      </c>
      <c r="V2387" s="9" t="str">
        <f aca="false">IF(ISBLANK(A2387),"",IF($A2387=V$2,$C2387,V2386))</f>
        <v/>
      </c>
      <c r="W2387" s="9" t="str">
        <f aca="false">IF(ISBLANK(A2387),"",IF($A2387=W$2,$C2387,W2386))</f>
        <v/>
      </c>
    </row>
    <row r="2388" customFormat="false" ht="14.1" hidden="false" customHeight="false" outlineLevel="0" collapsed="false">
      <c r="H2388" s="8" t="n">
        <f aca="false">IF(ISBLANK(D2388),,LEFT(D2388,LEN(D2388)-6)*1)</f>
        <v>0</v>
      </c>
      <c r="I2388" s="9" t="str">
        <f aca="false">IF(ISBLANK(A2388),"",-B2388*C2388)</f>
        <v/>
      </c>
      <c r="J2388" s="9" t="str">
        <f aca="false">IF(ISBLANK(A2388),"",-SUM(I$3:I2388))</f>
        <v/>
      </c>
      <c r="K2388" s="9" t="str">
        <f aca="false">IF(ISBLANK(A2388),"",SUMPRODUCT(O2388:R2388,T2388:W2388)-J2388)</f>
        <v/>
      </c>
      <c r="L2388" s="5" t="str">
        <f aca="false">IF(ISBLANK(A2388),"",K2388/$M$1)</f>
        <v/>
      </c>
      <c r="M2388" s="5" t="str">
        <f aca="false">IF(ISBLANK(A2388),"",K2388/($M$1+SUM(K$3:K2387)))</f>
        <v/>
      </c>
      <c r="N2388" s="0" t="str">
        <f aca="false">IF(ISBLANK(A2388),"",IF(H2389=0,NETWORKDAYS($H$3,H2388,holiday!$B$2:$B$10),IF(DAY(H2388)&lt;DAY(H2389),NETWORKDAYS($H$3,H2388,holiday!$B$2:$B$10),0)))</f>
        <v/>
      </c>
      <c r="O2388" s="0" t="str">
        <f aca="false">IF(ISBLANK(A2388),"",SUMIF($A$3:$A2388,O$2,$B$3:$B2388))</f>
        <v/>
      </c>
      <c r="P2388" s="0" t="str">
        <f aca="false">IF(ISBLANK(A2388),"",SUMIF($A$3:$A2388,P$2,$B$3:$B2388))</f>
        <v/>
      </c>
      <c r="Q2388" s="0" t="str">
        <f aca="false">IF(ISBLANK(A2388),"",SUMIF($A$3:$A2388,Q$2,$B$3:$B2388))</f>
        <v/>
      </c>
      <c r="R2388" s="0" t="str">
        <f aca="false">IF(ISBLANK(A2388),"",SUMIF($A$3:$A2388,R$2,$B$3:$B2388))</f>
        <v/>
      </c>
      <c r="T2388" s="9" t="str">
        <f aca="false">IF(ISBLANK(A2388),"",IF($A2388=T$2,$C2388,T2387))</f>
        <v/>
      </c>
      <c r="U2388" s="9" t="str">
        <f aca="false">IF(ISBLANK(A2388),"",IF($A2388=U$2,$C2388,U2387))</f>
        <v/>
      </c>
      <c r="V2388" s="9" t="str">
        <f aca="false">IF(ISBLANK(A2388),"",IF($A2388=V$2,$C2388,V2387))</f>
        <v/>
      </c>
      <c r="W2388" s="9" t="str">
        <f aca="false">IF(ISBLANK(A2388),"",IF($A2388=W$2,$C2388,W2387))</f>
        <v/>
      </c>
    </row>
    <row r="2389" customFormat="false" ht="14.1" hidden="false" customHeight="false" outlineLevel="0" collapsed="false">
      <c r="H2389" s="8" t="n">
        <f aca="false">IF(ISBLANK(D2389),,LEFT(D2389,LEN(D2389)-6)*1)</f>
        <v>0</v>
      </c>
      <c r="I2389" s="9" t="str">
        <f aca="false">IF(ISBLANK(A2389),"",-B2389*C2389)</f>
        <v/>
      </c>
      <c r="J2389" s="9" t="str">
        <f aca="false">IF(ISBLANK(A2389),"",-SUM(I$3:I2389))</f>
        <v/>
      </c>
      <c r="K2389" s="9" t="str">
        <f aca="false">IF(ISBLANK(A2389),"",SUMPRODUCT(O2389:R2389,T2389:W2389)-J2389)</f>
        <v/>
      </c>
      <c r="L2389" s="5" t="str">
        <f aca="false">IF(ISBLANK(A2389),"",K2389/$M$1)</f>
        <v/>
      </c>
      <c r="M2389" s="5" t="str">
        <f aca="false">IF(ISBLANK(A2389),"",K2389/($M$1+SUM(K$3:K2388)))</f>
        <v/>
      </c>
      <c r="N2389" s="0" t="str">
        <f aca="false">IF(ISBLANK(A2389),"",IF(H2390=0,NETWORKDAYS($H$3,H2389,holiday!$B$2:$B$10),IF(DAY(H2389)&lt;DAY(H2390),NETWORKDAYS($H$3,H2389,holiday!$B$2:$B$10),0)))</f>
        <v/>
      </c>
      <c r="O2389" s="0" t="str">
        <f aca="false">IF(ISBLANK(A2389),"",SUMIF($A$3:$A2389,O$2,$B$3:$B2389))</f>
        <v/>
      </c>
      <c r="P2389" s="0" t="str">
        <f aca="false">IF(ISBLANK(A2389),"",SUMIF($A$3:$A2389,P$2,$B$3:$B2389))</f>
        <v/>
      </c>
      <c r="Q2389" s="0" t="str">
        <f aca="false">IF(ISBLANK(A2389),"",SUMIF($A$3:$A2389,Q$2,$B$3:$B2389))</f>
        <v/>
      </c>
      <c r="R2389" s="0" t="str">
        <f aca="false">IF(ISBLANK(A2389),"",SUMIF($A$3:$A2389,R$2,$B$3:$B2389))</f>
        <v/>
      </c>
      <c r="T2389" s="9" t="str">
        <f aca="false">IF(ISBLANK(A2389),"",IF($A2389=T$2,$C2389,T2388))</f>
        <v/>
      </c>
      <c r="U2389" s="9" t="str">
        <f aca="false">IF(ISBLANK(A2389),"",IF($A2389=U$2,$C2389,U2388))</f>
        <v/>
      </c>
      <c r="V2389" s="9" t="str">
        <f aca="false">IF(ISBLANK(A2389),"",IF($A2389=V$2,$C2389,V2388))</f>
        <v/>
      </c>
      <c r="W2389" s="9" t="str">
        <f aca="false">IF(ISBLANK(A2389),"",IF($A2389=W$2,$C2389,W2388))</f>
        <v/>
      </c>
    </row>
    <row r="2390" customFormat="false" ht="14.1" hidden="false" customHeight="false" outlineLevel="0" collapsed="false">
      <c r="H2390" s="8" t="n">
        <f aca="false">IF(ISBLANK(D2390),,LEFT(D2390,LEN(D2390)-6)*1)</f>
        <v>0</v>
      </c>
      <c r="I2390" s="9" t="str">
        <f aca="false">IF(ISBLANK(A2390),"",-B2390*C2390)</f>
        <v/>
      </c>
      <c r="J2390" s="9" t="str">
        <f aca="false">IF(ISBLANK(A2390),"",-SUM(I$3:I2390))</f>
        <v/>
      </c>
      <c r="K2390" s="9" t="str">
        <f aca="false">IF(ISBLANK(A2390),"",SUMPRODUCT(O2390:R2390,T2390:W2390)-J2390)</f>
        <v/>
      </c>
      <c r="L2390" s="5" t="str">
        <f aca="false">IF(ISBLANK(A2390),"",K2390/$M$1)</f>
        <v/>
      </c>
      <c r="M2390" s="5" t="str">
        <f aca="false">IF(ISBLANK(A2390),"",K2390/($M$1+SUM(K$3:K2389)))</f>
        <v/>
      </c>
      <c r="N2390" s="0" t="str">
        <f aca="false">IF(ISBLANK(A2390),"",IF(H2391=0,NETWORKDAYS($H$3,H2390,holiday!$B$2:$B$10),IF(DAY(H2390)&lt;DAY(H2391),NETWORKDAYS($H$3,H2390,holiday!$B$2:$B$10),0)))</f>
        <v/>
      </c>
      <c r="O2390" s="0" t="str">
        <f aca="false">IF(ISBLANK(A2390),"",SUMIF($A$3:$A2390,O$2,$B$3:$B2390))</f>
        <v/>
      </c>
      <c r="P2390" s="0" t="str">
        <f aca="false">IF(ISBLANK(A2390),"",SUMIF($A$3:$A2390,P$2,$B$3:$B2390))</f>
        <v/>
      </c>
      <c r="Q2390" s="0" t="str">
        <f aca="false">IF(ISBLANK(A2390),"",SUMIF($A$3:$A2390,Q$2,$B$3:$B2390))</f>
        <v/>
      </c>
      <c r="R2390" s="0" t="str">
        <f aca="false">IF(ISBLANK(A2390),"",SUMIF($A$3:$A2390,R$2,$B$3:$B2390))</f>
        <v/>
      </c>
      <c r="T2390" s="9" t="str">
        <f aca="false">IF(ISBLANK(A2390),"",IF($A2390=T$2,$C2390,T2389))</f>
        <v/>
      </c>
      <c r="U2390" s="9" t="str">
        <f aca="false">IF(ISBLANK(A2390),"",IF($A2390=U$2,$C2390,U2389))</f>
        <v/>
      </c>
      <c r="V2390" s="9" t="str">
        <f aca="false">IF(ISBLANK(A2390),"",IF($A2390=V$2,$C2390,V2389))</f>
        <v/>
      </c>
      <c r="W2390" s="9" t="str">
        <f aca="false">IF(ISBLANK(A2390),"",IF($A2390=W$2,$C2390,W2389))</f>
        <v/>
      </c>
    </row>
    <row r="2391" customFormat="false" ht="14.1" hidden="false" customHeight="false" outlineLevel="0" collapsed="false">
      <c r="H2391" s="8" t="n">
        <f aca="false">IF(ISBLANK(D2391),,LEFT(D2391,LEN(D2391)-6)*1)</f>
        <v>0</v>
      </c>
      <c r="I2391" s="9" t="str">
        <f aca="false">IF(ISBLANK(A2391),"",-B2391*C2391)</f>
        <v/>
      </c>
      <c r="J2391" s="9" t="str">
        <f aca="false">IF(ISBLANK(A2391),"",-SUM(I$3:I2391))</f>
        <v/>
      </c>
      <c r="K2391" s="9" t="str">
        <f aca="false">IF(ISBLANK(A2391),"",SUMPRODUCT(O2391:R2391,T2391:W2391)-J2391)</f>
        <v/>
      </c>
      <c r="L2391" s="5" t="str">
        <f aca="false">IF(ISBLANK(A2391),"",K2391/$M$1)</f>
        <v/>
      </c>
      <c r="M2391" s="5" t="str">
        <f aca="false">IF(ISBLANK(A2391),"",K2391/($M$1+SUM(K$3:K2390)))</f>
        <v/>
      </c>
      <c r="N2391" s="0" t="str">
        <f aca="false">IF(ISBLANK(A2391),"",IF(H2392=0,NETWORKDAYS($H$3,H2391,holiday!$B$2:$B$10),IF(DAY(H2391)&lt;DAY(H2392),NETWORKDAYS($H$3,H2391,holiday!$B$2:$B$10),0)))</f>
        <v/>
      </c>
      <c r="O2391" s="0" t="str">
        <f aca="false">IF(ISBLANK(A2391),"",SUMIF($A$3:$A2391,O$2,$B$3:$B2391))</f>
        <v/>
      </c>
      <c r="P2391" s="0" t="str">
        <f aca="false">IF(ISBLANK(A2391),"",SUMIF($A$3:$A2391,P$2,$B$3:$B2391))</f>
        <v/>
      </c>
      <c r="Q2391" s="0" t="str">
        <f aca="false">IF(ISBLANK(A2391),"",SUMIF($A$3:$A2391,Q$2,$B$3:$B2391))</f>
        <v/>
      </c>
      <c r="R2391" s="0" t="str">
        <f aca="false">IF(ISBLANK(A2391),"",SUMIF($A$3:$A2391,R$2,$B$3:$B2391))</f>
        <v/>
      </c>
      <c r="T2391" s="9" t="str">
        <f aca="false">IF(ISBLANK(A2391),"",IF($A2391=T$2,$C2391,T2390))</f>
        <v/>
      </c>
      <c r="U2391" s="9" t="str">
        <f aca="false">IF(ISBLANK(A2391),"",IF($A2391=U$2,$C2391,U2390))</f>
        <v/>
      </c>
      <c r="V2391" s="9" t="str">
        <f aca="false">IF(ISBLANK(A2391),"",IF($A2391=V$2,$C2391,V2390))</f>
        <v/>
      </c>
      <c r="W2391" s="9" t="str">
        <f aca="false">IF(ISBLANK(A2391),"",IF($A2391=W$2,$C2391,W2390))</f>
        <v/>
      </c>
    </row>
    <row r="2392" customFormat="false" ht="14.1" hidden="false" customHeight="false" outlineLevel="0" collapsed="false">
      <c r="H2392" s="8" t="n">
        <f aca="false">IF(ISBLANK(D2392),,LEFT(D2392,LEN(D2392)-6)*1)</f>
        <v>0</v>
      </c>
      <c r="I2392" s="9" t="str">
        <f aca="false">IF(ISBLANK(A2392),"",-B2392*C2392)</f>
        <v/>
      </c>
      <c r="J2392" s="9" t="str">
        <f aca="false">IF(ISBLANK(A2392),"",-SUM(I$3:I2392))</f>
        <v/>
      </c>
      <c r="K2392" s="9" t="str">
        <f aca="false">IF(ISBLANK(A2392),"",SUMPRODUCT(O2392:R2392,T2392:W2392)-J2392)</f>
        <v/>
      </c>
      <c r="L2392" s="5" t="str">
        <f aca="false">IF(ISBLANK(A2392),"",K2392/$M$1)</f>
        <v/>
      </c>
      <c r="M2392" s="5" t="str">
        <f aca="false">IF(ISBLANK(A2392),"",K2392/($M$1+SUM(K$3:K2391)))</f>
        <v/>
      </c>
      <c r="N2392" s="0" t="str">
        <f aca="false">IF(ISBLANK(A2392),"",IF(H2393=0,NETWORKDAYS($H$3,H2392,holiday!$B$2:$B$10),IF(DAY(H2392)&lt;DAY(H2393),NETWORKDAYS($H$3,H2392,holiday!$B$2:$B$10),0)))</f>
        <v/>
      </c>
      <c r="O2392" s="0" t="str">
        <f aca="false">IF(ISBLANK(A2392),"",SUMIF($A$3:$A2392,O$2,$B$3:$B2392))</f>
        <v/>
      </c>
      <c r="P2392" s="0" t="str">
        <f aca="false">IF(ISBLANK(A2392),"",SUMIF($A$3:$A2392,P$2,$B$3:$B2392))</f>
        <v/>
      </c>
      <c r="Q2392" s="0" t="str">
        <f aca="false">IF(ISBLANK(A2392),"",SUMIF($A$3:$A2392,Q$2,$B$3:$B2392))</f>
        <v/>
      </c>
      <c r="R2392" s="0" t="str">
        <f aca="false">IF(ISBLANK(A2392),"",SUMIF($A$3:$A2392,R$2,$B$3:$B2392))</f>
        <v/>
      </c>
      <c r="T2392" s="9" t="str">
        <f aca="false">IF(ISBLANK(A2392),"",IF($A2392=T$2,$C2392,T2391))</f>
        <v/>
      </c>
      <c r="U2392" s="9" t="str">
        <f aca="false">IF(ISBLANK(A2392),"",IF($A2392=U$2,$C2392,U2391))</f>
        <v/>
      </c>
      <c r="V2392" s="9" t="str">
        <f aca="false">IF(ISBLANK(A2392),"",IF($A2392=V$2,$C2392,V2391))</f>
        <v/>
      </c>
      <c r="W2392" s="9" t="str">
        <f aca="false">IF(ISBLANK(A2392),"",IF($A2392=W$2,$C2392,W2391))</f>
        <v/>
      </c>
    </row>
    <row r="2393" customFormat="false" ht="14.1" hidden="false" customHeight="false" outlineLevel="0" collapsed="false">
      <c r="H2393" s="8" t="n">
        <f aca="false">IF(ISBLANK(D2393),,LEFT(D2393,LEN(D2393)-6)*1)</f>
        <v>0</v>
      </c>
      <c r="I2393" s="9" t="str">
        <f aca="false">IF(ISBLANK(A2393),"",-B2393*C2393)</f>
        <v/>
      </c>
      <c r="J2393" s="9" t="str">
        <f aca="false">IF(ISBLANK(A2393),"",-SUM(I$3:I2393))</f>
        <v/>
      </c>
      <c r="K2393" s="9" t="str">
        <f aca="false">IF(ISBLANK(A2393),"",SUMPRODUCT(O2393:R2393,T2393:W2393)-J2393)</f>
        <v/>
      </c>
      <c r="L2393" s="5" t="str">
        <f aca="false">IF(ISBLANK(A2393),"",K2393/$M$1)</f>
        <v/>
      </c>
      <c r="M2393" s="5" t="str">
        <f aca="false">IF(ISBLANK(A2393),"",K2393/($M$1+SUM(K$3:K2392)))</f>
        <v/>
      </c>
      <c r="N2393" s="0" t="str">
        <f aca="false">IF(ISBLANK(A2393),"",IF(H2394=0,NETWORKDAYS($H$3,H2393,holiday!$B$2:$B$10),IF(DAY(H2393)&lt;DAY(H2394),NETWORKDAYS($H$3,H2393,holiday!$B$2:$B$10),0)))</f>
        <v/>
      </c>
      <c r="O2393" s="0" t="str">
        <f aca="false">IF(ISBLANK(A2393),"",SUMIF($A$3:$A2393,O$2,$B$3:$B2393))</f>
        <v/>
      </c>
      <c r="P2393" s="0" t="str">
        <f aca="false">IF(ISBLANK(A2393),"",SUMIF($A$3:$A2393,P$2,$B$3:$B2393))</f>
        <v/>
      </c>
      <c r="Q2393" s="0" t="str">
        <f aca="false">IF(ISBLANK(A2393),"",SUMIF($A$3:$A2393,Q$2,$B$3:$B2393))</f>
        <v/>
      </c>
      <c r="R2393" s="0" t="str">
        <f aca="false">IF(ISBLANK(A2393),"",SUMIF($A$3:$A2393,R$2,$B$3:$B2393))</f>
        <v/>
      </c>
      <c r="T2393" s="9" t="str">
        <f aca="false">IF(ISBLANK(A2393),"",IF($A2393=T$2,$C2393,T2392))</f>
        <v/>
      </c>
      <c r="U2393" s="9" t="str">
        <f aca="false">IF(ISBLANK(A2393),"",IF($A2393=U$2,$C2393,U2392))</f>
        <v/>
      </c>
      <c r="V2393" s="9" t="str">
        <f aca="false">IF(ISBLANK(A2393),"",IF($A2393=V$2,$C2393,V2392))</f>
        <v/>
      </c>
      <c r="W2393" s="9" t="str">
        <f aca="false">IF(ISBLANK(A2393),"",IF($A2393=W$2,$C2393,W2392))</f>
        <v/>
      </c>
    </row>
    <row r="2394" customFormat="false" ht="14.1" hidden="false" customHeight="false" outlineLevel="0" collapsed="false">
      <c r="H2394" s="8" t="n">
        <f aca="false">IF(ISBLANK(D2394),,LEFT(D2394,LEN(D2394)-6)*1)</f>
        <v>0</v>
      </c>
      <c r="I2394" s="9" t="str">
        <f aca="false">IF(ISBLANK(A2394),"",-B2394*C2394)</f>
        <v/>
      </c>
      <c r="J2394" s="9" t="str">
        <f aca="false">IF(ISBLANK(A2394),"",-SUM(I$3:I2394))</f>
        <v/>
      </c>
      <c r="K2394" s="9" t="str">
        <f aca="false">IF(ISBLANK(A2394),"",SUMPRODUCT(O2394:R2394,T2394:W2394)-J2394)</f>
        <v/>
      </c>
      <c r="L2394" s="5" t="str">
        <f aca="false">IF(ISBLANK(A2394),"",K2394/$M$1)</f>
        <v/>
      </c>
      <c r="M2394" s="5" t="str">
        <f aca="false">IF(ISBLANK(A2394),"",K2394/($M$1+SUM(K$3:K2393)))</f>
        <v/>
      </c>
      <c r="N2394" s="0" t="str">
        <f aca="false">IF(ISBLANK(A2394),"",IF(H2395=0,NETWORKDAYS($H$3,H2394,holiday!$B$2:$B$10),IF(DAY(H2394)&lt;DAY(H2395),NETWORKDAYS($H$3,H2394,holiday!$B$2:$B$10),0)))</f>
        <v/>
      </c>
      <c r="O2394" s="0" t="str">
        <f aca="false">IF(ISBLANK(A2394),"",SUMIF($A$3:$A2394,O$2,$B$3:$B2394))</f>
        <v/>
      </c>
      <c r="P2394" s="0" t="str">
        <f aca="false">IF(ISBLANK(A2394),"",SUMIF($A$3:$A2394,P$2,$B$3:$B2394))</f>
        <v/>
      </c>
      <c r="Q2394" s="0" t="str">
        <f aca="false">IF(ISBLANK(A2394),"",SUMIF($A$3:$A2394,Q$2,$B$3:$B2394))</f>
        <v/>
      </c>
      <c r="R2394" s="0" t="str">
        <f aca="false">IF(ISBLANK(A2394),"",SUMIF($A$3:$A2394,R$2,$B$3:$B2394))</f>
        <v/>
      </c>
      <c r="T2394" s="9" t="str">
        <f aca="false">IF(ISBLANK(A2394),"",IF($A2394=T$2,$C2394,T2393))</f>
        <v/>
      </c>
      <c r="U2394" s="9" t="str">
        <f aca="false">IF(ISBLANK(A2394),"",IF($A2394=U$2,$C2394,U2393))</f>
        <v/>
      </c>
      <c r="V2394" s="9" t="str">
        <f aca="false">IF(ISBLANK(A2394),"",IF($A2394=V$2,$C2394,V2393))</f>
        <v/>
      </c>
      <c r="W2394" s="9" t="str">
        <f aca="false">IF(ISBLANK(A2394),"",IF($A2394=W$2,$C2394,W2393))</f>
        <v/>
      </c>
    </row>
    <row r="2395" customFormat="false" ht="14.1" hidden="false" customHeight="false" outlineLevel="0" collapsed="false">
      <c r="H2395" s="8" t="n">
        <f aca="false">IF(ISBLANK(D2395),,LEFT(D2395,LEN(D2395)-6)*1)</f>
        <v>0</v>
      </c>
      <c r="I2395" s="9" t="str">
        <f aca="false">IF(ISBLANK(A2395),"",-B2395*C2395)</f>
        <v/>
      </c>
      <c r="J2395" s="9" t="str">
        <f aca="false">IF(ISBLANK(A2395),"",-SUM(I$3:I2395))</f>
        <v/>
      </c>
      <c r="K2395" s="9" t="str">
        <f aca="false">IF(ISBLANK(A2395),"",SUMPRODUCT(O2395:R2395,T2395:W2395)-J2395)</f>
        <v/>
      </c>
      <c r="L2395" s="5" t="str">
        <f aca="false">IF(ISBLANK(A2395),"",K2395/$M$1)</f>
        <v/>
      </c>
      <c r="M2395" s="5" t="str">
        <f aca="false">IF(ISBLANK(A2395),"",K2395/($M$1+SUM(K$3:K2394)))</f>
        <v/>
      </c>
      <c r="N2395" s="0" t="str">
        <f aca="false">IF(ISBLANK(A2395),"",IF(H2396=0,NETWORKDAYS($H$3,H2395,holiday!$B$2:$B$10),IF(DAY(H2395)&lt;DAY(H2396),NETWORKDAYS($H$3,H2395,holiday!$B$2:$B$10),0)))</f>
        <v/>
      </c>
      <c r="O2395" s="0" t="str">
        <f aca="false">IF(ISBLANK(A2395),"",SUMIF($A$3:$A2395,O$2,$B$3:$B2395))</f>
        <v/>
      </c>
      <c r="P2395" s="0" t="str">
        <f aca="false">IF(ISBLANK(A2395),"",SUMIF($A$3:$A2395,P$2,$B$3:$B2395))</f>
        <v/>
      </c>
      <c r="Q2395" s="0" t="str">
        <f aca="false">IF(ISBLANK(A2395),"",SUMIF($A$3:$A2395,Q$2,$B$3:$B2395))</f>
        <v/>
      </c>
      <c r="R2395" s="0" t="str">
        <f aca="false">IF(ISBLANK(A2395),"",SUMIF($A$3:$A2395,R$2,$B$3:$B2395))</f>
        <v/>
      </c>
      <c r="T2395" s="9" t="str">
        <f aca="false">IF(ISBLANK(A2395),"",IF($A2395=T$2,$C2395,T2394))</f>
        <v/>
      </c>
      <c r="U2395" s="9" t="str">
        <f aca="false">IF(ISBLANK(A2395),"",IF($A2395=U$2,$C2395,U2394))</f>
        <v/>
      </c>
      <c r="V2395" s="9" t="str">
        <f aca="false">IF(ISBLANK(A2395),"",IF($A2395=V$2,$C2395,V2394))</f>
        <v/>
      </c>
      <c r="W2395" s="9" t="str">
        <f aca="false">IF(ISBLANK(A2395),"",IF($A2395=W$2,$C2395,W2394))</f>
        <v/>
      </c>
    </row>
    <row r="2396" customFormat="false" ht="14.1" hidden="false" customHeight="false" outlineLevel="0" collapsed="false">
      <c r="H2396" s="8" t="n">
        <f aca="false">IF(ISBLANK(D2396),,LEFT(D2396,LEN(D2396)-6)*1)</f>
        <v>0</v>
      </c>
      <c r="I2396" s="9" t="str">
        <f aca="false">IF(ISBLANK(A2396),"",-B2396*C2396)</f>
        <v/>
      </c>
      <c r="J2396" s="9" t="str">
        <f aca="false">IF(ISBLANK(A2396),"",-SUM(I$3:I2396))</f>
        <v/>
      </c>
      <c r="K2396" s="9" t="str">
        <f aca="false">IF(ISBLANK(A2396),"",SUMPRODUCT(O2396:R2396,T2396:W2396)-J2396)</f>
        <v/>
      </c>
      <c r="L2396" s="5" t="str">
        <f aca="false">IF(ISBLANK(A2396),"",K2396/$M$1)</f>
        <v/>
      </c>
      <c r="M2396" s="5" t="str">
        <f aca="false">IF(ISBLANK(A2396),"",K2396/($M$1+SUM(K$3:K2395)))</f>
        <v/>
      </c>
      <c r="N2396" s="0" t="str">
        <f aca="false">IF(ISBLANK(A2396),"",IF(H2397=0,NETWORKDAYS($H$3,H2396,holiday!$B$2:$B$10),IF(DAY(H2396)&lt;DAY(H2397),NETWORKDAYS($H$3,H2396,holiday!$B$2:$B$10),0)))</f>
        <v/>
      </c>
      <c r="O2396" s="0" t="str">
        <f aca="false">IF(ISBLANK(A2396),"",SUMIF($A$3:$A2396,O$2,$B$3:$B2396))</f>
        <v/>
      </c>
      <c r="P2396" s="0" t="str">
        <f aca="false">IF(ISBLANK(A2396),"",SUMIF($A$3:$A2396,P$2,$B$3:$B2396))</f>
        <v/>
      </c>
      <c r="Q2396" s="0" t="str">
        <f aca="false">IF(ISBLANK(A2396),"",SUMIF($A$3:$A2396,Q$2,$B$3:$B2396))</f>
        <v/>
      </c>
      <c r="R2396" s="0" t="str">
        <f aca="false">IF(ISBLANK(A2396),"",SUMIF($A$3:$A2396,R$2,$B$3:$B2396))</f>
        <v/>
      </c>
      <c r="T2396" s="9" t="str">
        <f aca="false">IF(ISBLANK(A2396),"",IF($A2396=T$2,$C2396,T2395))</f>
        <v/>
      </c>
      <c r="U2396" s="9" t="str">
        <f aca="false">IF(ISBLANK(A2396),"",IF($A2396=U$2,$C2396,U2395))</f>
        <v/>
      </c>
      <c r="V2396" s="9" t="str">
        <f aca="false">IF(ISBLANK(A2396),"",IF($A2396=V$2,$C2396,V2395))</f>
        <v/>
      </c>
      <c r="W2396" s="9" t="str">
        <f aca="false">IF(ISBLANK(A2396),"",IF($A2396=W$2,$C2396,W2395))</f>
        <v/>
      </c>
    </row>
    <row r="2397" customFormat="false" ht="14.1" hidden="false" customHeight="false" outlineLevel="0" collapsed="false">
      <c r="H2397" s="8" t="n">
        <f aca="false">IF(ISBLANK(D2397),,LEFT(D2397,LEN(D2397)-6)*1)</f>
        <v>0</v>
      </c>
      <c r="I2397" s="9" t="str">
        <f aca="false">IF(ISBLANK(A2397),"",-B2397*C2397)</f>
        <v/>
      </c>
      <c r="J2397" s="9" t="str">
        <f aca="false">IF(ISBLANK(A2397),"",-SUM(I$3:I2397))</f>
        <v/>
      </c>
      <c r="K2397" s="9" t="str">
        <f aca="false">IF(ISBLANK(A2397),"",SUMPRODUCT(O2397:R2397,T2397:W2397)-J2397)</f>
        <v/>
      </c>
      <c r="L2397" s="5" t="str">
        <f aca="false">IF(ISBLANK(A2397),"",K2397/$M$1)</f>
        <v/>
      </c>
      <c r="M2397" s="5" t="str">
        <f aca="false">IF(ISBLANK(A2397),"",K2397/($M$1+SUM(K$3:K2396)))</f>
        <v/>
      </c>
      <c r="N2397" s="0" t="str">
        <f aca="false">IF(ISBLANK(A2397),"",IF(H2398=0,NETWORKDAYS($H$3,H2397,holiday!$B$2:$B$10),IF(DAY(H2397)&lt;DAY(H2398),NETWORKDAYS($H$3,H2397,holiday!$B$2:$B$10),0)))</f>
        <v/>
      </c>
      <c r="O2397" s="0" t="str">
        <f aca="false">IF(ISBLANK(A2397),"",SUMIF($A$3:$A2397,O$2,$B$3:$B2397))</f>
        <v/>
      </c>
      <c r="P2397" s="0" t="str">
        <f aca="false">IF(ISBLANK(A2397),"",SUMIF($A$3:$A2397,P$2,$B$3:$B2397))</f>
        <v/>
      </c>
      <c r="Q2397" s="0" t="str">
        <f aca="false">IF(ISBLANK(A2397),"",SUMIF($A$3:$A2397,Q$2,$B$3:$B2397))</f>
        <v/>
      </c>
      <c r="R2397" s="0" t="str">
        <f aca="false">IF(ISBLANK(A2397),"",SUMIF($A$3:$A2397,R$2,$B$3:$B2397))</f>
        <v/>
      </c>
      <c r="T2397" s="9" t="str">
        <f aca="false">IF(ISBLANK(A2397),"",IF($A2397=T$2,$C2397,T2396))</f>
        <v/>
      </c>
      <c r="U2397" s="9" t="str">
        <f aca="false">IF(ISBLANK(A2397),"",IF($A2397=U$2,$C2397,U2396))</f>
        <v/>
      </c>
      <c r="V2397" s="9" t="str">
        <f aca="false">IF(ISBLANK(A2397),"",IF($A2397=V$2,$C2397,V2396))</f>
        <v/>
      </c>
      <c r="W2397" s="9" t="str">
        <f aca="false">IF(ISBLANK(A2397),"",IF($A2397=W$2,$C2397,W2396))</f>
        <v/>
      </c>
    </row>
    <row r="2398" customFormat="false" ht="14.1" hidden="false" customHeight="false" outlineLevel="0" collapsed="false">
      <c r="H2398" s="8" t="n">
        <f aca="false">IF(ISBLANK(D2398),,LEFT(D2398,LEN(D2398)-6)*1)</f>
        <v>0</v>
      </c>
      <c r="I2398" s="9" t="str">
        <f aca="false">IF(ISBLANK(A2398),"",-B2398*C2398)</f>
        <v/>
      </c>
      <c r="J2398" s="9" t="str">
        <f aca="false">IF(ISBLANK(A2398),"",-SUM(I$3:I2398))</f>
        <v/>
      </c>
      <c r="K2398" s="9" t="str">
        <f aca="false">IF(ISBLANK(A2398),"",SUMPRODUCT(O2398:R2398,T2398:W2398)-J2398)</f>
        <v/>
      </c>
      <c r="L2398" s="5" t="str">
        <f aca="false">IF(ISBLANK(A2398),"",K2398/$M$1)</f>
        <v/>
      </c>
      <c r="M2398" s="5" t="str">
        <f aca="false">IF(ISBLANK(A2398),"",K2398/($M$1+SUM(K$3:K2397)))</f>
        <v/>
      </c>
      <c r="N2398" s="0" t="str">
        <f aca="false">IF(ISBLANK(A2398),"",IF(H2399=0,NETWORKDAYS($H$3,H2398,holiday!$B$2:$B$10),IF(DAY(H2398)&lt;DAY(H2399),NETWORKDAYS($H$3,H2398,holiday!$B$2:$B$10),0)))</f>
        <v/>
      </c>
      <c r="O2398" s="0" t="str">
        <f aca="false">IF(ISBLANK(A2398),"",SUMIF($A$3:$A2398,O$2,$B$3:$B2398))</f>
        <v/>
      </c>
      <c r="P2398" s="0" t="str">
        <f aca="false">IF(ISBLANK(A2398),"",SUMIF($A$3:$A2398,P$2,$B$3:$B2398))</f>
        <v/>
      </c>
      <c r="Q2398" s="0" t="str">
        <f aca="false">IF(ISBLANK(A2398),"",SUMIF($A$3:$A2398,Q$2,$B$3:$B2398))</f>
        <v/>
      </c>
      <c r="R2398" s="0" t="str">
        <f aca="false">IF(ISBLANK(A2398),"",SUMIF($A$3:$A2398,R$2,$B$3:$B2398))</f>
        <v/>
      </c>
      <c r="T2398" s="9" t="str">
        <f aca="false">IF(ISBLANK(A2398),"",IF($A2398=T$2,$C2398,T2397))</f>
        <v/>
      </c>
      <c r="U2398" s="9" t="str">
        <f aca="false">IF(ISBLANK(A2398),"",IF($A2398=U$2,$C2398,U2397))</f>
        <v/>
      </c>
      <c r="V2398" s="9" t="str">
        <f aca="false">IF(ISBLANK(A2398),"",IF($A2398=V$2,$C2398,V2397))</f>
        <v/>
      </c>
      <c r="W2398" s="9" t="str">
        <f aca="false">IF(ISBLANK(A2398),"",IF($A2398=W$2,$C2398,W2397))</f>
        <v/>
      </c>
    </row>
    <row r="2399" customFormat="false" ht="14.1" hidden="false" customHeight="false" outlineLevel="0" collapsed="false">
      <c r="H2399" s="8" t="n">
        <f aca="false">IF(ISBLANK(D2399),,LEFT(D2399,LEN(D2399)-6)*1)</f>
        <v>0</v>
      </c>
      <c r="I2399" s="9" t="str">
        <f aca="false">IF(ISBLANK(A2399),"",-B2399*C2399)</f>
        <v/>
      </c>
      <c r="J2399" s="9" t="str">
        <f aca="false">IF(ISBLANK(A2399),"",-SUM(I$3:I2399))</f>
        <v/>
      </c>
      <c r="K2399" s="9" t="str">
        <f aca="false">IF(ISBLANK(A2399),"",SUMPRODUCT(O2399:R2399,T2399:W2399)-J2399)</f>
        <v/>
      </c>
      <c r="L2399" s="5" t="str">
        <f aca="false">IF(ISBLANK(A2399),"",K2399/$M$1)</f>
        <v/>
      </c>
      <c r="M2399" s="5" t="str">
        <f aca="false">IF(ISBLANK(A2399),"",K2399/($M$1+SUM(K$3:K2398)))</f>
        <v/>
      </c>
      <c r="N2399" s="0" t="str">
        <f aca="false">IF(ISBLANK(A2399),"",IF(H2400=0,NETWORKDAYS($H$3,H2399,holiday!$B$2:$B$10),IF(DAY(H2399)&lt;DAY(H2400),NETWORKDAYS($H$3,H2399,holiday!$B$2:$B$10),0)))</f>
        <v/>
      </c>
      <c r="O2399" s="0" t="str">
        <f aca="false">IF(ISBLANK(A2399),"",SUMIF($A$3:$A2399,O$2,$B$3:$B2399))</f>
        <v/>
      </c>
      <c r="P2399" s="0" t="str">
        <f aca="false">IF(ISBLANK(A2399),"",SUMIF($A$3:$A2399,P$2,$B$3:$B2399))</f>
        <v/>
      </c>
      <c r="Q2399" s="0" t="str">
        <f aca="false">IF(ISBLANK(A2399),"",SUMIF($A$3:$A2399,Q$2,$B$3:$B2399))</f>
        <v/>
      </c>
      <c r="R2399" s="0" t="str">
        <f aca="false">IF(ISBLANK(A2399),"",SUMIF($A$3:$A2399,R$2,$B$3:$B2399))</f>
        <v/>
      </c>
      <c r="T2399" s="9" t="str">
        <f aca="false">IF(ISBLANK(A2399),"",IF($A2399=T$2,$C2399,T2398))</f>
        <v/>
      </c>
      <c r="U2399" s="9" t="str">
        <f aca="false">IF(ISBLANK(A2399),"",IF($A2399=U$2,$C2399,U2398))</f>
        <v/>
      </c>
      <c r="V2399" s="9" t="str">
        <f aca="false">IF(ISBLANK(A2399),"",IF($A2399=V$2,$C2399,V2398))</f>
        <v/>
      </c>
      <c r="W2399" s="9" t="str">
        <f aca="false">IF(ISBLANK(A2399),"",IF($A2399=W$2,$C2399,W2398))</f>
        <v/>
      </c>
    </row>
    <row r="2400" customFormat="false" ht="14.1" hidden="false" customHeight="false" outlineLevel="0" collapsed="false">
      <c r="H2400" s="8" t="n">
        <f aca="false">IF(ISBLANK(D2400),,LEFT(D2400,LEN(D2400)-6)*1)</f>
        <v>0</v>
      </c>
      <c r="I2400" s="9" t="str">
        <f aca="false">IF(ISBLANK(A2400),"",-B2400*C2400)</f>
        <v/>
      </c>
      <c r="J2400" s="9" t="str">
        <f aca="false">IF(ISBLANK(A2400),"",-SUM(I$3:I2400))</f>
        <v/>
      </c>
      <c r="K2400" s="9" t="str">
        <f aca="false">IF(ISBLANK(A2400),"",SUMPRODUCT(O2400:R2400,T2400:W2400)-J2400)</f>
        <v/>
      </c>
      <c r="L2400" s="5" t="str">
        <f aca="false">IF(ISBLANK(A2400),"",K2400/$M$1)</f>
        <v/>
      </c>
      <c r="M2400" s="5" t="str">
        <f aca="false">IF(ISBLANK(A2400),"",K2400/($M$1+SUM(K$3:K2399)))</f>
        <v/>
      </c>
      <c r="N2400" s="0" t="str">
        <f aca="false">IF(ISBLANK(A2400),"",IF(H2401=0,NETWORKDAYS($H$3,H2400,holiday!$B$2:$B$10),IF(DAY(H2400)&lt;DAY(H2401),NETWORKDAYS($H$3,H2400,holiday!$B$2:$B$10),0)))</f>
        <v/>
      </c>
      <c r="O2400" s="0" t="str">
        <f aca="false">IF(ISBLANK(A2400),"",SUMIF($A$3:$A2400,O$2,$B$3:$B2400))</f>
        <v/>
      </c>
      <c r="P2400" s="0" t="str">
        <f aca="false">IF(ISBLANK(A2400),"",SUMIF($A$3:$A2400,P$2,$B$3:$B2400))</f>
        <v/>
      </c>
      <c r="Q2400" s="0" t="str">
        <f aca="false">IF(ISBLANK(A2400),"",SUMIF($A$3:$A2400,Q$2,$B$3:$B2400))</f>
        <v/>
      </c>
      <c r="R2400" s="0" t="str">
        <f aca="false">IF(ISBLANK(A2400),"",SUMIF($A$3:$A2400,R$2,$B$3:$B2400))</f>
        <v/>
      </c>
      <c r="T2400" s="9" t="str">
        <f aca="false">IF(ISBLANK(A2400),"",IF($A2400=T$2,$C2400,T2399))</f>
        <v/>
      </c>
      <c r="U2400" s="9" t="str">
        <f aca="false">IF(ISBLANK(A2400),"",IF($A2400=U$2,$C2400,U2399))</f>
        <v/>
      </c>
      <c r="V2400" s="9" t="str">
        <f aca="false">IF(ISBLANK(A2400),"",IF($A2400=V$2,$C2400,V2399))</f>
        <v/>
      </c>
      <c r="W2400" s="9" t="str">
        <f aca="false">IF(ISBLANK(A2400),"",IF($A2400=W$2,$C2400,W2399))</f>
        <v/>
      </c>
    </row>
    <row r="2401" customFormat="false" ht="14.1" hidden="false" customHeight="false" outlineLevel="0" collapsed="false">
      <c r="H2401" s="8" t="n">
        <f aca="false">IF(ISBLANK(D2401),,LEFT(D2401,LEN(D2401)-6)*1)</f>
        <v>0</v>
      </c>
      <c r="I2401" s="9" t="str">
        <f aca="false">IF(ISBLANK(A2401),"",-B2401*C2401)</f>
        <v/>
      </c>
      <c r="J2401" s="9" t="str">
        <f aca="false">IF(ISBLANK(A2401),"",-SUM(I$3:I2401))</f>
        <v/>
      </c>
      <c r="K2401" s="9" t="str">
        <f aca="false">IF(ISBLANK(A2401),"",SUMPRODUCT(O2401:R2401,T2401:W2401)-J2401)</f>
        <v/>
      </c>
      <c r="L2401" s="5" t="str">
        <f aca="false">IF(ISBLANK(A2401),"",K2401/$M$1)</f>
        <v/>
      </c>
      <c r="M2401" s="5" t="str">
        <f aca="false">IF(ISBLANK(A2401),"",K2401/($M$1+SUM(K$3:K2400)))</f>
        <v/>
      </c>
      <c r="N2401" s="0" t="str">
        <f aca="false">IF(ISBLANK(A2401),"",IF(H2402=0,NETWORKDAYS($H$3,H2401,holiday!$B$2:$B$10),IF(DAY(H2401)&lt;DAY(H2402),NETWORKDAYS($H$3,H2401,holiday!$B$2:$B$10),0)))</f>
        <v/>
      </c>
      <c r="O2401" s="0" t="str">
        <f aca="false">IF(ISBLANK(A2401),"",SUMIF($A$3:$A2401,O$2,$B$3:$B2401))</f>
        <v/>
      </c>
      <c r="P2401" s="0" t="str">
        <f aca="false">IF(ISBLANK(A2401),"",SUMIF($A$3:$A2401,P$2,$B$3:$B2401))</f>
        <v/>
      </c>
      <c r="Q2401" s="0" t="str">
        <f aca="false">IF(ISBLANK(A2401),"",SUMIF($A$3:$A2401,Q$2,$B$3:$B2401))</f>
        <v/>
      </c>
      <c r="R2401" s="0" t="str">
        <f aca="false">IF(ISBLANK(A2401),"",SUMIF($A$3:$A2401,R$2,$B$3:$B2401))</f>
        <v/>
      </c>
      <c r="T2401" s="9" t="str">
        <f aca="false">IF(ISBLANK(A2401),"",IF($A2401=T$2,$C2401,T2400))</f>
        <v/>
      </c>
      <c r="U2401" s="9" t="str">
        <f aca="false">IF(ISBLANK(A2401),"",IF($A2401=U$2,$C2401,U2400))</f>
        <v/>
      </c>
      <c r="V2401" s="9" t="str">
        <f aca="false">IF(ISBLANK(A2401),"",IF($A2401=V$2,$C2401,V2400))</f>
        <v/>
      </c>
      <c r="W2401" s="9" t="str">
        <f aca="false">IF(ISBLANK(A2401),"",IF($A2401=W$2,$C2401,W2400))</f>
        <v/>
      </c>
    </row>
    <row r="2402" customFormat="false" ht="14.1" hidden="false" customHeight="false" outlineLevel="0" collapsed="false">
      <c r="H2402" s="8" t="n">
        <f aca="false">IF(ISBLANK(D2402),,LEFT(D2402,LEN(D2402)-6)*1)</f>
        <v>0</v>
      </c>
      <c r="I2402" s="9" t="str">
        <f aca="false">IF(ISBLANK(A2402),"",-B2402*C2402)</f>
        <v/>
      </c>
      <c r="J2402" s="9" t="str">
        <f aca="false">IF(ISBLANK(A2402),"",-SUM(I$3:I2402))</f>
        <v/>
      </c>
      <c r="K2402" s="9" t="str">
        <f aca="false">IF(ISBLANK(A2402),"",SUMPRODUCT(O2402:R2402,T2402:W2402)-J2402)</f>
        <v/>
      </c>
      <c r="L2402" s="5" t="str">
        <f aca="false">IF(ISBLANK(A2402),"",K2402/$M$1)</f>
        <v/>
      </c>
      <c r="M2402" s="5" t="str">
        <f aca="false">IF(ISBLANK(A2402),"",K2402/($M$1+SUM(K$3:K2401)))</f>
        <v/>
      </c>
      <c r="N2402" s="0" t="str">
        <f aca="false">IF(ISBLANK(A2402),"",IF(H2403=0,NETWORKDAYS($H$3,H2402,holiday!$B$2:$B$10),IF(DAY(H2402)&lt;DAY(H2403),NETWORKDAYS($H$3,H2402,holiday!$B$2:$B$10),0)))</f>
        <v/>
      </c>
      <c r="O2402" s="0" t="str">
        <f aca="false">IF(ISBLANK(A2402),"",SUMIF($A$3:$A2402,O$2,$B$3:$B2402))</f>
        <v/>
      </c>
      <c r="P2402" s="0" t="str">
        <f aca="false">IF(ISBLANK(A2402),"",SUMIF($A$3:$A2402,P$2,$B$3:$B2402))</f>
        <v/>
      </c>
      <c r="Q2402" s="0" t="str">
        <f aca="false">IF(ISBLANK(A2402),"",SUMIF($A$3:$A2402,Q$2,$B$3:$B2402))</f>
        <v/>
      </c>
      <c r="R2402" s="0" t="str">
        <f aca="false">IF(ISBLANK(A2402),"",SUMIF($A$3:$A2402,R$2,$B$3:$B2402))</f>
        <v/>
      </c>
      <c r="T2402" s="9" t="str">
        <f aca="false">IF(ISBLANK(A2402),"",IF($A2402=T$2,$C2402,T2401))</f>
        <v/>
      </c>
      <c r="U2402" s="9" t="str">
        <f aca="false">IF(ISBLANK(A2402),"",IF($A2402=U$2,$C2402,U2401))</f>
        <v/>
      </c>
      <c r="V2402" s="9" t="str">
        <f aca="false">IF(ISBLANK(A2402),"",IF($A2402=V$2,$C2402,V2401))</f>
        <v/>
      </c>
      <c r="W2402" s="9" t="str">
        <f aca="false">IF(ISBLANK(A2402),"",IF($A2402=W$2,$C2402,W2401))</f>
        <v/>
      </c>
    </row>
    <row r="2403" customFormat="false" ht="14.1" hidden="false" customHeight="false" outlineLevel="0" collapsed="false">
      <c r="H2403" s="8" t="n">
        <f aca="false">IF(ISBLANK(D2403),,LEFT(D2403,LEN(D2403)-6)*1)</f>
        <v>0</v>
      </c>
      <c r="I2403" s="9" t="str">
        <f aca="false">IF(ISBLANK(A2403),"",-B2403*C2403)</f>
        <v/>
      </c>
      <c r="J2403" s="9" t="str">
        <f aca="false">IF(ISBLANK(A2403),"",-SUM(I$3:I2403))</f>
        <v/>
      </c>
      <c r="K2403" s="9" t="str">
        <f aca="false">IF(ISBLANK(A2403),"",SUMPRODUCT(O2403:R2403,T2403:W2403)-J2403)</f>
        <v/>
      </c>
      <c r="L2403" s="5" t="str">
        <f aca="false">IF(ISBLANK(A2403),"",K2403/$M$1)</f>
        <v/>
      </c>
      <c r="M2403" s="5" t="str">
        <f aca="false">IF(ISBLANK(A2403),"",K2403/($M$1+SUM(K$3:K2402)))</f>
        <v/>
      </c>
      <c r="N2403" s="0" t="str">
        <f aca="false">IF(ISBLANK(A2403),"",IF(H2404=0,NETWORKDAYS($H$3,H2403,holiday!$B$2:$B$10),IF(DAY(H2403)&lt;DAY(H2404),NETWORKDAYS($H$3,H2403,holiday!$B$2:$B$10),0)))</f>
        <v/>
      </c>
      <c r="O2403" s="0" t="str">
        <f aca="false">IF(ISBLANK(A2403),"",SUMIF($A$3:$A2403,O$2,$B$3:$B2403))</f>
        <v/>
      </c>
      <c r="P2403" s="0" t="str">
        <f aca="false">IF(ISBLANK(A2403),"",SUMIF($A$3:$A2403,P$2,$B$3:$B2403))</f>
        <v/>
      </c>
      <c r="Q2403" s="0" t="str">
        <f aca="false">IF(ISBLANK(A2403),"",SUMIF($A$3:$A2403,Q$2,$B$3:$B2403))</f>
        <v/>
      </c>
      <c r="R2403" s="0" t="str">
        <f aca="false">IF(ISBLANK(A2403),"",SUMIF($A$3:$A2403,R$2,$B$3:$B2403))</f>
        <v/>
      </c>
      <c r="T2403" s="9" t="str">
        <f aca="false">IF(ISBLANK(A2403),"",IF($A2403=T$2,$C2403,T2402))</f>
        <v/>
      </c>
      <c r="U2403" s="9" t="str">
        <f aca="false">IF(ISBLANK(A2403),"",IF($A2403=U$2,$C2403,U2402))</f>
        <v/>
      </c>
      <c r="V2403" s="9" t="str">
        <f aca="false">IF(ISBLANK(A2403),"",IF($A2403=V$2,$C2403,V2402))</f>
        <v/>
      </c>
      <c r="W2403" s="9" t="str">
        <f aca="false">IF(ISBLANK(A2403),"",IF($A2403=W$2,$C2403,W2402))</f>
        <v/>
      </c>
    </row>
    <row r="2404" customFormat="false" ht="14.1" hidden="false" customHeight="false" outlineLevel="0" collapsed="false">
      <c r="H2404" s="8" t="n">
        <f aca="false">IF(ISBLANK(D2404),,LEFT(D2404,LEN(D2404)-6)*1)</f>
        <v>0</v>
      </c>
      <c r="I2404" s="9" t="str">
        <f aca="false">IF(ISBLANK(A2404),"",-B2404*C2404)</f>
        <v/>
      </c>
      <c r="J2404" s="9" t="str">
        <f aca="false">IF(ISBLANK(A2404),"",-SUM(I$3:I2404))</f>
        <v/>
      </c>
      <c r="K2404" s="9" t="str">
        <f aca="false">IF(ISBLANK(A2404),"",SUMPRODUCT(O2404:R2404,T2404:W2404)-J2404)</f>
        <v/>
      </c>
      <c r="L2404" s="5" t="str">
        <f aca="false">IF(ISBLANK(A2404),"",K2404/$M$1)</f>
        <v/>
      </c>
      <c r="M2404" s="5" t="str">
        <f aca="false">IF(ISBLANK(A2404),"",K2404/($M$1+SUM(K$3:K2403)))</f>
        <v/>
      </c>
      <c r="N2404" s="0" t="str">
        <f aca="false">IF(ISBLANK(A2404),"",IF(H2405=0,NETWORKDAYS($H$3,H2404,holiday!$B$2:$B$10),IF(DAY(H2404)&lt;DAY(H2405),NETWORKDAYS($H$3,H2404,holiday!$B$2:$B$10),0)))</f>
        <v/>
      </c>
      <c r="O2404" s="0" t="str">
        <f aca="false">IF(ISBLANK(A2404),"",SUMIF($A$3:$A2404,O$2,$B$3:$B2404))</f>
        <v/>
      </c>
      <c r="P2404" s="0" t="str">
        <f aca="false">IF(ISBLANK(A2404),"",SUMIF($A$3:$A2404,P$2,$B$3:$B2404))</f>
        <v/>
      </c>
      <c r="Q2404" s="0" t="str">
        <f aca="false">IF(ISBLANK(A2404),"",SUMIF($A$3:$A2404,Q$2,$B$3:$B2404))</f>
        <v/>
      </c>
      <c r="R2404" s="0" t="str">
        <f aca="false">IF(ISBLANK(A2404),"",SUMIF($A$3:$A2404,R$2,$B$3:$B2404))</f>
        <v/>
      </c>
      <c r="T2404" s="9" t="str">
        <f aca="false">IF(ISBLANK(A2404),"",IF($A2404=T$2,$C2404,T2403))</f>
        <v/>
      </c>
      <c r="U2404" s="9" t="str">
        <f aca="false">IF(ISBLANK(A2404),"",IF($A2404=U$2,$C2404,U2403))</f>
        <v/>
      </c>
      <c r="V2404" s="9" t="str">
        <f aca="false">IF(ISBLANK(A2404),"",IF($A2404=V$2,$C2404,V2403))</f>
        <v/>
      </c>
      <c r="W2404" s="9" t="str">
        <f aca="false">IF(ISBLANK(A2404),"",IF($A2404=W$2,$C2404,W2403))</f>
        <v/>
      </c>
    </row>
    <row r="2405" customFormat="false" ht="14.1" hidden="false" customHeight="false" outlineLevel="0" collapsed="false">
      <c r="H2405" s="8" t="n">
        <f aca="false">IF(ISBLANK(D2405),,LEFT(D2405,LEN(D2405)-6)*1)</f>
        <v>0</v>
      </c>
      <c r="I2405" s="9" t="str">
        <f aca="false">IF(ISBLANK(A2405),"",-B2405*C2405)</f>
        <v/>
      </c>
      <c r="J2405" s="9" t="str">
        <f aca="false">IF(ISBLANK(A2405),"",-SUM(I$3:I2405))</f>
        <v/>
      </c>
      <c r="K2405" s="9" t="str">
        <f aca="false">IF(ISBLANK(A2405),"",SUMPRODUCT(O2405:R2405,T2405:W2405)-J2405)</f>
        <v/>
      </c>
      <c r="L2405" s="5" t="str">
        <f aca="false">IF(ISBLANK(A2405),"",K2405/$M$1)</f>
        <v/>
      </c>
      <c r="M2405" s="5" t="str">
        <f aca="false">IF(ISBLANK(A2405),"",K2405/($M$1+SUM(K$3:K2404)))</f>
        <v/>
      </c>
      <c r="N2405" s="0" t="str">
        <f aca="false">IF(ISBLANK(A2405),"",IF(H2406=0,NETWORKDAYS($H$3,H2405,holiday!$B$2:$B$10),IF(DAY(H2405)&lt;DAY(H2406),NETWORKDAYS($H$3,H2405,holiday!$B$2:$B$10),0)))</f>
        <v/>
      </c>
      <c r="O2405" s="0" t="str">
        <f aca="false">IF(ISBLANK(A2405),"",SUMIF($A$3:$A2405,O$2,$B$3:$B2405))</f>
        <v/>
      </c>
      <c r="P2405" s="0" t="str">
        <f aca="false">IF(ISBLANK(A2405),"",SUMIF($A$3:$A2405,P$2,$B$3:$B2405))</f>
        <v/>
      </c>
      <c r="Q2405" s="0" t="str">
        <f aca="false">IF(ISBLANK(A2405),"",SUMIF($A$3:$A2405,Q$2,$B$3:$B2405))</f>
        <v/>
      </c>
      <c r="R2405" s="0" t="str">
        <f aca="false">IF(ISBLANK(A2405),"",SUMIF($A$3:$A2405,R$2,$B$3:$B2405))</f>
        <v/>
      </c>
      <c r="T2405" s="9" t="str">
        <f aca="false">IF(ISBLANK(A2405),"",IF($A2405=T$2,$C2405,T2404))</f>
        <v/>
      </c>
      <c r="U2405" s="9" t="str">
        <f aca="false">IF(ISBLANK(A2405),"",IF($A2405=U$2,$C2405,U2404))</f>
        <v/>
      </c>
      <c r="V2405" s="9" t="str">
        <f aca="false">IF(ISBLANK(A2405),"",IF($A2405=V$2,$C2405,V2404))</f>
        <v/>
      </c>
      <c r="W2405" s="9" t="str">
        <f aca="false">IF(ISBLANK(A2405),"",IF($A2405=W$2,$C2405,W2404))</f>
        <v/>
      </c>
    </row>
    <row r="2406" customFormat="false" ht="14.1" hidden="false" customHeight="false" outlineLevel="0" collapsed="false">
      <c r="H2406" s="8" t="n">
        <f aca="false">IF(ISBLANK(D2406),,LEFT(D2406,LEN(D2406)-6)*1)</f>
        <v>0</v>
      </c>
      <c r="I2406" s="9" t="str">
        <f aca="false">IF(ISBLANK(A2406),"",-B2406*C2406)</f>
        <v/>
      </c>
      <c r="J2406" s="9" t="str">
        <f aca="false">IF(ISBLANK(A2406),"",-SUM(I$3:I2406))</f>
        <v/>
      </c>
      <c r="K2406" s="9" t="str">
        <f aca="false">IF(ISBLANK(A2406),"",SUMPRODUCT(O2406:R2406,T2406:W2406)-J2406)</f>
        <v/>
      </c>
      <c r="L2406" s="5" t="str">
        <f aca="false">IF(ISBLANK(A2406),"",K2406/$M$1)</f>
        <v/>
      </c>
      <c r="M2406" s="5" t="str">
        <f aca="false">IF(ISBLANK(A2406),"",K2406/($M$1+SUM(K$3:K2405)))</f>
        <v/>
      </c>
      <c r="N2406" s="0" t="str">
        <f aca="false">IF(ISBLANK(A2406),"",IF(H2407=0,NETWORKDAYS($H$3,H2406,holiday!$B$2:$B$10),IF(DAY(H2406)&lt;DAY(H2407),NETWORKDAYS($H$3,H2406,holiday!$B$2:$B$10),0)))</f>
        <v/>
      </c>
      <c r="O2406" s="0" t="str">
        <f aca="false">IF(ISBLANK(A2406),"",SUMIF($A$3:$A2406,O$2,$B$3:$B2406))</f>
        <v/>
      </c>
      <c r="P2406" s="0" t="str">
        <f aca="false">IF(ISBLANK(A2406),"",SUMIF($A$3:$A2406,P$2,$B$3:$B2406))</f>
        <v/>
      </c>
      <c r="Q2406" s="0" t="str">
        <f aca="false">IF(ISBLANK(A2406),"",SUMIF($A$3:$A2406,Q$2,$B$3:$B2406))</f>
        <v/>
      </c>
      <c r="R2406" s="0" t="str">
        <f aca="false">IF(ISBLANK(A2406),"",SUMIF($A$3:$A2406,R$2,$B$3:$B2406))</f>
        <v/>
      </c>
      <c r="T2406" s="9" t="str">
        <f aca="false">IF(ISBLANK(A2406),"",IF($A2406=T$2,$C2406,T2405))</f>
        <v/>
      </c>
      <c r="U2406" s="9" t="str">
        <f aca="false">IF(ISBLANK(A2406),"",IF($A2406=U$2,$C2406,U2405))</f>
        <v/>
      </c>
      <c r="V2406" s="9" t="str">
        <f aca="false">IF(ISBLANK(A2406),"",IF($A2406=V$2,$C2406,V2405))</f>
        <v/>
      </c>
      <c r="W2406" s="9" t="str">
        <f aca="false">IF(ISBLANK(A2406),"",IF($A2406=W$2,$C2406,W2405))</f>
        <v/>
      </c>
    </row>
    <row r="2407" customFormat="false" ht="14.1" hidden="false" customHeight="false" outlineLevel="0" collapsed="false">
      <c r="H2407" s="8" t="n">
        <f aca="false">IF(ISBLANK(D2407),,LEFT(D2407,LEN(D2407)-6)*1)</f>
        <v>0</v>
      </c>
      <c r="I2407" s="9" t="str">
        <f aca="false">IF(ISBLANK(A2407),"",-B2407*C2407)</f>
        <v/>
      </c>
      <c r="J2407" s="9" t="str">
        <f aca="false">IF(ISBLANK(A2407),"",-SUM(I$3:I2407))</f>
        <v/>
      </c>
      <c r="K2407" s="9" t="str">
        <f aca="false">IF(ISBLANK(A2407),"",SUMPRODUCT(O2407:R2407,T2407:W2407)-J2407)</f>
        <v/>
      </c>
      <c r="L2407" s="5" t="str">
        <f aca="false">IF(ISBLANK(A2407),"",K2407/$M$1)</f>
        <v/>
      </c>
      <c r="M2407" s="5" t="str">
        <f aca="false">IF(ISBLANK(A2407),"",K2407/($M$1+SUM(K$3:K2406)))</f>
        <v/>
      </c>
      <c r="N2407" s="0" t="str">
        <f aca="false">IF(ISBLANK(A2407),"",IF(H2408=0,NETWORKDAYS($H$3,H2407,holiday!$B$2:$B$10),IF(DAY(H2407)&lt;DAY(H2408),NETWORKDAYS($H$3,H2407,holiday!$B$2:$B$10),0)))</f>
        <v/>
      </c>
      <c r="O2407" s="0" t="str">
        <f aca="false">IF(ISBLANK(A2407),"",SUMIF($A$3:$A2407,O$2,$B$3:$B2407))</f>
        <v/>
      </c>
      <c r="P2407" s="0" t="str">
        <f aca="false">IF(ISBLANK(A2407),"",SUMIF($A$3:$A2407,P$2,$B$3:$B2407))</f>
        <v/>
      </c>
      <c r="Q2407" s="0" t="str">
        <f aca="false">IF(ISBLANK(A2407),"",SUMIF($A$3:$A2407,Q$2,$B$3:$B2407))</f>
        <v/>
      </c>
      <c r="R2407" s="0" t="str">
        <f aca="false">IF(ISBLANK(A2407),"",SUMIF($A$3:$A2407,R$2,$B$3:$B2407))</f>
        <v/>
      </c>
      <c r="T2407" s="9" t="str">
        <f aca="false">IF(ISBLANK(A2407),"",IF($A2407=T$2,$C2407,T2406))</f>
        <v/>
      </c>
      <c r="U2407" s="9" t="str">
        <f aca="false">IF(ISBLANK(A2407),"",IF($A2407=U$2,$C2407,U2406))</f>
        <v/>
      </c>
      <c r="V2407" s="9" t="str">
        <f aca="false">IF(ISBLANK(A2407),"",IF($A2407=V$2,$C2407,V2406))</f>
        <v/>
      </c>
      <c r="W2407" s="9" t="str">
        <f aca="false">IF(ISBLANK(A2407),"",IF($A2407=W$2,$C2407,W2406))</f>
        <v/>
      </c>
    </row>
    <row r="2408" customFormat="false" ht="14.1" hidden="false" customHeight="false" outlineLevel="0" collapsed="false">
      <c r="H2408" s="8" t="n">
        <f aca="false">IF(ISBLANK(D2408),,LEFT(D2408,LEN(D2408)-6)*1)</f>
        <v>0</v>
      </c>
      <c r="I2408" s="9" t="str">
        <f aca="false">IF(ISBLANK(A2408),"",-B2408*C2408)</f>
        <v/>
      </c>
      <c r="J2408" s="9" t="str">
        <f aca="false">IF(ISBLANK(A2408),"",-SUM(I$3:I2408))</f>
        <v/>
      </c>
      <c r="K2408" s="9" t="str">
        <f aca="false">IF(ISBLANK(A2408),"",SUMPRODUCT(O2408:R2408,T2408:W2408)-J2408)</f>
        <v/>
      </c>
      <c r="L2408" s="5" t="str">
        <f aca="false">IF(ISBLANK(A2408),"",K2408/$M$1)</f>
        <v/>
      </c>
      <c r="M2408" s="5" t="str">
        <f aca="false">IF(ISBLANK(A2408),"",K2408/($M$1+SUM(K$3:K2407)))</f>
        <v/>
      </c>
      <c r="N2408" s="0" t="str">
        <f aca="false">IF(ISBLANK(A2408),"",IF(H2409=0,NETWORKDAYS($H$3,H2408,holiday!$B$2:$B$10),IF(DAY(H2408)&lt;DAY(H2409),NETWORKDAYS($H$3,H2408,holiday!$B$2:$B$10),0)))</f>
        <v/>
      </c>
      <c r="O2408" s="0" t="str">
        <f aca="false">IF(ISBLANK(A2408),"",SUMIF($A$3:$A2408,O$2,$B$3:$B2408))</f>
        <v/>
      </c>
      <c r="P2408" s="0" t="str">
        <f aca="false">IF(ISBLANK(A2408),"",SUMIF($A$3:$A2408,P$2,$B$3:$B2408))</f>
        <v/>
      </c>
      <c r="Q2408" s="0" t="str">
        <f aca="false">IF(ISBLANK(A2408),"",SUMIF($A$3:$A2408,Q$2,$B$3:$B2408))</f>
        <v/>
      </c>
      <c r="R2408" s="0" t="str">
        <f aca="false">IF(ISBLANK(A2408),"",SUMIF($A$3:$A2408,R$2,$B$3:$B2408))</f>
        <v/>
      </c>
      <c r="T2408" s="9" t="str">
        <f aca="false">IF(ISBLANK(A2408),"",IF($A2408=T$2,$C2408,T2407))</f>
        <v/>
      </c>
      <c r="U2408" s="9" t="str">
        <f aca="false">IF(ISBLANK(A2408),"",IF($A2408=U$2,$C2408,U2407))</f>
        <v/>
      </c>
      <c r="V2408" s="9" t="str">
        <f aca="false">IF(ISBLANK(A2408),"",IF($A2408=V$2,$C2408,V2407))</f>
        <v/>
      </c>
      <c r="W2408" s="9" t="str">
        <f aca="false">IF(ISBLANK(A2408),"",IF($A2408=W$2,$C2408,W2407))</f>
        <v/>
      </c>
    </row>
    <row r="2409" customFormat="false" ht="14.1" hidden="false" customHeight="false" outlineLevel="0" collapsed="false">
      <c r="H2409" s="8" t="n">
        <f aca="false">IF(ISBLANK(D2409),,LEFT(D2409,LEN(D2409)-6)*1)</f>
        <v>0</v>
      </c>
      <c r="I2409" s="9" t="str">
        <f aca="false">IF(ISBLANK(A2409),"",-B2409*C2409)</f>
        <v/>
      </c>
      <c r="J2409" s="9" t="str">
        <f aca="false">IF(ISBLANK(A2409),"",-SUM(I$3:I2409))</f>
        <v/>
      </c>
      <c r="K2409" s="9" t="str">
        <f aca="false">IF(ISBLANK(A2409),"",SUMPRODUCT(O2409:R2409,T2409:W2409)-J2409)</f>
        <v/>
      </c>
      <c r="L2409" s="5" t="str">
        <f aca="false">IF(ISBLANK(A2409),"",K2409/$M$1)</f>
        <v/>
      </c>
      <c r="M2409" s="5" t="str">
        <f aca="false">IF(ISBLANK(A2409),"",K2409/($M$1+SUM(K$3:K2408)))</f>
        <v/>
      </c>
      <c r="N2409" s="0" t="str">
        <f aca="false">IF(ISBLANK(A2409),"",IF(H2410=0,NETWORKDAYS($H$3,H2409,holiday!$B$2:$B$10),IF(DAY(H2409)&lt;DAY(H2410),NETWORKDAYS($H$3,H2409,holiday!$B$2:$B$10),0)))</f>
        <v/>
      </c>
      <c r="O2409" s="0" t="str">
        <f aca="false">IF(ISBLANK(A2409),"",SUMIF($A$3:$A2409,O$2,$B$3:$B2409))</f>
        <v/>
      </c>
      <c r="P2409" s="0" t="str">
        <f aca="false">IF(ISBLANK(A2409),"",SUMIF($A$3:$A2409,P$2,$B$3:$B2409))</f>
        <v/>
      </c>
      <c r="Q2409" s="0" t="str">
        <f aca="false">IF(ISBLANK(A2409),"",SUMIF($A$3:$A2409,Q$2,$B$3:$B2409))</f>
        <v/>
      </c>
      <c r="R2409" s="0" t="str">
        <f aca="false">IF(ISBLANK(A2409),"",SUMIF($A$3:$A2409,R$2,$B$3:$B2409))</f>
        <v/>
      </c>
      <c r="T2409" s="9" t="str">
        <f aca="false">IF(ISBLANK(A2409),"",IF($A2409=T$2,$C2409,T2408))</f>
        <v/>
      </c>
      <c r="U2409" s="9" t="str">
        <f aca="false">IF(ISBLANK(A2409),"",IF($A2409=U$2,$C2409,U2408))</f>
        <v/>
      </c>
      <c r="V2409" s="9" t="str">
        <f aca="false">IF(ISBLANK(A2409),"",IF($A2409=V$2,$C2409,V2408))</f>
        <v/>
      </c>
      <c r="W2409" s="9" t="str">
        <f aca="false">IF(ISBLANK(A2409),"",IF($A2409=W$2,$C2409,W2408))</f>
        <v/>
      </c>
    </row>
    <row r="2410" customFormat="false" ht="14.1" hidden="false" customHeight="false" outlineLevel="0" collapsed="false">
      <c r="H2410" s="8" t="n">
        <f aca="false">IF(ISBLANK(D2410),,LEFT(D2410,LEN(D2410)-6)*1)</f>
        <v>0</v>
      </c>
      <c r="I2410" s="9" t="str">
        <f aca="false">IF(ISBLANK(A2410),"",-B2410*C2410)</f>
        <v/>
      </c>
      <c r="J2410" s="9" t="str">
        <f aca="false">IF(ISBLANK(A2410),"",-SUM(I$3:I2410))</f>
        <v/>
      </c>
      <c r="K2410" s="9" t="str">
        <f aca="false">IF(ISBLANK(A2410),"",SUMPRODUCT(O2410:R2410,T2410:W2410)-J2410)</f>
        <v/>
      </c>
      <c r="L2410" s="5" t="str">
        <f aca="false">IF(ISBLANK(A2410),"",K2410/$M$1)</f>
        <v/>
      </c>
      <c r="M2410" s="5" t="str">
        <f aca="false">IF(ISBLANK(A2410),"",K2410/($M$1+SUM(K$3:K2409)))</f>
        <v/>
      </c>
      <c r="N2410" s="0" t="str">
        <f aca="false">IF(ISBLANK(A2410),"",IF(H2411=0,NETWORKDAYS($H$3,H2410,holiday!$B$2:$B$10),IF(DAY(H2410)&lt;DAY(H2411),NETWORKDAYS($H$3,H2410,holiday!$B$2:$B$10),0)))</f>
        <v/>
      </c>
      <c r="O2410" s="0" t="str">
        <f aca="false">IF(ISBLANK(A2410),"",SUMIF($A$3:$A2410,O$2,$B$3:$B2410))</f>
        <v/>
      </c>
      <c r="P2410" s="0" t="str">
        <f aca="false">IF(ISBLANK(A2410),"",SUMIF($A$3:$A2410,P$2,$B$3:$B2410))</f>
        <v/>
      </c>
      <c r="Q2410" s="0" t="str">
        <f aca="false">IF(ISBLANK(A2410),"",SUMIF($A$3:$A2410,Q$2,$B$3:$B2410))</f>
        <v/>
      </c>
      <c r="R2410" s="0" t="str">
        <f aca="false">IF(ISBLANK(A2410),"",SUMIF($A$3:$A2410,R$2,$B$3:$B2410))</f>
        <v/>
      </c>
      <c r="T2410" s="9" t="str">
        <f aca="false">IF(ISBLANK(A2410),"",IF($A2410=T$2,$C2410,T2409))</f>
        <v/>
      </c>
      <c r="U2410" s="9" t="str">
        <f aca="false">IF(ISBLANK(A2410),"",IF($A2410=U$2,$C2410,U2409))</f>
        <v/>
      </c>
      <c r="V2410" s="9" t="str">
        <f aca="false">IF(ISBLANK(A2410),"",IF($A2410=V$2,$C2410,V2409))</f>
        <v/>
      </c>
      <c r="W2410" s="9" t="str">
        <f aca="false">IF(ISBLANK(A2410),"",IF($A2410=W$2,$C2410,W2409))</f>
        <v/>
      </c>
    </row>
    <row r="2411" customFormat="false" ht="14.1" hidden="false" customHeight="false" outlineLevel="0" collapsed="false">
      <c r="H2411" s="8" t="n">
        <f aca="false">IF(ISBLANK(D2411),,LEFT(D2411,LEN(D2411)-6)*1)</f>
        <v>0</v>
      </c>
      <c r="I2411" s="9" t="str">
        <f aca="false">IF(ISBLANK(A2411),"",-B2411*C2411)</f>
        <v/>
      </c>
      <c r="J2411" s="9" t="str">
        <f aca="false">IF(ISBLANK(A2411),"",-SUM(I$3:I2411))</f>
        <v/>
      </c>
      <c r="K2411" s="9" t="str">
        <f aca="false">IF(ISBLANK(A2411),"",SUMPRODUCT(O2411:R2411,T2411:W2411)-J2411)</f>
        <v/>
      </c>
      <c r="L2411" s="5" t="str">
        <f aca="false">IF(ISBLANK(A2411),"",K2411/$M$1)</f>
        <v/>
      </c>
      <c r="M2411" s="5" t="str">
        <f aca="false">IF(ISBLANK(A2411),"",K2411/($M$1+SUM(K$3:K2410)))</f>
        <v/>
      </c>
      <c r="N2411" s="0" t="str">
        <f aca="false">IF(ISBLANK(A2411),"",IF(H2412=0,NETWORKDAYS($H$3,H2411,holiday!$B$2:$B$10),IF(DAY(H2411)&lt;DAY(H2412),NETWORKDAYS($H$3,H2411,holiday!$B$2:$B$10),0)))</f>
        <v/>
      </c>
      <c r="O2411" s="0" t="str">
        <f aca="false">IF(ISBLANK(A2411),"",SUMIF($A$3:$A2411,O$2,$B$3:$B2411))</f>
        <v/>
      </c>
      <c r="P2411" s="0" t="str">
        <f aca="false">IF(ISBLANK(A2411),"",SUMIF($A$3:$A2411,P$2,$B$3:$B2411))</f>
        <v/>
      </c>
      <c r="Q2411" s="0" t="str">
        <f aca="false">IF(ISBLANK(A2411),"",SUMIF($A$3:$A2411,Q$2,$B$3:$B2411))</f>
        <v/>
      </c>
      <c r="R2411" s="0" t="str">
        <f aca="false">IF(ISBLANK(A2411),"",SUMIF($A$3:$A2411,R$2,$B$3:$B2411))</f>
        <v/>
      </c>
      <c r="T2411" s="9" t="str">
        <f aca="false">IF(ISBLANK(A2411),"",IF($A2411=T$2,$C2411,T2410))</f>
        <v/>
      </c>
      <c r="U2411" s="9" t="str">
        <f aca="false">IF(ISBLANK(A2411),"",IF($A2411=U$2,$C2411,U2410))</f>
        <v/>
      </c>
      <c r="V2411" s="9" t="str">
        <f aca="false">IF(ISBLANK(A2411),"",IF($A2411=V$2,$C2411,V2410))</f>
        <v/>
      </c>
      <c r="W2411" s="9" t="str">
        <f aca="false">IF(ISBLANK(A2411),"",IF($A2411=W$2,$C2411,W2410))</f>
        <v/>
      </c>
    </row>
    <row r="2412" customFormat="false" ht="14.1" hidden="false" customHeight="false" outlineLevel="0" collapsed="false">
      <c r="H2412" s="8" t="n">
        <f aca="false">IF(ISBLANK(D2412),,LEFT(D2412,LEN(D2412)-6)*1)</f>
        <v>0</v>
      </c>
      <c r="I2412" s="9" t="str">
        <f aca="false">IF(ISBLANK(A2412),"",-B2412*C2412)</f>
        <v/>
      </c>
      <c r="J2412" s="9" t="str">
        <f aca="false">IF(ISBLANK(A2412),"",-SUM(I$3:I2412))</f>
        <v/>
      </c>
      <c r="K2412" s="9" t="str">
        <f aca="false">IF(ISBLANK(A2412),"",SUMPRODUCT(O2412:R2412,T2412:W2412)-J2412)</f>
        <v/>
      </c>
      <c r="L2412" s="5" t="str">
        <f aca="false">IF(ISBLANK(A2412),"",K2412/$M$1)</f>
        <v/>
      </c>
      <c r="M2412" s="5" t="str">
        <f aca="false">IF(ISBLANK(A2412),"",K2412/($M$1+SUM(K$3:K2411)))</f>
        <v/>
      </c>
      <c r="N2412" s="0" t="str">
        <f aca="false">IF(ISBLANK(A2412),"",IF(H2413=0,NETWORKDAYS($H$3,H2412,holiday!$B$2:$B$10),IF(DAY(H2412)&lt;DAY(H2413),NETWORKDAYS($H$3,H2412,holiday!$B$2:$B$10),0)))</f>
        <v/>
      </c>
      <c r="O2412" s="0" t="str">
        <f aca="false">IF(ISBLANK(A2412),"",SUMIF($A$3:$A2412,O$2,$B$3:$B2412))</f>
        <v/>
      </c>
      <c r="P2412" s="0" t="str">
        <f aca="false">IF(ISBLANK(A2412),"",SUMIF($A$3:$A2412,P$2,$B$3:$B2412))</f>
        <v/>
      </c>
      <c r="Q2412" s="0" t="str">
        <f aca="false">IF(ISBLANK(A2412),"",SUMIF($A$3:$A2412,Q$2,$B$3:$B2412))</f>
        <v/>
      </c>
      <c r="R2412" s="0" t="str">
        <f aca="false">IF(ISBLANK(A2412),"",SUMIF($A$3:$A2412,R$2,$B$3:$B2412))</f>
        <v/>
      </c>
      <c r="T2412" s="9" t="str">
        <f aca="false">IF(ISBLANK(A2412),"",IF($A2412=T$2,$C2412,T2411))</f>
        <v/>
      </c>
      <c r="U2412" s="9" t="str">
        <f aca="false">IF(ISBLANK(A2412),"",IF($A2412=U$2,$C2412,U2411))</f>
        <v/>
      </c>
      <c r="V2412" s="9" t="str">
        <f aca="false">IF(ISBLANK(A2412),"",IF($A2412=V$2,$C2412,V2411))</f>
        <v/>
      </c>
      <c r="W2412" s="9" t="str">
        <f aca="false">IF(ISBLANK(A2412),"",IF($A2412=W$2,$C2412,W2411))</f>
        <v/>
      </c>
    </row>
    <row r="2413" customFormat="false" ht="14.1" hidden="false" customHeight="false" outlineLevel="0" collapsed="false">
      <c r="H2413" s="8" t="n">
        <f aca="false">IF(ISBLANK(D2413),,LEFT(D2413,LEN(D2413)-6)*1)</f>
        <v>0</v>
      </c>
      <c r="I2413" s="9" t="str">
        <f aca="false">IF(ISBLANK(A2413),"",-B2413*C2413)</f>
        <v/>
      </c>
      <c r="J2413" s="9" t="str">
        <f aca="false">IF(ISBLANK(A2413),"",-SUM(I$3:I2413))</f>
        <v/>
      </c>
      <c r="K2413" s="9" t="str">
        <f aca="false">IF(ISBLANK(A2413),"",SUMPRODUCT(O2413:R2413,T2413:W2413)-J2413)</f>
        <v/>
      </c>
      <c r="L2413" s="5" t="str">
        <f aca="false">IF(ISBLANK(A2413),"",K2413/$M$1)</f>
        <v/>
      </c>
      <c r="M2413" s="5" t="str">
        <f aca="false">IF(ISBLANK(A2413),"",K2413/($M$1+SUM(K$3:K2412)))</f>
        <v/>
      </c>
      <c r="N2413" s="0" t="str">
        <f aca="false">IF(ISBLANK(A2413),"",IF(H2414=0,NETWORKDAYS($H$3,H2413,holiday!$B$2:$B$10),IF(DAY(H2413)&lt;DAY(H2414),NETWORKDAYS($H$3,H2413,holiday!$B$2:$B$10),0)))</f>
        <v/>
      </c>
      <c r="O2413" s="0" t="str">
        <f aca="false">IF(ISBLANK(A2413),"",SUMIF($A$3:$A2413,O$2,$B$3:$B2413))</f>
        <v/>
      </c>
      <c r="P2413" s="0" t="str">
        <f aca="false">IF(ISBLANK(A2413),"",SUMIF($A$3:$A2413,P$2,$B$3:$B2413))</f>
        <v/>
      </c>
      <c r="Q2413" s="0" t="str">
        <f aca="false">IF(ISBLANK(A2413),"",SUMIF($A$3:$A2413,Q$2,$B$3:$B2413))</f>
        <v/>
      </c>
      <c r="R2413" s="0" t="str">
        <f aca="false">IF(ISBLANK(A2413),"",SUMIF($A$3:$A2413,R$2,$B$3:$B2413))</f>
        <v/>
      </c>
      <c r="T2413" s="9" t="str">
        <f aca="false">IF(ISBLANK(A2413),"",IF($A2413=T$2,$C2413,T2412))</f>
        <v/>
      </c>
      <c r="U2413" s="9" t="str">
        <f aca="false">IF(ISBLANK(A2413),"",IF($A2413=U$2,$C2413,U2412))</f>
        <v/>
      </c>
      <c r="V2413" s="9" t="str">
        <f aca="false">IF(ISBLANK(A2413),"",IF($A2413=V$2,$C2413,V2412))</f>
        <v/>
      </c>
      <c r="W2413" s="9" t="str">
        <f aca="false">IF(ISBLANK(A2413),"",IF($A2413=W$2,$C2413,W2412))</f>
        <v/>
      </c>
    </row>
    <row r="2414" customFormat="false" ht="14.1" hidden="false" customHeight="false" outlineLevel="0" collapsed="false">
      <c r="H2414" s="8" t="n">
        <f aca="false">IF(ISBLANK(D2414),,LEFT(D2414,LEN(D2414)-6)*1)</f>
        <v>0</v>
      </c>
      <c r="I2414" s="9" t="str">
        <f aca="false">IF(ISBLANK(A2414),"",-B2414*C2414)</f>
        <v/>
      </c>
      <c r="J2414" s="9" t="str">
        <f aca="false">IF(ISBLANK(A2414),"",-SUM(I$3:I2414))</f>
        <v/>
      </c>
      <c r="K2414" s="9" t="str">
        <f aca="false">IF(ISBLANK(A2414),"",SUMPRODUCT(O2414:R2414,T2414:W2414)-J2414)</f>
        <v/>
      </c>
      <c r="L2414" s="5" t="str">
        <f aca="false">IF(ISBLANK(A2414),"",K2414/$M$1)</f>
        <v/>
      </c>
      <c r="M2414" s="5" t="str">
        <f aca="false">IF(ISBLANK(A2414),"",K2414/($M$1+SUM(K$3:K2413)))</f>
        <v/>
      </c>
      <c r="N2414" s="0" t="str">
        <f aca="false">IF(ISBLANK(A2414),"",IF(H2415=0,NETWORKDAYS($H$3,H2414,holiday!$B$2:$B$10),IF(DAY(H2414)&lt;DAY(H2415),NETWORKDAYS($H$3,H2414,holiday!$B$2:$B$10),0)))</f>
        <v/>
      </c>
      <c r="O2414" s="0" t="str">
        <f aca="false">IF(ISBLANK(A2414),"",SUMIF($A$3:$A2414,O$2,$B$3:$B2414))</f>
        <v/>
      </c>
      <c r="P2414" s="0" t="str">
        <f aca="false">IF(ISBLANK(A2414),"",SUMIF($A$3:$A2414,P$2,$B$3:$B2414))</f>
        <v/>
      </c>
      <c r="Q2414" s="0" t="str">
        <f aca="false">IF(ISBLANK(A2414),"",SUMIF($A$3:$A2414,Q$2,$B$3:$B2414))</f>
        <v/>
      </c>
      <c r="R2414" s="0" t="str">
        <f aca="false">IF(ISBLANK(A2414),"",SUMIF($A$3:$A2414,R$2,$B$3:$B2414))</f>
        <v/>
      </c>
      <c r="T2414" s="9" t="str">
        <f aca="false">IF(ISBLANK(A2414),"",IF($A2414=T$2,$C2414,T2413))</f>
        <v/>
      </c>
      <c r="U2414" s="9" t="str">
        <f aca="false">IF(ISBLANK(A2414),"",IF($A2414=U$2,$C2414,U2413))</f>
        <v/>
      </c>
      <c r="V2414" s="9" t="str">
        <f aca="false">IF(ISBLANK(A2414),"",IF($A2414=V$2,$C2414,V2413))</f>
        <v/>
      </c>
      <c r="W2414" s="9" t="str">
        <f aca="false">IF(ISBLANK(A2414),"",IF($A2414=W$2,$C2414,W2413))</f>
        <v/>
      </c>
    </row>
    <row r="2415" customFormat="false" ht="14.1" hidden="false" customHeight="false" outlineLevel="0" collapsed="false">
      <c r="H2415" s="8" t="n">
        <f aca="false">IF(ISBLANK(D2415),,LEFT(D2415,LEN(D2415)-6)*1)</f>
        <v>0</v>
      </c>
      <c r="I2415" s="9" t="str">
        <f aca="false">IF(ISBLANK(A2415),"",-B2415*C2415)</f>
        <v/>
      </c>
      <c r="J2415" s="9" t="str">
        <f aca="false">IF(ISBLANK(A2415),"",-SUM(I$3:I2415))</f>
        <v/>
      </c>
      <c r="K2415" s="9" t="str">
        <f aca="false">IF(ISBLANK(A2415),"",SUMPRODUCT(O2415:R2415,T2415:W2415)-J2415)</f>
        <v/>
      </c>
      <c r="L2415" s="5" t="str">
        <f aca="false">IF(ISBLANK(A2415),"",K2415/$M$1)</f>
        <v/>
      </c>
      <c r="M2415" s="5" t="str">
        <f aca="false">IF(ISBLANK(A2415),"",K2415/($M$1+SUM(K$3:K2414)))</f>
        <v/>
      </c>
      <c r="N2415" s="0" t="str">
        <f aca="false">IF(ISBLANK(A2415),"",IF(H2416=0,NETWORKDAYS($H$3,H2415,holiday!$B$2:$B$10),IF(DAY(H2415)&lt;DAY(H2416),NETWORKDAYS($H$3,H2415,holiday!$B$2:$B$10),0)))</f>
        <v/>
      </c>
      <c r="O2415" s="0" t="str">
        <f aca="false">IF(ISBLANK(A2415),"",SUMIF($A$3:$A2415,O$2,$B$3:$B2415))</f>
        <v/>
      </c>
      <c r="P2415" s="0" t="str">
        <f aca="false">IF(ISBLANK(A2415),"",SUMIF($A$3:$A2415,P$2,$B$3:$B2415))</f>
        <v/>
      </c>
      <c r="Q2415" s="0" t="str">
        <f aca="false">IF(ISBLANK(A2415),"",SUMIF($A$3:$A2415,Q$2,$B$3:$B2415))</f>
        <v/>
      </c>
      <c r="R2415" s="0" t="str">
        <f aca="false">IF(ISBLANK(A2415),"",SUMIF($A$3:$A2415,R$2,$B$3:$B2415))</f>
        <v/>
      </c>
      <c r="T2415" s="9" t="str">
        <f aca="false">IF(ISBLANK(A2415),"",IF($A2415=T$2,$C2415,T2414))</f>
        <v/>
      </c>
      <c r="U2415" s="9" t="str">
        <f aca="false">IF(ISBLANK(A2415),"",IF($A2415=U$2,$C2415,U2414))</f>
        <v/>
      </c>
      <c r="V2415" s="9" t="str">
        <f aca="false">IF(ISBLANK(A2415),"",IF($A2415=V$2,$C2415,V2414))</f>
        <v/>
      </c>
      <c r="W2415" s="9" t="str">
        <f aca="false">IF(ISBLANK(A2415),"",IF($A2415=W$2,$C2415,W2414))</f>
        <v/>
      </c>
    </row>
    <row r="2416" customFormat="false" ht="14.1" hidden="false" customHeight="false" outlineLevel="0" collapsed="false">
      <c r="H2416" s="8" t="n">
        <f aca="false">IF(ISBLANK(D2416),,LEFT(D2416,LEN(D2416)-6)*1)</f>
        <v>0</v>
      </c>
      <c r="I2416" s="9" t="str">
        <f aca="false">IF(ISBLANK(A2416),"",-B2416*C2416)</f>
        <v/>
      </c>
      <c r="J2416" s="9" t="str">
        <f aca="false">IF(ISBLANK(A2416),"",-SUM(I$3:I2416))</f>
        <v/>
      </c>
      <c r="K2416" s="9" t="str">
        <f aca="false">IF(ISBLANK(A2416),"",SUMPRODUCT(O2416:R2416,T2416:W2416)-J2416)</f>
        <v/>
      </c>
      <c r="L2416" s="5" t="str">
        <f aca="false">IF(ISBLANK(A2416),"",K2416/$M$1)</f>
        <v/>
      </c>
      <c r="M2416" s="5" t="str">
        <f aca="false">IF(ISBLANK(A2416),"",K2416/($M$1+SUM(K$3:K2415)))</f>
        <v/>
      </c>
      <c r="N2416" s="0" t="str">
        <f aca="false">IF(ISBLANK(A2416),"",IF(H2417=0,NETWORKDAYS($H$3,H2416,holiday!$B$2:$B$10),IF(DAY(H2416)&lt;DAY(H2417),NETWORKDAYS($H$3,H2416,holiday!$B$2:$B$10),0)))</f>
        <v/>
      </c>
      <c r="O2416" s="0" t="str">
        <f aca="false">IF(ISBLANK(A2416),"",SUMIF($A$3:$A2416,O$2,$B$3:$B2416))</f>
        <v/>
      </c>
      <c r="P2416" s="0" t="str">
        <f aca="false">IF(ISBLANK(A2416),"",SUMIF($A$3:$A2416,P$2,$B$3:$B2416))</f>
        <v/>
      </c>
      <c r="Q2416" s="0" t="str">
        <f aca="false">IF(ISBLANK(A2416),"",SUMIF($A$3:$A2416,Q$2,$B$3:$B2416))</f>
        <v/>
      </c>
      <c r="R2416" s="0" t="str">
        <f aca="false">IF(ISBLANK(A2416),"",SUMIF($A$3:$A2416,R$2,$B$3:$B2416))</f>
        <v/>
      </c>
      <c r="T2416" s="9" t="str">
        <f aca="false">IF(ISBLANK(A2416),"",IF($A2416=T$2,$C2416,T2415))</f>
        <v/>
      </c>
      <c r="U2416" s="9" t="str">
        <f aca="false">IF(ISBLANK(A2416),"",IF($A2416=U$2,$C2416,U2415))</f>
        <v/>
      </c>
      <c r="V2416" s="9" t="str">
        <f aca="false">IF(ISBLANK(A2416),"",IF($A2416=V$2,$C2416,V2415))</f>
        <v/>
      </c>
      <c r="W2416" s="9" t="str">
        <f aca="false">IF(ISBLANK(A2416),"",IF($A2416=W$2,$C2416,W2415))</f>
        <v/>
      </c>
    </row>
    <row r="2417" customFormat="false" ht="14.1" hidden="false" customHeight="false" outlineLevel="0" collapsed="false">
      <c r="H2417" s="8" t="n">
        <f aca="false">IF(ISBLANK(D2417),,LEFT(D2417,LEN(D2417)-6)*1)</f>
        <v>0</v>
      </c>
      <c r="I2417" s="9" t="str">
        <f aca="false">IF(ISBLANK(A2417),"",-B2417*C2417)</f>
        <v/>
      </c>
      <c r="J2417" s="9" t="str">
        <f aca="false">IF(ISBLANK(A2417),"",-SUM(I$3:I2417))</f>
        <v/>
      </c>
      <c r="K2417" s="9" t="str">
        <f aca="false">IF(ISBLANK(A2417),"",SUMPRODUCT(O2417:R2417,T2417:W2417)-J2417)</f>
        <v/>
      </c>
      <c r="L2417" s="5" t="str">
        <f aca="false">IF(ISBLANK(A2417),"",K2417/$M$1)</f>
        <v/>
      </c>
      <c r="M2417" s="5" t="str">
        <f aca="false">IF(ISBLANK(A2417),"",K2417/($M$1+SUM(K$3:K2416)))</f>
        <v/>
      </c>
      <c r="N2417" s="0" t="str">
        <f aca="false">IF(ISBLANK(A2417),"",IF(H2418=0,NETWORKDAYS($H$3,H2417,holiday!$B$2:$B$10),IF(DAY(H2417)&lt;DAY(H2418),NETWORKDAYS($H$3,H2417,holiday!$B$2:$B$10),0)))</f>
        <v/>
      </c>
      <c r="O2417" s="0" t="str">
        <f aca="false">IF(ISBLANK(A2417),"",SUMIF($A$3:$A2417,O$2,$B$3:$B2417))</f>
        <v/>
      </c>
      <c r="P2417" s="0" t="str">
        <f aca="false">IF(ISBLANK(A2417),"",SUMIF($A$3:$A2417,P$2,$B$3:$B2417))</f>
        <v/>
      </c>
      <c r="Q2417" s="0" t="str">
        <f aca="false">IF(ISBLANK(A2417),"",SUMIF($A$3:$A2417,Q$2,$B$3:$B2417))</f>
        <v/>
      </c>
      <c r="R2417" s="0" t="str">
        <f aca="false">IF(ISBLANK(A2417),"",SUMIF($A$3:$A2417,R$2,$B$3:$B2417))</f>
        <v/>
      </c>
      <c r="T2417" s="9" t="str">
        <f aca="false">IF(ISBLANK(A2417),"",IF($A2417=T$2,$C2417,T2416))</f>
        <v/>
      </c>
      <c r="U2417" s="9" t="str">
        <f aca="false">IF(ISBLANK(A2417),"",IF($A2417=U$2,$C2417,U2416))</f>
        <v/>
      </c>
      <c r="V2417" s="9" t="str">
        <f aca="false">IF(ISBLANK(A2417),"",IF($A2417=V$2,$C2417,V2416))</f>
        <v/>
      </c>
      <c r="W2417" s="9" t="str">
        <f aca="false">IF(ISBLANK(A2417),"",IF($A2417=W$2,$C2417,W2416))</f>
        <v/>
      </c>
    </row>
    <row r="2418" customFormat="false" ht="14.1" hidden="false" customHeight="false" outlineLevel="0" collapsed="false">
      <c r="H2418" s="8" t="n">
        <f aca="false">IF(ISBLANK(D2418),,LEFT(D2418,LEN(D2418)-6)*1)</f>
        <v>0</v>
      </c>
      <c r="I2418" s="9" t="str">
        <f aca="false">IF(ISBLANK(A2418),"",-B2418*C2418)</f>
        <v/>
      </c>
      <c r="J2418" s="9" t="str">
        <f aca="false">IF(ISBLANK(A2418),"",-SUM(I$3:I2418))</f>
        <v/>
      </c>
      <c r="K2418" s="9" t="str">
        <f aca="false">IF(ISBLANK(A2418),"",SUMPRODUCT(O2418:R2418,T2418:W2418)-J2418)</f>
        <v/>
      </c>
      <c r="L2418" s="5" t="str">
        <f aca="false">IF(ISBLANK(A2418),"",K2418/$M$1)</f>
        <v/>
      </c>
      <c r="M2418" s="5" t="str">
        <f aca="false">IF(ISBLANK(A2418),"",K2418/($M$1+SUM(K$3:K2417)))</f>
        <v/>
      </c>
      <c r="N2418" s="0" t="str">
        <f aca="false">IF(ISBLANK(A2418),"",IF(H2419=0,NETWORKDAYS($H$3,H2418,holiday!$B$2:$B$10),IF(DAY(H2418)&lt;DAY(H2419),NETWORKDAYS($H$3,H2418,holiday!$B$2:$B$10),0)))</f>
        <v/>
      </c>
      <c r="O2418" s="0" t="str">
        <f aca="false">IF(ISBLANK(A2418),"",SUMIF($A$3:$A2418,O$2,$B$3:$B2418))</f>
        <v/>
      </c>
      <c r="P2418" s="0" t="str">
        <f aca="false">IF(ISBLANK(A2418),"",SUMIF($A$3:$A2418,P$2,$B$3:$B2418))</f>
        <v/>
      </c>
      <c r="Q2418" s="0" t="str">
        <f aca="false">IF(ISBLANK(A2418),"",SUMIF($A$3:$A2418,Q$2,$B$3:$B2418))</f>
        <v/>
      </c>
      <c r="R2418" s="0" t="str">
        <f aca="false">IF(ISBLANK(A2418),"",SUMIF($A$3:$A2418,R$2,$B$3:$B2418))</f>
        <v/>
      </c>
      <c r="T2418" s="9" t="str">
        <f aca="false">IF(ISBLANK(A2418),"",IF($A2418=T$2,$C2418,T2417))</f>
        <v/>
      </c>
      <c r="U2418" s="9" t="str">
        <f aca="false">IF(ISBLANK(A2418),"",IF($A2418=U$2,$C2418,U2417))</f>
        <v/>
      </c>
      <c r="V2418" s="9" t="str">
        <f aca="false">IF(ISBLANK(A2418),"",IF($A2418=V$2,$C2418,V2417))</f>
        <v/>
      </c>
      <c r="W2418" s="9" t="str">
        <f aca="false">IF(ISBLANK(A2418),"",IF($A2418=W$2,$C2418,W2417))</f>
        <v/>
      </c>
    </row>
    <row r="2419" customFormat="false" ht="14.1" hidden="false" customHeight="false" outlineLevel="0" collapsed="false">
      <c r="H2419" s="8" t="n">
        <f aca="false">IF(ISBLANK(D2419),,LEFT(D2419,LEN(D2419)-6)*1)</f>
        <v>0</v>
      </c>
      <c r="I2419" s="9" t="str">
        <f aca="false">IF(ISBLANK(A2419),"",-B2419*C2419)</f>
        <v/>
      </c>
      <c r="J2419" s="9" t="str">
        <f aca="false">IF(ISBLANK(A2419),"",-SUM(I$3:I2419))</f>
        <v/>
      </c>
      <c r="K2419" s="9" t="str">
        <f aca="false">IF(ISBLANK(A2419),"",SUMPRODUCT(O2419:R2419,T2419:W2419)-J2419)</f>
        <v/>
      </c>
      <c r="L2419" s="5" t="str">
        <f aca="false">IF(ISBLANK(A2419),"",K2419/$M$1)</f>
        <v/>
      </c>
      <c r="M2419" s="5" t="str">
        <f aca="false">IF(ISBLANK(A2419),"",K2419/($M$1+SUM(K$3:K2418)))</f>
        <v/>
      </c>
      <c r="N2419" s="0" t="str">
        <f aca="false">IF(ISBLANK(A2419),"",IF(H2420=0,NETWORKDAYS($H$3,H2419,holiday!$B$2:$B$10),IF(DAY(H2419)&lt;DAY(H2420),NETWORKDAYS($H$3,H2419,holiday!$B$2:$B$10),0)))</f>
        <v/>
      </c>
      <c r="O2419" s="0" t="str">
        <f aca="false">IF(ISBLANK(A2419),"",SUMIF($A$3:$A2419,O$2,$B$3:$B2419))</f>
        <v/>
      </c>
      <c r="P2419" s="0" t="str">
        <f aca="false">IF(ISBLANK(A2419),"",SUMIF($A$3:$A2419,P$2,$B$3:$B2419))</f>
        <v/>
      </c>
      <c r="Q2419" s="0" t="str">
        <f aca="false">IF(ISBLANK(A2419),"",SUMIF($A$3:$A2419,Q$2,$B$3:$B2419))</f>
        <v/>
      </c>
      <c r="R2419" s="0" t="str">
        <f aca="false">IF(ISBLANK(A2419),"",SUMIF($A$3:$A2419,R$2,$B$3:$B2419))</f>
        <v/>
      </c>
      <c r="T2419" s="9" t="str">
        <f aca="false">IF(ISBLANK(A2419),"",IF($A2419=T$2,$C2419,T2418))</f>
        <v/>
      </c>
      <c r="U2419" s="9" t="str">
        <f aca="false">IF(ISBLANK(A2419),"",IF($A2419=U$2,$C2419,U2418))</f>
        <v/>
      </c>
      <c r="V2419" s="9" t="str">
        <f aca="false">IF(ISBLANK(A2419),"",IF($A2419=V$2,$C2419,V2418))</f>
        <v/>
      </c>
      <c r="W2419" s="9" t="str">
        <f aca="false">IF(ISBLANK(A2419),"",IF($A2419=W$2,$C2419,W2418))</f>
        <v/>
      </c>
    </row>
    <row r="2420" customFormat="false" ht="14.1" hidden="false" customHeight="false" outlineLevel="0" collapsed="false">
      <c r="H2420" s="8" t="n">
        <f aca="false">IF(ISBLANK(D2420),,LEFT(D2420,LEN(D2420)-6)*1)</f>
        <v>0</v>
      </c>
      <c r="I2420" s="9" t="str">
        <f aca="false">IF(ISBLANK(A2420),"",-B2420*C2420)</f>
        <v/>
      </c>
      <c r="J2420" s="9" t="str">
        <f aca="false">IF(ISBLANK(A2420),"",-SUM(I$3:I2420))</f>
        <v/>
      </c>
      <c r="K2420" s="9" t="str">
        <f aca="false">IF(ISBLANK(A2420),"",SUMPRODUCT(O2420:R2420,T2420:W2420)-J2420)</f>
        <v/>
      </c>
      <c r="L2420" s="5" t="str">
        <f aca="false">IF(ISBLANK(A2420),"",K2420/$M$1)</f>
        <v/>
      </c>
      <c r="M2420" s="5" t="str">
        <f aca="false">IF(ISBLANK(A2420),"",K2420/($M$1+SUM(K$3:K2419)))</f>
        <v/>
      </c>
      <c r="N2420" s="0" t="str">
        <f aca="false">IF(ISBLANK(A2420),"",IF(H2421=0,NETWORKDAYS($H$3,H2420,holiday!$B$2:$B$10),IF(DAY(H2420)&lt;DAY(H2421),NETWORKDAYS($H$3,H2420,holiday!$B$2:$B$10),0)))</f>
        <v/>
      </c>
      <c r="O2420" s="0" t="str">
        <f aca="false">IF(ISBLANK(A2420),"",SUMIF($A$3:$A2420,O$2,$B$3:$B2420))</f>
        <v/>
      </c>
      <c r="P2420" s="0" t="str">
        <f aca="false">IF(ISBLANK(A2420),"",SUMIF($A$3:$A2420,P$2,$B$3:$B2420))</f>
        <v/>
      </c>
      <c r="Q2420" s="0" t="str">
        <f aca="false">IF(ISBLANK(A2420),"",SUMIF($A$3:$A2420,Q$2,$B$3:$B2420))</f>
        <v/>
      </c>
      <c r="R2420" s="0" t="str">
        <f aca="false">IF(ISBLANK(A2420),"",SUMIF($A$3:$A2420,R$2,$B$3:$B2420))</f>
        <v/>
      </c>
      <c r="T2420" s="9" t="str">
        <f aca="false">IF(ISBLANK(A2420),"",IF($A2420=T$2,$C2420,T2419))</f>
        <v/>
      </c>
      <c r="U2420" s="9" t="str">
        <f aca="false">IF(ISBLANK(A2420),"",IF($A2420=U$2,$C2420,U2419))</f>
        <v/>
      </c>
      <c r="V2420" s="9" t="str">
        <f aca="false">IF(ISBLANK(A2420),"",IF($A2420=V$2,$C2420,V2419))</f>
        <v/>
      </c>
      <c r="W2420" s="9" t="str">
        <f aca="false">IF(ISBLANK(A2420),"",IF($A2420=W$2,$C2420,W2419))</f>
        <v/>
      </c>
    </row>
    <row r="2421" customFormat="false" ht="14.1" hidden="false" customHeight="false" outlineLevel="0" collapsed="false">
      <c r="H2421" s="8" t="n">
        <f aca="false">IF(ISBLANK(D2421),,LEFT(D2421,LEN(D2421)-6)*1)</f>
        <v>0</v>
      </c>
      <c r="I2421" s="9" t="str">
        <f aca="false">IF(ISBLANK(A2421),"",-B2421*C2421)</f>
        <v/>
      </c>
      <c r="J2421" s="9" t="str">
        <f aca="false">IF(ISBLANK(A2421),"",-SUM(I$3:I2421))</f>
        <v/>
      </c>
      <c r="K2421" s="9" t="str">
        <f aca="false">IF(ISBLANK(A2421),"",SUMPRODUCT(O2421:R2421,T2421:W2421)-J2421)</f>
        <v/>
      </c>
      <c r="L2421" s="5" t="str">
        <f aca="false">IF(ISBLANK(A2421),"",K2421/$M$1)</f>
        <v/>
      </c>
      <c r="M2421" s="5" t="str">
        <f aca="false">IF(ISBLANK(A2421),"",K2421/($M$1+SUM(K$3:K2420)))</f>
        <v/>
      </c>
      <c r="N2421" s="0" t="str">
        <f aca="false">IF(ISBLANK(A2421),"",IF(H2422=0,NETWORKDAYS($H$3,H2421,holiday!$B$2:$B$10),IF(DAY(H2421)&lt;DAY(H2422),NETWORKDAYS($H$3,H2421,holiday!$B$2:$B$10),0)))</f>
        <v/>
      </c>
      <c r="O2421" s="0" t="str">
        <f aca="false">IF(ISBLANK(A2421),"",SUMIF($A$3:$A2421,O$2,$B$3:$B2421))</f>
        <v/>
      </c>
      <c r="P2421" s="0" t="str">
        <f aca="false">IF(ISBLANK(A2421),"",SUMIF($A$3:$A2421,P$2,$B$3:$B2421))</f>
        <v/>
      </c>
      <c r="Q2421" s="0" t="str">
        <f aca="false">IF(ISBLANK(A2421),"",SUMIF($A$3:$A2421,Q$2,$B$3:$B2421))</f>
        <v/>
      </c>
      <c r="R2421" s="0" t="str">
        <f aca="false">IF(ISBLANK(A2421),"",SUMIF($A$3:$A2421,R$2,$B$3:$B2421))</f>
        <v/>
      </c>
      <c r="T2421" s="9" t="str">
        <f aca="false">IF(ISBLANK(A2421),"",IF($A2421=T$2,$C2421,T2420))</f>
        <v/>
      </c>
      <c r="U2421" s="9" t="str">
        <f aca="false">IF(ISBLANK(A2421),"",IF($A2421=U$2,$C2421,U2420))</f>
        <v/>
      </c>
      <c r="V2421" s="9" t="str">
        <f aca="false">IF(ISBLANK(A2421),"",IF($A2421=V$2,$C2421,V2420))</f>
        <v/>
      </c>
      <c r="W2421" s="9" t="str">
        <f aca="false">IF(ISBLANK(A2421),"",IF($A2421=W$2,$C2421,W2420))</f>
        <v/>
      </c>
    </row>
    <row r="2422" customFormat="false" ht="14.1" hidden="false" customHeight="false" outlineLevel="0" collapsed="false">
      <c r="H2422" s="8" t="n">
        <f aca="false">IF(ISBLANK(D2422),,LEFT(D2422,LEN(D2422)-6)*1)</f>
        <v>0</v>
      </c>
      <c r="I2422" s="9" t="str">
        <f aca="false">IF(ISBLANK(A2422),"",-B2422*C2422)</f>
        <v/>
      </c>
      <c r="J2422" s="9" t="str">
        <f aca="false">IF(ISBLANK(A2422),"",-SUM(I$3:I2422))</f>
        <v/>
      </c>
      <c r="K2422" s="9" t="str">
        <f aca="false">IF(ISBLANK(A2422),"",SUMPRODUCT(O2422:R2422,T2422:W2422)-J2422)</f>
        <v/>
      </c>
      <c r="L2422" s="5" t="str">
        <f aca="false">IF(ISBLANK(A2422),"",K2422/$M$1)</f>
        <v/>
      </c>
      <c r="M2422" s="5" t="str">
        <f aca="false">IF(ISBLANK(A2422),"",K2422/($M$1+SUM(K$3:K2421)))</f>
        <v/>
      </c>
      <c r="N2422" s="0" t="str">
        <f aca="false">IF(ISBLANK(A2422),"",IF(H2423=0,NETWORKDAYS($H$3,H2422,holiday!$B$2:$B$10),IF(DAY(H2422)&lt;DAY(H2423),NETWORKDAYS($H$3,H2422,holiday!$B$2:$B$10),0)))</f>
        <v/>
      </c>
      <c r="O2422" s="0" t="str">
        <f aca="false">IF(ISBLANK(A2422),"",SUMIF($A$3:$A2422,O$2,$B$3:$B2422))</f>
        <v/>
      </c>
      <c r="P2422" s="0" t="str">
        <f aca="false">IF(ISBLANK(A2422),"",SUMIF($A$3:$A2422,P$2,$B$3:$B2422))</f>
        <v/>
      </c>
      <c r="Q2422" s="0" t="str">
        <f aca="false">IF(ISBLANK(A2422),"",SUMIF($A$3:$A2422,Q$2,$B$3:$B2422))</f>
        <v/>
      </c>
      <c r="R2422" s="0" t="str">
        <f aca="false">IF(ISBLANK(A2422),"",SUMIF($A$3:$A2422,R$2,$B$3:$B2422))</f>
        <v/>
      </c>
      <c r="T2422" s="9" t="str">
        <f aca="false">IF(ISBLANK(A2422),"",IF($A2422=T$2,$C2422,T2421))</f>
        <v/>
      </c>
      <c r="U2422" s="9" t="str">
        <f aca="false">IF(ISBLANK(A2422),"",IF($A2422=U$2,$C2422,U2421))</f>
        <v/>
      </c>
      <c r="V2422" s="9" t="str">
        <f aca="false">IF(ISBLANK(A2422),"",IF($A2422=V$2,$C2422,V2421))</f>
        <v/>
      </c>
      <c r="W2422" s="9" t="str">
        <f aca="false">IF(ISBLANK(A2422),"",IF($A2422=W$2,$C2422,W2421))</f>
        <v/>
      </c>
    </row>
    <row r="2423" customFormat="false" ht="14.1" hidden="false" customHeight="false" outlineLevel="0" collapsed="false">
      <c r="H2423" s="8" t="n">
        <f aca="false">IF(ISBLANK(D2423),,LEFT(D2423,LEN(D2423)-6)*1)</f>
        <v>0</v>
      </c>
      <c r="I2423" s="9" t="str">
        <f aca="false">IF(ISBLANK(A2423),"",-B2423*C2423)</f>
        <v/>
      </c>
      <c r="J2423" s="9" t="str">
        <f aca="false">IF(ISBLANK(A2423),"",-SUM(I$3:I2423))</f>
        <v/>
      </c>
      <c r="K2423" s="9" t="str">
        <f aca="false">IF(ISBLANK(A2423),"",SUMPRODUCT(O2423:R2423,T2423:W2423)-J2423)</f>
        <v/>
      </c>
      <c r="L2423" s="5" t="str">
        <f aca="false">IF(ISBLANK(A2423),"",K2423/$M$1)</f>
        <v/>
      </c>
      <c r="M2423" s="5" t="str">
        <f aca="false">IF(ISBLANK(A2423),"",K2423/($M$1+SUM(K$3:K2422)))</f>
        <v/>
      </c>
      <c r="N2423" s="0" t="str">
        <f aca="false">IF(ISBLANK(A2423),"",IF(H2424=0,NETWORKDAYS($H$3,H2423,holiday!$B$2:$B$10),IF(DAY(H2423)&lt;DAY(H2424),NETWORKDAYS($H$3,H2423,holiday!$B$2:$B$10),0)))</f>
        <v/>
      </c>
      <c r="O2423" s="0" t="str">
        <f aca="false">IF(ISBLANK(A2423),"",SUMIF($A$3:$A2423,O$2,$B$3:$B2423))</f>
        <v/>
      </c>
      <c r="P2423" s="0" t="str">
        <f aca="false">IF(ISBLANK(A2423),"",SUMIF($A$3:$A2423,P$2,$B$3:$B2423))</f>
        <v/>
      </c>
      <c r="Q2423" s="0" t="str">
        <f aca="false">IF(ISBLANK(A2423),"",SUMIF($A$3:$A2423,Q$2,$B$3:$B2423))</f>
        <v/>
      </c>
      <c r="R2423" s="0" t="str">
        <f aca="false">IF(ISBLANK(A2423),"",SUMIF($A$3:$A2423,R$2,$B$3:$B2423))</f>
        <v/>
      </c>
      <c r="T2423" s="9" t="str">
        <f aca="false">IF(ISBLANK(A2423),"",IF($A2423=T$2,$C2423,T2422))</f>
        <v/>
      </c>
      <c r="U2423" s="9" t="str">
        <f aca="false">IF(ISBLANK(A2423),"",IF($A2423=U$2,$C2423,U2422))</f>
        <v/>
      </c>
      <c r="V2423" s="9" t="str">
        <f aca="false">IF(ISBLANK(A2423),"",IF($A2423=V$2,$C2423,V2422))</f>
        <v/>
      </c>
      <c r="W2423" s="9" t="str">
        <f aca="false">IF(ISBLANK(A2423),"",IF($A2423=W$2,$C2423,W2422))</f>
        <v/>
      </c>
    </row>
    <row r="2424" customFormat="false" ht="14.1" hidden="false" customHeight="false" outlineLevel="0" collapsed="false">
      <c r="H2424" s="8" t="n">
        <f aca="false">IF(ISBLANK(D2424),,LEFT(D2424,LEN(D2424)-6)*1)</f>
        <v>0</v>
      </c>
      <c r="I2424" s="9" t="str">
        <f aca="false">IF(ISBLANK(A2424),"",-B2424*C2424)</f>
        <v/>
      </c>
      <c r="J2424" s="9" t="str">
        <f aca="false">IF(ISBLANK(A2424),"",-SUM(I$3:I2424))</f>
        <v/>
      </c>
      <c r="K2424" s="9" t="str">
        <f aca="false">IF(ISBLANK(A2424),"",SUMPRODUCT(O2424:R2424,T2424:W2424)-J2424)</f>
        <v/>
      </c>
      <c r="L2424" s="5" t="str">
        <f aca="false">IF(ISBLANK(A2424),"",K2424/$M$1)</f>
        <v/>
      </c>
      <c r="M2424" s="5" t="str">
        <f aca="false">IF(ISBLANK(A2424),"",K2424/($M$1+SUM(K$3:K2423)))</f>
        <v/>
      </c>
      <c r="N2424" s="0" t="str">
        <f aca="false">IF(ISBLANK(A2424),"",IF(H2425=0,NETWORKDAYS($H$3,H2424,holiday!$B$2:$B$10),IF(DAY(H2424)&lt;DAY(H2425),NETWORKDAYS($H$3,H2424,holiday!$B$2:$B$10),0)))</f>
        <v/>
      </c>
      <c r="O2424" s="0" t="str">
        <f aca="false">IF(ISBLANK(A2424),"",SUMIF($A$3:$A2424,O$2,$B$3:$B2424))</f>
        <v/>
      </c>
      <c r="P2424" s="0" t="str">
        <f aca="false">IF(ISBLANK(A2424),"",SUMIF($A$3:$A2424,P$2,$B$3:$B2424))</f>
        <v/>
      </c>
      <c r="Q2424" s="0" t="str">
        <f aca="false">IF(ISBLANK(A2424),"",SUMIF($A$3:$A2424,Q$2,$B$3:$B2424))</f>
        <v/>
      </c>
      <c r="R2424" s="0" t="str">
        <f aca="false">IF(ISBLANK(A2424),"",SUMIF($A$3:$A2424,R$2,$B$3:$B2424))</f>
        <v/>
      </c>
      <c r="T2424" s="9" t="str">
        <f aca="false">IF(ISBLANK(A2424),"",IF($A2424=T$2,$C2424,T2423))</f>
        <v/>
      </c>
      <c r="U2424" s="9" t="str">
        <f aca="false">IF(ISBLANK(A2424),"",IF($A2424=U$2,$C2424,U2423))</f>
        <v/>
      </c>
      <c r="V2424" s="9" t="str">
        <f aca="false">IF(ISBLANK(A2424),"",IF($A2424=V$2,$C2424,V2423))</f>
        <v/>
      </c>
      <c r="W2424" s="9" t="str">
        <f aca="false">IF(ISBLANK(A2424),"",IF($A2424=W$2,$C2424,W2423))</f>
        <v/>
      </c>
    </row>
    <row r="2425" customFormat="false" ht="14.1" hidden="false" customHeight="false" outlineLevel="0" collapsed="false">
      <c r="H2425" s="8" t="n">
        <f aca="false">IF(ISBLANK(D2425),,LEFT(D2425,LEN(D2425)-6)*1)</f>
        <v>0</v>
      </c>
      <c r="I2425" s="9" t="str">
        <f aca="false">IF(ISBLANK(A2425),"",-B2425*C2425)</f>
        <v/>
      </c>
      <c r="J2425" s="9" t="str">
        <f aca="false">IF(ISBLANK(A2425),"",-SUM(I$3:I2425))</f>
        <v/>
      </c>
      <c r="K2425" s="9" t="str">
        <f aca="false">IF(ISBLANK(A2425),"",SUMPRODUCT(O2425:R2425,T2425:W2425)-J2425)</f>
        <v/>
      </c>
      <c r="L2425" s="5" t="str">
        <f aca="false">IF(ISBLANK(A2425),"",K2425/$M$1)</f>
        <v/>
      </c>
      <c r="M2425" s="5" t="str">
        <f aca="false">IF(ISBLANK(A2425),"",K2425/($M$1+SUM(K$3:K2424)))</f>
        <v/>
      </c>
      <c r="N2425" s="0" t="str">
        <f aca="false">IF(ISBLANK(A2425),"",IF(H2426=0,NETWORKDAYS($H$3,H2425,holiday!$B$2:$B$10),IF(DAY(H2425)&lt;DAY(H2426),NETWORKDAYS($H$3,H2425,holiday!$B$2:$B$10),0)))</f>
        <v/>
      </c>
      <c r="O2425" s="0" t="str">
        <f aca="false">IF(ISBLANK(A2425),"",SUMIF($A$3:$A2425,O$2,$B$3:$B2425))</f>
        <v/>
      </c>
      <c r="P2425" s="0" t="str">
        <f aca="false">IF(ISBLANK(A2425),"",SUMIF($A$3:$A2425,P$2,$B$3:$B2425))</f>
        <v/>
      </c>
      <c r="Q2425" s="0" t="str">
        <f aca="false">IF(ISBLANK(A2425),"",SUMIF($A$3:$A2425,Q$2,$B$3:$B2425))</f>
        <v/>
      </c>
      <c r="R2425" s="0" t="str">
        <f aca="false">IF(ISBLANK(A2425),"",SUMIF($A$3:$A2425,R$2,$B$3:$B2425))</f>
        <v/>
      </c>
      <c r="T2425" s="9" t="str">
        <f aca="false">IF(ISBLANK(A2425),"",IF($A2425=T$2,$C2425,T2424))</f>
        <v/>
      </c>
      <c r="U2425" s="9" t="str">
        <f aca="false">IF(ISBLANK(A2425),"",IF($A2425=U$2,$C2425,U2424))</f>
        <v/>
      </c>
      <c r="V2425" s="9" t="str">
        <f aca="false">IF(ISBLANK(A2425),"",IF($A2425=V$2,$C2425,V2424))</f>
        <v/>
      </c>
      <c r="W2425" s="9" t="str">
        <f aca="false">IF(ISBLANK(A2425),"",IF($A2425=W$2,$C2425,W2424))</f>
        <v/>
      </c>
    </row>
    <row r="2426" customFormat="false" ht="14.1" hidden="false" customHeight="false" outlineLevel="0" collapsed="false">
      <c r="H2426" s="8" t="n">
        <f aca="false">IF(ISBLANK(D2426),,LEFT(D2426,LEN(D2426)-6)*1)</f>
        <v>0</v>
      </c>
      <c r="I2426" s="9" t="str">
        <f aca="false">IF(ISBLANK(A2426),"",-B2426*C2426)</f>
        <v/>
      </c>
      <c r="J2426" s="9" t="str">
        <f aca="false">IF(ISBLANK(A2426),"",-SUM(I$3:I2426))</f>
        <v/>
      </c>
      <c r="K2426" s="9" t="str">
        <f aca="false">IF(ISBLANK(A2426),"",SUMPRODUCT(O2426:R2426,T2426:W2426)-J2426)</f>
        <v/>
      </c>
      <c r="L2426" s="5" t="str">
        <f aca="false">IF(ISBLANK(A2426),"",K2426/$M$1)</f>
        <v/>
      </c>
      <c r="M2426" s="5" t="str">
        <f aca="false">IF(ISBLANK(A2426),"",K2426/($M$1+SUM(K$3:K2425)))</f>
        <v/>
      </c>
      <c r="N2426" s="0" t="str">
        <f aca="false">IF(ISBLANK(A2426),"",IF(H2427=0,NETWORKDAYS($H$3,H2426,holiday!$B$2:$B$10),IF(DAY(H2426)&lt;DAY(H2427),NETWORKDAYS($H$3,H2426,holiday!$B$2:$B$10),0)))</f>
        <v/>
      </c>
      <c r="O2426" s="0" t="str">
        <f aca="false">IF(ISBLANK(A2426),"",SUMIF($A$3:$A2426,O$2,$B$3:$B2426))</f>
        <v/>
      </c>
      <c r="P2426" s="0" t="str">
        <f aca="false">IF(ISBLANK(A2426),"",SUMIF($A$3:$A2426,P$2,$B$3:$B2426))</f>
        <v/>
      </c>
      <c r="Q2426" s="0" t="str">
        <f aca="false">IF(ISBLANK(A2426),"",SUMIF($A$3:$A2426,Q$2,$B$3:$B2426))</f>
        <v/>
      </c>
      <c r="R2426" s="0" t="str">
        <f aca="false">IF(ISBLANK(A2426),"",SUMIF($A$3:$A2426,R$2,$B$3:$B2426))</f>
        <v/>
      </c>
      <c r="T2426" s="9" t="str">
        <f aca="false">IF(ISBLANK(A2426),"",IF($A2426=T$2,$C2426,T2425))</f>
        <v/>
      </c>
      <c r="U2426" s="9" t="str">
        <f aca="false">IF(ISBLANK(A2426),"",IF($A2426=U$2,$C2426,U2425))</f>
        <v/>
      </c>
      <c r="V2426" s="9" t="str">
        <f aca="false">IF(ISBLANK(A2426),"",IF($A2426=V$2,$C2426,V2425))</f>
        <v/>
      </c>
      <c r="W2426" s="9" t="str">
        <f aca="false">IF(ISBLANK(A2426),"",IF($A2426=W$2,$C2426,W2425))</f>
        <v/>
      </c>
    </row>
    <row r="2427" customFormat="false" ht="14.1" hidden="false" customHeight="false" outlineLevel="0" collapsed="false">
      <c r="H2427" s="8" t="n">
        <f aca="false">IF(ISBLANK(D2427),,LEFT(D2427,LEN(D2427)-6)*1)</f>
        <v>0</v>
      </c>
      <c r="I2427" s="9" t="str">
        <f aca="false">IF(ISBLANK(A2427),"",-B2427*C2427)</f>
        <v/>
      </c>
      <c r="J2427" s="9" t="str">
        <f aca="false">IF(ISBLANK(A2427),"",-SUM(I$3:I2427))</f>
        <v/>
      </c>
      <c r="K2427" s="9" t="str">
        <f aca="false">IF(ISBLANK(A2427),"",SUMPRODUCT(O2427:R2427,T2427:W2427)-J2427)</f>
        <v/>
      </c>
      <c r="L2427" s="5" t="str">
        <f aca="false">IF(ISBLANK(A2427),"",K2427/$M$1)</f>
        <v/>
      </c>
      <c r="M2427" s="5" t="str">
        <f aca="false">IF(ISBLANK(A2427),"",K2427/($M$1+SUM(K$3:K2426)))</f>
        <v/>
      </c>
      <c r="N2427" s="0" t="str">
        <f aca="false">IF(ISBLANK(A2427),"",IF(H2428=0,NETWORKDAYS($H$3,H2427,holiday!$B$2:$B$10),IF(DAY(H2427)&lt;DAY(H2428),NETWORKDAYS($H$3,H2427,holiday!$B$2:$B$10),0)))</f>
        <v/>
      </c>
      <c r="O2427" s="0" t="str">
        <f aca="false">IF(ISBLANK(A2427),"",SUMIF($A$3:$A2427,O$2,$B$3:$B2427))</f>
        <v/>
      </c>
      <c r="P2427" s="0" t="str">
        <f aca="false">IF(ISBLANK(A2427),"",SUMIF($A$3:$A2427,P$2,$B$3:$B2427))</f>
        <v/>
      </c>
      <c r="Q2427" s="0" t="str">
        <f aca="false">IF(ISBLANK(A2427),"",SUMIF($A$3:$A2427,Q$2,$B$3:$B2427))</f>
        <v/>
      </c>
      <c r="R2427" s="0" t="str">
        <f aca="false">IF(ISBLANK(A2427),"",SUMIF($A$3:$A2427,R$2,$B$3:$B2427))</f>
        <v/>
      </c>
      <c r="T2427" s="9" t="str">
        <f aca="false">IF(ISBLANK(A2427),"",IF($A2427=T$2,$C2427,T2426))</f>
        <v/>
      </c>
      <c r="U2427" s="9" t="str">
        <f aca="false">IF(ISBLANK(A2427),"",IF($A2427=U$2,$C2427,U2426))</f>
        <v/>
      </c>
      <c r="V2427" s="9" t="str">
        <f aca="false">IF(ISBLANK(A2427),"",IF($A2427=V$2,$C2427,V2426))</f>
        <v/>
      </c>
      <c r="W2427" s="9" t="str">
        <f aca="false">IF(ISBLANK(A2427),"",IF($A2427=W$2,$C2427,W2426))</f>
        <v/>
      </c>
    </row>
    <row r="2428" customFormat="false" ht="14.1" hidden="false" customHeight="false" outlineLevel="0" collapsed="false">
      <c r="H2428" s="8" t="n">
        <f aca="false">IF(ISBLANK(D2428),,LEFT(D2428,LEN(D2428)-6)*1)</f>
        <v>0</v>
      </c>
      <c r="I2428" s="9" t="str">
        <f aca="false">IF(ISBLANK(A2428),"",-B2428*C2428)</f>
        <v/>
      </c>
      <c r="J2428" s="9" t="str">
        <f aca="false">IF(ISBLANK(A2428),"",-SUM(I$3:I2428))</f>
        <v/>
      </c>
      <c r="K2428" s="9" t="str">
        <f aca="false">IF(ISBLANK(A2428),"",SUMPRODUCT(O2428:R2428,T2428:W2428)-J2428)</f>
        <v/>
      </c>
      <c r="L2428" s="5" t="str">
        <f aca="false">IF(ISBLANK(A2428),"",K2428/$M$1)</f>
        <v/>
      </c>
      <c r="M2428" s="5" t="str">
        <f aca="false">IF(ISBLANK(A2428),"",K2428/($M$1+SUM(K$3:K2427)))</f>
        <v/>
      </c>
      <c r="N2428" s="0" t="str">
        <f aca="false">IF(ISBLANK(A2428),"",IF(H2429=0,NETWORKDAYS($H$3,H2428,holiday!$B$2:$B$10),IF(DAY(H2428)&lt;DAY(H2429),NETWORKDAYS($H$3,H2428,holiday!$B$2:$B$10),0)))</f>
        <v/>
      </c>
      <c r="O2428" s="0" t="str">
        <f aca="false">IF(ISBLANK(A2428),"",SUMIF($A$3:$A2428,O$2,$B$3:$B2428))</f>
        <v/>
      </c>
      <c r="P2428" s="0" t="str">
        <f aca="false">IF(ISBLANK(A2428),"",SUMIF($A$3:$A2428,P$2,$B$3:$B2428))</f>
        <v/>
      </c>
      <c r="Q2428" s="0" t="str">
        <f aca="false">IF(ISBLANK(A2428),"",SUMIF($A$3:$A2428,Q$2,$B$3:$B2428))</f>
        <v/>
      </c>
      <c r="R2428" s="0" t="str">
        <f aca="false">IF(ISBLANK(A2428),"",SUMIF($A$3:$A2428,R$2,$B$3:$B2428))</f>
        <v/>
      </c>
      <c r="T2428" s="9" t="str">
        <f aca="false">IF(ISBLANK(A2428),"",IF($A2428=T$2,$C2428,T2427))</f>
        <v/>
      </c>
      <c r="U2428" s="9" t="str">
        <f aca="false">IF(ISBLANK(A2428),"",IF($A2428=U$2,$C2428,U2427))</f>
        <v/>
      </c>
      <c r="V2428" s="9" t="str">
        <f aca="false">IF(ISBLANK(A2428),"",IF($A2428=V$2,$C2428,V2427))</f>
        <v/>
      </c>
      <c r="W2428" s="9" t="str">
        <f aca="false">IF(ISBLANK(A2428),"",IF($A2428=W$2,$C2428,W2427))</f>
        <v/>
      </c>
    </row>
    <row r="2429" customFormat="false" ht="14.1" hidden="false" customHeight="false" outlineLevel="0" collapsed="false">
      <c r="H2429" s="8" t="n">
        <f aca="false">IF(ISBLANK(D2429),,LEFT(D2429,LEN(D2429)-6)*1)</f>
        <v>0</v>
      </c>
      <c r="I2429" s="9" t="str">
        <f aca="false">IF(ISBLANK(A2429),"",-B2429*C2429)</f>
        <v/>
      </c>
      <c r="J2429" s="9" t="str">
        <f aca="false">IF(ISBLANK(A2429),"",-SUM(I$3:I2429))</f>
        <v/>
      </c>
      <c r="K2429" s="9" t="str">
        <f aca="false">IF(ISBLANK(A2429),"",SUMPRODUCT(O2429:R2429,T2429:W2429)-J2429)</f>
        <v/>
      </c>
      <c r="L2429" s="5" t="str">
        <f aca="false">IF(ISBLANK(A2429),"",K2429/$M$1)</f>
        <v/>
      </c>
      <c r="M2429" s="5" t="str">
        <f aca="false">IF(ISBLANK(A2429),"",K2429/($M$1+SUM(K$3:K2428)))</f>
        <v/>
      </c>
      <c r="N2429" s="0" t="str">
        <f aca="false">IF(ISBLANK(A2429),"",IF(H2430=0,NETWORKDAYS($H$3,H2429,holiday!$B$2:$B$10),IF(DAY(H2429)&lt;DAY(H2430),NETWORKDAYS($H$3,H2429,holiday!$B$2:$B$10),0)))</f>
        <v/>
      </c>
      <c r="O2429" s="0" t="str">
        <f aca="false">IF(ISBLANK(A2429),"",SUMIF($A$3:$A2429,O$2,$B$3:$B2429))</f>
        <v/>
      </c>
      <c r="P2429" s="0" t="str">
        <f aca="false">IF(ISBLANK(A2429),"",SUMIF($A$3:$A2429,P$2,$B$3:$B2429))</f>
        <v/>
      </c>
      <c r="Q2429" s="0" t="str">
        <f aca="false">IF(ISBLANK(A2429),"",SUMIF($A$3:$A2429,Q$2,$B$3:$B2429))</f>
        <v/>
      </c>
      <c r="R2429" s="0" t="str">
        <f aca="false">IF(ISBLANK(A2429),"",SUMIF($A$3:$A2429,R$2,$B$3:$B2429))</f>
        <v/>
      </c>
      <c r="T2429" s="9" t="str">
        <f aca="false">IF(ISBLANK(A2429),"",IF($A2429=T$2,$C2429,T2428))</f>
        <v/>
      </c>
      <c r="U2429" s="9" t="str">
        <f aca="false">IF(ISBLANK(A2429),"",IF($A2429=U$2,$C2429,U2428))</f>
        <v/>
      </c>
      <c r="V2429" s="9" t="str">
        <f aca="false">IF(ISBLANK(A2429),"",IF($A2429=V$2,$C2429,V2428))</f>
        <v/>
      </c>
      <c r="W2429" s="9" t="str">
        <f aca="false">IF(ISBLANK(A2429),"",IF($A2429=W$2,$C2429,W2428))</f>
        <v/>
      </c>
    </row>
    <row r="2430" customFormat="false" ht="14.1" hidden="false" customHeight="false" outlineLevel="0" collapsed="false">
      <c r="H2430" s="8" t="n">
        <f aca="false">IF(ISBLANK(D2430),,LEFT(D2430,LEN(D2430)-6)*1)</f>
        <v>0</v>
      </c>
      <c r="I2430" s="9" t="str">
        <f aca="false">IF(ISBLANK(A2430),"",-B2430*C2430)</f>
        <v/>
      </c>
      <c r="J2430" s="9" t="str">
        <f aca="false">IF(ISBLANK(A2430),"",-SUM(I$3:I2430))</f>
        <v/>
      </c>
      <c r="K2430" s="9" t="str">
        <f aca="false">IF(ISBLANK(A2430),"",SUMPRODUCT(O2430:R2430,T2430:W2430)-J2430)</f>
        <v/>
      </c>
      <c r="L2430" s="5" t="str">
        <f aca="false">IF(ISBLANK(A2430),"",K2430/$M$1)</f>
        <v/>
      </c>
      <c r="M2430" s="5" t="str">
        <f aca="false">IF(ISBLANK(A2430),"",K2430/($M$1+SUM(K$3:K2429)))</f>
        <v/>
      </c>
      <c r="N2430" s="0" t="str">
        <f aca="false">IF(ISBLANK(A2430),"",IF(H2431=0,NETWORKDAYS($H$3,H2430,holiday!$B$2:$B$10),IF(DAY(H2430)&lt;DAY(H2431),NETWORKDAYS($H$3,H2430,holiday!$B$2:$B$10),0)))</f>
        <v/>
      </c>
      <c r="O2430" s="0" t="str">
        <f aca="false">IF(ISBLANK(A2430),"",SUMIF($A$3:$A2430,O$2,$B$3:$B2430))</f>
        <v/>
      </c>
      <c r="P2430" s="0" t="str">
        <f aca="false">IF(ISBLANK(A2430),"",SUMIF($A$3:$A2430,P$2,$B$3:$B2430))</f>
        <v/>
      </c>
      <c r="Q2430" s="0" t="str">
        <f aca="false">IF(ISBLANK(A2430),"",SUMIF($A$3:$A2430,Q$2,$B$3:$B2430))</f>
        <v/>
      </c>
      <c r="R2430" s="0" t="str">
        <f aca="false">IF(ISBLANK(A2430),"",SUMIF($A$3:$A2430,R$2,$B$3:$B2430))</f>
        <v/>
      </c>
      <c r="T2430" s="9" t="str">
        <f aca="false">IF(ISBLANK(A2430),"",IF($A2430=T$2,$C2430,T2429))</f>
        <v/>
      </c>
      <c r="U2430" s="9" t="str">
        <f aca="false">IF(ISBLANK(A2430),"",IF($A2430=U$2,$C2430,U2429))</f>
        <v/>
      </c>
      <c r="V2430" s="9" t="str">
        <f aca="false">IF(ISBLANK(A2430),"",IF($A2430=V$2,$C2430,V2429))</f>
        <v/>
      </c>
      <c r="W2430" s="9" t="str">
        <f aca="false">IF(ISBLANK(A2430),"",IF($A2430=W$2,$C2430,W2429))</f>
        <v/>
      </c>
    </row>
    <row r="2431" customFormat="false" ht="14.1" hidden="false" customHeight="false" outlineLevel="0" collapsed="false">
      <c r="H2431" s="8" t="n">
        <f aca="false">IF(ISBLANK(D2431),,LEFT(D2431,LEN(D2431)-6)*1)</f>
        <v>0</v>
      </c>
      <c r="I2431" s="9" t="str">
        <f aca="false">IF(ISBLANK(A2431),"",-B2431*C2431)</f>
        <v/>
      </c>
      <c r="J2431" s="9" t="str">
        <f aca="false">IF(ISBLANK(A2431),"",-SUM(I$3:I2431))</f>
        <v/>
      </c>
      <c r="K2431" s="9" t="str">
        <f aca="false">IF(ISBLANK(A2431),"",SUMPRODUCT(O2431:R2431,T2431:W2431)-J2431)</f>
        <v/>
      </c>
      <c r="L2431" s="5" t="str">
        <f aca="false">IF(ISBLANK(A2431),"",K2431/$M$1)</f>
        <v/>
      </c>
      <c r="M2431" s="5" t="str">
        <f aca="false">IF(ISBLANK(A2431),"",K2431/($M$1+SUM(K$3:K2430)))</f>
        <v/>
      </c>
      <c r="N2431" s="0" t="str">
        <f aca="false">IF(ISBLANK(A2431),"",IF(H2432=0,NETWORKDAYS($H$3,H2431,holiday!$B$2:$B$10),IF(DAY(H2431)&lt;DAY(H2432),NETWORKDAYS($H$3,H2431,holiday!$B$2:$B$10),0)))</f>
        <v/>
      </c>
      <c r="O2431" s="0" t="str">
        <f aca="false">IF(ISBLANK(A2431),"",SUMIF($A$3:$A2431,O$2,$B$3:$B2431))</f>
        <v/>
      </c>
      <c r="P2431" s="0" t="str">
        <f aca="false">IF(ISBLANK(A2431),"",SUMIF($A$3:$A2431,P$2,$B$3:$B2431))</f>
        <v/>
      </c>
      <c r="Q2431" s="0" t="str">
        <f aca="false">IF(ISBLANK(A2431),"",SUMIF($A$3:$A2431,Q$2,$B$3:$B2431))</f>
        <v/>
      </c>
      <c r="R2431" s="0" t="str">
        <f aca="false">IF(ISBLANK(A2431),"",SUMIF($A$3:$A2431,R$2,$B$3:$B2431))</f>
        <v/>
      </c>
      <c r="T2431" s="9" t="str">
        <f aca="false">IF(ISBLANK(A2431),"",IF($A2431=T$2,$C2431,T2430))</f>
        <v/>
      </c>
      <c r="U2431" s="9" t="str">
        <f aca="false">IF(ISBLANK(A2431),"",IF($A2431=U$2,$C2431,U2430))</f>
        <v/>
      </c>
      <c r="V2431" s="9" t="str">
        <f aca="false">IF(ISBLANK(A2431),"",IF($A2431=V$2,$C2431,V2430))</f>
        <v/>
      </c>
      <c r="W2431" s="9" t="str">
        <f aca="false">IF(ISBLANK(A2431),"",IF($A2431=W$2,$C2431,W2430))</f>
        <v/>
      </c>
    </row>
    <row r="2432" customFormat="false" ht="14.1" hidden="false" customHeight="false" outlineLevel="0" collapsed="false">
      <c r="H2432" s="8" t="n">
        <f aca="false">IF(ISBLANK(D2432),,LEFT(D2432,LEN(D2432)-6)*1)</f>
        <v>0</v>
      </c>
      <c r="I2432" s="9" t="str">
        <f aca="false">IF(ISBLANK(A2432),"",-B2432*C2432)</f>
        <v/>
      </c>
      <c r="J2432" s="9" t="str">
        <f aca="false">IF(ISBLANK(A2432),"",-SUM(I$3:I2432))</f>
        <v/>
      </c>
      <c r="K2432" s="9" t="str">
        <f aca="false">IF(ISBLANK(A2432),"",SUMPRODUCT(O2432:R2432,T2432:W2432)-J2432)</f>
        <v/>
      </c>
      <c r="L2432" s="5" t="str">
        <f aca="false">IF(ISBLANK(A2432),"",K2432/$M$1)</f>
        <v/>
      </c>
      <c r="M2432" s="5" t="str">
        <f aca="false">IF(ISBLANK(A2432),"",K2432/($M$1+SUM(K$3:K2431)))</f>
        <v/>
      </c>
      <c r="N2432" s="0" t="str">
        <f aca="false">IF(ISBLANK(A2432),"",IF(H2433=0,NETWORKDAYS($H$3,H2432,holiday!$B$2:$B$10),IF(DAY(H2432)&lt;DAY(H2433),NETWORKDAYS($H$3,H2432,holiday!$B$2:$B$10),0)))</f>
        <v/>
      </c>
      <c r="O2432" s="0" t="str">
        <f aca="false">IF(ISBLANK(A2432),"",SUMIF($A$3:$A2432,O$2,$B$3:$B2432))</f>
        <v/>
      </c>
      <c r="P2432" s="0" t="str">
        <f aca="false">IF(ISBLANK(A2432),"",SUMIF($A$3:$A2432,P$2,$B$3:$B2432))</f>
        <v/>
      </c>
      <c r="Q2432" s="0" t="str">
        <f aca="false">IF(ISBLANK(A2432),"",SUMIF($A$3:$A2432,Q$2,$B$3:$B2432))</f>
        <v/>
      </c>
      <c r="R2432" s="0" t="str">
        <f aca="false">IF(ISBLANK(A2432),"",SUMIF($A$3:$A2432,R$2,$B$3:$B2432))</f>
        <v/>
      </c>
      <c r="T2432" s="9" t="str">
        <f aca="false">IF(ISBLANK(A2432),"",IF($A2432=T$2,$C2432,T2431))</f>
        <v/>
      </c>
      <c r="U2432" s="9" t="str">
        <f aca="false">IF(ISBLANK(A2432),"",IF($A2432=U$2,$C2432,U2431))</f>
        <v/>
      </c>
      <c r="V2432" s="9" t="str">
        <f aca="false">IF(ISBLANK(A2432),"",IF($A2432=V$2,$C2432,V2431))</f>
        <v/>
      </c>
      <c r="W2432" s="9" t="str">
        <f aca="false">IF(ISBLANK(A2432),"",IF($A2432=W$2,$C2432,W2431))</f>
        <v/>
      </c>
    </row>
    <row r="2433" customFormat="false" ht="14.1" hidden="false" customHeight="false" outlineLevel="0" collapsed="false">
      <c r="H2433" s="8" t="n">
        <f aca="false">IF(ISBLANK(D2433),,LEFT(D2433,LEN(D2433)-6)*1)</f>
        <v>0</v>
      </c>
      <c r="I2433" s="9" t="str">
        <f aca="false">IF(ISBLANK(A2433),"",-B2433*C2433)</f>
        <v/>
      </c>
      <c r="J2433" s="9" t="str">
        <f aca="false">IF(ISBLANK(A2433),"",-SUM(I$3:I2433))</f>
        <v/>
      </c>
      <c r="K2433" s="9" t="str">
        <f aca="false">IF(ISBLANK(A2433),"",SUMPRODUCT(O2433:R2433,T2433:W2433)-J2433)</f>
        <v/>
      </c>
      <c r="L2433" s="5" t="str">
        <f aca="false">IF(ISBLANK(A2433),"",K2433/$M$1)</f>
        <v/>
      </c>
      <c r="M2433" s="5" t="str">
        <f aca="false">IF(ISBLANK(A2433),"",K2433/($M$1+SUM(K$3:K2432)))</f>
        <v/>
      </c>
      <c r="N2433" s="0" t="str">
        <f aca="false">IF(ISBLANK(A2433),"",IF(H2434=0,NETWORKDAYS($H$3,H2433,holiday!$B$2:$B$10),IF(DAY(H2433)&lt;DAY(H2434),NETWORKDAYS($H$3,H2433,holiday!$B$2:$B$10),0)))</f>
        <v/>
      </c>
      <c r="O2433" s="0" t="str">
        <f aca="false">IF(ISBLANK(A2433),"",SUMIF($A$3:$A2433,O$2,$B$3:$B2433))</f>
        <v/>
      </c>
      <c r="P2433" s="0" t="str">
        <f aca="false">IF(ISBLANK(A2433),"",SUMIF($A$3:$A2433,P$2,$B$3:$B2433))</f>
        <v/>
      </c>
      <c r="Q2433" s="0" t="str">
        <f aca="false">IF(ISBLANK(A2433),"",SUMIF($A$3:$A2433,Q$2,$B$3:$B2433))</f>
        <v/>
      </c>
      <c r="R2433" s="0" t="str">
        <f aca="false">IF(ISBLANK(A2433),"",SUMIF($A$3:$A2433,R$2,$B$3:$B2433))</f>
        <v/>
      </c>
      <c r="T2433" s="9" t="str">
        <f aca="false">IF(ISBLANK(A2433),"",IF($A2433=T$2,$C2433,T2432))</f>
        <v/>
      </c>
      <c r="U2433" s="9" t="str">
        <f aca="false">IF(ISBLANK(A2433),"",IF($A2433=U$2,$C2433,U2432))</f>
        <v/>
      </c>
      <c r="V2433" s="9" t="str">
        <f aca="false">IF(ISBLANK(A2433),"",IF($A2433=V$2,$C2433,V2432))</f>
        <v/>
      </c>
      <c r="W2433" s="9" t="str">
        <f aca="false">IF(ISBLANK(A2433),"",IF($A2433=W$2,$C2433,W2432))</f>
        <v/>
      </c>
    </row>
    <row r="2434" customFormat="false" ht="14.1" hidden="false" customHeight="false" outlineLevel="0" collapsed="false">
      <c r="H2434" s="8" t="n">
        <f aca="false">IF(ISBLANK(D2434),,LEFT(D2434,LEN(D2434)-6)*1)</f>
        <v>0</v>
      </c>
      <c r="I2434" s="9" t="str">
        <f aca="false">IF(ISBLANK(A2434),"",-B2434*C2434)</f>
        <v/>
      </c>
      <c r="J2434" s="9" t="str">
        <f aca="false">IF(ISBLANK(A2434),"",-SUM(I$3:I2434))</f>
        <v/>
      </c>
      <c r="K2434" s="9" t="str">
        <f aca="false">IF(ISBLANK(A2434),"",SUMPRODUCT(O2434:R2434,T2434:W2434)-J2434)</f>
        <v/>
      </c>
      <c r="L2434" s="5" t="str">
        <f aca="false">IF(ISBLANK(A2434),"",K2434/$M$1)</f>
        <v/>
      </c>
      <c r="M2434" s="5" t="str">
        <f aca="false">IF(ISBLANK(A2434),"",K2434/($M$1+SUM(K$3:K2433)))</f>
        <v/>
      </c>
      <c r="N2434" s="0" t="str">
        <f aca="false">IF(ISBLANK(A2434),"",IF(H2435=0,NETWORKDAYS($H$3,H2434,holiday!$B$2:$B$10),IF(DAY(H2434)&lt;DAY(H2435),NETWORKDAYS($H$3,H2434,holiday!$B$2:$B$10),0)))</f>
        <v/>
      </c>
      <c r="O2434" s="0" t="str">
        <f aca="false">IF(ISBLANK(A2434),"",SUMIF($A$3:$A2434,O$2,$B$3:$B2434))</f>
        <v/>
      </c>
      <c r="P2434" s="0" t="str">
        <f aca="false">IF(ISBLANK(A2434),"",SUMIF($A$3:$A2434,P$2,$B$3:$B2434))</f>
        <v/>
      </c>
      <c r="Q2434" s="0" t="str">
        <f aca="false">IF(ISBLANK(A2434),"",SUMIF($A$3:$A2434,Q$2,$B$3:$B2434))</f>
        <v/>
      </c>
      <c r="R2434" s="0" t="str">
        <f aca="false">IF(ISBLANK(A2434),"",SUMIF($A$3:$A2434,R$2,$B$3:$B2434))</f>
        <v/>
      </c>
      <c r="T2434" s="9" t="str">
        <f aca="false">IF(ISBLANK(A2434),"",IF($A2434=T$2,$C2434,T2433))</f>
        <v/>
      </c>
      <c r="U2434" s="9" t="str">
        <f aca="false">IF(ISBLANK(A2434),"",IF($A2434=U$2,$C2434,U2433))</f>
        <v/>
      </c>
      <c r="V2434" s="9" t="str">
        <f aca="false">IF(ISBLANK(A2434),"",IF($A2434=V$2,$C2434,V2433))</f>
        <v/>
      </c>
      <c r="W2434" s="9" t="str">
        <f aca="false">IF(ISBLANK(A2434),"",IF($A2434=W$2,$C2434,W2433))</f>
        <v/>
      </c>
    </row>
    <row r="2435" customFormat="false" ht="14.1" hidden="false" customHeight="false" outlineLevel="0" collapsed="false">
      <c r="H2435" s="8" t="n">
        <f aca="false">IF(ISBLANK(D2435),,LEFT(D2435,LEN(D2435)-6)*1)</f>
        <v>0</v>
      </c>
      <c r="I2435" s="9" t="str">
        <f aca="false">IF(ISBLANK(A2435),"",-B2435*C2435)</f>
        <v/>
      </c>
      <c r="J2435" s="9" t="str">
        <f aca="false">IF(ISBLANK(A2435),"",-SUM(I$3:I2435))</f>
        <v/>
      </c>
      <c r="K2435" s="9" t="str">
        <f aca="false">IF(ISBLANK(A2435),"",SUMPRODUCT(O2435:R2435,T2435:W2435)-J2435)</f>
        <v/>
      </c>
      <c r="L2435" s="5" t="str">
        <f aca="false">IF(ISBLANK(A2435),"",K2435/$M$1)</f>
        <v/>
      </c>
      <c r="M2435" s="5" t="str">
        <f aca="false">IF(ISBLANK(A2435),"",K2435/($M$1+SUM(K$3:K2434)))</f>
        <v/>
      </c>
      <c r="N2435" s="0" t="str">
        <f aca="false">IF(ISBLANK(A2435),"",IF(H2436=0,NETWORKDAYS($H$3,H2435,holiday!$B$2:$B$10),IF(DAY(H2435)&lt;DAY(H2436),NETWORKDAYS($H$3,H2435,holiday!$B$2:$B$10),0)))</f>
        <v/>
      </c>
      <c r="O2435" s="0" t="str">
        <f aca="false">IF(ISBLANK(A2435),"",SUMIF($A$3:$A2435,O$2,$B$3:$B2435))</f>
        <v/>
      </c>
      <c r="P2435" s="0" t="str">
        <f aca="false">IF(ISBLANK(A2435),"",SUMIF($A$3:$A2435,P$2,$B$3:$B2435))</f>
        <v/>
      </c>
      <c r="Q2435" s="0" t="str">
        <f aca="false">IF(ISBLANK(A2435),"",SUMIF($A$3:$A2435,Q$2,$B$3:$B2435))</f>
        <v/>
      </c>
      <c r="R2435" s="0" t="str">
        <f aca="false">IF(ISBLANK(A2435),"",SUMIF($A$3:$A2435,R$2,$B$3:$B2435))</f>
        <v/>
      </c>
      <c r="T2435" s="9" t="str">
        <f aca="false">IF(ISBLANK(A2435),"",IF($A2435=T$2,$C2435,T2434))</f>
        <v/>
      </c>
      <c r="U2435" s="9" t="str">
        <f aca="false">IF(ISBLANK(A2435),"",IF($A2435=U$2,$C2435,U2434))</f>
        <v/>
      </c>
      <c r="V2435" s="9" t="str">
        <f aca="false">IF(ISBLANK(A2435),"",IF($A2435=V$2,$C2435,V2434))</f>
        <v/>
      </c>
      <c r="W2435" s="9" t="str">
        <f aca="false">IF(ISBLANK(A2435),"",IF($A2435=W$2,$C2435,W2434))</f>
        <v/>
      </c>
    </row>
    <row r="2436" customFormat="false" ht="14.1" hidden="false" customHeight="false" outlineLevel="0" collapsed="false">
      <c r="H2436" s="8" t="n">
        <f aca="false">IF(ISBLANK(D2436),,LEFT(D2436,LEN(D2436)-6)*1)</f>
        <v>0</v>
      </c>
      <c r="I2436" s="9" t="str">
        <f aca="false">IF(ISBLANK(A2436),"",-B2436*C2436)</f>
        <v/>
      </c>
      <c r="J2436" s="9" t="str">
        <f aca="false">IF(ISBLANK(A2436),"",-SUM(I$3:I2436))</f>
        <v/>
      </c>
      <c r="K2436" s="9" t="str">
        <f aca="false">IF(ISBLANK(A2436),"",SUMPRODUCT(O2436:R2436,T2436:W2436)-J2436)</f>
        <v/>
      </c>
      <c r="L2436" s="5" t="str">
        <f aca="false">IF(ISBLANK(A2436),"",K2436/$M$1)</f>
        <v/>
      </c>
      <c r="M2436" s="5" t="str">
        <f aca="false">IF(ISBLANK(A2436),"",K2436/($M$1+SUM(K$3:K2435)))</f>
        <v/>
      </c>
      <c r="N2436" s="0" t="str">
        <f aca="false">IF(ISBLANK(A2436),"",IF(H2437=0,NETWORKDAYS($H$3,H2436,holiday!$B$2:$B$10),IF(DAY(H2436)&lt;DAY(H2437),NETWORKDAYS($H$3,H2436,holiday!$B$2:$B$10),0)))</f>
        <v/>
      </c>
      <c r="O2436" s="0" t="str">
        <f aca="false">IF(ISBLANK(A2436),"",SUMIF($A$3:$A2436,O$2,$B$3:$B2436))</f>
        <v/>
      </c>
      <c r="P2436" s="0" t="str">
        <f aca="false">IF(ISBLANK(A2436),"",SUMIF($A$3:$A2436,P$2,$B$3:$B2436))</f>
        <v/>
      </c>
      <c r="Q2436" s="0" t="str">
        <f aca="false">IF(ISBLANK(A2436),"",SUMIF($A$3:$A2436,Q$2,$B$3:$B2436))</f>
        <v/>
      </c>
      <c r="R2436" s="0" t="str">
        <f aca="false">IF(ISBLANK(A2436),"",SUMIF($A$3:$A2436,R$2,$B$3:$B2436))</f>
        <v/>
      </c>
      <c r="T2436" s="9" t="str">
        <f aca="false">IF(ISBLANK(A2436),"",IF($A2436=T$2,$C2436,T2435))</f>
        <v/>
      </c>
      <c r="U2436" s="9" t="str">
        <f aca="false">IF(ISBLANK(A2436),"",IF($A2436=U$2,$C2436,U2435))</f>
        <v/>
      </c>
      <c r="V2436" s="9" t="str">
        <f aca="false">IF(ISBLANK(A2436),"",IF($A2436=V$2,$C2436,V2435))</f>
        <v/>
      </c>
      <c r="W2436" s="9" t="str">
        <f aca="false">IF(ISBLANK(A2436),"",IF($A2436=W$2,$C2436,W2435))</f>
        <v/>
      </c>
    </row>
    <row r="2437" customFormat="false" ht="14.1" hidden="false" customHeight="false" outlineLevel="0" collapsed="false">
      <c r="H2437" s="8" t="n">
        <f aca="false">IF(ISBLANK(D2437),,LEFT(D2437,LEN(D2437)-6)*1)</f>
        <v>0</v>
      </c>
      <c r="I2437" s="9" t="str">
        <f aca="false">IF(ISBLANK(A2437),"",-B2437*C2437)</f>
        <v/>
      </c>
      <c r="J2437" s="9" t="str">
        <f aca="false">IF(ISBLANK(A2437),"",-SUM(I$3:I2437))</f>
        <v/>
      </c>
      <c r="K2437" s="9" t="str">
        <f aca="false">IF(ISBLANK(A2437),"",SUMPRODUCT(O2437:R2437,T2437:W2437)-J2437)</f>
        <v/>
      </c>
      <c r="L2437" s="5" t="str">
        <f aca="false">IF(ISBLANK(A2437),"",K2437/$M$1)</f>
        <v/>
      </c>
      <c r="M2437" s="5" t="str">
        <f aca="false">IF(ISBLANK(A2437),"",K2437/($M$1+SUM(K$3:K2436)))</f>
        <v/>
      </c>
      <c r="N2437" s="0" t="str">
        <f aca="false">IF(ISBLANK(A2437),"",IF(H2438=0,NETWORKDAYS($H$3,H2437,holiday!$B$2:$B$10),IF(DAY(H2437)&lt;DAY(H2438),NETWORKDAYS($H$3,H2437,holiday!$B$2:$B$10),0)))</f>
        <v/>
      </c>
      <c r="O2437" s="0" t="str">
        <f aca="false">IF(ISBLANK(A2437),"",SUMIF($A$3:$A2437,O$2,$B$3:$B2437))</f>
        <v/>
      </c>
      <c r="P2437" s="0" t="str">
        <f aca="false">IF(ISBLANK(A2437),"",SUMIF($A$3:$A2437,P$2,$B$3:$B2437))</f>
        <v/>
      </c>
      <c r="Q2437" s="0" t="str">
        <f aca="false">IF(ISBLANK(A2437),"",SUMIF($A$3:$A2437,Q$2,$B$3:$B2437))</f>
        <v/>
      </c>
      <c r="R2437" s="0" t="str">
        <f aca="false">IF(ISBLANK(A2437),"",SUMIF($A$3:$A2437,R$2,$B$3:$B2437))</f>
        <v/>
      </c>
      <c r="T2437" s="9" t="str">
        <f aca="false">IF(ISBLANK(A2437),"",IF($A2437=T$2,$C2437,T2436))</f>
        <v/>
      </c>
      <c r="U2437" s="9" t="str">
        <f aca="false">IF(ISBLANK(A2437),"",IF($A2437=U$2,$C2437,U2436))</f>
        <v/>
      </c>
      <c r="V2437" s="9" t="str">
        <f aca="false">IF(ISBLANK(A2437),"",IF($A2437=V$2,$C2437,V2436))</f>
        <v/>
      </c>
      <c r="W2437" s="9" t="str">
        <f aca="false">IF(ISBLANK(A2437),"",IF($A2437=W$2,$C2437,W2436))</f>
        <v/>
      </c>
    </row>
    <row r="2438" customFormat="false" ht="14.1" hidden="false" customHeight="false" outlineLevel="0" collapsed="false">
      <c r="H2438" s="8" t="n">
        <f aca="false">IF(ISBLANK(D2438),,LEFT(D2438,LEN(D2438)-6)*1)</f>
        <v>0</v>
      </c>
      <c r="I2438" s="9" t="str">
        <f aca="false">IF(ISBLANK(A2438),"",-B2438*C2438)</f>
        <v/>
      </c>
      <c r="J2438" s="9" t="str">
        <f aca="false">IF(ISBLANK(A2438),"",-SUM(I$3:I2438))</f>
        <v/>
      </c>
      <c r="K2438" s="9" t="str">
        <f aca="false">IF(ISBLANK(A2438),"",SUMPRODUCT(O2438:R2438,T2438:W2438)-J2438)</f>
        <v/>
      </c>
      <c r="L2438" s="5" t="str">
        <f aca="false">IF(ISBLANK(A2438),"",K2438/$M$1)</f>
        <v/>
      </c>
      <c r="M2438" s="5" t="str">
        <f aca="false">IF(ISBLANK(A2438),"",K2438/($M$1+SUM(K$3:K2437)))</f>
        <v/>
      </c>
      <c r="N2438" s="0" t="str">
        <f aca="false">IF(ISBLANK(A2438),"",IF(H2439=0,NETWORKDAYS($H$3,H2438,holiday!$B$2:$B$10),IF(DAY(H2438)&lt;DAY(H2439),NETWORKDAYS($H$3,H2438,holiday!$B$2:$B$10),0)))</f>
        <v/>
      </c>
      <c r="O2438" s="0" t="str">
        <f aca="false">IF(ISBLANK(A2438),"",SUMIF($A$3:$A2438,O$2,$B$3:$B2438))</f>
        <v/>
      </c>
      <c r="P2438" s="0" t="str">
        <f aca="false">IF(ISBLANK(A2438),"",SUMIF($A$3:$A2438,P$2,$B$3:$B2438))</f>
        <v/>
      </c>
      <c r="Q2438" s="0" t="str">
        <f aca="false">IF(ISBLANK(A2438),"",SUMIF($A$3:$A2438,Q$2,$B$3:$B2438))</f>
        <v/>
      </c>
      <c r="R2438" s="0" t="str">
        <f aca="false">IF(ISBLANK(A2438),"",SUMIF($A$3:$A2438,R$2,$B$3:$B2438))</f>
        <v/>
      </c>
      <c r="T2438" s="9" t="str">
        <f aca="false">IF(ISBLANK(A2438),"",IF($A2438=T$2,$C2438,T2437))</f>
        <v/>
      </c>
      <c r="U2438" s="9" t="str">
        <f aca="false">IF(ISBLANK(A2438),"",IF($A2438=U$2,$C2438,U2437))</f>
        <v/>
      </c>
      <c r="V2438" s="9" t="str">
        <f aca="false">IF(ISBLANK(A2438),"",IF($A2438=V$2,$C2438,V2437))</f>
        <v/>
      </c>
      <c r="W2438" s="9" t="str">
        <f aca="false">IF(ISBLANK(A2438),"",IF($A2438=W$2,$C2438,W2437))</f>
        <v/>
      </c>
    </row>
    <row r="2439" customFormat="false" ht="14.1" hidden="false" customHeight="false" outlineLevel="0" collapsed="false">
      <c r="H2439" s="8" t="n">
        <f aca="false">IF(ISBLANK(D2439),,LEFT(D2439,LEN(D2439)-6)*1)</f>
        <v>0</v>
      </c>
      <c r="I2439" s="9" t="str">
        <f aca="false">IF(ISBLANK(A2439),"",-B2439*C2439)</f>
        <v/>
      </c>
      <c r="J2439" s="9" t="str">
        <f aca="false">IF(ISBLANK(A2439),"",-SUM(I$3:I2439))</f>
        <v/>
      </c>
      <c r="K2439" s="9" t="str">
        <f aca="false">IF(ISBLANK(A2439),"",SUMPRODUCT(O2439:R2439,T2439:W2439)-J2439)</f>
        <v/>
      </c>
      <c r="L2439" s="5" t="str">
        <f aca="false">IF(ISBLANK(A2439),"",K2439/$M$1)</f>
        <v/>
      </c>
      <c r="M2439" s="5" t="str">
        <f aca="false">IF(ISBLANK(A2439),"",K2439/($M$1+SUM(K$3:K2438)))</f>
        <v/>
      </c>
      <c r="N2439" s="0" t="str">
        <f aca="false">IF(ISBLANK(A2439),"",IF(H2440=0,NETWORKDAYS($H$3,H2439,holiday!$B$2:$B$10),IF(DAY(H2439)&lt;DAY(H2440),NETWORKDAYS($H$3,H2439,holiday!$B$2:$B$10),0)))</f>
        <v/>
      </c>
      <c r="O2439" s="0" t="str">
        <f aca="false">IF(ISBLANK(A2439),"",SUMIF($A$3:$A2439,O$2,$B$3:$B2439))</f>
        <v/>
      </c>
      <c r="P2439" s="0" t="str">
        <f aca="false">IF(ISBLANK(A2439),"",SUMIF($A$3:$A2439,P$2,$B$3:$B2439))</f>
        <v/>
      </c>
      <c r="Q2439" s="0" t="str">
        <f aca="false">IF(ISBLANK(A2439),"",SUMIF($A$3:$A2439,Q$2,$B$3:$B2439))</f>
        <v/>
      </c>
      <c r="R2439" s="0" t="str">
        <f aca="false">IF(ISBLANK(A2439),"",SUMIF($A$3:$A2439,R$2,$B$3:$B2439))</f>
        <v/>
      </c>
      <c r="T2439" s="9" t="str">
        <f aca="false">IF(ISBLANK(A2439),"",IF($A2439=T$2,$C2439,T2438))</f>
        <v/>
      </c>
      <c r="U2439" s="9" t="str">
        <f aca="false">IF(ISBLANK(A2439),"",IF($A2439=U$2,$C2439,U2438))</f>
        <v/>
      </c>
      <c r="V2439" s="9" t="str">
        <f aca="false">IF(ISBLANK(A2439),"",IF($A2439=V$2,$C2439,V2438))</f>
        <v/>
      </c>
      <c r="W2439" s="9" t="str">
        <f aca="false">IF(ISBLANK(A2439),"",IF($A2439=W$2,$C2439,W2438))</f>
        <v/>
      </c>
    </row>
    <row r="2440" customFormat="false" ht="14.1" hidden="false" customHeight="false" outlineLevel="0" collapsed="false">
      <c r="H2440" s="8" t="n">
        <f aca="false">IF(ISBLANK(D2440),,LEFT(D2440,LEN(D2440)-6)*1)</f>
        <v>0</v>
      </c>
      <c r="I2440" s="9" t="str">
        <f aca="false">IF(ISBLANK(A2440),"",-B2440*C2440)</f>
        <v/>
      </c>
      <c r="J2440" s="9" t="str">
        <f aca="false">IF(ISBLANK(A2440),"",-SUM(I$3:I2440))</f>
        <v/>
      </c>
      <c r="K2440" s="9" t="str">
        <f aca="false">IF(ISBLANK(A2440),"",SUMPRODUCT(O2440:R2440,T2440:W2440)-J2440)</f>
        <v/>
      </c>
      <c r="L2440" s="5" t="str">
        <f aca="false">IF(ISBLANK(A2440),"",K2440/$M$1)</f>
        <v/>
      </c>
      <c r="M2440" s="5" t="str">
        <f aca="false">IF(ISBLANK(A2440),"",K2440/($M$1+SUM(K$3:K2439)))</f>
        <v/>
      </c>
      <c r="N2440" s="0" t="str">
        <f aca="false">IF(ISBLANK(A2440),"",IF(H2441=0,NETWORKDAYS($H$3,H2440,holiday!$B$2:$B$10),IF(DAY(H2440)&lt;DAY(H2441),NETWORKDAYS($H$3,H2440,holiday!$B$2:$B$10),0)))</f>
        <v/>
      </c>
      <c r="O2440" s="0" t="str">
        <f aca="false">IF(ISBLANK(A2440),"",SUMIF($A$3:$A2440,O$2,$B$3:$B2440))</f>
        <v/>
      </c>
      <c r="P2440" s="0" t="str">
        <f aca="false">IF(ISBLANK(A2440),"",SUMIF($A$3:$A2440,P$2,$B$3:$B2440))</f>
        <v/>
      </c>
      <c r="Q2440" s="0" t="str">
        <f aca="false">IF(ISBLANK(A2440),"",SUMIF($A$3:$A2440,Q$2,$B$3:$B2440))</f>
        <v/>
      </c>
      <c r="R2440" s="0" t="str">
        <f aca="false">IF(ISBLANK(A2440),"",SUMIF($A$3:$A2440,R$2,$B$3:$B2440))</f>
        <v/>
      </c>
      <c r="T2440" s="9" t="str">
        <f aca="false">IF(ISBLANK(A2440),"",IF($A2440=T$2,$C2440,T2439))</f>
        <v/>
      </c>
      <c r="U2440" s="9" t="str">
        <f aca="false">IF(ISBLANK(A2440),"",IF($A2440=U$2,$C2440,U2439))</f>
        <v/>
      </c>
      <c r="V2440" s="9" t="str">
        <f aca="false">IF(ISBLANK(A2440),"",IF($A2440=V$2,$C2440,V2439))</f>
        <v/>
      </c>
      <c r="W2440" s="9" t="str">
        <f aca="false">IF(ISBLANK(A2440),"",IF($A2440=W$2,$C2440,W2439))</f>
        <v/>
      </c>
    </row>
    <row r="2441" customFormat="false" ht="14.1" hidden="false" customHeight="false" outlineLevel="0" collapsed="false">
      <c r="H2441" s="8" t="n">
        <f aca="false">IF(ISBLANK(D2441),,LEFT(D2441,LEN(D2441)-6)*1)</f>
        <v>0</v>
      </c>
      <c r="I2441" s="9" t="str">
        <f aca="false">IF(ISBLANK(A2441),"",-B2441*C2441)</f>
        <v/>
      </c>
      <c r="J2441" s="9" t="str">
        <f aca="false">IF(ISBLANK(A2441),"",-SUM(I$3:I2441))</f>
        <v/>
      </c>
      <c r="K2441" s="9" t="str">
        <f aca="false">IF(ISBLANK(A2441),"",SUMPRODUCT(O2441:R2441,T2441:W2441)-J2441)</f>
        <v/>
      </c>
      <c r="L2441" s="5" t="str">
        <f aca="false">IF(ISBLANK(A2441),"",K2441/$M$1)</f>
        <v/>
      </c>
      <c r="M2441" s="5" t="str">
        <f aca="false">IF(ISBLANK(A2441),"",K2441/($M$1+SUM(K$3:K2440)))</f>
        <v/>
      </c>
      <c r="N2441" s="0" t="str">
        <f aca="false">IF(ISBLANK(A2441),"",IF(H2442=0,NETWORKDAYS($H$3,H2441,holiday!$B$2:$B$10),IF(DAY(H2441)&lt;DAY(H2442),NETWORKDAYS($H$3,H2441,holiday!$B$2:$B$10),0)))</f>
        <v/>
      </c>
      <c r="O2441" s="0" t="str">
        <f aca="false">IF(ISBLANK(A2441),"",SUMIF($A$3:$A2441,O$2,$B$3:$B2441))</f>
        <v/>
      </c>
      <c r="P2441" s="0" t="str">
        <f aca="false">IF(ISBLANK(A2441),"",SUMIF($A$3:$A2441,P$2,$B$3:$B2441))</f>
        <v/>
      </c>
      <c r="Q2441" s="0" t="str">
        <f aca="false">IF(ISBLANK(A2441),"",SUMIF($A$3:$A2441,Q$2,$B$3:$B2441))</f>
        <v/>
      </c>
      <c r="R2441" s="0" t="str">
        <f aca="false">IF(ISBLANK(A2441),"",SUMIF($A$3:$A2441,R$2,$B$3:$B2441))</f>
        <v/>
      </c>
      <c r="T2441" s="9" t="str">
        <f aca="false">IF(ISBLANK(A2441),"",IF($A2441=T$2,$C2441,T2440))</f>
        <v/>
      </c>
      <c r="U2441" s="9" t="str">
        <f aca="false">IF(ISBLANK(A2441),"",IF($A2441=U$2,$C2441,U2440))</f>
        <v/>
      </c>
      <c r="V2441" s="9" t="str">
        <f aca="false">IF(ISBLANK(A2441),"",IF($A2441=V$2,$C2441,V2440))</f>
        <v/>
      </c>
      <c r="W2441" s="9" t="str">
        <f aca="false">IF(ISBLANK(A2441),"",IF($A2441=W$2,$C2441,W2440))</f>
        <v/>
      </c>
    </row>
    <row r="2442" customFormat="false" ht="14.1" hidden="false" customHeight="false" outlineLevel="0" collapsed="false">
      <c r="H2442" s="8" t="n">
        <f aca="false">IF(ISBLANK(D2442),,LEFT(D2442,LEN(D2442)-6)*1)</f>
        <v>0</v>
      </c>
      <c r="I2442" s="9" t="str">
        <f aca="false">IF(ISBLANK(A2442),"",-B2442*C2442)</f>
        <v/>
      </c>
      <c r="J2442" s="9" t="str">
        <f aca="false">IF(ISBLANK(A2442),"",-SUM(I$3:I2442))</f>
        <v/>
      </c>
      <c r="K2442" s="9" t="str">
        <f aca="false">IF(ISBLANK(A2442),"",SUMPRODUCT(O2442:R2442,T2442:W2442)-J2442)</f>
        <v/>
      </c>
      <c r="L2442" s="5" t="str">
        <f aca="false">IF(ISBLANK(A2442),"",K2442/$M$1)</f>
        <v/>
      </c>
      <c r="M2442" s="5" t="str">
        <f aca="false">IF(ISBLANK(A2442),"",K2442/($M$1+SUM(K$3:K2441)))</f>
        <v/>
      </c>
      <c r="N2442" s="0" t="str">
        <f aca="false">IF(ISBLANK(A2442),"",IF(H2443=0,NETWORKDAYS($H$3,H2442,holiday!$B$2:$B$10),IF(DAY(H2442)&lt;DAY(H2443),NETWORKDAYS($H$3,H2442,holiday!$B$2:$B$10),0)))</f>
        <v/>
      </c>
      <c r="O2442" s="0" t="str">
        <f aca="false">IF(ISBLANK(A2442),"",SUMIF($A$3:$A2442,O$2,$B$3:$B2442))</f>
        <v/>
      </c>
      <c r="P2442" s="0" t="str">
        <f aca="false">IF(ISBLANK(A2442),"",SUMIF($A$3:$A2442,P$2,$B$3:$B2442))</f>
        <v/>
      </c>
      <c r="Q2442" s="0" t="str">
        <f aca="false">IF(ISBLANK(A2442),"",SUMIF($A$3:$A2442,Q$2,$B$3:$B2442))</f>
        <v/>
      </c>
      <c r="R2442" s="0" t="str">
        <f aca="false">IF(ISBLANK(A2442),"",SUMIF($A$3:$A2442,R$2,$B$3:$B2442))</f>
        <v/>
      </c>
      <c r="T2442" s="9" t="str">
        <f aca="false">IF(ISBLANK(A2442),"",IF($A2442=T$2,$C2442,T2441))</f>
        <v/>
      </c>
      <c r="U2442" s="9" t="str">
        <f aca="false">IF(ISBLANK(A2442),"",IF($A2442=U$2,$C2442,U2441))</f>
        <v/>
      </c>
      <c r="V2442" s="9" t="str">
        <f aca="false">IF(ISBLANK(A2442),"",IF($A2442=V$2,$C2442,V2441))</f>
        <v/>
      </c>
      <c r="W2442" s="9" t="str">
        <f aca="false">IF(ISBLANK(A2442),"",IF($A2442=W$2,$C2442,W2441))</f>
        <v/>
      </c>
    </row>
    <row r="2443" customFormat="false" ht="14.1" hidden="false" customHeight="false" outlineLevel="0" collapsed="false">
      <c r="H2443" s="8" t="n">
        <f aca="false">IF(ISBLANK(D2443),,LEFT(D2443,LEN(D2443)-6)*1)</f>
        <v>0</v>
      </c>
      <c r="I2443" s="9" t="str">
        <f aca="false">IF(ISBLANK(A2443),"",-B2443*C2443)</f>
        <v/>
      </c>
      <c r="J2443" s="9" t="str">
        <f aca="false">IF(ISBLANK(A2443),"",-SUM(I$3:I2443))</f>
        <v/>
      </c>
      <c r="K2443" s="9" t="str">
        <f aca="false">IF(ISBLANK(A2443),"",SUMPRODUCT(O2443:R2443,T2443:W2443)-J2443)</f>
        <v/>
      </c>
      <c r="L2443" s="5" t="str">
        <f aca="false">IF(ISBLANK(A2443),"",K2443/$M$1)</f>
        <v/>
      </c>
      <c r="M2443" s="5" t="str">
        <f aca="false">IF(ISBLANK(A2443),"",K2443/($M$1+SUM(K$3:K2442)))</f>
        <v/>
      </c>
      <c r="N2443" s="0" t="str">
        <f aca="false">IF(ISBLANK(A2443),"",IF(H2444=0,NETWORKDAYS($H$3,H2443,holiday!$B$2:$B$10),IF(DAY(H2443)&lt;DAY(H2444),NETWORKDAYS($H$3,H2443,holiday!$B$2:$B$10),0)))</f>
        <v/>
      </c>
      <c r="O2443" s="0" t="str">
        <f aca="false">IF(ISBLANK(A2443),"",SUMIF($A$3:$A2443,O$2,$B$3:$B2443))</f>
        <v/>
      </c>
      <c r="P2443" s="0" t="str">
        <f aca="false">IF(ISBLANK(A2443),"",SUMIF($A$3:$A2443,P$2,$B$3:$B2443))</f>
        <v/>
      </c>
      <c r="Q2443" s="0" t="str">
        <f aca="false">IF(ISBLANK(A2443),"",SUMIF($A$3:$A2443,Q$2,$B$3:$B2443))</f>
        <v/>
      </c>
      <c r="R2443" s="0" t="str">
        <f aca="false">IF(ISBLANK(A2443),"",SUMIF($A$3:$A2443,R$2,$B$3:$B2443))</f>
        <v/>
      </c>
      <c r="T2443" s="9" t="str">
        <f aca="false">IF(ISBLANK(A2443),"",IF($A2443=T$2,$C2443,T2442))</f>
        <v/>
      </c>
      <c r="U2443" s="9" t="str">
        <f aca="false">IF(ISBLANK(A2443),"",IF($A2443=U$2,$C2443,U2442))</f>
        <v/>
      </c>
      <c r="V2443" s="9" t="str">
        <f aca="false">IF(ISBLANK(A2443),"",IF($A2443=V$2,$C2443,V2442))</f>
        <v/>
      </c>
      <c r="W2443" s="9" t="str">
        <f aca="false">IF(ISBLANK(A2443),"",IF($A2443=W$2,$C2443,W2442))</f>
        <v/>
      </c>
    </row>
    <row r="2444" customFormat="false" ht="14.1" hidden="false" customHeight="false" outlineLevel="0" collapsed="false">
      <c r="H2444" s="8" t="n">
        <f aca="false">IF(ISBLANK(D2444),,LEFT(D2444,LEN(D2444)-6)*1)</f>
        <v>0</v>
      </c>
      <c r="I2444" s="9" t="str">
        <f aca="false">IF(ISBLANK(A2444),"",-B2444*C2444)</f>
        <v/>
      </c>
      <c r="J2444" s="9" t="str">
        <f aca="false">IF(ISBLANK(A2444),"",-SUM(I$3:I2444))</f>
        <v/>
      </c>
      <c r="K2444" s="9" t="str">
        <f aca="false">IF(ISBLANK(A2444),"",SUMPRODUCT(O2444:R2444,T2444:W2444)-J2444)</f>
        <v/>
      </c>
      <c r="L2444" s="5" t="str">
        <f aca="false">IF(ISBLANK(A2444),"",K2444/$M$1)</f>
        <v/>
      </c>
      <c r="M2444" s="5" t="str">
        <f aca="false">IF(ISBLANK(A2444),"",K2444/($M$1+SUM(K$3:K2443)))</f>
        <v/>
      </c>
      <c r="N2444" s="0" t="str">
        <f aca="false">IF(ISBLANK(A2444),"",IF(H2445=0,NETWORKDAYS($H$3,H2444,holiday!$B$2:$B$10),IF(DAY(H2444)&lt;DAY(H2445),NETWORKDAYS($H$3,H2444,holiday!$B$2:$B$10),0)))</f>
        <v/>
      </c>
      <c r="O2444" s="0" t="str">
        <f aca="false">IF(ISBLANK(A2444),"",SUMIF($A$3:$A2444,O$2,$B$3:$B2444))</f>
        <v/>
      </c>
      <c r="P2444" s="0" t="str">
        <f aca="false">IF(ISBLANK(A2444),"",SUMIF($A$3:$A2444,P$2,$B$3:$B2444))</f>
        <v/>
      </c>
      <c r="Q2444" s="0" t="str">
        <f aca="false">IF(ISBLANK(A2444),"",SUMIF($A$3:$A2444,Q$2,$B$3:$B2444))</f>
        <v/>
      </c>
      <c r="R2444" s="0" t="str">
        <f aca="false">IF(ISBLANK(A2444),"",SUMIF($A$3:$A2444,R$2,$B$3:$B2444))</f>
        <v/>
      </c>
      <c r="T2444" s="9" t="str">
        <f aca="false">IF(ISBLANK(A2444),"",IF($A2444=T$2,$C2444,T2443))</f>
        <v/>
      </c>
      <c r="U2444" s="9" t="str">
        <f aca="false">IF(ISBLANK(A2444),"",IF($A2444=U$2,$C2444,U2443))</f>
        <v/>
      </c>
      <c r="V2444" s="9" t="str">
        <f aca="false">IF(ISBLANK(A2444),"",IF($A2444=V$2,$C2444,V2443))</f>
        <v/>
      </c>
      <c r="W2444" s="9" t="str">
        <f aca="false">IF(ISBLANK(A2444),"",IF($A2444=W$2,$C2444,W2443))</f>
        <v/>
      </c>
    </row>
    <row r="2445" customFormat="false" ht="14.1" hidden="false" customHeight="false" outlineLevel="0" collapsed="false">
      <c r="H2445" s="8" t="n">
        <f aca="false">IF(ISBLANK(D2445),,LEFT(D2445,LEN(D2445)-6)*1)</f>
        <v>0</v>
      </c>
      <c r="I2445" s="9" t="str">
        <f aca="false">IF(ISBLANK(A2445),"",-B2445*C2445)</f>
        <v/>
      </c>
      <c r="J2445" s="9" t="str">
        <f aca="false">IF(ISBLANK(A2445),"",-SUM(I$3:I2445))</f>
        <v/>
      </c>
      <c r="K2445" s="9" t="str">
        <f aca="false">IF(ISBLANK(A2445),"",SUMPRODUCT(O2445:R2445,T2445:W2445)-J2445)</f>
        <v/>
      </c>
      <c r="L2445" s="5" t="str">
        <f aca="false">IF(ISBLANK(A2445),"",K2445/$M$1)</f>
        <v/>
      </c>
      <c r="M2445" s="5" t="str">
        <f aca="false">IF(ISBLANK(A2445),"",K2445/($M$1+SUM(K$3:K2444)))</f>
        <v/>
      </c>
      <c r="N2445" s="0" t="str">
        <f aca="false">IF(ISBLANK(A2445),"",IF(H2446=0,NETWORKDAYS($H$3,H2445,holiday!$B$2:$B$10),IF(DAY(H2445)&lt;DAY(H2446),NETWORKDAYS($H$3,H2445,holiday!$B$2:$B$10),0)))</f>
        <v/>
      </c>
      <c r="O2445" s="0" t="str">
        <f aca="false">IF(ISBLANK(A2445),"",SUMIF($A$3:$A2445,O$2,$B$3:$B2445))</f>
        <v/>
      </c>
      <c r="P2445" s="0" t="str">
        <f aca="false">IF(ISBLANK(A2445),"",SUMIF($A$3:$A2445,P$2,$B$3:$B2445))</f>
        <v/>
      </c>
      <c r="Q2445" s="0" t="str">
        <f aca="false">IF(ISBLANK(A2445),"",SUMIF($A$3:$A2445,Q$2,$B$3:$B2445))</f>
        <v/>
      </c>
      <c r="R2445" s="0" t="str">
        <f aca="false">IF(ISBLANK(A2445),"",SUMIF($A$3:$A2445,R$2,$B$3:$B2445))</f>
        <v/>
      </c>
      <c r="T2445" s="9" t="str">
        <f aca="false">IF(ISBLANK(A2445),"",IF($A2445=T$2,$C2445,T2444))</f>
        <v/>
      </c>
      <c r="U2445" s="9" t="str">
        <f aca="false">IF(ISBLANK(A2445),"",IF($A2445=U$2,$C2445,U2444))</f>
        <v/>
      </c>
      <c r="V2445" s="9" t="str">
        <f aca="false">IF(ISBLANK(A2445),"",IF($A2445=V$2,$C2445,V2444))</f>
        <v/>
      </c>
      <c r="W2445" s="9" t="str">
        <f aca="false">IF(ISBLANK(A2445),"",IF($A2445=W$2,$C2445,W2444))</f>
        <v/>
      </c>
    </row>
    <row r="2446" customFormat="false" ht="14.1" hidden="false" customHeight="false" outlineLevel="0" collapsed="false">
      <c r="H2446" s="8" t="n">
        <f aca="false">IF(ISBLANK(D2446),,LEFT(D2446,LEN(D2446)-6)*1)</f>
        <v>0</v>
      </c>
      <c r="I2446" s="9" t="str">
        <f aca="false">IF(ISBLANK(A2446),"",-B2446*C2446)</f>
        <v/>
      </c>
      <c r="J2446" s="9" t="str">
        <f aca="false">IF(ISBLANK(A2446),"",-SUM(I$3:I2446))</f>
        <v/>
      </c>
      <c r="K2446" s="9" t="str">
        <f aca="false">IF(ISBLANK(A2446),"",SUMPRODUCT(O2446:R2446,T2446:W2446)-J2446)</f>
        <v/>
      </c>
      <c r="L2446" s="5" t="str">
        <f aca="false">IF(ISBLANK(A2446),"",K2446/$M$1)</f>
        <v/>
      </c>
      <c r="M2446" s="5" t="str">
        <f aca="false">IF(ISBLANK(A2446),"",K2446/($M$1+SUM(K$3:K2445)))</f>
        <v/>
      </c>
      <c r="N2446" s="0" t="str">
        <f aca="false">IF(ISBLANK(A2446),"",IF(H2447=0,NETWORKDAYS($H$3,H2446,holiday!$B$2:$B$10),IF(DAY(H2446)&lt;DAY(H2447),NETWORKDAYS($H$3,H2446,holiday!$B$2:$B$10),0)))</f>
        <v/>
      </c>
      <c r="O2446" s="0" t="str">
        <f aca="false">IF(ISBLANK(A2446),"",SUMIF($A$3:$A2446,O$2,$B$3:$B2446))</f>
        <v/>
      </c>
      <c r="P2446" s="0" t="str">
        <f aca="false">IF(ISBLANK(A2446),"",SUMIF($A$3:$A2446,P$2,$B$3:$B2446))</f>
        <v/>
      </c>
      <c r="Q2446" s="0" t="str">
        <f aca="false">IF(ISBLANK(A2446),"",SUMIF($A$3:$A2446,Q$2,$B$3:$B2446))</f>
        <v/>
      </c>
      <c r="R2446" s="0" t="str">
        <f aca="false">IF(ISBLANK(A2446),"",SUMIF($A$3:$A2446,R$2,$B$3:$B2446))</f>
        <v/>
      </c>
      <c r="T2446" s="9" t="str">
        <f aca="false">IF(ISBLANK(A2446),"",IF($A2446=T$2,$C2446,T2445))</f>
        <v/>
      </c>
      <c r="U2446" s="9" t="str">
        <f aca="false">IF(ISBLANK(A2446),"",IF($A2446=U$2,$C2446,U2445))</f>
        <v/>
      </c>
      <c r="V2446" s="9" t="str">
        <f aca="false">IF(ISBLANK(A2446),"",IF($A2446=V$2,$C2446,V2445))</f>
        <v/>
      </c>
      <c r="W2446" s="9" t="str">
        <f aca="false">IF(ISBLANK(A2446),"",IF($A2446=W$2,$C2446,W2445))</f>
        <v/>
      </c>
    </row>
    <row r="2447" customFormat="false" ht="14.1" hidden="false" customHeight="false" outlineLevel="0" collapsed="false">
      <c r="H2447" s="8" t="n">
        <f aca="false">IF(ISBLANK(D2447),,LEFT(D2447,LEN(D2447)-6)*1)</f>
        <v>0</v>
      </c>
      <c r="I2447" s="9" t="str">
        <f aca="false">IF(ISBLANK(A2447),"",-B2447*C2447)</f>
        <v/>
      </c>
      <c r="J2447" s="9" t="str">
        <f aca="false">IF(ISBLANK(A2447),"",-SUM(I$3:I2447))</f>
        <v/>
      </c>
      <c r="K2447" s="9" t="str">
        <f aca="false">IF(ISBLANK(A2447),"",SUMPRODUCT(O2447:R2447,T2447:W2447)-J2447)</f>
        <v/>
      </c>
      <c r="L2447" s="5" t="str">
        <f aca="false">IF(ISBLANK(A2447),"",K2447/$M$1)</f>
        <v/>
      </c>
      <c r="M2447" s="5" t="str">
        <f aca="false">IF(ISBLANK(A2447),"",K2447/($M$1+SUM(K$3:K2446)))</f>
        <v/>
      </c>
      <c r="N2447" s="0" t="str">
        <f aca="false">IF(ISBLANK(A2447),"",IF(H2448=0,NETWORKDAYS($H$3,H2447,holiday!$B$2:$B$10),IF(DAY(H2447)&lt;DAY(H2448),NETWORKDAYS($H$3,H2447,holiday!$B$2:$B$10),0)))</f>
        <v/>
      </c>
      <c r="O2447" s="0" t="str">
        <f aca="false">IF(ISBLANK(A2447),"",SUMIF($A$3:$A2447,O$2,$B$3:$B2447))</f>
        <v/>
      </c>
      <c r="P2447" s="0" t="str">
        <f aca="false">IF(ISBLANK(A2447),"",SUMIF($A$3:$A2447,P$2,$B$3:$B2447))</f>
        <v/>
      </c>
      <c r="Q2447" s="0" t="str">
        <f aca="false">IF(ISBLANK(A2447),"",SUMIF($A$3:$A2447,Q$2,$B$3:$B2447))</f>
        <v/>
      </c>
      <c r="R2447" s="0" t="str">
        <f aca="false">IF(ISBLANK(A2447),"",SUMIF($A$3:$A2447,R$2,$B$3:$B2447))</f>
        <v/>
      </c>
      <c r="T2447" s="9" t="str">
        <f aca="false">IF(ISBLANK(A2447),"",IF($A2447=T$2,$C2447,T2446))</f>
        <v/>
      </c>
      <c r="U2447" s="9" t="str">
        <f aca="false">IF(ISBLANK(A2447),"",IF($A2447=U$2,$C2447,U2446))</f>
        <v/>
      </c>
      <c r="V2447" s="9" t="str">
        <f aca="false">IF(ISBLANK(A2447),"",IF($A2447=V$2,$C2447,V2446))</f>
        <v/>
      </c>
      <c r="W2447" s="9" t="str">
        <f aca="false">IF(ISBLANK(A2447),"",IF($A2447=W$2,$C2447,W2446))</f>
        <v/>
      </c>
    </row>
    <row r="2448" customFormat="false" ht="14.1" hidden="false" customHeight="false" outlineLevel="0" collapsed="false">
      <c r="H2448" s="8" t="n">
        <f aca="false">IF(ISBLANK(D2448),,LEFT(D2448,LEN(D2448)-6)*1)</f>
        <v>0</v>
      </c>
      <c r="I2448" s="9" t="str">
        <f aca="false">IF(ISBLANK(A2448),"",-B2448*C2448)</f>
        <v/>
      </c>
      <c r="J2448" s="9" t="str">
        <f aca="false">IF(ISBLANK(A2448),"",-SUM(I$3:I2448))</f>
        <v/>
      </c>
      <c r="K2448" s="9" t="str">
        <f aca="false">IF(ISBLANK(A2448),"",SUMPRODUCT(O2448:R2448,T2448:W2448)-J2448)</f>
        <v/>
      </c>
      <c r="L2448" s="5" t="str">
        <f aca="false">IF(ISBLANK(A2448),"",K2448/$M$1)</f>
        <v/>
      </c>
      <c r="M2448" s="5" t="str">
        <f aca="false">IF(ISBLANK(A2448),"",K2448/($M$1+SUM(K$3:K2447)))</f>
        <v/>
      </c>
      <c r="N2448" s="0" t="str">
        <f aca="false">IF(ISBLANK(A2448),"",IF(H2449=0,NETWORKDAYS($H$3,H2448,holiday!$B$2:$B$10),IF(DAY(H2448)&lt;DAY(H2449),NETWORKDAYS($H$3,H2448,holiday!$B$2:$B$10),0)))</f>
        <v/>
      </c>
      <c r="O2448" s="0" t="str">
        <f aca="false">IF(ISBLANK(A2448),"",SUMIF($A$3:$A2448,O$2,$B$3:$B2448))</f>
        <v/>
      </c>
      <c r="P2448" s="0" t="str">
        <f aca="false">IF(ISBLANK(A2448),"",SUMIF($A$3:$A2448,P$2,$B$3:$B2448))</f>
        <v/>
      </c>
      <c r="Q2448" s="0" t="str">
        <f aca="false">IF(ISBLANK(A2448),"",SUMIF($A$3:$A2448,Q$2,$B$3:$B2448))</f>
        <v/>
      </c>
      <c r="R2448" s="0" t="str">
        <f aca="false">IF(ISBLANK(A2448),"",SUMIF($A$3:$A2448,R$2,$B$3:$B2448))</f>
        <v/>
      </c>
      <c r="T2448" s="9" t="str">
        <f aca="false">IF(ISBLANK(A2448),"",IF($A2448=T$2,$C2448,T2447))</f>
        <v/>
      </c>
      <c r="U2448" s="9" t="str">
        <f aca="false">IF(ISBLANK(A2448),"",IF($A2448=U$2,$C2448,U2447))</f>
        <v/>
      </c>
      <c r="V2448" s="9" t="str">
        <f aca="false">IF(ISBLANK(A2448),"",IF($A2448=V$2,$C2448,V2447))</f>
        <v/>
      </c>
      <c r="W2448" s="9" t="str">
        <f aca="false">IF(ISBLANK(A2448),"",IF($A2448=W$2,$C2448,W2447))</f>
        <v/>
      </c>
    </row>
    <row r="2449" customFormat="false" ht="14.1" hidden="false" customHeight="false" outlineLevel="0" collapsed="false">
      <c r="H2449" s="8" t="n">
        <f aca="false">IF(ISBLANK(D2449),,LEFT(D2449,LEN(D2449)-6)*1)</f>
        <v>0</v>
      </c>
      <c r="I2449" s="9" t="str">
        <f aca="false">IF(ISBLANK(A2449),"",-B2449*C2449)</f>
        <v/>
      </c>
      <c r="J2449" s="9" t="str">
        <f aca="false">IF(ISBLANK(A2449),"",-SUM(I$3:I2449))</f>
        <v/>
      </c>
      <c r="K2449" s="9" t="str">
        <f aca="false">IF(ISBLANK(A2449),"",SUMPRODUCT(O2449:R2449,T2449:W2449)-J2449)</f>
        <v/>
      </c>
      <c r="L2449" s="5" t="str">
        <f aca="false">IF(ISBLANK(A2449),"",K2449/$M$1)</f>
        <v/>
      </c>
      <c r="M2449" s="5" t="str">
        <f aca="false">IF(ISBLANK(A2449),"",K2449/($M$1+SUM(K$3:K2448)))</f>
        <v/>
      </c>
      <c r="N2449" s="0" t="str">
        <f aca="false">IF(ISBLANK(A2449),"",IF(H2450=0,NETWORKDAYS($H$3,H2449,holiday!$B$2:$B$10),IF(DAY(H2449)&lt;DAY(H2450),NETWORKDAYS($H$3,H2449,holiday!$B$2:$B$10),0)))</f>
        <v/>
      </c>
      <c r="O2449" s="0" t="str">
        <f aca="false">IF(ISBLANK(A2449),"",SUMIF($A$3:$A2449,O$2,$B$3:$B2449))</f>
        <v/>
      </c>
      <c r="P2449" s="0" t="str">
        <f aca="false">IF(ISBLANK(A2449),"",SUMIF($A$3:$A2449,P$2,$B$3:$B2449))</f>
        <v/>
      </c>
      <c r="Q2449" s="0" t="str">
        <f aca="false">IF(ISBLANK(A2449),"",SUMIF($A$3:$A2449,Q$2,$B$3:$B2449))</f>
        <v/>
      </c>
      <c r="R2449" s="0" t="str">
        <f aca="false">IF(ISBLANK(A2449),"",SUMIF($A$3:$A2449,R$2,$B$3:$B2449))</f>
        <v/>
      </c>
      <c r="T2449" s="9" t="str">
        <f aca="false">IF(ISBLANK(A2449),"",IF($A2449=T$2,$C2449,T2448))</f>
        <v/>
      </c>
      <c r="U2449" s="9" t="str">
        <f aca="false">IF(ISBLANK(A2449),"",IF($A2449=U$2,$C2449,U2448))</f>
        <v/>
      </c>
      <c r="V2449" s="9" t="str">
        <f aca="false">IF(ISBLANK(A2449),"",IF($A2449=V$2,$C2449,V2448))</f>
        <v/>
      </c>
      <c r="W2449" s="9" t="str">
        <f aca="false">IF(ISBLANK(A2449),"",IF($A2449=W$2,$C2449,W2448))</f>
        <v/>
      </c>
    </row>
    <row r="2450" customFormat="false" ht="14.1" hidden="false" customHeight="false" outlineLevel="0" collapsed="false">
      <c r="H2450" s="8" t="n">
        <f aca="false">IF(ISBLANK(D2450),,LEFT(D2450,LEN(D2450)-6)*1)</f>
        <v>0</v>
      </c>
      <c r="I2450" s="9" t="str">
        <f aca="false">IF(ISBLANK(A2450),"",-B2450*C2450)</f>
        <v/>
      </c>
      <c r="J2450" s="9" t="str">
        <f aca="false">IF(ISBLANK(A2450),"",-SUM(I$3:I2450))</f>
        <v/>
      </c>
      <c r="K2450" s="9" t="str">
        <f aca="false">IF(ISBLANK(A2450),"",SUMPRODUCT(O2450:R2450,T2450:W2450)-J2450)</f>
        <v/>
      </c>
      <c r="L2450" s="5" t="str">
        <f aca="false">IF(ISBLANK(A2450),"",K2450/$M$1)</f>
        <v/>
      </c>
      <c r="M2450" s="5" t="str">
        <f aca="false">IF(ISBLANK(A2450),"",K2450/($M$1+SUM(K$3:K2449)))</f>
        <v/>
      </c>
      <c r="N2450" s="0" t="str">
        <f aca="false">IF(ISBLANK(A2450),"",IF(H2451=0,NETWORKDAYS($H$3,H2450,holiday!$B$2:$B$10),IF(DAY(H2450)&lt;DAY(H2451),NETWORKDAYS($H$3,H2450,holiday!$B$2:$B$10),0)))</f>
        <v/>
      </c>
      <c r="O2450" s="0" t="str">
        <f aca="false">IF(ISBLANK(A2450),"",SUMIF($A$3:$A2450,O$2,$B$3:$B2450))</f>
        <v/>
      </c>
      <c r="P2450" s="0" t="str">
        <f aca="false">IF(ISBLANK(A2450),"",SUMIF($A$3:$A2450,P$2,$B$3:$B2450))</f>
        <v/>
      </c>
      <c r="Q2450" s="0" t="str">
        <f aca="false">IF(ISBLANK(A2450),"",SUMIF($A$3:$A2450,Q$2,$B$3:$B2450))</f>
        <v/>
      </c>
      <c r="R2450" s="0" t="str">
        <f aca="false">IF(ISBLANK(A2450),"",SUMIF($A$3:$A2450,R$2,$B$3:$B2450))</f>
        <v/>
      </c>
      <c r="T2450" s="9" t="str">
        <f aca="false">IF(ISBLANK(A2450),"",IF($A2450=T$2,$C2450,T2449))</f>
        <v/>
      </c>
      <c r="U2450" s="9" t="str">
        <f aca="false">IF(ISBLANK(A2450),"",IF($A2450=U$2,$C2450,U2449))</f>
        <v/>
      </c>
      <c r="V2450" s="9" t="str">
        <f aca="false">IF(ISBLANK(A2450),"",IF($A2450=V$2,$C2450,V2449))</f>
        <v/>
      </c>
      <c r="W2450" s="9" t="str">
        <f aca="false">IF(ISBLANK(A2450),"",IF($A2450=W$2,$C2450,W2449))</f>
        <v/>
      </c>
    </row>
    <row r="2451" customFormat="false" ht="14.1" hidden="false" customHeight="false" outlineLevel="0" collapsed="false">
      <c r="H2451" s="8" t="n">
        <f aca="false">IF(ISBLANK(D2451),,LEFT(D2451,LEN(D2451)-6)*1)</f>
        <v>0</v>
      </c>
      <c r="I2451" s="9" t="str">
        <f aca="false">IF(ISBLANK(A2451),"",-B2451*C2451)</f>
        <v/>
      </c>
      <c r="J2451" s="9" t="str">
        <f aca="false">IF(ISBLANK(A2451),"",-SUM(I$3:I2451))</f>
        <v/>
      </c>
      <c r="K2451" s="9" t="str">
        <f aca="false">IF(ISBLANK(A2451),"",SUMPRODUCT(O2451:R2451,T2451:W2451)-J2451)</f>
        <v/>
      </c>
      <c r="L2451" s="5" t="str">
        <f aca="false">IF(ISBLANK(A2451),"",K2451/$M$1)</f>
        <v/>
      </c>
      <c r="M2451" s="5" t="str">
        <f aca="false">IF(ISBLANK(A2451),"",K2451/($M$1+SUM(K$3:K2450)))</f>
        <v/>
      </c>
      <c r="N2451" s="0" t="str">
        <f aca="false">IF(ISBLANK(A2451),"",IF(H2452=0,NETWORKDAYS($H$3,H2451,holiday!$B$2:$B$10),IF(DAY(H2451)&lt;DAY(H2452),NETWORKDAYS($H$3,H2451,holiday!$B$2:$B$10),0)))</f>
        <v/>
      </c>
      <c r="O2451" s="0" t="str">
        <f aca="false">IF(ISBLANK(A2451),"",SUMIF($A$3:$A2451,O$2,$B$3:$B2451))</f>
        <v/>
      </c>
      <c r="P2451" s="0" t="str">
        <f aca="false">IF(ISBLANK(A2451),"",SUMIF($A$3:$A2451,P$2,$B$3:$B2451))</f>
        <v/>
      </c>
      <c r="Q2451" s="0" t="str">
        <f aca="false">IF(ISBLANK(A2451),"",SUMIF($A$3:$A2451,Q$2,$B$3:$B2451))</f>
        <v/>
      </c>
      <c r="R2451" s="0" t="str">
        <f aca="false">IF(ISBLANK(A2451),"",SUMIF($A$3:$A2451,R$2,$B$3:$B2451))</f>
        <v/>
      </c>
      <c r="T2451" s="9" t="str">
        <f aca="false">IF(ISBLANK(A2451),"",IF($A2451=T$2,$C2451,T2450))</f>
        <v/>
      </c>
      <c r="U2451" s="9" t="str">
        <f aca="false">IF(ISBLANK(A2451),"",IF($A2451=U$2,$C2451,U2450))</f>
        <v/>
      </c>
      <c r="V2451" s="9" t="str">
        <f aca="false">IF(ISBLANK(A2451),"",IF($A2451=V$2,$C2451,V2450))</f>
        <v/>
      </c>
      <c r="W2451" s="9" t="str">
        <f aca="false">IF(ISBLANK(A2451),"",IF($A2451=W$2,$C2451,W2450))</f>
        <v/>
      </c>
    </row>
    <row r="2452" customFormat="false" ht="14.1" hidden="false" customHeight="false" outlineLevel="0" collapsed="false">
      <c r="H2452" s="8" t="n">
        <f aca="false">IF(ISBLANK(D2452),,LEFT(D2452,LEN(D2452)-6)*1)</f>
        <v>0</v>
      </c>
      <c r="I2452" s="9" t="str">
        <f aca="false">IF(ISBLANK(A2452),"",-B2452*C2452)</f>
        <v/>
      </c>
      <c r="J2452" s="9" t="str">
        <f aca="false">IF(ISBLANK(A2452),"",-SUM(I$3:I2452))</f>
        <v/>
      </c>
      <c r="K2452" s="9" t="str">
        <f aca="false">IF(ISBLANK(A2452),"",SUMPRODUCT(O2452:R2452,T2452:W2452)-J2452)</f>
        <v/>
      </c>
      <c r="L2452" s="5" t="str">
        <f aca="false">IF(ISBLANK(A2452),"",K2452/$M$1)</f>
        <v/>
      </c>
      <c r="M2452" s="5" t="str">
        <f aca="false">IF(ISBLANK(A2452),"",K2452/($M$1+SUM(K$3:K2451)))</f>
        <v/>
      </c>
      <c r="N2452" s="0" t="str">
        <f aca="false">IF(ISBLANK(A2452),"",IF(H2453=0,NETWORKDAYS($H$3,H2452,holiday!$B$2:$B$10),IF(DAY(H2452)&lt;DAY(H2453),NETWORKDAYS($H$3,H2452,holiday!$B$2:$B$10),0)))</f>
        <v/>
      </c>
      <c r="O2452" s="0" t="str">
        <f aca="false">IF(ISBLANK(A2452),"",SUMIF($A$3:$A2452,O$2,$B$3:$B2452))</f>
        <v/>
      </c>
      <c r="P2452" s="0" t="str">
        <f aca="false">IF(ISBLANK(A2452),"",SUMIF($A$3:$A2452,P$2,$B$3:$B2452))</f>
        <v/>
      </c>
      <c r="Q2452" s="0" t="str">
        <f aca="false">IF(ISBLANK(A2452),"",SUMIF($A$3:$A2452,Q$2,$B$3:$B2452))</f>
        <v/>
      </c>
      <c r="R2452" s="0" t="str">
        <f aca="false">IF(ISBLANK(A2452),"",SUMIF($A$3:$A2452,R$2,$B$3:$B2452))</f>
        <v/>
      </c>
      <c r="T2452" s="9" t="str">
        <f aca="false">IF(ISBLANK(A2452),"",IF($A2452=T$2,$C2452,T2451))</f>
        <v/>
      </c>
      <c r="U2452" s="9" t="str">
        <f aca="false">IF(ISBLANK(A2452),"",IF($A2452=U$2,$C2452,U2451))</f>
        <v/>
      </c>
      <c r="V2452" s="9" t="str">
        <f aca="false">IF(ISBLANK(A2452),"",IF($A2452=V$2,$C2452,V2451))</f>
        <v/>
      </c>
      <c r="W2452" s="9" t="str">
        <f aca="false">IF(ISBLANK(A2452),"",IF($A2452=W$2,$C2452,W2451))</f>
        <v/>
      </c>
    </row>
    <row r="2453" customFormat="false" ht="14.1" hidden="false" customHeight="false" outlineLevel="0" collapsed="false">
      <c r="H2453" s="8" t="n">
        <f aca="false">IF(ISBLANK(D2453),,LEFT(D2453,LEN(D2453)-6)*1)</f>
        <v>0</v>
      </c>
      <c r="I2453" s="9" t="str">
        <f aca="false">IF(ISBLANK(A2453),"",-B2453*C2453)</f>
        <v/>
      </c>
      <c r="J2453" s="9" t="str">
        <f aca="false">IF(ISBLANK(A2453),"",-SUM(I$3:I2453))</f>
        <v/>
      </c>
      <c r="K2453" s="9" t="str">
        <f aca="false">IF(ISBLANK(A2453),"",SUMPRODUCT(O2453:R2453,T2453:W2453)-J2453)</f>
        <v/>
      </c>
      <c r="L2453" s="5" t="str">
        <f aca="false">IF(ISBLANK(A2453),"",K2453/$M$1)</f>
        <v/>
      </c>
      <c r="M2453" s="5" t="str">
        <f aca="false">IF(ISBLANK(A2453),"",K2453/($M$1+SUM(K$3:K2452)))</f>
        <v/>
      </c>
      <c r="N2453" s="0" t="str">
        <f aca="false">IF(ISBLANK(A2453),"",IF(H2454=0,NETWORKDAYS($H$3,H2453,holiday!$B$2:$B$10),IF(DAY(H2453)&lt;DAY(H2454),NETWORKDAYS($H$3,H2453,holiday!$B$2:$B$10),0)))</f>
        <v/>
      </c>
      <c r="O2453" s="0" t="str">
        <f aca="false">IF(ISBLANK(A2453),"",SUMIF($A$3:$A2453,O$2,$B$3:$B2453))</f>
        <v/>
      </c>
      <c r="P2453" s="0" t="str">
        <f aca="false">IF(ISBLANK(A2453),"",SUMIF($A$3:$A2453,P$2,$B$3:$B2453))</f>
        <v/>
      </c>
      <c r="Q2453" s="0" t="str">
        <f aca="false">IF(ISBLANK(A2453),"",SUMIF($A$3:$A2453,Q$2,$B$3:$B2453))</f>
        <v/>
      </c>
      <c r="R2453" s="0" t="str">
        <f aca="false">IF(ISBLANK(A2453),"",SUMIF($A$3:$A2453,R$2,$B$3:$B2453))</f>
        <v/>
      </c>
      <c r="T2453" s="9" t="str">
        <f aca="false">IF(ISBLANK(A2453),"",IF($A2453=T$2,$C2453,T2452))</f>
        <v/>
      </c>
      <c r="U2453" s="9" t="str">
        <f aca="false">IF(ISBLANK(A2453),"",IF($A2453=U$2,$C2453,U2452))</f>
        <v/>
      </c>
      <c r="V2453" s="9" t="str">
        <f aca="false">IF(ISBLANK(A2453),"",IF($A2453=V$2,$C2453,V2452))</f>
        <v/>
      </c>
      <c r="W2453" s="9" t="str">
        <f aca="false">IF(ISBLANK(A2453),"",IF($A2453=W$2,$C2453,W2452))</f>
        <v/>
      </c>
    </row>
    <row r="2454" customFormat="false" ht="14.1" hidden="false" customHeight="false" outlineLevel="0" collapsed="false">
      <c r="H2454" s="8" t="n">
        <f aca="false">IF(ISBLANK(D2454),,LEFT(D2454,LEN(D2454)-6)*1)</f>
        <v>0</v>
      </c>
      <c r="I2454" s="9" t="str">
        <f aca="false">IF(ISBLANK(A2454),"",-B2454*C2454)</f>
        <v/>
      </c>
      <c r="J2454" s="9" t="str">
        <f aca="false">IF(ISBLANK(A2454),"",-SUM(I$3:I2454))</f>
        <v/>
      </c>
      <c r="K2454" s="9" t="str">
        <f aca="false">IF(ISBLANK(A2454),"",SUMPRODUCT(O2454:R2454,T2454:W2454)-J2454)</f>
        <v/>
      </c>
      <c r="L2454" s="5" t="str">
        <f aca="false">IF(ISBLANK(A2454),"",K2454/$M$1)</f>
        <v/>
      </c>
      <c r="M2454" s="5" t="str">
        <f aca="false">IF(ISBLANK(A2454),"",K2454/($M$1+SUM(K$3:K2453)))</f>
        <v/>
      </c>
      <c r="N2454" s="0" t="str">
        <f aca="false">IF(ISBLANK(A2454),"",IF(H2455=0,NETWORKDAYS($H$3,H2454,holiday!$B$2:$B$10),IF(DAY(H2454)&lt;DAY(H2455),NETWORKDAYS($H$3,H2454,holiday!$B$2:$B$10),0)))</f>
        <v/>
      </c>
      <c r="O2454" s="0" t="str">
        <f aca="false">IF(ISBLANK(A2454),"",SUMIF($A$3:$A2454,O$2,$B$3:$B2454))</f>
        <v/>
      </c>
      <c r="P2454" s="0" t="str">
        <f aca="false">IF(ISBLANK(A2454),"",SUMIF($A$3:$A2454,P$2,$B$3:$B2454))</f>
        <v/>
      </c>
      <c r="Q2454" s="0" t="str">
        <f aca="false">IF(ISBLANK(A2454),"",SUMIF($A$3:$A2454,Q$2,$B$3:$B2454))</f>
        <v/>
      </c>
      <c r="R2454" s="0" t="str">
        <f aca="false">IF(ISBLANK(A2454),"",SUMIF($A$3:$A2454,R$2,$B$3:$B2454))</f>
        <v/>
      </c>
      <c r="T2454" s="9" t="str">
        <f aca="false">IF(ISBLANK(A2454),"",IF($A2454=T$2,$C2454,T2453))</f>
        <v/>
      </c>
      <c r="U2454" s="9" t="str">
        <f aca="false">IF(ISBLANK(A2454),"",IF($A2454=U$2,$C2454,U2453))</f>
        <v/>
      </c>
      <c r="V2454" s="9" t="str">
        <f aca="false">IF(ISBLANK(A2454),"",IF($A2454=V$2,$C2454,V2453))</f>
        <v/>
      </c>
      <c r="W2454" s="9" t="str">
        <f aca="false">IF(ISBLANK(A2454),"",IF($A2454=W$2,$C2454,W2453))</f>
        <v/>
      </c>
    </row>
    <row r="2455" customFormat="false" ht="14.1" hidden="false" customHeight="false" outlineLevel="0" collapsed="false">
      <c r="H2455" s="8" t="n">
        <f aca="false">IF(ISBLANK(D2455),,LEFT(D2455,LEN(D2455)-6)*1)</f>
        <v>0</v>
      </c>
      <c r="I2455" s="9" t="str">
        <f aca="false">IF(ISBLANK(A2455),"",-B2455*C2455)</f>
        <v/>
      </c>
      <c r="J2455" s="9" t="str">
        <f aca="false">IF(ISBLANK(A2455),"",-SUM(I$3:I2455))</f>
        <v/>
      </c>
      <c r="K2455" s="9" t="str">
        <f aca="false">IF(ISBLANK(A2455),"",SUMPRODUCT(O2455:R2455,T2455:W2455)-J2455)</f>
        <v/>
      </c>
      <c r="L2455" s="5" t="str">
        <f aca="false">IF(ISBLANK(A2455),"",K2455/$M$1)</f>
        <v/>
      </c>
      <c r="M2455" s="5" t="str">
        <f aca="false">IF(ISBLANK(A2455),"",K2455/($M$1+SUM(K$3:K2454)))</f>
        <v/>
      </c>
      <c r="N2455" s="0" t="str">
        <f aca="false">IF(ISBLANK(A2455),"",IF(H2456=0,NETWORKDAYS($H$3,H2455,holiday!$B$2:$B$10),IF(DAY(H2455)&lt;DAY(H2456),NETWORKDAYS($H$3,H2455,holiday!$B$2:$B$10),0)))</f>
        <v/>
      </c>
      <c r="O2455" s="0" t="str">
        <f aca="false">IF(ISBLANK(A2455),"",SUMIF($A$3:$A2455,O$2,$B$3:$B2455))</f>
        <v/>
      </c>
      <c r="P2455" s="0" t="str">
        <f aca="false">IF(ISBLANK(A2455),"",SUMIF($A$3:$A2455,P$2,$B$3:$B2455))</f>
        <v/>
      </c>
      <c r="Q2455" s="0" t="str">
        <f aca="false">IF(ISBLANK(A2455),"",SUMIF($A$3:$A2455,Q$2,$B$3:$B2455))</f>
        <v/>
      </c>
      <c r="R2455" s="0" t="str">
        <f aca="false">IF(ISBLANK(A2455),"",SUMIF($A$3:$A2455,R$2,$B$3:$B2455))</f>
        <v/>
      </c>
      <c r="T2455" s="9" t="str">
        <f aca="false">IF(ISBLANK(A2455),"",IF($A2455=T$2,$C2455,T2454))</f>
        <v/>
      </c>
      <c r="U2455" s="9" t="str">
        <f aca="false">IF(ISBLANK(A2455),"",IF($A2455=U$2,$C2455,U2454))</f>
        <v/>
      </c>
      <c r="V2455" s="9" t="str">
        <f aca="false">IF(ISBLANK(A2455),"",IF($A2455=V$2,$C2455,V2454))</f>
        <v/>
      </c>
      <c r="W2455" s="9" t="str">
        <f aca="false">IF(ISBLANK(A2455),"",IF($A2455=W$2,$C2455,W2454))</f>
        <v/>
      </c>
    </row>
    <row r="2456" customFormat="false" ht="14.1" hidden="false" customHeight="false" outlineLevel="0" collapsed="false">
      <c r="H2456" s="8" t="n">
        <f aca="false">IF(ISBLANK(D2456),,LEFT(D2456,LEN(D2456)-6)*1)</f>
        <v>0</v>
      </c>
      <c r="I2456" s="9" t="str">
        <f aca="false">IF(ISBLANK(A2456),"",-B2456*C2456)</f>
        <v/>
      </c>
      <c r="J2456" s="9" t="str">
        <f aca="false">IF(ISBLANK(A2456),"",-SUM(I$3:I2456))</f>
        <v/>
      </c>
      <c r="K2456" s="9" t="str">
        <f aca="false">IF(ISBLANK(A2456),"",SUMPRODUCT(O2456:R2456,T2456:W2456)-J2456)</f>
        <v/>
      </c>
      <c r="L2456" s="5" t="str">
        <f aca="false">IF(ISBLANK(A2456),"",K2456/$M$1)</f>
        <v/>
      </c>
      <c r="M2456" s="5" t="str">
        <f aca="false">IF(ISBLANK(A2456),"",K2456/($M$1+SUM(K$3:K2455)))</f>
        <v/>
      </c>
      <c r="N2456" s="0" t="str">
        <f aca="false">IF(ISBLANK(A2456),"",IF(H2457=0,NETWORKDAYS($H$3,H2456,holiday!$B$2:$B$10),IF(DAY(H2456)&lt;DAY(H2457),NETWORKDAYS($H$3,H2456,holiday!$B$2:$B$10),0)))</f>
        <v/>
      </c>
      <c r="O2456" s="0" t="str">
        <f aca="false">IF(ISBLANK(A2456),"",SUMIF($A$3:$A2456,O$2,$B$3:$B2456))</f>
        <v/>
      </c>
      <c r="P2456" s="0" t="str">
        <f aca="false">IF(ISBLANK(A2456),"",SUMIF($A$3:$A2456,P$2,$B$3:$B2456))</f>
        <v/>
      </c>
      <c r="Q2456" s="0" t="str">
        <f aca="false">IF(ISBLANK(A2456),"",SUMIF($A$3:$A2456,Q$2,$B$3:$B2456))</f>
        <v/>
      </c>
      <c r="R2456" s="0" t="str">
        <f aca="false">IF(ISBLANK(A2456),"",SUMIF($A$3:$A2456,R$2,$B$3:$B2456))</f>
        <v/>
      </c>
      <c r="T2456" s="9" t="str">
        <f aca="false">IF(ISBLANK(A2456),"",IF($A2456=T$2,$C2456,T2455))</f>
        <v/>
      </c>
      <c r="U2456" s="9" t="str">
        <f aca="false">IF(ISBLANK(A2456),"",IF($A2456=U$2,$C2456,U2455))</f>
        <v/>
      </c>
      <c r="V2456" s="9" t="str">
        <f aca="false">IF(ISBLANK(A2456),"",IF($A2456=V$2,$C2456,V2455))</f>
        <v/>
      </c>
      <c r="W2456" s="9" t="str">
        <f aca="false">IF(ISBLANK(A2456),"",IF($A2456=W$2,$C2456,W2455))</f>
        <v/>
      </c>
    </row>
    <row r="2457" customFormat="false" ht="14.1" hidden="false" customHeight="false" outlineLevel="0" collapsed="false">
      <c r="H2457" s="8" t="n">
        <f aca="false">IF(ISBLANK(D2457),,LEFT(D2457,LEN(D2457)-6)*1)</f>
        <v>0</v>
      </c>
      <c r="I2457" s="9" t="str">
        <f aca="false">IF(ISBLANK(A2457),"",-B2457*C2457)</f>
        <v/>
      </c>
      <c r="J2457" s="9" t="str">
        <f aca="false">IF(ISBLANK(A2457),"",-SUM(I$3:I2457))</f>
        <v/>
      </c>
      <c r="K2457" s="9" t="str">
        <f aca="false">IF(ISBLANK(A2457),"",SUMPRODUCT(O2457:R2457,T2457:W2457)-J2457)</f>
        <v/>
      </c>
      <c r="L2457" s="5" t="str">
        <f aca="false">IF(ISBLANK(A2457),"",K2457/$M$1)</f>
        <v/>
      </c>
      <c r="M2457" s="5" t="str">
        <f aca="false">IF(ISBLANK(A2457),"",K2457/($M$1+SUM(K$3:K2456)))</f>
        <v/>
      </c>
      <c r="N2457" s="0" t="str">
        <f aca="false">IF(ISBLANK(A2457),"",IF(H2458=0,NETWORKDAYS($H$3,H2457,holiday!$B$2:$B$10),IF(DAY(H2457)&lt;DAY(H2458),NETWORKDAYS($H$3,H2457,holiday!$B$2:$B$10),0)))</f>
        <v/>
      </c>
      <c r="O2457" s="0" t="str">
        <f aca="false">IF(ISBLANK(A2457),"",SUMIF($A$3:$A2457,O$2,$B$3:$B2457))</f>
        <v/>
      </c>
      <c r="P2457" s="0" t="str">
        <f aca="false">IF(ISBLANK(A2457),"",SUMIF($A$3:$A2457,P$2,$B$3:$B2457))</f>
        <v/>
      </c>
      <c r="Q2457" s="0" t="str">
        <f aca="false">IF(ISBLANK(A2457),"",SUMIF($A$3:$A2457,Q$2,$B$3:$B2457))</f>
        <v/>
      </c>
      <c r="R2457" s="0" t="str">
        <f aca="false">IF(ISBLANK(A2457),"",SUMIF($A$3:$A2457,R$2,$B$3:$B2457))</f>
        <v/>
      </c>
      <c r="T2457" s="9" t="str">
        <f aca="false">IF(ISBLANK(A2457),"",IF($A2457=T$2,$C2457,T2456))</f>
        <v/>
      </c>
      <c r="U2457" s="9" t="str">
        <f aca="false">IF(ISBLANK(A2457),"",IF($A2457=U$2,$C2457,U2456))</f>
        <v/>
      </c>
      <c r="V2457" s="9" t="str">
        <f aca="false">IF(ISBLANK(A2457),"",IF($A2457=V$2,$C2457,V2456))</f>
        <v/>
      </c>
      <c r="W2457" s="9" t="str">
        <f aca="false">IF(ISBLANK(A2457),"",IF($A2457=W$2,$C2457,W2456))</f>
        <v/>
      </c>
    </row>
    <row r="2458" customFormat="false" ht="14.1" hidden="false" customHeight="false" outlineLevel="0" collapsed="false">
      <c r="H2458" s="8" t="n">
        <f aca="false">IF(ISBLANK(D2458),,LEFT(D2458,LEN(D2458)-6)*1)</f>
        <v>0</v>
      </c>
      <c r="I2458" s="9" t="str">
        <f aca="false">IF(ISBLANK(A2458),"",-B2458*C2458)</f>
        <v/>
      </c>
      <c r="J2458" s="9" t="str">
        <f aca="false">IF(ISBLANK(A2458),"",-SUM(I$3:I2458))</f>
        <v/>
      </c>
      <c r="K2458" s="9" t="str">
        <f aca="false">IF(ISBLANK(A2458),"",SUMPRODUCT(O2458:R2458,T2458:W2458)-J2458)</f>
        <v/>
      </c>
      <c r="L2458" s="5" t="str">
        <f aca="false">IF(ISBLANK(A2458),"",K2458/$M$1)</f>
        <v/>
      </c>
      <c r="M2458" s="5" t="str">
        <f aca="false">IF(ISBLANK(A2458),"",K2458/($M$1+SUM(K$3:K2457)))</f>
        <v/>
      </c>
      <c r="N2458" s="0" t="str">
        <f aca="false">IF(ISBLANK(A2458),"",IF(H2459=0,NETWORKDAYS($H$3,H2458,holiday!$B$2:$B$10),IF(DAY(H2458)&lt;DAY(H2459),NETWORKDAYS($H$3,H2458,holiday!$B$2:$B$10),0)))</f>
        <v/>
      </c>
      <c r="O2458" s="0" t="str">
        <f aca="false">IF(ISBLANK(A2458),"",SUMIF($A$3:$A2458,O$2,$B$3:$B2458))</f>
        <v/>
      </c>
      <c r="P2458" s="0" t="str">
        <f aca="false">IF(ISBLANK(A2458),"",SUMIF($A$3:$A2458,P$2,$B$3:$B2458))</f>
        <v/>
      </c>
      <c r="Q2458" s="0" t="str">
        <f aca="false">IF(ISBLANK(A2458),"",SUMIF($A$3:$A2458,Q$2,$B$3:$B2458))</f>
        <v/>
      </c>
      <c r="R2458" s="0" t="str">
        <f aca="false">IF(ISBLANK(A2458),"",SUMIF($A$3:$A2458,R$2,$B$3:$B2458))</f>
        <v/>
      </c>
      <c r="T2458" s="9" t="str">
        <f aca="false">IF(ISBLANK(A2458),"",IF($A2458=T$2,$C2458,T2457))</f>
        <v/>
      </c>
      <c r="U2458" s="9" t="str">
        <f aca="false">IF(ISBLANK(A2458),"",IF($A2458=U$2,$C2458,U2457))</f>
        <v/>
      </c>
      <c r="V2458" s="9" t="str">
        <f aca="false">IF(ISBLANK(A2458),"",IF($A2458=V$2,$C2458,V2457))</f>
        <v/>
      </c>
      <c r="W2458" s="9" t="str">
        <f aca="false">IF(ISBLANK(A2458),"",IF($A2458=W$2,$C2458,W2457))</f>
        <v/>
      </c>
    </row>
    <row r="2459" customFormat="false" ht="14.1" hidden="false" customHeight="false" outlineLevel="0" collapsed="false">
      <c r="H2459" s="8" t="n">
        <f aca="false">IF(ISBLANK(D2459),,LEFT(D2459,LEN(D2459)-6)*1)</f>
        <v>0</v>
      </c>
      <c r="I2459" s="9" t="str">
        <f aca="false">IF(ISBLANK(A2459),"",-B2459*C2459)</f>
        <v/>
      </c>
      <c r="J2459" s="9" t="str">
        <f aca="false">IF(ISBLANK(A2459),"",-SUM(I$3:I2459))</f>
        <v/>
      </c>
      <c r="K2459" s="9" t="str">
        <f aca="false">IF(ISBLANK(A2459),"",SUMPRODUCT(O2459:R2459,T2459:W2459)-J2459)</f>
        <v/>
      </c>
      <c r="L2459" s="5" t="str">
        <f aca="false">IF(ISBLANK(A2459),"",K2459/$M$1)</f>
        <v/>
      </c>
      <c r="M2459" s="5" t="str">
        <f aca="false">IF(ISBLANK(A2459),"",K2459/($M$1+SUM(K$3:K2458)))</f>
        <v/>
      </c>
      <c r="N2459" s="0" t="str">
        <f aca="false">IF(ISBLANK(A2459),"",IF(H2460=0,NETWORKDAYS($H$3,H2459,holiday!$B$2:$B$10),IF(DAY(H2459)&lt;DAY(H2460),NETWORKDAYS($H$3,H2459,holiday!$B$2:$B$10),0)))</f>
        <v/>
      </c>
      <c r="O2459" s="0" t="str">
        <f aca="false">IF(ISBLANK(A2459),"",SUMIF($A$3:$A2459,O$2,$B$3:$B2459))</f>
        <v/>
      </c>
      <c r="P2459" s="0" t="str">
        <f aca="false">IF(ISBLANK(A2459),"",SUMIF($A$3:$A2459,P$2,$B$3:$B2459))</f>
        <v/>
      </c>
      <c r="Q2459" s="0" t="str">
        <f aca="false">IF(ISBLANK(A2459),"",SUMIF($A$3:$A2459,Q$2,$B$3:$B2459))</f>
        <v/>
      </c>
      <c r="R2459" s="0" t="str">
        <f aca="false">IF(ISBLANK(A2459),"",SUMIF($A$3:$A2459,R$2,$B$3:$B2459))</f>
        <v/>
      </c>
      <c r="T2459" s="9" t="str">
        <f aca="false">IF(ISBLANK(A2459),"",IF($A2459=T$2,$C2459,T2458))</f>
        <v/>
      </c>
      <c r="U2459" s="9" t="str">
        <f aca="false">IF(ISBLANK(A2459),"",IF($A2459=U$2,$C2459,U2458))</f>
        <v/>
      </c>
      <c r="V2459" s="9" t="str">
        <f aca="false">IF(ISBLANK(A2459),"",IF($A2459=V$2,$C2459,V2458))</f>
        <v/>
      </c>
      <c r="W2459" s="9" t="str">
        <f aca="false">IF(ISBLANK(A2459),"",IF($A2459=W$2,$C2459,W2458))</f>
        <v/>
      </c>
    </row>
    <row r="2460" customFormat="false" ht="14.1" hidden="false" customHeight="false" outlineLevel="0" collapsed="false">
      <c r="H2460" s="8" t="n">
        <f aca="false">IF(ISBLANK(D2460),,LEFT(D2460,LEN(D2460)-6)*1)</f>
        <v>0</v>
      </c>
      <c r="I2460" s="9" t="str">
        <f aca="false">IF(ISBLANK(A2460),"",-B2460*C2460)</f>
        <v/>
      </c>
      <c r="J2460" s="9" t="str">
        <f aca="false">IF(ISBLANK(A2460),"",-SUM(I$3:I2460))</f>
        <v/>
      </c>
      <c r="K2460" s="9" t="str">
        <f aca="false">IF(ISBLANK(A2460),"",SUMPRODUCT(O2460:R2460,T2460:W2460)-J2460)</f>
        <v/>
      </c>
      <c r="L2460" s="5" t="str">
        <f aca="false">IF(ISBLANK(A2460),"",K2460/$M$1)</f>
        <v/>
      </c>
      <c r="M2460" s="5" t="str">
        <f aca="false">IF(ISBLANK(A2460),"",K2460/($M$1+SUM(K$3:K2459)))</f>
        <v/>
      </c>
      <c r="N2460" s="0" t="str">
        <f aca="false">IF(ISBLANK(A2460),"",IF(H2461=0,NETWORKDAYS($H$3,H2460,holiday!$B$2:$B$10),IF(DAY(H2460)&lt;DAY(H2461),NETWORKDAYS($H$3,H2460,holiday!$B$2:$B$10),0)))</f>
        <v/>
      </c>
      <c r="O2460" s="0" t="str">
        <f aca="false">IF(ISBLANK(A2460),"",SUMIF($A$3:$A2460,O$2,$B$3:$B2460))</f>
        <v/>
      </c>
      <c r="P2460" s="0" t="str">
        <f aca="false">IF(ISBLANK(A2460),"",SUMIF($A$3:$A2460,P$2,$B$3:$B2460))</f>
        <v/>
      </c>
      <c r="Q2460" s="0" t="str">
        <f aca="false">IF(ISBLANK(A2460),"",SUMIF($A$3:$A2460,Q$2,$B$3:$B2460))</f>
        <v/>
      </c>
      <c r="R2460" s="0" t="str">
        <f aca="false">IF(ISBLANK(A2460),"",SUMIF($A$3:$A2460,R$2,$B$3:$B2460))</f>
        <v/>
      </c>
      <c r="T2460" s="9" t="str">
        <f aca="false">IF(ISBLANK(A2460),"",IF($A2460=T$2,$C2460,T2459))</f>
        <v/>
      </c>
      <c r="U2460" s="9" t="str">
        <f aca="false">IF(ISBLANK(A2460),"",IF($A2460=U$2,$C2460,U2459))</f>
        <v/>
      </c>
      <c r="V2460" s="9" t="str">
        <f aca="false">IF(ISBLANK(A2460),"",IF($A2460=V$2,$C2460,V2459))</f>
        <v/>
      </c>
      <c r="W2460" s="9" t="str">
        <f aca="false">IF(ISBLANK(A2460),"",IF($A2460=W$2,$C2460,W2459))</f>
        <v/>
      </c>
    </row>
    <row r="2461" customFormat="false" ht="14.1" hidden="false" customHeight="false" outlineLevel="0" collapsed="false">
      <c r="H2461" s="8" t="n">
        <f aca="false">IF(ISBLANK(D2461),,LEFT(D2461,LEN(D2461)-6)*1)</f>
        <v>0</v>
      </c>
      <c r="I2461" s="9" t="str">
        <f aca="false">IF(ISBLANK(A2461),"",-B2461*C2461)</f>
        <v/>
      </c>
      <c r="J2461" s="9" t="str">
        <f aca="false">IF(ISBLANK(A2461),"",-SUM(I$3:I2461))</f>
        <v/>
      </c>
      <c r="K2461" s="9" t="str">
        <f aca="false">IF(ISBLANK(A2461),"",SUMPRODUCT(O2461:R2461,T2461:W2461)-J2461)</f>
        <v/>
      </c>
      <c r="L2461" s="5" t="str">
        <f aca="false">IF(ISBLANK(A2461),"",K2461/$M$1)</f>
        <v/>
      </c>
      <c r="M2461" s="5" t="str">
        <f aca="false">IF(ISBLANK(A2461),"",K2461/($M$1+SUM(K$3:K2460)))</f>
        <v/>
      </c>
      <c r="N2461" s="0" t="str">
        <f aca="false">IF(ISBLANK(A2461),"",IF(H2462=0,NETWORKDAYS($H$3,H2461,holiday!$B$2:$B$10),IF(DAY(H2461)&lt;DAY(H2462),NETWORKDAYS($H$3,H2461,holiday!$B$2:$B$10),0)))</f>
        <v/>
      </c>
      <c r="O2461" s="0" t="str">
        <f aca="false">IF(ISBLANK(A2461),"",SUMIF($A$3:$A2461,O$2,$B$3:$B2461))</f>
        <v/>
      </c>
      <c r="P2461" s="0" t="str">
        <f aca="false">IF(ISBLANK(A2461),"",SUMIF($A$3:$A2461,P$2,$B$3:$B2461))</f>
        <v/>
      </c>
      <c r="Q2461" s="0" t="str">
        <f aca="false">IF(ISBLANK(A2461),"",SUMIF($A$3:$A2461,Q$2,$B$3:$B2461))</f>
        <v/>
      </c>
      <c r="R2461" s="0" t="str">
        <f aca="false">IF(ISBLANK(A2461),"",SUMIF($A$3:$A2461,R$2,$B$3:$B2461))</f>
        <v/>
      </c>
      <c r="T2461" s="9" t="str">
        <f aca="false">IF(ISBLANK(A2461),"",IF($A2461=T$2,$C2461,T2460))</f>
        <v/>
      </c>
      <c r="U2461" s="9" t="str">
        <f aca="false">IF(ISBLANK(A2461),"",IF($A2461=U$2,$C2461,U2460))</f>
        <v/>
      </c>
      <c r="V2461" s="9" t="str">
        <f aca="false">IF(ISBLANK(A2461),"",IF($A2461=V$2,$C2461,V2460))</f>
        <v/>
      </c>
      <c r="W2461" s="9" t="str">
        <f aca="false">IF(ISBLANK(A2461),"",IF($A2461=W$2,$C2461,W2460))</f>
        <v/>
      </c>
    </row>
    <row r="2462" customFormat="false" ht="14.1" hidden="false" customHeight="false" outlineLevel="0" collapsed="false">
      <c r="H2462" s="8" t="n">
        <f aca="false">IF(ISBLANK(D2462),,LEFT(D2462,LEN(D2462)-6)*1)</f>
        <v>0</v>
      </c>
      <c r="I2462" s="9" t="str">
        <f aca="false">IF(ISBLANK(A2462),"",-B2462*C2462)</f>
        <v/>
      </c>
      <c r="J2462" s="9" t="str">
        <f aca="false">IF(ISBLANK(A2462),"",-SUM(I$3:I2462))</f>
        <v/>
      </c>
      <c r="K2462" s="9" t="str">
        <f aca="false">IF(ISBLANK(A2462),"",SUMPRODUCT(O2462:R2462,T2462:W2462)-J2462)</f>
        <v/>
      </c>
      <c r="L2462" s="5" t="str">
        <f aca="false">IF(ISBLANK(A2462),"",K2462/$M$1)</f>
        <v/>
      </c>
      <c r="M2462" s="5" t="str">
        <f aca="false">IF(ISBLANK(A2462),"",K2462/($M$1+SUM(K$3:K2461)))</f>
        <v/>
      </c>
      <c r="N2462" s="0" t="str">
        <f aca="false">IF(ISBLANK(A2462),"",IF(H2463=0,NETWORKDAYS($H$3,H2462,holiday!$B$2:$B$10),IF(DAY(H2462)&lt;DAY(H2463),NETWORKDAYS($H$3,H2462,holiday!$B$2:$B$10),0)))</f>
        <v/>
      </c>
      <c r="O2462" s="0" t="str">
        <f aca="false">IF(ISBLANK(A2462),"",SUMIF($A$3:$A2462,O$2,$B$3:$B2462))</f>
        <v/>
      </c>
      <c r="P2462" s="0" t="str">
        <f aca="false">IF(ISBLANK(A2462),"",SUMIF($A$3:$A2462,P$2,$B$3:$B2462))</f>
        <v/>
      </c>
      <c r="Q2462" s="0" t="str">
        <f aca="false">IF(ISBLANK(A2462),"",SUMIF($A$3:$A2462,Q$2,$B$3:$B2462))</f>
        <v/>
      </c>
      <c r="R2462" s="0" t="str">
        <f aca="false">IF(ISBLANK(A2462),"",SUMIF($A$3:$A2462,R$2,$B$3:$B2462))</f>
        <v/>
      </c>
      <c r="T2462" s="9" t="str">
        <f aca="false">IF(ISBLANK(A2462),"",IF($A2462=T$2,$C2462,T2461))</f>
        <v/>
      </c>
      <c r="U2462" s="9" t="str">
        <f aca="false">IF(ISBLANK(A2462),"",IF($A2462=U$2,$C2462,U2461))</f>
        <v/>
      </c>
      <c r="V2462" s="9" t="str">
        <f aca="false">IF(ISBLANK(A2462),"",IF($A2462=V$2,$C2462,V2461))</f>
        <v/>
      </c>
      <c r="W2462" s="9" t="str">
        <f aca="false">IF(ISBLANK(A2462),"",IF($A2462=W$2,$C2462,W2461))</f>
        <v/>
      </c>
    </row>
    <row r="2463" customFormat="false" ht="14.1" hidden="false" customHeight="false" outlineLevel="0" collapsed="false">
      <c r="H2463" s="8" t="n">
        <f aca="false">IF(ISBLANK(D2463),,LEFT(D2463,LEN(D2463)-6)*1)</f>
        <v>0</v>
      </c>
      <c r="I2463" s="9" t="str">
        <f aca="false">IF(ISBLANK(A2463),"",-B2463*C2463)</f>
        <v/>
      </c>
      <c r="J2463" s="9" t="str">
        <f aca="false">IF(ISBLANK(A2463),"",-SUM(I$3:I2463))</f>
        <v/>
      </c>
      <c r="K2463" s="9" t="str">
        <f aca="false">IF(ISBLANK(A2463),"",SUMPRODUCT(O2463:R2463,T2463:W2463)-J2463)</f>
        <v/>
      </c>
      <c r="L2463" s="5" t="str">
        <f aca="false">IF(ISBLANK(A2463),"",K2463/$M$1)</f>
        <v/>
      </c>
      <c r="M2463" s="5" t="str">
        <f aca="false">IF(ISBLANK(A2463),"",K2463/($M$1+SUM(K$3:K2462)))</f>
        <v/>
      </c>
      <c r="N2463" s="0" t="str">
        <f aca="false">IF(ISBLANK(A2463),"",IF(H2464=0,NETWORKDAYS($H$3,H2463,holiday!$B$2:$B$10),IF(DAY(H2463)&lt;DAY(H2464),NETWORKDAYS($H$3,H2463,holiday!$B$2:$B$10),0)))</f>
        <v/>
      </c>
      <c r="O2463" s="0" t="str">
        <f aca="false">IF(ISBLANK(A2463),"",SUMIF($A$3:$A2463,O$2,$B$3:$B2463))</f>
        <v/>
      </c>
      <c r="P2463" s="0" t="str">
        <f aca="false">IF(ISBLANK(A2463),"",SUMIF($A$3:$A2463,P$2,$B$3:$B2463))</f>
        <v/>
      </c>
      <c r="Q2463" s="0" t="str">
        <f aca="false">IF(ISBLANK(A2463),"",SUMIF($A$3:$A2463,Q$2,$B$3:$B2463))</f>
        <v/>
      </c>
      <c r="R2463" s="0" t="str">
        <f aca="false">IF(ISBLANK(A2463),"",SUMIF($A$3:$A2463,R$2,$B$3:$B2463))</f>
        <v/>
      </c>
      <c r="T2463" s="9" t="str">
        <f aca="false">IF(ISBLANK(A2463),"",IF($A2463=T$2,$C2463,T2462))</f>
        <v/>
      </c>
      <c r="U2463" s="9" t="str">
        <f aca="false">IF(ISBLANK(A2463),"",IF($A2463=U$2,$C2463,U2462))</f>
        <v/>
      </c>
      <c r="V2463" s="9" t="str">
        <f aca="false">IF(ISBLANK(A2463),"",IF($A2463=V$2,$C2463,V2462))</f>
        <v/>
      </c>
      <c r="W2463" s="9" t="str">
        <f aca="false">IF(ISBLANK(A2463),"",IF($A2463=W$2,$C2463,W2462))</f>
        <v/>
      </c>
    </row>
    <row r="2464" customFormat="false" ht="14.1" hidden="false" customHeight="false" outlineLevel="0" collapsed="false">
      <c r="H2464" s="8" t="n">
        <f aca="false">IF(ISBLANK(D2464),,LEFT(D2464,LEN(D2464)-6)*1)</f>
        <v>0</v>
      </c>
      <c r="I2464" s="9" t="str">
        <f aca="false">IF(ISBLANK(A2464),"",-B2464*C2464)</f>
        <v/>
      </c>
      <c r="J2464" s="9" t="str">
        <f aca="false">IF(ISBLANK(A2464),"",-SUM(I$3:I2464))</f>
        <v/>
      </c>
      <c r="K2464" s="9" t="str">
        <f aca="false">IF(ISBLANK(A2464),"",SUMPRODUCT(O2464:R2464,T2464:W2464)-J2464)</f>
        <v/>
      </c>
      <c r="L2464" s="5" t="str">
        <f aca="false">IF(ISBLANK(A2464),"",K2464/$M$1)</f>
        <v/>
      </c>
      <c r="M2464" s="5" t="str">
        <f aca="false">IF(ISBLANK(A2464),"",K2464/($M$1+SUM(K$3:K2463)))</f>
        <v/>
      </c>
      <c r="N2464" s="0" t="str">
        <f aca="false">IF(ISBLANK(A2464),"",IF(H2465=0,NETWORKDAYS($H$3,H2464,holiday!$B$2:$B$10),IF(DAY(H2464)&lt;DAY(H2465),NETWORKDAYS($H$3,H2464,holiday!$B$2:$B$10),0)))</f>
        <v/>
      </c>
      <c r="O2464" s="0" t="str">
        <f aca="false">IF(ISBLANK(A2464),"",SUMIF($A$3:$A2464,O$2,$B$3:$B2464))</f>
        <v/>
      </c>
      <c r="P2464" s="0" t="str">
        <f aca="false">IF(ISBLANK(A2464),"",SUMIF($A$3:$A2464,P$2,$B$3:$B2464))</f>
        <v/>
      </c>
      <c r="Q2464" s="0" t="str">
        <f aca="false">IF(ISBLANK(A2464),"",SUMIF($A$3:$A2464,Q$2,$B$3:$B2464))</f>
        <v/>
      </c>
      <c r="R2464" s="0" t="str">
        <f aca="false">IF(ISBLANK(A2464),"",SUMIF($A$3:$A2464,R$2,$B$3:$B2464))</f>
        <v/>
      </c>
      <c r="T2464" s="9" t="str">
        <f aca="false">IF(ISBLANK(A2464),"",IF($A2464=T$2,$C2464,T2463))</f>
        <v/>
      </c>
      <c r="U2464" s="9" t="str">
        <f aca="false">IF(ISBLANK(A2464),"",IF($A2464=U$2,$C2464,U2463))</f>
        <v/>
      </c>
      <c r="V2464" s="9" t="str">
        <f aca="false">IF(ISBLANK(A2464),"",IF($A2464=V$2,$C2464,V2463))</f>
        <v/>
      </c>
      <c r="W2464" s="9" t="str">
        <f aca="false">IF(ISBLANK(A2464),"",IF($A2464=W$2,$C2464,W2463))</f>
        <v/>
      </c>
    </row>
    <row r="2465" customFormat="false" ht="14.1" hidden="false" customHeight="false" outlineLevel="0" collapsed="false">
      <c r="H2465" s="8" t="n">
        <f aca="false">IF(ISBLANK(D2465),,LEFT(D2465,LEN(D2465)-6)*1)</f>
        <v>0</v>
      </c>
      <c r="I2465" s="9" t="str">
        <f aca="false">IF(ISBLANK(A2465),"",-B2465*C2465)</f>
        <v/>
      </c>
      <c r="J2465" s="9" t="str">
        <f aca="false">IF(ISBLANK(A2465),"",-SUM(I$3:I2465))</f>
        <v/>
      </c>
      <c r="K2465" s="9" t="str">
        <f aca="false">IF(ISBLANK(A2465),"",SUMPRODUCT(O2465:R2465,T2465:W2465)-J2465)</f>
        <v/>
      </c>
      <c r="L2465" s="5" t="str">
        <f aca="false">IF(ISBLANK(A2465),"",K2465/$M$1)</f>
        <v/>
      </c>
      <c r="M2465" s="5" t="str">
        <f aca="false">IF(ISBLANK(A2465),"",K2465/($M$1+SUM(K$3:K2464)))</f>
        <v/>
      </c>
      <c r="N2465" s="0" t="str">
        <f aca="false">IF(ISBLANK(A2465),"",IF(H2466=0,NETWORKDAYS($H$3,H2465,holiday!$B$2:$B$10),IF(DAY(H2465)&lt;DAY(H2466),NETWORKDAYS($H$3,H2465,holiday!$B$2:$B$10),0)))</f>
        <v/>
      </c>
      <c r="O2465" s="0" t="str">
        <f aca="false">IF(ISBLANK(A2465),"",SUMIF($A$3:$A2465,O$2,$B$3:$B2465))</f>
        <v/>
      </c>
      <c r="P2465" s="0" t="str">
        <f aca="false">IF(ISBLANK(A2465),"",SUMIF($A$3:$A2465,P$2,$B$3:$B2465))</f>
        <v/>
      </c>
      <c r="Q2465" s="0" t="str">
        <f aca="false">IF(ISBLANK(A2465),"",SUMIF($A$3:$A2465,Q$2,$B$3:$B2465))</f>
        <v/>
      </c>
      <c r="R2465" s="0" t="str">
        <f aca="false">IF(ISBLANK(A2465),"",SUMIF($A$3:$A2465,R$2,$B$3:$B2465))</f>
        <v/>
      </c>
      <c r="T2465" s="9" t="str">
        <f aca="false">IF(ISBLANK(A2465),"",IF($A2465=T$2,$C2465,T2464))</f>
        <v/>
      </c>
      <c r="U2465" s="9" t="str">
        <f aca="false">IF(ISBLANK(A2465),"",IF($A2465=U$2,$C2465,U2464))</f>
        <v/>
      </c>
      <c r="V2465" s="9" t="str">
        <f aca="false">IF(ISBLANK(A2465),"",IF($A2465=V$2,$C2465,V2464))</f>
        <v/>
      </c>
      <c r="W2465" s="9" t="str">
        <f aca="false">IF(ISBLANK(A2465),"",IF($A2465=W$2,$C2465,W2464))</f>
        <v/>
      </c>
    </row>
    <row r="2466" customFormat="false" ht="14.1" hidden="false" customHeight="false" outlineLevel="0" collapsed="false">
      <c r="H2466" s="8" t="n">
        <f aca="false">IF(ISBLANK(D2466),,LEFT(D2466,LEN(D2466)-6)*1)</f>
        <v>0</v>
      </c>
      <c r="I2466" s="9" t="str">
        <f aca="false">IF(ISBLANK(A2466),"",-B2466*C2466)</f>
        <v/>
      </c>
      <c r="J2466" s="9" t="str">
        <f aca="false">IF(ISBLANK(A2466),"",-SUM(I$3:I2466))</f>
        <v/>
      </c>
      <c r="K2466" s="9" t="str">
        <f aca="false">IF(ISBLANK(A2466),"",SUMPRODUCT(O2466:R2466,T2466:W2466)-J2466)</f>
        <v/>
      </c>
      <c r="L2466" s="5" t="str">
        <f aca="false">IF(ISBLANK(A2466),"",K2466/$M$1)</f>
        <v/>
      </c>
      <c r="M2466" s="5" t="str">
        <f aca="false">IF(ISBLANK(A2466),"",K2466/($M$1+SUM(K$3:K2465)))</f>
        <v/>
      </c>
      <c r="N2466" s="0" t="str">
        <f aca="false">IF(ISBLANK(A2466),"",IF(H2467=0,NETWORKDAYS($H$3,H2466,holiday!$B$2:$B$10),IF(DAY(H2466)&lt;DAY(H2467),NETWORKDAYS($H$3,H2466,holiday!$B$2:$B$10),0)))</f>
        <v/>
      </c>
      <c r="O2466" s="0" t="str">
        <f aca="false">IF(ISBLANK(A2466),"",SUMIF($A$3:$A2466,O$2,$B$3:$B2466))</f>
        <v/>
      </c>
      <c r="P2466" s="0" t="str">
        <f aca="false">IF(ISBLANK(A2466),"",SUMIF($A$3:$A2466,P$2,$B$3:$B2466))</f>
        <v/>
      </c>
      <c r="Q2466" s="0" t="str">
        <f aca="false">IF(ISBLANK(A2466),"",SUMIF($A$3:$A2466,Q$2,$B$3:$B2466))</f>
        <v/>
      </c>
      <c r="R2466" s="0" t="str">
        <f aca="false">IF(ISBLANK(A2466),"",SUMIF($A$3:$A2466,R$2,$B$3:$B2466))</f>
        <v/>
      </c>
      <c r="T2466" s="9" t="str">
        <f aca="false">IF(ISBLANK(A2466),"",IF($A2466=T$2,$C2466,T2465))</f>
        <v/>
      </c>
      <c r="U2466" s="9" t="str">
        <f aca="false">IF(ISBLANK(A2466),"",IF($A2466=U$2,$C2466,U2465))</f>
        <v/>
      </c>
      <c r="V2466" s="9" t="str">
        <f aca="false">IF(ISBLANK(A2466),"",IF($A2466=V$2,$C2466,V2465))</f>
        <v/>
      </c>
      <c r="W2466" s="9" t="str">
        <f aca="false">IF(ISBLANK(A2466),"",IF($A2466=W$2,$C2466,W2465))</f>
        <v/>
      </c>
    </row>
    <row r="2467" customFormat="false" ht="14.1" hidden="false" customHeight="false" outlineLevel="0" collapsed="false">
      <c r="H2467" s="8" t="n">
        <f aca="false">IF(ISBLANK(D2467),,LEFT(D2467,LEN(D2467)-6)*1)</f>
        <v>0</v>
      </c>
      <c r="I2467" s="9" t="str">
        <f aca="false">IF(ISBLANK(A2467),"",-B2467*C2467)</f>
        <v/>
      </c>
      <c r="J2467" s="9" t="str">
        <f aca="false">IF(ISBLANK(A2467),"",-SUM(I$3:I2467))</f>
        <v/>
      </c>
      <c r="K2467" s="9" t="str">
        <f aca="false">IF(ISBLANK(A2467),"",SUMPRODUCT(O2467:R2467,T2467:W2467)-J2467)</f>
        <v/>
      </c>
      <c r="L2467" s="5" t="str">
        <f aca="false">IF(ISBLANK(A2467),"",K2467/$M$1)</f>
        <v/>
      </c>
      <c r="M2467" s="5" t="str">
        <f aca="false">IF(ISBLANK(A2467),"",K2467/($M$1+SUM(K$3:K2466)))</f>
        <v/>
      </c>
      <c r="N2467" s="0" t="str">
        <f aca="false">IF(ISBLANK(A2467),"",IF(H2468=0,NETWORKDAYS($H$3,H2467,holiday!$B$2:$B$10),IF(DAY(H2467)&lt;DAY(H2468),NETWORKDAYS($H$3,H2467,holiday!$B$2:$B$10),0)))</f>
        <v/>
      </c>
      <c r="O2467" s="0" t="str">
        <f aca="false">IF(ISBLANK(A2467),"",SUMIF($A$3:$A2467,O$2,$B$3:$B2467))</f>
        <v/>
      </c>
      <c r="P2467" s="0" t="str">
        <f aca="false">IF(ISBLANK(A2467),"",SUMIF($A$3:$A2467,P$2,$B$3:$B2467))</f>
        <v/>
      </c>
      <c r="Q2467" s="0" t="str">
        <f aca="false">IF(ISBLANK(A2467),"",SUMIF($A$3:$A2467,Q$2,$B$3:$B2467))</f>
        <v/>
      </c>
      <c r="R2467" s="0" t="str">
        <f aca="false">IF(ISBLANK(A2467),"",SUMIF($A$3:$A2467,R$2,$B$3:$B2467))</f>
        <v/>
      </c>
      <c r="T2467" s="9" t="str">
        <f aca="false">IF(ISBLANK(A2467),"",IF($A2467=T$2,$C2467,T2466))</f>
        <v/>
      </c>
      <c r="U2467" s="9" t="str">
        <f aca="false">IF(ISBLANK(A2467),"",IF($A2467=U$2,$C2467,U2466))</f>
        <v/>
      </c>
      <c r="V2467" s="9" t="str">
        <f aca="false">IF(ISBLANK(A2467),"",IF($A2467=V$2,$C2467,V2466))</f>
        <v/>
      </c>
      <c r="W2467" s="9" t="str">
        <f aca="false">IF(ISBLANK(A2467),"",IF($A2467=W$2,$C2467,W2466))</f>
        <v/>
      </c>
    </row>
    <row r="2468" customFormat="false" ht="14.1" hidden="false" customHeight="false" outlineLevel="0" collapsed="false">
      <c r="H2468" s="8" t="n">
        <f aca="false">IF(ISBLANK(D2468),,LEFT(D2468,LEN(D2468)-6)*1)</f>
        <v>0</v>
      </c>
      <c r="I2468" s="9" t="str">
        <f aca="false">IF(ISBLANK(A2468),"",-B2468*C2468)</f>
        <v/>
      </c>
      <c r="J2468" s="9" t="str">
        <f aca="false">IF(ISBLANK(A2468),"",-SUM(I$3:I2468))</f>
        <v/>
      </c>
      <c r="K2468" s="9" t="str">
        <f aca="false">IF(ISBLANK(A2468),"",SUMPRODUCT(O2468:R2468,T2468:W2468)-J2468)</f>
        <v/>
      </c>
      <c r="L2468" s="5" t="str">
        <f aca="false">IF(ISBLANK(A2468),"",K2468/$M$1)</f>
        <v/>
      </c>
      <c r="M2468" s="5" t="str">
        <f aca="false">IF(ISBLANK(A2468),"",K2468/($M$1+SUM(K$3:K2467)))</f>
        <v/>
      </c>
      <c r="N2468" s="0" t="str">
        <f aca="false">IF(ISBLANK(A2468),"",IF(H2469=0,NETWORKDAYS($H$3,H2468,holiday!$B$2:$B$10),IF(DAY(H2468)&lt;DAY(H2469),NETWORKDAYS($H$3,H2468,holiday!$B$2:$B$10),0)))</f>
        <v/>
      </c>
      <c r="O2468" s="0" t="str">
        <f aca="false">IF(ISBLANK(A2468),"",SUMIF($A$3:$A2468,O$2,$B$3:$B2468))</f>
        <v/>
      </c>
      <c r="P2468" s="0" t="str">
        <f aca="false">IF(ISBLANK(A2468),"",SUMIF($A$3:$A2468,P$2,$B$3:$B2468))</f>
        <v/>
      </c>
      <c r="Q2468" s="0" t="str">
        <f aca="false">IF(ISBLANK(A2468),"",SUMIF($A$3:$A2468,Q$2,$B$3:$B2468))</f>
        <v/>
      </c>
      <c r="R2468" s="0" t="str">
        <f aca="false">IF(ISBLANK(A2468),"",SUMIF($A$3:$A2468,R$2,$B$3:$B2468))</f>
        <v/>
      </c>
      <c r="T2468" s="9" t="str">
        <f aca="false">IF(ISBLANK(A2468),"",IF($A2468=T$2,$C2468,T2467))</f>
        <v/>
      </c>
      <c r="U2468" s="9" t="str">
        <f aca="false">IF(ISBLANK(A2468),"",IF($A2468=U$2,$C2468,U2467))</f>
        <v/>
      </c>
      <c r="V2468" s="9" t="str">
        <f aca="false">IF(ISBLANK(A2468),"",IF($A2468=V$2,$C2468,V2467))</f>
        <v/>
      </c>
      <c r="W2468" s="9" t="str">
        <f aca="false">IF(ISBLANK(A2468),"",IF($A2468=W$2,$C2468,W2467))</f>
        <v/>
      </c>
    </row>
    <row r="2469" customFormat="false" ht="14.1" hidden="false" customHeight="false" outlineLevel="0" collapsed="false">
      <c r="H2469" s="8" t="n">
        <f aca="false">IF(ISBLANK(D2469),,LEFT(D2469,LEN(D2469)-6)*1)</f>
        <v>0</v>
      </c>
      <c r="I2469" s="9" t="str">
        <f aca="false">IF(ISBLANK(A2469),"",-B2469*C2469)</f>
        <v/>
      </c>
      <c r="J2469" s="9" t="str">
        <f aca="false">IF(ISBLANK(A2469),"",-SUM(I$3:I2469))</f>
        <v/>
      </c>
      <c r="K2469" s="9" t="str">
        <f aca="false">IF(ISBLANK(A2469),"",SUMPRODUCT(O2469:R2469,T2469:W2469)-J2469)</f>
        <v/>
      </c>
      <c r="L2469" s="5" t="str">
        <f aca="false">IF(ISBLANK(A2469),"",K2469/$M$1)</f>
        <v/>
      </c>
      <c r="M2469" s="5" t="str">
        <f aca="false">IF(ISBLANK(A2469),"",K2469/($M$1+SUM(K$3:K2468)))</f>
        <v/>
      </c>
      <c r="N2469" s="0" t="str">
        <f aca="false">IF(ISBLANK(A2469),"",IF(H2470=0,NETWORKDAYS($H$3,H2469,holiday!$B$2:$B$10),IF(DAY(H2469)&lt;DAY(H2470),NETWORKDAYS($H$3,H2469,holiday!$B$2:$B$10),0)))</f>
        <v/>
      </c>
      <c r="O2469" s="0" t="str">
        <f aca="false">IF(ISBLANK(A2469),"",SUMIF($A$3:$A2469,O$2,$B$3:$B2469))</f>
        <v/>
      </c>
      <c r="P2469" s="0" t="str">
        <f aca="false">IF(ISBLANK(A2469),"",SUMIF($A$3:$A2469,P$2,$B$3:$B2469))</f>
        <v/>
      </c>
      <c r="Q2469" s="0" t="str">
        <f aca="false">IF(ISBLANK(A2469),"",SUMIF($A$3:$A2469,Q$2,$B$3:$B2469))</f>
        <v/>
      </c>
      <c r="R2469" s="0" t="str">
        <f aca="false">IF(ISBLANK(A2469),"",SUMIF($A$3:$A2469,R$2,$B$3:$B2469))</f>
        <v/>
      </c>
      <c r="T2469" s="9" t="str">
        <f aca="false">IF(ISBLANK(A2469),"",IF($A2469=T$2,$C2469,T2468))</f>
        <v/>
      </c>
      <c r="U2469" s="9" t="str">
        <f aca="false">IF(ISBLANK(A2469),"",IF($A2469=U$2,$C2469,U2468))</f>
        <v/>
      </c>
      <c r="V2469" s="9" t="str">
        <f aca="false">IF(ISBLANK(A2469),"",IF($A2469=V$2,$C2469,V2468))</f>
        <v/>
      </c>
      <c r="W2469" s="9" t="str">
        <f aca="false">IF(ISBLANK(A2469),"",IF($A2469=W$2,$C2469,W2468))</f>
        <v/>
      </c>
    </row>
    <row r="2470" customFormat="false" ht="14.1" hidden="false" customHeight="false" outlineLevel="0" collapsed="false">
      <c r="H2470" s="8" t="n">
        <f aca="false">IF(ISBLANK(D2470),,LEFT(D2470,LEN(D2470)-6)*1)</f>
        <v>0</v>
      </c>
      <c r="I2470" s="9" t="str">
        <f aca="false">IF(ISBLANK(A2470),"",-B2470*C2470)</f>
        <v/>
      </c>
      <c r="J2470" s="9" t="str">
        <f aca="false">IF(ISBLANK(A2470),"",-SUM(I$3:I2470))</f>
        <v/>
      </c>
      <c r="K2470" s="9" t="str">
        <f aca="false">IF(ISBLANK(A2470),"",SUMPRODUCT(O2470:R2470,T2470:W2470)-J2470)</f>
        <v/>
      </c>
      <c r="L2470" s="5" t="str">
        <f aca="false">IF(ISBLANK(A2470),"",K2470/$M$1)</f>
        <v/>
      </c>
      <c r="M2470" s="5" t="str">
        <f aca="false">IF(ISBLANK(A2470),"",K2470/($M$1+SUM(K$3:K2469)))</f>
        <v/>
      </c>
      <c r="N2470" s="0" t="str">
        <f aca="false">IF(ISBLANK(A2470),"",IF(H2471=0,NETWORKDAYS($H$3,H2470,holiday!$B$2:$B$10),IF(DAY(H2470)&lt;DAY(H2471),NETWORKDAYS($H$3,H2470,holiday!$B$2:$B$10),0)))</f>
        <v/>
      </c>
      <c r="O2470" s="0" t="str">
        <f aca="false">IF(ISBLANK(A2470),"",SUMIF($A$3:$A2470,O$2,$B$3:$B2470))</f>
        <v/>
      </c>
      <c r="P2470" s="0" t="str">
        <f aca="false">IF(ISBLANK(A2470),"",SUMIF($A$3:$A2470,P$2,$B$3:$B2470))</f>
        <v/>
      </c>
      <c r="Q2470" s="0" t="str">
        <f aca="false">IF(ISBLANK(A2470),"",SUMIF($A$3:$A2470,Q$2,$B$3:$B2470))</f>
        <v/>
      </c>
      <c r="R2470" s="0" t="str">
        <f aca="false">IF(ISBLANK(A2470),"",SUMIF($A$3:$A2470,R$2,$B$3:$B2470))</f>
        <v/>
      </c>
      <c r="T2470" s="9" t="str">
        <f aca="false">IF(ISBLANK(A2470),"",IF($A2470=T$2,$C2470,T2469))</f>
        <v/>
      </c>
      <c r="U2470" s="9" t="str">
        <f aca="false">IF(ISBLANK(A2470),"",IF($A2470=U$2,$C2470,U2469))</f>
        <v/>
      </c>
      <c r="V2470" s="9" t="str">
        <f aca="false">IF(ISBLANK(A2470),"",IF($A2470=V$2,$C2470,V2469))</f>
        <v/>
      </c>
      <c r="W2470" s="9" t="str">
        <f aca="false">IF(ISBLANK(A2470),"",IF($A2470=W$2,$C2470,W2469))</f>
        <v/>
      </c>
    </row>
    <row r="2471" customFormat="false" ht="14.1" hidden="false" customHeight="false" outlineLevel="0" collapsed="false">
      <c r="H2471" s="8" t="n">
        <f aca="false">IF(ISBLANK(D2471),,LEFT(D2471,LEN(D2471)-6)*1)</f>
        <v>0</v>
      </c>
      <c r="I2471" s="9" t="str">
        <f aca="false">IF(ISBLANK(A2471),"",-B2471*C2471)</f>
        <v/>
      </c>
      <c r="J2471" s="9" t="str">
        <f aca="false">IF(ISBLANK(A2471),"",-SUM(I$3:I2471))</f>
        <v/>
      </c>
      <c r="K2471" s="9" t="str">
        <f aca="false">IF(ISBLANK(A2471),"",SUMPRODUCT(O2471:R2471,T2471:W2471)-J2471)</f>
        <v/>
      </c>
      <c r="L2471" s="5" t="str">
        <f aca="false">IF(ISBLANK(A2471),"",K2471/$M$1)</f>
        <v/>
      </c>
      <c r="M2471" s="5" t="str">
        <f aca="false">IF(ISBLANK(A2471),"",K2471/($M$1+SUM(K$3:K2470)))</f>
        <v/>
      </c>
      <c r="N2471" s="0" t="str">
        <f aca="false">IF(ISBLANK(A2471),"",IF(H2472=0,NETWORKDAYS($H$3,H2471,holiday!$B$2:$B$10),IF(DAY(H2471)&lt;DAY(H2472),NETWORKDAYS($H$3,H2471,holiday!$B$2:$B$10),0)))</f>
        <v/>
      </c>
      <c r="O2471" s="0" t="str">
        <f aca="false">IF(ISBLANK(A2471),"",SUMIF($A$3:$A2471,O$2,$B$3:$B2471))</f>
        <v/>
      </c>
      <c r="P2471" s="0" t="str">
        <f aca="false">IF(ISBLANK(A2471),"",SUMIF($A$3:$A2471,P$2,$B$3:$B2471))</f>
        <v/>
      </c>
      <c r="Q2471" s="0" t="str">
        <f aca="false">IF(ISBLANK(A2471),"",SUMIF($A$3:$A2471,Q$2,$B$3:$B2471))</f>
        <v/>
      </c>
      <c r="R2471" s="0" t="str">
        <f aca="false">IF(ISBLANK(A2471),"",SUMIF($A$3:$A2471,R$2,$B$3:$B2471))</f>
        <v/>
      </c>
      <c r="T2471" s="9" t="str">
        <f aca="false">IF(ISBLANK(A2471),"",IF($A2471=T$2,$C2471,T2470))</f>
        <v/>
      </c>
      <c r="U2471" s="9" t="str">
        <f aca="false">IF(ISBLANK(A2471),"",IF($A2471=U$2,$C2471,U2470))</f>
        <v/>
      </c>
      <c r="V2471" s="9" t="str">
        <f aca="false">IF(ISBLANK(A2471),"",IF($A2471=V$2,$C2471,V2470))</f>
        <v/>
      </c>
      <c r="W2471" s="9" t="str">
        <f aca="false">IF(ISBLANK(A2471),"",IF($A2471=W$2,$C2471,W2470))</f>
        <v/>
      </c>
    </row>
    <row r="2472" customFormat="false" ht="14.1" hidden="false" customHeight="false" outlineLevel="0" collapsed="false">
      <c r="H2472" s="8" t="n">
        <f aca="false">IF(ISBLANK(D2472),,LEFT(D2472,LEN(D2472)-6)*1)</f>
        <v>0</v>
      </c>
      <c r="I2472" s="9" t="str">
        <f aca="false">IF(ISBLANK(A2472),"",-B2472*C2472)</f>
        <v/>
      </c>
      <c r="J2472" s="9" t="str">
        <f aca="false">IF(ISBLANK(A2472),"",-SUM(I$3:I2472))</f>
        <v/>
      </c>
      <c r="K2472" s="9" t="str">
        <f aca="false">IF(ISBLANK(A2472),"",SUMPRODUCT(O2472:R2472,T2472:W2472)-J2472)</f>
        <v/>
      </c>
      <c r="L2472" s="5" t="str">
        <f aca="false">IF(ISBLANK(A2472),"",K2472/$M$1)</f>
        <v/>
      </c>
      <c r="M2472" s="5" t="str">
        <f aca="false">IF(ISBLANK(A2472),"",K2472/($M$1+SUM(K$3:K2471)))</f>
        <v/>
      </c>
      <c r="N2472" s="0" t="str">
        <f aca="false">IF(ISBLANK(A2472),"",IF(H2473=0,NETWORKDAYS($H$3,H2472,holiday!$B$2:$B$10),IF(DAY(H2472)&lt;DAY(H2473),NETWORKDAYS($H$3,H2472,holiday!$B$2:$B$10),0)))</f>
        <v/>
      </c>
      <c r="O2472" s="0" t="str">
        <f aca="false">IF(ISBLANK(A2472),"",SUMIF($A$3:$A2472,O$2,$B$3:$B2472))</f>
        <v/>
      </c>
      <c r="P2472" s="0" t="str">
        <f aca="false">IF(ISBLANK(A2472),"",SUMIF($A$3:$A2472,P$2,$B$3:$B2472))</f>
        <v/>
      </c>
      <c r="Q2472" s="0" t="str">
        <f aca="false">IF(ISBLANK(A2472),"",SUMIF($A$3:$A2472,Q$2,$B$3:$B2472))</f>
        <v/>
      </c>
      <c r="R2472" s="0" t="str">
        <f aca="false">IF(ISBLANK(A2472),"",SUMIF($A$3:$A2472,R$2,$B$3:$B2472))</f>
        <v/>
      </c>
      <c r="T2472" s="9" t="str">
        <f aca="false">IF(ISBLANK(A2472),"",IF($A2472=T$2,$C2472,T2471))</f>
        <v/>
      </c>
      <c r="U2472" s="9" t="str">
        <f aca="false">IF(ISBLANK(A2472),"",IF($A2472=U$2,$C2472,U2471))</f>
        <v/>
      </c>
      <c r="V2472" s="9" t="str">
        <f aca="false">IF(ISBLANK(A2472),"",IF($A2472=V$2,$C2472,V2471))</f>
        <v/>
      </c>
      <c r="W2472" s="9" t="str">
        <f aca="false">IF(ISBLANK(A2472),"",IF($A2472=W$2,$C2472,W2471))</f>
        <v/>
      </c>
    </row>
    <row r="2473" customFormat="false" ht="14.1" hidden="false" customHeight="false" outlineLevel="0" collapsed="false">
      <c r="H2473" s="8" t="n">
        <f aca="false">IF(ISBLANK(D2473),,LEFT(D2473,LEN(D2473)-6)*1)</f>
        <v>0</v>
      </c>
      <c r="I2473" s="9" t="str">
        <f aca="false">IF(ISBLANK(A2473),"",-B2473*C2473)</f>
        <v/>
      </c>
      <c r="J2473" s="9" t="str">
        <f aca="false">IF(ISBLANK(A2473),"",-SUM(I$3:I2473))</f>
        <v/>
      </c>
      <c r="K2473" s="9" t="str">
        <f aca="false">IF(ISBLANK(A2473),"",SUMPRODUCT(O2473:R2473,T2473:W2473)-J2473)</f>
        <v/>
      </c>
      <c r="L2473" s="5" t="str">
        <f aca="false">IF(ISBLANK(A2473),"",K2473/$M$1)</f>
        <v/>
      </c>
      <c r="M2473" s="5" t="str">
        <f aca="false">IF(ISBLANK(A2473),"",K2473/($M$1+SUM(K$3:K2472)))</f>
        <v/>
      </c>
      <c r="N2473" s="0" t="str">
        <f aca="false">IF(ISBLANK(A2473),"",IF(H2474=0,NETWORKDAYS($H$3,H2473,holiday!$B$2:$B$10),IF(DAY(H2473)&lt;DAY(H2474),NETWORKDAYS($H$3,H2473,holiday!$B$2:$B$10),0)))</f>
        <v/>
      </c>
      <c r="O2473" s="0" t="str">
        <f aca="false">IF(ISBLANK(A2473),"",SUMIF($A$3:$A2473,O$2,$B$3:$B2473))</f>
        <v/>
      </c>
      <c r="P2473" s="0" t="str">
        <f aca="false">IF(ISBLANK(A2473),"",SUMIF($A$3:$A2473,P$2,$B$3:$B2473))</f>
        <v/>
      </c>
      <c r="Q2473" s="0" t="str">
        <f aca="false">IF(ISBLANK(A2473),"",SUMIF($A$3:$A2473,Q$2,$B$3:$B2473))</f>
        <v/>
      </c>
      <c r="R2473" s="0" t="str">
        <f aca="false">IF(ISBLANK(A2473),"",SUMIF($A$3:$A2473,R$2,$B$3:$B2473))</f>
        <v/>
      </c>
      <c r="T2473" s="9" t="str">
        <f aca="false">IF(ISBLANK(A2473),"",IF($A2473=T$2,$C2473,T2472))</f>
        <v/>
      </c>
      <c r="U2473" s="9" t="str">
        <f aca="false">IF(ISBLANK(A2473),"",IF($A2473=U$2,$C2473,U2472))</f>
        <v/>
      </c>
      <c r="V2473" s="9" t="str">
        <f aca="false">IF(ISBLANK(A2473),"",IF($A2473=V$2,$C2473,V2472))</f>
        <v/>
      </c>
      <c r="W2473" s="9" t="str">
        <f aca="false">IF(ISBLANK(A2473),"",IF($A2473=W$2,$C2473,W2472))</f>
        <v/>
      </c>
    </row>
    <row r="2474" customFormat="false" ht="14.1" hidden="false" customHeight="false" outlineLevel="0" collapsed="false">
      <c r="H2474" s="8" t="n">
        <f aca="false">IF(ISBLANK(D2474),,LEFT(D2474,LEN(D2474)-6)*1)</f>
        <v>0</v>
      </c>
      <c r="I2474" s="9" t="str">
        <f aca="false">IF(ISBLANK(A2474),"",-B2474*C2474)</f>
        <v/>
      </c>
      <c r="J2474" s="9" t="str">
        <f aca="false">IF(ISBLANK(A2474),"",-SUM(I$3:I2474))</f>
        <v/>
      </c>
      <c r="K2474" s="9" t="str">
        <f aca="false">IF(ISBLANK(A2474),"",SUMPRODUCT(O2474:R2474,T2474:W2474)-J2474)</f>
        <v/>
      </c>
      <c r="L2474" s="5" t="str">
        <f aca="false">IF(ISBLANK(A2474),"",K2474/$M$1)</f>
        <v/>
      </c>
      <c r="M2474" s="5" t="str">
        <f aca="false">IF(ISBLANK(A2474),"",K2474/($M$1+SUM(K$3:K2473)))</f>
        <v/>
      </c>
      <c r="N2474" s="0" t="str">
        <f aca="false">IF(ISBLANK(A2474),"",IF(H2475=0,NETWORKDAYS($H$3,H2474,holiday!$B$2:$B$10),IF(DAY(H2474)&lt;DAY(H2475),NETWORKDAYS($H$3,H2474,holiday!$B$2:$B$10),0)))</f>
        <v/>
      </c>
      <c r="O2474" s="0" t="str">
        <f aca="false">IF(ISBLANK(A2474),"",SUMIF($A$3:$A2474,O$2,$B$3:$B2474))</f>
        <v/>
      </c>
      <c r="P2474" s="0" t="str">
        <f aca="false">IF(ISBLANK(A2474),"",SUMIF($A$3:$A2474,P$2,$B$3:$B2474))</f>
        <v/>
      </c>
      <c r="Q2474" s="0" t="str">
        <f aca="false">IF(ISBLANK(A2474),"",SUMIF($A$3:$A2474,Q$2,$B$3:$B2474))</f>
        <v/>
      </c>
      <c r="R2474" s="0" t="str">
        <f aca="false">IF(ISBLANK(A2474),"",SUMIF($A$3:$A2474,R$2,$B$3:$B2474))</f>
        <v/>
      </c>
      <c r="T2474" s="9" t="str">
        <f aca="false">IF(ISBLANK(A2474),"",IF($A2474=T$2,$C2474,T2473))</f>
        <v/>
      </c>
      <c r="U2474" s="9" t="str">
        <f aca="false">IF(ISBLANK(A2474),"",IF($A2474=U$2,$C2474,U2473))</f>
        <v/>
      </c>
      <c r="V2474" s="9" t="str">
        <f aca="false">IF(ISBLANK(A2474),"",IF($A2474=V$2,$C2474,V2473))</f>
        <v/>
      </c>
      <c r="W2474" s="9" t="str">
        <f aca="false">IF(ISBLANK(A2474),"",IF($A2474=W$2,$C2474,W2473))</f>
        <v/>
      </c>
    </row>
    <row r="2475" customFormat="false" ht="14.1" hidden="false" customHeight="false" outlineLevel="0" collapsed="false">
      <c r="H2475" s="8" t="n">
        <f aca="false">IF(ISBLANK(D2475),,LEFT(D2475,LEN(D2475)-6)*1)</f>
        <v>0</v>
      </c>
      <c r="I2475" s="9" t="str">
        <f aca="false">IF(ISBLANK(A2475),"",-B2475*C2475)</f>
        <v/>
      </c>
      <c r="J2475" s="9" t="str">
        <f aca="false">IF(ISBLANK(A2475),"",-SUM(I$3:I2475))</f>
        <v/>
      </c>
      <c r="K2475" s="9" t="str">
        <f aca="false">IF(ISBLANK(A2475),"",SUMPRODUCT(O2475:R2475,T2475:W2475)-J2475)</f>
        <v/>
      </c>
      <c r="L2475" s="5" t="str">
        <f aca="false">IF(ISBLANK(A2475),"",K2475/$M$1)</f>
        <v/>
      </c>
      <c r="M2475" s="5" t="str">
        <f aca="false">IF(ISBLANK(A2475),"",K2475/($M$1+SUM(K$3:K2474)))</f>
        <v/>
      </c>
      <c r="N2475" s="0" t="str">
        <f aca="false">IF(ISBLANK(A2475),"",IF(H2476=0,NETWORKDAYS($H$3,H2475,holiday!$B$2:$B$10),IF(DAY(H2475)&lt;DAY(H2476),NETWORKDAYS($H$3,H2475,holiday!$B$2:$B$10),0)))</f>
        <v/>
      </c>
      <c r="O2475" s="0" t="str">
        <f aca="false">IF(ISBLANK(A2475),"",SUMIF($A$3:$A2475,O$2,$B$3:$B2475))</f>
        <v/>
      </c>
      <c r="P2475" s="0" t="str">
        <f aca="false">IF(ISBLANK(A2475),"",SUMIF($A$3:$A2475,P$2,$B$3:$B2475))</f>
        <v/>
      </c>
      <c r="Q2475" s="0" t="str">
        <f aca="false">IF(ISBLANK(A2475),"",SUMIF($A$3:$A2475,Q$2,$B$3:$B2475))</f>
        <v/>
      </c>
      <c r="R2475" s="0" t="str">
        <f aca="false">IF(ISBLANK(A2475),"",SUMIF($A$3:$A2475,R$2,$B$3:$B2475))</f>
        <v/>
      </c>
      <c r="T2475" s="9" t="str">
        <f aca="false">IF(ISBLANK(A2475),"",IF($A2475=T$2,$C2475,T2474))</f>
        <v/>
      </c>
      <c r="U2475" s="9" t="str">
        <f aca="false">IF(ISBLANK(A2475),"",IF($A2475=U$2,$C2475,U2474))</f>
        <v/>
      </c>
      <c r="V2475" s="9" t="str">
        <f aca="false">IF(ISBLANK(A2475),"",IF($A2475=V$2,$C2475,V2474))</f>
        <v/>
      </c>
      <c r="W2475" s="9" t="str">
        <f aca="false">IF(ISBLANK(A2475),"",IF($A2475=W$2,$C2475,W2474))</f>
        <v/>
      </c>
    </row>
    <row r="2476" customFormat="false" ht="14.1" hidden="false" customHeight="false" outlineLevel="0" collapsed="false">
      <c r="H2476" s="8" t="n">
        <f aca="false">IF(ISBLANK(D2476),,LEFT(D2476,LEN(D2476)-6)*1)</f>
        <v>0</v>
      </c>
      <c r="I2476" s="9" t="str">
        <f aca="false">IF(ISBLANK(A2476),"",-B2476*C2476)</f>
        <v/>
      </c>
      <c r="J2476" s="9" t="str">
        <f aca="false">IF(ISBLANK(A2476),"",-SUM(I$3:I2476))</f>
        <v/>
      </c>
      <c r="K2476" s="9" t="str">
        <f aca="false">IF(ISBLANK(A2476),"",SUMPRODUCT(O2476:R2476,T2476:W2476)-J2476)</f>
        <v/>
      </c>
      <c r="L2476" s="5" t="str">
        <f aca="false">IF(ISBLANK(A2476),"",K2476/$M$1)</f>
        <v/>
      </c>
      <c r="M2476" s="5" t="str">
        <f aca="false">IF(ISBLANK(A2476),"",K2476/($M$1+SUM(K$3:K2475)))</f>
        <v/>
      </c>
      <c r="N2476" s="0" t="str">
        <f aca="false">IF(ISBLANK(A2476),"",IF(H2477=0,NETWORKDAYS($H$3,H2476,holiday!$B$2:$B$10),IF(DAY(H2476)&lt;DAY(H2477),NETWORKDAYS($H$3,H2476,holiday!$B$2:$B$10),0)))</f>
        <v/>
      </c>
      <c r="O2476" s="0" t="str">
        <f aca="false">IF(ISBLANK(A2476),"",SUMIF($A$3:$A2476,O$2,$B$3:$B2476))</f>
        <v/>
      </c>
      <c r="P2476" s="0" t="str">
        <f aca="false">IF(ISBLANK(A2476),"",SUMIF($A$3:$A2476,P$2,$B$3:$B2476))</f>
        <v/>
      </c>
      <c r="Q2476" s="0" t="str">
        <f aca="false">IF(ISBLANK(A2476),"",SUMIF($A$3:$A2476,Q$2,$B$3:$B2476))</f>
        <v/>
      </c>
      <c r="R2476" s="0" t="str">
        <f aca="false">IF(ISBLANK(A2476),"",SUMIF($A$3:$A2476,R$2,$B$3:$B2476))</f>
        <v/>
      </c>
      <c r="T2476" s="9" t="str">
        <f aca="false">IF(ISBLANK(A2476),"",IF($A2476=T$2,$C2476,T2475))</f>
        <v/>
      </c>
      <c r="U2476" s="9" t="str">
        <f aca="false">IF(ISBLANK(A2476),"",IF($A2476=U$2,$C2476,U2475))</f>
        <v/>
      </c>
      <c r="V2476" s="9" t="str">
        <f aca="false">IF(ISBLANK(A2476),"",IF($A2476=V$2,$C2476,V2475))</f>
        <v/>
      </c>
      <c r="W2476" s="9" t="str">
        <f aca="false">IF(ISBLANK(A2476),"",IF($A2476=W$2,$C2476,W2475))</f>
        <v/>
      </c>
    </row>
    <row r="2477" customFormat="false" ht="14.1" hidden="false" customHeight="false" outlineLevel="0" collapsed="false">
      <c r="H2477" s="8" t="n">
        <f aca="false">IF(ISBLANK(D2477),,LEFT(D2477,LEN(D2477)-6)*1)</f>
        <v>0</v>
      </c>
      <c r="I2477" s="9" t="str">
        <f aca="false">IF(ISBLANK(A2477),"",-B2477*C2477)</f>
        <v/>
      </c>
      <c r="J2477" s="9" t="str">
        <f aca="false">IF(ISBLANK(A2477),"",-SUM(I$3:I2477))</f>
        <v/>
      </c>
      <c r="K2477" s="9" t="str">
        <f aca="false">IF(ISBLANK(A2477),"",SUMPRODUCT(O2477:R2477,T2477:W2477)-J2477)</f>
        <v/>
      </c>
      <c r="L2477" s="5" t="str">
        <f aca="false">IF(ISBLANK(A2477),"",K2477/$M$1)</f>
        <v/>
      </c>
      <c r="M2477" s="5" t="str">
        <f aca="false">IF(ISBLANK(A2477),"",K2477/($M$1+SUM(K$3:K2476)))</f>
        <v/>
      </c>
      <c r="N2477" s="0" t="str">
        <f aca="false">IF(ISBLANK(A2477),"",IF(H2478=0,NETWORKDAYS($H$3,H2477,holiday!$B$2:$B$10),IF(DAY(H2477)&lt;DAY(H2478),NETWORKDAYS($H$3,H2477,holiday!$B$2:$B$10),0)))</f>
        <v/>
      </c>
      <c r="O2477" s="0" t="str">
        <f aca="false">IF(ISBLANK(A2477),"",SUMIF($A$3:$A2477,O$2,$B$3:$B2477))</f>
        <v/>
      </c>
      <c r="P2477" s="0" t="str">
        <f aca="false">IF(ISBLANK(A2477),"",SUMIF($A$3:$A2477,P$2,$B$3:$B2477))</f>
        <v/>
      </c>
      <c r="Q2477" s="0" t="str">
        <f aca="false">IF(ISBLANK(A2477),"",SUMIF($A$3:$A2477,Q$2,$B$3:$B2477))</f>
        <v/>
      </c>
      <c r="R2477" s="0" t="str">
        <f aca="false">IF(ISBLANK(A2477),"",SUMIF($A$3:$A2477,R$2,$B$3:$B2477))</f>
        <v/>
      </c>
      <c r="T2477" s="9" t="str">
        <f aca="false">IF(ISBLANK(A2477),"",IF($A2477=T$2,$C2477,T2476))</f>
        <v/>
      </c>
      <c r="U2477" s="9" t="str">
        <f aca="false">IF(ISBLANK(A2477),"",IF($A2477=U$2,$C2477,U2476))</f>
        <v/>
      </c>
      <c r="V2477" s="9" t="str">
        <f aca="false">IF(ISBLANK(A2477),"",IF($A2477=V$2,$C2477,V2476))</f>
        <v/>
      </c>
      <c r="W2477" s="9" t="str">
        <f aca="false">IF(ISBLANK(A2477),"",IF($A2477=W$2,$C2477,W2476))</f>
        <v/>
      </c>
    </row>
    <row r="2478" customFormat="false" ht="14.1" hidden="false" customHeight="false" outlineLevel="0" collapsed="false">
      <c r="H2478" s="8" t="n">
        <f aca="false">IF(ISBLANK(D2478),,LEFT(D2478,LEN(D2478)-6)*1)</f>
        <v>0</v>
      </c>
      <c r="I2478" s="9" t="str">
        <f aca="false">IF(ISBLANK(A2478),"",-B2478*C2478)</f>
        <v/>
      </c>
      <c r="J2478" s="9" t="str">
        <f aca="false">IF(ISBLANK(A2478),"",-SUM(I$3:I2478))</f>
        <v/>
      </c>
      <c r="K2478" s="9" t="str">
        <f aca="false">IF(ISBLANK(A2478),"",SUMPRODUCT(O2478:R2478,T2478:W2478)-J2478)</f>
        <v/>
      </c>
      <c r="L2478" s="5" t="str">
        <f aca="false">IF(ISBLANK(A2478),"",K2478/$M$1)</f>
        <v/>
      </c>
      <c r="M2478" s="5" t="str">
        <f aca="false">IF(ISBLANK(A2478),"",K2478/($M$1+SUM(K$3:K2477)))</f>
        <v/>
      </c>
      <c r="N2478" s="0" t="str">
        <f aca="false">IF(ISBLANK(A2478),"",IF(H2479=0,NETWORKDAYS($H$3,H2478,holiday!$B$2:$B$10),IF(DAY(H2478)&lt;DAY(H2479),NETWORKDAYS($H$3,H2478,holiday!$B$2:$B$10),0)))</f>
        <v/>
      </c>
      <c r="O2478" s="0" t="str">
        <f aca="false">IF(ISBLANK(A2478),"",SUMIF($A$3:$A2478,O$2,$B$3:$B2478))</f>
        <v/>
      </c>
      <c r="P2478" s="0" t="str">
        <f aca="false">IF(ISBLANK(A2478),"",SUMIF($A$3:$A2478,P$2,$B$3:$B2478))</f>
        <v/>
      </c>
      <c r="Q2478" s="0" t="str">
        <f aca="false">IF(ISBLANK(A2478),"",SUMIF($A$3:$A2478,Q$2,$B$3:$B2478))</f>
        <v/>
      </c>
      <c r="R2478" s="0" t="str">
        <f aca="false">IF(ISBLANK(A2478),"",SUMIF($A$3:$A2478,R$2,$B$3:$B2478))</f>
        <v/>
      </c>
      <c r="T2478" s="9" t="str">
        <f aca="false">IF(ISBLANK(A2478),"",IF($A2478=T$2,$C2478,T2477))</f>
        <v/>
      </c>
      <c r="U2478" s="9" t="str">
        <f aca="false">IF(ISBLANK(A2478),"",IF($A2478=U$2,$C2478,U2477))</f>
        <v/>
      </c>
      <c r="V2478" s="9" t="str">
        <f aca="false">IF(ISBLANK(A2478),"",IF($A2478=V$2,$C2478,V2477))</f>
        <v/>
      </c>
      <c r="W2478" s="9" t="str">
        <f aca="false">IF(ISBLANK(A2478),"",IF($A2478=W$2,$C2478,W2477))</f>
        <v/>
      </c>
    </row>
    <row r="2479" customFormat="false" ht="14.1" hidden="false" customHeight="false" outlineLevel="0" collapsed="false">
      <c r="H2479" s="8" t="n">
        <f aca="false">IF(ISBLANK(D2479),,LEFT(D2479,LEN(D2479)-6)*1)</f>
        <v>0</v>
      </c>
      <c r="I2479" s="9" t="str">
        <f aca="false">IF(ISBLANK(A2479),"",-B2479*C2479)</f>
        <v/>
      </c>
      <c r="J2479" s="9" t="str">
        <f aca="false">IF(ISBLANK(A2479),"",-SUM(I$3:I2479))</f>
        <v/>
      </c>
      <c r="K2479" s="9" t="str">
        <f aca="false">IF(ISBLANK(A2479),"",SUMPRODUCT(O2479:R2479,T2479:W2479)-J2479)</f>
        <v/>
      </c>
      <c r="L2479" s="5" t="str">
        <f aca="false">IF(ISBLANK(A2479),"",K2479/$M$1)</f>
        <v/>
      </c>
      <c r="M2479" s="5" t="str">
        <f aca="false">IF(ISBLANK(A2479),"",K2479/($M$1+SUM(K$3:K2478)))</f>
        <v/>
      </c>
      <c r="N2479" s="0" t="str">
        <f aca="false">IF(ISBLANK(A2479),"",IF(H2480=0,NETWORKDAYS($H$3,H2479,holiday!$B$2:$B$10),IF(DAY(H2479)&lt;DAY(H2480),NETWORKDAYS($H$3,H2479,holiday!$B$2:$B$10),0)))</f>
        <v/>
      </c>
      <c r="O2479" s="0" t="str">
        <f aca="false">IF(ISBLANK(A2479),"",SUMIF($A$3:$A2479,O$2,$B$3:$B2479))</f>
        <v/>
      </c>
      <c r="P2479" s="0" t="str">
        <f aca="false">IF(ISBLANK(A2479),"",SUMIF($A$3:$A2479,P$2,$B$3:$B2479))</f>
        <v/>
      </c>
      <c r="Q2479" s="0" t="str">
        <f aca="false">IF(ISBLANK(A2479),"",SUMIF($A$3:$A2479,Q$2,$B$3:$B2479))</f>
        <v/>
      </c>
      <c r="R2479" s="0" t="str">
        <f aca="false">IF(ISBLANK(A2479),"",SUMIF($A$3:$A2479,R$2,$B$3:$B2479))</f>
        <v/>
      </c>
      <c r="T2479" s="9" t="str">
        <f aca="false">IF(ISBLANK(A2479),"",IF($A2479=T$2,$C2479,T2478))</f>
        <v/>
      </c>
      <c r="U2479" s="9" t="str">
        <f aca="false">IF(ISBLANK(A2479),"",IF($A2479=U$2,$C2479,U2478))</f>
        <v/>
      </c>
      <c r="V2479" s="9" t="str">
        <f aca="false">IF(ISBLANK(A2479),"",IF($A2479=V$2,$C2479,V2478))</f>
        <v/>
      </c>
      <c r="W2479" s="9" t="str">
        <f aca="false">IF(ISBLANK(A2479),"",IF($A2479=W$2,$C2479,W2478))</f>
        <v/>
      </c>
    </row>
    <row r="2480" customFormat="false" ht="14.1" hidden="false" customHeight="false" outlineLevel="0" collapsed="false">
      <c r="H2480" s="8" t="n">
        <f aca="false">IF(ISBLANK(D2480),,LEFT(D2480,LEN(D2480)-6)*1)</f>
        <v>0</v>
      </c>
      <c r="I2480" s="9" t="str">
        <f aca="false">IF(ISBLANK(A2480),"",-B2480*C2480)</f>
        <v/>
      </c>
      <c r="J2480" s="9" t="str">
        <f aca="false">IF(ISBLANK(A2480),"",-SUM(I$3:I2480))</f>
        <v/>
      </c>
      <c r="K2480" s="9" t="str">
        <f aca="false">IF(ISBLANK(A2480),"",SUMPRODUCT(O2480:R2480,T2480:W2480)-J2480)</f>
        <v/>
      </c>
      <c r="L2480" s="5" t="str">
        <f aca="false">IF(ISBLANK(A2480),"",K2480/$M$1)</f>
        <v/>
      </c>
      <c r="M2480" s="5" t="str">
        <f aca="false">IF(ISBLANK(A2480),"",K2480/($M$1+SUM(K$3:K2479)))</f>
        <v/>
      </c>
      <c r="N2480" s="0" t="str">
        <f aca="false">IF(ISBLANK(A2480),"",IF(H2481=0,NETWORKDAYS($H$3,H2480,holiday!$B$2:$B$10),IF(DAY(H2480)&lt;DAY(H2481),NETWORKDAYS($H$3,H2480,holiday!$B$2:$B$10),0)))</f>
        <v/>
      </c>
      <c r="O2480" s="0" t="str">
        <f aca="false">IF(ISBLANK(A2480),"",SUMIF($A$3:$A2480,O$2,$B$3:$B2480))</f>
        <v/>
      </c>
      <c r="P2480" s="0" t="str">
        <f aca="false">IF(ISBLANK(A2480),"",SUMIF($A$3:$A2480,P$2,$B$3:$B2480))</f>
        <v/>
      </c>
      <c r="Q2480" s="0" t="str">
        <f aca="false">IF(ISBLANK(A2480),"",SUMIF($A$3:$A2480,Q$2,$B$3:$B2480))</f>
        <v/>
      </c>
      <c r="R2480" s="0" t="str">
        <f aca="false">IF(ISBLANK(A2480),"",SUMIF($A$3:$A2480,R$2,$B$3:$B2480))</f>
        <v/>
      </c>
      <c r="T2480" s="9" t="str">
        <f aca="false">IF(ISBLANK(A2480),"",IF($A2480=T$2,$C2480,T2479))</f>
        <v/>
      </c>
      <c r="U2480" s="9" t="str">
        <f aca="false">IF(ISBLANK(A2480),"",IF($A2480=U$2,$C2480,U2479))</f>
        <v/>
      </c>
      <c r="V2480" s="9" t="str">
        <f aca="false">IF(ISBLANK(A2480),"",IF($A2480=V$2,$C2480,V2479))</f>
        <v/>
      </c>
      <c r="W2480" s="9" t="str">
        <f aca="false">IF(ISBLANK(A2480),"",IF($A2480=W$2,$C2480,W2479))</f>
        <v/>
      </c>
    </row>
    <row r="2481" customFormat="false" ht="14.1" hidden="false" customHeight="false" outlineLevel="0" collapsed="false">
      <c r="H2481" s="8" t="n">
        <f aca="false">IF(ISBLANK(D2481),,LEFT(D2481,LEN(D2481)-6)*1)</f>
        <v>0</v>
      </c>
      <c r="I2481" s="9" t="str">
        <f aca="false">IF(ISBLANK(A2481),"",-B2481*C2481)</f>
        <v/>
      </c>
      <c r="J2481" s="9" t="str">
        <f aca="false">IF(ISBLANK(A2481),"",-SUM(I$3:I2481))</f>
        <v/>
      </c>
      <c r="K2481" s="9" t="str">
        <f aca="false">IF(ISBLANK(A2481),"",SUMPRODUCT(O2481:R2481,T2481:W2481)-J2481)</f>
        <v/>
      </c>
      <c r="L2481" s="5" t="str">
        <f aca="false">IF(ISBLANK(A2481),"",K2481/$M$1)</f>
        <v/>
      </c>
      <c r="M2481" s="5" t="str">
        <f aca="false">IF(ISBLANK(A2481),"",K2481/($M$1+SUM(K$3:K2480)))</f>
        <v/>
      </c>
      <c r="N2481" s="0" t="str">
        <f aca="false">IF(ISBLANK(A2481),"",IF(H2482=0,NETWORKDAYS($H$3,H2481,holiday!$B$2:$B$10),IF(DAY(H2481)&lt;DAY(H2482),NETWORKDAYS($H$3,H2481,holiday!$B$2:$B$10),0)))</f>
        <v/>
      </c>
      <c r="O2481" s="0" t="str">
        <f aca="false">IF(ISBLANK(A2481),"",SUMIF($A$3:$A2481,O$2,$B$3:$B2481))</f>
        <v/>
      </c>
      <c r="P2481" s="0" t="str">
        <f aca="false">IF(ISBLANK(A2481),"",SUMIF($A$3:$A2481,P$2,$B$3:$B2481))</f>
        <v/>
      </c>
      <c r="Q2481" s="0" t="str">
        <f aca="false">IF(ISBLANK(A2481),"",SUMIF($A$3:$A2481,Q$2,$B$3:$B2481))</f>
        <v/>
      </c>
      <c r="R2481" s="0" t="str">
        <f aca="false">IF(ISBLANK(A2481),"",SUMIF($A$3:$A2481,R$2,$B$3:$B2481))</f>
        <v/>
      </c>
      <c r="T2481" s="9" t="str">
        <f aca="false">IF(ISBLANK(A2481),"",IF($A2481=T$2,$C2481,T2480))</f>
        <v/>
      </c>
      <c r="U2481" s="9" t="str">
        <f aca="false">IF(ISBLANK(A2481),"",IF($A2481=U$2,$C2481,U2480))</f>
        <v/>
      </c>
      <c r="V2481" s="9" t="str">
        <f aca="false">IF(ISBLANK(A2481),"",IF($A2481=V$2,$C2481,V2480))</f>
        <v/>
      </c>
      <c r="W2481" s="9" t="str">
        <f aca="false">IF(ISBLANK(A2481),"",IF($A2481=W$2,$C2481,W2480))</f>
        <v/>
      </c>
    </row>
    <row r="2482" customFormat="false" ht="14.1" hidden="false" customHeight="false" outlineLevel="0" collapsed="false">
      <c r="H2482" s="8" t="n">
        <f aca="false">IF(ISBLANK(D2482),,LEFT(D2482,LEN(D2482)-6)*1)</f>
        <v>0</v>
      </c>
      <c r="I2482" s="9" t="str">
        <f aca="false">IF(ISBLANK(A2482),"",-B2482*C2482)</f>
        <v/>
      </c>
      <c r="J2482" s="9" t="str">
        <f aca="false">IF(ISBLANK(A2482),"",-SUM(I$3:I2482))</f>
        <v/>
      </c>
      <c r="K2482" s="9" t="str">
        <f aca="false">IF(ISBLANK(A2482),"",SUMPRODUCT(O2482:R2482,T2482:W2482)-J2482)</f>
        <v/>
      </c>
      <c r="L2482" s="5" t="str">
        <f aca="false">IF(ISBLANK(A2482),"",K2482/$M$1)</f>
        <v/>
      </c>
      <c r="M2482" s="5" t="str">
        <f aca="false">IF(ISBLANK(A2482),"",K2482/($M$1+SUM(K$3:K2481)))</f>
        <v/>
      </c>
      <c r="N2482" s="0" t="str">
        <f aca="false">IF(ISBLANK(A2482),"",IF(H2483=0,NETWORKDAYS($H$3,H2482,holiday!$B$2:$B$10),IF(DAY(H2482)&lt;DAY(H2483),NETWORKDAYS($H$3,H2482,holiday!$B$2:$B$10),0)))</f>
        <v/>
      </c>
      <c r="O2482" s="0" t="str">
        <f aca="false">IF(ISBLANK(A2482),"",SUMIF($A$3:$A2482,O$2,$B$3:$B2482))</f>
        <v/>
      </c>
      <c r="P2482" s="0" t="str">
        <f aca="false">IF(ISBLANK(A2482),"",SUMIF($A$3:$A2482,P$2,$B$3:$B2482))</f>
        <v/>
      </c>
      <c r="Q2482" s="0" t="str">
        <f aca="false">IF(ISBLANK(A2482),"",SUMIF($A$3:$A2482,Q$2,$B$3:$B2482))</f>
        <v/>
      </c>
      <c r="R2482" s="0" t="str">
        <f aca="false">IF(ISBLANK(A2482),"",SUMIF($A$3:$A2482,R$2,$B$3:$B2482))</f>
        <v/>
      </c>
      <c r="T2482" s="9" t="str">
        <f aca="false">IF(ISBLANK(A2482),"",IF($A2482=T$2,$C2482,T2481))</f>
        <v/>
      </c>
      <c r="U2482" s="9" t="str">
        <f aca="false">IF(ISBLANK(A2482),"",IF($A2482=U$2,$C2482,U2481))</f>
        <v/>
      </c>
      <c r="V2482" s="9" t="str">
        <f aca="false">IF(ISBLANK(A2482),"",IF($A2482=V$2,$C2482,V2481))</f>
        <v/>
      </c>
      <c r="W2482" s="9" t="str">
        <f aca="false">IF(ISBLANK(A2482),"",IF($A2482=W$2,$C2482,W2481))</f>
        <v/>
      </c>
    </row>
    <row r="2483" customFormat="false" ht="14.1" hidden="false" customHeight="false" outlineLevel="0" collapsed="false">
      <c r="H2483" s="8" t="n">
        <f aca="false">IF(ISBLANK(D2483),,LEFT(D2483,LEN(D2483)-6)*1)</f>
        <v>0</v>
      </c>
      <c r="I2483" s="9" t="str">
        <f aca="false">IF(ISBLANK(A2483),"",-B2483*C2483)</f>
        <v/>
      </c>
      <c r="J2483" s="9" t="str">
        <f aca="false">IF(ISBLANK(A2483),"",-SUM(I$3:I2483))</f>
        <v/>
      </c>
      <c r="K2483" s="9" t="str">
        <f aca="false">IF(ISBLANK(A2483),"",SUMPRODUCT(O2483:R2483,T2483:W2483)-J2483)</f>
        <v/>
      </c>
      <c r="L2483" s="5" t="str">
        <f aca="false">IF(ISBLANK(A2483),"",K2483/$M$1)</f>
        <v/>
      </c>
      <c r="M2483" s="5" t="str">
        <f aca="false">IF(ISBLANK(A2483),"",K2483/($M$1+SUM(K$3:K2482)))</f>
        <v/>
      </c>
      <c r="N2483" s="0" t="str">
        <f aca="false">IF(ISBLANK(A2483),"",IF(H2484=0,NETWORKDAYS($H$3,H2483,holiday!$B$2:$B$10),IF(DAY(H2483)&lt;DAY(H2484),NETWORKDAYS($H$3,H2483,holiday!$B$2:$B$10),0)))</f>
        <v/>
      </c>
      <c r="O2483" s="0" t="str">
        <f aca="false">IF(ISBLANK(A2483),"",SUMIF($A$3:$A2483,O$2,$B$3:$B2483))</f>
        <v/>
      </c>
      <c r="P2483" s="0" t="str">
        <f aca="false">IF(ISBLANK(A2483),"",SUMIF($A$3:$A2483,P$2,$B$3:$B2483))</f>
        <v/>
      </c>
      <c r="Q2483" s="0" t="str">
        <f aca="false">IF(ISBLANK(A2483),"",SUMIF($A$3:$A2483,Q$2,$B$3:$B2483))</f>
        <v/>
      </c>
      <c r="R2483" s="0" t="str">
        <f aca="false">IF(ISBLANK(A2483),"",SUMIF($A$3:$A2483,R$2,$B$3:$B2483))</f>
        <v/>
      </c>
      <c r="T2483" s="9" t="str">
        <f aca="false">IF(ISBLANK(A2483),"",IF($A2483=T$2,$C2483,T2482))</f>
        <v/>
      </c>
      <c r="U2483" s="9" t="str">
        <f aca="false">IF(ISBLANK(A2483),"",IF($A2483=U$2,$C2483,U2482))</f>
        <v/>
      </c>
      <c r="V2483" s="9" t="str">
        <f aca="false">IF(ISBLANK(A2483),"",IF($A2483=V$2,$C2483,V2482))</f>
        <v/>
      </c>
      <c r="W2483" s="9" t="str">
        <f aca="false">IF(ISBLANK(A2483),"",IF($A2483=W$2,$C2483,W2482))</f>
        <v/>
      </c>
    </row>
    <row r="2484" customFormat="false" ht="14.1" hidden="false" customHeight="false" outlineLevel="0" collapsed="false">
      <c r="H2484" s="8" t="n">
        <f aca="false">IF(ISBLANK(D2484),,LEFT(D2484,LEN(D2484)-6)*1)</f>
        <v>0</v>
      </c>
      <c r="I2484" s="9" t="str">
        <f aca="false">IF(ISBLANK(A2484),"",-B2484*C2484)</f>
        <v/>
      </c>
      <c r="J2484" s="9" t="str">
        <f aca="false">IF(ISBLANK(A2484),"",-SUM(I$3:I2484))</f>
        <v/>
      </c>
      <c r="K2484" s="9" t="str">
        <f aca="false">IF(ISBLANK(A2484),"",SUMPRODUCT(O2484:R2484,T2484:W2484)-J2484)</f>
        <v/>
      </c>
      <c r="L2484" s="5" t="str">
        <f aca="false">IF(ISBLANK(A2484),"",K2484/$M$1)</f>
        <v/>
      </c>
      <c r="M2484" s="5" t="str">
        <f aca="false">IF(ISBLANK(A2484),"",K2484/($M$1+SUM(K$3:K2483)))</f>
        <v/>
      </c>
      <c r="N2484" s="0" t="str">
        <f aca="false">IF(ISBLANK(A2484),"",IF(H2485=0,NETWORKDAYS($H$3,H2484,holiday!$B$2:$B$10),IF(DAY(H2484)&lt;DAY(H2485),NETWORKDAYS($H$3,H2484,holiday!$B$2:$B$10),0)))</f>
        <v/>
      </c>
      <c r="O2484" s="0" t="str">
        <f aca="false">IF(ISBLANK(A2484),"",SUMIF($A$3:$A2484,O$2,$B$3:$B2484))</f>
        <v/>
      </c>
      <c r="P2484" s="0" t="str">
        <f aca="false">IF(ISBLANK(A2484),"",SUMIF($A$3:$A2484,P$2,$B$3:$B2484))</f>
        <v/>
      </c>
      <c r="Q2484" s="0" t="str">
        <f aca="false">IF(ISBLANK(A2484),"",SUMIF($A$3:$A2484,Q$2,$B$3:$B2484))</f>
        <v/>
      </c>
      <c r="R2484" s="0" t="str">
        <f aca="false">IF(ISBLANK(A2484),"",SUMIF($A$3:$A2484,R$2,$B$3:$B2484))</f>
        <v/>
      </c>
      <c r="T2484" s="9" t="str">
        <f aca="false">IF(ISBLANK(A2484),"",IF($A2484=T$2,$C2484,T2483))</f>
        <v/>
      </c>
      <c r="U2484" s="9" t="str">
        <f aca="false">IF(ISBLANK(A2484),"",IF($A2484=U$2,$C2484,U2483))</f>
        <v/>
      </c>
      <c r="V2484" s="9" t="str">
        <f aca="false">IF(ISBLANK(A2484),"",IF($A2484=V$2,$C2484,V2483))</f>
        <v/>
      </c>
      <c r="W2484" s="9" t="str">
        <f aca="false">IF(ISBLANK(A2484),"",IF($A2484=W$2,$C2484,W2483))</f>
        <v/>
      </c>
    </row>
    <row r="2485" customFormat="false" ht="14.1" hidden="false" customHeight="false" outlineLevel="0" collapsed="false">
      <c r="H2485" s="8" t="n">
        <f aca="false">IF(ISBLANK(D2485),,LEFT(D2485,LEN(D2485)-6)*1)</f>
        <v>0</v>
      </c>
      <c r="I2485" s="9" t="str">
        <f aca="false">IF(ISBLANK(A2485),"",-B2485*C2485)</f>
        <v/>
      </c>
      <c r="J2485" s="9" t="str">
        <f aca="false">IF(ISBLANK(A2485),"",-SUM(I$3:I2485))</f>
        <v/>
      </c>
      <c r="K2485" s="9" t="str">
        <f aca="false">IF(ISBLANK(A2485),"",SUMPRODUCT(O2485:R2485,T2485:W2485)-J2485)</f>
        <v/>
      </c>
      <c r="L2485" s="5" t="str">
        <f aca="false">IF(ISBLANK(A2485),"",K2485/$M$1)</f>
        <v/>
      </c>
      <c r="M2485" s="5" t="str">
        <f aca="false">IF(ISBLANK(A2485),"",K2485/($M$1+SUM(K$3:K2484)))</f>
        <v/>
      </c>
      <c r="N2485" s="0" t="str">
        <f aca="false">IF(ISBLANK(A2485),"",IF(H2486=0,NETWORKDAYS($H$3,H2485,holiday!$B$2:$B$10),IF(DAY(H2485)&lt;DAY(H2486),NETWORKDAYS($H$3,H2485,holiday!$B$2:$B$10),0)))</f>
        <v/>
      </c>
      <c r="O2485" s="0" t="str">
        <f aca="false">IF(ISBLANK(A2485),"",SUMIF($A$3:$A2485,O$2,$B$3:$B2485))</f>
        <v/>
      </c>
      <c r="P2485" s="0" t="str">
        <f aca="false">IF(ISBLANK(A2485),"",SUMIF($A$3:$A2485,P$2,$B$3:$B2485))</f>
        <v/>
      </c>
      <c r="Q2485" s="0" t="str">
        <f aca="false">IF(ISBLANK(A2485),"",SUMIF($A$3:$A2485,Q$2,$B$3:$B2485))</f>
        <v/>
      </c>
      <c r="R2485" s="0" t="str">
        <f aca="false">IF(ISBLANK(A2485),"",SUMIF($A$3:$A2485,R$2,$B$3:$B2485))</f>
        <v/>
      </c>
      <c r="T2485" s="9" t="str">
        <f aca="false">IF(ISBLANK(A2485),"",IF($A2485=T$2,$C2485,T2484))</f>
        <v/>
      </c>
      <c r="U2485" s="9" t="str">
        <f aca="false">IF(ISBLANK(A2485),"",IF($A2485=U$2,$C2485,U2484))</f>
        <v/>
      </c>
      <c r="V2485" s="9" t="str">
        <f aca="false">IF(ISBLANK(A2485),"",IF($A2485=V$2,$C2485,V2484))</f>
        <v/>
      </c>
      <c r="W2485" s="9" t="str">
        <f aca="false">IF(ISBLANK(A2485),"",IF($A2485=W$2,$C2485,W2484))</f>
        <v/>
      </c>
    </row>
    <row r="2486" customFormat="false" ht="14.1" hidden="false" customHeight="false" outlineLevel="0" collapsed="false">
      <c r="H2486" s="8" t="n">
        <f aca="false">IF(ISBLANK(D2486),,LEFT(D2486,LEN(D2486)-6)*1)</f>
        <v>0</v>
      </c>
      <c r="I2486" s="9" t="str">
        <f aca="false">IF(ISBLANK(A2486),"",-B2486*C2486)</f>
        <v/>
      </c>
      <c r="J2486" s="9" t="str">
        <f aca="false">IF(ISBLANK(A2486),"",-SUM(I$3:I2486))</f>
        <v/>
      </c>
      <c r="K2486" s="9" t="str">
        <f aca="false">IF(ISBLANK(A2486),"",SUMPRODUCT(O2486:R2486,T2486:W2486)-J2486)</f>
        <v/>
      </c>
      <c r="L2486" s="5" t="str">
        <f aca="false">IF(ISBLANK(A2486),"",K2486/$M$1)</f>
        <v/>
      </c>
      <c r="M2486" s="5" t="str">
        <f aca="false">IF(ISBLANK(A2486),"",K2486/($M$1+SUM(K$3:K2485)))</f>
        <v/>
      </c>
      <c r="N2486" s="0" t="str">
        <f aca="false">IF(ISBLANK(A2486),"",IF(H2487=0,NETWORKDAYS($H$3,H2486,holiday!$B$2:$B$10),IF(DAY(H2486)&lt;DAY(H2487),NETWORKDAYS($H$3,H2486,holiday!$B$2:$B$10),0)))</f>
        <v/>
      </c>
      <c r="O2486" s="0" t="str">
        <f aca="false">IF(ISBLANK(A2486),"",SUMIF($A$3:$A2486,O$2,$B$3:$B2486))</f>
        <v/>
      </c>
      <c r="P2486" s="0" t="str">
        <f aca="false">IF(ISBLANK(A2486),"",SUMIF($A$3:$A2486,P$2,$B$3:$B2486))</f>
        <v/>
      </c>
      <c r="Q2486" s="0" t="str">
        <f aca="false">IF(ISBLANK(A2486),"",SUMIF($A$3:$A2486,Q$2,$B$3:$B2486))</f>
        <v/>
      </c>
      <c r="R2486" s="0" t="str">
        <f aca="false">IF(ISBLANK(A2486),"",SUMIF($A$3:$A2486,R$2,$B$3:$B2486))</f>
        <v/>
      </c>
      <c r="T2486" s="9" t="str">
        <f aca="false">IF(ISBLANK(A2486),"",IF($A2486=T$2,$C2486,T2485))</f>
        <v/>
      </c>
      <c r="U2486" s="9" t="str">
        <f aca="false">IF(ISBLANK(A2486),"",IF($A2486=U$2,$C2486,U2485))</f>
        <v/>
      </c>
      <c r="V2486" s="9" t="str">
        <f aca="false">IF(ISBLANK(A2486),"",IF($A2486=V$2,$C2486,V2485))</f>
        <v/>
      </c>
      <c r="W2486" s="9" t="str">
        <f aca="false">IF(ISBLANK(A2486),"",IF($A2486=W$2,$C2486,W2485))</f>
        <v/>
      </c>
    </row>
    <row r="2487" customFormat="false" ht="14.1" hidden="false" customHeight="false" outlineLevel="0" collapsed="false">
      <c r="H2487" s="8" t="n">
        <f aca="false">IF(ISBLANK(D2487),,LEFT(D2487,LEN(D2487)-6)*1)</f>
        <v>0</v>
      </c>
      <c r="I2487" s="9" t="str">
        <f aca="false">IF(ISBLANK(A2487),"",-B2487*C2487)</f>
        <v/>
      </c>
      <c r="J2487" s="9" t="str">
        <f aca="false">IF(ISBLANK(A2487),"",-SUM(I$3:I2487))</f>
        <v/>
      </c>
      <c r="K2487" s="9" t="str">
        <f aca="false">IF(ISBLANK(A2487),"",SUMPRODUCT(O2487:R2487,T2487:W2487)-J2487)</f>
        <v/>
      </c>
      <c r="L2487" s="5" t="str">
        <f aca="false">IF(ISBLANK(A2487),"",K2487/$M$1)</f>
        <v/>
      </c>
      <c r="M2487" s="5" t="str">
        <f aca="false">IF(ISBLANK(A2487),"",K2487/($M$1+SUM(K$3:K2486)))</f>
        <v/>
      </c>
      <c r="N2487" s="0" t="str">
        <f aca="false">IF(ISBLANK(A2487),"",IF(H2488=0,NETWORKDAYS($H$3,H2487,holiday!$B$2:$B$10),IF(DAY(H2487)&lt;DAY(H2488),NETWORKDAYS($H$3,H2487,holiday!$B$2:$B$10),0)))</f>
        <v/>
      </c>
      <c r="O2487" s="0" t="str">
        <f aca="false">IF(ISBLANK(A2487),"",SUMIF($A$3:$A2487,O$2,$B$3:$B2487))</f>
        <v/>
      </c>
      <c r="P2487" s="0" t="str">
        <f aca="false">IF(ISBLANK(A2487),"",SUMIF($A$3:$A2487,P$2,$B$3:$B2487))</f>
        <v/>
      </c>
      <c r="Q2487" s="0" t="str">
        <f aca="false">IF(ISBLANK(A2487),"",SUMIF($A$3:$A2487,Q$2,$B$3:$B2487))</f>
        <v/>
      </c>
      <c r="R2487" s="0" t="str">
        <f aca="false">IF(ISBLANK(A2487),"",SUMIF($A$3:$A2487,R$2,$B$3:$B2487))</f>
        <v/>
      </c>
      <c r="T2487" s="9" t="str">
        <f aca="false">IF(ISBLANK(A2487),"",IF($A2487=T$2,$C2487,T2486))</f>
        <v/>
      </c>
      <c r="U2487" s="9" t="str">
        <f aca="false">IF(ISBLANK(A2487),"",IF($A2487=U$2,$C2487,U2486))</f>
        <v/>
      </c>
      <c r="V2487" s="9" t="str">
        <f aca="false">IF(ISBLANK(A2487),"",IF($A2487=V$2,$C2487,V2486))</f>
        <v/>
      </c>
      <c r="W2487" s="9" t="str">
        <f aca="false">IF(ISBLANK(A2487),"",IF($A2487=W$2,$C2487,W2486))</f>
        <v/>
      </c>
    </row>
    <row r="2488" customFormat="false" ht="14.1" hidden="false" customHeight="false" outlineLevel="0" collapsed="false">
      <c r="H2488" s="8" t="n">
        <f aca="false">IF(ISBLANK(D2488),,LEFT(D2488,LEN(D2488)-6)*1)</f>
        <v>0</v>
      </c>
      <c r="I2488" s="9" t="str">
        <f aca="false">IF(ISBLANK(A2488),"",-B2488*C2488)</f>
        <v/>
      </c>
      <c r="J2488" s="9" t="str">
        <f aca="false">IF(ISBLANK(A2488),"",-SUM(I$3:I2488))</f>
        <v/>
      </c>
      <c r="K2488" s="9" t="str">
        <f aca="false">IF(ISBLANK(A2488),"",SUMPRODUCT(O2488:R2488,T2488:W2488)-J2488)</f>
        <v/>
      </c>
      <c r="L2488" s="5" t="str">
        <f aca="false">IF(ISBLANK(A2488),"",K2488/$M$1)</f>
        <v/>
      </c>
      <c r="M2488" s="5" t="str">
        <f aca="false">IF(ISBLANK(A2488),"",K2488/($M$1+SUM(K$3:K2487)))</f>
        <v/>
      </c>
      <c r="N2488" s="0" t="str">
        <f aca="false">IF(ISBLANK(A2488),"",IF(H2489=0,NETWORKDAYS($H$3,H2488,holiday!$B$2:$B$10),IF(DAY(H2488)&lt;DAY(H2489),NETWORKDAYS($H$3,H2488,holiday!$B$2:$B$10),0)))</f>
        <v/>
      </c>
      <c r="O2488" s="0" t="str">
        <f aca="false">IF(ISBLANK(A2488),"",SUMIF($A$3:$A2488,O$2,$B$3:$B2488))</f>
        <v/>
      </c>
      <c r="P2488" s="0" t="str">
        <f aca="false">IF(ISBLANK(A2488),"",SUMIF($A$3:$A2488,P$2,$B$3:$B2488))</f>
        <v/>
      </c>
      <c r="Q2488" s="0" t="str">
        <f aca="false">IF(ISBLANK(A2488),"",SUMIF($A$3:$A2488,Q$2,$B$3:$B2488))</f>
        <v/>
      </c>
      <c r="R2488" s="0" t="str">
        <f aca="false">IF(ISBLANK(A2488),"",SUMIF($A$3:$A2488,R$2,$B$3:$B2488))</f>
        <v/>
      </c>
      <c r="T2488" s="9" t="str">
        <f aca="false">IF(ISBLANK(A2488),"",IF($A2488=T$2,$C2488,T2487))</f>
        <v/>
      </c>
      <c r="U2488" s="9" t="str">
        <f aca="false">IF(ISBLANK(A2488),"",IF($A2488=U$2,$C2488,U2487))</f>
        <v/>
      </c>
      <c r="V2488" s="9" t="str">
        <f aca="false">IF(ISBLANK(A2488),"",IF($A2488=V$2,$C2488,V2487))</f>
        <v/>
      </c>
      <c r="W2488" s="9" t="str">
        <f aca="false">IF(ISBLANK(A2488),"",IF($A2488=W$2,$C2488,W2487))</f>
        <v/>
      </c>
    </row>
    <row r="2489" customFormat="false" ht="14.1" hidden="false" customHeight="false" outlineLevel="0" collapsed="false">
      <c r="H2489" s="8" t="n">
        <f aca="false">IF(ISBLANK(D2489),,LEFT(D2489,LEN(D2489)-6)*1)</f>
        <v>0</v>
      </c>
      <c r="I2489" s="9" t="str">
        <f aca="false">IF(ISBLANK(A2489),"",-B2489*C2489)</f>
        <v/>
      </c>
      <c r="J2489" s="9" t="str">
        <f aca="false">IF(ISBLANK(A2489),"",-SUM(I$3:I2489))</f>
        <v/>
      </c>
      <c r="K2489" s="9" t="str">
        <f aca="false">IF(ISBLANK(A2489),"",SUMPRODUCT(O2489:R2489,T2489:W2489)-J2489)</f>
        <v/>
      </c>
      <c r="L2489" s="5" t="str">
        <f aca="false">IF(ISBLANK(A2489),"",K2489/$M$1)</f>
        <v/>
      </c>
      <c r="M2489" s="5" t="str">
        <f aca="false">IF(ISBLANK(A2489),"",K2489/($M$1+SUM(K$3:K2488)))</f>
        <v/>
      </c>
      <c r="N2489" s="0" t="str">
        <f aca="false">IF(ISBLANK(A2489),"",IF(H2490=0,NETWORKDAYS($H$3,H2489,holiday!$B$2:$B$10),IF(DAY(H2489)&lt;DAY(H2490),NETWORKDAYS($H$3,H2489,holiday!$B$2:$B$10),0)))</f>
        <v/>
      </c>
      <c r="O2489" s="0" t="str">
        <f aca="false">IF(ISBLANK(A2489),"",SUMIF($A$3:$A2489,O$2,$B$3:$B2489))</f>
        <v/>
      </c>
      <c r="P2489" s="0" t="str">
        <f aca="false">IF(ISBLANK(A2489),"",SUMIF($A$3:$A2489,P$2,$B$3:$B2489))</f>
        <v/>
      </c>
      <c r="Q2489" s="0" t="str">
        <f aca="false">IF(ISBLANK(A2489),"",SUMIF($A$3:$A2489,Q$2,$B$3:$B2489))</f>
        <v/>
      </c>
      <c r="R2489" s="0" t="str">
        <f aca="false">IF(ISBLANK(A2489),"",SUMIF($A$3:$A2489,R$2,$B$3:$B2489))</f>
        <v/>
      </c>
      <c r="T2489" s="9" t="str">
        <f aca="false">IF(ISBLANK(A2489),"",IF($A2489=T$2,$C2489,T2488))</f>
        <v/>
      </c>
      <c r="U2489" s="9" t="str">
        <f aca="false">IF(ISBLANK(A2489),"",IF($A2489=U$2,$C2489,U2488))</f>
        <v/>
      </c>
      <c r="V2489" s="9" t="str">
        <f aca="false">IF(ISBLANK(A2489),"",IF($A2489=V$2,$C2489,V2488))</f>
        <v/>
      </c>
      <c r="W2489" s="9" t="str">
        <f aca="false">IF(ISBLANK(A2489),"",IF($A2489=W$2,$C2489,W2488))</f>
        <v/>
      </c>
    </row>
    <row r="2490" customFormat="false" ht="14.1" hidden="false" customHeight="false" outlineLevel="0" collapsed="false">
      <c r="H2490" s="8" t="n">
        <f aca="false">IF(ISBLANK(D2490),,LEFT(D2490,LEN(D2490)-6)*1)</f>
        <v>0</v>
      </c>
      <c r="I2490" s="9" t="str">
        <f aca="false">IF(ISBLANK(A2490),"",-B2490*C2490)</f>
        <v/>
      </c>
      <c r="J2490" s="9" t="str">
        <f aca="false">IF(ISBLANK(A2490),"",-SUM(I$3:I2490))</f>
        <v/>
      </c>
      <c r="K2490" s="9" t="str">
        <f aca="false">IF(ISBLANK(A2490),"",SUMPRODUCT(O2490:R2490,T2490:W2490)-J2490)</f>
        <v/>
      </c>
      <c r="L2490" s="5" t="str">
        <f aca="false">IF(ISBLANK(A2490),"",K2490/$M$1)</f>
        <v/>
      </c>
      <c r="M2490" s="5" t="str">
        <f aca="false">IF(ISBLANK(A2490),"",K2490/($M$1+SUM(K$3:K2489)))</f>
        <v/>
      </c>
      <c r="N2490" s="0" t="str">
        <f aca="false">IF(ISBLANK(A2490),"",IF(H2491=0,NETWORKDAYS($H$3,H2490,holiday!$B$2:$B$10),IF(DAY(H2490)&lt;DAY(H2491),NETWORKDAYS($H$3,H2490,holiday!$B$2:$B$10),0)))</f>
        <v/>
      </c>
      <c r="O2490" s="0" t="str">
        <f aca="false">IF(ISBLANK(A2490),"",SUMIF($A$3:$A2490,O$2,$B$3:$B2490))</f>
        <v/>
      </c>
      <c r="P2490" s="0" t="str">
        <f aca="false">IF(ISBLANK(A2490),"",SUMIF($A$3:$A2490,P$2,$B$3:$B2490))</f>
        <v/>
      </c>
      <c r="Q2490" s="0" t="str">
        <f aca="false">IF(ISBLANK(A2490),"",SUMIF($A$3:$A2490,Q$2,$B$3:$B2490))</f>
        <v/>
      </c>
      <c r="R2490" s="0" t="str">
        <f aca="false">IF(ISBLANK(A2490),"",SUMIF($A$3:$A2490,R$2,$B$3:$B2490))</f>
        <v/>
      </c>
      <c r="T2490" s="9" t="str">
        <f aca="false">IF(ISBLANK(A2490),"",IF($A2490=T$2,$C2490,T2489))</f>
        <v/>
      </c>
      <c r="U2490" s="9" t="str">
        <f aca="false">IF(ISBLANK(A2490),"",IF($A2490=U$2,$C2490,U2489))</f>
        <v/>
      </c>
      <c r="V2490" s="9" t="str">
        <f aca="false">IF(ISBLANK(A2490),"",IF($A2490=V$2,$C2490,V2489))</f>
        <v/>
      </c>
      <c r="W2490" s="9" t="str">
        <f aca="false">IF(ISBLANK(A2490),"",IF($A2490=W$2,$C2490,W2489))</f>
        <v/>
      </c>
    </row>
    <row r="2491" customFormat="false" ht="14.1" hidden="false" customHeight="false" outlineLevel="0" collapsed="false">
      <c r="H2491" s="8" t="n">
        <f aca="false">IF(ISBLANK(D2491),,LEFT(D2491,LEN(D2491)-6)*1)</f>
        <v>0</v>
      </c>
      <c r="I2491" s="9" t="str">
        <f aca="false">IF(ISBLANK(A2491),"",-B2491*C2491)</f>
        <v/>
      </c>
      <c r="J2491" s="9" t="str">
        <f aca="false">IF(ISBLANK(A2491),"",-SUM(I$3:I2491))</f>
        <v/>
      </c>
      <c r="K2491" s="9" t="str">
        <f aca="false">IF(ISBLANK(A2491),"",SUMPRODUCT(O2491:R2491,T2491:W2491)-J2491)</f>
        <v/>
      </c>
      <c r="L2491" s="5" t="str">
        <f aca="false">IF(ISBLANK(A2491),"",K2491/$M$1)</f>
        <v/>
      </c>
      <c r="M2491" s="5" t="str">
        <f aca="false">IF(ISBLANK(A2491),"",K2491/($M$1+SUM(K$3:K2490)))</f>
        <v/>
      </c>
      <c r="N2491" s="0" t="str">
        <f aca="false">IF(ISBLANK(A2491),"",IF(H2492=0,NETWORKDAYS($H$3,H2491,holiday!$B$2:$B$10),IF(DAY(H2491)&lt;DAY(H2492),NETWORKDAYS($H$3,H2491,holiday!$B$2:$B$10),0)))</f>
        <v/>
      </c>
      <c r="O2491" s="0" t="str">
        <f aca="false">IF(ISBLANK(A2491),"",SUMIF($A$3:$A2491,O$2,$B$3:$B2491))</f>
        <v/>
      </c>
      <c r="P2491" s="0" t="str">
        <f aca="false">IF(ISBLANK(A2491),"",SUMIF($A$3:$A2491,P$2,$B$3:$B2491))</f>
        <v/>
      </c>
      <c r="Q2491" s="0" t="str">
        <f aca="false">IF(ISBLANK(A2491),"",SUMIF($A$3:$A2491,Q$2,$B$3:$B2491))</f>
        <v/>
      </c>
      <c r="R2491" s="0" t="str">
        <f aca="false">IF(ISBLANK(A2491),"",SUMIF($A$3:$A2491,R$2,$B$3:$B2491))</f>
        <v/>
      </c>
      <c r="T2491" s="9" t="str">
        <f aca="false">IF(ISBLANK(A2491),"",IF($A2491=T$2,$C2491,T2490))</f>
        <v/>
      </c>
      <c r="U2491" s="9" t="str">
        <f aca="false">IF(ISBLANK(A2491),"",IF($A2491=U$2,$C2491,U2490))</f>
        <v/>
      </c>
      <c r="V2491" s="9" t="str">
        <f aca="false">IF(ISBLANK(A2491),"",IF($A2491=V$2,$C2491,V2490))</f>
        <v/>
      </c>
      <c r="W2491" s="9" t="str">
        <f aca="false">IF(ISBLANK(A2491),"",IF($A2491=W$2,$C2491,W2490))</f>
        <v/>
      </c>
    </row>
    <row r="2492" customFormat="false" ht="14.1" hidden="false" customHeight="false" outlineLevel="0" collapsed="false">
      <c r="H2492" s="8" t="n">
        <f aca="false">IF(ISBLANK(D2492),,LEFT(D2492,LEN(D2492)-6)*1)</f>
        <v>0</v>
      </c>
      <c r="I2492" s="9" t="str">
        <f aca="false">IF(ISBLANK(A2492),"",-B2492*C2492)</f>
        <v/>
      </c>
      <c r="J2492" s="9" t="str">
        <f aca="false">IF(ISBLANK(A2492),"",-SUM(I$3:I2492))</f>
        <v/>
      </c>
      <c r="K2492" s="9" t="str">
        <f aca="false">IF(ISBLANK(A2492),"",SUMPRODUCT(O2492:R2492,T2492:W2492)-J2492)</f>
        <v/>
      </c>
      <c r="L2492" s="5" t="str">
        <f aca="false">IF(ISBLANK(A2492),"",K2492/$M$1)</f>
        <v/>
      </c>
      <c r="M2492" s="5" t="str">
        <f aca="false">IF(ISBLANK(A2492),"",K2492/($M$1+SUM(K$3:K2491)))</f>
        <v/>
      </c>
      <c r="N2492" s="0" t="str">
        <f aca="false">IF(ISBLANK(A2492),"",IF(H2493=0,NETWORKDAYS($H$3,H2492,holiday!$B$2:$B$10),IF(DAY(H2492)&lt;DAY(H2493),NETWORKDAYS($H$3,H2492,holiday!$B$2:$B$10),0)))</f>
        <v/>
      </c>
      <c r="O2492" s="0" t="str">
        <f aca="false">IF(ISBLANK(A2492),"",SUMIF($A$3:$A2492,O$2,$B$3:$B2492))</f>
        <v/>
      </c>
      <c r="P2492" s="0" t="str">
        <f aca="false">IF(ISBLANK(A2492),"",SUMIF($A$3:$A2492,P$2,$B$3:$B2492))</f>
        <v/>
      </c>
      <c r="Q2492" s="0" t="str">
        <f aca="false">IF(ISBLANK(A2492),"",SUMIF($A$3:$A2492,Q$2,$B$3:$B2492))</f>
        <v/>
      </c>
      <c r="R2492" s="0" t="str">
        <f aca="false">IF(ISBLANK(A2492),"",SUMIF($A$3:$A2492,R$2,$B$3:$B2492))</f>
        <v/>
      </c>
      <c r="T2492" s="9" t="str">
        <f aca="false">IF(ISBLANK(A2492),"",IF($A2492=T$2,$C2492,T2491))</f>
        <v/>
      </c>
      <c r="U2492" s="9" t="str">
        <f aca="false">IF(ISBLANK(A2492),"",IF($A2492=U$2,$C2492,U2491))</f>
        <v/>
      </c>
      <c r="V2492" s="9" t="str">
        <f aca="false">IF(ISBLANK(A2492),"",IF($A2492=V$2,$C2492,V2491))</f>
        <v/>
      </c>
      <c r="W2492" s="9" t="str">
        <f aca="false">IF(ISBLANK(A2492),"",IF($A2492=W$2,$C2492,W2491))</f>
        <v/>
      </c>
    </row>
    <row r="2493" customFormat="false" ht="14.1" hidden="false" customHeight="false" outlineLevel="0" collapsed="false">
      <c r="H2493" s="8" t="n">
        <f aca="false">IF(ISBLANK(D2493),,LEFT(D2493,LEN(D2493)-6)*1)</f>
        <v>0</v>
      </c>
      <c r="I2493" s="9" t="str">
        <f aca="false">IF(ISBLANK(A2493),"",-B2493*C2493)</f>
        <v/>
      </c>
      <c r="J2493" s="9" t="str">
        <f aca="false">IF(ISBLANK(A2493),"",-SUM(I$3:I2493))</f>
        <v/>
      </c>
      <c r="K2493" s="9" t="str">
        <f aca="false">IF(ISBLANK(A2493),"",SUMPRODUCT(O2493:R2493,T2493:W2493)-J2493)</f>
        <v/>
      </c>
      <c r="L2493" s="5" t="str">
        <f aca="false">IF(ISBLANK(A2493),"",K2493/$M$1)</f>
        <v/>
      </c>
      <c r="M2493" s="5" t="str">
        <f aca="false">IF(ISBLANK(A2493),"",K2493/($M$1+SUM(K$3:K2492)))</f>
        <v/>
      </c>
      <c r="N2493" s="0" t="str">
        <f aca="false">IF(ISBLANK(A2493),"",IF(H2494=0,NETWORKDAYS($H$3,H2493,holiday!$B$2:$B$10),IF(DAY(H2493)&lt;DAY(H2494),NETWORKDAYS($H$3,H2493,holiday!$B$2:$B$10),0)))</f>
        <v/>
      </c>
      <c r="O2493" s="0" t="str">
        <f aca="false">IF(ISBLANK(A2493),"",SUMIF($A$3:$A2493,O$2,$B$3:$B2493))</f>
        <v/>
      </c>
      <c r="P2493" s="0" t="str">
        <f aca="false">IF(ISBLANK(A2493),"",SUMIF($A$3:$A2493,P$2,$B$3:$B2493))</f>
        <v/>
      </c>
      <c r="Q2493" s="0" t="str">
        <f aca="false">IF(ISBLANK(A2493),"",SUMIF($A$3:$A2493,Q$2,$B$3:$B2493))</f>
        <v/>
      </c>
      <c r="R2493" s="0" t="str">
        <f aca="false">IF(ISBLANK(A2493),"",SUMIF($A$3:$A2493,R$2,$B$3:$B2493))</f>
        <v/>
      </c>
      <c r="T2493" s="9" t="str">
        <f aca="false">IF(ISBLANK(A2493),"",IF($A2493=T$2,$C2493,T2492))</f>
        <v/>
      </c>
      <c r="U2493" s="9" t="str">
        <f aca="false">IF(ISBLANK(A2493),"",IF($A2493=U$2,$C2493,U2492))</f>
        <v/>
      </c>
      <c r="V2493" s="9" t="str">
        <f aca="false">IF(ISBLANK(A2493),"",IF($A2493=V$2,$C2493,V2492))</f>
        <v/>
      </c>
      <c r="W2493" s="9" t="str">
        <f aca="false">IF(ISBLANK(A2493),"",IF($A2493=W$2,$C2493,W2492))</f>
        <v/>
      </c>
    </row>
    <row r="2494" customFormat="false" ht="14.1" hidden="false" customHeight="false" outlineLevel="0" collapsed="false">
      <c r="H2494" s="8" t="n">
        <f aca="false">IF(ISBLANK(D2494),,LEFT(D2494,LEN(D2494)-6)*1)</f>
        <v>0</v>
      </c>
      <c r="I2494" s="9" t="str">
        <f aca="false">IF(ISBLANK(A2494),"",-B2494*C2494)</f>
        <v/>
      </c>
      <c r="J2494" s="9" t="str">
        <f aca="false">IF(ISBLANK(A2494),"",-SUM(I$3:I2494))</f>
        <v/>
      </c>
      <c r="K2494" s="9" t="str">
        <f aca="false">IF(ISBLANK(A2494),"",SUMPRODUCT(O2494:R2494,T2494:W2494)-J2494)</f>
        <v/>
      </c>
      <c r="L2494" s="5" t="str">
        <f aca="false">IF(ISBLANK(A2494),"",K2494/$M$1)</f>
        <v/>
      </c>
      <c r="M2494" s="5" t="str">
        <f aca="false">IF(ISBLANK(A2494),"",K2494/($M$1+SUM(K$3:K2493)))</f>
        <v/>
      </c>
      <c r="N2494" s="0" t="str">
        <f aca="false">IF(ISBLANK(A2494),"",IF(H2495=0,NETWORKDAYS($H$3,H2494,holiday!$B$2:$B$10),IF(DAY(H2494)&lt;DAY(H2495),NETWORKDAYS($H$3,H2494,holiday!$B$2:$B$10),0)))</f>
        <v/>
      </c>
      <c r="O2494" s="0" t="str">
        <f aca="false">IF(ISBLANK(A2494),"",SUMIF($A$3:$A2494,O$2,$B$3:$B2494))</f>
        <v/>
      </c>
      <c r="P2494" s="0" t="str">
        <f aca="false">IF(ISBLANK(A2494),"",SUMIF($A$3:$A2494,P$2,$B$3:$B2494))</f>
        <v/>
      </c>
      <c r="Q2494" s="0" t="str">
        <f aca="false">IF(ISBLANK(A2494),"",SUMIF($A$3:$A2494,Q$2,$B$3:$B2494))</f>
        <v/>
      </c>
      <c r="R2494" s="0" t="str">
        <f aca="false">IF(ISBLANK(A2494),"",SUMIF($A$3:$A2494,R$2,$B$3:$B2494))</f>
        <v/>
      </c>
      <c r="T2494" s="9" t="str">
        <f aca="false">IF(ISBLANK(A2494),"",IF($A2494=T$2,$C2494,T2493))</f>
        <v/>
      </c>
      <c r="U2494" s="9" t="str">
        <f aca="false">IF(ISBLANK(A2494),"",IF($A2494=U$2,$C2494,U2493))</f>
        <v/>
      </c>
      <c r="V2494" s="9" t="str">
        <f aca="false">IF(ISBLANK(A2494),"",IF($A2494=V$2,$C2494,V2493))</f>
        <v/>
      </c>
      <c r="W2494" s="9" t="str">
        <f aca="false">IF(ISBLANK(A2494),"",IF($A2494=W$2,$C2494,W2493))</f>
        <v/>
      </c>
    </row>
    <row r="2495" customFormat="false" ht="14.1" hidden="false" customHeight="false" outlineLevel="0" collapsed="false">
      <c r="H2495" s="8" t="n">
        <f aca="false">IF(ISBLANK(D2495),,LEFT(D2495,LEN(D2495)-6)*1)</f>
        <v>0</v>
      </c>
      <c r="I2495" s="9" t="str">
        <f aca="false">IF(ISBLANK(A2495),"",-B2495*C2495)</f>
        <v/>
      </c>
      <c r="J2495" s="9" t="str">
        <f aca="false">IF(ISBLANK(A2495),"",-SUM(I$3:I2495))</f>
        <v/>
      </c>
      <c r="K2495" s="9" t="str">
        <f aca="false">IF(ISBLANK(A2495),"",SUMPRODUCT(O2495:R2495,T2495:W2495)-J2495)</f>
        <v/>
      </c>
      <c r="L2495" s="5" t="str">
        <f aca="false">IF(ISBLANK(A2495),"",K2495/$M$1)</f>
        <v/>
      </c>
      <c r="M2495" s="5" t="str">
        <f aca="false">IF(ISBLANK(A2495),"",K2495/($M$1+SUM(K$3:K2494)))</f>
        <v/>
      </c>
      <c r="N2495" s="0" t="str">
        <f aca="false">IF(ISBLANK(A2495),"",IF(H2496=0,NETWORKDAYS($H$3,H2495,holiday!$B$2:$B$10),IF(DAY(H2495)&lt;DAY(H2496),NETWORKDAYS($H$3,H2495,holiday!$B$2:$B$10),0)))</f>
        <v/>
      </c>
      <c r="O2495" s="0" t="str">
        <f aca="false">IF(ISBLANK(A2495),"",SUMIF($A$3:$A2495,O$2,$B$3:$B2495))</f>
        <v/>
      </c>
      <c r="P2495" s="0" t="str">
        <f aca="false">IF(ISBLANK(A2495),"",SUMIF($A$3:$A2495,P$2,$B$3:$B2495))</f>
        <v/>
      </c>
      <c r="Q2495" s="0" t="str">
        <f aca="false">IF(ISBLANK(A2495),"",SUMIF($A$3:$A2495,Q$2,$B$3:$B2495))</f>
        <v/>
      </c>
      <c r="R2495" s="0" t="str">
        <f aca="false">IF(ISBLANK(A2495),"",SUMIF($A$3:$A2495,R$2,$B$3:$B2495))</f>
        <v/>
      </c>
      <c r="T2495" s="9" t="str">
        <f aca="false">IF(ISBLANK(A2495),"",IF($A2495=T$2,$C2495,T2494))</f>
        <v/>
      </c>
      <c r="U2495" s="9" t="str">
        <f aca="false">IF(ISBLANK(A2495),"",IF($A2495=U$2,$C2495,U2494))</f>
        <v/>
      </c>
      <c r="V2495" s="9" t="str">
        <f aca="false">IF(ISBLANK(A2495),"",IF($A2495=V$2,$C2495,V2494))</f>
        <v/>
      </c>
      <c r="W2495" s="9" t="str">
        <f aca="false">IF(ISBLANK(A2495),"",IF($A2495=W$2,$C2495,W2494))</f>
        <v/>
      </c>
    </row>
    <row r="2496" customFormat="false" ht="14.1" hidden="false" customHeight="false" outlineLevel="0" collapsed="false">
      <c r="H2496" s="8" t="n">
        <f aca="false">IF(ISBLANK(D2496),,LEFT(D2496,LEN(D2496)-6)*1)</f>
        <v>0</v>
      </c>
      <c r="I2496" s="9" t="str">
        <f aca="false">IF(ISBLANK(A2496),"",-B2496*C2496)</f>
        <v/>
      </c>
      <c r="J2496" s="9" t="str">
        <f aca="false">IF(ISBLANK(A2496),"",-SUM(I$3:I2496))</f>
        <v/>
      </c>
      <c r="K2496" s="9" t="str">
        <f aca="false">IF(ISBLANK(A2496),"",SUMPRODUCT(O2496:R2496,T2496:W2496)-J2496)</f>
        <v/>
      </c>
      <c r="L2496" s="5" t="str">
        <f aca="false">IF(ISBLANK(A2496),"",K2496/$M$1)</f>
        <v/>
      </c>
      <c r="M2496" s="5" t="str">
        <f aca="false">IF(ISBLANK(A2496),"",K2496/($M$1+SUM(K$3:K2495)))</f>
        <v/>
      </c>
      <c r="N2496" s="0" t="str">
        <f aca="false">IF(ISBLANK(A2496),"",IF(H2497=0,NETWORKDAYS($H$3,H2496,holiday!$B$2:$B$10),IF(DAY(H2496)&lt;DAY(H2497),NETWORKDAYS($H$3,H2496,holiday!$B$2:$B$10),0)))</f>
        <v/>
      </c>
      <c r="O2496" s="0" t="str">
        <f aca="false">IF(ISBLANK(A2496),"",SUMIF($A$3:$A2496,O$2,$B$3:$B2496))</f>
        <v/>
      </c>
      <c r="P2496" s="0" t="str">
        <f aca="false">IF(ISBLANK(A2496),"",SUMIF($A$3:$A2496,P$2,$B$3:$B2496))</f>
        <v/>
      </c>
      <c r="Q2496" s="0" t="str">
        <f aca="false">IF(ISBLANK(A2496),"",SUMIF($A$3:$A2496,Q$2,$B$3:$B2496))</f>
        <v/>
      </c>
      <c r="R2496" s="0" t="str">
        <f aca="false">IF(ISBLANK(A2496),"",SUMIF($A$3:$A2496,R$2,$B$3:$B2496))</f>
        <v/>
      </c>
      <c r="T2496" s="9" t="str">
        <f aca="false">IF(ISBLANK(A2496),"",IF($A2496=T$2,$C2496,T2495))</f>
        <v/>
      </c>
      <c r="U2496" s="9" t="str">
        <f aca="false">IF(ISBLANK(A2496),"",IF($A2496=U$2,$C2496,U2495))</f>
        <v/>
      </c>
      <c r="V2496" s="9" t="str">
        <f aca="false">IF(ISBLANK(A2496),"",IF($A2496=V$2,$C2496,V2495))</f>
        <v/>
      </c>
      <c r="W2496" s="9" t="str">
        <f aca="false">IF(ISBLANK(A2496),"",IF($A2496=W$2,$C2496,W2495))</f>
        <v/>
      </c>
    </row>
    <row r="2497" customFormat="false" ht="14.1" hidden="false" customHeight="false" outlineLevel="0" collapsed="false">
      <c r="H2497" s="8" t="n">
        <f aca="false">IF(ISBLANK(D2497),,LEFT(D2497,LEN(D2497)-6)*1)</f>
        <v>0</v>
      </c>
      <c r="I2497" s="9" t="str">
        <f aca="false">IF(ISBLANK(A2497),"",-B2497*C2497)</f>
        <v/>
      </c>
      <c r="J2497" s="9" t="str">
        <f aca="false">IF(ISBLANK(A2497),"",-SUM(I$3:I2497))</f>
        <v/>
      </c>
      <c r="K2497" s="9" t="str">
        <f aca="false">IF(ISBLANK(A2497),"",SUMPRODUCT(O2497:R2497,T2497:W2497)-J2497)</f>
        <v/>
      </c>
      <c r="L2497" s="5" t="str">
        <f aca="false">IF(ISBLANK(A2497),"",K2497/$M$1)</f>
        <v/>
      </c>
      <c r="M2497" s="5" t="str">
        <f aca="false">IF(ISBLANK(A2497),"",K2497/($M$1+SUM(K$3:K2496)))</f>
        <v/>
      </c>
      <c r="N2497" s="0" t="str">
        <f aca="false">IF(ISBLANK(A2497),"",IF(H2498=0,NETWORKDAYS($H$3,H2497,holiday!$B$2:$B$10),IF(DAY(H2497)&lt;DAY(H2498),NETWORKDAYS($H$3,H2497,holiday!$B$2:$B$10),0)))</f>
        <v/>
      </c>
      <c r="O2497" s="0" t="str">
        <f aca="false">IF(ISBLANK(A2497),"",SUMIF($A$3:$A2497,O$2,$B$3:$B2497))</f>
        <v/>
      </c>
      <c r="P2497" s="0" t="str">
        <f aca="false">IF(ISBLANK(A2497),"",SUMIF($A$3:$A2497,P$2,$B$3:$B2497))</f>
        <v/>
      </c>
      <c r="Q2497" s="0" t="str">
        <f aca="false">IF(ISBLANK(A2497),"",SUMIF($A$3:$A2497,Q$2,$B$3:$B2497))</f>
        <v/>
      </c>
      <c r="R2497" s="0" t="str">
        <f aca="false">IF(ISBLANK(A2497),"",SUMIF($A$3:$A2497,R$2,$B$3:$B2497))</f>
        <v/>
      </c>
      <c r="T2497" s="9" t="str">
        <f aca="false">IF(ISBLANK(A2497),"",IF($A2497=T$2,$C2497,T2496))</f>
        <v/>
      </c>
      <c r="U2497" s="9" t="str">
        <f aca="false">IF(ISBLANK(A2497),"",IF($A2497=U$2,$C2497,U2496))</f>
        <v/>
      </c>
      <c r="V2497" s="9" t="str">
        <f aca="false">IF(ISBLANK(A2497),"",IF($A2497=V$2,$C2497,V2496))</f>
        <v/>
      </c>
      <c r="W2497" s="9" t="str">
        <f aca="false">IF(ISBLANK(A2497),"",IF($A2497=W$2,$C2497,W2496))</f>
        <v/>
      </c>
    </row>
    <row r="2498" customFormat="false" ht="14.1" hidden="false" customHeight="false" outlineLevel="0" collapsed="false">
      <c r="H2498" s="8" t="n">
        <f aca="false">IF(ISBLANK(D2498),,LEFT(D2498,LEN(D2498)-6)*1)</f>
        <v>0</v>
      </c>
      <c r="I2498" s="9" t="str">
        <f aca="false">IF(ISBLANK(A2498),"",-B2498*C2498)</f>
        <v/>
      </c>
      <c r="J2498" s="9" t="str">
        <f aca="false">IF(ISBLANK(A2498),"",-SUM(I$3:I2498))</f>
        <v/>
      </c>
      <c r="K2498" s="9" t="str">
        <f aca="false">IF(ISBLANK(A2498),"",SUMPRODUCT(O2498:R2498,T2498:W2498)-J2498)</f>
        <v/>
      </c>
      <c r="L2498" s="5" t="str">
        <f aca="false">IF(ISBLANK(A2498),"",K2498/$M$1)</f>
        <v/>
      </c>
      <c r="M2498" s="5" t="str">
        <f aca="false">IF(ISBLANK(A2498),"",K2498/($M$1+SUM(K$3:K2497)))</f>
        <v/>
      </c>
      <c r="N2498" s="0" t="str">
        <f aca="false">IF(ISBLANK(A2498),"",IF(H2499=0,NETWORKDAYS($H$3,H2498,holiday!$B$2:$B$10),IF(DAY(H2498)&lt;DAY(H2499),NETWORKDAYS($H$3,H2498,holiday!$B$2:$B$10),0)))</f>
        <v/>
      </c>
      <c r="O2498" s="0" t="str">
        <f aca="false">IF(ISBLANK(A2498),"",SUMIF($A$3:$A2498,O$2,$B$3:$B2498))</f>
        <v/>
      </c>
      <c r="P2498" s="0" t="str">
        <f aca="false">IF(ISBLANK(A2498),"",SUMIF($A$3:$A2498,P$2,$B$3:$B2498))</f>
        <v/>
      </c>
      <c r="Q2498" s="0" t="str">
        <f aca="false">IF(ISBLANK(A2498),"",SUMIF($A$3:$A2498,Q$2,$B$3:$B2498))</f>
        <v/>
      </c>
      <c r="R2498" s="0" t="str">
        <f aca="false">IF(ISBLANK(A2498),"",SUMIF($A$3:$A2498,R$2,$B$3:$B2498))</f>
        <v/>
      </c>
      <c r="T2498" s="9" t="str">
        <f aca="false">IF(ISBLANK(A2498),"",IF($A2498=T$2,$C2498,T2497))</f>
        <v/>
      </c>
      <c r="U2498" s="9" t="str">
        <f aca="false">IF(ISBLANK(A2498),"",IF($A2498=U$2,$C2498,U2497))</f>
        <v/>
      </c>
      <c r="V2498" s="9" t="str">
        <f aca="false">IF(ISBLANK(A2498),"",IF($A2498=V$2,$C2498,V2497))</f>
        <v/>
      </c>
      <c r="W2498" s="9" t="str">
        <f aca="false">IF(ISBLANK(A2498),"",IF($A2498=W$2,$C2498,W2497))</f>
        <v/>
      </c>
    </row>
    <row r="2499" customFormat="false" ht="14.1" hidden="false" customHeight="false" outlineLevel="0" collapsed="false">
      <c r="H2499" s="8" t="n">
        <f aca="false">IF(ISBLANK(D2499),,LEFT(D2499,LEN(D2499)-6)*1)</f>
        <v>0</v>
      </c>
      <c r="I2499" s="9" t="str">
        <f aca="false">IF(ISBLANK(A2499),"",-B2499*C2499)</f>
        <v/>
      </c>
      <c r="J2499" s="9" t="str">
        <f aca="false">IF(ISBLANK(A2499),"",-SUM(I$3:I2499))</f>
        <v/>
      </c>
      <c r="K2499" s="9" t="str">
        <f aca="false">IF(ISBLANK(A2499),"",SUMPRODUCT(O2499:R2499,T2499:W2499)-J2499)</f>
        <v/>
      </c>
      <c r="L2499" s="5" t="str">
        <f aca="false">IF(ISBLANK(A2499),"",K2499/$M$1)</f>
        <v/>
      </c>
      <c r="M2499" s="5" t="str">
        <f aca="false">IF(ISBLANK(A2499),"",K2499/($M$1+SUM(K$3:K2498)))</f>
        <v/>
      </c>
      <c r="N2499" s="0" t="str">
        <f aca="false">IF(ISBLANK(A2499),"",IF(H2500=0,NETWORKDAYS($H$3,H2499,holiday!$B$2:$B$10),IF(DAY(H2499)&lt;DAY(H2500),NETWORKDAYS($H$3,H2499,holiday!$B$2:$B$10),0)))</f>
        <v/>
      </c>
      <c r="O2499" s="0" t="str">
        <f aca="false">IF(ISBLANK(A2499),"",SUMIF($A$3:$A2499,O$2,$B$3:$B2499))</f>
        <v/>
      </c>
      <c r="P2499" s="0" t="str">
        <f aca="false">IF(ISBLANK(A2499),"",SUMIF($A$3:$A2499,P$2,$B$3:$B2499))</f>
        <v/>
      </c>
      <c r="Q2499" s="0" t="str">
        <f aca="false">IF(ISBLANK(A2499),"",SUMIF($A$3:$A2499,Q$2,$B$3:$B2499))</f>
        <v/>
      </c>
      <c r="R2499" s="0" t="str">
        <f aca="false">IF(ISBLANK(A2499),"",SUMIF($A$3:$A2499,R$2,$B$3:$B2499))</f>
        <v/>
      </c>
      <c r="T2499" s="9" t="str">
        <f aca="false">IF(ISBLANK(A2499),"",IF($A2499=T$2,$C2499,T2498))</f>
        <v/>
      </c>
      <c r="U2499" s="9" t="str">
        <f aca="false">IF(ISBLANK(A2499),"",IF($A2499=U$2,$C2499,U2498))</f>
        <v/>
      </c>
      <c r="V2499" s="9" t="str">
        <f aca="false">IF(ISBLANK(A2499),"",IF($A2499=V$2,$C2499,V2498))</f>
        <v/>
      </c>
      <c r="W2499" s="9" t="str">
        <f aca="false">IF(ISBLANK(A2499),"",IF($A2499=W$2,$C2499,W2498))</f>
        <v/>
      </c>
    </row>
    <row r="2500" customFormat="false" ht="14.1" hidden="false" customHeight="false" outlineLevel="0" collapsed="false">
      <c r="H2500" s="8" t="n">
        <f aca="false">IF(ISBLANK(D2500),,LEFT(D2500,LEN(D2500)-6)*1)</f>
        <v>0</v>
      </c>
      <c r="I2500" s="9" t="str">
        <f aca="false">IF(ISBLANK(A2500),"",-B2500*C2500)</f>
        <v/>
      </c>
      <c r="J2500" s="9" t="str">
        <f aca="false">IF(ISBLANK(A2500),"",-SUM(I$3:I2500))</f>
        <v/>
      </c>
      <c r="K2500" s="9" t="str">
        <f aca="false">IF(ISBLANK(A2500),"",SUMPRODUCT(O2500:R2500,T2500:W2500)-J2500)</f>
        <v/>
      </c>
      <c r="L2500" s="5" t="str">
        <f aca="false">IF(ISBLANK(A2500),"",K2500/$M$1)</f>
        <v/>
      </c>
      <c r="M2500" s="5" t="str">
        <f aca="false">IF(ISBLANK(A2500),"",K2500/($M$1+SUM(K$3:K2499)))</f>
        <v/>
      </c>
      <c r="N2500" s="0" t="str">
        <f aca="false">IF(ISBLANK(A2500),"",IF(H2501=0,NETWORKDAYS($H$3,H2500,holiday!$B$2:$B$10),IF(DAY(H2500)&lt;DAY(H2501),NETWORKDAYS($H$3,H2500,holiday!$B$2:$B$10),0)))</f>
        <v/>
      </c>
      <c r="O2500" s="0" t="str">
        <f aca="false">IF(ISBLANK(A2500),"",SUMIF($A$3:$A2500,O$2,$B$3:$B2500))</f>
        <v/>
      </c>
      <c r="P2500" s="0" t="str">
        <f aca="false">IF(ISBLANK(A2500),"",SUMIF($A$3:$A2500,P$2,$B$3:$B2500))</f>
        <v/>
      </c>
      <c r="Q2500" s="0" t="str">
        <f aca="false">IF(ISBLANK(A2500),"",SUMIF($A$3:$A2500,Q$2,$B$3:$B2500))</f>
        <v/>
      </c>
      <c r="R2500" s="0" t="str">
        <f aca="false">IF(ISBLANK(A2500),"",SUMIF($A$3:$A2500,R$2,$B$3:$B2500))</f>
        <v/>
      </c>
      <c r="T2500" s="9" t="str">
        <f aca="false">IF(ISBLANK(A2500),"",IF($A2500=T$2,$C2500,T2499))</f>
        <v/>
      </c>
      <c r="U2500" s="9" t="str">
        <f aca="false">IF(ISBLANK(A2500),"",IF($A2500=U$2,$C2500,U2499))</f>
        <v/>
      </c>
      <c r="V2500" s="9" t="str">
        <f aca="false">IF(ISBLANK(A2500),"",IF($A2500=V$2,$C2500,V2499))</f>
        <v/>
      </c>
      <c r="W2500" s="9" t="str">
        <f aca="false">IF(ISBLANK(A2500),"",IF($A2500=W$2,$C2500,W2499))</f>
        <v/>
      </c>
    </row>
    <row r="2501" customFormat="false" ht="14.1" hidden="false" customHeight="false" outlineLevel="0" collapsed="false">
      <c r="H2501" s="8" t="n">
        <f aca="false">IF(ISBLANK(D2501),,LEFT(D2501,LEN(D2501)-6)*1)</f>
        <v>0</v>
      </c>
      <c r="I2501" s="9" t="str">
        <f aca="false">IF(ISBLANK(A2501),"",-B2501*C2501)</f>
        <v/>
      </c>
      <c r="J2501" s="9" t="str">
        <f aca="false">IF(ISBLANK(A2501),"",-SUM(I$3:I2501))</f>
        <v/>
      </c>
      <c r="K2501" s="9" t="str">
        <f aca="false">IF(ISBLANK(A2501),"",SUMPRODUCT(O2501:R2501,T2501:W2501)-J2501)</f>
        <v/>
      </c>
      <c r="L2501" s="5" t="str">
        <f aca="false">IF(ISBLANK(A2501),"",K2501/$M$1)</f>
        <v/>
      </c>
      <c r="M2501" s="5" t="str">
        <f aca="false">IF(ISBLANK(A2501),"",K2501/($M$1+SUM(K$3:K2500)))</f>
        <v/>
      </c>
      <c r="N2501" s="0" t="str">
        <f aca="false">IF(ISBLANK(A2501),"",IF(H2502=0,NETWORKDAYS($H$3,H2501,holiday!$B$2:$B$10),IF(DAY(H2501)&lt;DAY(H2502),NETWORKDAYS($H$3,H2501,holiday!$B$2:$B$10),0)))</f>
        <v/>
      </c>
      <c r="O2501" s="0" t="str">
        <f aca="false">IF(ISBLANK(A2501),"",SUMIF($A$3:$A2501,O$2,$B$3:$B2501))</f>
        <v/>
      </c>
      <c r="P2501" s="0" t="str">
        <f aca="false">IF(ISBLANK(A2501),"",SUMIF($A$3:$A2501,P$2,$B$3:$B2501))</f>
        <v/>
      </c>
      <c r="Q2501" s="0" t="str">
        <f aca="false">IF(ISBLANK(A2501),"",SUMIF($A$3:$A2501,Q$2,$B$3:$B2501))</f>
        <v/>
      </c>
      <c r="R2501" s="0" t="str">
        <f aca="false">IF(ISBLANK(A2501),"",SUMIF($A$3:$A2501,R$2,$B$3:$B2501))</f>
        <v/>
      </c>
      <c r="T2501" s="9" t="str">
        <f aca="false">IF(ISBLANK(A2501),"",IF($A2501=T$2,$C2501,T2500))</f>
        <v/>
      </c>
      <c r="U2501" s="9" t="str">
        <f aca="false">IF(ISBLANK(A2501),"",IF($A2501=U$2,$C2501,U2500))</f>
        <v/>
      </c>
      <c r="V2501" s="9" t="str">
        <f aca="false">IF(ISBLANK(A2501),"",IF($A2501=V$2,$C2501,V2500))</f>
        <v/>
      </c>
      <c r="W2501" s="9" t="str">
        <f aca="false">IF(ISBLANK(A2501),"",IF($A2501=W$2,$C2501,W2500))</f>
        <v/>
      </c>
    </row>
    <row r="2502" customFormat="false" ht="14.1" hidden="false" customHeight="false" outlineLevel="0" collapsed="false">
      <c r="H2502" s="8" t="n">
        <f aca="false">IF(ISBLANK(D2502),,LEFT(D2502,LEN(D2502)-6)*1)</f>
        <v>0</v>
      </c>
      <c r="I2502" s="9" t="str">
        <f aca="false">IF(ISBLANK(A2502),"",-B2502*C2502)</f>
        <v/>
      </c>
      <c r="J2502" s="9" t="str">
        <f aca="false">IF(ISBLANK(A2502),"",-SUM(I$3:I2502))</f>
        <v/>
      </c>
      <c r="K2502" s="9" t="str">
        <f aca="false">IF(ISBLANK(A2502),"",SUMPRODUCT(O2502:R2502,T2502:W2502)-J2502)</f>
        <v/>
      </c>
      <c r="L2502" s="5" t="str">
        <f aca="false">IF(ISBLANK(A2502),"",K2502/$M$1)</f>
        <v/>
      </c>
      <c r="M2502" s="5" t="str">
        <f aca="false">IF(ISBLANK(A2502),"",K2502/($M$1+SUM(K$3:K2501)))</f>
        <v/>
      </c>
      <c r="N2502" s="0" t="str">
        <f aca="false">IF(ISBLANK(A2502),"",IF(H2503=0,NETWORKDAYS($H$3,H2502,holiday!$B$2:$B$10),IF(DAY(H2502)&lt;DAY(H2503),NETWORKDAYS($H$3,H2502,holiday!$B$2:$B$10),0)))</f>
        <v/>
      </c>
      <c r="O2502" s="0" t="str">
        <f aca="false">IF(ISBLANK(A2502),"",SUMIF($A$3:$A2502,O$2,$B$3:$B2502))</f>
        <v/>
      </c>
      <c r="P2502" s="0" t="str">
        <f aca="false">IF(ISBLANK(A2502),"",SUMIF($A$3:$A2502,P$2,$B$3:$B2502))</f>
        <v/>
      </c>
      <c r="Q2502" s="0" t="str">
        <f aca="false">IF(ISBLANK(A2502),"",SUMIF($A$3:$A2502,Q$2,$B$3:$B2502))</f>
        <v/>
      </c>
      <c r="R2502" s="0" t="str">
        <f aca="false">IF(ISBLANK(A2502),"",SUMIF($A$3:$A2502,R$2,$B$3:$B2502))</f>
        <v/>
      </c>
      <c r="T2502" s="9" t="str">
        <f aca="false">IF(ISBLANK(A2502),"",IF($A2502=T$2,$C2502,T2501))</f>
        <v/>
      </c>
      <c r="U2502" s="9" t="str">
        <f aca="false">IF(ISBLANK(A2502),"",IF($A2502=U$2,$C2502,U2501))</f>
        <v/>
      </c>
      <c r="V2502" s="9" t="str">
        <f aca="false">IF(ISBLANK(A2502),"",IF($A2502=V$2,$C2502,V2501))</f>
        <v/>
      </c>
      <c r="W2502" s="9" t="str">
        <f aca="false">IF(ISBLANK(A2502),"",IF($A2502=W$2,$C2502,W2501))</f>
        <v/>
      </c>
    </row>
    <row r="2503" customFormat="false" ht="14.1" hidden="false" customHeight="false" outlineLevel="0" collapsed="false">
      <c r="H2503" s="8" t="n">
        <f aca="false">IF(ISBLANK(D2503),,LEFT(D2503,LEN(D2503)-6)*1)</f>
        <v>0</v>
      </c>
      <c r="I2503" s="9" t="str">
        <f aca="false">IF(ISBLANK(A2503),"",-B2503*C2503)</f>
        <v/>
      </c>
      <c r="J2503" s="9" t="str">
        <f aca="false">IF(ISBLANK(A2503),"",-SUM(I$3:I2503))</f>
        <v/>
      </c>
      <c r="K2503" s="9" t="str">
        <f aca="false">IF(ISBLANK(A2503),"",SUMPRODUCT(O2503:R2503,T2503:W2503)-J2503)</f>
        <v/>
      </c>
      <c r="L2503" s="5" t="str">
        <f aca="false">IF(ISBLANK(A2503),"",K2503/$M$1)</f>
        <v/>
      </c>
      <c r="M2503" s="5" t="str">
        <f aca="false">IF(ISBLANK(A2503),"",K2503/($M$1+SUM(K$3:K2502)))</f>
        <v/>
      </c>
      <c r="N2503" s="0" t="str">
        <f aca="false">IF(ISBLANK(A2503),"",IF(H2504=0,NETWORKDAYS($H$3,H2503,holiday!$B$2:$B$10),IF(DAY(H2503)&lt;DAY(H2504),NETWORKDAYS($H$3,H2503,holiday!$B$2:$B$10),0)))</f>
        <v/>
      </c>
      <c r="O2503" s="0" t="str">
        <f aca="false">IF(ISBLANK(A2503),"",SUMIF($A$3:$A2503,O$2,$B$3:$B2503))</f>
        <v/>
      </c>
      <c r="P2503" s="0" t="str">
        <f aca="false">IF(ISBLANK(A2503),"",SUMIF($A$3:$A2503,P$2,$B$3:$B2503))</f>
        <v/>
      </c>
      <c r="Q2503" s="0" t="str">
        <f aca="false">IF(ISBLANK(A2503),"",SUMIF($A$3:$A2503,Q$2,$B$3:$B2503))</f>
        <v/>
      </c>
      <c r="R2503" s="0" t="str">
        <f aca="false">IF(ISBLANK(A2503),"",SUMIF($A$3:$A2503,R$2,$B$3:$B2503))</f>
        <v/>
      </c>
      <c r="T2503" s="9" t="str">
        <f aca="false">IF(ISBLANK(A2503),"",IF($A2503=T$2,$C2503,T2502))</f>
        <v/>
      </c>
      <c r="U2503" s="9" t="str">
        <f aca="false">IF(ISBLANK(A2503),"",IF($A2503=U$2,$C2503,U2502))</f>
        <v/>
      </c>
      <c r="V2503" s="9" t="str">
        <f aca="false">IF(ISBLANK(A2503),"",IF($A2503=V$2,$C2503,V2502))</f>
        <v/>
      </c>
      <c r="W2503" s="9" t="str">
        <f aca="false">IF(ISBLANK(A2503),"",IF($A2503=W$2,$C2503,W2502))</f>
        <v/>
      </c>
    </row>
    <row r="2504" customFormat="false" ht="14.1" hidden="false" customHeight="false" outlineLevel="0" collapsed="false">
      <c r="H2504" s="8" t="n">
        <f aca="false">IF(ISBLANK(D2504),,LEFT(D2504,LEN(D2504)-6)*1)</f>
        <v>0</v>
      </c>
      <c r="I2504" s="9" t="str">
        <f aca="false">IF(ISBLANK(A2504),"",-B2504*C2504)</f>
        <v/>
      </c>
      <c r="J2504" s="9" t="str">
        <f aca="false">IF(ISBLANK(A2504),"",-SUM(I$3:I2504))</f>
        <v/>
      </c>
      <c r="K2504" s="9" t="str">
        <f aca="false">IF(ISBLANK(A2504),"",SUMPRODUCT(O2504:R2504,T2504:W2504)-J2504)</f>
        <v/>
      </c>
      <c r="L2504" s="5" t="str">
        <f aca="false">IF(ISBLANK(A2504),"",K2504/$M$1)</f>
        <v/>
      </c>
      <c r="M2504" s="5" t="str">
        <f aca="false">IF(ISBLANK(A2504),"",K2504/($M$1+SUM(K$3:K2503)))</f>
        <v/>
      </c>
      <c r="N2504" s="0" t="str">
        <f aca="false">IF(ISBLANK(A2504),"",IF(H2505=0,NETWORKDAYS($H$3,H2504,holiday!$B$2:$B$10),IF(DAY(H2504)&lt;DAY(H2505),NETWORKDAYS($H$3,H2504,holiday!$B$2:$B$10),0)))</f>
        <v/>
      </c>
      <c r="O2504" s="0" t="str">
        <f aca="false">IF(ISBLANK(A2504),"",SUMIF($A$3:$A2504,O$2,$B$3:$B2504))</f>
        <v/>
      </c>
      <c r="P2504" s="0" t="str">
        <f aca="false">IF(ISBLANK(A2504),"",SUMIF($A$3:$A2504,P$2,$B$3:$B2504))</f>
        <v/>
      </c>
      <c r="Q2504" s="0" t="str">
        <f aca="false">IF(ISBLANK(A2504),"",SUMIF($A$3:$A2504,Q$2,$B$3:$B2504))</f>
        <v/>
      </c>
      <c r="R2504" s="0" t="str">
        <f aca="false">IF(ISBLANK(A2504),"",SUMIF($A$3:$A2504,R$2,$B$3:$B2504))</f>
        <v/>
      </c>
      <c r="T2504" s="9" t="str">
        <f aca="false">IF(ISBLANK(A2504),"",IF($A2504=T$2,$C2504,T2503))</f>
        <v/>
      </c>
      <c r="U2504" s="9" t="str">
        <f aca="false">IF(ISBLANK(A2504),"",IF($A2504=U$2,$C2504,U2503))</f>
        <v/>
      </c>
      <c r="V2504" s="9" t="str">
        <f aca="false">IF(ISBLANK(A2504),"",IF($A2504=V$2,$C2504,V2503))</f>
        <v/>
      </c>
      <c r="W2504" s="9" t="str">
        <f aca="false">IF(ISBLANK(A2504),"",IF($A2504=W$2,$C2504,W2503))</f>
        <v/>
      </c>
    </row>
    <row r="2505" customFormat="false" ht="14.1" hidden="false" customHeight="false" outlineLevel="0" collapsed="false">
      <c r="H2505" s="8" t="n">
        <f aca="false">IF(ISBLANK(D2505),,LEFT(D2505,LEN(D2505)-6)*1)</f>
        <v>0</v>
      </c>
      <c r="I2505" s="9" t="str">
        <f aca="false">IF(ISBLANK(A2505),"",-B2505*C2505)</f>
        <v/>
      </c>
      <c r="J2505" s="9" t="str">
        <f aca="false">IF(ISBLANK(A2505),"",-SUM(I$3:I2505))</f>
        <v/>
      </c>
      <c r="K2505" s="9" t="str">
        <f aca="false">IF(ISBLANK(A2505),"",SUMPRODUCT(O2505:R2505,T2505:W2505)-J2505)</f>
        <v/>
      </c>
      <c r="L2505" s="5" t="str">
        <f aca="false">IF(ISBLANK(A2505),"",K2505/$M$1)</f>
        <v/>
      </c>
      <c r="M2505" s="5" t="str">
        <f aca="false">IF(ISBLANK(A2505),"",K2505/($M$1+SUM(K$3:K2504)))</f>
        <v/>
      </c>
      <c r="N2505" s="0" t="str">
        <f aca="false">IF(ISBLANK(A2505),"",IF(H2506=0,NETWORKDAYS($H$3,H2505,holiday!$B$2:$B$10),IF(DAY(H2505)&lt;DAY(H2506),NETWORKDAYS($H$3,H2505,holiday!$B$2:$B$10),0)))</f>
        <v/>
      </c>
      <c r="O2505" s="0" t="str">
        <f aca="false">IF(ISBLANK(A2505),"",SUMIF($A$3:$A2505,O$2,$B$3:$B2505))</f>
        <v/>
      </c>
      <c r="P2505" s="0" t="str">
        <f aca="false">IF(ISBLANK(A2505),"",SUMIF($A$3:$A2505,P$2,$B$3:$B2505))</f>
        <v/>
      </c>
      <c r="Q2505" s="0" t="str">
        <f aca="false">IF(ISBLANK(A2505),"",SUMIF($A$3:$A2505,Q$2,$B$3:$B2505))</f>
        <v/>
      </c>
      <c r="R2505" s="0" t="str">
        <f aca="false">IF(ISBLANK(A2505),"",SUMIF($A$3:$A2505,R$2,$B$3:$B2505))</f>
        <v/>
      </c>
      <c r="T2505" s="9" t="str">
        <f aca="false">IF(ISBLANK(A2505),"",IF($A2505=T$2,$C2505,T2504))</f>
        <v/>
      </c>
      <c r="U2505" s="9" t="str">
        <f aca="false">IF(ISBLANK(A2505),"",IF($A2505=U$2,$C2505,U2504))</f>
        <v/>
      </c>
      <c r="V2505" s="9" t="str">
        <f aca="false">IF(ISBLANK(A2505),"",IF($A2505=V$2,$C2505,V2504))</f>
        <v/>
      </c>
      <c r="W2505" s="9" t="str">
        <f aca="false">IF(ISBLANK(A2505),"",IF($A2505=W$2,$C2505,W2504))</f>
        <v/>
      </c>
    </row>
    <row r="2506" customFormat="false" ht="14.1" hidden="false" customHeight="false" outlineLevel="0" collapsed="false">
      <c r="H2506" s="8" t="n">
        <f aca="false">IF(ISBLANK(D2506),,LEFT(D2506,LEN(D2506)-6)*1)</f>
        <v>0</v>
      </c>
      <c r="I2506" s="9" t="str">
        <f aca="false">IF(ISBLANK(A2506),"",-B2506*C2506)</f>
        <v/>
      </c>
      <c r="J2506" s="9" t="str">
        <f aca="false">IF(ISBLANK(A2506),"",-SUM(I$3:I2506))</f>
        <v/>
      </c>
      <c r="K2506" s="9" t="str">
        <f aca="false">IF(ISBLANK(A2506),"",SUMPRODUCT(O2506:R2506,T2506:W2506)-J2506)</f>
        <v/>
      </c>
      <c r="L2506" s="5" t="str">
        <f aca="false">IF(ISBLANK(A2506),"",K2506/$M$1)</f>
        <v/>
      </c>
      <c r="M2506" s="5" t="str">
        <f aca="false">IF(ISBLANK(A2506),"",K2506/($M$1+SUM(K$3:K2505)))</f>
        <v/>
      </c>
      <c r="N2506" s="0" t="str">
        <f aca="false">IF(ISBLANK(A2506),"",IF(H2507=0,NETWORKDAYS($H$3,H2506,holiday!$B$2:$B$10),IF(DAY(H2506)&lt;DAY(H2507),NETWORKDAYS($H$3,H2506,holiday!$B$2:$B$10),0)))</f>
        <v/>
      </c>
      <c r="O2506" s="0" t="str">
        <f aca="false">IF(ISBLANK(A2506),"",SUMIF($A$3:$A2506,O$2,$B$3:$B2506))</f>
        <v/>
      </c>
      <c r="P2506" s="0" t="str">
        <f aca="false">IF(ISBLANK(A2506),"",SUMIF($A$3:$A2506,P$2,$B$3:$B2506))</f>
        <v/>
      </c>
      <c r="Q2506" s="0" t="str">
        <f aca="false">IF(ISBLANK(A2506),"",SUMIF($A$3:$A2506,Q$2,$B$3:$B2506))</f>
        <v/>
      </c>
      <c r="R2506" s="0" t="str">
        <f aca="false">IF(ISBLANK(A2506),"",SUMIF($A$3:$A2506,R$2,$B$3:$B2506))</f>
        <v/>
      </c>
      <c r="T2506" s="9" t="str">
        <f aca="false">IF(ISBLANK(A2506),"",IF($A2506=T$2,$C2506,T2505))</f>
        <v/>
      </c>
      <c r="U2506" s="9" t="str">
        <f aca="false">IF(ISBLANK(A2506),"",IF($A2506=U$2,$C2506,U2505))</f>
        <v/>
      </c>
      <c r="V2506" s="9" t="str">
        <f aca="false">IF(ISBLANK(A2506),"",IF($A2506=V$2,$C2506,V2505))</f>
        <v/>
      </c>
      <c r="W2506" s="9" t="str">
        <f aca="false">IF(ISBLANK(A2506),"",IF($A2506=W$2,$C2506,W2505))</f>
        <v/>
      </c>
    </row>
    <row r="2507" customFormat="false" ht="14.1" hidden="false" customHeight="false" outlineLevel="0" collapsed="false">
      <c r="H2507" s="8" t="n">
        <f aca="false">IF(ISBLANK(D2507),,LEFT(D2507,LEN(D2507)-6)*1)</f>
        <v>0</v>
      </c>
      <c r="I2507" s="9" t="str">
        <f aca="false">IF(ISBLANK(A2507),"",-B2507*C2507)</f>
        <v/>
      </c>
      <c r="J2507" s="9" t="str">
        <f aca="false">IF(ISBLANK(A2507),"",-SUM(I$3:I2507))</f>
        <v/>
      </c>
      <c r="K2507" s="9" t="str">
        <f aca="false">IF(ISBLANK(A2507),"",SUMPRODUCT(O2507:R2507,T2507:W2507)-J2507)</f>
        <v/>
      </c>
      <c r="L2507" s="5" t="str">
        <f aca="false">IF(ISBLANK(A2507),"",K2507/$M$1)</f>
        <v/>
      </c>
      <c r="M2507" s="5" t="str">
        <f aca="false">IF(ISBLANK(A2507),"",K2507/($M$1+SUM(K$3:K2506)))</f>
        <v/>
      </c>
      <c r="N2507" s="0" t="str">
        <f aca="false">IF(ISBLANK(A2507),"",IF(H2508=0,NETWORKDAYS($H$3,H2507,holiday!$B$2:$B$10),IF(DAY(H2507)&lt;DAY(H2508),NETWORKDAYS($H$3,H2507,holiday!$B$2:$B$10),0)))</f>
        <v/>
      </c>
      <c r="O2507" s="0" t="str">
        <f aca="false">IF(ISBLANK(A2507),"",SUMIF($A$3:$A2507,O$2,$B$3:$B2507))</f>
        <v/>
      </c>
      <c r="P2507" s="0" t="str">
        <f aca="false">IF(ISBLANK(A2507),"",SUMIF($A$3:$A2507,P$2,$B$3:$B2507))</f>
        <v/>
      </c>
      <c r="Q2507" s="0" t="str">
        <f aca="false">IF(ISBLANK(A2507),"",SUMIF($A$3:$A2507,Q$2,$B$3:$B2507))</f>
        <v/>
      </c>
      <c r="R2507" s="0" t="str">
        <f aca="false">IF(ISBLANK(A2507),"",SUMIF($A$3:$A2507,R$2,$B$3:$B2507))</f>
        <v/>
      </c>
      <c r="T2507" s="9" t="str">
        <f aca="false">IF(ISBLANK(A2507),"",IF($A2507=T$2,$C2507,T2506))</f>
        <v/>
      </c>
      <c r="U2507" s="9" t="str">
        <f aca="false">IF(ISBLANK(A2507),"",IF($A2507=U$2,$C2507,U2506))</f>
        <v/>
      </c>
      <c r="V2507" s="9" t="str">
        <f aca="false">IF(ISBLANK(A2507),"",IF($A2507=V$2,$C2507,V2506))</f>
        <v/>
      </c>
      <c r="W2507" s="9" t="str">
        <f aca="false">IF(ISBLANK(A2507),"",IF($A2507=W$2,$C2507,W2506))</f>
        <v/>
      </c>
    </row>
    <row r="2508" customFormat="false" ht="14.1" hidden="false" customHeight="false" outlineLevel="0" collapsed="false">
      <c r="H2508" s="8" t="n">
        <f aca="false">IF(ISBLANK(D2508),,LEFT(D2508,LEN(D2508)-6)*1)</f>
        <v>0</v>
      </c>
      <c r="I2508" s="9" t="str">
        <f aca="false">IF(ISBLANK(A2508),"",-B2508*C2508)</f>
        <v/>
      </c>
      <c r="J2508" s="9" t="str">
        <f aca="false">IF(ISBLANK(A2508),"",-SUM(I$3:I2508))</f>
        <v/>
      </c>
      <c r="K2508" s="9" t="str">
        <f aca="false">IF(ISBLANK(A2508),"",SUMPRODUCT(O2508:R2508,T2508:W2508)-J2508)</f>
        <v/>
      </c>
      <c r="L2508" s="5" t="str">
        <f aca="false">IF(ISBLANK(A2508),"",K2508/$M$1)</f>
        <v/>
      </c>
      <c r="M2508" s="5" t="str">
        <f aca="false">IF(ISBLANK(A2508),"",K2508/($M$1+SUM(K$3:K2507)))</f>
        <v/>
      </c>
      <c r="N2508" s="0" t="str">
        <f aca="false">IF(ISBLANK(A2508),"",IF(H2509=0,NETWORKDAYS($H$3,H2508,holiday!$B$2:$B$10),IF(DAY(H2508)&lt;DAY(H2509),NETWORKDAYS($H$3,H2508,holiday!$B$2:$B$10),0)))</f>
        <v/>
      </c>
      <c r="O2508" s="0" t="str">
        <f aca="false">IF(ISBLANK(A2508),"",SUMIF($A$3:$A2508,O$2,$B$3:$B2508))</f>
        <v/>
      </c>
      <c r="P2508" s="0" t="str">
        <f aca="false">IF(ISBLANK(A2508),"",SUMIF($A$3:$A2508,P$2,$B$3:$B2508))</f>
        <v/>
      </c>
      <c r="Q2508" s="0" t="str">
        <f aca="false">IF(ISBLANK(A2508),"",SUMIF($A$3:$A2508,Q$2,$B$3:$B2508))</f>
        <v/>
      </c>
      <c r="R2508" s="0" t="str">
        <f aca="false">IF(ISBLANK(A2508),"",SUMIF($A$3:$A2508,R$2,$B$3:$B2508))</f>
        <v/>
      </c>
      <c r="T2508" s="9" t="str">
        <f aca="false">IF(ISBLANK(A2508),"",IF($A2508=T$2,$C2508,T2507))</f>
        <v/>
      </c>
      <c r="U2508" s="9" t="str">
        <f aca="false">IF(ISBLANK(A2508),"",IF($A2508=U$2,$C2508,U2507))</f>
        <v/>
      </c>
      <c r="V2508" s="9" t="str">
        <f aca="false">IF(ISBLANK(A2508),"",IF($A2508=V$2,$C2508,V2507))</f>
        <v/>
      </c>
      <c r="W2508" s="9" t="str">
        <f aca="false">IF(ISBLANK(A2508),"",IF($A2508=W$2,$C2508,W2507))</f>
        <v/>
      </c>
    </row>
    <row r="2509" customFormat="false" ht="14.1" hidden="false" customHeight="false" outlineLevel="0" collapsed="false">
      <c r="H2509" s="8" t="n">
        <f aca="false">IF(ISBLANK(D2509),,LEFT(D2509,LEN(D2509)-6)*1)</f>
        <v>0</v>
      </c>
      <c r="I2509" s="9" t="str">
        <f aca="false">IF(ISBLANK(A2509),"",-B2509*C2509)</f>
        <v/>
      </c>
      <c r="J2509" s="9" t="str">
        <f aca="false">IF(ISBLANK(A2509),"",-SUM(I$3:I2509))</f>
        <v/>
      </c>
      <c r="K2509" s="9" t="str">
        <f aca="false">IF(ISBLANK(A2509),"",SUMPRODUCT(O2509:R2509,T2509:W2509)-J2509)</f>
        <v/>
      </c>
      <c r="L2509" s="5" t="str">
        <f aca="false">IF(ISBLANK(A2509),"",K2509/$M$1)</f>
        <v/>
      </c>
      <c r="M2509" s="5" t="str">
        <f aca="false">IF(ISBLANK(A2509),"",K2509/($M$1+SUM(K$3:K2508)))</f>
        <v/>
      </c>
      <c r="N2509" s="0" t="str">
        <f aca="false">IF(ISBLANK(A2509),"",IF(H2510=0,NETWORKDAYS($H$3,H2509,holiday!$B$2:$B$10),IF(DAY(H2509)&lt;DAY(H2510),NETWORKDAYS($H$3,H2509,holiday!$B$2:$B$10),0)))</f>
        <v/>
      </c>
      <c r="O2509" s="0" t="str">
        <f aca="false">IF(ISBLANK(A2509),"",SUMIF($A$3:$A2509,O$2,$B$3:$B2509))</f>
        <v/>
      </c>
      <c r="P2509" s="0" t="str">
        <f aca="false">IF(ISBLANK(A2509),"",SUMIF($A$3:$A2509,P$2,$B$3:$B2509))</f>
        <v/>
      </c>
      <c r="Q2509" s="0" t="str">
        <f aca="false">IF(ISBLANK(A2509),"",SUMIF($A$3:$A2509,Q$2,$B$3:$B2509))</f>
        <v/>
      </c>
      <c r="R2509" s="0" t="str">
        <f aca="false">IF(ISBLANK(A2509),"",SUMIF($A$3:$A2509,R$2,$B$3:$B2509))</f>
        <v/>
      </c>
      <c r="T2509" s="9" t="str">
        <f aca="false">IF(ISBLANK(A2509),"",IF($A2509=T$2,$C2509,T2508))</f>
        <v/>
      </c>
      <c r="U2509" s="9" t="str">
        <f aca="false">IF(ISBLANK(A2509),"",IF($A2509=U$2,$C2509,U2508))</f>
        <v/>
      </c>
      <c r="V2509" s="9" t="str">
        <f aca="false">IF(ISBLANK(A2509),"",IF($A2509=V$2,$C2509,V2508))</f>
        <v/>
      </c>
      <c r="W2509" s="9" t="str">
        <f aca="false">IF(ISBLANK(A2509),"",IF($A2509=W$2,$C2509,W2508))</f>
        <v/>
      </c>
    </row>
    <row r="2510" customFormat="false" ht="14.1" hidden="false" customHeight="false" outlineLevel="0" collapsed="false">
      <c r="H2510" s="8" t="n">
        <f aca="false">IF(ISBLANK(D2510),,LEFT(D2510,LEN(D2510)-6)*1)</f>
        <v>0</v>
      </c>
      <c r="I2510" s="9" t="str">
        <f aca="false">IF(ISBLANK(A2510),"",-B2510*C2510)</f>
        <v/>
      </c>
      <c r="J2510" s="9" t="str">
        <f aca="false">IF(ISBLANK(A2510),"",-SUM(I$3:I2510))</f>
        <v/>
      </c>
      <c r="K2510" s="9" t="str">
        <f aca="false">IF(ISBLANK(A2510),"",SUMPRODUCT(O2510:R2510,T2510:W2510)-J2510)</f>
        <v/>
      </c>
      <c r="L2510" s="5" t="str">
        <f aca="false">IF(ISBLANK(A2510),"",K2510/$M$1)</f>
        <v/>
      </c>
      <c r="M2510" s="5" t="str">
        <f aca="false">IF(ISBLANK(A2510),"",K2510/($M$1+SUM(K$3:K2509)))</f>
        <v/>
      </c>
      <c r="N2510" s="0" t="str">
        <f aca="false">IF(ISBLANK(A2510),"",IF(H2511=0,NETWORKDAYS($H$3,H2510,holiday!$B$2:$B$10),IF(DAY(H2510)&lt;DAY(H2511),NETWORKDAYS($H$3,H2510,holiday!$B$2:$B$10),0)))</f>
        <v/>
      </c>
      <c r="O2510" s="0" t="str">
        <f aca="false">IF(ISBLANK(A2510),"",SUMIF($A$3:$A2510,O$2,$B$3:$B2510))</f>
        <v/>
      </c>
      <c r="P2510" s="0" t="str">
        <f aca="false">IF(ISBLANK(A2510),"",SUMIF($A$3:$A2510,P$2,$B$3:$B2510))</f>
        <v/>
      </c>
      <c r="Q2510" s="0" t="str">
        <f aca="false">IF(ISBLANK(A2510),"",SUMIF($A$3:$A2510,Q$2,$B$3:$B2510))</f>
        <v/>
      </c>
      <c r="R2510" s="0" t="str">
        <f aca="false">IF(ISBLANK(A2510),"",SUMIF($A$3:$A2510,R$2,$B$3:$B2510))</f>
        <v/>
      </c>
      <c r="T2510" s="9" t="str">
        <f aca="false">IF(ISBLANK(A2510),"",IF($A2510=T$2,$C2510,T2509))</f>
        <v/>
      </c>
      <c r="U2510" s="9" t="str">
        <f aca="false">IF(ISBLANK(A2510),"",IF($A2510=U$2,$C2510,U2509))</f>
        <v/>
      </c>
      <c r="V2510" s="9" t="str">
        <f aca="false">IF(ISBLANK(A2510),"",IF($A2510=V$2,$C2510,V2509))</f>
        <v/>
      </c>
      <c r="W2510" s="9" t="str">
        <f aca="false">IF(ISBLANK(A2510),"",IF($A2510=W$2,$C2510,W2509))</f>
        <v/>
      </c>
    </row>
    <row r="2511" customFormat="false" ht="14.1" hidden="false" customHeight="false" outlineLevel="0" collapsed="false">
      <c r="H2511" s="8" t="n">
        <f aca="false">IF(ISBLANK(D2511),,LEFT(D2511,LEN(D2511)-6)*1)</f>
        <v>0</v>
      </c>
      <c r="I2511" s="9" t="str">
        <f aca="false">IF(ISBLANK(A2511),"",-B2511*C2511)</f>
        <v/>
      </c>
      <c r="J2511" s="9" t="str">
        <f aca="false">IF(ISBLANK(A2511),"",-SUM(I$3:I2511))</f>
        <v/>
      </c>
      <c r="K2511" s="9" t="str">
        <f aca="false">IF(ISBLANK(A2511),"",SUMPRODUCT(O2511:R2511,T2511:W2511)-J2511)</f>
        <v/>
      </c>
      <c r="L2511" s="5" t="str">
        <f aca="false">IF(ISBLANK(A2511),"",K2511/$M$1)</f>
        <v/>
      </c>
      <c r="M2511" s="5" t="str">
        <f aca="false">IF(ISBLANK(A2511),"",K2511/($M$1+SUM(K$3:K2510)))</f>
        <v/>
      </c>
      <c r="N2511" s="0" t="str">
        <f aca="false">IF(ISBLANK(A2511),"",IF(H2512=0,NETWORKDAYS($H$3,H2511,holiday!$B$2:$B$10),IF(DAY(H2511)&lt;DAY(H2512),NETWORKDAYS($H$3,H2511,holiday!$B$2:$B$10),0)))</f>
        <v/>
      </c>
      <c r="O2511" s="0" t="str">
        <f aca="false">IF(ISBLANK(A2511),"",SUMIF($A$3:$A2511,O$2,$B$3:$B2511))</f>
        <v/>
      </c>
      <c r="P2511" s="0" t="str">
        <f aca="false">IF(ISBLANK(A2511),"",SUMIF($A$3:$A2511,P$2,$B$3:$B2511))</f>
        <v/>
      </c>
      <c r="Q2511" s="0" t="str">
        <f aca="false">IF(ISBLANK(A2511),"",SUMIF($A$3:$A2511,Q$2,$B$3:$B2511))</f>
        <v/>
      </c>
      <c r="R2511" s="0" t="str">
        <f aca="false">IF(ISBLANK(A2511),"",SUMIF($A$3:$A2511,R$2,$B$3:$B2511))</f>
        <v/>
      </c>
      <c r="T2511" s="9" t="str">
        <f aca="false">IF(ISBLANK(A2511),"",IF($A2511=T$2,$C2511,T2510))</f>
        <v/>
      </c>
      <c r="U2511" s="9" t="str">
        <f aca="false">IF(ISBLANK(A2511),"",IF($A2511=U$2,$C2511,U2510))</f>
        <v/>
      </c>
      <c r="V2511" s="9" t="str">
        <f aca="false">IF(ISBLANK(A2511),"",IF($A2511=V$2,$C2511,V2510))</f>
        <v/>
      </c>
      <c r="W2511" s="9" t="str">
        <f aca="false">IF(ISBLANK(A2511),"",IF($A2511=W$2,$C2511,W2510))</f>
        <v/>
      </c>
    </row>
    <row r="2512" customFormat="false" ht="14.1" hidden="false" customHeight="false" outlineLevel="0" collapsed="false">
      <c r="H2512" s="8" t="n">
        <f aca="false">IF(ISBLANK(D2512),,LEFT(D2512,LEN(D2512)-6)*1)</f>
        <v>0</v>
      </c>
      <c r="I2512" s="9" t="str">
        <f aca="false">IF(ISBLANK(A2512),"",-B2512*C2512)</f>
        <v/>
      </c>
      <c r="J2512" s="9" t="str">
        <f aca="false">IF(ISBLANK(A2512),"",-SUM(I$3:I2512))</f>
        <v/>
      </c>
      <c r="K2512" s="9" t="str">
        <f aca="false">IF(ISBLANK(A2512),"",SUMPRODUCT(O2512:R2512,T2512:W2512)-J2512)</f>
        <v/>
      </c>
      <c r="L2512" s="5" t="str">
        <f aca="false">IF(ISBLANK(A2512),"",K2512/$M$1)</f>
        <v/>
      </c>
      <c r="M2512" s="5" t="str">
        <f aca="false">IF(ISBLANK(A2512),"",K2512/($M$1+SUM(K$3:K2511)))</f>
        <v/>
      </c>
      <c r="N2512" s="0" t="str">
        <f aca="false">IF(ISBLANK(A2512),"",IF(H2513=0,NETWORKDAYS($H$3,H2512,holiday!$B$2:$B$10),IF(DAY(H2512)&lt;DAY(H2513),NETWORKDAYS($H$3,H2512,holiday!$B$2:$B$10),0)))</f>
        <v/>
      </c>
      <c r="O2512" s="0" t="str">
        <f aca="false">IF(ISBLANK(A2512),"",SUMIF($A$3:$A2512,O$2,$B$3:$B2512))</f>
        <v/>
      </c>
      <c r="P2512" s="0" t="str">
        <f aca="false">IF(ISBLANK(A2512),"",SUMIF($A$3:$A2512,P$2,$B$3:$B2512))</f>
        <v/>
      </c>
      <c r="Q2512" s="0" t="str">
        <f aca="false">IF(ISBLANK(A2512),"",SUMIF($A$3:$A2512,Q$2,$B$3:$B2512))</f>
        <v/>
      </c>
      <c r="R2512" s="0" t="str">
        <f aca="false">IF(ISBLANK(A2512),"",SUMIF($A$3:$A2512,R$2,$B$3:$B2512))</f>
        <v/>
      </c>
      <c r="T2512" s="9" t="str">
        <f aca="false">IF(ISBLANK(A2512),"",IF($A2512=T$2,$C2512,T2511))</f>
        <v/>
      </c>
      <c r="U2512" s="9" t="str">
        <f aca="false">IF(ISBLANK(A2512),"",IF($A2512=U$2,$C2512,U2511))</f>
        <v/>
      </c>
      <c r="V2512" s="9" t="str">
        <f aca="false">IF(ISBLANK(A2512),"",IF($A2512=V$2,$C2512,V2511))</f>
        <v/>
      </c>
      <c r="W2512" s="9" t="str">
        <f aca="false">IF(ISBLANK(A2512),"",IF($A2512=W$2,$C2512,W2511))</f>
        <v/>
      </c>
    </row>
    <row r="2513" customFormat="false" ht="14.1" hidden="false" customHeight="false" outlineLevel="0" collapsed="false">
      <c r="H2513" s="8" t="n">
        <f aca="false">IF(ISBLANK(D2513),,LEFT(D2513,LEN(D2513)-6)*1)</f>
        <v>0</v>
      </c>
      <c r="I2513" s="9" t="str">
        <f aca="false">IF(ISBLANK(A2513),"",-B2513*C2513)</f>
        <v/>
      </c>
      <c r="J2513" s="9" t="str">
        <f aca="false">IF(ISBLANK(A2513),"",-SUM(I$3:I2513))</f>
        <v/>
      </c>
      <c r="K2513" s="9" t="str">
        <f aca="false">IF(ISBLANK(A2513),"",SUMPRODUCT(O2513:R2513,T2513:W2513)-J2513)</f>
        <v/>
      </c>
      <c r="L2513" s="5" t="str">
        <f aca="false">IF(ISBLANK(A2513),"",K2513/$M$1)</f>
        <v/>
      </c>
      <c r="M2513" s="5" t="str">
        <f aca="false">IF(ISBLANK(A2513),"",K2513/($M$1+SUM(K$3:K2512)))</f>
        <v/>
      </c>
      <c r="N2513" s="0" t="str">
        <f aca="false">IF(ISBLANK(A2513),"",IF(H2514=0,NETWORKDAYS($H$3,H2513,holiday!$B$2:$B$10),IF(DAY(H2513)&lt;DAY(H2514),NETWORKDAYS($H$3,H2513,holiday!$B$2:$B$10),0)))</f>
        <v/>
      </c>
      <c r="O2513" s="0" t="str">
        <f aca="false">IF(ISBLANK(A2513),"",SUMIF($A$3:$A2513,O$2,$B$3:$B2513))</f>
        <v/>
      </c>
      <c r="P2513" s="0" t="str">
        <f aca="false">IF(ISBLANK(A2513),"",SUMIF($A$3:$A2513,P$2,$B$3:$B2513))</f>
        <v/>
      </c>
      <c r="Q2513" s="0" t="str">
        <f aca="false">IF(ISBLANK(A2513),"",SUMIF($A$3:$A2513,Q$2,$B$3:$B2513))</f>
        <v/>
      </c>
      <c r="R2513" s="0" t="str">
        <f aca="false">IF(ISBLANK(A2513),"",SUMIF($A$3:$A2513,R$2,$B$3:$B2513))</f>
        <v/>
      </c>
      <c r="T2513" s="9" t="str">
        <f aca="false">IF(ISBLANK(A2513),"",IF($A2513=T$2,$C2513,T2512))</f>
        <v/>
      </c>
      <c r="U2513" s="9" t="str">
        <f aca="false">IF(ISBLANK(A2513),"",IF($A2513=U$2,$C2513,U2512))</f>
        <v/>
      </c>
      <c r="V2513" s="9" t="str">
        <f aca="false">IF(ISBLANK(A2513),"",IF($A2513=V$2,$C2513,V2512))</f>
        <v/>
      </c>
      <c r="W2513" s="9" t="str">
        <f aca="false">IF(ISBLANK(A2513),"",IF($A2513=W$2,$C2513,W2512))</f>
        <v/>
      </c>
    </row>
    <row r="2514" customFormat="false" ht="14.1" hidden="false" customHeight="false" outlineLevel="0" collapsed="false">
      <c r="H2514" s="8" t="n">
        <f aca="false">IF(ISBLANK(D2514),,LEFT(D2514,LEN(D2514)-6)*1)</f>
        <v>0</v>
      </c>
      <c r="I2514" s="9" t="str">
        <f aca="false">IF(ISBLANK(A2514),"",-B2514*C2514)</f>
        <v/>
      </c>
      <c r="J2514" s="9" t="str">
        <f aca="false">IF(ISBLANK(A2514),"",-SUM(I$3:I2514))</f>
        <v/>
      </c>
      <c r="K2514" s="9" t="str">
        <f aca="false">IF(ISBLANK(A2514),"",SUMPRODUCT(O2514:R2514,T2514:W2514)-J2514)</f>
        <v/>
      </c>
      <c r="L2514" s="5" t="str">
        <f aca="false">IF(ISBLANK(A2514),"",K2514/$M$1)</f>
        <v/>
      </c>
      <c r="M2514" s="5" t="str">
        <f aca="false">IF(ISBLANK(A2514),"",K2514/($M$1+SUM(K$3:K2513)))</f>
        <v/>
      </c>
      <c r="N2514" s="0" t="str">
        <f aca="false">IF(ISBLANK(A2514),"",IF(H2515=0,NETWORKDAYS($H$3,H2514,holiday!$B$2:$B$10),IF(DAY(H2514)&lt;DAY(H2515),NETWORKDAYS($H$3,H2514,holiday!$B$2:$B$10),0)))</f>
        <v/>
      </c>
      <c r="O2514" s="0" t="str">
        <f aca="false">IF(ISBLANK(A2514),"",SUMIF($A$3:$A2514,O$2,$B$3:$B2514))</f>
        <v/>
      </c>
      <c r="P2514" s="0" t="str">
        <f aca="false">IF(ISBLANK(A2514),"",SUMIF($A$3:$A2514,P$2,$B$3:$B2514))</f>
        <v/>
      </c>
      <c r="Q2514" s="0" t="str">
        <f aca="false">IF(ISBLANK(A2514),"",SUMIF($A$3:$A2514,Q$2,$B$3:$B2514))</f>
        <v/>
      </c>
      <c r="R2514" s="0" t="str">
        <f aca="false">IF(ISBLANK(A2514),"",SUMIF($A$3:$A2514,R$2,$B$3:$B2514))</f>
        <v/>
      </c>
      <c r="T2514" s="9" t="str">
        <f aca="false">IF(ISBLANK(A2514),"",IF($A2514=T$2,$C2514,T2513))</f>
        <v/>
      </c>
      <c r="U2514" s="9" t="str">
        <f aca="false">IF(ISBLANK(A2514),"",IF($A2514=U$2,$C2514,U2513))</f>
        <v/>
      </c>
      <c r="V2514" s="9" t="str">
        <f aca="false">IF(ISBLANK(A2514),"",IF($A2514=V$2,$C2514,V2513))</f>
        <v/>
      </c>
      <c r="W2514" s="9" t="str">
        <f aca="false">IF(ISBLANK(A2514),"",IF($A2514=W$2,$C2514,W2513))</f>
        <v/>
      </c>
    </row>
    <row r="2515" customFormat="false" ht="14.1" hidden="false" customHeight="false" outlineLevel="0" collapsed="false">
      <c r="H2515" s="8" t="n">
        <f aca="false">IF(ISBLANK(D2515),,LEFT(D2515,LEN(D2515)-6)*1)</f>
        <v>0</v>
      </c>
      <c r="I2515" s="9" t="str">
        <f aca="false">IF(ISBLANK(A2515),"",-B2515*C2515)</f>
        <v/>
      </c>
      <c r="J2515" s="9" t="str">
        <f aca="false">IF(ISBLANK(A2515),"",-SUM(I$3:I2515))</f>
        <v/>
      </c>
      <c r="K2515" s="9" t="str">
        <f aca="false">IF(ISBLANK(A2515),"",SUMPRODUCT(O2515:R2515,T2515:W2515)-J2515)</f>
        <v/>
      </c>
      <c r="L2515" s="5" t="str">
        <f aca="false">IF(ISBLANK(A2515),"",K2515/$M$1)</f>
        <v/>
      </c>
      <c r="M2515" s="5" t="str">
        <f aca="false">IF(ISBLANK(A2515),"",K2515/($M$1+SUM(K$3:K2514)))</f>
        <v/>
      </c>
      <c r="N2515" s="0" t="str">
        <f aca="false">IF(ISBLANK(A2515),"",IF(H2516=0,NETWORKDAYS($H$3,H2515,holiday!$B$2:$B$10),IF(DAY(H2515)&lt;DAY(H2516),NETWORKDAYS($H$3,H2515,holiday!$B$2:$B$10),0)))</f>
        <v/>
      </c>
      <c r="O2515" s="0" t="str">
        <f aca="false">IF(ISBLANK(A2515),"",SUMIF($A$3:$A2515,O$2,$B$3:$B2515))</f>
        <v/>
      </c>
      <c r="P2515" s="0" t="str">
        <f aca="false">IF(ISBLANK(A2515),"",SUMIF($A$3:$A2515,P$2,$B$3:$B2515))</f>
        <v/>
      </c>
      <c r="Q2515" s="0" t="str">
        <f aca="false">IF(ISBLANK(A2515),"",SUMIF($A$3:$A2515,Q$2,$B$3:$B2515))</f>
        <v/>
      </c>
      <c r="R2515" s="0" t="str">
        <f aca="false">IF(ISBLANK(A2515),"",SUMIF($A$3:$A2515,R$2,$B$3:$B2515))</f>
        <v/>
      </c>
      <c r="T2515" s="9" t="str">
        <f aca="false">IF(ISBLANK(A2515),"",IF($A2515=T$2,$C2515,T2514))</f>
        <v/>
      </c>
      <c r="U2515" s="9" t="str">
        <f aca="false">IF(ISBLANK(A2515),"",IF($A2515=U$2,$C2515,U2514))</f>
        <v/>
      </c>
      <c r="V2515" s="9" t="str">
        <f aca="false">IF(ISBLANK(A2515),"",IF($A2515=V$2,$C2515,V2514))</f>
        <v/>
      </c>
      <c r="W2515" s="9" t="str">
        <f aca="false">IF(ISBLANK(A2515),"",IF($A2515=W$2,$C2515,W2514))</f>
        <v/>
      </c>
    </row>
    <row r="2516" customFormat="false" ht="14.1" hidden="false" customHeight="false" outlineLevel="0" collapsed="false">
      <c r="H2516" s="8" t="n">
        <f aca="false">IF(ISBLANK(D2516),,LEFT(D2516,LEN(D2516)-6)*1)</f>
        <v>0</v>
      </c>
      <c r="I2516" s="9" t="str">
        <f aca="false">IF(ISBLANK(A2516),"",-B2516*C2516)</f>
        <v/>
      </c>
      <c r="J2516" s="9" t="str">
        <f aca="false">IF(ISBLANK(A2516),"",-SUM(I$3:I2516))</f>
        <v/>
      </c>
      <c r="K2516" s="9" t="str">
        <f aca="false">IF(ISBLANK(A2516),"",SUMPRODUCT(O2516:R2516,T2516:W2516)-J2516)</f>
        <v/>
      </c>
      <c r="L2516" s="5" t="str">
        <f aca="false">IF(ISBLANK(A2516),"",K2516/$M$1)</f>
        <v/>
      </c>
      <c r="M2516" s="5" t="str">
        <f aca="false">IF(ISBLANK(A2516),"",K2516/($M$1+SUM(K$3:K2515)))</f>
        <v/>
      </c>
      <c r="N2516" s="0" t="str">
        <f aca="false">IF(ISBLANK(A2516),"",IF(H2517=0,NETWORKDAYS($H$3,H2516,holiday!$B$2:$B$10),IF(DAY(H2516)&lt;DAY(H2517),NETWORKDAYS($H$3,H2516,holiday!$B$2:$B$10),0)))</f>
        <v/>
      </c>
      <c r="O2516" s="0" t="str">
        <f aca="false">IF(ISBLANK(A2516),"",SUMIF($A$3:$A2516,O$2,$B$3:$B2516))</f>
        <v/>
      </c>
      <c r="P2516" s="0" t="str">
        <f aca="false">IF(ISBLANK(A2516),"",SUMIF($A$3:$A2516,P$2,$B$3:$B2516))</f>
        <v/>
      </c>
      <c r="Q2516" s="0" t="str">
        <f aca="false">IF(ISBLANK(A2516),"",SUMIF($A$3:$A2516,Q$2,$B$3:$B2516))</f>
        <v/>
      </c>
      <c r="R2516" s="0" t="str">
        <f aca="false">IF(ISBLANK(A2516),"",SUMIF($A$3:$A2516,R$2,$B$3:$B2516))</f>
        <v/>
      </c>
      <c r="T2516" s="9" t="str">
        <f aca="false">IF(ISBLANK(A2516),"",IF($A2516=T$2,$C2516,T2515))</f>
        <v/>
      </c>
      <c r="U2516" s="9" t="str">
        <f aca="false">IF(ISBLANK(A2516),"",IF($A2516=U$2,$C2516,U2515))</f>
        <v/>
      </c>
      <c r="V2516" s="9" t="str">
        <f aca="false">IF(ISBLANK(A2516),"",IF($A2516=V$2,$C2516,V2515))</f>
        <v/>
      </c>
      <c r="W2516" s="9" t="str">
        <f aca="false">IF(ISBLANK(A2516),"",IF($A2516=W$2,$C2516,W2515))</f>
        <v/>
      </c>
    </row>
    <row r="2517" customFormat="false" ht="14.1" hidden="false" customHeight="false" outlineLevel="0" collapsed="false">
      <c r="H2517" s="8" t="n">
        <f aca="false">IF(ISBLANK(D2517),,LEFT(D2517,LEN(D2517)-6)*1)</f>
        <v>0</v>
      </c>
      <c r="I2517" s="9" t="str">
        <f aca="false">IF(ISBLANK(A2517),"",-B2517*C2517)</f>
        <v/>
      </c>
      <c r="J2517" s="9" t="str">
        <f aca="false">IF(ISBLANK(A2517),"",-SUM(I$3:I2517))</f>
        <v/>
      </c>
      <c r="K2517" s="9" t="str">
        <f aca="false">IF(ISBLANK(A2517),"",SUMPRODUCT(O2517:R2517,T2517:W2517)-J2517)</f>
        <v/>
      </c>
      <c r="L2517" s="5" t="str">
        <f aca="false">IF(ISBLANK(A2517),"",K2517/$M$1)</f>
        <v/>
      </c>
      <c r="M2517" s="5" t="str">
        <f aca="false">IF(ISBLANK(A2517),"",K2517/($M$1+SUM(K$3:K2516)))</f>
        <v/>
      </c>
      <c r="N2517" s="0" t="str">
        <f aca="false">IF(ISBLANK(A2517),"",IF(H2518=0,NETWORKDAYS($H$3,H2517,holiday!$B$2:$B$10),IF(DAY(H2517)&lt;DAY(H2518),NETWORKDAYS($H$3,H2517,holiday!$B$2:$B$10),0)))</f>
        <v/>
      </c>
      <c r="O2517" s="0" t="str">
        <f aca="false">IF(ISBLANK(A2517),"",SUMIF($A$3:$A2517,O$2,$B$3:$B2517))</f>
        <v/>
      </c>
      <c r="P2517" s="0" t="str">
        <f aca="false">IF(ISBLANK(A2517),"",SUMIF($A$3:$A2517,P$2,$B$3:$B2517))</f>
        <v/>
      </c>
      <c r="Q2517" s="0" t="str">
        <f aca="false">IF(ISBLANK(A2517),"",SUMIF($A$3:$A2517,Q$2,$B$3:$B2517))</f>
        <v/>
      </c>
      <c r="R2517" s="0" t="str">
        <f aca="false">IF(ISBLANK(A2517),"",SUMIF($A$3:$A2517,R$2,$B$3:$B2517))</f>
        <v/>
      </c>
      <c r="T2517" s="9" t="str">
        <f aca="false">IF(ISBLANK(A2517),"",IF($A2517=T$2,$C2517,T2516))</f>
        <v/>
      </c>
      <c r="U2517" s="9" t="str">
        <f aca="false">IF(ISBLANK(A2517),"",IF($A2517=U$2,$C2517,U2516))</f>
        <v/>
      </c>
      <c r="V2517" s="9" t="str">
        <f aca="false">IF(ISBLANK(A2517),"",IF($A2517=V$2,$C2517,V2516))</f>
        <v/>
      </c>
      <c r="W2517" s="9" t="str">
        <f aca="false">IF(ISBLANK(A2517),"",IF($A2517=W$2,$C2517,W2516))</f>
        <v/>
      </c>
    </row>
    <row r="2518" customFormat="false" ht="14.1" hidden="false" customHeight="false" outlineLevel="0" collapsed="false">
      <c r="H2518" s="8" t="n">
        <f aca="false">IF(ISBLANK(D2518),,LEFT(D2518,LEN(D2518)-6)*1)</f>
        <v>0</v>
      </c>
      <c r="I2518" s="9" t="str">
        <f aca="false">IF(ISBLANK(A2518),"",-B2518*C2518)</f>
        <v/>
      </c>
      <c r="J2518" s="9" t="str">
        <f aca="false">IF(ISBLANK(A2518),"",-SUM(I$3:I2518))</f>
        <v/>
      </c>
      <c r="K2518" s="9" t="str">
        <f aca="false">IF(ISBLANK(A2518),"",SUMPRODUCT(O2518:R2518,T2518:W2518)-J2518)</f>
        <v/>
      </c>
      <c r="L2518" s="5" t="str">
        <f aca="false">IF(ISBLANK(A2518),"",K2518/$M$1)</f>
        <v/>
      </c>
      <c r="M2518" s="5" t="str">
        <f aca="false">IF(ISBLANK(A2518),"",K2518/($M$1+SUM(K$3:K2517)))</f>
        <v/>
      </c>
      <c r="N2518" s="0" t="str">
        <f aca="false">IF(ISBLANK(A2518),"",IF(H2519=0,NETWORKDAYS($H$3,H2518,holiday!$B$2:$B$10),IF(DAY(H2518)&lt;DAY(H2519),NETWORKDAYS($H$3,H2518,holiday!$B$2:$B$10),0)))</f>
        <v/>
      </c>
      <c r="O2518" s="0" t="str">
        <f aca="false">IF(ISBLANK(A2518),"",SUMIF($A$3:$A2518,O$2,$B$3:$B2518))</f>
        <v/>
      </c>
      <c r="P2518" s="0" t="str">
        <f aca="false">IF(ISBLANK(A2518),"",SUMIF($A$3:$A2518,P$2,$B$3:$B2518))</f>
        <v/>
      </c>
      <c r="Q2518" s="0" t="str">
        <f aca="false">IF(ISBLANK(A2518),"",SUMIF($A$3:$A2518,Q$2,$B$3:$B2518))</f>
        <v/>
      </c>
      <c r="R2518" s="0" t="str">
        <f aca="false">IF(ISBLANK(A2518),"",SUMIF($A$3:$A2518,R$2,$B$3:$B2518))</f>
        <v/>
      </c>
      <c r="T2518" s="9" t="str">
        <f aca="false">IF(ISBLANK(A2518),"",IF($A2518=T$2,$C2518,T2517))</f>
        <v/>
      </c>
      <c r="U2518" s="9" t="str">
        <f aca="false">IF(ISBLANK(A2518),"",IF($A2518=U$2,$C2518,U2517))</f>
        <v/>
      </c>
      <c r="V2518" s="9" t="str">
        <f aca="false">IF(ISBLANK(A2518),"",IF($A2518=V$2,$C2518,V2517))</f>
        <v/>
      </c>
      <c r="W2518" s="9" t="str">
        <f aca="false">IF(ISBLANK(A2518),"",IF($A2518=W$2,$C2518,W2517))</f>
        <v/>
      </c>
    </row>
    <row r="2519" customFormat="false" ht="14.1" hidden="false" customHeight="false" outlineLevel="0" collapsed="false">
      <c r="H2519" s="8" t="n">
        <f aca="false">IF(ISBLANK(D2519),,LEFT(D2519,LEN(D2519)-6)*1)</f>
        <v>0</v>
      </c>
      <c r="I2519" s="9" t="str">
        <f aca="false">IF(ISBLANK(A2519),"",-B2519*C2519)</f>
        <v/>
      </c>
      <c r="J2519" s="9" t="str">
        <f aca="false">IF(ISBLANK(A2519),"",-SUM(I$3:I2519))</f>
        <v/>
      </c>
      <c r="K2519" s="9" t="str">
        <f aca="false">IF(ISBLANK(A2519),"",SUMPRODUCT(O2519:R2519,T2519:W2519)-J2519)</f>
        <v/>
      </c>
      <c r="L2519" s="5" t="str">
        <f aca="false">IF(ISBLANK(A2519),"",K2519/$M$1)</f>
        <v/>
      </c>
      <c r="M2519" s="5" t="str">
        <f aca="false">IF(ISBLANK(A2519),"",K2519/($M$1+SUM(K$3:K2518)))</f>
        <v/>
      </c>
      <c r="N2519" s="0" t="str">
        <f aca="false">IF(ISBLANK(A2519),"",IF(H2520=0,NETWORKDAYS($H$3,H2519,holiday!$B$2:$B$10),IF(DAY(H2519)&lt;DAY(H2520),NETWORKDAYS($H$3,H2519,holiday!$B$2:$B$10),0)))</f>
        <v/>
      </c>
      <c r="O2519" s="0" t="str">
        <f aca="false">IF(ISBLANK(A2519),"",SUMIF($A$3:$A2519,O$2,$B$3:$B2519))</f>
        <v/>
      </c>
      <c r="P2519" s="0" t="str">
        <f aca="false">IF(ISBLANK(A2519),"",SUMIF($A$3:$A2519,P$2,$B$3:$B2519))</f>
        <v/>
      </c>
      <c r="Q2519" s="0" t="str">
        <f aca="false">IF(ISBLANK(A2519),"",SUMIF($A$3:$A2519,Q$2,$B$3:$B2519))</f>
        <v/>
      </c>
      <c r="R2519" s="0" t="str">
        <f aca="false">IF(ISBLANK(A2519),"",SUMIF($A$3:$A2519,R$2,$B$3:$B2519))</f>
        <v/>
      </c>
      <c r="T2519" s="9" t="str">
        <f aca="false">IF(ISBLANK(A2519),"",IF($A2519=T$2,$C2519,T2518))</f>
        <v/>
      </c>
      <c r="U2519" s="9" t="str">
        <f aca="false">IF(ISBLANK(A2519),"",IF($A2519=U$2,$C2519,U2518))</f>
        <v/>
      </c>
      <c r="V2519" s="9" t="str">
        <f aca="false">IF(ISBLANK(A2519),"",IF($A2519=V$2,$C2519,V2518))</f>
        <v/>
      </c>
      <c r="W2519" s="9" t="str">
        <f aca="false">IF(ISBLANK(A2519),"",IF($A2519=W$2,$C2519,W2518))</f>
        <v/>
      </c>
    </row>
    <row r="2520" customFormat="false" ht="14.1" hidden="false" customHeight="false" outlineLevel="0" collapsed="false">
      <c r="H2520" s="8" t="n">
        <f aca="false">IF(ISBLANK(D2520),,LEFT(D2520,LEN(D2520)-6)*1)</f>
        <v>0</v>
      </c>
      <c r="I2520" s="9" t="str">
        <f aca="false">IF(ISBLANK(A2520),"",-B2520*C2520)</f>
        <v/>
      </c>
      <c r="J2520" s="9" t="str">
        <f aca="false">IF(ISBLANK(A2520),"",-SUM(I$3:I2520))</f>
        <v/>
      </c>
      <c r="K2520" s="9" t="str">
        <f aca="false">IF(ISBLANK(A2520),"",SUMPRODUCT(O2520:R2520,T2520:W2520)-J2520)</f>
        <v/>
      </c>
      <c r="L2520" s="5" t="str">
        <f aca="false">IF(ISBLANK(A2520),"",K2520/$M$1)</f>
        <v/>
      </c>
      <c r="M2520" s="5" t="str">
        <f aca="false">IF(ISBLANK(A2520),"",K2520/($M$1+SUM(K$3:K2519)))</f>
        <v/>
      </c>
      <c r="N2520" s="0" t="str">
        <f aca="false">IF(ISBLANK(A2520),"",IF(H2521=0,NETWORKDAYS($H$3,H2520,holiday!$B$2:$B$10),IF(DAY(H2520)&lt;DAY(H2521),NETWORKDAYS($H$3,H2520,holiday!$B$2:$B$10),0)))</f>
        <v/>
      </c>
      <c r="O2520" s="0" t="str">
        <f aca="false">IF(ISBLANK(A2520),"",SUMIF($A$3:$A2520,O$2,$B$3:$B2520))</f>
        <v/>
      </c>
      <c r="P2520" s="0" t="str">
        <f aca="false">IF(ISBLANK(A2520),"",SUMIF($A$3:$A2520,P$2,$B$3:$B2520))</f>
        <v/>
      </c>
      <c r="Q2520" s="0" t="str">
        <f aca="false">IF(ISBLANK(A2520),"",SUMIF($A$3:$A2520,Q$2,$B$3:$B2520))</f>
        <v/>
      </c>
      <c r="R2520" s="0" t="str">
        <f aca="false">IF(ISBLANK(A2520),"",SUMIF($A$3:$A2520,R$2,$B$3:$B2520))</f>
        <v/>
      </c>
      <c r="T2520" s="9" t="str">
        <f aca="false">IF(ISBLANK(A2520),"",IF($A2520=T$2,$C2520,T2519))</f>
        <v/>
      </c>
      <c r="U2520" s="9" t="str">
        <f aca="false">IF(ISBLANK(A2520),"",IF($A2520=U$2,$C2520,U2519))</f>
        <v/>
      </c>
      <c r="V2520" s="9" t="str">
        <f aca="false">IF(ISBLANK(A2520),"",IF($A2520=V$2,$C2520,V2519))</f>
        <v/>
      </c>
      <c r="W2520" s="9" t="str">
        <f aca="false">IF(ISBLANK(A2520),"",IF($A2520=W$2,$C2520,W2519))</f>
        <v/>
      </c>
    </row>
    <row r="2521" customFormat="false" ht="14.1" hidden="false" customHeight="false" outlineLevel="0" collapsed="false">
      <c r="H2521" s="8" t="n">
        <f aca="false">IF(ISBLANK(D2521),,LEFT(D2521,LEN(D2521)-6)*1)</f>
        <v>0</v>
      </c>
      <c r="I2521" s="9" t="str">
        <f aca="false">IF(ISBLANK(A2521),"",-B2521*C2521)</f>
        <v/>
      </c>
      <c r="J2521" s="9" t="str">
        <f aca="false">IF(ISBLANK(A2521),"",-SUM(I$3:I2521))</f>
        <v/>
      </c>
      <c r="K2521" s="9" t="str">
        <f aca="false">IF(ISBLANK(A2521),"",SUMPRODUCT(O2521:R2521,T2521:W2521)-J2521)</f>
        <v/>
      </c>
      <c r="L2521" s="5" t="str">
        <f aca="false">IF(ISBLANK(A2521),"",K2521/$M$1)</f>
        <v/>
      </c>
      <c r="M2521" s="5" t="str">
        <f aca="false">IF(ISBLANK(A2521),"",K2521/($M$1+SUM(K$3:K2520)))</f>
        <v/>
      </c>
      <c r="N2521" s="0" t="str">
        <f aca="false">IF(ISBLANK(A2521),"",IF(H2522=0,NETWORKDAYS($H$3,H2521,holiday!$B$2:$B$10),IF(DAY(H2521)&lt;DAY(H2522),NETWORKDAYS($H$3,H2521,holiday!$B$2:$B$10),0)))</f>
        <v/>
      </c>
      <c r="O2521" s="0" t="str">
        <f aca="false">IF(ISBLANK(A2521),"",SUMIF($A$3:$A2521,O$2,$B$3:$B2521))</f>
        <v/>
      </c>
      <c r="P2521" s="0" t="str">
        <f aca="false">IF(ISBLANK(A2521),"",SUMIF($A$3:$A2521,P$2,$B$3:$B2521))</f>
        <v/>
      </c>
      <c r="Q2521" s="0" t="str">
        <f aca="false">IF(ISBLANK(A2521),"",SUMIF($A$3:$A2521,Q$2,$B$3:$B2521))</f>
        <v/>
      </c>
      <c r="R2521" s="0" t="str">
        <f aca="false">IF(ISBLANK(A2521),"",SUMIF($A$3:$A2521,R$2,$B$3:$B2521))</f>
        <v/>
      </c>
      <c r="T2521" s="9" t="str">
        <f aca="false">IF(ISBLANK(A2521),"",IF($A2521=T$2,$C2521,T2520))</f>
        <v/>
      </c>
      <c r="U2521" s="9" t="str">
        <f aca="false">IF(ISBLANK(A2521),"",IF($A2521=U$2,$C2521,U2520))</f>
        <v/>
      </c>
      <c r="V2521" s="9" t="str">
        <f aca="false">IF(ISBLANK(A2521),"",IF($A2521=V$2,$C2521,V2520))</f>
        <v/>
      </c>
      <c r="W2521" s="9" t="str">
        <f aca="false">IF(ISBLANK(A2521),"",IF($A2521=W$2,$C2521,W2520))</f>
        <v/>
      </c>
    </row>
    <row r="2522" customFormat="false" ht="14.1" hidden="false" customHeight="false" outlineLevel="0" collapsed="false">
      <c r="H2522" s="8" t="n">
        <f aca="false">IF(ISBLANK(D2522),,LEFT(D2522,LEN(D2522)-6)*1)</f>
        <v>0</v>
      </c>
      <c r="I2522" s="9" t="str">
        <f aca="false">IF(ISBLANK(A2522),"",-B2522*C2522)</f>
        <v/>
      </c>
      <c r="J2522" s="9" t="str">
        <f aca="false">IF(ISBLANK(A2522),"",-SUM(I$3:I2522))</f>
        <v/>
      </c>
      <c r="K2522" s="9" t="str">
        <f aca="false">IF(ISBLANK(A2522),"",SUMPRODUCT(O2522:R2522,T2522:W2522)-J2522)</f>
        <v/>
      </c>
      <c r="L2522" s="5" t="str">
        <f aca="false">IF(ISBLANK(A2522),"",K2522/$M$1)</f>
        <v/>
      </c>
      <c r="M2522" s="5" t="str">
        <f aca="false">IF(ISBLANK(A2522),"",K2522/($M$1+SUM(K$3:K2521)))</f>
        <v/>
      </c>
      <c r="N2522" s="0" t="str">
        <f aca="false">IF(ISBLANK(A2522),"",IF(H2523=0,NETWORKDAYS($H$3,H2522,holiday!$B$2:$B$10),IF(DAY(H2522)&lt;DAY(H2523),NETWORKDAYS($H$3,H2522,holiday!$B$2:$B$10),0)))</f>
        <v/>
      </c>
      <c r="O2522" s="0" t="str">
        <f aca="false">IF(ISBLANK(A2522),"",SUMIF($A$3:$A2522,O$2,$B$3:$B2522))</f>
        <v/>
      </c>
      <c r="P2522" s="0" t="str">
        <f aca="false">IF(ISBLANK(A2522),"",SUMIF($A$3:$A2522,P$2,$B$3:$B2522))</f>
        <v/>
      </c>
      <c r="Q2522" s="0" t="str">
        <f aca="false">IF(ISBLANK(A2522),"",SUMIF($A$3:$A2522,Q$2,$B$3:$B2522))</f>
        <v/>
      </c>
      <c r="R2522" s="0" t="str">
        <f aca="false">IF(ISBLANK(A2522),"",SUMIF($A$3:$A2522,R$2,$B$3:$B2522))</f>
        <v/>
      </c>
      <c r="T2522" s="9" t="str">
        <f aca="false">IF(ISBLANK(A2522),"",IF($A2522=T$2,$C2522,T2521))</f>
        <v/>
      </c>
      <c r="U2522" s="9" t="str">
        <f aca="false">IF(ISBLANK(A2522),"",IF($A2522=U$2,$C2522,U2521))</f>
        <v/>
      </c>
      <c r="V2522" s="9" t="str">
        <f aca="false">IF(ISBLANK(A2522),"",IF($A2522=V$2,$C2522,V2521))</f>
        <v/>
      </c>
      <c r="W2522" s="9" t="str">
        <f aca="false">IF(ISBLANK(A2522),"",IF($A2522=W$2,$C2522,W2521))</f>
        <v/>
      </c>
    </row>
    <row r="2523" customFormat="false" ht="14.1" hidden="false" customHeight="false" outlineLevel="0" collapsed="false">
      <c r="H2523" s="8" t="n">
        <f aca="false">IF(ISBLANK(D2523),,LEFT(D2523,LEN(D2523)-6)*1)</f>
        <v>0</v>
      </c>
      <c r="I2523" s="9" t="str">
        <f aca="false">IF(ISBLANK(A2523),"",-B2523*C2523)</f>
        <v/>
      </c>
      <c r="J2523" s="9" t="str">
        <f aca="false">IF(ISBLANK(A2523),"",-SUM(I$3:I2523))</f>
        <v/>
      </c>
      <c r="K2523" s="9" t="str">
        <f aca="false">IF(ISBLANK(A2523),"",SUMPRODUCT(O2523:R2523,T2523:W2523)-J2523)</f>
        <v/>
      </c>
      <c r="L2523" s="5" t="str">
        <f aca="false">IF(ISBLANK(A2523),"",K2523/$M$1)</f>
        <v/>
      </c>
      <c r="M2523" s="5" t="str">
        <f aca="false">IF(ISBLANK(A2523),"",K2523/($M$1+SUM(K$3:K2522)))</f>
        <v/>
      </c>
      <c r="N2523" s="0" t="str">
        <f aca="false">IF(ISBLANK(A2523),"",IF(H2524=0,NETWORKDAYS($H$3,H2523,holiday!$B$2:$B$10),IF(DAY(H2523)&lt;DAY(H2524),NETWORKDAYS($H$3,H2523,holiday!$B$2:$B$10),0)))</f>
        <v/>
      </c>
      <c r="O2523" s="0" t="str">
        <f aca="false">IF(ISBLANK(A2523),"",SUMIF($A$3:$A2523,O$2,$B$3:$B2523))</f>
        <v/>
      </c>
      <c r="P2523" s="0" t="str">
        <f aca="false">IF(ISBLANK(A2523),"",SUMIF($A$3:$A2523,P$2,$B$3:$B2523))</f>
        <v/>
      </c>
      <c r="Q2523" s="0" t="str">
        <f aca="false">IF(ISBLANK(A2523),"",SUMIF($A$3:$A2523,Q$2,$B$3:$B2523))</f>
        <v/>
      </c>
      <c r="R2523" s="0" t="str">
        <f aca="false">IF(ISBLANK(A2523),"",SUMIF($A$3:$A2523,R$2,$B$3:$B2523))</f>
        <v/>
      </c>
      <c r="T2523" s="9" t="str">
        <f aca="false">IF(ISBLANK(A2523),"",IF($A2523=T$2,$C2523,T2522))</f>
        <v/>
      </c>
      <c r="U2523" s="9" t="str">
        <f aca="false">IF(ISBLANK(A2523),"",IF($A2523=U$2,$C2523,U2522))</f>
        <v/>
      </c>
      <c r="V2523" s="9" t="str">
        <f aca="false">IF(ISBLANK(A2523),"",IF($A2523=V$2,$C2523,V2522))</f>
        <v/>
      </c>
      <c r="W2523" s="9" t="str">
        <f aca="false">IF(ISBLANK(A2523),"",IF($A2523=W$2,$C2523,W2522))</f>
        <v/>
      </c>
    </row>
    <row r="2524" customFormat="false" ht="14.1" hidden="false" customHeight="false" outlineLevel="0" collapsed="false">
      <c r="H2524" s="8" t="n">
        <f aca="false">IF(ISBLANK(D2524),,LEFT(D2524,LEN(D2524)-6)*1)</f>
        <v>0</v>
      </c>
      <c r="I2524" s="9" t="str">
        <f aca="false">IF(ISBLANK(A2524),"",-B2524*C2524)</f>
        <v/>
      </c>
      <c r="J2524" s="9" t="str">
        <f aca="false">IF(ISBLANK(A2524),"",-SUM(I$3:I2524))</f>
        <v/>
      </c>
      <c r="K2524" s="9" t="str">
        <f aca="false">IF(ISBLANK(A2524),"",SUMPRODUCT(O2524:R2524,T2524:W2524)-J2524)</f>
        <v/>
      </c>
      <c r="L2524" s="5" t="str">
        <f aca="false">IF(ISBLANK(A2524),"",K2524/$M$1)</f>
        <v/>
      </c>
      <c r="M2524" s="5" t="str">
        <f aca="false">IF(ISBLANK(A2524),"",K2524/($M$1+SUM(K$3:K2523)))</f>
        <v/>
      </c>
      <c r="N2524" s="0" t="str">
        <f aca="false">IF(ISBLANK(A2524),"",IF(H2525=0,NETWORKDAYS($H$3,H2524,holiday!$B$2:$B$10),IF(DAY(H2524)&lt;DAY(H2525),NETWORKDAYS($H$3,H2524,holiday!$B$2:$B$10),0)))</f>
        <v/>
      </c>
      <c r="O2524" s="0" t="str">
        <f aca="false">IF(ISBLANK(A2524),"",SUMIF($A$3:$A2524,O$2,$B$3:$B2524))</f>
        <v/>
      </c>
      <c r="P2524" s="0" t="str">
        <f aca="false">IF(ISBLANK(A2524),"",SUMIF($A$3:$A2524,P$2,$B$3:$B2524))</f>
        <v/>
      </c>
      <c r="Q2524" s="0" t="str">
        <f aca="false">IF(ISBLANK(A2524),"",SUMIF($A$3:$A2524,Q$2,$B$3:$B2524))</f>
        <v/>
      </c>
      <c r="R2524" s="0" t="str">
        <f aca="false">IF(ISBLANK(A2524),"",SUMIF($A$3:$A2524,R$2,$B$3:$B2524))</f>
        <v/>
      </c>
      <c r="T2524" s="9" t="str">
        <f aca="false">IF(ISBLANK(A2524),"",IF($A2524=T$2,$C2524,T2523))</f>
        <v/>
      </c>
      <c r="U2524" s="9" t="str">
        <f aca="false">IF(ISBLANK(A2524),"",IF($A2524=U$2,$C2524,U2523))</f>
        <v/>
      </c>
      <c r="V2524" s="9" t="str">
        <f aca="false">IF(ISBLANK(A2524),"",IF($A2524=V$2,$C2524,V2523))</f>
        <v/>
      </c>
      <c r="W2524" s="9" t="str">
        <f aca="false">IF(ISBLANK(A2524),"",IF($A2524=W$2,$C2524,W2523))</f>
        <v/>
      </c>
    </row>
    <row r="2525" customFormat="false" ht="14.1" hidden="false" customHeight="false" outlineLevel="0" collapsed="false">
      <c r="H2525" s="8" t="n">
        <f aca="false">IF(ISBLANK(D2525),,LEFT(D2525,LEN(D2525)-6)*1)</f>
        <v>0</v>
      </c>
      <c r="I2525" s="9" t="str">
        <f aca="false">IF(ISBLANK(A2525),"",-B2525*C2525)</f>
        <v/>
      </c>
      <c r="J2525" s="9" t="str">
        <f aca="false">IF(ISBLANK(A2525),"",-SUM(I$3:I2525))</f>
        <v/>
      </c>
      <c r="K2525" s="9" t="str">
        <f aca="false">IF(ISBLANK(A2525),"",SUMPRODUCT(O2525:R2525,T2525:W2525)-J2525)</f>
        <v/>
      </c>
      <c r="L2525" s="5" t="str">
        <f aca="false">IF(ISBLANK(A2525),"",K2525/$M$1)</f>
        <v/>
      </c>
      <c r="M2525" s="5" t="str">
        <f aca="false">IF(ISBLANK(A2525),"",K2525/($M$1+SUM(K$3:K2524)))</f>
        <v/>
      </c>
      <c r="N2525" s="0" t="str">
        <f aca="false">IF(ISBLANK(A2525),"",IF(H2526=0,NETWORKDAYS($H$3,H2525,holiday!$B$2:$B$10),IF(DAY(H2525)&lt;DAY(H2526),NETWORKDAYS($H$3,H2525,holiday!$B$2:$B$10),0)))</f>
        <v/>
      </c>
      <c r="O2525" s="0" t="str">
        <f aca="false">IF(ISBLANK(A2525),"",SUMIF($A$3:$A2525,O$2,$B$3:$B2525))</f>
        <v/>
      </c>
      <c r="P2525" s="0" t="str">
        <f aca="false">IF(ISBLANK(A2525),"",SUMIF($A$3:$A2525,P$2,$B$3:$B2525))</f>
        <v/>
      </c>
      <c r="Q2525" s="0" t="str">
        <f aca="false">IF(ISBLANK(A2525),"",SUMIF($A$3:$A2525,Q$2,$B$3:$B2525))</f>
        <v/>
      </c>
      <c r="R2525" s="0" t="str">
        <f aca="false">IF(ISBLANK(A2525),"",SUMIF($A$3:$A2525,R$2,$B$3:$B2525))</f>
        <v/>
      </c>
      <c r="T2525" s="9" t="str">
        <f aca="false">IF(ISBLANK(A2525),"",IF($A2525=T$2,$C2525,T2524))</f>
        <v/>
      </c>
      <c r="U2525" s="9" t="str">
        <f aca="false">IF(ISBLANK(A2525),"",IF($A2525=U$2,$C2525,U2524))</f>
        <v/>
      </c>
      <c r="V2525" s="9" t="str">
        <f aca="false">IF(ISBLANK(A2525),"",IF($A2525=V$2,$C2525,V2524))</f>
        <v/>
      </c>
      <c r="W2525" s="9" t="str">
        <f aca="false">IF(ISBLANK(A2525),"",IF($A2525=W$2,$C2525,W2524))</f>
        <v/>
      </c>
    </row>
    <row r="2526" customFormat="false" ht="14.1" hidden="false" customHeight="false" outlineLevel="0" collapsed="false">
      <c r="H2526" s="8" t="n">
        <f aca="false">IF(ISBLANK(D2526),,LEFT(D2526,LEN(D2526)-6)*1)</f>
        <v>0</v>
      </c>
      <c r="I2526" s="9" t="str">
        <f aca="false">IF(ISBLANK(A2526),"",-B2526*C2526)</f>
        <v/>
      </c>
      <c r="J2526" s="9" t="str">
        <f aca="false">IF(ISBLANK(A2526),"",-SUM(I$3:I2526))</f>
        <v/>
      </c>
      <c r="K2526" s="9" t="str">
        <f aca="false">IF(ISBLANK(A2526),"",SUMPRODUCT(O2526:R2526,T2526:W2526)-J2526)</f>
        <v/>
      </c>
      <c r="L2526" s="5" t="str">
        <f aca="false">IF(ISBLANK(A2526),"",K2526/$M$1)</f>
        <v/>
      </c>
      <c r="M2526" s="5" t="str">
        <f aca="false">IF(ISBLANK(A2526),"",K2526/($M$1+SUM(K$3:K2525)))</f>
        <v/>
      </c>
      <c r="N2526" s="0" t="str">
        <f aca="false">IF(ISBLANK(A2526),"",IF(H2527=0,NETWORKDAYS($H$3,H2526,holiday!$B$2:$B$10),IF(DAY(H2526)&lt;DAY(H2527),NETWORKDAYS($H$3,H2526,holiday!$B$2:$B$10),0)))</f>
        <v/>
      </c>
      <c r="O2526" s="0" t="str">
        <f aca="false">IF(ISBLANK(A2526),"",SUMIF($A$3:$A2526,O$2,$B$3:$B2526))</f>
        <v/>
      </c>
      <c r="P2526" s="0" t="str">
        <f aca="false">IF(ISBLANK(A2526),"",SUMIF($A$3:$A2526,P$2,$B$3:$B2526))</f>
        <v/>
      </c>
      <c r="Q2526" s="0" t="str">
        <f aca="false">IF(ISBLANK(A2526),"",SUMIF($A$3:$A2526,Q$2,$B$3:$B2526))</f>
        <v/>
      </c>
      <c r="R2526" s="0" t="str">
        <f aca="false">IF(ISBLANK(A2526),"",SUMIF($A$3:$A2526,R$2,$B$3:$B2526))</f>
        <v/>
      </c>
      <c r="T2526" s="9" t="str">
        <f aca="false">IF(ISBLANK(A2526),"",IF($A2526=T$2,$C2526,T2525))</f>
        <v/>
      </c>
      <c r="U2526" s="9" t="str">
        <f aca="false">IF(ISBLANK(A2526),"",IF($A2526=U$2,$C2526,U2525))</f>
        <v/>
      </c>
      <c r="V2526" s="9" t="str">
        <f aca="false">IF(ISBLANK(A2526),"",IF($A2526=V$2,$C2526,V2525))</f>
        <v/>
      </c>
      <c r="W2526" s="9" t="str">
        <f aca="false">IF(ISBLANK(A2526),"",IF($A2526=W$2,$C2526,W2525))</f>
        <v/>
      </c>
    </row>
    <row r="2527" customFormat="false" ht="14.1" hidden="false" customHeight="false" outlineLevel="0" collapsed="false">
      <c r="H2527" s="8" t="n">
        <f aca="false">IF(ISBLANK(D2527),,LEFT(D2527,LEN(D2527)-6)*1)</f>
        <v>0</v>
      </c>
      <c r="I2527" s="9" t="str">
        <f aca="false">IF(ISBLANK(A2527),"",-B2527*C2527)</f>
        <v/>
      </c>
      <c r="J2527" s="9" t="str">
        <f aca="false">IF(ISBLANK(A2527),"",-SUM(I$3:I2527))</f>
        <v/>
      </c>
      <c r="K2527" s="9" t="str">
        <f aca="false">IF(ISBLANK(A2527),"",SUMPRODUCT(O2527:R2527,T2527:W2527)-J2527)</f>
        <v/>
      </c>
      <c r="L2527" s="5" t="str">
        <f aca="false">IF(ISBLANK(A2527),"",K2527/$M$1)</f>
        <v/>
      </c>
      <c r="M2527" s="5" t="str">
        <f aca="false">IF(ISBLANK(A2527),"",K2527/($M$1+SUM(K$3:K2526)))</f>
        <v/>
      </c>
      <c r="N2527" s="0" t="str">
        <f aca="false">IF(ISBLANK(A2527),"",IF(H2528=0,NETWORKDAYS($H$3,H2527,holiday!$B$2:$B$10),IF(DAY(H2527)&lt;DAY(H2528),NETWORKDAYS($H$3,H2527,holiday!$B$2:$B$10),0)))</f>
        <v/>
      </c>
      <c r="O2527" s="0" t="str">
        <f aca="false">IF(ISBLANK(A2527),"",SUMIF($A$3:$A2527,O$2,$B$3:$B2527))</f>
        <v/>
      </c>
      <c r="P2527" s="0" t="str">
        <f aca="false">IF(ISBLANK(A2527),"",SUMIF($A$3:$A2527,P$2,$B$3:$B2527))</f>
        <v/>
      </c>
      <c r="Q2527" s="0" t="str">
        <f aca="false">IF(ISBLANK(A2527),"",SUMIF($A$3:$A2527,Q$2,$B$3:$B2527))</f>
        <v/>
      </c>
      <c r="R2527" s="0" t="str">
        <f aca="false">IF(ISBLANK(A2527),"",SUMIF($A$3:$A2527,R$2,$B$3:$B2527))</f>
        <v/>
      </c>
      <c r="T2527" s="9" t="str">
        <f aca="false">IF(ISBLANK(A2527),"",IF($A2527=T$2,$C2527,T2526))</f>
        <v/>
      </c>
      <c r="U2527" s="9" t="str">
        <f aca="false">IF(ISBLANK(A2527),"",IF($A2527=U$2,$C2527,U2526))</f>
        <v/>
      </c>
      <c r="V2527" s="9" t="str">
        <f aca="false">IF(ISBLANK(A2527),"",IF($A2527=V$2,$C2527,V2526))</f>
        <v/>
      </c>
      <c r="W2527" s="9" t="str">
        <f aca="false">IF(ISBLANK(A2527),"",IF($A2527=W$2,$C2527,W2526))</f>
        <v/>
      </c>
    </row>
    <row r="2528" customFormat="false" ht="14.1" hidden="false" customHeight="false" outlineLevel="0" collapsed="false">
      <c r="H2528" s="8" t="n">
        <f aca="false">IF(ISBLANK(D2528),,LEFT(D2528,LEN(D2528)-6)*1)</f>
        <v>0</v>
      </c>
      <c r="I2528" s="9" t="str">
        <f aca="false">IF(ISBLANK(A2528),"",-B2528*C2528)</f>
        <v/>
      </c>
      <c r="J2528" s="9" t="str">
        <f aca="false">IF(ISBLANK(A2528),"",-SUM(I$3:I2528))</f>
        <v/>
      </c>
      <c r="K2528" s="9" t="str">
        <f aca="false">IF(ISBLANK(A2528),"",SUMPRODUCT(O2528:R2528,T2528:W2528)-J2528)</f>
        <v/>
      </c>
      <c r="L2528" s="5" t="str">
        <f aca="false">IF(ISBLANK(A2528),"",K2528/$M$1)</f>
        <v/>
      </c>
      <c r="M2528" s="5" t="str">
        <f aca="false">IF(ISBLANK(A2528),"",K2528/($M$1+SUM(K$3:K2527)))</f>
        <v/>
      </c>
      <c r="N2528" s="0" t="str">
        <f aca="false">IF(ISBLANK(A2528),"",IF(H2529=0,NETWORKDAYS($H$3,H2528,holiday!$B$2:$B$10),IF(DAY(H2528)&lt;DAY(H2529),NETWORKDAYS($H$3,H2528,holiday!$B$2:$B$10),0)))</f>
        <v/>
      </c>
      <c r="O2528" s="0" t="str">
        <f aca="false">IF(ISBLANK(A2528),"",SUMIF($A$3:$A2528,O$2,$B$3:$B2528))</f>
        <v/>
      </c>
      <c r="P2528" s="0" t="str">
        <f aca="false">IF(ISBLANK(A2528),"",SUMIF($A$3:$A2528,P$2,$B$3:$B2528))</f>
        <v/>
      </c>
      <c r="Q2528" s="0" t="str">
        <f aca="false">IF(ISBLANK(A2528),"",SUMIF($A$3:$A2528,Q$2,$B$3:$B2528))</f>
        <v/>
      </c>
      <c r="R2528" s="0" t="str">
        <f aca="false">IF(ISBLANK(A2528),"",SUMIF($A$3:$A2528,R$2,$B$3:$B2528))</f>
        <v/>
      </c>
      <c r="T2528" s="9" t="str">
        <f aca="false">IF(ISBLANK(A2528),"",IF($A2528=T$2,$C2528,T2527))</f>
        <v/>
      </c>
      <c r="U2528" s="9" t="str">
        <f aca="false">IF(ISBLANK(A2528),"",IF($A2528=U$2,$C2528,U2527))</f>
        <v/>
      </c>
      <c r="V2528" s="9" t="str">
        <f aca="false">IF(ISBLANK(A2528),"",IF($A2528=V$2,$C2528,V2527))</f>
        <v/>
      </c>
      <c r="W2528" s="9" t="str">
        <f aca="false">IF(ISBLANK(A2528),"",IF($A2528=W$2,$C2528,W2527))</f>
        <v/>
      </c>
    </row>
    <row r="2529" customFormat="false" ht="14.1" hidden="false" customHeight="false" outlineLevel="0" collapsed="false">
      <c r="H2529" s="8" t="n">
        <f aca="false">IF(ISBLANK(D2529),,LEFT(D2529,LEN(D2529)-6)*1)</f>
        <v>0</v>
      </c>
      <c r="I2529" s="9" t="str">
        <f aca="false">IF(ISBLANK(A2529),"",-B2529*C2529)</f>
        <v/>
      </c>
      <c r="J2529" s="9" t="str">
        <f aca="false">IF(ISBLANK(A2529),"",-SUM(I$3:I2529))</f>
        <v/>
      </c>
      <c r="K2529" s="9" t="str">
        <f aca="false">IF(ISBLANK(A2529),"",SUMPRODUCT(O2529:R2529,T2529:W2529)-J2529)</f>
        <v/>
      </c>
      <c r="L2529" s="5" t="str">
        <f aca="false">IF(ISBLANK(A2529),"",K2529/$M$1)</f>
        <v/>
      </c>
      <c r="M2529" s="5" t="str">
        <f aca="false">IF(ISBLANK(A2529),"",K2529/($M$1+SUM(K$3:K2528)))</f>
        <v/>
      </c>
      <c r="N2529" s="0" t="str">
        <f aca="false">IF(ISBLANK(A2529),"",IF(H2530=0,NETWORKDAYS($H$3,H2529,holiday!$B$2:$B$10),IF(DAY(H2529)&lt;DAY(H2530),NETWORKDAYS($H$3,H2529,holiday!$B$2:$B$10),0)))</f>
        <v/>
      </c>
      <c r="O2529" s="0" t="str">
        <f aca="false">IF(ISBLANK(A2529),"",SUMIF($A$3:$A2529,O$2,$B$3:$B2529))</f>
        <v/>
      </c>
      <c r="P2529" s="0" t="str">
        <f aca="false">IF(ISBLANK(A2529),"",SUMIF($A$3:$A2529,P$2,$B$3:$B2529))</f>
        <v/>
      </c>
      <c r="Q2529" s="0" t="str">
        <f aca="false">IF(ISBLANK(A2529),"",SUMIF($A$3:$A2529,Q$2,$B$3:$B2529))</f>
        <v/>
      </c>
      <c r="R2529" s="0" t="str">
        <f aca="false">IF(ISBLANK(A2529),"",SUMIF($A$3:$A2529,R$2,$B$3:$B2529))</f>
        <v/>
      </c>
      <c r="T2529" s="9" t="str">
        <f aca="false">IF(ISBLANK(A2529),"",IF($A2529=T$2,$C2529,T2528))</f>
        <v/>
      </c>
      <c r="U2529" s="9" t="str">
        <f aca="false">IF(ISBLANK(A2529),"",IF($A2529=U$2,$C2529,U2528))</f>
        <v/>
      </c>
      <c r="V2529" s="9" t="str">
        <f aca="false">IF(ISBLANK(A2529),"",IF($A2529=V$2,$C2529,V2528))</f>
        <v/>
      </c>
      <c r="W2529" s="9" t="str">
        <f aca="false">IF(ISBLANK(A2529),"",IF($A2529=W$2,$C2529,W2528))</f>
        <v/>
      </c>
    </row>
    <row r="2530" customFormat="false" ht="14.1" hidden="false" customHeight="false" outlineLevel="0" collapsed="false">
      <c r="H2530" s="8" t="n">
        <f aca="false">IF(ISBLANK(D2530),,LEFT(D2530,LEN(D2530)-6)*1)</f>
        <v>0</v>
      </c>
      <c r="I2530" s="9" t="str">
        <f aca="false">IF(ISBLANK(A2530),"",-B2530*C2530)</f>
        <v/>
      </c>
      <c r="J2530" s="9" t="str">
        <f aca="false">IF(ISBLANK(A2530),"",-SUM(I$3:I2530))</f>
        <v/>
      </c>
      <c r="K2530" s="9" t="str">
        <f aca="false">IF(ISBLANK(A2530),"",SUMPRODUCT(O2530:R2530,T2530:W2530)-J2530)</f>
        <v/>
      </c>
      <c r="L2530" s="5" t="str">
        <f aca="false">IF(ISBLANK(A2530),"",K2530/$M$1)</f>
        <v/>
      </c>
      <c r="M2530" s="5" t="str">
        <f aca="false">IF(ISBLANK(A2530),"",K2530/($M$1+SUM(K$3:K2529)))</f>
        <v/>
      </c>
      <c r="N2530" s="0" t="str">
        <f aca="false">IF(ISBLANK(A2530),"",IF(H2531=0,NETWORKDAYS($H$3,H2530,holiday!$B$2:$B$10),IF(DAY(H2530)&lt;DAY(H2531),NETWORKDAYS($H$3,H2530,holiday!$B$2:$B$10),0)))</f>
        <v/>
      </c>
      <c r="O2530" s="0" t="str">
        <f aca="false">IF(ISBLANK(A2530),"",SUMIF($A$3:$A2530,O$2,$B$3:$B2530))</f>
        <v/>
      </c>
      <c r="P2530" s="0" t="str">
        <f aca="false">IF(ISBLANK(A2530),"",SUMIF($A$3:$A2530,P$2,$B$3:$B2530))</f>
        <v/>
      </c>
      <c r="Q2530" s="0" t="str">
        <f aca="false">IF(ISBLANK(A2530),"",SUMIF($A$3:$A2530,Q$2,$B$3:$B2530))</f>
        <v/>
      </c>
      <c r="R2530" s="0" t="str">
        <f aca="false">IF(ISBLANK(A2530),"",SUMIF($A$3:$A2530,R$2,$B$3:$B2530))</f>
        <v/>
      </c>
      <c r="T2530" s="9" t="str">
        <f aca="false">IF(ISBLANK(A2530),"",IF($A2530=T$2,$C2530,T2529))</f>
        <v/>
      </c>
      <c r="U2530" s="9" t="str">
        <f aca="false">IF(ISBLANK(A2530),"",IF($A2530=U$2,$C2530,U2529))</f>
        <v/>
      </c>
      <c r="V2530" s="9" t="str">
        <f aca="false">IF(ISBLANK(A2530),"",IF($A2530=V$2,$C2530,V2529))</f>
        <v/>
      </c>
      <c r="W2530" s="9" t="str">
        <f aca="false">IF(ISBLANK(A2530),"",IF($A2530=W$2,$C2530,W2529))</f>
        <v/>
      </c>
    </row>
    <row r="2531" customFormat="false" ht="14.1" hidden="false" customHeight="false" outlineLevel="0" collapsed="false">
      <c r="H2531" s="8" t="n">
        <f aca="false">IF(ISBLANK(D2531),,LEFT(D2531,LEN(D2531)-6)*1)</f>
        <v>0</v>
      </c>
      <c r="I2531" s="9" t="str">
        <f aca="false">IF(ISBLANK(A2531),"",-B2531*C2531)</f>
        <v/>
      </c>
      <c r="J2531" s="9" t="str">
        <f aca="false">IF(ISBLANK(A2531),"",-SUM(I$3:I2531))</f>
        <v/>
      </c>
      <c r="K2531" s="9" t="str">
        <f aca="false">IF(ISBLANK(A2531),"",SUMPRODUCT(O2531:R2531,T2531:W2531)-J2531)</f>
        <v/>
      </c>
      <c r="L2531" s="5" t="str">
        <f aca="false">IF(ISBLANK(A2531),"",K2531/$M$1)</f>
        <v/>
      </c>
      <c r="M2531" s="5" t="str">
        <f aca="false">IF(ISBLANK(A2531),"",K2531/($M$1+SUM(K$3:K2530)))</f>
        <v/>
      </c>
      <c r="N2531" s="0" t="str">
        <f aca="false">IF(ISBLANK(A2531),"",IF(H2532=0,NETWORKDAYS($H$3,H2531,holiday!$B$2:$B$10),IF(DAY(H2531)&lt;DAY(H2532),NETWORKDAYS($H$3,H2531,holiday!$B$2:$B$10),0)))</f>
        <v/>
      </c>
      <c r="O2531" s="0" t="str">
        <f aca="false">IF(ISBLANK(A2531),"",SUMIF($A$3:$A2531,O$2,$B$3:$B2531))</f>
        <v/>
      </c>
      <c r="P2531" s="0" t="str">
        <f aca="false">IF(ISBLANK(A2531),"",SUMIF($A$3:$A2531,P$2,$B$3:$B2531))</f>
        <v/>
      </c>
      <c r="Q2531" s="0" t="str">
        <f aca="false">IF(ISBLANK(A2531),"",SUMIF($A$3:$A2531,Q$2,$B$3:$B2531))</f>
        <v/>
      </c>
      <c r="R2531" s="0" t="str">
        <f aca="false">IF(ISBLANK(A2531),"",SUMIF($A$3:$A2531,R$2,$B$3:$B2531))</f>
        <v/>
      </c>
      <c r="T2531" s="9" t="str">
        <f aca="false">IF(ISBLANK(A2531),"",IF($A2531=T$2,$C2531,T2530))</f>
        <v/>
      </c>
      <c r="U2531" s="9" t="str">
        <f aca="false">IF(ISBLANK(A2531),"",IF($A2531=U$2,$C2531,U2530))</f>
        <v/>
      </c>
      <c r="V2531" s="9" t="str">
        <f aca="false">IF(ISBLANK(A2531),"",IF($A2531=V$2,$C2531,V2530))</f>
        <v/>
      </c>
      <c r="W2531" s="9" t="str">
        <f aca="false">IF(ISBLANK(A2531),"",IF($A2531=W$2,$C2531,W2530))</f>
        <v/>
      </c>
    </row>
    <row r="2532" customFormat="false" ht="14.1" hidden="false" customHeight="false" outlineLevel="0" collapsed="false">
      <c r="H2532" s="8" t="n">
        <f aca="false">IF(ISBLANK(D2532),,LEFT(D2532,LEN(D2532)-6)*1)</f>
        <v>0</v>
      </c>
      <c r="I2532" s="9" t="str">
        <f aca="false">IF(ISBLANK(A2532),"",-B2532*C2532)</f>
        <v/>
      </c>
      <c r="J2532" s="9" t="str">
        <f aca="false">IF(ISBLANK(A2532),"",-SUM(I$3:I2532))</f>
        <v/>
      </c>
      <c r="K2532" s="9" t="str">
        <f aca="false">IF(ISBLANK(A2532),"",SUMPRODUCT(O2532:R2532,T2532:W2532)-J2532)</f>
        <v/>
      </c>
      <c r="L2532" s="5" t="str">
        <f aca="false">IF(ISBLANK(A2532),"",K2532/$M$1)</f>
        <v/>
      </c>
      <c r="M2532" s="5" t="str">
        <f aca="false">IF(ISBLANK(A2532),"",K2532/($M$1+SUM(K$3:K2531)))</f>
        <v/>
      </c>
      <c r="N2532" s="0" t="str">
        <f aca="false">IF(ISBLANK(A2532),"",IF(H2533=0,NETWORKDAYS($H$3,H2532,holiday!$B$2:$B$10),IF(DAY(H2532)&lt;DAY(H2533),NETWORKDAYS($H$3,H2532,holiday!$B$2:$B$10),0)))</f>
        <v/>
      </c>
      <c r="O2532" s="0" t="str">
        <f aca="false">IF(ISBLANK(A2532),"",SUMIF($A$3:$A2532,O$2,$B$3:$B2532))</f>
        <v/>
      </c>
      <c r="P2532" s="0" t="str">
        <f aca="false">IF(ISBLANK(A2532),"",SUMIF($A$3:$A2532,P$2,$B$3:$B2532))</f>
        <v/>
      </c>
      <c r="Q2532" s="0" t="str">
        <f aca="false">IF(ISBLANK(A2532),"",SUMIF($A$3:$A2532,Q$2,$B$3:$B2532))</f>
        <v/>
      </c>
      <c r="R2532" s="0" t="str">
        <f aca="false">IF(ISBLANK(A2532),"",SUMIF($A$3:$A2532,R$2,$B$3:$B2532))</f>
        <v/>
      </c>
      <c r="T2532" s="9" t="str">
        <f aca="false">IF(ISBLANK(A2532),"",IF($A2532=T$2,$C2532,T2531))</f>
        <v/>
      </c>
      <c r="U2532" s="9" t="str">
        <f aca="false">IF(ISBLANK(A2532),"",IF($A2532=U$2,$C2532,U2531))</f>
        <v/>
      </c>
      <c r="V2532" s="9" t="str">
        <f aca="false">IF(ISBLANK(A2532),"",IF($A2532=V$2,$C2532,V2531))</f>
        <v/>
      </c>
      <c r="W2532" s="9" t="str">
        <f aca="false">IF(ISBLANK(A2532),"",IF($A2532=W$2,$C2532,W2531))</f>
        <v/>
      </c>
    </row>
    <row r="2533" customFormat="false" ht="14.1" hidden="false" customHeight="false" outlineLevel="0" collapsed="false">
      <c r="H2533" s="8" t="n">
        <f aca="false">IF(ISBLANK(D2533),,LEFT(D2533,LEN(D2533)-6)*1)</f>
        <v>0</v>
      </c>
      <c r="I2533" s="9" t="str">
        <f aca="false">IF(ISBLANK(A2533),"",-B2533*C2533)</f>
        <v/>
      </c>
      <c r="J2533" s="9" t="str">
        <f aca="false">IF(ISBLANK(A2533),"",-SUM(I$3:I2533))</f>
        <v/>
      </c>
      <c r="K2533" s="9" t="str">
        <f aca="false">IF(ISBLANK(A2533),"",SUMPRODUCT(O2533:R2533,T2533:W2533)-J2533)</f>
        <v/>
      </c>
      <c r="L2533" s="5" t="str">
        <f aca="false">IF(ISBLANK(A2533),"",K2533/$M$1)</f>
        <v/>
      </c>
      <c r="M2533" s="5" t="str">
        <f aca="false">IF(ISBLANK(A2533),"",K2533/($M$1+SUM(K$3:K2532)))</f>
        <v/>
      </c>
      <c r="N2533" s="0" t="str">
        <f aca="false">IF(ISBLANK(A2533),"",IF(H2534=0,NETWORKDAYS($H$3,H2533,holiday!$B$2:$B$10),IF(DAY(H2533)&lt;DAY(H2534),NETWORKDAYS($H$3,H2533,holiday!$B$2:$B$10),0)))</f>
        <v/>
      </c>
      <c r="O2533" s="0" t="str">
        <f aca="false">IF(ISBLANK(A2533),"",SUMIF($A$3:$A2533,O$2,$B$3:$B2533))</f>
        <v/>
      </c>
      <c r="P2533" s="0" t="str">
        <f aca="false">IF(ISBLANK(A2533),"",SUMIF($A$3:$A2533,P$2,$B$3:$B2533))</f>
        <v/>
      </c>
      <c r="Q2533" s="0" t="str">
        <f aca="false">IF(ISBLANK(A2533),"",SUMIF($A$3:$A2533,Q$2,$B$3:$B2533))</f>
        <v/>
      </c>
      <c r="R2533" s="0" t="str">
        <f aca="false">IF(ISBLANK(A2533),"",SUMIF($A$3:$A2533,R$2,$B$3:$B2533))</f>
        <v/>
      </c>
      <c r="T2533" s="9" t="str">
        <f aca="false">IF(ISBLANK(A2533),"",IF($A2533=T$2,$C2533,T2532))</f>
        <v/>
      </c>
      <c r="U2533" s="9" t="str">
        <f aca="false">IF(ISBLANK(A2533),"",IF($A2533=U$2,$C2533,U2532))</f>
        <v/>
      </c>
      <c r="V2533" s="9" t="str">
        <f aca="false">IF(ISBLANK(A2533),"",IF($A2533=V$2,$C2533,V2532))</f>
        <v/>
      </c>
      <c r="W2533" s="9" t="str">
        <f aca="false">IF(ISBLANK(A2533),"",IF($A2533=W$2,$C2533,W2532))</f>
        <v/>
      </c>
    </row>
    <row r="2534" customFormat="false" ht="14.1" hidden="false" customHeight="false" outlineLevel="0" collapsed="false">
      <c r="H2534" s="8" t="n">
        <f aca="false">IF(ISBLANK(D2534),,LEFT(D2534,LEN(D2534)-6)*1)</f>
        <v>0</v>
      </c>
      <c r="I2534" s="9" t="str">
        <f aca="false">IF(ISBLANK(A2534),"",-B2534*C2534)</f>
        <v/>
      </c>
      <c r="J2534" s="9" t="str">
        <f aca="false">IF(ISBLANK(A2534),"",-SUM(I$3:I2534))</f>
        <v/>
      </c>
      <c r="K2534" s="9" t="str">
        <f aca="false">IF(ISBLANK(A2534),"",SUMPRODUCT(O2534:R2534,T2534:W2534)-J2534)</f>
        <v/>
      </c>
      <c r="L2534" s="5" t="str">
        <f aca="false">IF(ISBLANK(A2534),"",K2534/$M$1)</f>
        <v/>
      </c>
      <c r="M2534" s="5" t="str">
        <f aca="false">IF(ISBLANK(A2534),"",K2534/($M$1+SUM(K$3:K2533)))</f>
        <v/>
      </c>
      <c r="N2534" s="0" t="str">
        <f aca="false">IF(ISBLANK(A2534),"",IF(H2535=0,NETWORKDAYS($H$3,H2534,holiday!$B$2:$B$10),IF(DAY(H2534)&lt;DAY(H2535),NETWORKDAYS($H$3,H2534,holiday!$B$2:$B$10),0)))</f>
        <v/>
      </c>
      <c r="O2534" s="0" t="str">
        <f aca="false">IF(ISBLANK(A2534),"",SUMIF($A$3:$A2534,O$2,$B$3:$B2534))</f>
        <v/>
      </c>
      <c r="P2534" s="0" t="str">
        <f aca="false">IF(ISBLANK(A2534),"",SUMIF($A$3:$A2534,P$2,$B$3:$B2534))</f>
        <v/>
      </c>
      <c r="Q2534" s="0" t="str">
        <f aca="false">IF(ISBLANK(A2534),"",SUMIF($A$3:$A2534,Q$2,$B$3:$B2534))</f>
        <v/>
      </c>
      <c r="R2534" s="0" t="str">
        <f aca="false">IF(ISBLANK(A2534),"",SUMIF($A$3:$A2534,R$2,$B$3:$B2534))</f>
        <v/>
      </c>
      <c r="T2534" s="9" t="str">
        <f aca="false">IF(ISBLANK(A2534),"",IF($A2534=T$2,$C2534,T2533))</f>
        <v/>
      </c>
      <c r="U2534" s="9" t="str">
        <f aca="false">IF(ISBLANK(A2534),"",IF($A2534=U$2,$C2534,U2533))</f>
        <v/>
      </c>
      <c r="V2534" s="9" t="str">
        <f aca="false">IF(ISBLANK(A2534),"",IF($A2534=V$2,$C2534,V2533))</f>
        <v/>
      </c>
      <c r="W2534" s="9" t="str">
        <f aca="false">IF(ISBLANK(A2534),"",IF($A2534=W$2,$C2534,W2533))</f>
        <v/>
      </c>
    </row>
    <row r="2535" customFormat="false" ht="14.1" hidden="false" customHeight="false" outlineLevel="0" collapsed="false">
      <c r="H2535" s="8" t="n">
        <f aca="false">IF(ISBLANK(D2535),,LEFT(D2535,LEN(D2535)-6)*1)</f>
        <v>0</v>
      </c>
      <c r="I2535" s="9" t="str">
        <f aca="false">IF(ISBLANK(A2535),"",-B2535*C2535)</f>
        <v/>
      </c>
      <c r="J2535" s="9" t="str">
        <f aca="false">IF(ISBLANK(A2535),"",-SUM(I$3:I2535))</f>
        <v/>
      </c>
      <c r="K2535" s="9" t="str">
        <f aca="false">IF(ISBLANK(A2535),"",SUMPRODUCT(O2535:R2535,T2535:W2535)-J2535)</f>
        <v/>
      </c>
      <c r="L2535" s="5" t="str">
        <f aca="false">IF(ISBLANK(A2535),"",K2535/$M$1)</f>
        <v/>
      </c>
      <c r="M2535" s="5" t="str">
        <f aca="false">IF(ISBLANK(A2535),"",K2535/($M$1+SUM(K$3:K2534)))</f>
        <v/>
      </c>
      <c r="N2535" s="0" t="str">
        <f aca="false">IF(ISBLANK(A2535),"",IF(H2536=0,NETWORKDAYS($H$3,H2535,holiday!$B$2:$B$10),IF(DAY(H2535)&lt;DAY(H2536),NETWORKDAYS($H$3,H2535,holiday!$B$2:$B$10),0)))</f>
        <v/>
      </c>
      <c r="O2535" s="0" t="str">
        <f aca="false">IF(ISBLANK(A2535),"",SUMIF($A$3:$A2535,O$2,$B$3:$B2535))</f>
        <v/>
      </c>
      <c r="P2535" s="0" t="str">
        <f aca="false">IF(ISBLANK(A2535),"",SUMIF($A$3:$A2535,P$2,$B$3:$B2535))</f>
        <v/>
      </c>
      <c r="Q2535" s="0" t="str">
        <f aca="false">IF(ISBLANK(A2535),"",SUMIF($A$3:$A2535,Q$2,$B$3:$B2535))</f>
        <v/>
      </c>
      <c r="R2535" s="0" t="str">
        <f aca="false">IF(ISBLANK(A2535),"",SUMIF($A$3:$A2535,R$2,$B$3:$B2535))</f>
        <v/>
      </c>
      <c r="T2535" s="9" t="str">
        <f aca="false">IF(ISBLANK(A2535),"",IF($A2535=T$2,$C2535,T2534))</f>
        <v/>
      </c>
      <c r="U2535" s="9" t="str">
        <f aca="false">IF(ISBLANK(A2535),"",IF($A2535=U$2,$C2535,U2534))</f>
        <v/>
      </c>
      <c r="V2535" s="9" t="str">
        <f aca="false">IF(ISBLANK(A2535),"",IF($A2535=V$2,$C2535,V2534))</f>
        <v/>
      </c>
      <c r="W2535" s="9" t="str">
        <f aca="false">IF(ISBLANK(A2535),"",IF($A2535=W$2,$C2535,W2534))</f>
        <v/>
      </c>
    </row>
    <row r="2536" customFormat="false" ht="14.1" hidden="false" customHeight="false" outlineLevel="0" collapsed="false">
      <c r="H2536" s="8" t="n">
        <f aca="false">IF(ISBLANK(D2536),,LEFT(D2536,LEN(D2536)-6)*1)</f>
        <v>0</v>
      </c>
      <c r="I2536" s="9" t="str">
        <f aca="false">IF(ISBLANK(A2536),"",-B2536*C2536)</f>
        <v/>
      </c>
      <c r="J2536" s="9" t="str">
        <f aca="false">IF(ISBLANK(A2536),"",-SUM(I$3:I2536))</f>
        <v/>
      </c>
      <c r="K2536" s="9" t="str">
        <f aca="false">IF(ISBLANK(A2536),"",SUMPRODUCT(O2536:R2536,T2536:W2536)-J2536)</f>
        <v/>
      </c>
      <c r="L2536" s="5" t="str">
        <f aca="false">IF(ISBLANK(A2536),"",K2536/$M$1)</f>
        <v/>
      </c>
      <c r="M2536" s="5" t="str">
        <f aca="false">IF(ISBLANK(A2536),"",K2536/($M$1+SUM(K$3:K2535)))</f>
        <v/>
      </c>
      <c r="N2536" s="0" t="str">
        <f aca="false">IF(ISBLANK(A2536),"",IF(H2537=0,NETWORKDAYS($H$3,H2536,holiday!$B$2:$B$10),IF(DAY(H2536)&lt;DAY(H2537),NETWORKDAYS($H$3,H2536,holiday!$B$2:$B$10),0)))</f>
        <v/>
      </c>
      <c r="O2536" s="0" t="str">
        <f aca="false">IF(ISBLANK(A2536),"",SUMIF($A$3:$A2536,O$2,$B$3:$B2536))</f>
        <v/>
      </c>
      <c r="P2536" s="0" t="str">
        <f aca="false">IF(ISBLANK(A2536),"",SUMIF($A$3:$A2536,P$2,$B$3:$B2536))</f>
        <v/>
      </c>
      <c r="Q2536" s="0" t="str">
        <f aca="false">IF(ISBLANK(A2536),"",SUMIF($A$3:$A2536,Q$2,$B$3:$B2536))</f>
        <v/>
      </c>
      <c r="R2536" s="0" t="str">
        <f aca="false">IF(ISBLANK(A2536),"",SUMIF($A$3:$A2536,R$2,$B$3:$B2536))</f>
        <v/>
      </c>
      <c r="T2536" s="9" t="str">
        <f aca="false">IF(ISBLANK(A2536),"",IF($A2536=T$2,$C2536,T2535))</f>
        <v/>
      </c>
      <c r="U2536" s="9" t="str">
        <f aca="false">IF(ISBLANK(A2536),"",IF($A2536=U$2,$C2536,U2535))</f>
        <v/>
      </c>
      <c r="V2536" s="9" t="str">
        <f aca="false">IF(ISBLANK(A2536),"",IF($A2536=V$2,$C2536,V2535))</f>
        <v/>
      </c>
      <c r="W2536" s="9" t="str">
        <f aca="false">IF(ISBLANK(A2536),"",IF($A2536=W$2,$C2536,W2535))</f>
        <v/>
      </c>
    </row>
    <row r="2537" customFormat="false" ht="14.1" hidden="false" customHeight="false" outlineLevel="0" collapsed="false">
      <c r="H2537" s="8" t="n">
        <f aca="false">IF(ISBLANK(D2537),,LEFT(D2537,LEN(D2537)-6)*1)</f>
        <v>0</v>
      </c>
      <c r="I2537" s="9" t="str">
        <f aca="false">IF(ISBLANK(A2537),"",-B2537*C2537)</f>
        <v/>
      </c>
      <c r="J2537" s="9" t="str">
        <f aca="false">IF(ISBLANK(A2537),"",-SUM(I$3:I2537))</f>
        <v/>
      </c>
      <c r="K2537" s="9" t="str">
        <f aca="false">IF(ISBLANK(A2537),"",SUMPRODUCT(O2537:R2537,T2537:W2537)-J2537)</f>
        <v/>
      </c>
      <c r="L2537" s="5" t="str">
        <f aca="false">IF(ISBLANK(A2537),"",K2537/$M$1)</f>
        <v/>
      </c>
      <c r="M2537" s="5" t="str">
        <f aca="false">IF(ISBLANK(A2537),"",K2537/($M$1+SUM(K$3:K2536)))</f>
        <v/>
      </c>
      <c r="N2537" s="0" t="str">
        <f aca="false">IF(ISBLANK(A2537),"",IF(H2538=0,NETWORKDAYS($H$3,H2537,holiday!$B$2:$B$10),IF(DAY(H2537)&lt;DAY(H2538),NETWORKDAYS($H$3,H2537,holiday!$B$2:$B$10),0)))</f>
        <v/>
      </c>
      <c r="O2537" s="0" t="str">
        <f aca="false">IF(ISBLANK(A2537),"",SUMIF($A$3:$A2537,O$2,$B$3:$B2537))</f>
        <v/>
      </c>
      <c r="P2537" s="0" t="str">
        <f aca="false">IF(ISBLANK(A2537),"",SUMIF($A$3:$A2537,P$2,$B$3:$B2537))</f>
        <v/>
      </c>
      <c r="Q2537" s="0" t="str">
        <f aca="false">IF(ISBLANK(A2537),"",SUMIF($A$3:$A2537,Q$2,$B$3:$B2537))</f>
        <v/>
      </c>
      <c r="R2537" s="0" t="str">
        <f aca="false">IF(ISBLANK(A2537),"",SUMIF($A$3:$A2537,R$2,$B$3:$B2537))</f>
        <v/>
      </c>
      <c r="T2537" s="9" t="str">
        <f aca="false">IF(ISBLANK(A2537),"",IF($A2537=T$2,$C2537,T2536))</f>
        <v/>
      </c>
      <c r="U2537" s="9" t="str">
        <f aca="false">IF(ISBLANK(A2537),"",IF($A2537=U$2,$C2537,U2536))</f>
        <v/>
      </c>
      <c r="V2537" s="9" t="str">
        <f aca="false">IF(ISBLANK(A2537),"",IF($A2537=V$2,$C2537,V2536))</f>
        <v/>
      </c>
      <c r="W2537" s="9" t="str">
        <f aca="false">IF(ISBLANK(A2537),"",IF($A2537=W$2,$C2537,W2536))</f>
        <v/>
      </c>
    </row>
    <row r="2538" customFormat="false" ht="14.1" hidden="false" customHeight="false" outlineLevel="0" collapsed="false">
      <c r="H2538" s="8" t="n">
        <f aca="false">IF(ISBLANK(D2538),,LEFT(D2538,LEN(D2538)-6)*1)</f>
        <v>0</v>
      </c>
      <c r="I2538" s="9" t="str">
        <f aca="false">IF(ISBLANK(A2538),"",-B2538*C2538)</f>
        <v/>
      </c>
      <c r="J2538" s="9" t="str">
        <f aca="false">IF(ISBLANK(A2538),"",-SUM(I$3:I2538))</f>
        <v/>
      </c>
      <c r="K2538" s="9" t="str">
        <f aca="false">IF(ISBLANK(A2538),"",SUMPRODUCT(O2538:R2538,T2538:W2538)-J2538)</f>
        <v/>
      </c>
      <c r="L2538" s="5" t="str">
        <f aca="false">IF(ISBLANK(A2538),"",K2538/$M$1)</f>
        <v/>
      </c>
      <c r="M2538" s="5" t="str">
        <f aca="false">IF(ISBLANK(A2538),"",K2538/($M$1+SUM(K$3:K2537)))</f>
        <v/>
      </c>
      <c r="N2538" s="0" t="str">
        <f aca="false">IF(ISBLANK(A2538),"",IF(H2539=0,NETWORKDAYS($H$3,H2538,holiday!$B$2:$B$10),IF(DAY(H2538)&lt;DAY(H2539),NETWORKDAYS($H$3,H2538,holiday!$B$2:$B$10),0)))</f>
        <v/>
      </c>
      <c r="O2538" s="0" t="str">
        <f aca="false">IF(ISBLANK(A2538),"",SUMIF($A$3:$A2538,O$2,$B$3:$B2538))</f>
        <v/>
      </c>
      <c r="P2538" s="0" t="str">
        <f aca="false">IF(ISBLANK(A2538),"",SUMIF($A$3:$A2538,P$2,$B$3:$B2538))</f>
        <v/>
      </c>
      <c r="Q2538" s="0" t="str">
        <f aca="false">IF(ISBLANK(A2538),"",SUMIF($A$3:$A2538,Q$2,$B$3:$B2538))</f>
        <v/>
      </c>
      <c r="R2538" s="0" t="str">
        <f aca="false">IF(ISBLANK(A2538),"",SUMIF($A$3:$A2538,R$2,$B$3:$B2538))</f>
        <v/>
      </c>
      <c r="T2538" s="9" t="str">
        <f aca="false">IF(ISBLANK(A2538),"",IF($A2538=T$2,$C2538,T2537))</f>
        <v/>
      </c>
      <c r="U2538" s="9" t="str">
        <f aca="false">IF(ISBLANK(A2538),"",IF($A2538=U$2,$C2538,U2537))</f>
        <v/>
      </c>
      <c r="V2538" s="9" t="str">
        <f aca="false">IF(ISBLANK(A2538),"",IF($A2538=V$2,$C2538,V2537))</f>
        <v/>
      </c>
      <c r="W2538" s="9" t="str">
        <f aca="false">IF(ISBLANK(A2538),"",IF($A2538=W$2,$C2538,W2537))</f>
        <v/>
      </c>
    </row>
    <row r="2539" customFormat="false" ht="14.1" hidden="false" customHeight="false" outlineLevel="0" collapsed="false">
      <c r="H2539" s="8" t="n">
        <f aca="false">IF(ISBLANK(D2539),,LEFT(D2539,LEN(D2539)-6)*1)</f>
        <v>0</v>
      </c>
      <c r="I2539" s="9" t="str">
        <f aca="false">IF(ISBLANK(A2539),"",-B2539*C2539)</f>
        <v/>
      </c>
      <c r="J2539" s="9" t="str">
        <f aca="false">IF(ISBLANK(A2539),"",-SUM(I$3:I2539))</f>
        <v/>
      </c>
      <c r="K2539" s="9" t="str">
        <f aca="false">IF(ISBLANK(A2539),"",SUMPRODUCT(O2539:R2539,T2539:W2539)-J2539)</f>
        <v/>
      </c>
      <c r="L2539" s="5" t="str">
        <f aca="false">IF(ISBLANK(A2539),"",K2539/$M$1)</f>
        <v/>
      </c>
      <c r="M2539" s="5" t="str">
        <f aca="false">IF(ISBLANK(A2539),"",K2539/($M$1+SUM(K$3:K2538)))</f>
        <v/>
      </c>
      <c r="N2539" s="0" t="str">
        <f aca="false">IF(ISBLANK(A2539),"",IF(H2540=0,NETWORKDAYS($H$3,H2539,holiday!$B$2:$B$10),IF(DAY(H2539)&lt;DAY(H2540),NETWORKDAYS($H$3,H2539,holiday!$B$2:$B$10),0)))</f>
        <v/>
      </c>
      <c r="O2539" s="0" t="str">
        <f aca="false">IF(ISBLANK(A2539),"",SUMIF($A$3:$A2539,O$2,$B$3:$B2539))</f>
        <v/>
      </c>
      <c r="P2539" s="0" t="str">
        <f aca="false">IF(ISBLANK(A2539),"",SUMIF($A$3:$A2539,P$2,$B$3:$B2539))</f>
        <v/>
      </c>
      <c r="Q2539" s="0" t="str">
        <f aca="false">IF(ISBLANK(A2539),"",SUMIF($A$3:$A2539,Q$2,$B$3:$B2539))</f>
        <v/>
      </c>
      <c r="R2539" s="0" t="str">
        <f aca="false">IF(ISBLANK(A2539),"",SUMIF($A$3:$A2539,R$2,$B$3:$B2539))</f>
        <v/>
      </c>
      <c r="T2539" s="9" t="str">
        <f aca="false">IF(ISBLANK(A2539),"",IF($A2539=T$2,$C2539,T2538))</f>
        <v/>
      </c>
      <c r="U2539" s="9" t="str">
        <f aca="false">IF(ISBLANK(A2539),"",IF($A2539=U$2,$C2539,U2538))</f>
        <v/>
      </c>
      <c r="V2539" s="9" t="str">
        <f aca="false">IF(ISBLANK(A2539),"",IF($A2539=V$2,$C2539,V2538))</f>
        <v/>
      </c>
      <c r="W2539" s="9" t="str">
        <f aca="false">IF(ISBLANK(A2539),"",IF($A2539=W$2,$C2539,W2538))</f>
        <v/>
      </c>
    </row>
    <row r="2540" customFormat="false" ht="14.1" hidden="false" customHeight="false" outlineLevel="0" collapsed="false">
      <c r="H2540" s="8" t="n">
        <f aca="false">IF(ISBLANK(D2540),,LEFT(D2540,LEN(D2540)-6)*1)</f>
        <v>0</v>
      </c>
      <c r="I2540" s="9" t="str">
        <f aca="false">IF(ISBLANK(A2540),"",-B2540*C2540)</f>
        <v/>
      </c>
      <c r="J2540" s="9" t="str">
        <f aca="false">IF(ISBLANK(A2540),"",-SUM(I$3:I2540))</f>
        <v/>
      </c>
      <c r="K2540" s="9" t="str">
        <f aca="false">IF(ISBLANK(A2540),"",SUMPRODUCT(O2540:R2540,T2540:W2540)-J2540)</f>
        <v/>
      </c>
      <c r="L2540" s="5" t="str">
        <f aca="false">IF(ISBLANK(A2540),"",K2540/$M$1)</f>
        <v/>
      </c>
      <c r="M2540" s="5" t="str">
        <f aca="false">IF(ISBLANK(A2540),"",K2540/($M$1+SUM(K$3:K2539)))</f>
        <v/>
      </c>
      <c r="N2540" s="0" t="str">
        <f aca="false">IF(ISBLANK(A2540),"",IF(H2541=0,NETWORKDAYS($H$3,H2540,holiday!$B$2:$B$10),IF(DAY(H2540)&lt;DAY(H2541),NETWORKDAYS($H$3,H2540,holiday!$B$2:$B$10),0)))</f>
        <v/>
      </c>
      <c r="O2540" s="0" t="str">
        <f aca="false">IF(ISBLANK(A2540),"",SUMIF($A$3:$A2540,O$2,$B$3:$B2540))</f>
        <v/>
      </c>
      <c r="P2540" s="0" t="str">
        <f aca="false">IF(ISBLANK(A2540),"",SUMIF($A$3:$A2540,P$2,$B$3:$B2540))</f>
        <v/>
      </c>
      <c r="Q2540" s="0" t="str">
        <f aca="false">IF(ISBLANK(A2540),"",SUMIF($A$3:$A2540,Q$2,$B$3:$B2540))</f>
        <v/>
      </c>
      <c r="R2540" s="0" t="str">
        <f aca="false">IF(ISBLANK(A2540),"",SUMIF($A$3:$A2540,R$2,$B$3:$B2540))</f>
        <v/>
      </c>
      <c r="T2540" s="9" t="str">
        <f aca="false">IF(ISBLANK(A2540),"",IF($A2540=T$2,$C2540,T2539))</f>
        <v/>
      </c>
      <c r="U2540" s="9" t="str">
        <f aca="false">IF(ISBLANK(A2540),"",IF($A2540=U$2,$C2540,U2539))</f>
        <v/>
      </c>
      <c r="V2540" s="9" t="str">
        <f aca="false">IF(ISBLANK(A2540),"",IF($A2540=V$2,$C2540,V2539))</f>
        <v/>
      </c>
      <c r="W2540" s="9" t="str">
        <f aca="false">IF(ISBLANK(A2540),"",IF($A2540=W$2,$C2540,W2539))</f>
        <v/>
      </c>
    </row>
    <row r="2541" customFormat="false" ht="14.1" hidden="false" customHeight="false" outlineLevel="0" collapsed="false">
      <c r="H2541" s="8" t="n">
        <f aca="false">IF(ISBLANK(D2541),,LEFT(D2541,LEN(D2541)-6)*1)</f>
        <v>0</v>
      </c>
      <c r="I2541" s="9" t="str">
        <f aca="false">IF(ISBLANK(A2541),"",-B2541*C2541)</f>
        <v/>
      </c>
      <c r="J2541" s="9" t="str">
        <f aca="false">IF(ISBLANK(A2541),"",-SUM(I$3:I2541))</f>
        <v/>
      </c>
      <c r="K2541" s="9" t="str">
        <f aca="false">IF(ISBLANK(A2541),"",SUMPRODUCT(O2541:R2541,T2541:W2541)-J2541)</f>
        <v/>
      </c>
      <c r="L2541" s="5" t="str">
        <f aca="false">IF(ISBLANK(A2541),"",K2541/$M$1)</f>
        <v/>
      </c>
      <c r="M2541" s="5" t="str">
        <f aca="false">IF(ISBLANK(A2541),"",K2541/($M$1+SUM(K$3:K2540)))</f>
        <v/>
      </c>
      <c r="N2541" s="0" t="str">
        <f aca="false">IF(ISBLANK(A2541),"",IF(H2542=0,NETWORKDAYS($H$3,H2541,holiday!$B$2:$B$10),IF(DAY(H2541)&lt;DAY(H2542),NETWORKDAYS($H$3,H2541,holiday!$B$2:$B$10),0)))</f>
        <v/>
      </c>
      <c r="O2541" s="0" t="str">
        <f aca="false">IF(ISBLANK(A2541),"",SUMIF($A$3:$A2541,O$2,$B$3:$B2541))</f>
        <v/>
      </c>
      <c r="P2541" s="0" t="str">
        <f aca="false">IF(ISBLANK(A2541),"",SUMIF($A$3:$A2541,P$2,$B$3:$B2541))</f>
        <v/>
      </c>
      <c r="Q2541" s="0" t="str">
        <f aca="false">IF(ISBLANK(A2541),"",SUMIF($A$3:$A2541,Q$2,$B$3:$B2541))</f>
        <v/>
      </c>
      <c r="R2541" s="0" t="str">
        <f aca="false">IF(ISBLANK(A2541),"",SUMIF($A$3:$A2541,R$2,$B$3:$B2541))</f>
        <v/>
      </c>
      <c r="T2541" s="9" t="str">
        <f aca="false">IF(ISBLANK(A2541),"",IF($A2541=T$2,$C2541,T2540))</f>
        <v/>
      </c>
      <c r="U2541" s="9" t="str">
        <f aca="false">IF(ISBLANK(A2541),"",IF($A2541=U$2,$C2541,U2540))</f>
        <v/>
      </c>
      <c r="V2541" s="9" t="str">
        <f aca="false">IF(ISBLANK(A2541),"",IF($A2541=V$2,$C2541,V2540))</f>
        <v/>
      </c>
      <c r="W2541" s="9" t="str">
        <f aca="false">IF(ISBLANK(A2541),"",IF($A2541=W$2,$C2541,W2540))</f>
        <v/>
      </c>
    </row>
    <row r="2542" customFormat="false" ht="14.1" hidden="false" customHeight="false" outlineLevel="0" collapsed="false">
      <c r="H2542" s="8" t="n">
        <f aca="false">IF(ISBLANK(D2542),,LEFT(D2542,LEN(D2542)-6)*1)</f>
        <v>0</v>
      </c>
      <c r="I2542" s="9" t="str">
        <f aca="false">IF(ISBLANK(A2542),"",-B2542*C2542)</f>
        <v/>
      </c>
      <c r="J2542" s="9" t="str">
        <f aca="false">IF(ISBLANK(A2542),"",-SUM(I$3:I2542))</f>
        <v/>
      </c>
      <c r="K2542" s="9" t="str">
        <f aca="false">IF(ISBLANK(A2542),"",SUMPRODUCT(O2542:R2542,T2542:W2542)-J2542)</f>
        <v/>
      </c>
      <c r="L2542" s="5" t="str">
        <f aca="false">IF(ISBLANK(A2542),"",K2542/$M$1)</f>
        <v/>
      </c>
      <c r="M2542" s="5" t="str">
        <f aca="false">IF(ISBLANK(A2542),"",K2542/($M$1+SUM(K$3:K2541)))</f>
        <v/>
      </c>
      <c r="N2542" s="0" t="str">
        <f aca="false">IF(ISBLANK(A2542),"",IF(H2543=0,NETWORKDAYS($H$3,H2542,holiday!$B$2:$B$10),IF(DAY(H2542)&lt;DAY(H2543),NETWORKDAYS($H$3,H2542,holiday!$B$2:$B$10),0)))</f>
        <v/>
      </c>
      <c r="O2542" s="0" t="str">
        <f aca="false">IF(ISBLANK(A2542),"",SUMIF($A$3:$A2542,O$2,$B$3:$B2542))</f>
        <v/>
      </c>
      <c r="P2542" s="0" t="str">
        <f aca="false">IF(ISBLANK(A2542),"",SUMIF($A$3:$A2542,P$2,$B$3:$B2542))</f>
        <v/>
      </c>
      <c r="Q2542" s="0" t="str">
        <f aca="false">IF(ISBLANK(A2542),"",SUMIF($A$3:$A2542,Q$2,$B$3:$B2542))</f>
        <v/>
      </c>
      <c r="R2542" s="0" t="str">
        <f aca="false">IF(ISBLANK(A2542),"",SUMIF($A$3:$A2542,R$2,$B$3:$B2542))</f>
        <v/>
      </c>
      <c r="T2542" s="9" t="str">
        <f aca="false">IF(ISBLANK(A2542),"",IF($A2542=T$2,$C2542,T2541))</f>
        <v/>
      </c>
      <c r="U2542" s="9" t="str">
        <f aca="false">IF(ISBLANK(A2542),"",IF($A2542=U$2,$C2542,U2541))</f>
        <v/>
      </c>
      <c r="V2542" s="9" t="str">
        <f aca="false">IF(ISBLANK(A2542),"",IF($A2542=V$2,$C2542,V2541))</f>
        <v/>
      </c>
      <c r="W2542" s="9" t="str">
        <f aca="false">IF(ISBLANK(A2542),"",IF($A2542=W$2,$C2542,W2541))</f>
        <v/>
      </c>
    </row>
    <row r="2543" customFormat="false" ht="14.1" hidden="false" customHeight="false" outlineLevel="0" collapsed="false">
      <c r="H2543" s="8" t="n">
        <f aca="false">IF(ISBLANK(D2543),,LEFT(D2543,LEN(D2543)-6)*1)</f>
        <v>0</v>
      </c>
      <c r="I2543" s="9" t="str">
        <f aca="false">IF(ISBLANK(A2543),"",-B2543*C2543)</f>
        <v/>
      </c>
      <c r="J2543" s="9" t="str">
        <f aca="false">IF(ISBLANK(A2543),"",-SUM(I$3:I2543))</f>
        <v/>
      </c>
      <c r="K2543" s="9" t="str">
        <f aca="false">IF(ISBLANK(A2543),"",SUMPRODUCT(O2543:R2543,T2543:W2543)-J2543)</f>
        <v/>
      </c>
      <c r="L2543" s="5" t="str">
        <f aca="false">IF(ISBLANK(A2543),"",K2543/$M$1)</f>
        <v/>
      </c>
      <c r="M2543" s="5" t="str">
        <f aca="false">IF(ISBLANK(A2543),"",K2543/($M$1+SUM(K$3:K2542)))</f>
        <v/>
      </c>
      <c r="N2543" s="0" t="str">
        <f aca="false">IF(ISBLANK(A2543),"",IF(H2544=0,NETWORKDAYS($H$3,H2543,holiday!$B$2:$B$10),IF(DAY(H2543)&lt;DAY(H2544),NETWORKDAYS($H$3,H2543,holiday!$B$2:$B$10),0)))</f>
        <v/>
      </c>
      <c r="O2543" s="0" t="str">
        <f aca="false">IF(ISBLANK(A2543),"",SUMIF($A$3:$A2543,O$2,$B$3:$B2543))</f>
        <v/>
      </c>
      <c r="P2543" s="0" t="str">
        <f aca="false">IF(ISBLANK(A2543),"",SUMIF($A$3:$A2543,P$2,$B$3:$B2543))</f>
        <v/>
      </c>
      <c r="Q2543" s="0" t="str">
        <f aca="false">IF(ISBLANK(A2543),"",SUMIF($A$3:$A2543,Q$2,$B$3:$B2543))</f>
        <v/>
      </c>
      <c r="R2543" s="0" t="str">
        <f aca="false">IF(ISBLANK(A2543),"",SUMIF($A$3:$A2543,R$2,$B$3:$B2543))</f>
        <v/>
      </c>
      <c r="T2543" s="9" t="str">
        <f aca="false">IF(ISBLANK(A2543),"",IF($A2543=T$2,$C2543,T2542))</f>
        <v/>
      </c>
      <c r="U2543" s="9" t="str">
        <f aca="false">IF(ISBLANK(A2543),"",IF($A2543=U$2,$C2543,U2542))</f>
        <v/>
      </c>
      <c r="V2543" s="9" t="str">
        <f aca="false">IF(ISBLANK(A2543),"",IF($A2543=V$2,$C2543,V2542))</f>
        <v/>
      </c>
      <c r="W2543" s="9" t="str">
        <f aca="false">IF(ISBLANK(A2543),"",IF($A2543=W$2,$C2543,W2542))</f>
        <v/>
      </c>
    </row>
    <row r="2544" customFormat="false" ht="14.1" hidden="false" customHeight="false" outlineLevel="0" collapsed="false">
      <c r="H2544" s="8" t="n">
        <f aca="false">IF(ISBLANK(D2544),,LEFT(D2544,LEN(D2544)-6)*1)</f>
        <v>0</v>
      </c>
      <c r="I2544" s="9" t="str">
        <f aca="false">IF(ISBLANK(A2544),"",-B2544*C2544)</f>
        <v/>
      </c>
      <c r="J2544" s="9" t="str">
        <f aca="false">IF(ISBLANK(A2544),"",-SUM(I$3:I2544))</f>
        <v/>
      </c>
      <c r="K2544" s="9" t="str">
        <f aca="false">IF(ISBLANK(A2544),"",SUMPRODUCT(O2544:R2544,T2544:W2544)-J2544)</f>
        <v/>
      </c>
      <c r="L2544" s="5" t="str">
        <f aca="false">IF(ISBLANK(A2544),"",K2544/$M$1)</f>
        <v/>
      </c>
      <c r="M2544" s="5" t="str">
        <f aca="false">IF(ISBLANK(A2544),"",K2544/($M$1+SUM(K$3:K2543)))</f>
        <v/>
      </c>
      <c r="N2544" s="0" t="str">
        <f aca="false">IF(ISBLANK(A2544),"",IF(H2545=0,NETWORKDAYS($H$3,H2544,holiday!$B$2:$B$10),IF(DAY(H2544)&lt;DAY(H2545),NETWORKDAYS($H$3,H2544,holiday!$B$2:$B$10),0)))</f>
        <v/>
      </c>
      <c r="O2544" s="0" t="str">
        <f aca="false">IF(ISBLANK(A2544),"",SUMIF($A$3:$A2544,O$2,$B$3:$B2544))</f>
        <v/>
      </c>
      <c r="P2544" s="0" t="str">
        <f aca="false">IF(ISBLANK(A2544),"",SUMIF($A$3:$A2544,P$2,$B$3:$B2544))</f>
        <v/>
      </c>
      <c r="Q2544" s="0" t="str">
        <f aca="false">IF(ISBLANK(A2544),"",SUMIF($A$3:$A2544,Q$2,$B$3:$B2544))</f>
        <v/>
      </c>
      <c r="R2544" s="0" t="str">
        <f aca="false">IF(ISBLANK(A2544),"",SUMIF($A$3:$A2544,R$2,$B$3:$B2544))</f>
        <v/>
      </c>
      <c r="T2544" s="9" t="str">
        <f aca="false">IF(ISBLANK(A2544),"",IF($A2544=T$2,$C2544,T2543))</f>
        <v/>
      </c>
      <c r="U2544" s="9" t="str">
        <f aca="false">IF(ISBLANK(A2544),"",IF($A2544=U$2,$C2544,U2543))</f>
        <v/>
      </c>
      <c r="V2544" s="9" t="str">
        <f aca="false">IF(ISBLANK(A2544),"",IF($A2544=V$2,$C2544,V2543))</f>
        <v/>
      </c>
      <c r="W2544" s="9" t="str">
        <f aca="false">IF(ISBLANK(A2544),"",IF($A2544=W$2,$C2544,W2543))</f>
        <v/>
      </c>
    </row>
    <row r="2545" customFormat="false" ht="14.1" hidden="false" customHeight="false" outlineLevel="0" collapsed="false">
      <c r="H2545" s="8" t="n">
        <f aca="false">IF(ISBLANK(D2545),,LEFT(D2545,LEN(D2545)-6)*1)</f>
        <v>0</v>
      </c>
      <c r="I2545" s="9" t="str">
        <f aca="false">IF(ISBLANK(A2545),"",-B2545*C2545)</f>
        <v/>
      </c>
      <c r="J2545" s="9" t="str">
        <f aca="false">IF(ISBLANK(A2545),"",-SUM(I$3:I2545))</f>
        <v/>
      </c>
      <c r="K2545" s="9" t="str">
        <f aca="false">IF(ISBLANK(A2545),"",SUMPRODUCT(O2545:R2545,T2545:W2545)-J2545)</f>
        <v/>
      </c>
      <c r="L2545" s="5" t="str">
        <f aca="false">IF(ISBLANK(A2545),"",K2545/$M$1)</f>
        <v/>
      </c>
      <c r="M2545" s="5" t="str">
        <f aca="false">IF(ISBLANK(A2545),"",K2545/($M$1+SUM(K$3:K2544)))</f>
        <v/>
      </c>
      <c r="N2545" s="0" t="str">
        <f aca="false">IF(ISBLANK(A2545),"",IF(H2546=0,NETWORKDAYS($H$3,H2545,holiday!$B$2:$B$10),IF(DAY(H2545)&lt;DAY(H2546),NETWORKDAYS($H$3,H2545,holiday!$B$2:$B$10),0)))</f>
        <v/>
      </c>
      <c r="O2545" s="0" t="str">
        <f aca="false">IF(ISBLANK(A2545),"",SUMIF($A$3:$A2545,O$2,$B$3:$B2545))</f>
        <v/>
      </c>
      <c r="P2545" s="0" t="str">
        <f aca="false">IF(ISBLANK(A2545),"",SUMIF($A$3:$A2545,P$2,$B$3:$B2545))</f>
        <v/>
      </c>
      <c r="Q2545" s="0" t="str">
        <f aca="false">IF(ISBLANK(A2545),"",SUMIF($A$3:$A2545,Q$2,$B$3:$B2545))</f>
        <v/>
      </c>
      <c r="R2545" s="0" t="str">
        <f aca="false">IF(ISBLANK(A2545),"",SUMIF($A$3:$A2545,R$2,$B$3:$B2545))</f>
        <v/>
      </c>
      <c r="T2545" s="9" t="str">
        <f aca="false">IF(ISBLANK(A2545),"",IF($A2545=T$2,$C2545,T2544))</f>
        <v/>
      </c>
      <c r="U2545" s="9" t="str">
        <f aca="false">IF(ISBLANK(A2545),"",IF($A2545=U$2,$C2545,U2544))</f>
        <v/>
      </c>
      <c r="V2545" s="9" t="str">
        <f aca="false">IF(ISBLANK(A2545),"",IF($A2545=V$2,$C2545,V2544))</f>
        <v/>
      </c>
      <c r="W2545" s="9" t="str">
        <f aca="false">IF(ISBLANK(A2545),"",IF($A2545=W$2,$C2545,W2544))</f>
        <v/>
      </c>
    </row>
    <row r="2546" customFormat="false" ht="14.1" hidden="false" customHeight="false" outlineLevel="0" collapsed="false">
      <c r="H2546" s="8" t="n">
        <f aca="false">IF(ISBLANK(D2546),,LEFT(D2546,LEN(D2546)-6)*1)</f>
        <v>0</v>
      </c>
      <c r="I2546" s="9" t="str">
        <f aca="false">IF(ISBLANK(A2546),"",-B2546*C2546)</f>
        <v/>
      </c>
      <c r="J2546" s="9" t="str">
        <f aca="false">IF(ISBLANK(A2546),"",-SUM(I$3:I2546))</f>
        <v/>
      </c>
      <c r="K2546" s="9" t="str">
        <f aca="false">IF(ISBLANK(A2546),"",SUMPRODUCT(O2546:R2546,T2546:W2546)-J2546)</f>
        <v/>
      </c>
      <c r="L2546" s="5" t="str">
        <f aca="false">IF(ISBLANK(A2546),"",K2546/$M$1)</f>
        <v/>
      </c>
      <c r="M2546" s="5" t="str">
        <f aca="false">IF(ISBLANK(A2546),"",K2546/($M$1+SUM(K$3:K2545)))</f>
        <v/>
      </c>
      <c r="N2546" s="0" t="str">
        <f aca="false">IF(ISBLANK(A2546),"",IF(H2547=0,NETWORKDAYS($H$3,H2546,holiday!$B$2:$B$10),IF(DAY(H2546)&lt;DAY(H2547),NETWORKDAYS($H$3,H2546,holiday!$B$2:$B$10),0)))</f>
        <v/>
      </c>
      <c r="O2546" s="0" t="str">
        <f aca="false">IF(ISBLANK(A2546),"",SUMIF($A$3:$A2546,O$2,$B$3:$B2546))</f>
        <v/>
      </c>
      <c r="P2546" s="0" t="str">
        <f aca="false">IF(ISBLANK(A2546),"",SUMIF($A$3:$A2546,P$2,$B$3:$B2546))</f>
        <v/>
      </c>
      <c r="Q2546" s="0" t="str">
        <f aca="false">IF(ISBLANK(A2546),"",SUMIF($A$3:$A2546,Q$2,$B$3:$B2546))</f>
        <v/>
      </c>
      <c r="R2546" s="0" t="str">
        <f aca="false">IF(ISBLANK(A2546),"",SUMIF($A$3:$A2546,R$2,$B$3:$B2546))</f>
        <v/>
      </c>
      <c r="T2546" s="9" t="str">
        <f aca="false">IF(ISBLANK(A2546),"",IF($A2546=T$2,$C2546,T2545))</f>
        <v/>
      </c>
      <c r="U2546" s="9" t="str">
        <f aca="false">IF(ISBLANK(A2546),"",IF($A2546=U$2,$C2546,U2545))</f>
        <v/>
      </c>
      <c r="V2546" s="9" t="str">
        <f aca="false">IF(ISBLANK(A2546),"",IF($A2546=V$2,$C2546,V2545))</f>
        <v/>
      </c>
      <c r="W2546" s="9" t="str">
        <f aca="false">IF(ISBLANK(A2546),"",IF($A2546=W$2,$C2546,W2545))</f>
        <v/>
      </c>
    </row>
    <row r="2547" customFormat="false" ht="14.1" hidden="false" customHeight="false" outlineLevel="0" collapsed="false">
      <c r="H2547" s="8" t="n">
        <f aca="false">IF(ISBLANK(D2547),,LEFT(D2547,LEN(D2547)-6)*1)</f>
        <v>0</v>
      </c>
      <c r="I2547" s="9" t="str">
        <f aca="false">IF(ISBLANK(A2547),"",-B2547*C2547)</f>
        <v/>
      </c>
      <c r="J2547" s="9" t="str">
        <f aca="false">IF(ISBLANK(A2547),"",-SUM(I$3:I2547))</f>
        <v/>
      </c>
      <c r="K2547" s="9" t="str">
        <f aca="false">IF(ISBLANK(A2547),"",SUMPRODUCT(O2547:R2547,T2547:W2547)-J2547)</f>
        <v/>
      </c>
      <c r="L2547" s="5" t="str">
        <f aca="false">IF(ISBLANK(A2547),"",K2547/$M$1)</f>
        <v/>
      </c>
      <c r="M2547" s="5" t="str">
        <f aca="false">IF(ISBLANK(A2547),"",K2547/($M$1+SUM(K$3:K2546)))</f>
        <v/>
      </c>
      <c r="N2547" s="0" t="str">
        <f aca="false">IF(ISBLANK(A2547),"",IF(H2548=0,NETWORKDAYS($H$3,H2547,holiday!$B$2:$B$10),IF(DAY(H2547)&lt;DAY(H2548),NETWORKDAYS($H$3,H2547,holiday!$B$2:$B$10),0)))</f>
        <v/>
      </c>
      <c r="O2547" s="0" t="str">
        <f aca="false">IF(ISBLANK(A2547),"",SUMIF($A$3:$A2547,O$2,$B$3:$B2547))</f>
        <v/>
      </c>
      <c r="P2547" s="0" t="str">
        <f aca="false">IF(ISBLANK(A2547),"",SUMIF($A$3:$A2547,P$2,$B$3:$B2547))</f>
        <v/>
      </c>
      <c r="Q2547" s="0" t="str">
        <f aca="false">IF(ISBLANK(A2547),"",SUMIF($A$3:$A2547,Q$2,$B$3:$B2547))</f>
        <v/>
      </c>
      <c r="R2547" s="0" t="str">
        <f aca="false">IF(ISBLANK(A2547),"",SUMIF($A$3:$A2547,R$2,$B$3:$B2547))</f>
        <v/>
      </c>
      <c r="T2547" s="9" t="str">
        <f aca="false">IF(ISBLANK(A2547),"",IF($A2547=T$2,$C2547,T2546))</f>
        <v/>
      </c>
      <c r="U2547" s="9" t="str">
        <f aca="false">IF(ISBLANK(A2547),"",IF($A2547=U$2,$C2547,U2546))</f>
        <v/>
      </c>
      <c r="V2547" s="9" t="str">
        <f aca="false">IF(ISBLANK(A2547),"",IF($A2547=V$2,$C2547,V2546))</f>
        <v/>
      </c>
      <c r="W2547" s="9" t="str">
        <f aca="false">IF(ISBLANK(A2547),"",IF($A2547=W$2,$C2547,W2546))</f>
        <v/>
      </c>
    </row>
    <row r="2548" customFormat="false" ht="14.1" hidden="false" customHeight="false" outlineLevel="0" collapsed="false">
      <c r="H2548" s="8" t="n">
        <f aca="false">IF(ISBLANK(D2548),,LEFT(D2548,LEN(D2548)-6)*1)</f>
        <v>0</v>
      </c>
      <c r="I2548" s="9" t="str">
        <f aca="false">IF(ISBLANK(A2548),"",-B2548*C2548)</f>
        <v/>
      </c>
      <c r="J2548" s="9" t="str">
        <f aca="false">IF(ISBLANK(A2548),"",-SUM(I$3:I2548))</f>
        <v/>
      </c>
      <c r="K2548" s="9" t="str">
        <f aca="false">IF(ISBLANK(A2548),"",SUMPRODUCT(O2548:R2548,T2548:W2548)-J2548)</f>
        <v/>
      </c>
      <c r="L2548" s="5" t="str">
        <f aca="false">IF(ISBLANK(A2548),"",K2548/$M$1)</f>
        <v/>
      </c>
      <c r="M2548" s="5" t="str">
        <f aca="false">IF(ISBLANK(A2548),"",K2548/($M$1+SUM(K$3:K2547)))</f>
        <v/>
      </c>
      <c r="N2548" s="0" t="str">
        <f aca="false">IF(ISBLANK(A2548),"",IF(H2549=0,NETWORKDAYS($H$3,H2548,holiday!$B$2:$B$10),IF(DAY(H2548)&lt;DAY(H2549),NETWORKDAYS($H$3,H2548,holiday!$B$2:$B$10),0)))</f>
        <v/>
      </c>
      <c r="O2548" s="0" t="str">
        <f aca="false">IF(ISBLANK(A2548),"",SUMIF($A$3:$A2548,O$2,$B$3:$B2548))</f>
        <v/>
      </c>
      <c r="P2548" s="0" t="str">
        <f aca="false">IF(ISBLANK(A2548),"",SUMIF($A$3:$A2548,P$2,$B$3:$B2548))</f>
        <v/>
      </c>
      <c r="Q2548" s="0" t="str">
        <f aca="false">IF(ISBLANK(A2548),"",SUMIF($A$3:$A2548,Q$2,$B$3:$B2548))</f>
        <v/>
      </c>
      <c r="R2548" s="0" t="str">
        <f aca="false">IF(ISBLANK(A2548),"",SUMIF($A$3:$A2548,R$2,$B$3:$B2548))</f>
        <v/>
      </c>
      <c r="T2548" s="9" t="str">
        <f aca="false">IF(ISBLANK(A2548),"",IF($A2548=T$2,$C2548,T2547))</f>
        <v/>
      </c>
      <c r="U2548" s="9" t="str">
        <f aca="false">IF(ISBLANK(A2548),"",IF($A2548=U$2,$C2548,U2547))</f>
        <v/>
      </c>
      <c r="V2548" s="9" t="str">
        <f aca="false">IF(ISBLANK(A2548),"",IF($A2548=V$2,$C2548,V2547))</f>
        <v/>
      </c>
      <c r="W2548" s="9" t="str">
        <f aca="false">IF(ISBLANK(A2548),"",IF($A2548=W$2,$C2548,W2547))</f>
        <v/>
      </c>
    </row>
    <row r="2549" customFormat="false" ht="14.1" hidden="false" customHeight="false" outlineLevel="0" collapsed="false">
      <c r="H2549" s="8" t="n">
        <f aca="false">IF(ISBLANK(D2549),,LEFT(D2549,LEN(D2549)-6)*1)</f>
        <v>0</v>
      </c>
      <c r="I2549" s="9" t="str">
        <f aca="false">IF(ISBLANK(A2549),"",-B2549*C2549)</f>
        <v/>
      </c>
      <c r="J2549" s="9" t="str">
        <f aca="false">IF(ISBLANK(A2549),"",-SUM(I$3:I2549))</f>
        <v/>
      </c>
      <c r="K2549" s="9" t="str">
        <f aca="false">IF(ISBLANK(A2549),"",SUMPRODUCT(O2549:R2549,T2549:W2549)-J2549)</f>
        <v/>
      </c>
      <c r="L2549" s="5" t="str">
        <f aca="false">IF(ISBLANK(A2549),"",K2549/$M$1)</f>
        <v/>
      </c>
      <c r="M2549" s="5" t="str">
        <f aca="false">IF(ISBLANK(A2549),"",K2549/($M$1+SUM(K$3:K2548)))</f>
        <v/>
      </c>
      <c r="N2549" s="0" t="str">
        <f aca="false">IF(ISBLANK(A2549),"",IF(H2550=0,NETWORKDAYS($H$3,H2549,holiday!$B$2:$B$10),IF(DAY(H2549)&lt;DAY(H2550),NETWORKDAYS($H$3,H2549,holiday!$B$2:$B$10),0)))</f>
        <v/>
      </c>
      <c r="O2549" s="0" t="str">
        <f aca="false">IF(ISBLANK(A2549),"",SUMIF($A$3:$A2549,O$2,$B$3:$B2549))</f>
        <v/>
      </c>
      <c r="P2549" s="0" t="str">
        <f aca="false">IF(ISBLANK(A2549),"",SUMIF($A$3:$A2549,P$2,$B$3:$B2549))</f>
        <v/>
      </c>
      <c r="Q2549" s="0" t="str">
        <f aca="false">IF(ISBLANK(A2549),"",SUMIF($A$3:$A2549,Q$2,$B$3:$B2549))</f>
        <v/>
      </c>
      <c r="R2549" s="0" t="str">
        <f aca="false">IF(ISBLANK(A2549),"",SUMIF($A$3:$A2549,R$2,$B$3:$B2549))</f>
        <v/>
      </c>
      <c r="T2549" s="9" t="str">
        <f aca="false">IF(ISBLANK(A2549),"",IF($A2549=T$2,$C2549,T2548))</f>
        <v/>
      </c>
      <c r="U2549" s="9" t="str">
        <f aca="false">IF(ISBLANK(A2549),"",IF($A2549=U$2,$C2549,U2548))</f>
        <v/>
      </c>
      <c r="V2549" s="9" t="str">
        <f aca="false">IF(ISBLANK(A2549),"",IF($A2549=V$2,$C2549,V2548))</f>
        <v/>
      </c>
      <c r="W2549" s="9" t="str">
        <f aca="false">IF(ISBLANK(A2549),"",IF($A2549=W$2,$C2549,W2548))</f>
        <v/>
      </c>
    </row>
    <row r="2550" customFormat="false" ht="14.1" hidden="false" customHeight="false" outlineLevel="0" collapsed="false">
      <c r="H2550" s="8" t="n">
        <f aca="false">IF(ISBLANK(D2550),,LEFT(D2550,LEN(D2550)-6)*1)</f>
        <v>0</v>
      </c>
      <c r="I2550" s="9" t="str">
        <f aca="false">IF(ISBLANK(A2550),"",-B2550*C2550)</f>
        <v/>
      </c>
      <c r="J2550" s="9" t="str">
        <f aca="false">IF(ISBLANK(A2550),"",-SUM(I$3:I2550))</f>
        <v/>
      </c>
      <c r="K2550" s="9" t="str">
        <f aca="false">IF(ISBLANK(A2550),"",SUMPRODUCT(O2550:R2550,T2550:W2550)-J2550)</f>
        <v/>
      </c>
      <c r="L2550" s="5" t="str">
        <f aca="false">IF(ISBLANK(A2550),"",K2550/$M$1)</f>
        <v/>
      </c>
      <c r="M2550" s="5" t="str">
        <f aca="false">IF(ISBLANK(A2550),"",K2550/($M$1+SUM(K$3:K2549)))</f>
        <v/>
      </c>
      <c r="N2550" s="0" t="str">
        <f aca="false">IF(ISBLANK(A2550),"",IF(H2551=0,NETWORKDAYS($H$3,H2550,holiday!$B$2:$B$10),IF(DAY(H2550)&lt;DAY(H2551),NETWORKDAYS($H$3,H2550,holiday!$B$2:$B$10),0)))</f>
        <v/>
      </c>
      <c r="O2550" s="0" t="str">
        <f aca="false">IF(ISBLANK(A2550),"",SUMIF($A$3:$A2550,O$2,$B$3:$B2550))</f>
        <v/>
      </c>
      <c r="P2550" s="0" t="str">
        <f aca="false">IF(ISBLANK(A2550),"",SUMIF($A$3:$A2550,P$2,$B$3:$B2550))</f>
        <v/>
      </c>
      <c r="Q2550" s="0" t="str">
        <f aca="false">IF(ISBLANK(A2550),"",SUMIF($A$3:$A2550,Q$2,$B$3:$B2550))</f>
        <v/>
      </c>
      <c r="R2550" s="0" t="str">
        <f aca="false">IF(ISBLANK(A2550),"",SUMIF($A$3:$A2550,R$2,$B$3:$B2550))</f>
        <v/>
      </c>
      <c r="T2550" s="9" t="str">
        <f aca="false">IF(ISBLANK(A2550),"",IF($A2550=T$2,$C2550,T2549))</f>
        <v/>
      </c>
      <c r="U2550" s="9" t="str">
        <f aca="false">IF(ISBLANK(A2550),"",IF($A2550=U$2,$C2550,U2549))</f>
        <v/>
      </c>
      <c r="V2550" s="9" t="str">
        <f aca="false">IF(ISBLANK(A2550),"",IF($A2550=V$2,$C2550,V2549))</f>
        <v/>
      </c>
      <c r="W2550" s="9" t="str">
        <f aca="false">IF(ISBLANK(A2550),"",IF($A2550=W$2,$C2550,W2549))</f>
        <v/>
      </c>
    </row>
    <row r="2551" customFormat="false" ht="14.1" hidden="false" customHeight="false" outlineLevel="0" collapsed="false">
      <c r="H2551" s="8" t="n">
        <f aca="false">IF(ISBLANK(D2551),,LEFT(D2551,LEN(D2551)-6)*1)</f>
        <v>0</v>
      </c>
      <c r="I2551" s="9" t="str">
        <f aca="false">IF(ISBLANK(A2551),"",-B2551*C2551)</f>
        <v/>
      </c>
      <c r="J2551" s="9" t="str">
        <f aca="false">IF(ISBLANK(A2551),"",-SUM(I$3:I2551))</f>
        <v/>
      </c>
      <c r="K2551" s="9" t="str">
        <f aca="false">IF(ISBLANK(A2551),"",SUMPRODUCT(O2551:R2551,T2551:W2551)-J2551)</f>
        <v/>
      </c>
      <c r="L2551" s="5" t="str">
        <f aca="false">IF(ISBLANK(A2551),"",K2551/$M$1)</f>
        <v/>
      </c>
      <c r="M2551" s="5" t="str">
        <f aca="false">IF(ISBLANK(A2551),"",K2551/($M$1+SUM(K$3:K2550)))</f>
        <v/>
      </c>
      <c r="N2551" s="0" t="str">
        <f aca="false">IF(ISBLANK(A2551),"",IF(H2552=0,NETWORKDAYS($H$3,H2551,holiday!$B$2:$B$10),IF(DAY(H2551)&lt;DAY(H2552),NETWORKDAYS($H$3,H2551,holiday!$B$2:$B$10),0)))</f>
        <v/>
      </c>
      <c r="O2551" s="0" t="str">
        <f aca="false">IF(ISBLANK(A2551),"",SUMIF($A$3:$A2551,O$2,$B$3:$B2551))</f>
        <v/>
      </c>
      <c r="P2551" s="0" t="str">
        <f aca="false">IF(ISBLANK(A2551),"",SUMIF($A$3:$A2551,P$2,$B$3:$B2551))</f>
        <v/>
      </c>
      <c r="Q2551" s="0" t="str">
        <f aca="false">IF(ISBLANK(A2551),"",SUMIF($A$3:$A2551,Q$2,$B$3:$B2551))</f>
        <v/>
      </c>
      <c r="R2551" s="0" t="str">
        <f aca="false">IF(ISBLANK(A2551),"",SUMIF($A$3:$A2551,R$2,$B$3:$B2551))</f>
        <v/>
      </c>
      <c r="T2551" s="9" t="str">
        <f aca="false">IF(ISBLANK(A2551),"",IF($A2551=T$2,$C2551,T2550))</f>
        <v/>
      </c>
      <c r="U2551" s="9" t="str">
        <f aca="false">IF(ISBLANK(A2551),"",IF($A2551=U$2,$C2551,U2550))</f>
        <v/>
      </c>
      <c r="V2551" s="9" t="str">
        <f aca="false">IF(ISBLANK(A2551),"",IF($A2551=V$2,$C2551,V2550))</f>
        <v/>
      </c>
      <c r="W2551" s="9" t="str">
        <f aca="false">IF(ISBLANK(A2551),"",IF($A2551=W$2,$C2551,W2550))</f>
        <v/>
      </c>
    </row>
    <row r="2552" customFormat="false" ht="14.1" hidden="false" customHeight="false" outlineLevel="0" collapsed="false">
      <c r="H2552" s="8" t="n">
        <f aca="false">IF(ISBLANK(D2552),,LEFT(D2552,LEN(D2552)-6)*1)</f>
        <v>0</v>
      </c>
      <c r="I2552" s="9" t="str">
        <f aca="false">IF(ISBLANK(A2552),"",-B2552*C2552)</f>
        <v/>
      </c>
      <c r="J2552" s="9" t="str">
        <f aca="false">IF(ISBLANK(A2552),"",-SUM(I$3:I2552))</f>
        <v/>
      </c>
      <c r="K2552" s="9" t="str">
        <f aca="false">IF(ISBLANK(A2552),"",SUMPRODUCT(O2552:R2552,T2552:W2552)-J2552)</f>
        <v/>
      </c>
      <c r="L2552" s="5" t="str">
        <f aca="false">IF(ISBLANK(A2552),"",K2552/$M$1)</f>
        <v/>
      </c>
      <c r="M2552" s="5" t="str">
        <f aca="false">IF(ISBLANK(A2552),"",K2552/($M$1+SUM(K$3:K2551)))</f>
        <v/>
      </c>
      <c r="N2552" s="0" t="str">
        <f aca="false">IF(ISBLANK(A2552),"",IF(H2553=0,NETWORKDAYS($H$3,H2552,holiday!$B$2:$B$10),IF(DAY(H2552)&lt;DAY(H2553),NETWORKDAYS($H$3,H2552,holiday!$B$2:$B$10),0)))</f>
        <v/>
      </c>
      <c r="O2552" s="0" t="str">
        <f aca="false">IF(ISBLANK(A2552),"",SUMIF($A$3:$A2552,O$2,$B$3:$B2552))</f>
        <v/>
      </c>
      <c r="P2552" s="0" t="str">
        <f aca="false">IF(ISBLANK(A2552),"",SUMIF($A$3:$A2552,P$2,$B$3:$B2552))</f>
        <v/>
      </c>
      <c r="Q2552" s="0" t="str">
        <f aca="false">IF(ISBLANK(A2552),"",SUMIF($A$3:$A2552,Q$2,$B$3:$B2552))</f>
        <v/>
      </c>
      <c r="R2552" s="0" t="str">
        <f aca="false">IF(ISBLANK(A2552),"",SUMIF($A$3:$A2552,R$2,$B$3:$B2552))</f>
        <v/>
      </c>
      <c r="T2552" s="9" t="str">
        <f aca="false">IF(ISBLANK(A2552),"",IF($A2552=T$2,$C2552,T2551))</f>
        <v/>
      </c>
      <c r="U2552" s="9" t="str">
        <f aca="false">IF(ISBLANK(A2552),"",IF($A2552=U$2,$C2552,U2551))</f>
        <v/>
      </c>
      <c r="V2552" s="9" t="str">
        <f aca="false">IF(ISBLANK(A2552),"",IF($A2552=V$2,$C2552,V2551))</f>
        <v/>
      </c>
      <c r="W2552" s="9" t="str">
        <f aca="false">IF(ISBLANK(A2552),"",IF($A2552=W$2,$C2552,W2551))</f>
        <v/>
      </c>
    </row>
    <row r="2553" customFormat="false" ht="14.1" hidden="false" customHeight="false" outlineLevel="0" collapsed="false">
      <c r="H2553" s="8" t="n">
        <f aca="false">IF(ISBLANK(D2553),,LEFT(D2553,LEN(D2553)-6)*1)</f>
        <v>0</v>
      </c>
      <c r="I2553" s="9" t="str">
        <f aca="false">IF(ISBLANK(A2553),"",-B2553*C2553)</f>
        <v/>
      </c>
      <c r="J2553" s="9" t="str">
        <f aca="false">IF(ISBLANK(A2553),"",-SUM(I$3:I2553))</f>
        <v/>
      </c>
      <c r="K2553" s="9" t="str">
        <f aca="false">IF(ISBLANK(A2553),"",SUMPRODUCT(O2553:R2553,T2553:W2553)-J2553)</f>
        <v/>
      </c>
      <c r="L2553" s="5" t="str">
        <f aca="false">IF(ISBLANK(A2553),"",K2553/$M$1)</f>
        <v/>
      </c>
      <c r="M2553" s="5" t="str">
        <f aca="false">IF(ISBLANK(A2553),"",K2553/($M$1+SUM(K$3:K2552)))</f>
        <v/>
      </c>
      <c r="N2553" s="0" t="str">
        <f aca="false">IF(ISBLANK(A2553),"",IF(H2554=0,NETWORKDAYS($H$3,H2553,holiday!$B$2:$B$10),IF(DAY(H2553)&lt;DAY(H2554),NETWORKDAYS($H$3,H2553,holiday!$B$2:$B$10),0)))</f>
        <v/>
      </c>
      <c r="O2553" s="0" t="str">
        <f aca="false">IF(ISBLANK(A2553),"",SUMIF($A$3:$A2553,O$2,$B$3:$B2553))</f>
        <v/>
      </c>
      <c r="P2553" s="0" t="str">
        <f aca="false">IF(ISBLANK(A2553),"",SUMIF($A$3:$A2553,P$2,$B$3:$B2553))</f>
        <v/>
      </c>
      <c r="Q2553" s="0" t="str">
        <f aca="false">IF(ISBLANK(A2553),"",SUMIF($A$3:$A2553,Q$2,$B$3:$B2553))</f>
        <v/>
      </c>
      <c r="R2553" s="0" t="str">
        <f aca="false">IF(ISBLANK(A2553),"",SUMIF($A$3:$A2553,R$2,$B$3:$B2553))</f>
        <v/>
      </c>
      <c r="T2553" s="9" t="str">
        <f aca="false">IF(ISBLANK(A2553),"",IF($A2553=T$2,$C2553,T2552))</f>
        <v/>
      </c>
      <c r="U2553" s="9" t="str">
        <f aca="false">IF(ISBLANK(A2553),"",IF($A2553=U$2,$C2553,U2552))</f>
        <v/>
      </c>
      <c r="V2553" s="9" t="str">
        <f aca="false">IF(ISBLANK(A2553),"",IF($A2553=V$2,$C2553,V2552))</f>
        <v/>
      </c>
      <c r="W2553" s="9" t="str">
        <f aca="false">IF(ISBLANK(A2553),"",IF($A2553=W$2,$C2553,W2552))</f>
        <v/>
      </c>
    </row>
    <row r="2554" customFormat="false" ht="14.1" hidden="false" customHeight="false" outlineLevel="0" collapsed="false">
      <c r="H2554" s="8" t="n">
        <f aca="false">IF(ISBLANK(D2554),,LEFT(D2554,LEN(D2554)-6)*1)</f>
        <v>0</v>
      </c>
      <c r="I2554" s="9" t="str">
        <f aca="false">IF(ISBLANK(A2554),"",-B2554*C2554)</f>
        <v/>
      </c>
      <c r="J2554" s="9" t="str">
        <f aca="false">IF(ISBLANK(A2554),"",-SUM(I$3:I2554))</f>
        <v/>
      </c>
      <c r="K2554" s="9" t="str">
        <f aca="false">IF(ISBLANK(A2554),"",SUMPRODUCT(O2554:R2554,T2554:W2554)-J2554)</f>
        <v/>
      </c>
      <c r="L2554" s="5" t="str">
        <f aca="false">IF(ISBLANK(A2554),"",K2554/$M$1)</f>
        <v/>
      </c>
      <c r="M2554" s="5" t="str">
        <f aca="false">IF(ISBLANK(A2554),"",K2554/($M$1+SUM(K$3:K2553)))</f>
        <v/>
      </c>
      <c r="N2554" s="0" t="str">
        <f aca="false">IF(ISBLANK(A2554),"",IF(H2555=0,NETWORKDAYS($H$3,H2554,holiday!$B$2:$B$10),IF(DAY(H2554)&lt;DAY(H2555),NETWORKDAYS($H$3,H2554,holiday!$B$2:$B$10),0)))</f>
        <v/>
      </c>
      <c r="O2554" s="0" t="str">
        <f aca="false">IF(ISBLANK(A2554),"",SUMIF($A$3:$A2554,O$2,$B$3:$B2554))</f>
        <v/>
      </c>
      <c r="P2554" s="0" t="str">
        <f aca="false">IF(ISBLANK(A2554),"",SUMIF($A$3:$A2554,P$2,$B$3:$B2554))</f>
        <v/>
      </c>
      <c r="Q2554" s="0" t="str">
        <f aca="false">IF(ISBLANK(A2554),"",SUMIF($A$3:$A2554,Q$2,$B$3:$B2554))</f>
        <v/>
      </c>
      <c r="R2554" s="0" t="str">
        <f aca="false">IF(ISBLANK(A2554),"",SUMIF($A$3:$A2554,R$2,$B$3:$B2554))</f>
        <v/>
      </c>
      <c r="T2554" s="9" t="str">
        <f aca="false">IF(ISBLANK(A2554),"",IF($A2554=T$2,$C2554,T2553))</f>
        <v/>
      </c>
      <c r="U2554" s="9" t="str">
        <f aca="false">IF(ISBLANK(A2554),"",IF($A2554=U$2,$C2554,U2553))</f>
        <v/>
      </c>
      <c r="V2554" s="9" t="str">
        <f aca="false">IF(ISBLANK(A2554),"",IF($A2554=V$2,$C2554,V2553))</f>
        <v/>
      </c>
      <c r="W2554" s="9" t="str">
        <f aca="false">IF(ISBLANK(A2554),"",IF($A2554=W$2,$C2554,W2553))</f>
        <v/>
      </c>
    </row>
    <row r="2555" customFormat="false" ht="14.1" hidden="false" customHeight="false" outlineLevel="0" collapsed="false">
      <c r="H2555" s="8" t="n">
        <f aca="false">IF(ISBLANK(D2555),,LEFT(D2555,LEN(D2555)-6)*1)</f>
        <v>0</v>
      </c>
      <c r="I2555" s="9" t="str">
        <f aca="false">IF(ISBLANK(A2555),"",-B2555*C2555)</f>
        <v/>
      </c>
      <c r="J2555" s="9" t="str">
        <f aca="false">IF(ISBLANK(A2555),"",-SUM(I$3:I2555))</f>
        <v/>
      </c>
      <c r="K2555" s="9" t="str">
        <f aca="false">IF(ISBLANK(A2555),"",SUMPRODUCT(O2555:R2555,T2555:W2555)-J2555)</f>
        <v/>
      </c>
      <c r="L2555" s="5" t="str">
        <f aca="false">IF(ISBLANK(A2555),"",K2555/$M$1)</f>
        <v/>
      </c>
      <c r="M2555" s="5" t="str">
        <f aca="false">IF(ISBLANK(A2555),"",K2555/($M$1+SUM(K$3:K2554)))</f>
        <v/>
      </c>
      <c r="N2555" s="0" t="str">
        <f aca="false">IF(ISBLANK(A2555),"",IF(H2556=0,NETWORKDAYS($H$3,H2555,holiday!$B$2:$B$10),IF(DAY(H2555)&lt;DAY(H2556),NETWORKDAYS($H$3,H2555,holiday!$B$2:$B$10),0)))</f>
        <v/>
      </c>
      <c r="O2555" s="0" t="str">
        <f aca="false">IF(ISBLANK(A2555),"",SUMIF($A$3:$A2555,O$2,$B$3:$B2555))</f>
        <v/>
      </c>
      <c r="P2555" s="0" t="str">
        <f aca="false">IF(ISBLANK(A2555),"",SUMIF($A$3:$A2555,P$2,$B$3:$B2555))</f>
        <v/>
      </c>
      <c r="Q2555" s="0" t="str">
        <f aca="false">IF(ISBLANK(A2555),"",SUMIF($A$3:$A2555,Q$2,$B$3:$B2555))</f>
        <v/>
      </c>
      <c r="R2555" s="0" t="str">
        <f aca="false">IF(ISBLANK(A2555),"",SUMIF($A$3:$A2555,R$2,$B$3:$B2555))</f>
        <v/>
      </c>
      <c r="T2555" s="9" t="str">
        <f aca="false">IF(ISBLANK(A2555),"",IF($A2555=T$2,$C2555,T2554))</f>
        <v/>
      </c>
      <c r="U2555" s="9" t="str">
        <f aca="false">IF(ISBLANK(A2555),"",IF($A2555=U$2,$C2555,U2554))</f>
        <v/>
      </c>
      <c r="V2555" s="9" t="str">
        <f aca="false">IF(ISBLANK(A2555),"",IF($A2555=V$2,$C2555,V2554))</f>
        <v/>
      </c>
      <c r="W2555" s="9" t="str">
        <f aca="false">IF(ISBLANK(A2555),"",IF($A2555=W$2,$C2555,W2554))</f>
        <v/>
      </c>
    </row>
    <row r="2556" customFormat="false" ht="14.1" hidden="false" customHeight="false" outlineLevel="0" collapsed="false">
      <c r="H2556" s="8" t="n">
        <f aca="false">IF(ISBLANK(D2556),,LEFT(D2556,LEN(D2556)-6)*1)</f>
        <v>0</v>
      </c>
      <c r="I2556" s="9" t="str">
        <f aca="false">IF(ISBLANK(A2556),"",-B2556*C2556)</f>
        <v/>
      </c>
      <c r="J2556" s="9" t="str">
        <f aca="false">IF(ISBLANK(A2556),"",-SUM(I$3:I2556))</f>
        <v/>
      </c>
      <c r="K2556" s="9" t="str">
        <f aca="false">IF(ISBLANK(A2556),"",SUMPRODUCT(O2556:R2556,T2556:W2556)-J2556)</f>
        <v/>
      </c>
      <c r="L2556" s="5" t="str">
        <f aca="false">IF(ISBLANK(A2556),"",K2556/$M$1)</f>
        <v/>
      </c>
      <c r="M2556" s="5" t="str">
        <f aca="false">IF(ISBLANK(A2556),"",K2556/($M$1+SUM(K$3:K2555)))</f>
        <v/>
      </c>
      <c r="N2556" s="0" t="str">
        <f aca="false">IF(ISBLANK(A2556),"",IF(H2557=0,NETWORKDAYS($H$3,H2556,holiday!$B$2:$B$10),IF(DAY(H2556)&lt;DAY(H2557),NETWORKDAYS($H$3,H2556,holiday!$B$2:$B$10),0)))</f>
        <v/>
      </c>
      <c r="O2556" s="0" t="str">
        <f aca="false">IF(ISBLANK(A2556),"",SUMIF($A$3:$A2556,O$2,$B$3:$B2556))</f>
        <v/>
      </c>
      <c r="P2556" s="0" t="str">
        <f aca="false">IF(ISBLANK(A2556),"",SUMIF($A$3:$A2556,P$2,$B$3:$B2556))</f>
        <v/>
      </c>
      <c r="Q2556" s="0" t="str">
        <f aca="false">IF(ISBLANK(A2556),"",SUMIF($A$3:$A2556,Q$2,$B$3:$B2556))</f>
        <v/>
      </c>
      <c r="R2556" s="0" t="str">
        <f aca="false">IF(ISBLANK(A2556),"",SUMIF($A$3:$A2556,R$2,$B$3:$B2556))</f>
        <v/>
      </c>
      <c r="T2556" s="9" t="str">
        <f aca="false">IF(ISBLANK(A2556),"",IF($A2556=T$2,$C2556,T2555))</f>
        <v/>
      </c>
      <c r="U2556" s="9" t="str">
        <f aca="false">IF(ISBLANK(A2556),"",IF($A2556=U$2,$C2556,U2555))</f>
        <v/>
      </c>
      <c r="V2556" s="9" t="str">
        <f aca="false">IF(ISBLANK(A2556),"",IF($A2556=V$2,$C2556,V2555))</f>
        <v/>
      </c>
      <c r="W2556" s="9" t="str">
        <f aca="false">IF(ISBLANK(A2556),"",IF($A2556=W$2,$C2556,W2555))</f>
        <v/>
      </c>
    </row>
    <row r="2557" customFormat="false" ht="14.1" hidden="false" customHeight="false" outlineLevel="0" collapsed="false">
      <c r="H2557" s="8" t="n">
        <f aca="false">IF(ISBLANK(D2557),,LEFT(D2557,LEN(D2557)-6)*1)</f>
        <v>0</v>
      </c>
      <c r="I2557" s="9" t="str">
        <f aca="false">IF(ISBLANK(A2557),"",-B2557*C2557)</f>
        <v/>
      </c>
      <c r="J2557" s="9" t="str">
        <f aca="false">IF(ISBLANK(A2557),"",-SUM(I$3:I2557))</f>
        <v/>
      </c>
      <c r="K2557" s="9" t="str">
        <f aca="false">IF(ISBLANK(A2557),"",SUMPRODUCT(O2557:R2557,T2557:W2557)-J2557)</f>
        <v/>
      </c>
      <c r="L2557" s="5" t="str">
        <f aca="false">IF(ISBLANK(A2557),"",K2557/$M$1)</f>
        <v/>
      </c>
      <c r="M2557" s="5" t="str">
        <f aca="false">IF(ISBLANK(A2557),"",K2557/($M$1+SUM(K$3:K2556)))</f>
        <v/>
      </c>
      <c r="N2557" s="0" t="str">
        <f aca="false">IF(ISBLANK(A2557),"",IF(H2558=0,NETWORKDAYS($H$3,H2557,holiday!$B$2:$B$10),IF(DAY(H2557)&lt;DAY(H2558),NETWORKDAYS($H$3,H2557,holiday!$B$2:$B$10),0)))</f>
        <v/>
      </c>
      <c r="O2557" s="0" t="str">
        <f aca="false">IF(ISBLANK(A2557),"",SUMIF($A$3:$A2557,O$2,$B$3:$B2557))</f>
        <v/>
      </c>
      <c r="P2557" s="0" t="str">
        <f aca="false">IF(ISBLANK(A2557),"",SUMIF($A$3:$A2557,P$2,$B$3:$B2557))</f>
        <v/>
      </c>
      <c r="Q2557" s="0" t="str">
        <f aca="false">IF(ISBLANK(A2557),"",SUMIF($A$3:$A2557,Q$2,$B$3:$B2557))</f>
        <v/>
      </c>
      <c r="R2557" s="0" t="str">
        <f aca="false">IF(ISBLANK(A2557),"",SUMIF($A$3:$A2557,R$2,$B$3:$B2557))</f>
        <v/>
      </c>
      <c r="T2557" s="9" t="str">
        <f aca="false">IF(ISBLANK(A2557),"",IF($A2557=T$2,$C2557,T2556))</f>
        <v/>
      </c>
      <c r="U2557" s="9" t="str">
        <f aca="false">IF(ISBLANK(A2557),"",IF($A2557=U$2,$C2557,U2556))</f>
        <v/>
      </c>
      <c r="V2557" s="9" t="str">
        <f aca="false">IF(ISBLANK(A2557),"",IF($A2557=V$2,$C2557,V2556))</f>
        <v/>
      </c>
      <c r="W2557" s="9" t="str">
        <f aca="false">IF(ISBLANK(A2557),"",IF($A2557=W$2,$C2557,W2556))</f>
        <v/>
      </c>
    </row>
    <row r="2558" customFormat="false" ht="14.1" hidden="false" customHeight="false" outlineLevel="0" collapsed="false">
      <c r="H2558" s="8" t="n">
        <f aca="false">IF(ISBLANK(D2558),,LEFT(D2558,LEN(D2558)-6)*1)</f>
        <v>0</v>
      </c>
      <c r="I2558" s="9" t="str">
        <f aca="false">IF(ISBLANK(A2558),"",-B2558*C2558)</f>
        <v/>
      </c>
      <c r="J2558" s="9" t="str">
        <f aca="false">IF(ISBLANK(A2558),"",-SUM(I$3:I2558))</f>
        <v/>
      </c>
      <c r="K2558" s="9" t="str">
        <f aca="false">IF(ISBLANK(A2558),"",SUMPRODUCT(O2558:R2558,T2558:W2558)-J2558)</f>
        <v/>
      </c>
      <c r="L2558" s="5" t="str">
        <f aca="false">IF(ISBLANK(A2558),"",K2558/$M$1)</f>
        <v/>
      </c>
      <c r="M2558" s="5" t="str">
        <f aca="false">IF(ISBLANK(A2558),"",K2558/($M$1+SUM(K$3:K2557)))</f>
        <v/>
      </c>
      <c r="N2558" s="0" t="str">
        <f aca="false">IF(ISBLANK(A2558),"",IF(H2559=0,NETWORKDAYS($H$3,H2558,holiday!$B$2:$B$10),IF(DAY(H2558)&lt;DAY(H2559),NETWORKDAYS($H$3,H2558,holiday!$B$2:$B$10),0)))</f>
        <v/>
      </c>
      <c r="O2558" s="0" t="str">
        <f aca="false">IF(ISBLANK(A2558),"",SUMIF($A$3:$A2558,O$2,$B$3:$B2558))</f>
        <v/>
      </c>
      <c r="P2558" s="0" t="str">
        <f aca="false">IF(ISBLANK(A2558),"",SUMIF($A$3:$A2558,P$2,$B$3:$B2558))</f>
        <v/>
      </c>
      <c r="Q2558" s="0" t="str">
        <f aca="false">IF(ISBLANK(A2558),"",SUMIF($A$3:$A2558,Q$2,$B$3:$B2558))</f>
        <v/>
      </c>
      <c r="R2558" s="0" t="str">
        <f aca="false">IF(ISBLANK(A2558),"",SUMIF($A$3:$A2558,R$2,$B$3:$B2558))</f>
        <v/>
      </c>
      <c r="T2558" s="9" t="str">
        <f aca="false">IF(ISBLANK(A2558),"",IF($A2558=T$2,$C2558,T2557))</f>
        <v/>
      </c>
      <c r="U2558" s="9" t="str">
        <f aca="false">IF(ISBLANK(A2558),"",IF($A2558=U$2,$C2558,U2557))</f>
        <v/>
      </c>
      <c r="V2558" s="9" t="str">
        <f aca="false">IF(ISBLANK(A2558),"",IF($A2558=V$2,$C2558,V2557))</f>
        <v/>
      </c>
      <c r="W2558" s="9" t="str">
        <f aca="false">IF(ISBLANK(A2558),"",IF($A2558=W$2,$C2558,W2557))</f>
        <v/>
      </c>
    </row>
    <row r="2559" customFormat="false" ht="14.1" hidden="false" customHeight="false" outlineLevel="0" collapsed="false">
      <c r="H2559" s="8" t="n">
        <f aca="false">IF(ISBLANK(D2559),,LEFT(D2559,LEN(D2559)-6)*1)</f>
        <v>0</v>
      </c>
      <c r="I2559" s="9" t="str">
        <f aca="false">IF(ISBLANK(A2559),"",-B2559*C2559)</f>
        <v/>
      </c>
      <c r="J2559" s="9" t="str">
        <f aca="false">IF(ISBLANK(A2559),"",-SUM(I$3:I2559))</f>
        <v/>
      </c>
      <c r="K2559" s="9" t="str">
        <f aca="false">IF(ISBLANK(A2559),"",SUMPRODUCT(O2559:R2559,T2559:W2559)-J2559)</f>
        <v/>
      </c>
      <c r="L2559" s="5" t="str">
        <f aca="false">IF(ISBLANK(A2559),"",K2559/$M$1)</f>
        <v/>
      </c>
      <c r="M2559" s="5" t="str">
        <f aca="false">IF(ISBLANK(A2559),"",K2559/($M$1+SUM(K$3:K2558)))</f>
        <v/>
      </c>
      <c r="N2559" s="0" t="str">
        <f aca="false">IF(ISBLANK(A2559),"",IF(H2560=0,NETWORKDAYS($H$3,H2559,holiday!$B$2:$B$10),IF(DAY(H2559)&lt;DAY(H2560),NETWORKDAYS($H$3,H2559,holiday!$B$2:$B$10),0)))</f>
        <v/>
      </c>
      <c r="O2559" s="0" t="str">
        <f aca="false">IF(ISBLANK(A2559),"",SUMIF($A$3:$A2559,O$2,$B$3:$B2559))</f>
        <v/>
      </c>
      <c r="P2559" s="0" t="str">
        <f aca="false">IF(ISBLANK(A2559),"",SUMIF($A$3:$A2559,P$2,$B$3:$B2559))</f>
        <v/>
      </c>
      <c r="Q2559" s="0" t="str">
        <f aca="false">IF(ISBLANK(A2559),"",SUMIF($A$3:$A2559,Q$2,$B$3:$B2559))</f>
        <v/>
      </c>
      <c r="R2559" s="0" t="str">
        <f aca="false">IF(ISBLANK(A2559),"",SUMIF($A$3:$A2559,R$2,$B$3:$B2559))</f>
        <v/>
      </c>
      <c r="T2559" s="9" t="str">
        <f aca="false">IF(ISBLANK(A2559),"",IF($A2559=T$2,$C2559,T2558))</f>
        <v/>
      </c>
      <c r="U2559" s="9" t="str">
        <f aca="false">IF(ISBLANK(A2559),"",IF($A2559=U$2,$C2559,U2558))</f>
        <v/>
      </c>
      <c r="V2559" s="9" t="str">
        <f aca="false">IF(ISBLANK(A2559),"",IF($A2559=V$2,$C2559,V2558))</f>
        <v/>
      </c>
      <c r="W2559" s="9" t="str">
        <f aca="false">IF(ISBLANK(A2559),"",IF($A2559=W$2,$C2559,W2558))</f>
        <v/>
      </c>
    </row>
    <row r="2560" customFormat="false" ht="14.1" hidden="false" customHeight="false" outlineLevel="0" collapsed="false">
      <c r="H2560" s="8" t="n">
        <f aca="false">IF(ISBLANK(D2560),,LEFT(D2560,LEN(D2560)-6)*1)</f>
        <v>0</v>
      </c>
      <c r="I2560" s="9" t="str">
        <f aca="false">IF(ISBLANK(A2560),"",-B2560*C2560)</f>
        <v/>
      </c>
      <c r="J2560" s="9" t="str">
        <f aca="false">IF(ISBLANK(A2560),"",-SUM(I$3:I2560))</f>
        <v/>
      </c>
      <c r="K2560" s="9" t="str">
        <f aca="false">IF(ISBLANK(A2560),"",SUMPRODUCT(O2560:R2560,T2560:W2560)-J2560)</f>
        <v/>
      </c>
      <c r="L2560" s="5" t="str">
        <f aca="false">IF(ISBLANK(A2560),"",K2560/$M$1)</f>
        <v/>
      </c>
      <c r="M2560" s="5" t="str">
        <f aca="false">IF(ISBLANK(A2560),"",K2560/($M$1+SUM(K$3:K2559)))</f>
        <v/>
      </c>
      <c r="N2560" s="0" t="str">
        <f aca="false">IF(ISBLANK(A2560),"",IF(H2561=0,NETWORKDAYS($H$3,H2560,holiday!$B$2:$B$10),IF(DAY(H2560)&lt;DAY(H2561),NETWORKDAYS($H$3,H2560,holiday!$B$2:$B$10),0)))</f>
        <v/>
      </c>
      <c r="O2560" s="0" t="str">
        <f aca="false">IF(ISBLANK(A2560),"",SUMIF($A$3:$A2560,O$2,$B$3:$B2560))</f>
        <v/>
      </c>
      <c r="P2560" s="0" t="str">
        <f aca="false">IF(ISBLANK(A2560),"",SUMIF($A$3:$A2560,P$2,$B$3:$B2560))</f>
        <v/>
      </c>
      <c r="Q2560" s="0" t="str">
        <f aca="false">IF(ISBLANK(A2560),"",SUMIF($A$3:$A2560,Q$2,$B$3:$B2560))</f>
        <v/>
      </c>
      <c r="R2560" s="0" t="str">
        <f aca="false">IF(ISBLANK(A2560),"",SUMIF($A$3:$A2560,R$2,$B$3:$B2560))</f>
        <v/>
      </c>
      <c r="T2560" s="9" t="str">
        <f aca="false">IF(ISBLANK(A2560),"",IF($A2560=T$2,$C2560,T2559))</f>
        <v/>
      </c>
      <c r="U2560" s="9" t="str">
        <f aca="false">IF(ISBLANK(A2560),"",IF($A2560=U$2,$C2560,U2559))</f>
        <v/>
      </c>
      <c r="V2560" s="9" t="str">
        <f aca="false">IF(ISBLANK(A2560),"",IF($A2560=V$2,$C2560,V2559))</f>
        <v/>
      </c>
      <c r="W2560" s="9" t="str">
        <f aca="false">IF(ISBLANK(A2560),"",IF($A2560=W$2,$C2560,W2559))</f>
        <v/>
      </c>
    </row>
    <row r="2561" customFormat="false" ht="14.1" hidden="false" customHeight="false" outlineLevel="0" collapsed="false">
      <c r="H2561" s="8" t="n">
        <f aca="false">IF(ISBLANK(D2561),,LEFT(D2561,LEN(D2561)-6)*1)</f>
        <v>0</v>
      </c>
      <c r="I2561" s="9" t="str">
        <f aca="false">IF(ISBLANK(A2561),"",-B2561*C2561)</f>
        <v/>
      </c>
      <c r="J2561" s="9" t="str">
        <f aca="false">IF(ISBLANK(A2561),"",-SUM(I$3:I2561))</f>
        <v/>
      </c>
      <c r="K2561" s="9" t="str">
        <f aca="false">IF(ISBLANK(A2561),"",SUMPRODUCT(O2561:R2561,T2561:W2561)-J2561)</f>
        <v/>
      </c>
      <c r="L2561" s="5" t="str">
        <f aca="false">IF(ISBLANK(A2561),"",K2561/$M$1)</f>
        <v/>
      </c>
      <c r="M2561" s="5" t="str">
        <f aca="false">IF(ISBLANK(A2561),"",K2561/($M$1+SUM(K$3:K2560)))</f>
        <v/>
      </c>
      <c r="N2561" s="0" t="str">
        <f aca="false">IF(ISBLANK(A2561),"",IF(H2562=0,NETWORKDAYS($H$3,H2561,holiday!$B$2:$B$10),IF(DAY(H2561)&lt;DAY(H2562),NETWORKDAYS($H$3,H2561,holiday!$B$2:$B$10),0)))</f>
        <v/>
      </c>
      <c r="O2561" s="0" t="str">
        <f aca="false">IF(ISBLANK(A2561),"",SUMIF($A$3:$A2561,O$2,$B$3:$B2561))</f>
        <v/>
      </c>
      <c r="P2561" s="0" t="str">
        <f aca="false">IF(ISBLANK(A2561),"",SUMIF($A$3:$A2561,P$2,$B$3:$B2561))</f>
        <v/>
      </c>
      <c r="Q2561" s="0" t="str">
        <f aca="false">IF(ISBLANK(A2561),"",SUMIF($A$3:$A2561,Q$2,$B$3:$B2561))</f>
        <v/>
      </c>
      <c r="R2561" s="0" t="str">
        <f aca="false">IF(ISBLANK(A2561),"",SUMIF($A$3:$A2561,R$2,$B$3:$B2561))</f>
        <v/>
      </c>
      <c r="T2561" s="9" t="str">
        <f aca="false">IF(ISBLANK(A2561),"",IF($A2561=T$2,$C2561,T2560))</f>
        <v/>
      </c>
      <c r="U2561" s="9" t="str">
        <f aca="false">IF(ISBLANK(A2561),"",IF($A2561=U$2,$C2561,U2560))</f>
        <v/>
      </c>
      <c r="V2561" s="9" t="str">
        <f aca="false">IF(ISBLANK(A2561),"",IF($A2561=V$2,$C2561,V2560))</f>
        <v/>
      </c>
      <c r="W2561" s="9" t="str">
        <f aca="false">IF(ISBLANK(A2561),"",IF($A2561=W$2,$C2561,W2560))</f>
        <v/>
      </c>
    </row>
    <row r="2562" customFormat="false" ht="14.1" hidden="false" customHeight="false" outlineLevel="0" collapsed="false">
      <c r="H2562" s="8" t="n">
        <f aca="false">IF(ISBLANK(D2562),,LEFT(D2562,LEN(D2562)-6)*1)</f>
        <v>0</v>
      </c>
      <c r="I2562" s="9" t="str">
        <f aca="false">IF(ISBLANK(A2562),"",-B2562*C2562)</f>
        <v/>
      </c>
      <c r="J2562" s="9" t="str">
        <f aca="false">IF(ISBLANK(A2562),"",-SUM(I$3:I2562))</f>
        <v/>
      </c>
      <c r="K2562" s="9" t="str">
        <f aca="false">IF(ISBLANK(A2562),"",SUMPRODUCT(O2562:R2562,T2562:W2562)-J2562)</f>
        <v/>
      </c>
      <c r="L2562" s="5" t="str">
        <f aca="false">IF(ISBLANK(A2562),"",K2562/$M$1)</f>
        <v/>
      </c>
      <c r="M2562" s="5" t="str">
        <f aca="false">IF(ISBLANK(A2562),"",K2562/($M$1+SUM(K$3:K2561)))</f>
        <v/>
      </c>
      <c r="N2562" s="0" t="str">
        <f aca="false">IF(ISBLANK(A2562),"",IF(H2563=0,NETWORKDAYS($H$3,H2562,holiday!$B$2:$B$10),IF(DAY(H2562)&lt;DAY(H2563),NETWORKDAYS($H$3,H2562,holiday!$B$2:$B$10),0)))</f>
        <v/>
      </c>
      <c r="O2562" s="0" t="str">
        <f aca="false">IF(ISBLANK(A2562),"",SUMIF($A$3:$A2562,O$2,$B$3:$B2562))</f>
        <v/>
      </c>
      <c r="P2562" s="0" t="str">
        <f aca="false">IF(ISBLANK(A2562),"",SUMIF($A$3:$A2562,P$2,$B$3:$B2562))</f>
        <v/>
      </c>
      <c r="Q2562" s="0" t="str">
        <f aca="false">IF(ISBLANK(A2562),"",SUMIF($A$3:$A2562,Q$2,$B$3:$B2562))</f>
        <v/>
      </c>
      <c r="R2562" s="0" t="str">
        <f aca="false">IF(ISBLANK(A2562),"",SUMIF($A$3:$A2562,R$2,$B$3:$B2562))</f>
        <v/>
      </c>
      <c r="T2562" s="9" t="str">
        <f aca="false">IF(ISBLANK(A2562),"",IF($A2562=T$2,$C2562,T2561))</f>
        <v/>
      </c>
      <c r="U2562" s="9" t="str">
        <f aca="false">IF(ISBLANK(A2562),"",IF($A2562=U$2,$C2562,U2561))</f>
        <v/>
      </c>
      <c r="V2562" s="9" t="str">
        <f aca="false">IF(ISBLANK(A2562),"",IF($A2562=V$2,$C2562,V2561))</f>
        <v/>
      </c>
      <c r="W2562" s="9" t="str">
        <f aca="false">IF(ISBLANK(A2562),"",IF($A2562=W$2,$C2562,W2561))</f>
        <v/>
      </c>
    </row>
    <row r="2563" customFormat="false" ht="14.1" hidden="false" customHeight="false" outlineLevel="0" collapsed="false">
      <c r="H2563" s="8" t="n">
        <f aca="false">IF(ISBLANK(D2563),,LEFT(D2563,LEN(D2563)-6)*1)</f>
        <v>0</v>
      </c>
      <c r="I2563" s="9" t="str">
        <f aca="false">IF(ISBLANK(A2563),"",-B2563*C2563)</f>
        <v/>
      </c>
      <c r="J2563" s="9" t="str">
        <f aca="false">IF(ISBLANK(A2563),"",-SUM(I$3:I2563))</f>
        <v/>
      </c>
      <c r="K2563" s="9" t="str">
        <f aca="false">IF(ISBLANK(A2563),"",SUMPRODUCT(O2563:R2563,T2563:W2563)-J2563)</f>
        <v/>
      </c>
      <c r="L2563" s="5" t="str">
        <f aca="false">IF(ISBLANK(A2563),"",K2563/$M$1)</f>
        <v/>
      </c>
      <c r="M2563" s="5" t="str">
        <f aca="false">IF(ISBLANK(A2563),"",K2563/($M$1+SUM(K$3:K2562)))</f>
        <v/>
      </c>
      <c r="N2563" s="0" t="str">
        <f aca="false">IF(ISBLANK(A2563),"",IF(H2564=0,NETWORKDAYS($H$3,H2563,holiday!$B$2:$B$10),IF(DAY(H2563)&lt;DAY(H2564),NETWORKDAYS($H$3,H2563,holiday!$B$2:$B$10),0)))</f>
        <v/>
      </c>
      <c r="O2563" s="0" t="str">
        <f aca="false">IF(ISBLANK(A2563),"",SUMIF($A$3:$A2563,O$2,$B$3:$B2563))</f>
        <v/>
      </c>
      <c r="P2563" s="0" t="str">
        <f aca="false">IF(ISBLANK(A2563),"",SUMIF($A$3:$A2563,P$2,$B$3:$B2563))</f>
        <v/>
      </c>
      <c r="Q2563" s="0" t="str">
        <f aca="false">IF(ISBLANK(A2563),"",SUMIF($A$3:$A2563,Q$2,$B$3:$B2563))</f>
        <v/>
      </c>
      <c r="R2563" s="0" t="str">
        <f aca="false">IF(ISBLANK(A2563),"",SUMIF($A$3:$A2563,R$2,$B$3:$B2563))</f>
        <v/>
      </c>
      <c r="T2563" s="9" t="str">
        <f aca="false">IF(ISBLANK(A2563),"",IF($A2563=T$2,$C2563,T2562))</f>
        <v/>
      </c>
      <c r="U2563" s="9" t="str">
        <f aca="false">IF(ISBLANK(A2563),"",IF($A2563=U$2,$C2563,U2562))</f>
        <v/>
      </c>
      <c r="V2563" s="9" t="str">
        <f aca="false">IF(ISBLANK(A2563),"",IF($A2563=V$2,$C2563,V2562))</f>
        <v/>
      </c>
      <c r="W2563" s="9" t="str">
        <f aca="false">IF(ISBLANK(A2563),"",IF($A2563=W$2,$C2563,W2562))</f>
        <v/>
      </c>
    </row>
    <row r="2564" customFormat="false" ht="14.1" hidden="false" customHeight="false" outlineLevel="0" collapsed="false">
      <c r="H2564" s="8" t="n">
        <f aca="false">IF(ISBLANK(D2564),,LEFT(D2564,LEN(D2564)-6)*1)</f>
        <v>0</v>
      </c>
      <c r="I2564" s="9" t="str">
        <f aca="false">IF(ISBLANK(A2564),"",-B2564*C2564)</f>
        <v/>
      </c>
      <c r="J2564" s="9" t="str">
        <f aca="false">IF(ISBLANK(A2564),"",-SUM(I$3:I2564))</f>
        <v/>
      </c>
      <c r="K2564" s="9" t="str">
        <f aca="false">IF(ISBLANK(A2564),"",SUMPRODUCT(O2564:R2564,T2564:W2564)-J2564)</f>
        <v/>
      </c>
      <c r="L2564" s="5" t="str">
        <f aca="false">IF(ISBLANK(A2564),"",K2564/$M$1)</f>
        <v/>
      </c>
      <c r="M2564" s="5" t="str">
        <f aca="false">IF(ISBLANK(A2564),"",K2564/($M$1+SUM(K$3:K2563)))</f>
        <v/>
      </c>
      <c r="N2564" s="0" t="str">
        <f aca="false">IF(ISBLANK(A2564),"",IF(H2565=0,NETWORKDAYS($H$3,H2564,holiday!$B$2:$B$10),IF(DAY(H2564)&lt;DAY(H2565),NETWORKDAYS($H$3,H2564,holiday!$B$2:$B$10),0)))</f>
        <v/>
      </c>
      <c r="O2564" s="0" t="str">
        <f aca="false">IF(ISBLANK(A2564),"",SUMIF($A$3:$A2564,O$2,$B$3:$B2564))</f>
        <v/>
      </c>
      <c r="P2564" s="0" t="str">
        <f aca="false">IF(ISBLANK(A2564),"",SUMIF($A$3:$A2564,P$2,$B$3:$B2564))</f>
        <v/>
      </c>
      <c r="Q2564" s="0" t="str">
        <f aca="false">IF(ISBLANK(A2564),"",SUMIF($A$3:$A2564,Q$2,$B$3:$B2564))</f>
        <v/>
      </c>
      <c r="R2564" s="0" t="str">
        <f aca="false">IF(ISBLANK(A2564),"",SUMIF($A$3:$A2564,R$2,$B$3:$B2564))</f>
        <v/>
      </c>
      <c r="T2564" s="9" t="str">
        <f aca="false">IF(ISBLANK(A2564),"",IF($A2564=T$2,$C2564,T2563))</f>
        <v/>
      </c>
      <c r="U2564" s="9" t="str">
        <f aca="false">IF(ISBLANK(A2564),"",IF($A2564=U$2,$C2564,U2563))</f>
        <v/>
      </c>
      <c r="V2564" s="9" t="str">
        <f aca="false">IF(ISBLANK(A2564),"",IF($A2564=V$2,$C2564,V2563))</f>
        <v/>
      </c>
      <c r="W2564" s="9" t="str">
        <f aca="false">IF(ISBLANK(A2564),"",IF($A2564=W$2,$C2564,W2563))</f>
        <v/>
      </c>
    </row>
    <row r="2565" customFormat="false" ht="14.1" hidden="false" customHeight="false" outlineLevel="0" collapsed="false">
      <c r="H2565" s="8" t="n">
        <f aca="false">IF(ISBLANK(D2565),,LEFT(D2565,LEN(D2565)-6)*1)</f>
        <v>0</v>
      </c>
      <c r="I2565" s="9" t="str">
        <f aca="false">IF(ISBLANK(A2565),"",-B2565*C2565)</f>
        <v/>
      </c>
      <c r="J2565" s="9" t="str">
        <f aca="false">IF(ISBLANK(A2565),"",-SUM(I$3:I2565))</f>
        <v/>
      </c>
      <c r="K2565" s="9" t="str">
        <f aca="false">IF(ISBLANK(A2565),"",SUMPRODUCT(O2565:R2565,T2565:W2565)-J2565)</f>
        <v/>
      </c>
      <c r="L2565" s="5" t="str">
        <f aca="false">IF(ISBLANK(A2565),"",K2565/$M$1)</f>
        <v/>
      </c>
      <c r="M2565" s="5" t="str">
        <f aca="false">IF(ISBLANK(A2565),"",K2565/($M$1+SUM(K$3:K2564)))</f>
        <v/>
      </c>
      <c r="N2565" s="0" t="str">
        <f aca="false">IF(ISBLANK(A2565),"",IF(H2566=0,NETWORKDAYS($H$3,H2565,holiday!$B$2:$B$10),IF(DAY(H2565)&lt;DAY(H2566),NETWORKDAYS($H$3,H2565,holiday!$B$2:$B$10),0)))</f>
        <v/>
      </c>
      <c r="O2565" s="0" t="str">
        <f aca="false">IF(ISBLANK(A2565),"",SUMIF($A$3:$A2565,O$2,$B$3:$B2565))</f>
        <v/>
      </c>
      <c r="P2565" s="0" t="str">
        <f aca="false">IF(ISBLANK(A2565),"",SUMIF($A$3:$A2565,P$2,$B$3:$B2565))</f>
        <v/>
      </c>
      <c r="Q2565" s="0" t="str">
        <f aca="false">IF(ISBLANK(A2565),"",SUMIF($A$3:$A2565,Q$2,$B$3:$B2565))</f>
        <v/>
      </c>
      <c r="R2565" s="0" t="str">
        <f aca="false">IF(ISBLANK(A2565),"",SUMIF($A$3:$A2565,R$2,$B$3:$B2565))</f>
        <v/>
      </c>
      <c r="T2565" s="9" t="str">
        <f aca="false">IF(ISBLANK(A2565),"",IF($A2565=T$2,$C2565,T2564))</f>
        <v/>
      </c>
      <c r="U2565" s="9" t="str">
        <f aca="false">IF(ISBLANK(A2565),"",IF($A2565=U$2,$C2565,U2564))</f>
        <v/>
      </c>
      <c r="V2565" s="9" t="str">
        <f aca="false">IF(ISBLANK(A2565),"",IF($A2565=V$2,$C2565,V2564))</f>
        <v/>
      </c>
      <c r="W2565" s="9" t="str">
        <f aca="false">IF(ISBLANK(A2565),"",IF($A2565=W$2,$C2565,W2564))</f>
        <v/>
      </c>
    </row>
    <row r="2566" customFormat="false" ht="14.1" hidden="false" customHeight="false" outlineLevel="0" collapsed="false">
      <c r="H2566" s="8" t="n">
        <f aca="false">IF(ISBLANK(D2566),,LEFT(D2566,LEN(D2566)-6)*1)</f>
        <v>0</v>
      </c>
      <c r="I2566" s="9" t="str">
        <f aca="false">IF(ISBLANK(A2566),"",-B2566*C2566)</f>
        <v/>
      </c>
      <c r="J2566" s="9" t="str">
        <f aca="false">IF(ISBLANK(A2566),"",-SUM(I$3:I2566))</f>
        <v/>
      </c>
      <c r="K2566" s="9" t="str">
        <f aca="false">IF(ISBLANK(A2566),"",SUMPRODUCT(O2566:R2566,T2566:W2566)-J2566)</f>
        <v/>
      </c>
      <c r="L2566" s="5" t="str">
        <f aca="false">IF(ISBLANK(A2566),"",K2566/$M$1)</f>
        <v/>
      </c>
      <c r="M2566" s="5" t="str">
        <f aca="false">IF(ISBLANK(A2566),"",K2566/($M$1+SUM(K$3:K2565)))</f>
        <v/>
      </c>
      <c r="N2566" s="0" t="str">
        <f aca="false">IF(ISBLANK(A2566),"",IF(H2567=0,NETWORKDAYS($H$3,H2566,holiday!$B$2:$B$10),IF(DAY(H2566)&lt;DAY(H2567),NETWORKDAYS($H$3,H2566,holiday!$B$2:$B$10),0)))</f>
        <v/>
      </c>
      <c r="O2566" s="0" t="str">
        <f aca="false">IF(ISBLANK(A2566),"",SUMIF($A$3:$A2566,O$2,$B$3:$B2566))</f>
        <v/>
      </c>
      <c r="P2566" s="0" t="str">
        <f aca="false">IF(ISBLANK(A2566),"",SUMIF($A$3:$A2566,P$2,$B$3:$B2566))</f>
        <v/>
      </c>
      <c r="Q2566" s="0" t="str">
        <f aca="false">IF(ISBLANK(A2566),"",SUMIF($A$3:$A2566,Q$2,$B$3:$B2566))</f>
        <v/>
      </c>
      <c r="R2566" s="0" t="str">
        <f aca="false">IF(ISBLANK(A2566),"",SUMIF($A$3:$A2566,R$2,$B$3:$B2566))</f>
        <v/>
      </c>
      <c r="T2566" s="9" t="str">
        <f aca="false">IF(ISBLANK(A2566),"",IF($A2566=T$2,$C2566,T2565))</f>
        <v/>
      </c>
      <c r="U2566" s="9" t="str">
        <f aca="false">IF(ISBLANK(A2566),"",IF($A2566=U$2,$C2566,U2565))</f>
        <v/>
      </c>
      <c r="V2566" s="9" t="str">
        <f aca="false">IF(ISBLANK(A2566),"",IF($A2566=V$2,$C2566,V2565))</f>
        <v/>
      </c>
      <c r="W2566" s="9" t="str">
        <f aca="false">IF(ISBLANK(A2566),"",IF($A2566=W$2,$C2566,W2565))</f>
        <v/>
      </c>
    </row>
    <row r="2567" customFormat="false" ht="14.1" hidden="false" customHeight="false" outlineLevel="0" collapsed="false">
      <c r="H2567" s="8" t="n">
        <f aca="false">IF(ISBLANK(D2567),,LEFT(D2567,LEN(D2567)-6)*1)</f>
        <v>0</v>
      </c>
      <c r="I2567" s="9" t="str">
        <f aca="false">IF(ISBLANK(A2567),"",-B2567*C2567)</f>
        <v/>
      </c>
      <c r="J2567" s="9" t="str">
        <f aca="false">IF(ISBLANK(A2567),"",-SUM(I$3:I2567))</f>
        <v/>
      </c>
      <c r="K2567" s="9" t="str">
        <f aca="false">IF(ISBLANK(A2567),"",SUMPRODUCT(O2567:R2567,T2567:W2567)-J2567)</f>
        <v/>
      </c>
      <c r="L2567" s="5" t="str">
        <f aca="false">IF(ISBLANK(A2567),"",K2567/$M$1)</f>
        <v/>
      </c>
      <c r="M2567" s="5" t="str">
        <f aca="false">IF(ISBLANK(A2567),"",K2567/($M$1+SUM(K$3:K2566)))</f>
        <v/>
      </c>
      <c r="N2567" s="0" t="str">
        <f aca="false">IF(ISBLANK(A2567),"",IF(H2568=0,NETWORKDAYS($H$3,H2567,holiday!$B$2:$B$10),IF(DAY(H2567)&lt;DAY(H2568),NETWORKDAYS($H$3,H2567,holiday!$B$2:$B$10),0)))</f>
        <v/>
      </c>
      <c r="O2567" s="0" t="str">
        <f aca="false">IF(ISBLANK(A2567),"",SUMIF($A$3:$A2567,O$2,$B$3:$B2567))</f>
        <v/>
      </c>
      <c r="P2567" s="0" t="str">
        <f aca="false">IF(ISBLANK(A2567),"",SUMIF($A$3:$A2567,P$2,$B$3:$B2567))</f>
        <v/>
      </c>
      <c r="Q2567" s="0" t="str">
        <f aca="false">IF(ISBLANK(A2567),"",SUMIF($A$3:$A2567,Q$2,$B$3:$B2567))</f>
        <v/>
      </c>
      <c r="R2567" s="0" t="str">
        <f aca="false">IF(ISBLANK(A2567),"",SUMIF($A$3:$A2567,R$2,$B$3:$B2567))</f>
        <v/>
      </c>
      <c r="T2567" s="9" t="str">
        <f aca="false">IF(ISBLANK(A2567),"",IF($A2567=T$2,$C2567,T2566))</f>
        <v/>
      </c>
      <c r="U2567" s="9" t="str">
        <f aca="false">IF(ISBLANK(A2567),"",IF($A2567=U$2,$C2567,U2566))</f>
        <v/>
      </c>
      <c r="V2567" s="9" t="str">
        <f aca="false">IF(ISBLANK(A2567),"",IF($A2567=V$2,$C2567,V2566))</f>
        <v/>
      </c>
      <c r="W2567" s="9" t="str">
        <f aca="false">IF(ISBLANK(A2567),"",IF($A2567=W$2,$C2567,W2566))</f>
        <v/>
      </c>
    </row>
    <row r="2568" customFormat="false" ht="14.1" hidden="false" customHeight="false" outlineLevel="0" collapsed="false">
      <c r="H2568" s="8" t="n">
        <f aca="false">IF(ISBLANK(D2568),,LEFT(D2568,LEN(D2568)-6)*1)</f>
        <v>0</v>
      </c>
      <c r="I2568" s="9" t="str">
        <f aca="false">IF(ISBLANK(A2568),"",-B2568*C2568)</f>
        <v/>
      </c>
      <c r="J2568" s="9" t="str">
        <f aca="false">IF(ISBLANK(A2568),"",-SUM(I$3:I2568))</f>
        <v/>
      </c>
      <c r="K2568" s="9" t="str">
        <f aca="false">IF(ISBLANK(A2568),"",SUMPRODUCT(O2568:R2568,T2568:W2568)-J2568)</f>
        <v/>
      </c>
      <c r="L2568" s="5" t="str">
        <f aca="false">IF(ISBLANK(A2568),"",K2568/$M$1)</f>
        <v/>
      </c>
      <c r="M2568" s="5" t="str">
        <f aca="false">IF(ISBLANK(A2568),"",K2568/($M$1+SUM(K$3:K2567)))</f>
        <v/>
      </c>
      <c r="N2568" s="0" t="str">
        <f aca="false">IF(ISBLANK(A2568),"",IF(H2569=0,NETWORKDAYS($H$3,H2568,holiday!$B$2:$B$10),IF(DAY(H2568)&lt;DAY(H2569),NETWORKDAYS($H$3,H2568,holiday!$B$2:$B$10),0)))</f>
        <v/>
      </c>
      <c r="O2568" s="0" t="str">
        <f aca="false">IF(ISBLANK(A2568),"",SUMIF($A$3:$A2568,O$2,$B$3:$B2568))</f>
        <v/>
      </c>
      <c r="P2568" s="0" t="str">
        <f aca="false">IF(ISBLANK(A2568),"",SUMIF($A$3:$A2568,P$2,$B$3:$B2568))</f>
        <v/>
      </c>
      <c r="Q2568" s="0" t="str">
        <f aca="false">IF(ISBLANK(A2568),"",SUMIF($A$3:$A2568,Q$2,$B$3:$B2568))</f>
        <v/>
      </c>
      <c r="R2568" s="0" t="str">
        <f aca="false">IF(ISBLANK(A2568),"",SUMIF($A$3:$A2568,R$2,$B$3:$B2568))</f>
        <v/>
      </c>
      <c r="T2568" s="9" t="str">
        <f aca="false">IF(ISBLANK(A2568),"",IF($A2568=T$2,$C2568,T2567))</f>
        <v/>
      </c>
      <c r="U2568" s="9" t="str">
        <f aca="false">IF(ISBLANK(A2568),"",IF($A2568=U$2,$C2568,U2567))</f>
        <v/>
      </c>
      <c r="V2568" s="9" t="str">
        <f aca="false">IF(ISBLANK(A2568),"",IF($A2568=V$2,$C2568,V2567))</f>
        <v/>
      </c>
      <c r="W2568" s="9" t="str">
        <f aca="false">IF(ISBLANK(A2568),"",IF($A2568=W$2,$C2568,W2567))</f>
        <v/>
      </c>
    </row>
    <row r="2569" customFormat="false" ht="14.1" hidden="false" customHeight="false" outlineLevel="0" collapsed="false">
      <c r="H2569" s="8" t="n">
        <f aca="false">IF(ISBLANK(D2569),,LEFT(D2569,LEN(D2569)-6)*1)</f>
        <v>0</v>
      </c>
      <c r="I2569" s="9" t="str">
        <f aca="false">IF(ISBLANK(A2569),"",-B2569*C2569)</f>
        <v/>
      </c>
      <c r="J2569" s="9" t="str">
        <f aca="false">IF(ISBLANK(A2569),"",-SUM(I$3:I2569))</f>
        <v/>
      </c>
      <c r="K2569" s="9" t="str">
        <f aca="false">IF(ISBLANK(A2569),"",SUMPRODUCT(O2569:R2569,T2569:W2569)-J2569)</f>
        <v/>
      </c>
      <c r="L2569" s="5" t="str">
        <f aca="false">IF(ISBLANK(A2569),"",K2569/$M$1)</f>
        <v/>
      </c>
      <c r="M2569" s="5" t="str">
        <f aca="false">IF(ISBLANK(A2569),"",K2569/($M$1+SUM(K$3:K2568)))</f>
        <v/>
      </c>
      <c r="N2569" s="0" t="str">
        <f aca="false">IF(ISBLANK(A2569),"",IF(H2570=0,NETWORKDAYS($H$3,H2569,holiday!$B$2:$B$10),IF(DAY(H2569)&lt;DAY(H2570),NETWORKDAYS($H$3,H2569,holiday!$B$2:$B$10),0)))</f>
        <v/>
      </c>
      <c r="O2569" s="0" t="str">
        <f aca="false">IF(ISBLANK(A2569),"",SUMIF($A$3:$A2569,O$2,$B$3:$B2569))</f>
        <v/>
      </c>
      <c r="P2569" s="0" t="str">
        <f aca="false">IF(ISBLANK(A2569),"",SUMIF($A$3:$A2569,P$2,$B$3:$B2569))</f>
        <v/>
      </c>
      <c r="Q2569" s="0" t="str">
        <f aca="false">IF(ISBLANK(A2569),"",SUMIF($A$3:$A2569,Q$2,$B$3:$B2569))</f>
        <v/>
      </c>
      <c r="R2569" s="0" t="str">
        <f aca="false">IF(ISBLANK(A2569),"",SUMIF($A$3:$A2569,R$2,$B$3:$B2569))</f>
        <v/>
      </c>
      <c r="T2569" s="9" t="str">
        <f aca="false">IF(ISBLANK(A2569),"",IF($A2569=T$2,$C2569,T2568))</f>
        <v/>
      </c>
      <c r="U2569" s="9" t="str">
        <f aca="false">IF(ISBLANK(A2569),"",IF($A2569=U$2,$C2569,U2568))</f>
        <v/>
      </c>
      <c r="V2569" s="9" t="str">
        <f aca="false">IF(ISBLANK(A2569),"",IF($A2569=V$2,$C2569,V2568))</f>
        <v/>
      </c>
      <c r="W2569" s="9" t="str">
        <f aca="false">IF(ISBLANK(A2569),"",IF($A2569=W$2,$C2569,W2568))</f>
        <v/>
      </c>
    </row>
    <row r="2570" customFormat="false" ht="14.1" hidden="false" customHeight="false" outlineLevel="0" collapsed="false">
      <c r="H2570" s="8" t="n">
        <f aca="false">IF(ISBLANK(D2570),,LEFT(D2570,LEN(D2570)-6)*1)</f>
        <v>0</v>
      </c>
      <c r="I2570" s="9" t="str">
        <f aca="false">IF(ISBLANK(A2570),"",-B2570*C2570)</f>
        <v/>
      </c>
      <c r="J2570" s="9" t="str">
        <f aca="false">IF(ISBLANK(A2570),"",-SUM(I$3:I2570))</f>
        <v/>
      </c>
      <c r="K2570" s="9" t="str">
        <f aca="false">IF(ISBLANK(A2570),"",SUMPRODUCT(O2570:R2570,T2570:W2570)-J2570)</f>
        <v/>
      </c>
      <c r="L2570" s="5" t="str">
        <f aca="false">IF(ISBLANK(A2570),"",K2570/$M$1)</f>
        <v/>
      </c>
      <c r="M2570" s="5" t="str">
        <f aca="false">IF(ISBLANK(A2570),"",K2570/($M$1+SUM(K$3:K2569)))</f>
        <v/>
      </c>
      <c r="N2570" s="0" t="str">
        <f aca="false">IF(ISBLANK(A2570),"",IF(H2571=0,NETWORKDAYS($H$3,H2570,holiday!$B$2:$B$10),IF(DAY(H2570)&lt;DAY(H2571),NETWORKDAYS($H$3,H2570,holiday!$B$2:$B$10),0)))</f>
        <v/>
      </c>
      <c r="O2570" s="0" t="str">
        <f aca="false">IF(ISBLANK(A2570),"",SUMIF($A$3:$A2570,O$2,$B$3:$B2570))</f>
        <v/>
      </c>
      <c r="P2570" s="0" t="str">
        <f aca="false">IF(ISBLANK(A2570),"",SUMIF($A$3:$A2570,P$2,$B$3:$B2570))</f>
        <v/>
      </c>
      <c r="Q2570" s="0" t="str">
        <f aca="false">IF(ISBLANK(A2570),"",SUMIF($A$3:$A2570,Q$2,$B$3:$B2570))</f>
        <v/>
      </c>
      <c r="R2570" s="0" t="str">
        <f aca="false">IF(ISBLANK(A2570),"",SUMIF($A$3:$A2570,R$2,$B$3:$B2570))</f>
        <v/>
      </c>
      <c r="T2570" s="9" t="str">
        <f aca="false">IF(ISBLANK(A2570),"",IF($A2570=T$2,$C2570,T2569))</f>
        <v/>
      </c>
      <c r="U2570" s="9" t="str">
        <f aca="false">IF(ISBLANK(A2570),"",IF($A2570=U$2,$C2570,U2569))</f>
        <v/>
      </c>
      <c r="V2570" s="9" t="str">
        <f aca="false">IF(ISBLANK(A2570),"",IF($A2570=V$2,$C2570,V2569))</f>
        <v/>
      </c>
      <c r="W2570" s="9" t="str">
        <f aca="false">IF(ISBLANK(A2570),"",IF($A2570=W$2,$C2570,W2569))</f>
        <v/>
      </c>
    </row>
    <row r="2571" customFormat="false" ht="14.1" hidden="false" customHeight="false" outlineLevel="0" collapsed="false">
      <c r="H2571" s="8" t="n">
        <f aca="false">IF(ISBLANK(D2571),,LEFT(D2571,LEN(D2571)-6)*1)</f>
        <v>0</v>
      </c>
      <c r="I2571" s="9" t="str">
        <f aca="false">IF(ISBLANK(A2571),"",-B2571*C2571)</f>
        <v/>
      </c>
      <c r="J2571" s="9" t="str">
        <f aca="false">IF(ISBLANK(A2571),"",-SUM(I$3:I2571))</f>
        <v/>
      </c>
      <c r="K2571" s="9" t="str">
        <f aca="false">IF(ISBLANK(A2571),"",SUMPRODUCT(O2571:R2571,T2571:W2571)-J2571)</f>
        <v/>
      </c>
      <c r="L2571" s="5" t="str">
        <f aca="false">IF(ISBLANK(A2571),"",K2571/$M$1)</f>
        <v/>
      </c>
      <c r="M2571" s="5" t="str">
        <f aca="false">IF(ISBLANK(A2571),"",K2571/($M$1+SUM(K$3:K2570)))</f>
        <v/>
      </c>
      <c r="N2571" s="0" t="str">
        <f aca="false">IF(ISBLANK(A2571),"",IF(H2572=0,NETWORKDAYS($H$3,H2571,holiday!$B$2:$B$10),IF(DAY(H2571)&lt;DAY(H2572),NETWORKDAYS($H$3,H2571,holiday!$B$2:$B$10),0)))</f>
        <v/>
      </c>
      <c r="O2571" s="0" t="str">
        <f aca="false">IF(ISBLANK(A2571),"",SUMIF($A$3:$A2571,O$2,$B$3:$B2571))</f>
        <v/>
      </c>
      <c r="P2571" s="0" t="str">
        <f aca="false">IF(ISBLANK(A2571),"",SUMIF($A$3:$A2571,P$2,$B$3:$B2571))</f>
        <v/>
      </c>
      <c r="Q2571" s="0" t="str">
        <f aca="false">IF(ISBLANK(A2571),"",SUMIF($A$3:$A2571,Q$2,$B$3:$B2571))</f>
        <v/>
      </c>
      <c r="R2571" s="0" t="str">
        <f aca="false">IF(ISBLANK(A2571),"",SUMIF($A$3:$A2571,R$2,$B$3:$B2571))</f>
        <v/>
      </c>
      <c r="T2571" s="9" t="str">
        <f aca="false">IF(ISBLANK(A2571),"",IF($A2571=T$2,$C2571,T2570))</f>
        <v/>
      </c>
      <c r="U2571" s="9" t="str">
        <f aca="false">IF(ISBLANK(A2571),"",IF($A2571=U$2,$C2571,U2570))</f>
        <v/>
      </c>
      <c r="V2571" s="9" t="str">
        <f aca="false">IF(ISBLANK(A2571),"",IF($A2571=V$2,$C2571,V2570))</f>
        <v/>
      </c>
      <c r="W2571" s="9" t="str">
        <f aca="false">IF(ISBLANK(A2571),"",IF($A2571=W$2,$C2571,W2570))</f>
        <v/>
      </c>
    </row>
    <row r="2572" customFormat="false" ht="14.1" hidden="false" customHeight="false" outlineLevel="0" collapsed="false">
      <c r="H2572" s="8" t="n">
        <f aca="false">IF(ISBLANK(D2572),,LEFT(D2572,LEN(D2572)-6)*1)</f>
        <v>0</v>
      </c>
      <c r="I2572" s="9" t="str">
        <f aca="false">IF(ISBLANK(A2572),"",-B2572*C2572)</f>
        <v/>
      </c>
      <c r="J2572" s="9" t="str">
        <f aca="false">IF(ISBLANK(A2572),"",-SUM(I$3:I2572))</f>
        <v/>
      </c>
      <c r="K2572" s="9" t="str">
        <f aca="false">IF(ISBLANK(A2572),"",SUMPRODUCT(O2572:R2572,T2572:W2572)-J2572)</f>
        <v/>
      </c>
      <c r="L2572" s="5" t="str">
        <f aca="false">IF(ISBLANK(A2572),"",K2572/$M$1)</f>
        <v/>
      </c>
      <c r="M2572" s="5" t="str">
        <f aca="false">IF(ISBLANK(A2572),"",K2572/($M$1+SUM(K$3:K2571)))</f>
        <v/>
      </c>
      <c r="N2572" s="0" t="str">
        <f aca="false">IF(ISBLANK(A2572),"",IF(H2573=0,NETWORKDAYS($H$3,H2572,holiday!$B$2:$B$10),IF(DAY(H2572)&lt;DAY(H2573),NETWORKDAYS($H$3,H2572,holiday!$B$2:$B$10),0)))</f>
        <v/>
      </c>
      <c r="O2572" s="0" t="str">
        <f aca="false">IF(ISBLANK(A2572),"",SUMIF($A$3:$A2572,O$2,$B$3:$B2572))</f>
        <v/>
      </c>
      <c r="P2572" s="0" t="str">
        <f aca="false">IF(ISBLANK(A2572),"",SUMIF($A$3:$A2572,P$2,$B$3:$B2572))</f>
        <v/>
      </c>
      <c r="Q2572" s="0" t="str">
        <f aca="false">IF(ISBLANK(A2572),"",SUMIF($A$3:$A2572,Q$2,$B$3:$B2572))</f>
        <v/>
      </c>
      <c r="R2572" s="0" t="str">
        <f aca="false">IF(ISBLANK(A2572),"",SUMIF($A$3:$A2572,R$2,$B$3:$B2572))</f>
        <v/>
      </c>
      <c r="T2572" s="9" t="str">
        <f aca="false">IF(ISBLANK(A2572),"",IF($A2572=T$2,$C2572,T2571))</f>
        <v/>
      </c>
      <c r="U2572" s="9" t="str">
        <f aca="false">IF(ISBLANK(A2572),"",IF($A2572=U$2,$C2572,U2571))</f>
        <v/>
      </c>
      <c r="V2572" s="9" t="str">
        <f aca="false">IF(ISBLANK(A2572),"",IF($A2572=V$2,$C2572,V2571))</f>
        <v/>
      </c>
      <c r="W2572" s="9" t="str">
        <f aca="false">IF(ISBLANK(A2572),"",IF($A2572=W$2,$C2572,W2571))</f>
        <v/>
      </c>
    </row>
    <row r="2573" customFormat="false" ht="14.1" hidden="false" customHeight="false" outlineLevel="0" collapsed="false">
      <c r="H2573" s="8" t="n">
        <f aca="false">IF(ISBLANK(D2573),,LEFT(D2573,LEN(D2573)-6)*1)</f>
        <v>0</v>
      </c>
      <c r="I2573" s="9" t="str">
        <f aca="false">IF(ISBLANK(A2573),"",-B2573*C2573)</f>
        <v/>
      </c>
      <c r="J2573" s="9" t="str">
        <f aca="false">IF(ISBLANK(A2573),"",-SUM(I$3:I2573))</f>
        <v/>
      </c>
      <c r="K2573" s="9" t="str">
        <f aca="false">IF(ISBLANK(A2573),"",SUMPRODUCT(O2573:R2573,T2573:W2573)-J2573)</f>
        <v/>
      </c>
      <c r="L2573" s="5" t="str">
        <f aca="false">IF(ISBLANK(A2573),"",K2573/$M$1)</f>
        <v/>
      </c>
      <c r="M2573" s="5" t="str">
        <f aca="false">IF(ISBLANK(A2573),"",K2573/($M$1+SUM(K$3:K2572)))</f>
        <v/>
      </c>
      <c r="N2573" s="0" t="str">
        <f aca="false">IF(ISBLANK(A2573),"",IF(H2574=0,NETWORKDAYS($H$3,H2573,holiday!$B$2:$B$10),IF(DAY(H2573)&lt;DAY(H2574),NETWORKDAYS($H$3,H2573,holiday!$B$2:$B$10),0)))</f>
        <v/>
      </c>
      <c r="O2573" s="0" t="str">
        <f aca="false">IF(ISBLANK(A2573),"",SUMIF($A$3:$A2573,O$2,$B$3:$B2573))</f>
        <v/>
      </c>
      <c r="P2573" s="0" t="str">
        <f aca="false">IF(ISBLANK(A2573),"",SUMIF($A$3:$A2573,P$2,$B$3:$B2573))</f>
        <v/>
      </c>
      <c r="Q2573" s="0" t="str">
        <f aca="false">IF(ISBLANK(A2573),"",SUMIF($A$3:$A2573,Q$2,$B$3:$B2573))</f>
        <v/>
      </c>
      <c r="R2573" s="0" t="str">
        <f aca="false">IF(ISBLANK(A2573),"",SUMIF($A$3:$A2573,R$2,$B$3:$B2573))</f>
        <v/>
      </c>
      <c r="T2573" s="9" t="str">
        <f aca="false">IF(ISBLANK(A2573),"",IF($A2573=T$2,$C2573,T2572))</f>
        <v/>
      </c>
      <c r="U2573" s="9" t="str">
        <f aca="false">IF(ISBLANK(A2573),"",IF($A2573=U$2,$C2573,U2572))</f>
        <v/>
      </c>
      <c r="V2573" s="9" t="str">
        <f aca="false">IF(ISBLANK(A2573),"",IF($A2573=V$2,$C2573,V2572))</f>
        <v/>
      </c>
      <c r="W2573" s="9" t="str">
        <f aca="false">IF(ISBLANK(A2573),"",IF($A2573=W$2,$C2573,W2572))</f>
        <v/>
      </c>
    </row>
    <row r="2574" customFormat="false" ht="14.1" hidden="false" customHeight="false" outlineLevel="0" collapsed="false">
      <c r="H2574" s="8" t="n">
        <f aca="false">IF(ISBLANK(D2574),,LEFT(D2574,LEN(D2574)-6)*1)</f>
        <v>0</v>
      </c>
      <c r="I2574" s="9" t="str">
        <f aca="false">IF(ISBLANK(A2574),"",-B2574*C2574)</f>
        <v/>
      </c>
      <c r="J2574" s="9" t="str">
        <f aca="false">IF(ISBLANK(A2574),"",-SUM(I$3:I2574))</f>
        <v/>
      </c>
      <c r="K2574" s="9" t="str">
        <f aca="false">IF(ISBLANK(A2574),"",SUMPRODUCT(O2574:R2574,T2574:W2574)-J2574)</f>
        <v/>
      </c>
      <c r="L2574" s="5" t="str">
        <f aca="false">IF(ISBLANK(A2574),"",K2574/$M$1)</f>
        <v/>
      </c>
      <c r="M2574" s="5" t="str">
        <f aca="false">IF(ISBLANK(A2574),"",K2574/($M$1+SUM(K$3:K2573)))</f>
        <v/>
      </c>
      <c r="N2574" s="0" t="str">
        <f aca="false">IF(ISBLANK(A2574),"",IF(H2575=0,NETWORKDAYS($H$3,H2574,holiday!$B$2:$B$10),IF(DAY(H2574)&lt;DAY(H2575),NETWORKDAYS($H$3,H2574,holiday!$B$2:$B$10),0)))</f>
        <v/>
      </c>
      <c r="O2574" s="0" t="str">
        <f aca="false">IF(ISBLANK(A2574),"",SUMIF($A$3:$A2574,O$2,$B$3:$B2574))</f>
        <v/>
      </c>
      <c r="P2574" s="0" t="str">
        <f aca="false">IF(ISBLANK(A2574),"",SUMIF($A$3:$A2574,P$2,$B$3:$B2574))</f>
        <v/>
      </c>
      <c r="Q2574" s="0" t="str">
        <f aca="false">IF(ISBLANK(A2574),"",SUMIF($A$3:$A2574,Q$2,$B$3:$B2574))</f>
        <v/>
      </c>
      <c r="R2574" s="0" t="str">
        <f aca="false">IF(ISBLANK(A2574),"",SUMIF($A$3:$A2574,R$2,$B$3:$B2574))</f>
        <v/>
      </c>
      <c r="T2574" s="9" t="str">
        <f aca="false">IF(ISBLANK(A2574),"",IF($A2574=T$2,$C2574,T2573))</f>
        <v/>
      </c>
      <c r="U2574" s="9" t="str">
        <f aca="false">IF(ISBLANK(A2574),"",IF($A2574=U$2,$C2574,U2573))</f>
        <v/>
      </c>
      <c r="V2574" s="9" t="str">
        <f aca="false">IF(ISBLANK(A2574),"",IF($A2574=V$2,$C2574,V2573))</f>
        <v/>
      </c>
      <c r="W2574" s="9" t="str">
        <f aca="false">IF(ISBLANK(A2574),"",IF($A2574=W$2,$C2574,W2573))</f>
        <v/>
      </c>
    </row>
    <row r="2575" customFormat="false" ht="14.1" hidden="false" customHeight="false" outlineLevel="0" collapsed="false">
      <c r="H2575" s="8" t="n">
        <f aca="false">IF(ISBLANK(D2575),,LEFT(D2575,LEN(D2575)-6)*1)</f>
        <v>0</v>
      </c>
      <c r="I2575" s="9" t="str">
        <f aca="false">IF(ISBLANK(A2575),"",-B2575*C2575)</f>
        <v/>
      </c>
      <c r="J2575" s="9" t="str">
        <f aca="false">IF(ISBLANK(A2575),"",-SUM(I$3:I2575))</f>
        <v/>
      </c>
      <c r="K2575" s="9" t="str">
        <f aca="false">IF(ISBLANK(A2575),"",SUMPRODUCT(O2575:R2575,T2575:W2575)-J2575)</f>
        <v/>
      </c>
      <c r="L2575" s="5" t="str">
        <f aca="false">IF(ISBLANK(A2575),"",K2575/$M$1)</f>
        <v/>
      </c>
      <c r="M2575" s="5" t="str">
        <f aca="false">IF(ISBLANK(A2575),"",K2575/($M$1+SUM(K$3:K2574)))</f>
        <v/>
      </c>
      <c r="N2575" s="0" t="str">
        <f aca="false">IF(ISBLANK(A2575),"",IF(H2576=0,NETWORKDAYS($H$3,H2575,holiday!$B$2:$B$10),IF(DAY(H2575)&lt;DAY(H2576),NETWORKDAYS($H$3,H2575,holiday!$B$2:$B$10),0)))</f>
        <v/>
      </c>
      <c r="O2575" s="0" t="str">
        <f aca="false">IF(ISBLANK(A2575),"",SUMIF($A$3:$A2575,O$2,$B$3:$B2575))</f>
        <v/>
      </c>
      <c r="P2575" s="0" t="str">
        <f aca="false">IF(ISBLANK(A2575),"",SUMIF($A$3:$A2575,P$2,$B$3:$B2575))</f>
        <v/>
      </c>
      <c r="Q2575" s="0" t="str">
        <f aca="false">IF(ISBLANK(A2575),"",SUMIF($A$3:$A2575,Q$2,$B$3:$B2575))</f>
        <v/>
      </c>
      <c r="R2575" s="0" t="str">
        <f aca="false">IF(ISBLANK(A2575),"",SUMIF($A$3:$A2575,R$2,$B$3:$B2575))</f>
        <v/>
      </c>
      <c r="T2575" s="9" t="str">
        <f aca="false">IF(ISBLANK(A2575),"",IF($A2575=T$2,$C2575,T2574))</f>
        <v/>
      </c>
      <c r="U2575" s="9" t="str">
        <f aca="false">IF(ISBLANK(A2575),"",IF($A2575=U$2,$C2575,U2574))</f>
        <v/>
      </c>
      <c r="V2575" s="9" t="str">
        <f aca="false">IF(ISBLANK(A2575),"",IF($A2575=V$2,$C2575,V2574))</f>
        <v/>
      </c>
      <c r="W2575" s="9" t="str">
        <f aca="false">IF(ISBLANK(A2575),"",IF($A2575=W$2,$C2575,W2574))</f>
        <v/>
      </c>
    </row>
    <row r="2576" customFormat="false" ht="14.1" hidden="false" customHeight="false" outlineLevel="0" collapsed="false">
      <c r="H2576" s="8" t="n">
        <f aca="false">IF(ISBLANK(D2576),,LEFT(D2576,LEN(D2576)-6)*1)</f>
        <v>0</v>
      </c>
      <c r="I2576" s="9" t="str">
        <f aca="false">IF(ISBLANK(A2576),"",-B2576*C2576)</f>
        <v/>
      </c>
      <c r="J2576" s="9" t="str">
        <f aca="false">IF(ISBLANK(A2576),"",-SUM(I$3:I2576))</f>
        <v/>
      </c>
      <c r="K2576" s="9" t="str">
        <f aca="false">IF(ISBLANK(A2576),"",SUMPRODUCT(O2576:R2576,T2576:W2576)-J2576)</f>
        <v/>
      </c>
      <c r="L2576" s="5" t="str">
        <f aca="false">IF(ISBLANK(A2576),"",K2576/$M$1)</f>
        <v/>
      </c>
      <c r="M2576" s="5" t="str">
        <f aca="false">IF(ISBLANK(A2576),"",K2576/($M$1+SUM(K$3:K2575)))</f>
        <v/>
      </c>
      <c r="N2576" s="0" t="str">
        <f aca="false">IF(ISBLANK(A2576),"",IF(H2577=0,NETWORKDAYS($H$3,H2576,holiday!$B$2:$B$10),IF(DAY(H2576)&lt;DAY(H2577),NETWORKDAYS($H$3,H2576,holiday!$B$2:$B$10),0)))</f>
        <v/>
      </c>
      <c r="O2576" s="0" t="str">
        <f aca="false">IF(ISBLANK(A2576),"",SUMIF($A$3:$A2576,O$2,$B$3:$B2576))</f>
        <v/>
      </c>
      <c r="P2576" s="0" t="str">
        <f aca="false">IF(ISBLANK(A2576),"",SUMIF($A$3:$A2576,P$2,$B$3:$B2576))</f>
        <v/>
      </c>
      <c r="Q2576" s="0" t="str">
        <f aca="false">IF(ISBLANK(A2576),"",SUMIF($A$3:$A2576,Q$2,$B$3:$B2576))</f>
        <v/>
      </c>
      <c r="R2576" s="0" t="str">
        <f aca="false">IF(ISBLANK(A2576),"",SUMIF($A$3:$A2576,R$2,$B$3:$B2576))</f>
        <v/>
      </c>
      <c r="T2576" s="9" t="str">
        <f aca="false">IF(ISBLANK(A2576),"",IF($A2576=T$2,$C2576,T2575))</f>
        <v/>
      </c>
      <c r="U2576" s="9" t="str">
        <f aca="false">IF(ISBLANK(A2576),"",IF($A2576=U$2,$C2576,U2575))</f>
        <v/>
      </c>
      <c r="V2576" s="9" t="str">
        <f aca="false">IF(ISBLANK(A2576),"",IF($A2576=V$2,$C2576,V2575))</f>
        <v/>
      </c>
      <c r="W2576" s="9" t="str">
        <f aca="false">IF(ISBLANK(A2576),"",IF($A2576=W$2,$C2576,W2575))</f>
        <v/>
      </c>
    </row>
    <row r="2577" customFormat="false" ht="14.1" hidden="false" customHeight="false" outlineLevel="0" collapsed="false">
      <c r="H2577" s="8" t="n">
        <f aca="false">IF(ISBLANK(D2577),,LEFT(D2577,LEN(D2577)-6)*1)</f>
        <v>0</v>
      </c>
      <c r="I2577" s="9" t="str">
        <f aca="false">IF(ISBLANK(A2577),"",-B2577*C2577)</f>
        <v/>
      </c>
      <c r="J2577" s="9" t="str">
        <f aca="false">IF(ISBLANK(A2577),"",-SUM(I$3:I2577))</f>
        <v/>
      </c>
      <c r="K2577" s="9" t="str">
        <f aca="false">IF(ISBLANK(A2577),"",SUMPRODUCT(O2577:R2577,T2577:W2577)-J2577)</f>
        <v/>
      </c>
      <c r="L2577" s="5" t="str">
        <f aca="false">IF(ISBLANK(A2577),"",K2577/$M$1)</f>
        <v/>
      </c>
      <c r="M2577" s="5" t="str">
        <f aca="false">IF(ISBLANK(A2577),"",K2577/($M$1+SUM(K$3:K2576)))</f>
        <v/>
      </c>
      <c r="N2577" s="0" t="str">
        <f aca="false">IF(ISBLANK(A2577),"",IF(H2578=0,NETWORKDAYS($H$3,H2577,holiday!$B$2:$B$10),IF(DAY(H2577)&lt;DAY(H2578),NETWORKDAYS($H$3,H2577,holiday!$B$2:$B$10),0)))</f>
        <v/>
      </c>
      <c r="O2577" s="0" t="str">
        <f aca="false">IF(ISBLANK(A2577),"",SUMIF($A$3:$A2577,O$2,$B$3:$B2577))</f>
        <v/>
      </c>
      <c r="P2577" s="0" t="str">
        <f aca="false">IF(ISBLANK(A2577),"",SUMIF($A$3:$A2577,P$2,$B$3:$B2577))</f>
        <v/>
      </c>
      <c r="Q2577" s="0" t="str">
        <f aca="false">IF(ISBLANK(A2577),"",SUMIF($A$3:$A2577,Q$2,$B$3:$B2577))</f>
        <v/>
      </c>
      <c r="R2577" s="0" t="str">
        <f aca="false">IF(ISBLANK(A2577),"",SUMIF($A$3:$A2577,R$2,$B$3:$B2577))</f>
        <v/>
      </c>
      <c r="T2577" s="9" t="str">
        <f aca="false">IF(ISBLANK(A2577),"",IF($A2577=T$2,$C2577,T2576))</f>
        <v/>
      </c>
      <c r="U2577" s="9" t="str">
        <f aca="false">IF(ISBLANK(A2577),"",IF($A2577=U$2,$C2577,U2576))</f>
        <v/>
      </c>
      <c r="V2577" s="9" t="str">
        <f aca="false">IF(ISBLANK(A2577),"",IF($A2577=V$2,$C2577,V2576))</f>
        <v/>
      </c>
      <c r="W2577" s="9" t="str">
        <f aca="false">IF(ISBLANK(A2577),"",IF($A2577=W$2,$C2577,W2576))</f>
        <v/>
      </c>
    </row>
    <row r="2578" customFormat="false" ht="14.1" hidden="false" customHeight="false" outlineLevel="0" collapsed="false">
      <c r="H2578" s="8" t="n">
        <f aca="false">IF(ISBLANK(D2578),,LEFT(D2578,LEN(D2578)-6)*1)</f>
        <v>0</v>
      </c>
      <c r="I2578" s="9" t="str">
        <f aca="false">IF(ISBLANK(A2578),"",-B2578*C2578)</f>
        <v/>
      </c>
      <c r="J2578" s="9" t="str">
        <f aca="false">IF(ISBLANK(A2578),"",-SUM(I$3:I2578))</f>
        <v/>
      </c>
      <c r="K2578" s="9" t="str">
        <f aca="false">IF(ISBLANK(A2578),"",SUMPRODUCT(O2578:R2578,T2578:W2578)-J2578)</f>
        <v/>
      </c>
      <c r="L2578" s="5" t="str">
        <f aca="false">IF(ISBLANK(A2578),"",K2578/$M$1)</f>
        <v/>
      </c>
      <c r="M2578" s="5" t="str">
        <f aca="false">IF(ISBLANK(A2578),"",K2578/($M$1+SUM(K$3:K2577)))</f>
        <v/>
      </c>
      <c r="N2578" s="0" t="str">
        <f aca="false">IF(ISBLANK(A2578),"",IF(H2579=0,NETWORKDAYS($H$3,H2578,holiday!$B$2:$B$10),IF(DAY(H2578)&lt;DAY(H2579),NETWORKDAYS($H$3,H2578,holiday!$B$2:$B$10),0)))</f>
        <v/>
      </c>
      <c r="O2578" s="0" t="str">
        <f aca="false">IF(ISBLANK(A2578),"",SUMIF($A$3:$A2578,O$2,$B$3:$B2578))</f>
        <v/>
      </c>
      <c r="P2578" s="0" t="str">
        <f aca="false">IF(ISBLANK(A2578),"",SUMIF($A$3:$A2578,P$2,$B$3:$B2578))</f>
        <v/>
      </c>
      <c r="Q2578" s="0" t="str">
        <f aca="false">IF(ISBLANK(A2578),"",SUMIF($A$3:$A2578,Q$2,$B$3:$B2578))</f>
        <v/>
      </c>
      <c r="R2578" s="0" t="str">
        <f aca="false">IF(ISBLANK(A2578),"",SUMIF($A$3:$A2578,R$2,$B$3:$B2578))</f>
        <v/>
      </c>
      <c r="T2578" s="9" t="str">
        <f aca="false">IF(ISBLANK(A2578),"",IF($A2578=T$2,$C2578,T2577))</f>
        <v/>
      </c>
      <c r="U2578" s="9" t="str">
        <f aca="false">IF(ISBLANK(A2578),"",IF($A2578=U$2,$C2578,U2577))</f>
        <v/>
      </c>
      <c r="V2578" s="9" t="str">
        <f aca="false">IF(ISBLANK(A2578),"",IF($A2578=V$2,$C2578,V2577))</f>
        <v/>
      </c>
      <c r="W2578" s="9" t="str">
        <f aca="false">IF(ISBLANK(A2578),"",IF($A2578=W$2,$C2578,W2577))</f>
        <v/>
      </c>
    </row>
    <row r="2579" customFormat="false" ht="14.1" hidden="false" customHeight="false" outlineLevel="0" collapsed="false">
      <c r="H2579" s="8" t="n">
        <f aca="false">IF(ISBLANK(D2579),,LEFT(D2579,LEN(D2579)-6)*1)</f>
        <v>0</v>
      </c>
      <c r="I2579" s="9" t="str">
        <f aca="false">IF(ISBLANK(A2579),"",-B2579*C2579)</f>
        <v/>
      </c>
      <c r="J2579" s="9" t="str">
        <f aca="false">IF(ISBLANK(A2579),"",-SUM(I$3:I2579))</f>
        <v/>
      </c>
      <c r="K2579" s="9" t="str">
        <f aca="false">IF(ISBLANK(A2579),"",SUMPRODUCT(O2579:R2579,T2579:W2579)-J2579)</f>
        <v/>
      </c>
      <c r="L2579" s="5" t="str">
        <f aca="false">IF(ISBLANK(A2579),"",K2579/$M$1)</f>
        <v/>
      </c>
      <c r="M2579" s="5" t="str">
        <f aca="false">IF(ISBLANK(A2579),"",K2579/($M$1+SUM(K$3:K2578)))</f>
        <v/>
      </c>
      <c r="N2579" s="0" t="str">
        <f aca="false">IF(ISBLANK(A2579),"",IF(H2580=0,NETWORKDAYS($H$3,H2579,holiday!$B$2:$B$10),IF(DAY(H2579)&lt;DAY(H2580),NETWORKDAYS($H$3,H2579,holiday!$B$2:$B$10),0)))</f>
        <v/>
      </c>
      <c r="O2579" s="0" t="str">
        <f aca="false">IF(ISBLANK(A2579),"",SUMIF($A$3:$A2579,O$2,$B$3:$B2579))</f>
        <v/>
      </c>
      <c r="P2579" s="0" t="str">
        <f aca="false">IF(ISBLANK(A2579),"",SUMIF($A$3:$A2579,P$2,$B$3:$B2579))</f>
        <v/>
      </c>
      <c r="Q2579" s="0" t="str">
        <f aca="false">IF(ISBLANK(A2579),"",SUMIF($A$3:$A2579,Q$2,$B$3:$B2579))</f>
        <v/>
      </c>
      <c r="R2579" s="0" t="str">
        <f aca="false">IF(ISBLANK(A2579),"",SUMIF($A$3:$A2579,R$2,$B$3:$B2579))</f>
        <v/>
      </c>
      <c r="T2579" s="9" t="str">
        <f aca="false">IF(ISBLANK(A2579),"",IF($A2579=T$2,$C2579,T2578))</f>
        <v/>
      </c>
      <c r="U2579" s="9" t="str">
        <f aca="false">IF(ISBLANK(A2579),"",IF($A2579=U$2,$C2579,U2578))</f>
        <v/>
      </c>
      <c r="V2579" s="9" t="str">
        <f aca="false">IF(ISBLANK(A2579),"",IF($A2579=V$2,$C2579,V2578))</f>
        <v/>
      </c>
      <c r="W2579" s="9" t="str">
        <f aca="false">IF(ISBLANK(A2579),"",IF($A2579=W$2,$C2579,W2578))</f>
        <v/>
      </c>
    </row>
    <row r="2580" customFormat="false" ht="14.1" hidden="false" customHeight="false" outlineLevel="0" collapsed="false">
      <c r="H2580" s="8" t="n">
        <f aca="false">IF(ISBLANK(D2580),,LEFT(D2580,LEN(D2580)-6)*1)</f>
        <v>0</v>
      </c>
      <c r="I2580" s="9" t="str">
        <f aca="false">IF(ISBLANK(A2580),"",-B2580*C2580)</f>
        <v/>
      </c>
      <c r="J2580" s="9" t="str">
        <f aca="false">IF(ISBLANK(A2580),"",-SUM(I$3:I2580))</f>
        <v/>
      </c>
      <c r="K2580" s="9" t="str">
        <f aca="false">IF(ISBLANK(A2580),"",SUMPRODUCT(O2580:R2580,T2580:W2580)-J2580)</f>
        <v/>
      </c>
      <c r="L2580" s="5" t="str">
        <f aca="false">IF(ISBLANK(A2580),"",K2580/$M$1)</f>
        <v/>
      </c>
      <c r="M2580" s="5" t="str">
        <f aca="false">IF(ISBLANK(A2580),"",K2580/($M$1+SUM(K$3:K2579)))</f>
        <v/>
      </c>
      <c r="N2580" s="0" t="str">
        <f aca="false">IF(ISBLANK(A2580),"",IF(H2581=0,NETWORKDAYS($H$3,H2580,holiday!$B$2:$B$10),IF(DAY(H2580)&lt;DAY(H2581),NETWORKDAYS($H$3,H2580,holiday!$B$2:$B$10),0)))</f>
        <v/>
      </c>
      <c r="O2580" s="0" t="str">
        <f aca="false">IF(ISBLANK(A2580),"",SUMIF($A$3:$A2580,O$2,$B$3:$B2580))</f>
        <v/>
      </c>
      <c r="P2580" s="0" t="str">
        <f aca="false">IF(ISBLANK(A2580),"",SUMIF($A$3:$A2580,P$2,$B$3:$B2580))</f>
        <v/>
      </c>
      <c r="Q2580" s="0" t="str">
        <f aca="false">IF(ISBLANK(A2580),"",SUMIF($A$3:$A2580,Q$2,$B$3:$B2580))</f>
        <v/>
      </c>
      <c r="R2580" s="0" t="str">
        <f aca="false">IF(ISBLANK(A2580),"",SUMIF($A$3:$A2580,R$2,$B$3:$B2580))</f>
        <v/>
      </c>
      <c r="T2580" s="9" t="str">
        <f aca="false">IF(ISBLANK(A2580),"",IF($A2580=T$2,$C2580,T2579))</f>
        <v/>
      </c>
      <c r="U2580" s="9" t="str">
        <f aca="false">IF(ISBLANK(A2580),"",IF($A2580=U$2,$C2580,U2579))</f>
        <v/>
      </c>
      <c r="V2580" s="9" t="str">
        <f aca="false">IF(ISBLANK(A2580),"",IF($A2580=V$2,$C2580,V2579))</f>
        <v/>
      </c>
      <c r="W2580" s="9" t="str">
        <f aca="false">IF(ISBLANK(A2580),"",IF($A2580=W$2,$C2580,W2579))</f>
        <v/>
      </c>
    </row>
    <row r="2581" customFormat="false" ht="14.1" hidden="false" customHeight="false" outlineLevel="0" collapsed="false">
      <c r="H2581" s="8" t="n">
        <f aca="false">IF(ISBLANK(D2581),,LEFT(D2581,LEN(D2581)-6)*1)</f>
        <v>0</v>
      </c>
      <c r="I2581" s="9" t="str">
        <f aca="false">IF(ISBLANK(A2581),"",-B2581*C2581)</f>
        <v/>
      </c>
      <c r="J2581" s="9" t="str">
        <f aca="false">IF(ISBLANK(A2581),"",-SUM(I$3:I2581))</f>
        <v/>
      </c>
      <c r="K2581" s="9" t="str">
        <f aca="false">IF(ISBLANK(A2581),"",SUMPRODUCT(O2581:R2581,T2581:W2581)-J2581)</f>
        <v/>
      </c>
      <c r="L2581" s="5" t="str">
        <f aca="false">IF(ISBLANK(A2581),"",K2581/$M$1)</f>
        <v/>
      </c>
      <c r="M2581" s="5" t="str">
        <f aca="false">IF(ISBLANK(A2581),"",K2581/($M$1+SUM(K$3:K2580)))</f>
        <v/>
      </c>
      <c r="N2581" s="0" t="str">
        <f aca="false">IF(ISBLANK(A2581),"",IF(H2582=0,NETWORKDAYS($H$3,H2581,holiday!$B$2:$B$10),IF(DAY(H2581)&lt;DAY(H2582),NETWORKDAYS($H$3,H2581,holiday!$B$2:$B$10),0)))</f>
        <v/>
      </c>
      <c r="O2581" s="0" t="str">
        <f aca="false">IF(ISBLANK(A2581),"",SUMIF($A$3:$A2581,O$2,$B$3:$B2581))</f>
        <v/>
      </c>
      <c r="P2581" s="0" t="str">
        <f aca="false">IF(ISBLANK(A2581),"",SUMIF($A$3:$A2581,P$2,$B$3:$B2581))</f>
        <v/>
      </c>
      <c r="Q2581" s="0" t="str">
        <f aca="false">IF(ISBLANK(A2581),"",SUMIF($A$3:$A2581,Q$2,$B$3:$B2581))</f>
        <v/>
      </c>
      <c r="R2581" s="0" t="str">
        <f aca="false">IF(ISBLANK(A2581),"",SUMIF($A$3:$A2581,R$2,$B$3:$B2581))</f>
        <v/>
      </c>
      <c r="T2581" s="9" t="str">
        <f aca="false">IF(ISBLANK(A2581),"",IF($A2581=T$2,$C2581,T2580))</f>
        <v/>
      </c>
      <c r="U2581" s="9" t="str">
        <f aca="false">IF(ISBLANK(A2581),"",IF($A2581=U$2,$C2581,U2580))</f>
        <v/>
      </c>
      <c r="V2581" s="9" t="str">
        <f aca="false">IF(ISBLANK(A2581),"",IF($A2581=V$2,$C2581,V2580))</f>
        <v/>
      </c>
      <c r="W2581" s="9" t="str">
        <f aca="false">IF(ISBLANK(A2581),"",IF($A2581=W$2,$C2581,W2580))</f>
        <v/>
      </c>
    </row>
    <row r="2582" customFormat="false" ht="14.1" hidden="false" customHeight="false" outlineLevel="0" collapsed="false">
      <c r="H2582" s="8" t="n">
        <f aca="false">IF(ISBLANK(D2582),,LEFT(D2582,LEN(D2582)-6)*1)</f>
        <v>0</v>
      </c>
      <c r="I2582" s="9" t="str">
        <f aca="false">IF(ISBLANK(A2582),"",-B2582*C2582)</f>
        <v/>
      </c>
      <c r="J2582" s="9" t="str">
        <f aca="false">IF(ISBLANK(A2582),"",-SUM(I$3:I2582))</f>
        <v/>
      </c>
      <c r="K2582" s="9" t="str">
        <f aca="false">IF(ISBLANK(A2582),"",SUMPRODUCT(O2582:R2582,T2582:W2582)-J2582)</f>
        <v/>
      </c>
      <c r="L2582" s="5" t="str">
        <f aca="false">IF(ISBLANK(A2582),"",K2582/$M$1)</f>
        <v/>
      </c>
      <c r="M2582" s="5" t="str">
        <f aca="false">IF(ISBLANK(A2582),"",K2582/($M$1+SUM(K$3:K2581)))</f>
        <v/>
      </c>
      <c r="N2582" s="0" t="str">
        <f aca="false">IF(ISBLANK(A2582),"",IF(H2583=0,NETWORKDAYS($H$3,H2582,holiday!$B$2:$B$10),IF(DAY(H2582)&lt;DAY(H2583),NETWORKDAYS($H$3,H2582,holiday!$B$2:$B$10),0)))</f>
        <v/>
      </c>
      <c r="O2582" s="0" t="str">
        <f aca="false">IF(ISBLANK(A2582),"",SUMIF($A$3:$A2582,O$2,$B$3:$B2582))</f>
        <v/>
      </c>
      <c r="P2582" s="0" t="str">
        <f aca="false">IF(ISBLANK(A2582),"",SUMIF($A$3:$A2582,P$2,$B$3:$B2582))</f>
        <v/>
      </c>
      <c r="Q2582" s="0" t="str">
        <f aca="false">IF(ISBLANK(A2582),"",SUMIF($A$3:$A2582,Q$2,$B$3:$B2582))</f>
        <v/>
      </c>
      <c r="R2582" s="0" t="str">
        <f aca="false">IF(ISBLANK(A2582),"",SUMIF($A$3:$A2582,R$2,$B$3:$B2582))</f>
        <v/>
      </c>
      <c r="T2582" s="9" t="str">
        <f aca="false">IF(ISBLANK(A2582),"",IF($A2582=T$2,$C2582,T2581))</f>
        <v/>
      </c>
      <c r="U2582" s="9" t="str">
        <f aca="false">IF(ISBLANK(A2582),"",IF($A2582=U$2,$C2582,U2581))</f>
        <v/>
      </c>
      <c r="V2582" s="9" t="str">
        <f aca="false">IF(ISBLANK(A2582),"",IF($A2582=V$2,$C2582,V2581))</f>
        <v/>
      </c>
      <c r="W2582" s="9" t="str">
        <f aca="false">IF(ISBLANK(A2582),"",IF($A2582=W$2,$C2582,W2581))</f>
        <v/>
      </c>
    </row>
    <row r="2583" customFormat="false" ht="14.1" hidden="false" customHeight="false" outlineLevel="0" collapsed="false">
      <c r="H2583" s="8" t="n">
        <f aca="false">IF(ISBLANK(D2583),,LEFT(D2583,LEN(D2583)-6)*1)</f>
        <v>0</v>
      </c>
      <c r="I2583" s="9" t="str">
        <f aca="false">IF(ISBLANK(A2583),"",-B2583*C2583)</f>
        <v/>
      </c>
      <c r="J2583" s="9" t="str">
        <f aca="false">IF(ISBLANK(A2583),"",-SUM(I$3:I2583))</f>
        <v/>
      </c>
      <c r="K2583" s="9" t="str">
        <f aca="false">IF(ISBLANK(A2583),"",SUMPRODUCT(O2583:R2583,T2583:W2583)-J2583)</f>
        <v/>
      </c>
      <c r="L2583" s="5" t="str">
        <f aca="false">IF(ISBLANK(A2583),"",K2583/$M$1)</f>
        <v/>
      </c>
      <c r="M2583" s="5" t="str">
        <f aca="false">IF(ISBLANK(A2583),"",K2583/($M$1+SUM(K$3:K2582)))</f>
        <v/>
      </c>
      <c r="N2583" s="0" t="str">
        <f aca="false">IF(ISBLANK(A2583),"",IF(H2584=0,NETWORKDAYS($H$3,H2583,holiday!$B$2:$B$10),IF(DAY(H2583)&lt;DAY(H2584),NETWORKDAYS($H$3,H2583,holiday!$B$2:$B$10),0)))</f>
        <v/>
      </c>
      <c r="O2583" s="0" t="str">
        <f aca="false">IF(ISBLANK(A2583),"",SUMIF($A$3:$A2583,O$2,$B$3:$B2583))</f>
        <v/>
      </c>
      <c r="P2583" s="0" t="str">
        <f aca="false">IF(ISBLANK(A2583),"",SUMIF($A$3:$A2583,P$2,$B$3:$B2583))</f>
        <v/>
      </c>
      <c r="Q2583" s="0" t="str">
        <f aca="false">IF(ISBLANK(A2583),"",SUMIF($A$3:$A2583,Q$2,$B$3:$B2583))</f>
        <v/>
      </c>
      <c r="R2583" s="0" t="str">
        <f aca="false">IF(ISBLANK(A2583),"",SUMIF($A$3:$A2583,R$2,$B$3:$B2583))</f>
        <v/>
      </c>
      <c r="T2583" s="9" t="str">
        <f aca="false">IF(ISBLANK(A2583),"",IF($A2583=T$2,$C2583,T2582))</f>
        <v/>
      </c>
      <c r="U2583" s="9" t="str">
        <f aca="false">IF(ISBLANK(A2583),"",IF($A2583=U$2,$C2583,U2582))</f>
        <v/>
      </c>
      <c r="V2583" s="9" t="str">
        <f aca="false">IF(ISBLANK(A2583),"",IF($A2583=V$2,$C2583,V2582))</f>
        <v/>
      </c>
      <c r="W2583" s="9" t="str">
        <f aca="false">IF(ISBLANK(A2583),"",IF($A2583=W$2,$C2583,W2582))</f>
        <v/>
      </c>
    </row>
    <row r="2584" customFormat="false" ht="14.1" hidden="false" customHeight="false" outlineLevel="0" collapsed="false">
      <c r="H2584" s="8" t="n">
        <f aca="false">IF(ISBLANK(D2584),,LEFT(D2584,LEN(D2584)-6)*1)</f>
        <v>0</v>
      </c>
      <c r="I2584" s="9" t="str">
        <f aca="false">IF(ISBLANK(A2584),"",-B2584*C2584)</f>
        <v/>
      </c>
      <c r="J2584" s="9" t="str">
        <f aca="false">IF(ISBLANK(A2584),"",-SUM(I$3:I2584))</f>
        <v/>
      </c>
      <c r="K2584" s="9" t="str">
        <f aca="false">IF(ISBLANK(A2584),"",SUMPRODUCT(O2584:R2584,T2584:W2584)-J2584)</f>
        <v/>
      </c>
      <c r="L2584" s="5" t="str">
        <f aca="false">IF(ISBLANK(A2584),"",K2584/$M$1)</f>
        <v/>
      </c>
      <c r="M2584" s="5" t="str">
        <f aca="false">IF(ISBLANK(A2584),"",K2584/($M$1+SUM(K$3:K2583)))</f>
        <v/>
      </c>
      <c r="N2584" s="0" t="str">
        <f aca="false">IF(ISBLANK(A2584),"",IF(H2585=0,NETWORKDAYS($H$3,H2584,holiday!$B$2:$B$10),IF(DAY(H2584)&lt;DAY(H2585),NETWORKDAYS($H$3,H2584,holiday!$B$2:$B$10),0)))</f>
        <v/>
      </c>
      <c r="O2584" s="0" t="str">
        <f aca="false">IF(ISBLANK(A2584),"",SUMIF($A$3:$A2584,O$2,$B$3:$B2584))</f>
        <v/>
      </c>
      <c r="P2584" s="0" t="str">
        <f aca="false">IF(ISBLANK(A2584),"",SUMIF($A$3:$A2584,P$2,$B$3:$B2584))</f>
        <v/>
      </c>
      <c r="Q2584" s="0" t="str">
        <f aca="false">IF(ISBLANK(A2584),"",SUMIF($A$3:$A2584,Q$2,$B$3:$B2584))</f>
        <v/>
      </c>
      <c r="R2584" s="0" t="str">
        <f aca="false">IF(ISBLANK(A2584),"",SUMIF($A$3:$A2584,R$2,$B$3:$B2584))</f>
        <v/>
      </c>
      <c r="T2584" s="9" t="str">
        <f aca="false">IF(ISBLANK(A2584),"",IF($A2584=T$2,$C2584,T2583))</f>
        <v/>
      </c>
      <c r="U2584" s="9" t="str">
        <f aca="false">IF(ISBLANK(A2584),"",IF($A2584=U$2,$C2584,U2583))</f>
        <v/>
      </c>
      <c r="V2584" s="9" t="str">
        <f aca="false">IF(ISBLANK(A2584),"",IF($A2584=V$2,$C2584,V2583))</f>
        <v/>
      </c>
      <c r="W2584" s="9" t="str">
        <f aca="false">IF(ISBLANK(A2584),"",IF($A2584=W$2,$C2584,W2583))</f>
        <v/>
      </c>
    </row>
    <row r="2585" customFormat="false" ht="14.1" hidden="false" customHeight="false" outlineLevel="0" collapsed="false">
      <c r="H2585" s="8" t="n">
        <f aca="false">IF(ISBLANK(D2585),,LEFT(D2585,LEN(D2585)-6)*1)</f>
        <v>0</v>
      </c>
      <c r="I2585" s="9" t="str">
        <f aca="false">IF(ISBLANK(A2585),"",-B2585*C2585)</f>
        <v/>
      </c>
      <c r="J2585" s="9" t="str">
        <f aca="false">IF(ISBLANK(A2585),"",-SUM(I$3:I2585))</f>
        <v/>
      </c>
      <c r="K2585" s="9" t="str">
        <f aca="false">IF(ISBLANK(A2585),"",SUMPRODUCT(O2585:R2585,T2585:W2585)-J2585)</f>
        <v/>
      </c>
      <c r="L2585" s="5" t="str">
        <f aca="false">IF(ISBLANK(A2585),"",K2585/$M$1)</f>
        <v/>
      </c>
      <c r="M2585" s="5" t="str">
        <f aca="false">IF(ISBLANK(A2585),"",K2585/($M$1+SUM(K$3:K2584)))</f>
        <v/>
      </c>
      <c r="N2585" s="0" t="str">
        <f aca="false">IF(ISBLANK(A2585),"",IF(H2586=0,NETWORKDAYS($H$3,H2585,holiday!$B$2:$B$10),IF(DAY(H2585)&lt;DAY(H2586),NETWORKDAYS($H$3,H2585,holiday!$B$2:$B$10),0)))</f>
        <v/>
      </c>
      <c r="O2585" s="0" t="str">
        <f aca="false">IF(ISBLANK(A2585),"",SUMIF($A$3:$A2585,O$2,$B$3:$B2585))</f>
        <v/>
      </c>
      <c r="P2585" s="0" t="str">
        <f aca="false">IF(ISBLANK(A2585),"",SUMIF($A$3:$A2585,P$2,$B$3:$B2585))</f>
        <v/>
      </c>
      <c r="Q2585" s="0" t="str">
        <f aca="false">IF(ISBLANK(A2585),"",SUMIF($A$3:$A2585,Q$2,$B$3:$B2585))</f>
        <v/>
      </c>
      <c r="R2585" s="0" t="str">
        <f aca="false">IF(ISBLANK(A2585),"",SUMIF($A$3:$A2585,R$2,$B$3:$B2585))</f>
        <v/>
      </c>
      <c r="T2585" s="9" t="str">
        <f aca="false">IF(ISBLANK(A2585),"",IF($A2585=T$2,$C2585,T2584))</f>
        <v/>
      </c>
      <c r="U2585" s="9" t="str">
        <f aca="false">IF(ISBLANK(A2585),"",IF($A2585=U$2,$C2585,U2584))</f>
        <v/>
      </c>
      <c r="V2585" s="9" t="str">
        <f aca="false">IF(ISBLANK(A2585),"",IF($A2585=V$2,$C2585,V2584))</f>
        <v/>
      </c>
      <c r="W2585" s="9" t="str">
        <f aca="false">IF(ISBLANK(A2585),"",IF($A2585=W$2,$C2585,W2584))</f>
        <v/>
      </c>
    </row>
    <row r="2586" customFormat="false" ht="14.1" hidden="false" customHeight="false" outlineLevel="0" collapsed="false">
      <c r="H2586" s="8" t="n">
        <f aca="false">IF(ISBLANK(D2586),,LEFT(D2586,LEN(D2586)-6)*1)</f>
        <v>0</v>
      </c>
      <c r="I2586" s="9" t="str">
        <f aca="false">IF(ISBLANK(A2586),"",-B2586*C2586)</f>
        <v/>
      </c>
      <c r="J2586" s="9" t="str">
        <f aca="false">IF(ISBLANK(A2586),"",-SUM(I$3:I2586))</f>
        <v/>
      </c>
      <c r="K2586" s="9" t="str">
        <f aca="false">IF(ISBLANK(A2586),"",SUMPRODUCT(O2586:R2586,T2586:W2586)-J2586)</f>
        <v/>
      </c>
      <c r="L2586" s="5" t="str">
        <f aca="false">IF(ISBLANK(A2586),"",K2586/$M$1)</f>
        <v/>
      </c>
      <c r="M2586" s="5" t="str">
        <f aca="false">IF(ISBLANK(A2586),"",K2586/($M$1+SUM(K$3:K2585)))</f>
        <v/>
      </c>
      <c r="N2586" s="0" t="str">
        <f aca="false">IF(ISBLANK(A2586),"",IF(H2587=0,NETWORKDAYS($H$3,H2586,holiday!$B$2:$B$10),IF(DAY(H2586)&lt;DAY(H2587),NETWORKDAYS($H$3,H2586,holiday!$B$2:$B$10),0)))</f>
        <v/>
      </c>
      <c r="O2586" s="0" t="str">
        <f aca="false">IF(ISBLANK(A2586),"",SUMIF($A$3:$A2586,O$2,$B$3:$B2586))</f>
        <v/>
      </c>
      <c r="P2586" s="0" t="str">
        <f aca="false">IF(ISBLANK(A2586),"",SUMIF($A$3:$A2586,P$2,$B$3:$B2586))</f>
        <v/>
      </c>
      <c r="Q2586" s="0" t="str">
        <f aca="false">IF(ISBLANK(A2586),"",SUMIF($A$3:$A2586,Q$2,$B$3:$B2586))</f>
        <v/>
      </c>
      <c r="R2586" s="0" t="str">
        <f aca="false">IF(ISBLANK(A2586),"",SUMIF($A$3:$A2586,R$2,$B$3:$B2586))</f>
        <v/>
      </c>
      <c r="T2586" s="9" t="str">
        <f aca="false">IF(ISBLANK(A2586),"",IF($A2586=T$2,$C2586,T2585))</f>
        <v/>
      </c>
      <c r="U2586" s="9" t="str">
        <f aca="false">IF(ISBLANK(A2586),"",IF($A2586=U$2,$C2586,U2585))</f>
        <v/>
      </c>
      <c r="V2586" s="9" t="str">
        <f aca="false">IF(ISBLANK(A2586),"",IF($A2586=V$2,$C2586,V2585))</f>
        <v/>
      </c>
      <c r="W2586" s="9" t="str">
        <f aca="false">IF(ISBLANK(A2586),"",IF($A2586=W$2,$C2586,W2585))</f>
        <v/>
      </c>
    </row>
    <row r="2587" customFormat="false" ht="14.1" hidden="false" customHeight="false" outlineLevel="0" collapsed="false">
      <c r="H2587" s="8" t="n">
        <f aca="false">IF(ISBLANK(D2587),,LEFT(D2587,LEN(D2587)-6)*1)</f>
        <v>0</v>
      </c>
      <c r="I2587" s="9" t="str">
        <f aca="false">IF(ISBLANK(A2587),"",-B2587*C2587)</f>
        <v/>
      </c>
      <c r="J2587" s="9" t="str">
        <f aca="false">IF(ISBLANK(A2587),"",-SUM(I$3:I2587))</f>
        <v/>
      </c>
      <c r="K2587" s="9" t="str">
        <f aca="false">IF(ISBLANK(A2587),"",SUMPRODUCT(O2587:R2587,T2587:W2587)-J2587)</f>
        <v/>
      </c>
      <c r="L2587" s="5" t="str">
        <f aca="false">IF(ISBLANK(A2587),"",K2587/$M$1)</f>
        <v/>
      </c>
      <c r="M2587" s="5" t="str">
        <f aca="false">IF(ISBLANK(A2587),"",K2587/($M$1+SUM(K$3:K2586)))</f>
        <v/>
      </c>
      <c r="N2587" s="0" t="str">
        <f aca="false">IF(ISBLANK(A2587),"",IF(H2588=0,NETWORKDAYS($H$3,H2587,holiday!$B$2:$B$10),IF(DAY(H2587)&lt;DAY(H2588),NETWORKDAYS($H$3,H2587,holiday!$B$2:$B$10),0)))</f>
        <v/>
      </c>
      <c r="O2587" s="0" t="str">
        <f aca="false">IF(ISBLANK(A2587),"",SUMIF($A$3:$A2587,O$2,$B$3:$B2587))</f>
        <v/>
      </c>
      <c r="P2587" s="0" t="str">
        <f aca="false">IF(ISBLANK(A2587),"",SUMIF($A$3:$A2587,P$2,$B$3:$B2587))</f>
        <v/>
      </c>
      <c r="Q2587" s="0" t="str">
        <f aca="false">IF(ISBLANK(A2587),"",SUMIF($A$3:$A2587,Q$2,$B$3:$B2587))</f>
        <v/>
      </c>
      <c r="R2587" s="0" t="str">
        <f aca="false">IF(ISBLANK(A2587),"",SUMIF($A$3:$A2587,R$2,$B$3:$B2587))</f>
        <v/>
      </c>
      <c r="T2587" s="9" t="str">
        <f aca="false">IF(ISBLANK(A2587),"",IF($A2587=T$2,$C2587,T2586))</f>
        <v/>
      </c>
      <c r="U2587" s="9" t="str">
        <f aca="false">IF(ISBLANK(A2587),"",IF($A2587=U$2,$C2587,U2586))</f>
        <v/>
      </c>
      <c r="V2587" s="9" t="str">
        <f aca="false">IF(ISBLANK(A2587),"",IF($A2587=V$2,$C2587,V2586))</f>
        <v/>
      </c>
      <c r="W2587" s="9" t="str">
        <f aca="false">IF(ISBLANK(A2587),"",IF($A2587=W$2,$C2587,W2586))</f>
        <v/>
      </c>
    </row>
    <row r="2588" customFormat="false" ht="14.1" hidden="false" customHeight="false" outlineLevel="0" collapsed="false">
      <c r="H2588" s="8" t="n">
        <f aca="false">IF(ISBLANK(D2588),,LEFT(D2588,LEN(D2588)-6)*1)</f>
        <v>0</v>
      </c>
      <c r="I2588" s="9" t="str">
        <f aca="false">IF(ISBLANK(A2588),"",-B2588*C2588)</f>
        <v/>
      </c>
      <c r="J2588" s="9" t="str">
        <f aca="false">IF(ISBLANK(A2588),"",-SUM(I$3:I2588))</f>
        <v/>
      </c>
      <c r="K2588" s="9" t="str">
        <f aca="false">IF(ISBLANK(A2588),"",SUMPRODUCT(O2588:R2588,T2588:W2588)-J2588)</f>
        <v/>
      </c>
      <c r="L2588" s="5" t="str">
        <f aca="false">IF(ISBLANK(A2588),"",K2588/$M$1)</f>
        <v/>
      </c>
      <c r="M2588" s="5" t="str">
        <f aca="false">IF(ISBLANK(A2588),"",K2588/($M$1+SUM(K$3:K2587)))</f>
        <v/>
      </c>
      <c r="N2588" s="0" t="str">
        <f aca="false">IF(ISBLANK(A2588),"",IF(H2589=0,NETWORKDAYS($H$3,H2588,holiday!$B$2:$B$10),IF(DAY(H2588)&lt;DAY(H2589),NETWORKDAYS($H$3,H2588,holiday!$B$2:$B$10),0)))</f>
        <v/>
      </c>
      <c r="O2588" s="0" t="str">
        <f aca="false">IF(ISBLANK(A2588),"",SUMIF($A$3:$A2588,O$2,$B$3:$B2588))</f>
        <v/>
      </c>
      <c r="P2588" s="0" t="str">
        <f aca="false">IF(ISBLANK(A2588),"",SUMIF($A$3:$A2588,P$2,$B$3:$B2588))</f>
        <v/>
      </c>
      <c r="Q2588" s="0" t="str">
        <f aca="false">IF(ISBLANK(A2588),"",SUMIF($A$3:$A2588,Q$2,$B$3:$B2588))</f>
        <v/>
      </c>
      <c r="R2588" s="0" t="str">
        <f aca="false">IF(ISBLANK(A2588),"",SUMIF($A$3:$A2588,R$2,$B$3:$B2588))</f>
        <v/>
      </c>
      <c r="T2588" s="9" t="str">
        <f aca="false">IF(ISBLANK(A2588),"",IF($A2588=T$2,$C2588,T2587))</f>
        <v/>
      </c>
      <c r="U2588" s="9" t="str">
        <f aca="false">IF(ISBLANK(A2588),"",IF($A2588=U$2,$C2588,U2587))</f>
        <v/>
      </c>
      <c r="V2588" s="9" t="str">
        <f aca="false">IF(ISBLANK(A2588),"",IF($A2588=V$2,$C2588,V2587))</f>
        <v/>
      </c>
      <c r="W2588" s="9" t="str">
        <f aca="false">IF(ISBLANK(A2588),"",IF($A2588=W$2,$C2588,W2587))</f>
        <v/>
      </c>
    </row>
    <row r="2589" customFormat="false" ht="14.1" hidden="false" customHeight="false" outlineLevel="0" collapsed="false">
      <c r="H2589" s="8" t="n">
        <f aca="false">IF(ISBLANK(D2589),,LEFT(D2589,LEN(D2589)-6)*1)</f>
        <v>0</v>
      </c>
      <c r="I2589" s="9" t="str">
        <f aca="false">IF(ISBLANK(A2589),"",-B2589*C2589)</f>
        <v/>
      </c>
      <c r="J2589" s="9" t="str">
        <f aca="false">IF(ISBLANK(A2589),"",-SUM(I$3:I2589))</f>
        <v/>
      </c>
      <c r="K2589" s="9" t="str">
        <f aca="false">IF(ISBLANK(A2589),"",SUMPRODUCT(O2589:R2589,T2589:W2589)-J2589)</f>
        <v/>
      </c>
      <c r="L2589" s="5" t="str">
        <f aca="false">IF(ISBLANK(A2589),"",K2589/$M$1)</f>
        <v/>
      </c>
      <c r="M2589" s="5" t="str">
        <f aca="false">IF(ISBLANK(A2589),"",K2589/($M$1+SUM(K$3:K2588)))</f>
        <v/>
      </c>
      <c r="N2589" s="0" t="str">
        <f aca="false">IF(ISBLANK(A2589),"",IF(H2590=0,NETWORKDAYS($H$3,H2589,holiday!$B$2:$B$10),IF(DAY(H2589)&lt;DAY(H2590),NETWORKDAYS($H$3,H2589,holiday!$B$2:$B$10),0)))</f>
        <v/>
      </c>
      <c r="O2589" s="0" t="str">
        <f aca="false">IF(ISBLANK(A2589),"",SUMIF($A$3:$A2589,O$2,$B$3:$B2589))</f>
        <v/>
      </c>
      <c r="P2589" s="0" t="str">
        <f aca="false">IF(ISBLANK(A2589),"",SUMIF($A$3:$A2589,P$2,$B$3:$B2589))</f>
        <v/>
      </c>
      <c r="Q2589" s="0" t="str">
        <f aca="false">IF(ISBLANK(A2589),"",SUMIF($A$3:$A2589,Q$2,$B$3:$B2589))</f>
        <v/>
      </c>
      <c r="R2589" s="0" t="str">
        <f aca="false">IF(ISBLANK(A2589),"",SUMIF($A$3:$A2589,R$2,$B$3:$B2589))</f>
        <v/>
      </c>
      <c r="T2589" s="9" t="str">
        <f aca="false">IF(ISBLANK(A2589),"",IF($A2589=T$2,$C2589,T2588))</f>
        <v/>
      </c>
      <c r="U2589" s="9" t="str">
        <f aca="false">IF(ISBLANK(A2589),"",IF($A2589=U$2,$C2589,U2588))</f>
        <v/>
      </c>
      <c r="V2589" s="9" t="str">
        <f aca="false">IF(ISBLANK(A2589),"",IF($A2589=V$2,$C2589,V2588))</f>
        <v/>
      </c>
      <c r="W2589" s="9" t="str">
        <f aca="false">IF(ISBLANK(A2589),"",IF($A2589=W$2,$C2589,W2588))</f>
        <v/>
      </c>
    </row>
    <row r="2590" customFormat="false" ht="14.1" hidden="false" customHeight="false" outlineLevel="0" collapsed="false">
      <c r="H2590" s="8" t="n">
        <f aca="false">IF(ISBLANK(D2590),,LEFT(D2590,LEN(D2590)-6)*1)</f>
        <v>0</v>
      </c>
      <c r="I2590" s="9" t="str">
        <f aca="false">IF(ISBLANK(A2590),"",-B2590*C2590)</f>
        <v/>
      </c>
      <c r="J2590" s="9" t="str">
        <f aca="false">IF(ISBLANK(A2590),"",-SUM(I$3:I2590))</f>
        <v/>
      </c>
      <c r="K2590" s="9" t="str">
        <f aca="false">IF(ISBLANK(A2590),"",SUMPRODUCT(O2590:R2590,T2590:W2590)-J2590)</f>
        <v/>
      </c>
      <c r="L2590" s="5" t="str">
        <f aca="false">IF(ISBLANK(A2590),"",K2590/$M$1)</f>
        <v/>
      </c>
      <c r="M2590" s="5" t="str">
        <f aca="false">IF(ISBLANK(A2590),"",K2590/($M$1+SUM(K$3:K2589)))</f>
        <v/>
      </c>
      <c r="N2590" s="0" t="str">
        <f aca="false">IF(ISBLANK(A2590),"",IF(H2591=0,NETWORKDAYS($H$3,H2590,holiday!$B$2:$B$10),IF(DAY(H2590)&lt;DAY(H2591),NETWORKDAYS($H$3,H2590,holiday!$B$2:$B$10),0)))</f>
        <v/>
      </c>
      <c r="O2590" s="0" t="str">
        <f aca="false">IF(ISBLANK(A2590),"",SUMIF($A$3:$A2590,O$2,$B$3:$B2590))</f>
        <v/>
      </c>
      <c r="P2590" s="0" t="str">
        <f aca="false">IF(ISBLANK(A2590),"",SUMIF($A$3:$A2590,P$2,$B$3:$B2590))</f>
        <v/>
      </c>
      <c r="Q2590" s="0" t="str">
        <f aca="false">IF(ISBLANK(A2590),"",SUMIF($A$3:$A2590,Q$2,$B$3:$B2590))</f>
        <v/>
      </c>
      <c r="R2590" s="0" t="str">
        <f aca="false">IF(ISBLANK(A2590),"",SUMIF($A$3:$A2590,R$2,$B$3:$B2590))</f>
        <v/>
      </c>
      <c r="T2590" s="9" t="str">
        <f aca="false">IF(ISBLANK(A2590),"",IF($A2590=T$2,$C2590,T2589))</f>
        <v/>
      </c>
      <c r="U2590" s="9" t="str">
        <f aca="false">IF(ISBLANK(A2590),"",IF($A2590=U$2,$C2590,U2589))</f>
        <v/>
      </c>
      <c r="V2590" s="9" t="str">
        <f aca="false">IF(ISBLANK(A2590),"",IF($A2590=V$2,$C2590,V2589))</f>
        <v/>
      </c>
      <c r="W2590" s="9" t="str">
        <f aca="false">IF(ISBLANK(A2590),"",IF($A2590=W$2,$C2590,W2589))</f>
        <v/>
      </c>
    </row>
    <row r="2591" customFormat="false" ht="14.1" hidden="false" customHeight="false" outlineLevel="0" collapsed="false">
      <c r="H2591" s="8" t="n">
        <f aca="false">IF(ISBLANK(D2591),,LEFT(D2591,LEN(D2591)-6)*1)</f>
        <v>0</v>
      </c>
      <c r="I2591" s="9" t="str">
        <f aca="false">IF(ISBLANK(A2591),"",-B2591*C2591)</f>
        <v/>
      </c>
      <c r="J2591" s="9" t="str">
        <f aca="false">IF(ISBLANK(A2591),"",-SUM(I$3:I2591))</f>
        <v/>
      </c>
      <c r="K2591" s="9" t="str">
        <f aca="false">IF(ISBLANK(A2591),"",SUMPRODUCT(O2591:R2591,T2591:W2591)-J2591)</f>
        <v/>
      </c>
      <c r="L2591" s="5" t="str">
        <f aca="false">IF(ISBLANK(A2591),"",K2591/$M$1)</f>
        <v/>
      </c>
      <c r="M2591" s="5" t="str">
        <f aca="false">IF(ISBLANK(A2591),"",K2591/($M$1+SUM(K$3:K2590)))</f>
        <v/>
      </c>
      <c r="N2591" s="0" t="str">
        <f aca="false">IF(ISBLANK(A2591),"",IF(H2592=0,NETWORKDAYS($H$3,H2591,holiday!$B$2:$B$10),IF(DAY(H2591)&lt;DAY(H2592),NETWORKDAYS($H$3,H2591,holiday!$B$2:$B$10),0)))</f>
        <v/>
      </c>
      <c r="O2591" s="0" t="str">
        <f aca="false">IF(ISBLANK(A2591),"",SUMIF($A$3:$A2591,O$2,$B$3:$B2591))</f>
        <v/>
      </c>
      <c r="P2591" s="0" t="str">
        <f aca="false">IF(ISBLANK(A2591),"",SUMIF($A$3:$A2591,P$2,$B$3:$B2591))</f>
        <v/>
      </c>
      <c r="Q2591" s="0" t="str">
        <f aca="false">IF(ISBLANK(A2591),"",SUMIF($A$3:$A2591,Q$2,$B$3:$B2591))</f>
        <v/>
      </c>
      <c r="R2591" s="0" t="str">
        <f aca="false">IF(ISBLANK(A2591),"",SUMIF($A$3:$A2591,R$2,$B$3:$B2591))</f>
        <v/>
      </c>
      <c r="T2591" s="9" t="str">
        <f aca="false">IF(ISBLANK(A2591),"",IF($A2591=T$2,$C2591,T2590))</f>
        <v/>
      </c>
      <c r="U2591" s="9" t="str">
        <f aca="false">IF(ISBLANK(A2591),"",IF($A2591=U$2,$C2591,U2590))</f>
        <v/>
      </c>
      <c r="V2591" s="9" t="str">
        <f aca="false">IF(ISBLANK(A2591),"",IF($A2591=V$2,$C2591,V2590))</f>
        <v/>
      </c>
      <c r="W2591" s="9" t="str">
        <f aca="false">IF(ISBLANK(A2591),"",IF($A2591=W$2,$C2591,W2590))</f>
        <v/>
      </c>
    </row>
    <row r="2592" customFormat="false" ht="14.1" hidden="false" customHeight="false" outlineLevel="0" collapsed="false">
      <c r="H2592" s="8" t="n">
        <f aca="false">IF(ISBLANK(D2592),,LEFT(D2592,LEN(D2592)-6)*1)</f>
        <v>0</v>
      </c>
      <c r="I2592" s="9" t="str">
        <f aca="false">IF(ISBLANK(A2592),"",-B2592*C2592)</f>
        <v/>
      </c>
      <c r="J2592" s="9" t="str">
        <f aca="false">IF(ISBLANK(A2592),"",-SUM(I$3:I2592))</f>
        <v/>
      </c>
      <c r="K2592" s="9" t="str">
        <f aca="false">IF(ISBLANK(A2592),"",SUMPRODUCT(O2592:R2592,T2592:W2592)-J2592)</f>
        <v/>
      </c>
      <c r="L2592" s="5" t="str">
        <f aca="false">IF(ISBLANK(A2592),"",K2592/$M$1)</f>
        <v/>
      </c>
      <c r="M2592" s="5" t="str">
        <f aca="false">IF(ISBLANK(A2592),"",K2592/($M$1+SUM(K$3:K2591)))</f>
        <v/>
      </c>
      <c r="N2592" s="0" t="str">
        <f aca="false">IF(ISBLANK(A2592),"",IF(H2593=0,NETWORKDAYS($H$3,H2592,holiday!$B$2:$B$10),IF(DAY(H2592)&lt;DAY(H2593),NETWORKDAYS($H$3,H2592,holiday!$B$2:$B$10),0)))</f>
        <v/>
      </c>
      <c r="O2592" s="0" t="str">
        <f aca="false">IF(ISBLANK(A2592),"",SUMIF($A$3:$A2592,O$2,$B$3:$B2592))</f>
        <v/>
      </c>
      <c r="P2592" s="0" t="str">
        <f aca="false">IF(ISBLANK(A2592),"",SUMIF($A$3:$A2592,P$2,$B$3:$B2592))</f>
        <v/>
      </c>
      <c r="Q2592" s="0" t="str">
        <f aca="false">IF(ISBLANK(A2592),"",SUMIF($A$3:$A2592,Q$2,$B$3:$B2592))</f>
        <v/>
      </c>
      <c r="R2592" s="0" t="str">
        <f aca="false">IF(ISBLANK(A2592),"",SUMIF($A$3:$A2592,R$2,$B$3:$B2592))</f>
        <v/>
      </c>
      <c r="T2592" s="9" t="str">
        <f aca="false">IF(ISBLANK(A2592),"",IF($A2592=T$2,$C2592,T2591))</f>
        <v/>
      </c>
      <c r="U2592" s="9" t="str">
        <f aca="false">IF(ISBLANK(A2592),"",IF($A2592=U$2,$C2592,U2591))</f>
        <v/>
      </c>
      <c r="V2592" s="9" t="str">
        <f aca="false">IF(ISBLANK(A2592),"",IF($A2592=V$2,$C2592,V2591))</f>
        <v/>
      </c>
      <c r="W2592" s="9" t="str">
        <f aca="false">IF(ISBLANK(A2592),"",IF($A2592=W$2,$C2592,W2591))</f>
        <v/>
      </c>
    </row>
    <row r="2593" customFormat="false" ht="14.1" hidden="false" customHeight="false" outlineLevel="0" collapsed="false">
      <c r="H2593" s="8" t="n">
        <f aca="false">IF(ISBLANK(D2593),,LEFT(D2593,LEN(D2593)-6)*1)</f>
        <v>0</v>
      </c>
      <c r="I2593" s="9" t="str">
        <f aca="false">IF(ISBLANK(A2593),"",-B2593*C2593)</f>
        <v/>
      </c>
      <c r="J2593" s="9" t="str">
        <f aca="false">IF(ISBLANK(A2593),"",-SUM(I$3:I2593))</f>
        <v/>
      </c>
      <c r="K2593" s="9" t="str">
        <f aca="false">IF(ISBLANK(A2593),"",SUMPRODUCT(O2593:R2593,T2593:W2593)-J2593)</f>
        <v/>
      </c>
      <c r="L2593" s="5" t="str">
        <f aca="false">IF(ISBLANK(A2593),"",K2593/$M$1)</f>
        <v/>
      </c>
      <c r="M2593" s="5" t="str">
        <f aca="false">IF(ISBLANK(A2593),"",K2593/($M$1+SUM(K$3:K2592)))</f>
        <v/>
      </c>
      <c r="N2593" s="0" t="str">
        <f aca="false">IF(ISBLANK(A2593),"",IF(H2594=0,NETWORKDAYS($H$3,H2593,holiday!$B$2:$B$10),IF(DAY(H2593)&lt;DAY(H2594),NETWORKDAYS($H$3,H2593,holiday!$B$2:$B$10),0)))</f>
        <v/>
      </c>
      <c r="O2593" s="0" t="str">
        <f aca="false">IF(ISBLANK(A2593),"",SUMIF($A$3:$A2593,O$2,$B$3:$B2593))</f>
        <v/>
      </c>
      <c r="P2593" s="0" t="str">
        <f aca="false">IF(ISBLANK(A2593),"",SUMIF($A$3:$A2593,P$2,$B$3:$B2593))</f>
        <v/>
      </c>
      <c r="Q2593" s="0" t="str">
        <f aca="false">IF(ISBLANK(A2593),"",SUMIF($A$3:$A2593,Q$2,$B$3:$B2593))</f>
        <v/>
      </c>
      <c r="R2593" s="0" t="str">
        <f aca="false">IF(ISBLANK(A2593),"",SUMIF($A$3:$A2593,R$2,$B$3:$B2593))</f>
        <v/>
      </c>
      <c r="T2593" s="9" t="str">
        <f aca="false">IF(ISBLANK(A2593),"",IF($A2593=T$2,$C2593,T2592))</f>
        <v/>
      </c>
      <c r="U2593" s="9" t="str">
        <f aca="false">IF(ISBLANK(A2593),"",IF($A2593=U$2,$C2593,U2592))</f>
        <v/>
      </c>
      <c r="V2593" s="9" t="str">
        <f aca="false">IF(ISBLANK(A2593),"",IF($A2593=V$2,$C2593,V2592))</f>
        <v/>
      </c>
      <c r="W2593" s="9" t="str">
        <f aca="false">IF(ISBLANK(A2593),"",IF($A2593=W$2,$C2593,W2592))</f>
        <v/>
      </c>
    </row>
    <row r="2594" customFormat="false" ht="14.1" hidden="false" customHeight="false" outlineLevel="0" collapsed="false">
      <c r="H2594" s="8" t="n">
        <f aca="false">IF(ISBLANK(D2594),,LEFT(D2594,LEN(D2594)-6)*1)</f>
        <v>0</v>
      </c>
      <c r="I2594" s="9" t="str">
        <f aca="false">IF(ISBLANK(A2594),"",-B2594*C2594)</f>
        <v/>
      </c>
      <c r="J2594" s="9" t="str">
        <f aca="false">IF(ISBLANK(A2594),"",-SUM(I$3:I2594))</f>
        <v/>
      </c>
      <c r="K2594" s="9" t="str">
        <f aca="false">IF(ISBLANK(A2594),"",SUMPRODUCT(O2594:R2594,T2594:W2594)-J2594)</f>
        <v/>
      </c>
      <c r="L2594" s="5" t="str">
        <f aca="false">IF(ISBLANK(A2594),"",K2594/$M$1)</f>
        <v/>
      </c>
      <c r="M2594" s="5" t="str">
        <f aca="false">IF(ISBLANK(A2594),"",K2594/($M$1+SUM(K$3:K2593)))</f>
        <v/>
      </c>
      <c r="N2594" s="0" t="str">
        <f aca="false">IF(ISBLANK(A2594),"",IF(H2595=0,NETWORKDAYS($H$3,H2594,holiday!$B$2:$B$10),IF(DAY(H2594)&lt;DAY(H2595),NETWORKDAYS($H$3,H2594,holiday!$B$2:$B$10),0)))</f>
        <v/>
      </c>
      <c r="O2594" s="0" t="str">
        <f aca="false">IF(ISBLANK(A2594),"",SUMIF($A$3:$A2594,O$2,$B$3:$B2594))</f>
        <v/>
      </c>
      <c r="P2594" s="0" t="str">
        <f aca="false">IF(ISBLANK(A2594),"",SUMIF($A$3:$A2594,P$2,$B$3:$B2594))</f>
        <v/>
      </c>
      <c r="Q2594" s="0" t="str">
        <f aca="false">IF(ISBLANK(A2594),"",SUMIF($A$3:$A2594,Q$2,$B$3:$B2594))</f>
        <v/>
      </c>
      <c r="R2594" s="0" t="str">
        <f aca="false">IF(ISBLANK(A2594),"",SUMIF($A$3:$A2594,R$2,$B$3:$B2594))</f>
        <v/>
      </c>
      <c r="T2594" s="9" t="str">
        <f aca="false">IF(ISBLANK(A2594),"",IF($A2594=T$2,$C2594,T2593))</f>
        <v/>
      </c>
      <c r="U2594" s="9" t="str">
        <f aca="false">IF(ISBLANK(A2594),"",IF($A2594=U$2,$C2594,U2593))</f>
        <v/>
      </c>
      <c r="V2594" s="9" t="str">
        <f aca="false">IF(ISBLANK(A2594),"",IF($A2594=V$2,$C2594,V2593))</f>
        <v/>
      </c>
      <c r="W2594" s="9" t="str">
        <f aca="false">IF(ISBLANK(A2594),"",IF($A2594=W$2,$C2594,W2593))</f>
        <v/>
      </c>
    </row>
    <row r="2595" customFormat="false" ht="14.1" hidden="false" customHeight="false" outlineLevel="0" collapsed="false">
      <c r="H2595" s="8" t="n">
        <f aca="false">IF(ISBLANK(D2595),,LEFT(D2595,LEN(D2595)-6)*1)</f>
        <v>0</v>
      </c>
      <c r="I2595" s="9" t="str">
        <f aca="false">IF(ISBLANK(A2595),"",-B2595*C2595)</f>
        <v/>
      </c>
      <c r="J2595" s="9" t="str">
        <f aca="false">IF(ISBLANK(A2595),"",-SUM(I$3:I2595))</f>
        <v/>
      </c>
      <c r="K2595" s="9" t="str">
        <f aca="false">IF(ISBLANK(A2595),"",SUMPRODUCT(O2595:R2595,T2595:W2595)-J2595)</f>
        <v/>
      </c>
      <c r="L2595" s="5" t="str">
        <f aca="false">IF(ISBLANK(A2595),"",K2595/$M$1)</f>
        <v/>
      </c>
      <c r="M2595" s="5" t="str">
        <f aca="false">IF(ISBLANK(A2595),"",K2595/($M$1+SUM(K$3:K2594)))</f>
        <v/>
      </c>
      <c r="N2595" s="0" t="str">
        <f aca="false">IF(ISBLANK(A2595),"",IF(H2596=0,NETWORKDAYS($H$3,H2595,holiday!$B$2:$B$10),IF(DAY(H2595)&lt;DAY(H2596),NETWORKDAYS($H$3,H2595,holiday!$B$2:$B$10),0)))</f>
        <v/>
      </c>
      <c r="O2595" s="0" t="str">
        <f aca="false">IF(ISBLANK(A2595),"",SUMIF($A$3:$A2595,O$2,$B$3:$B2595))</f>
        <v/>
      </c>
      <c r="P2595" s="0" t="str">
        <f aca="false">IF(ISBLANK(A2595),"",SUMIF($A$3:$A2595,P$2,$B$3:$B2595))</f>
        <v/>
      </c>
      <c r="Q2595" s="0" t="str">
        <f aca="false">IF(ISBLANK(A2595),"",SUMIF($A$3:$A2595,Q$2,$B$3:$B2595))</f>
        <v/>
      </c>
      <c r="R2595" s="0" t="str">
        <f aca="false">IF(ISBLANK(A2595),"",SUMIF($A$3:$A2595,R$2,$B$3:$B2595))</f>
        <v/>
      </c>
      <c r="T2595" s="9" t="str">
        <f aca="false">IF(ISBLANK(A2595),"",IF($A2595=T$2,$C2595,T2594))</f>
        <v/>
      </c>
      <c r="U2595" s="9" t="str">
        <f aca="false">IF(ISBLANK(A2595),"",IF($A2595=U$2,$C2595,U2594))</f>
        <v/>
      </c>
      <c r="V2595" s="9" t="str">
        <f aca="false">IF(ISBLANK(A2595),"",IF($A2595=V$2,$C2595,V2594))</f>
        <v/>
      </c>
      <c r="W2595" s="9" t="str">
        <f aca="false">IF(ISBLANK(A2595),"",IF($A2595=W$2,$C2595,W2594))</f>
        <v/>
      </c>
    </row>
    <row r="2596" customFormat="false" ht="14.1" hidden="false" customHeight="false" outlineLevel="0" collapsed="false">
      <c r="H2596" s="8" t="n">
        <f aca="false">IF(ISBLANK(D2596),,LEFT(D2596,LEN(D2596)-6)*1)</f>
        <v>0</v>
      </c>
      <c r="I2596" s="9" t="str">
        <f aca="false">IF(ISBLANK(A2596),"",-B2596*C2596)</f>
        <v/>
      </c>
      <c r="J2596" s="9" t="str">
        <f aca="false">IF(ISBLANK(A2596),"",-SUM(I$3:I2596))</f>
        <v/>
      </c>
      <c r="K2596" s="9" t="str">
        <f aca="false">IF(ISBLANK(A2596),"",SUMPRODUCT(O2596:R2596,T2596:W2596)-J2596)</f>
        <v/>
      </c>
      <c r="L2596" s="5" t="str">
        <f aca="false">IF(ISBLANK(A2596),"",K2596/$M$1)</f>
        <v/>
      </c>
      <c r="M2596" s="5" t="str">
        <f aca="false">IF(ISBLANK(A2596),"",K2596/($M$1+SUM(K$3:K2595)))</f>
        <v/>
      </c>
      <c r="N2596" s="0" t="str">
        <f aca="false">IF(ISBLANK(A2596),"",IF(H2597=0,NETWORKDAYS($H$3,H2596,holiday!$B$2:$B$10),IF(DAY(H2596)&lt;DAY(H2597),NETWORKDAYS($H$3,H2596,holiday!$B$2:$B$10),0)))</f>
        <v/>
      </c>
      <c r="O2596" s="0" t="str">
        <f aca="false">IF(ISBLANK(A2596),"",SUMIF($A$3:$A2596,O$2,$B$3:$B2596))</f>
        <v/>
      </c>
      <c r="P2596" s="0" t="str">
        <f aca="false">IF(ISBLANK(A2596),"",SUMIF($A$3:$A2596,P$2,$B$3:$B2596))</f>
        <v/>
      </c>
      <c r="Q2596" s="0" t="str">
        <f aca="false">IF(ISBLANK(A2596),"",SUMIF($A$3:$A2596,Q$2,$B$3:$B2596))</f>
        <v/>
      </c>
      <c r="R2596" s="0" t="str">
        <f aca="false">IF(ISBLANK(A2596),"",SUMIF($A$3:$A2596,R$2,$B$3:$B2596))</f>
        <v/>
      </c>
      <c r="T2596" s="9" t="str">
        <f aca="false">IF(ISBLANK(A2596),"",IF($A2596=T$2,$C2596,T2595))</f>
        <v/>
      </c>
      <c r="U2596" s="9" t="str">
        <f aca="false">IF(ISBLANK(A2596),"",IF($A2596=U$2,$C2596,U2595))</f>
        <v/>
      </c>
      <c r="V2596" s="9" t="str">
        <f aca="false">IF(ISBLANK(A2596),"",IF($A2596=V$2,$C2596,V2595))</f>
        <v/>
      </c>
      <c r="W2596" s="9" t="str">
        <f aca="false">IF(ISBLANK(A2596),"",IF($A2596=W$2,$C2596,W2595))</f>
        <v/>
      </c>
    </row>
    <row r="2597" customFormat="false" ht="14.1" hidden="false" customHeight="false" outlineLevel="0" collapsed="false">
      <c r="H2597" s="8" t="n">
        <f aca="false">IF(ISBLANK(D2597),,LEFT(D2597,LEN(D2597)-6)*1)</f>
        <v>0</v>
      </c>
      <c r="I2597" s="9" t="str">
        <f aca="false">IF(ISBLANK(A2597),"",-B2597*C2597)</f>
        <v/>
      </c>
      <c r="J2597" s="9" t="str">
        <f aca="false">IF(ISBLANK(A2597),"",-SUM(I$3:I2597))</f>
        <v/>
      </c>
      <c r="K2597" s="9" t="str">
        <f aca="false">IF(ISBLANK(A2597),"",SUMPRODUCT(O2597:R2597,T2597:W2597)-J2597)</f>
        <v/>
      </c>
      <c r="L2597" s="5" t="str">
        <f aca="false">IF(ISBLANK(A2597),"",K2597/$M$1)</f>
        <v/>
      </c>
      <c r="M2597" s="5" t="str">
        <f aca="false">IF(ISBLANK(A2597),"",K2597/($M$1+SUM(K$3:K2596)))</f>
        <v/>
      </c>
      <c r="N2597" s="0" t="str">
        <f aca="false">IF(ISBLANK(A2597),"",IF(H2598=0,NETWORKDAYS($H$3,H2597,holiday!$B$2:$B$10),IF(DAY(H2597)&lt;DAY(H2598),NETWORKDAYS($H$3,H2597,holiday!$B$2:$B$10),0)))</f>
        <v/>
      </c>
      <c r="O2597" s="0" t="str">
        <f aca="false">IF(ISBLANK(A2597),"",SUMIF($A$3:$A2597,O$2,$B$3:$B2597))</f>
        <v/>
      </c>
      <c r="P2597" s="0" t="str">
        <f aca="false">IF(ISBLANK(A2597),"",SUMIF($A$3:$A2597,P$2,$B$3:$B2597))</f>
        <v/>
      </c>
      <c r="Q2597" s="0" t="str">
        <f aca="false">IF(ISBLANK(A2597),"",SUMIF($A$3:$A2597,Q$2,$B$3:$B2597))</f>
        <v/>
      </c>
      <c r="R2597" s="0" t="str">
        <f aca="false">IF(ISBLANK(A2597),"",SUMIF($A$3:$A2597,R$2,$B$3:$B2597))</f>
        <v/>
      </c>
      <c r="T2597" s="9" t="str">
        <f aca="false">IF(ISBLANK(A2597),"",IF($A2597=T$2,$C2597,T2596))</f>
        <v/>
      </c>
      <c r="U2597" s="9" t="str">
        <f aca="false">IF(ISBLANK(A2597),"",IF($A2597=U$2,$C2597,U2596))</f>
        <v/>
      </c>
      <c r="V2597" s="9" t="str">
        <f aca="false">IF(ISBLANK(A2597),"",IF($A2597=V$2,$C2597,V2596))</f>
        <v/>
      </c>
      <c r="W2597" s="9" t="str">
        <f aca="false">IF(ISBLANK(A2597),"",IF($A2597=W$2,$C2597,W2596))</f>
        <v/>
      </c>
    </row>
    <row r="2598" customFormat="false" ht="14.1" hidden="false" customHeight="false" outlineLevel="0" collapsed="false">
      <c r="H2598" s="8" t="n">
        <f aca="false">IF(ISBLANK(D2598),,LEFT(D2598,LEN(D2598)-6)*1)</f>
        <v>0</v>
      </c>
      <c r="I2598" s="9" t="str">
        <f aca="false">IF(ISBLANK(A2598),"",-B2598*C2598)</f>
        <v/>
      </c>
      <c r="J2598" s="9" t="str">
        <f aca="false">IF(ISBLANK(A2598),"",-SUM(I$3:I2598))</f>
        <v/>
      </c>
      <c r="K2598" s="9" t="str">
        <f aca="false">IF(ISBLANK(A2598),"",SUMPRODUCT(O2598:R2598,T2598:W2598)-J2598)</f>
        <v/>
      </c>
      <c r="L2598" s="5" t="str">
        <f aca="false">IF(ISBLANK(A2598),"",K2598/$M$1)</f>
        <v/>
      </c>
      <c r="M2598" s="5" t="str">
        <f aca="false">IF(ISBLANK(A2598),"",K2598/($M$1+SUM(K$3:K2597)))</f>
        <v/>
      </c>
      <c r="N2598" s="0" t="str">
        <f aca="false">IF(ISBLANK(A2598),"",IF(H2599=0,NETWORKDAYS($H$3,H2598,holiday!$B$2:$B$10),IF(DAY(H2598)&lt;DAY(H2599),NETWORKDAYS($H$3,H2598,holiday!$B$2:$B$10),0)))</f>
        <v/>
      </c>
      <c r="O2598" s="0" t="str">
        <f aca="false">IF(ISBLANK(A2598),"",SUMIF($A$3:$A2598,O$2,$B$3:$B2598))</f>
        <v/>
      </c>
      <c r="P2598" s="0" t="str">
        <f aca="false">IF(ISBLANK(A2598),"",SUMIF($A$3:$A2598,P$2,$B$3:$B2598))</f>
        <v/>
      </c>
      <c r="Q2598" s="0" t="str">
        <f aca="false">IF(ISBLANK(A2598),"",SUMIF($A$3:$A2598,Q$2,$B$3:$B2598))</f>
        <v/>
      </c>
      <c r="R2598" s="0" t="str">
        <f aca="false">IF(ISBLANK(A2598),"",SUMIF($A$3:$A2598,R$2,$B$3:$B2598))</f>
        <v/>
      </c>
      <c r="T2598" s="9" t="str">
        <f aca="false">IF(ISBLANK(A2598),"",IF($A2598=T$2,$C2598,T2597))</f>
        <v/>
      </c>
      <c r="U2598" s="9" t="str">
        <f aca="false">IF(ISBLANK(A2598),"",IF($A2598=U$2,$C2598,U2597))</f>
        <v/>
      </c>
      <c r="V2598" s="9" t="str">
        <f aca="false">IF(ISBLANK(A2598),"",IF($A2598=V$2,$C2598,V2597))</f>
        <v/>
      </c>
      <c r="W2598" s="9" t="str">
        <f aca="false">IF(ISBLANK(A2598),"",IF($A2598=W$2,$C2598,W2597))</f>
        <v/>
      </c>
    </row>
    <row r="2599" customFormat="false" ht="14.1" hidden="false" customHeight="false" outlineLevel="0" collapsed="false">
      <c r="H2599" s="8" t="n">
        <f aca="false">IF(ISBLANK(D2599),,LEFT(D2599,LEN(D2599)-6)*1)</f>
        <v>0</v>
      </c>
      <c r="I2599" s="9" t="str">
        <f aca="false">IF(ISBLANK(A2599),"",-B2599*C2599)</f>
        <v/>
      </c>
      <c r="J2599" s="9" t="str">
        <f aca="false">IF(ISBLANK(A2599),"",-SUM(I$3:I2599))</f>
        <v/>
      </c>
      <c r="K2599" s="9" t="str">
        <f aca="false">IF(ISBLANK(A2599),"",SUMPRODUCT(O2599:R2599,T2599:W2599)-J2599)</f>
        <v/>
      </c>
      <c r="L2599" s="5" t="str">
        <f aca="false">IF(ISBLANK(A2599),"",K2599/$M$1)</f>
        <v/>
      </c>
      <c r="M2599" s="5" t="str">
        <f aca="false">IF(ISBLANK(A2599),"",K2599/($M$1+SUM(K$3:K2598)))</f>
        <v/>
      </c>
      <c r="N2599" s="0" t="str">
        <f aca="false">IF(ISBLANK(A2599),"",IF(H2600=0,NETWORKDAYS($H$3,H2599,holiday!$B$2:$B$10),IF(DAY(H2599)&lt;DAY(H2600),NETWORKDAYS($H$3,H2599,holiday!$B$2:$B$10),0)))</f>
        <v/>
      </c>
      <c r="O2599" s="0" t="str">
        <f aca="false">IF(ISBLANK(A2599),"",SUMIF($A$3:$A2599,O$2,$B$3:$B2599))</f>
        <v/>
      </c>
      <c r="P2599" s="0" t="str">
        <f aca="false">IF(ISBLANK(A2599),"",SUMIF($A$3:$A2599,P$2,$B$3:$B2599))</f>
        <v/>
      </c>
      <c r="Q2599" s="0" t="str">
        <f aca="false">IF(ISBLANK(A2599),"",SUMIF($A$3:$A2599,Q$2,$B$3:$B2599))</f>
        <v/>
      </c>
      <c r="R2599" s="0" t="str">
        <f aca="false">IF(ISBLANK(A2599),"",SUMIF($A$3:$A2599,R$2,$B$3:$B2599))</f>
        <v/>
      </c>
      <c r="T2599" s="9" t="str">
        <f aca="false">IF(ISBLANK(A2599),"",IF($A2599=T$2,$C2599,T2598))</f>
        <v/>
      </c>
      <c r="U2599" s="9" t="str">
        <f aca="false">IF(ISBLANK(A2599),"",IF($A2599=U$2,$C2599,U2598))</f>
        <v/>
      </c>
      <c r="V2599" s="9" t="str">
        <f aca="false">IF(ISBLANK(A2599),"",IF($A2599=V$2,$C2599,V2598))</f>
        <v/>
      </c>
      <c r="W2599" s="9" t="str">
        <f aca="false">IF(ISBLANK(A2599),"",IF($A2599=W$2,$C2599,W2598))</f>
        <v/>
      </c>
    </row>
    <row r="2600" customFormat="false" ht="14.1" hidden="false" customHeight="false" outlineLevel="0" collapsed="false">
      <c r="H2600" s="8" t="n">
        <f aca="false">IF(ISBLANK(D2600),,LEFT(D2600,LEN(D2600)-6)*1)</f>
        <v>0</v>
      </c>
      <c r="I2600" s="9" t="str">
        <f aca="false">IF(ISBLANK(A2600),"",-B2600*C2600)</f>
        <v/>
      </c>
      <c r="J2600" s="9" t="str">
        <f aca="false">IF(ISBLANK(A2600),"",-SUM(I$3:I2600))</f>
        <v/>
      </c>
      <c r="K2600" s="9" t="str">
        <f aca="false">IF(ISBLANK(A2600),"",SUMPRODUCT(O2600:R2600,T2600:W2600)-J2600)</f>
        <v/>
      </c>
      <c r="L2600" s="5" t="str">
        <f aca="false">IF(ISBLANK(A2600),"",K2600/$M$1)</f>
        <v/>
      </c>
      <c r="M2600" s="5" t="str">
        <f aca="false">IF(ISBLANK(A2600),"",K2600/($M$1+SUM(K$3:K2599)))</f>
        <v/>
      </c>
      <c r="N2600" s="0" t="str">
        <f aca="false">IF(ISBLANK(A2600),"",IF(H2601=0,NETWORKDAYS($H$3,H2600,holiday!$B$2:$B$10),IF(DAY(H2600)&lt;DAY(H2601),NETWORKDAYS($H$3,H2600,holiday!$B$2:$B$10),0)))</f>
        <v/>
      </c>
      <c r="O2600" s="0" t="str">
        <f aca="false">IF(ISBLANK(A2600),"",SUMIF($A$3:$A2600,O$2,$B$3:$B2600))</f>
        <v/>
      </c>
      <c r="P2600" s="0" t="str">
        <f aca="false">IF(ISBLANK(A2600),"",SUMIF($A$3:$A2600,P$2,$B$3:$B2600))</f>
        <v/>
      </c>
      <c r="Q2600" s="0" t="str">
        <f aca="false">IF(ISBLANK(A2600),"",SUMIF($A$3:$A2600,Q$2,$B$3:$B2600))</f>
        <v/>
      </c>
      <c r="R2600" s="0" t="str">
        <f aca="false">IF(ISBLANK(A2600),"",SUMIF($A$3:$A2600,R$2,$B$3:$B2600))</f>
        <v/>
      </c>
      <c r="T2600" s="9" t="str">
        <f aca="false">IF(ISBLANK(A2600),"",IF($A2600=T$2,$C2600,T2599))</f>
        <v/>
      </c>
      <c r="U2600" s="9" t="str">
        <f aca="false">IF(ISBLANK(A2600),"",IF($A2600=U$2,$C2600,U2599))</f>
        <v/>
      </c>
      <c r="V2600" s="9" t="str">
        <f aca="false">IF(ISBLANK(A2600),"",IF($A2600=V$2,$C2600,V2599))</f>
        <v/>
      </c>
      <c r="W2600" s="9" t="str">
        <f aca="false">IF(ISBLANK(A2600),"",IF($A2600=W$2,$C2600,W2599))</f>
        <v/>
      </c>
    </row>
    <row r="2601" customFormat="false" ht="14.1" hidden="false" customHeight="false" outlineLevel="0" collapsed="false">
      <c r="H2601" s="8" t="n">
        <f aca="false">IF(ISBLANK(D2601),,LEFT(D2601,LEN(D2601)-6)*1)</f>
        <v>0</v>
      </c>
      <c r="I2601" s="9" t="str">
        <f aca="false">IF(ISBLANK(A2601),"",-B2601*C2601)</f>
        <v/>
      </c>
      <c r="J2601" s="9" t="str">
        <f aca="false">IF(ISBLANK(A2601),"",-SUM(I$3:I2601))</f>
        <v/>
      </c>
      <c r="K2601" s="9" t="str">
        <f aca="false">IF(ISBLANK(A2601),"",SUMPRODUCT(O2601:R2601,T2601:W2601)-J2601)</f>
        <v/>
      </c>
      <c r="L2601" s="5" t="str">
        <f aca="false">IF(ISBLANK(A2601),"",K2601/$M$1)</f>
        <v/>
      </c>
      <c r="M2601" s="5" t="str">
        <f aca="false">IF(ISBLANK(A2601),"",K2601/($M$1+SUM(K$3:K2600)))</f>
        <v/>
      </c>
      <c r="N2601" s="0" t="str">
        <f aca="false">IF(ISBLANK(A2601),"",IF(H2602=0,NETWORKDAYS($H$3,H2601,holiday!$B$2:$B$10),IF(DAY(H2601)&lt;DAY(H2602),NETWORKDAYS($H$3,H2601,holiday!$B$2:$B$10),0)))</f>
        <v/>
      </c>
      <c r="O2601" s="0" t="str">
        <f aca="false">IF(ISBLANK(A2601),"",SUMIF($A$3:$A2601,O$2,$B$3:$B2601))</f>
        <v/>
      </c>
      <c r="P2601" s="0" t="str">
        <f aca="false">IF(ISBLANK(A2601),"",SUMIF($A$3:$A2601,P$2,$B$3:$B2601))</f>
        <v/>
      </c>
      <c r="Q2601" s="0" t="str">
        <f aca="false">IF(ISBLANK(A2601),"",SUMIF($A$3:$A2601,Q$2,$B$3:$B2601))</f>
        <v/>
      </c>
      <c r="R2601" s="0" t="str">
        <f aca="false">IF(ISBLANK(A2601),"",SUMIF($A$3:$A2601,R$2,$B$3:$B2601))</f>
        <v/>
      </c>
      <c r="T2601" s="9" t="str">
        <f aca="false">IF(ISBLANK(A2601),"",IF($A2601=T$2,$C2601,T2600))</f>
        <v/>
      </c>
      <c r="U2601" s="9" t="str">
        <f aca="false">IF(ISBLANK(A2601),"",IF($A2601=U$2,$C2601,U2600))</f>
        <v/>
      </c>
      <c r="V2601" s="9" t="str">
        <f aca="false">IF(ISBLANK(A2601),"",IF($A2601=V$2,$C2601,V2600))</f>
        <v/>
      </c>
      <c r="W2601" s="9" t="str">
        <f aca="false">IF(ISBLANK(A2601),"",IF($A2601=W$2,$C2601,W2600))</f>
        <v/>
      </c>
    </row>
    <row r="2602" customFormat="false" ht="14.1" hidden="false" customHeight="false" outlineLevel="0" collapsed="false">
      <c r="H2602" s="8" t="n">
        <f aca="false">IF(ISBLANK(D2602),,LEFT(D2602,LEN(D2602)-6)*1)</f>
        <v>0</v>
      </c>
      <c r="I2602" s="9" t="str">
        <f aca="false">IF(ISBLANK(A2602),"",-B2602*C2602)</f>
        <v/>
      </c>
      <c r="J2602" s="9" t="str">
        <f aca="false">IF(ISBLANK(A2602),"",-SUM(I$3:I2602))</f>
        <v/>
      </c>
      <c r="K2602" s="9" t="str">
        <f aca="false">IF(ISBLANK(A2602),"",SUMPRODUCT(O2602:R2602,T2602:W2602)-J2602)</f>
        <v/>
      </c>
      <c r="L2602" s="5" t="str">
        <f aca="false">IF(ISBLANK(A2602),"",K2602/$M$1)</f>
        <v/>
      </c>
      <c r="M2602" s="5" t="str">
        <f aca="false">IF(ISBLANK(A2602),"",K2602/($M$1+SUM(K$3:K2601)))</f>
        <v/>
      </c>
      <c r="N2602" s="0" t="str">
        <f aca="false">IF(ISBLANK(A2602),"",IF(H2603=0,NETWORKDAYS($H$3,H2602,holiday!$B$2:$B$10),IF(DAY(H2602)&lt;DAY(H2603),NETWORKDAYS($H$3,H2602,holiday!$B$2:$B$10),0)))</f>
        <v/>
      </c>
      <c r="O2602" s="0" t="str">
        <f aca="false">IF(ISBLANK(A2602),"",SUMIF($A$3:$A2602,O$2,$B$3:$B2602))</f>
        <v/>
      </c>
      <c r="P2602" s="0" t="str">
        <f aca="false">IF(ISBLANK(A2602),"",SUMIF($A$3:$A2602,P$2,$B$3:$B2602))</f>
        <v/>
      </c>
      <c r="Q2602" s="0" t="str">
        <f aca="false">IF(ISBLANK(A2602),"",SUMIF($A$3:$A2602,Q$2,$B$3:$B2602))</f>
        <v/>
      </c>
      <c r="R2602" s="0" t="str">
        <f aca="false">IF(ISBLANK(A2602),"",SUMIF($A$3:$A2602,R$2,$B$3:$B2602))</f>
        <v/>
      </c>
      <c r="T2602" s="9" t="str">
        <f aca="false">IF(ISBLANK(A2602),"",IF($A2602=T$2,$C2602,T2601))</f>
        <v/>
      </c>
      <c r="U2602" s="9" t="str">
        <f aca="false">IF(ISBLANK(A2602),"",IF($A2602=U$2,$C2602,U2601))</f>
        <v/>
      </c>
      <c r="V2602" s="9" t="str">
        <f aca="false">IF(ISBLANK(A2602),"",IF($A2602=V$2,$C2602,V2601))</f>
        <v/>
      </c>
      <c r="W2602" s="9" t="str">
        <f aca="false">IF(ISBLANK(A2602),"",IF($A2602=W$2,$C2602,W2601))</f>
        <v/>
      </c>
    </row>
    <row r="2603" customFormat="false" ht="14.1" hidden="false" customHeight="false" outlineLevel="0" collapsed="false">
      <c r="H2603" s="8" t="n">
        <f aca="false">IF(ISBLANK(D2603),,LEFT(D2603,LEN(D2603)-6)*1)</f>
        <v>0</v>
      </c>
      <c r="I2603" s="9" t="str">
        <f aca="false">IF(ISBLANK(A2603),"",-B2603*C2603)</f>
        <v/>
      </c>
      <c r="J2603" s="9" t="str">
        <f aca="false">IF(ISBLANK(A2603),"",-SUM(I$3:I2603))</f>
        <v/>
      </c>
      <c r="K2603" s="9" t="str">
        <f aca="false">IF(ISBLANK(A2603),"",SUMPRODUCT(O2603:R2603,T2603:W2603)-J2603)</f>
        <v/>
      </c>
      <c r="L2603" s="5" t="str">
        <f aca="false">IF(ISBLANK(A2603),"",K2603/$M$1)</f>
        <v/>
      </c>
      <c r="M2603" s="5" t="str">
        <f aca="false">IF(ISBLANK(A2603),"",K2603/($M$1+SUM(K$3:K2602)))</f>
        <v/>
      </c>
      <c r="N2603" s="0" t="str">
        <f aca="false">IF(ISBLANK(A2603),"",IF(H2604=0,NETWORKDAYS($H$3,H2603,holiday!$B$2:$B$10),IF(DAY(H2603)&lt;DAY(H2604),NETWORKDAYS($H$3,H2603,holiday!$B$2:$B$10),0)))</f>
        <v/>
      </c>
      <c r="O2603" s="0" t="str">
        <f aca="false">IF(ISBLANK(A2603),"",SUMIF($A$3:$A2603,O$2,$B$3:$B2603))</f>
        <v/>
      </c>
      <c r="P2603" s="0" t="str">
        <f aca="false">IF(ISBLANK(A2603),"",SUMIF($A$3:$A2603,P$2,$B$3:$B2603))</f>
        <v/>
      </c>
      <c r="Q2603" s="0" t="str">
        <f aca="false">IF(ISBLANK(A2603),"",SUMIF($A$3:$A2603,Q$2,$B$3:$B2603))</f>
        <v/>
      </c>
      <c r="R2603" s="0" t="str">
        <f aca="false">IF(ISBLANK(A2603),"",SUMIF($A$3:$A2603,R$2,$B$3:$B2603))</f>
        <v/>
      </c>
      <c r="T2603" s="9" t="str">
        <f aca="false">IF(ISBLANK(A2603),"",IF($A2603=T$2,$C2603,T2602))</f>
        <v/>
      </c>
      <c r="U2603" s="9" t="str">
        <f aca="false">IF(ISBLANK(A2603),"",IF($A2603=U$2,$C2603,U2602))</f>
        <v/>
      </c>
      <c r="V2603" s="9" t="str">
        <f aca="false">IF(ISBLANK(A2603),"",IF($A2603=V$2,$C2603,V2602))</f>
        <v/>
      </c>
      <c r="W2603" s="9" t="str">
        <f aca="false">IF(ISBLANK(A2603),"",IF($A2603=W$2,$C2603,W2602))</f>
        <v/>
      </c>
    </row>
    <row r="2604" customFormat="false" ht="14.1" hidden="false" customHeight="false" outlineLevel="0" collapsed="false">
      <c r="H2604" s="8" t="n">
        <f aca="false">IF(ISBLANK(D2604),,LEFT(D2604,LEN(D2604)-6)*1)</f>
        <v>0</v>
      </c>
      <c r="I2604" s="9" t="str">
        <f aca="false">IF(ISBLANK(A2604),"",-B2604*C2604)</f>
        <v/>
      </c>
      <c r="J2604" s="9" t="str">
        <f aca="false">IF(ISBLANK(A2604),"",-SUM(I$3:I2604))</f>
        <v/>
      </c>
      <c r="K2604" s="9" t="str">
        <f aca="false">IF(ISBLANK(A2604),"",SUMPRODUCT(O2604:R2604,T2604:W2604)-J2604)</f>
        <v/>
      </c>
      <c r="L2604" s="5" t="str">
        <f aca="false">IF(ISBLANK(A2604),"",K2604/$M$1)</f>
        <v/>
      </c>
      <c r="M2604" s="5" t="str">
        <f aca="false">IF(ISBLANK(A2604),"",K2604/($M$1+SUM(K$3:K2603)))</f>
        <v/>
      </c>
      <c r="N2604" s="0" t="str">
        <f aca="false">IF(ISBLANK(A2604),"",IF(H2605=0,NETWORKDAYS($H$3,H2604,holiday!$B$2:$B$10),IF(DAY(H2604)&lt;DAY(H2605),NETWORKDAYS($H$3,H2604,holiday!$B$2:$B$10),0)))</f>
        <v/>
      </c>
      <c r="O2604" s="0" t="str">
        <f aca="false">IF(ISBLANK(A2604),"",SUMIF($A$3:$A2604,O$2,$B$3:$B2604))</f>
        <v/>
      </c>
      <c r="P2604" s="0" t="str">
        <f aca="false">IF(ISBLANK(A2604),"",SUMIF($A$3:$A2604,P$2,$B$3:$B2604))</f>
        <v/>
      </c>
      <c r="Q2604" s="0" t="str">
        <f aca="false">IF(ISBLANK(A2604),"",SUMIF($A$3:$A2604,Q$2,$B$3:$B2604))</f>
        <v/>
      </c>
      <c r="R2604" s="0" t="str">
        <f aca="false">IF(ISBLANK(A2604),"",SUMIF($A$3:$A2604,R$2,$B$3:$B2604))</f>
        <v/>
      </c>
      <c r="T2604" s="9" t="str">
        <f aca="false">IF(ISBLANK(A2604),"",IF($A2604=T$2,$C2604,T2603))</f>
        <v/>
      </c>
      <c r="U2604" s="9" t="str">
        <f aca="false">IF(ISBLANK(A2604),"",IF($A2604=U$2,$C2604,U2603))</f>
        <v/>
      </c>
      <c r="V2604" s="9" t="str">
        <f aca="false">IF(ISBLANK(A2604),"",IF($A2604=V$2,$C2604,V2603))</f>
        <v/>
      </c>
      <c r="W2604" s="9" t="str">
        <f aca="false">IF(ISBLANK(A2604),"",IF($A2604=W$2,$C2604,W2603))</f>
        <v/>
      </c>
    </row>
    <row r="2605" customFormat="false" ht="14.1" hidden="false" customHeight="false" outlineLevel="0" collapsed="false">
      <c r="H2605" s="8" t="n">
        <f aca="false">IF(ISBLANK(D2605),,LEFT(D2605,LEN(D2605)-6)*1)</f>
        <v>0</v>
      </c>
      <c r="I2605" s="9" t="str">
        <f aca="false">IF(ISBLANK(A2605),"",-B2605*C2605)</f>
        <v/>
      </c>
      <c r="J2605" s="9" t="str">
        <f aca="false">IF(ISBLANK(A2605),"",-SUM(I$3:I2605))</f>
        <v/>
      </c>
      <c r="K2605" s="9" t="str">
        <f aca="false">IF(ISBLANK(A2605),"",SUMPRODUCT(O2605:R2605,T2605:W2605)-J2605)</f>
        <v/>
      </c>
      <c r="L2605" s="5" t="str">
        <f aca="false">IF(ISBLANK(A2605),"",K2605/$M$1)</f>
        <v/>
      </c>
      <c r="M2605" s="5" t="str">
        <f aca="false">IF(ISBLANK(A2605),"",K2605/($M$1+SUM(K$3:K2604)))</f>
        <v/>
      </c>
      <c r="N2605" s="0" t="str">
        <f aca="false">IF(ISBLANK(A2605),"",IF(H2606=0,NETWORKDAYS($H$3,H2605,holiday!$B$2:$B$10),IF(DAY(H2605)&lt;DAY(H2606),NETWORKDAYS($H$3,H2605,holiday!$B$2:$B$10),0)))</f>
        <v/>
      </c>
      <c r="O2605" s="0" t="str">
        <f aca="false">IF(ISBLANK(A2605),"",SUMIF($A$3:$A2605,O$2,$B$3:$B2605))</f>
        <v/>
      </c>
      <c r="P2605" s="0" t="str">
        <f aca="false">IF(ISBLANK(A2605),"",SUMIF($A$3:$A2605,P$2,$B$3:$B2605))</f>
        <v/>
      </c>
      <c r="Q2605" s="0" t="str">
        <f aca="false">IF(ISBLANK(A2605),"",SUMIF($A$3:$A2605,Q$2,$B$3:$B2605))</f>
        <v/>
      </c>
      <c r="R2605" s="0" t="str">
        <f aca="false">IF(ISBLANK(A2605),"",SUMIF($A$3:$A2605,R$2,$B$3:$B2605))</f>
        <v/>
      </c>
      <c r="T2605" s="9" t="str">
        <f aca="false">IF(ISBLANK(A2605),"",IF($A2605=T$2,$C2605,T2604))</f>
        <v/>
      </c>
      <c r="U2605" s="9" t="str">
        <f aca="false">IF(ISBLANK(A2605),"",IF($A2605=U$2,$C2605,U2604))</f>
        <v/>
      </c>
      <c r="V2605" s="9" t="str">
        <f aca="false">IF(ISBLANK(A2605),"",IF($A2605=V$2,$C2605,V2604))</f>
        <v/>
      </c>
      <c r="W2605" s="9" t="str">
        <f aca="false">IF(ISBLANK(A2605),"",IF($A2605=W$2,$C2605,W2604))</f>
        <v/>
      </c>
    </row>
    <row r="2606" customFormat="false" ht="14.1" hidden="false" customHeight="false" outlineLevel="0" collapsed="false">
      <c r="H2606" s="8" t="n">
        <f aca="false">IF(ISBLANK(D2606),,LEFT(D2606,LEN(D2606)-6)*1)</f>
        <v>0</v>
      </c>
      <c r="I2606" s="9" t="str">
        <f aca="false">IF(ISBLANK(A2606),"",-B2606*C2606)</f>
        <v/>
      </c>
      <c r="J2606" s="9" t="str">
        <f aca="false">IF(ISBLANK(A2606),"",-SUM(I$3:I2606))</f>
        <v/>
      </c>
      <c r="K2606" s="9" t="str">
        <f aca="false">IF(ISBLANK(A2606),"",SUMPRODUCT(O2606:R2606,T2606:W2606)-J2606)</f>
        <v/>
      </c>
      <c r="L2606" s="5" t="str">
        <f aca="false">IF(ISBLANK(A2606),"",K2606/$M$1)</f>
        <v/>
      </c>
      <c r="M2606" s="5" t="str">
        <f aca="false">IF(ISBLANK(A2606),"",K2606/($M$1+SUM(K$3:K2605)))</f>
        <v/>
      </c>
      <c r="N2606" s="0" t="str">
        <f aca="false">IF(ISBLANK(A2606),"",IF(H2607=0,NETWORKDAYS($H$3,H2606,holiday!$B$2:$B$10),IF(DAY(H2606)&lt;DAY(H2607),NETWORKDAYS($H$3,H2606,holiday!$B$2:$B$10),0)))</f>
        <v/>
      </c>
      <c r="O2606" s="0" t="str">
        <f aca="false">IF(ISBLANK(A2606),"",SUMIF($A$3:$A2606,O$2,$B$3:$B2606))</f>
        <v/>
      </c>
      <c r="P2606" s="0" t="str">
        <f aca="false">IF(ISBLANK(A2606),"",SUMIF($A$3:$A2606,P$2,$B$3:$B2606))</f>
        <v/>
      </c>
      <c r="Q2606" s="0" t="str">
        <f aca="false">IF(ISBLANK(A2606),"",SUMIF($A$3:$A2606,Q$2,$B$3:$B2606))</f>
        <v/>
      </c>
      <c r="R2606" s="0" t="str">
        <f aca="false">IF(ISBLANK(A2606),"",SUMIF($A$3:$A2606,R$2,$B$3:$B2606))</f>
        <v/>
      </c>
      <c r="T2606" s="9" t="str">
        <f aca="false">IF(ISBLANK(A2606),"",IF($A2606=T$2,$C2606,T2605))</f>
        <v/>
      </c>
      <c r="U2606" s="9" t="str">
        <f aca="false">IF(ISBLANK(A2606),"",IF($A2606=U$2,$C2606,U2605))</f>
        <v/>
      </c>
      <c r="V2606" s="9" t="str">
        <f aca="false">IF(ISBLANK(A2606),"",IF($A2606=V$2,$C2606,V2605))</f>
        <v/>
      </c>
      <c r="W2606" s="9" t="str">
        <f aca="false">IF(ISBLANK(A2606),"",IF($A2606=W$2,$C2606,W2605))</f>
        <v/>
      </c>
    </row>
    <row r="2607" customFormat="false" ht="14.1" hidden="false" customHeight="false" outlineLevel="0" collapsed="false">
      <c r="H2607" s="8" t="n">
        <f aca="false">IF(ISBLANK(D2607),,LEFT(D2607,LEN(D2607)-6)*1)</f>
        <v>0</v>
      </c>
      <c r="I2607" s="9" t="str">
        <f aca="false">IF(ISBLANK(A2607),"",-B2607*C2607)</f>
        <v/>
      </c>
      <c r="J2607" s="9" t="str">
        <f aca="false">IF(ISBLANK(A2607),"",-SUM(I$3:I2607))</f>
        <v/>
      </c>
      <c r="K2607" s="9" t="str">
        <f aca="false">IF(ISBLANK(A2607),"",SUMPRODUCT(O2607:R2607,T2607:W2607)-J2607)</f>
        <v/>
      </c>
      <c r="L2607" s="5" t="str">
        <f aca="false">IF(ISBLANK(A2607),"",K2607/$M$1)</f>
        <v/>
      </c>
      <c r="M2607" s="5" t="str">
        <f aca="false">IF(ISBLANK(A2607),"",K2607/($M$1+SUM(K$3:K2606)))</f>
        <v/>
      </c>
      <c r="N2607" s="0" t="str">
        <f aca="false">IF(ISBLANK(A2607),"",IF(H2608=0,NETWORKDAYS($H$3,H2607,holiday!$B$2:$B$10),IF(DAY(H2607)&lt;DAY(H2608),NETWORKDAYS($H$3,H2607,holiday!$B$2:$B$10),0)))</f>
        <v/>
      </c>
      <c r="O2607" s="0" t="str">
        <f aca="false">IF(ISBLANK(A2607),"",SUMIF($A$3:$A2607,O$2,$B$3:$B2607))</f>
        <v/>
      </c>
      <c r="P2607" s="0" t="str">
        <f aca="false">IF(ISBLANK(A2607),"",SUMIF($A$3:$A2607,P$2,$B$3:$B2607))</f>
        <v/>
      </c>
      <c r="Q2607" s="0" t="str">
        <f aca="false">IF(ISBLANK(A2607),"",SUMIF($A$3:$A2607,Q$2,$B$3:$B2607))</f>
        <v/>
      </c>
      <c r="R2607" s="0" t="str">
        <f aca="false">IF(ISBLANK(A2607),"",SUMIF($A$3:$A2607,R$2,$B$3:$B2607))</f>
        <v/>
      </c>
      <c r="T2607" s="9" t="str">
        <f aca="false">IF(ISBLANK(A2607),"",IF($A2607=T$2,$C2607,T2606))</f>
        <v/>
      </c>
      <c r="U2607" s="9" t="str">
        <f aca="false">IF(ISBLANK(A2607),"",IF($A2607=U$2,$C2607,U2606))</f>
        <v/>
      </c>
      <c r="V2607" s="9" t="str">
        <f aca="false">IF(ISBLANK(A2607),"",IF($A2607=V$2,$C2607,V2606))</f>
        <v/>
      </c>
      <c r="W2607" s="9" t="str">
        <f aca="false">IF(ISBLANK(A2607),"",IF($A2607=W$2,$C2607,W2606))</f>
        <v/>
      </c>
    </row>
    <row r="2608" customFormat="false" ht="14.1" hidden="false" customHeight="false" outlineLevel="0" collapsed="false">
      <c r="H2608" s="8" t="n">
        <f aca="false">IF(ISBLANK(D2608),,LEFT(D2608,LEN(D2608)-6)*1)</f>
        <v>0</v>
      </c>
      <c r="I2608" s="9" t="str">
        <f aca="false">IF(ISBLANK(A2608),"",-B2608*C2608)</f>
        <v/>
      </c>
      <c r="J2608" s="9" t="str">
        <f aca="false">IF(ISBLANK(A2608),"",-SUM(I$3:I2608))</f>
        <v/>
      </c>
      <c r="K2608" s="9" t="str">
        <f aca="false">IF(ISBLANK(A2608),"",SUMPRODUCT(O2608:R2608,T2608:W2608)-J2608)</f>
        <v/>
      </c>
      <c r="L2608" s="5" t="str">
        <f aca="false">IF(ISBLANK(A2608),"",K2608/$M$1)</f>
        <v/>
      </c>
      <c r="M2608" s="5" t="str">
        <f aca="false">IF(ISBLANK(A2608),"",K2608/($M$1+SUM(K$3:K2607)))</f>
        <v/>
      </c>
      <c r="N2608" s="0" t="str">
        <f aca="false">IF(ISBLANK(A2608),"",IF(H2609=0,NETWORKDAYS($H$3,H2608,holiday!$B$2:$B$10),IF(DAY(H2608)&lt;DAY(H2609),NETWORKDAYS($H$3,H2608,holiday!$B$2:$B$10),0)))</f>
        <v/>
      </c>
      <c r="O2608" s="0" t="str">
        <f aca="false">IF(ISBLANK(A2608),"",SUMIF($A$3:$A2608,O$2,$B$3:$B2608))</f>
        <v/>
      </c>
      <c r="P2608" s="0" t="str">
        <f aca="false">IF(ISBLANK(A2608),"",SUMIF($A$3:$A2608,P$2,$B$3:$B2608))</f>
        <v/>
      </c>
      <c r="Q2608" s="0" t="str">
        <f aca="false">IF(ISBLANK(A2608),"",SUMIF($A$3:$A2608,Q$2,$B$3:$B2608))</f>
        <v/>
      </c>
      <c r="R2608" s="0" t="str">
        <f aca="false">IF(ISBLANK(A2608),"",SUMIF($A$3:$A2608,R$2,$B$3:$B2608))</f>
        <v/>
      </c>
      <c r="T2608" s="9" t="str">
        <f aca="false">IF(ISBLANK(A2608),"",IF($A2608=T$2,$C2608,T2607))</f>
        <v/>
      </c>
      <c r="U2608" s="9" t="str">
        <f aca="false">IF(ISBLANK(A2608),"",IF($A2608=U$2,$C2608,U2607))</f>
        <v/>
      </c>
      <c r="V2608" s="9" t="str">
        <f aca="false">IF(ISBLANK(A2608),"",IF($A2608=V$2,$C2608,V2607))</f>
        <v/>
      </c>
      <c r="W2608" s="9" t="str">
        <f aca="false">IF(ISBLANK(A2608),"",IF($A2608=W$2,$C2608,W2607))</f>
        <v/>
      </c>
    </row>
    <row r="2609" customFormat="false" ht="14.1" hidden="false" customHeight="false" outlineLevel="0" collapsed="false">
      <c r="H2609" s="8" t="n">
        <f aca="false">IF(ISBLANK(D2609),,LEFT(D2609,LEN(D2609)-6)*1)</f>
        <v>0</v>
      </c>
      <c r="I2609" s="9" t="str">
        <f aca="false">IF(ISBLANK(A2609),"",-B2609*C2609)</f>
        <v/>
      </c>
      <c r="J2609" s="9" t="str">
        <f aca="false">IF(ISBLANK(A2609),"",-SUM(I$3:I2609))</f>
        <v/>
      </c>
      <c r="K2609" s="9" t="str">
        <f aca="false">IF(ISBLANK(A2609),"",SUMPRODUCT(O2609:R2609,T2609:W2609)-J2609)</f>
        <v/>
      </c>
      <c r="L2609" s="5" t="str">
        <f aca="false">IF(ISBLANK(A2609),"",K2609/$M$1)</f>
        <v/>
      </c>
      <c r="M2609" s="5" t="str">
        <f aca="false">IF(ISBLANK(A2609),"",K2609/($M$1+SUM(K$3:K2608)))</f>
        <v/>
      </c>
      <c r="N2609" s="0" t="str">
        <f aca="false">IF(ISBLANK(A2609),"",IF(H2610=0,NETWORKDAYS($H$3,H2609,holiday!$B$2:$B$10),IF(DAY(H2609)&lt;DAY(H2610),NETWORKDAYS($H$3,H2609,holiday!$B$2:$B$10),0)))</f>
        <v/>
      </c>
      <c r="O2609" s="0" t="str">
        <f aca="false">IF(ISBLANK(A2609),"",SUMIF($A$3:$A2609,O$2,$B$3:$B2609))</f>
        <v/>
      </c>
      <c r="P2609" s="0" t="str">
        <f aca="false">IF(ISBLANK(A2609),"",SUMIF($A$3:$A2609,P$2,$B$3:$B2609))</f>
        <v/>
      </c>
      <c r="Q2609" s="0" t="str">
        <f aca="false">IF(ISBLANK(A2609),"",SUMIF($A$3:$A2609,Q$2,$B$3:$B2609))</f>
        <v/>
      </c>
      <c r="R2609" s="0" t="str">
        <f aca="false">IF(ISBLANK(A2609),"",SUMIF($A$3:$A2609,R$2,$B$3:$B2609))</f>
        <v/>
      </c>
      <c r="T2609" s="9" t="str">
        <f aca="false">IF(ISBLANK(A2609),"",IF($A2609=T$2,$C2609,T2608))</f>
        <v/>
      </c>
      <c r="U2609" s="9" t="str">
        <f aca="false">IF(ISBLANK(A2609),"",IF($A2609=U$2,$C2609,U2608))</f>
        <v/>
      </c>
      <c r="V2609" s="9" t="str">
        <f aca="false">IF(ISBLANK(A2609),"",IF($A2609=V$2,$C2609,V2608))</f>
        <v/>
      </c>
      <c r="W2609" s="9" t="str">
        <f aca="false">IF(ISBLANK(A2609),"",IF($A2609=W$2,$C2609,W2608))</f>
        <v/>
      </c>
    </row>
    <row r="2610" customFormat="false" ht="14.1" hidden="false" customHeight="false" outlineLevel="0" collapsed="false">
      <c r="H2610" s="8" t="n">
        <f aca="false">IF(ISBLANK(D2610),,LEFT(D2610,LEN(D2610)-6)*1)</f>
        <v>0</v>
      </c>
      <c r="I2610" s="9" t="str">
        <f aca="false">IF(ISBLANK(A2610),"",-B2610*C2610)</f>
        <v/>
      </c>
      <c r="J2610" s="9" t="str">
        <f aca="false">IF(ISBLANK(A2610),"",-SUM(I$3:I2610))</f>
        <v/>
      </c>
      <c r="K2610" s="9" t="str">
        <f aca="false">IF(ISBLANK(A2610),"",SUMPRODUCT(O2610:R2610,T2610:W2610)-J2610)</f>
        <v/>
      </c>
      <c r="L2610" s="5" t="str">
        <f aca="false">IF(ISBLANK(A2610),"",K2610/$M$1)</f>
        <v/>
      </c>
      <c r="M2610" s="5" t="str">
        <f aca="false">IF(ISBLANK(A2610),"",K2610/($M$1+SUM(K$3:K2609)))</f>
        <v/>
      </c>
      <c r="N2610" s="0" t="str">
        <f aca="false">IF(ISBLANK(A2610),"",IF(H2611=0,NETWORKDAYS($H$3,H2610,holiday!$B$2:$B$10),IF(DAY(H2610)&lt;DAY(H2611),NETWORKDAYS($H$3,H2610,holiday!$B$2:$B$10),0)))</f>
        <v/>
      </c>
      <c r="O2610" s="0" t="str">
        <f aca="false">IF(ISBLANK(A2610),"",SUMIF($A$3:$A2610,O$2,$B$3:$B2610))</f>
        <v/>
      </c>
      <c r="P2610" s="0" t="str">
        <f aca="false">IF(ISBLANK(A2610),"",SUMIF($A$3:$A2610,P$2,$B$3:$B2610))</f>
        <v/>
      </c>
      <c r="Q2610" s="0" t="str">
        <f aca="false">IF(ISBLANK(A2610),"",SUMIF($A$3:$A2610,Q$2,$B$3:$B2610))</f>
        <v/>
      </c>
      <c r="R2610" s="0" t="str">
        <f aca="false">IF(ISBLANK(A2610),"",SUMIF($A$3:$A2610,R$2,$B$3:$B2610))</f>
        <v/>
      </c>
      <c r="T2610" s="9" t="str">
        <f aca="false">IF(ISBLANK(A2610),"",IF($A2610=T$2,$C2610,T2609))</f>
        <v/>
      </c>
      <c r="U2610" s="9" t="str">
        <f aca="false">IF(ISBLANK(A2610),"",IF($A2610=U$2,$C2610,U2609))</f>
        <v/>
      </c>
      <c r="V2610" s="9" t="str">
        <f aca="false">IF(ISBLANK(A2610),"",IF($A2610=V$2,$C2610,V2609))</f>
        <v/>
      </c>
      <c r="W2610" s="9" t="str">
        <f aca="false">IF(ISBLANK(A2610),"",IF($A2610=W$2,$C2610,W2609))</f>
        <v/>
      </c>
    </row>
    <row r="2611" customFormat="false" ht="14.1" hidden="false" customHeight="false" outlineLevel="0" collapsed="false">
      <c r="H2611" s="8" t="n">
        <f aca="false">IF(ISBLANK(D2611),,LEFT(D2611,LEN(D2611)-6)*1)</f>
        <v>0</v>
      </c>
      <c r="I2611" s="9" t="str">
        <f aca="false">IF(ISBLANK(A2611),"",-B2611*C2611)</f>
        <v/>
      </c>
      <c r="J2611" s="9" t="str">
        <f aca="false">IF(ISBLANK(A2611),"",-SUM(I$3:I2611))</f>
        <v/>
      </c>
      <c r="K2611" s="9" t="str">
        <f aca="false">IF(ISBLANK(A2611),"",SUMPRODUCT(O2611:R2611,T2611:W2611)-J2611)</f>
        <v/>
      </c>
      <c r="L2611" s="5" t="str">
        <f aca="false">IF(ISBLANK(A2611),"",K2611/$M$1)</f>
        <v/>
      </c>
      <c r="M2611" s="5" t="str">
        <f aca="false">IF(ISBLANK(A2611),"",K2611/($M$1+SUM(K$3:K2610)))</f>
        <v/>
      </c>
      <c r="N2611" s="0" t="str">
        <f aca="false">IF(ISBLANK(A2611),"",IF(H2612=0,NETWORKDAYS($H$3,H2611,holiday!$B$2:$B$10),IF(DAY(H2611)&lt;DAY(H2612),NETWORKDAYS($H$3,H2611,holiday!$B$2:$B$10),0)))</f>
        <v/>
      </c>
      <c r="O2611" s="0" t="str">
        <f aca="false">IF(ISBLANK(A2611),"",SUMIF($A$3:$A2611,O$2,$B$3:$B2611))</f>
        <v/>
      </c>
      <c r="P2611" s="0" t="str">
        <f aca="false">IF(ISBLANK(A2611),"",SUMIF($A$3:$A2611,P$2,$B$3:$B2611))</f>
        <v/>
      </c>
      <c r="Q2611" s="0" t="str">
        <f aca="false">IF(ISBLANK(A2611),"",SUMIF($A$3:$A2611,Q$2,$B$3:$B2611))</f>
        <v/>
      </c>
      <c r="R2611" s="0" t="str">
        <f aca="false">IF(ISBLANK(A2611),"",SUMIF($A$3:$A2611,R$2,$B$3:$B2611))</f>
        <v/>
      </c>
      <c r="T2611" s="9" t="str">
        <f aca="false">IF(ISBLANK(A2611),"",IF($A2611=T$2,$C2611,T2610))</f>
        <v/>
      </c>
      <c r="U2611" s="9" t="str">
        <f aca="false">IF(ISBLANK(A2611),"",IF($A2611=U$2,$C2611,U2610))</f>
        <v/>
      </c>
      <c r="V2611" s="9" t="str">
        <f aca="false">IF(ISBLANK(A2611),"",IF($A2611=V$2,$C2611,V2610))</f>
        <v/>
      </c>
      <c r="W2611" s="9" t="str">
        <f aca="false">IF(ISBLANK(A2611),"",IF($A2611=W$2,$C2611,W2610))</f>
        <v/>
      </c>
    </row>
    <row r="2612" customFormat="false" ht="14.1" hidden="false" customHeight="false" outlineLevel="0" collapsed="false">
      <c r="H2612" s="8" t="n">
        <f aca="false">IF(ISBLANK(D2612),,LEFT(D2612,LEN(D2612)-6)*1)</f>
        <v>0</v>
      </c>
      <c r="I2612" s="9" t="str">
        <f aca="false">IF(ISBLANK(A2612),"",-B2612*C2612)</f>
        <v/>
      </c>
      <c r="J2612" s="9" t="str">
        <f aca="false">IF(ISBLANK(A2612),"",-SUM(I$3:I2612))</f>
        <v/>
      </c>
      <c r="K2612" s="9" t="str">
        <f aca="false">IF(ISBLANK(A2612),"",SUMPRODUCT(O2612:R2612,T2612:W2612)-J2612)</f>
        <v/>
      </c>
      <c r="L2612" s="5" t="str">
        <f aca="false">IF(ISBLANK(A2612),"",K2612/$M$1)</f>
        <v/>
      </c>
      <c r="M2612" s="5" t="str">
        <f aca="false">IF(ISBLANK(A2612),"",K2612/($M$1+SUM(K$3:K2611)))</f>
        <v/>
      </c>
      <c r="N2612" s="0" t="str">
        <f aca="false">IF(ISBLANK(A2612),"",IF(H2613=0,NETWORKDAYS($H$3,H2612,holiday!$B$2:$B$10),IF(DAY(H2612)&lt;DAY(H2613),NETWORKDAYS($H$3,H2612,holiday!$B$2:$B$10),0)))</f>
        <v/>
      </c>
      <c r="O2612" s="0" t="str">
        <f aca="false">IF(ISBLANK(A2612),"",SUMIF($A$3:$A2612,O$2,$B$3:$B2612))</f>
        <v/>
      </c>
      <c r="P2612" s="0" t="str">
        <f aca="false">IF(ISBLANK(A2612),"",SUMIF($A$3:$A2612,P$2,$B$3:$B2612))</f>
        <v/>
      </c>
      <c r="Q2612" s="0" t="str">
        <f aca="false">IF(ISBLANK(A2612),"",SUMIF($A$3:$A2612,Q$2,$B$3:$B2612))</f>
        <v/>
      </c>
      <c r="R2612" s="0" t="str">
        <f aca="false">IF(ISBLANK(A2612),"",SUMIF($A$3:$A2612,R$2,$B$3:$B2612))</f>
        <v/>
      </c>
      <c r="T2612" s="9" t="str">
        <f aca="false">IF(ISBLANK(A2612),"",IF($A2612=T$2,$C2612,T2611))</f>
        <v/>
      </c>
      <c r="U2612" s="9" t="str">
        <f aca="false">IF(ISBLANK(A2612),"",IF($A2612=U$2,$C2612,U2611))</f>
        <v/>
      </c>
      <c r="V2612" s="9" t="str">
        <f aca="false">IF(ISBLANK(A2612),"",IF($A2612=V$2,$C2612,V2611))</f>
        <v/>
      </c>
      <c r="W2612" s="9" t="str">
        <f aca="false">IF(ISBLANK(A2612),"",IF($A2612=W$2,$C2612,W2611))</f>
        <v/>
      </c>
    </row>
    <row r="2613" customFormat="false" ht="14.1" hidden="false" customHeight="false" outlineLevel="0" collapsed="false">
      <c r="H2613" s="8" t="n">
        <f aca="false">IF(ISBLANK(D2613),,LEFT(D2613,LEN(D2613)-6)*1)</f>
        <v>0</v>
      </c>
      <c r="I2613" s="9" t="str">
        <f aca="false">IF(ISBLANK(A2613),"",-B2613*C2613)</f>
        <v/>
      </c>
      <c r="J2613" s="9" t="str">
        <f aca="false">IF(ISBLANK(A2613),"",-SUM(I$3:I2613))</f>
        <v/>
      </c>
      <c r="K2613" s="9" t="str">
        <f aca="false">IF(ISBLANK(A2613),"",SUMPRODUCT(O2613:R2613,T2613:W2613)-J2613)</f>
        <v/>
      </c>
      <c r="L2613" s="5" t="str">
        <f aca="false">IF(ISBLANK(A2613),"",K2613/$M$1)</f>
        <v/>
      </c>
      <c r="M2613" s="5" t="str">
        <f aca="false">IF(ISBLANK(A2613),"",K2613/($M$1+SUM(K$3:K2612)))</f>
        <v/>
      </c>
      <c r="N2613" s="0" t="str">
        <f aca="false">IF(ISBLANK(A2613),"",IF(H2614=0,NETWORKDAYS($H$3,H2613,holiday!$B$2:$B$10),IF(DAY(H2613)&lt;DAY(H2614),NETWORKDAYS($H$3,H2613,holiday!$B$2:$B$10),0)))</f>
        <v/>
      </c>
      <c r="O2613" s="0" t="str">
        <f aca="false">IF(ISBLANK(A2613),"",SUMIF($A$3:$A2613,O$2,$B$3:$B2613))</f>
        <v/>
      </c>
      <c r="P2613" s="0" t="str">
        <f aca="false">IF(ISBLANK(A2613),"",SUMIF($A$3:$A2613,P$2,$B$3:$B2613))</f>
        <v/>
      </c>
      <c r="Q2613" s="0" t="str">
        <f aca="false">IF(ISBLANK(A2613),"",SUMIF($A$3:$A2613,Q$2,$B$3:$B2613))</f>
        <v/>
      </c>
      <c r="R2613" s="0" t="str">
        <f aca="false">IF(ISBLANK(A2613),"",SUMIF($A$3:$A2613,R$2,$B$3:$B2613))</f>
        <v/>
      </c>
      <c r="T2613" s="9" t="str">
        <f aca="false">IF(ISBLANK(A2613),"",IF($A2613=T$2,$C2613,T2612))</f>
        <v/>
      </c>
      <c r="U2613" s="9" t="str">
        <f aca="false">IF(ISBLANK(A2613),"",IF($A2613=U$2,$C2613,U2612))</f>
        <v/>
      </c>
      <c r="V2613" s="9" t="str">
        <f aca="false">IF(ISBLANK(A2613),"",IF($A2613=V$2,$C2613,V2612))</f>
        <v/>
      </c>
      <c r="W2613" s="9" t="str">
        <f aca="false">IF(ISBLANK(A2613),"",IF($A2613=W$2,$C2613,W2612))</f>
        <v/>
      </c>
    </row>
    <row r="2614" customFormat="false" ht="14.1" hidden="false" customHeight="false" outlineLevel="0" collapsed="false">
      <c r="H2614" s="8" t="n">
        <f aca="false">IF(ISBLANK(D2614),,LEFT(D2614,LEN(D2614)-6)*1)</f>
        <v>0</v>
      </c>
      <c r="I2614" s="9" t="str">
        <f aca="false">IF(ISBLANK(A2614),"",-B2614*C2614)</f>
        <v/>
      </c>
      <c r="J2614" s="9" t="str">
        <f aca="false">IF(ISBLANK(A2614),"",-SUM(I$3:I2614))</f>
        <v/>
      </c>
      <c r="K2614" s="9" t="str">
        <f aca="false">IF(ISBLANK(A2614),"",SUMPRODUCT(O2614:R2614,T2614:W2614)-J2614)</f>
        <v/>
      </c>
      <c r="L2614" s="5" t="str">
        <f aca="false">IF(ISBLANK(A2614),"",K2614/$M$1)</f>
        <v/>
      </c>
      <c r="M2614" s="5" t="str">
        <f aca="false">IF(ISBLANK(A2614),"",K2614/($M$1+SUM(K$3:K2613)))</f>
        <v/>
      </c>
      <c r="N2614" s="0" t="str">
        <f aca="false">IF(ISBLANK(A2614),"",IF(H2615=0,NETWORKDAYS($H$3,H2614,holiday!$B$2:$B$10),IF(DAY(H2614)&lt;DAY(H2615),NETWORKDAYS($H$3,H2614,holiday!$B$2:$B$10),0)))</f>
        <v/>
      </c>
      <c r="O2614" s="0" t="str">
        <f aca="false">IF(ISBLANK(A2614),"",SUMIF($A$3:$A2614,O$2,$B$3:$B2614))</f>
        <v/>
      </c>
      <c r="P2614" s="0" t="str">
        <f aca="false">IF(ISBLANK(A2614),"",SUMIF($A$3:$A2614,P$2,$B$3:$B2614))</f>
        <v/>
      </c>
      <c r="Q2614" s="0" t="str">
        <f aca="false">IF(ISBLANK(A2614),"",SUMIF($A$3:$A2614,Q$2,$B$3:$B2614))</f>
        <v/>
      </c>
      <c r="R2614" s="0" t="str">
        <f aca="false">IF(ISBLANK(A2614),"",SUMIF($A$3:$A2614,R$2,$B$3:$B2614))</f>
        <v/>
      </c>
      <c r="T2614" s="9" t="str">
        <f aca="false">IF(ISBLANK(A2614),"",IF($A2614=T$2,$C2614,T2613))</f>
        <v/>
      </c>
      <c r="U2614" s="9" t="str">
        <f aca="false">IF(ISBLANK(A2614),"",IF($A2614=U$2,$C2614,U2613))</f>
        <v/>
      </c>
      <c r="V2614" s="9" t="str">
        <f aca="false">IF(ISBLANK(A2614),"",IF($A2614=V$2,$C2614,V2613))</f>
        <v/>
      </c>
      <c r="W2614" s="9" t="str">
        <f aca="false">IF(ISBLANK(A2614),"",IF($A2614=W$2,$C2614,W2613))</f>
        <v/>
      </c>
    </row>
    <row r="2615" customFormat="false" ht="14.1" hidden="false" customHeight="false" outlineLevel="0" collapsed="false">
      <c r="H2615" s="8" t="n">
        <f aca="false">IF(ISBLANK(D2615),,LEFT(D2615,LEN(D2615)-6)*1)</f>
        <v>0</v>
      </c>
      <c r="I2615" s="9" t="str">
        <f aca="false">IF(ISBLANK(A2615),"",-B2615*C2615)</f>
        <v/>
      </c>
      <c r="J2615" s="9" t="str">
        <f aca="false">IF(ISBLANK(A2615),"",-SUM(I$3:I2615))</f>
        <v/>
      </c>
      <c r="K2615" s="9" t="str">
        <f aca="false">IF(ISBLANK(A2615),"",SUMPRODUCT(O2615:R2615,T2615:W2615)-J2615)</f>
        <v/>
      </c>
      <c r="L2615" s="5" t="str">
        <f aca="false">IF(ISBLANK(A2615),"",K2615/$M$1)</f>
        <v/>
      </c>
      <c r="M2615" s="5" t="str">
        <f aca="false">IF(ISBLANK(A2615),"",K2615/($M$1+SUM(K$3:K2614)))</f>
        <v/>
      </c>
      <c r="N2615" s="0" t="str">
        <f aca="false">IF(ISBLANK(A2615),"",IF(H2616=0,NETWORKDAYS($H$3,H2615,holiday!$B$2:$B$10),IF(DAY(H2615)&lt;DAY(H2616),NETWORKDAYS($H$3,H2615,holiday!$B$2:$B$10),0)))</f>
        <v/>
      </c>
      <c r="O2615" s="0" t="str">
        <f aca="false">IF(ISBLANK(A2615),"",SUMIF($A$3:$A2615,O$2,$B$3:$B2615))</f>
        <v/>
      </c>
      <c r="P2615" s="0" t="str">
        <f aca="false">IF(ISBLANK(A2615),"",SUMIF($A$3:$A2615,P$2,$B$3:$B2615))</f>
        <v/>
      </c>
      <c r="Q2615" s="0" t="str">
        <f aca="false">IF(ISBLANK(A2615),"",SUMIF($A$3:$A2615,Q$2,$B$3:$B2615))</f>
        <v/>
      </c>
      <c r="R2615" s="0" t="str">
        <f aca="false">IF(ISBLANK(A2615),"",SUMIF($A$3:$A2615,R$2,$B$3:$B2615))</f>
        <v/>
      </c>
      <c r="T2615" s="9" t="str">
        <f aca="false">IF(ISBLANK(A2615),"",IF($A2615=T$2,$C2615,T2614))</f>
        <v/>
      </c>
      <c r="U2615" s="9" t="str">
        <f aca="false">IF(ISBLANK(A2615),"",IF($A2615=U$2,$C2615,U2614))</f>
        <v/>
      </c>
      <c r="V2615" s="9" t="str">
        <f aca="false">IF(ISBLANK(A2615),"",IF($A2615=V$2,$C2615,V2614))</f>
        <v/>
      </c>
      <c r="W2615" s="9" t="str">
        <f aca="false">IF(ISBLANK(A2615),"",IF($A2615=W$2,$C2615,W2614))</f>
        <v/>
      </c>
    </row>
    <row r="2616" customFormat="false" ht="14.1" hidden="false" customHeight="false" outlineLevel="0" collapsed="false">
      <c r="H2616" s="8" t="n">
        <f aca="false">IF(ISBLANK(D2616),,LEFT(D2616,LEN(D2616)-6)*1)</f>
        <v>0</v>
      </c>
      <c r="I2616" s="9" t="str">
        <f aca="false">IF(ISBLANK(A2616),"",-B2616*C2616)</f>
        <v/>
      </c>
      <c r="J2616" s="9" t="str">
        <f aca="false">IF(ISBLANK(A2616),"",-SUM(I$3:I2616))</f>
        <v/>
      </c>
      <c r="K2616" s="9" t="str">
        <f aca="false">IF(ISBLANK(A2616),"",SUMPRODUCT(O2616:R2616,T2616:W2616)-J2616)</f>
        <v/>
      </c>
      <c r="L2616" s="5" t="str">
        <f aca="false">IF(ISBLANK(A2616),"",K2616/$M$1)</f>
        <v/>
      </c>
      <c r="M2616" s="5" t="str">
        <f aca="false">IF(ISBLANK(A2616),"",K2616/($M$1+SUM(K$3:K2615)))</f>
        <v/>
      </c>
      <c r="N2616" s="0" t="str">
        <f aca="false">IF(ISBLANK(A2616),"",IF(H2617=0,NETWORKDAYS($H$3,H2616,holiday!$B$2:$B$10),IF(DAY(H2616)&lt;DAY(H2617),NETWORKDAYS($H$3,H2616,holiday!$B$2:$B$10),0)))</f>
        <v/>
      </c>
      <c r="O2616" s="0" t="str">
        <f aca="false">IF(ISBLANK(A2616),"",SUMIF($A$3:$A2616,O$2,$B$3:$B2616))</f>
        <v/>
      </c>
      <c r="P2616" s="0" t="str">
        <f aca="false">IF(ISBLANK(A2616),"",SUMIF($A$3:$A2616,P$2,$B$3:$B2616))</f>
        <v/>
      </c>
      <c r="Q2616" s="0" t="str">
        <f aca="false">IF(ISBLANK(A2616),"",SUMIF($A$3:$A2616,Q$2,$B$3:$B2616))</f>
        <v/>
      </c>
      <c r="R2616" s="0" t="str">
        <f aca="false">IF(ISBLANK(A2616),"",SUMIF($A$3:$A2616,R$2,$B$3:$B2616))</f>
        <v/>
      </c>
      <c r="T2616" s="9" t="str">
        <f aca="false">IF(ISBLANK(A2616),"",IF($A2616=T$2,$C2616,T2615))</f>
        <v/>
      </c>
      <c r="U2616" s="9" t="str">
        <f aca="false">IF(ISBLANK(A2616),"",IF($A2616=U$2,$C2616,U2615))</f>
        <v/>
      </c>
      <c r="V2616" s="9" t="str">
        <f aca="false">IF(ISBLANK(A2616),"",IF($A2616=V$2,$C2616,V2615))</f>
        <v/>
      </c>
      <c r="W2616" s="9" t="str">
        <f aca="false">IF(ISBLANK(A2616),"",IF($A2616=W$2,$C2616,W2615))</f>
        <v/>
      </c>
    </row>
    <row r="2617" customFormat="false" ht="14.1" hidden="false" customHeight="false" outlineLevel="0" collapsed="false">
      <c r="H2617" s="8" t="n">
        <f aca="false">IF(ISBLANK(D2617),,LEFT(D2617,LEN(D2617)-6)*1)</f>
        <v>0</v>
      </c>
      <c r="I2617" s="9" t="str">
        <f aca="false">IF(ISBLANK(A2617),"",-B2617*C2617)</f>
        <v/>
      </c>
      <c r="J2617" s="9" t="str">
        <f aca="false">IF(ISBLANK(A2617),"",-SUM(I$3:I2617))</f>
        <v/>
      </c>
      <c r="K2617" s="9" t="str">
        <f aca="false">IF(ISBLANK(A2617),"",SUMPRODUCT(O2617:R2617,T2617:W2617)-J2617)</f>
        <v/>
      </c>
      <c r="L2617" s="5" t="str">
        <f aca="false">IF(ISBLANK(A2617),"",K2617/$M$1)</f>
        <v/>
      </c>
      <c r="M2617" s="5" t="str">
        <f aca="false">IF(ISBLANK(A2617),"",K2617/($M$1+SUM(K$3:K2616)))</f>
        <v/>
      </c>
      <c r="N2617" s="0" t="str">
        <f aca="false">IF(ISBLANK(A2617),"",IF(H2618=0,NETWORKDAYS($H$3,H2617,holiday!$B$2:$B$10),IF(DAY(H2617)&lt;DAY(H2618),NETWORKDAYS($H$3,H2617,holiday!$B$2:$B$10),0)))</f>
        <v/>
      </c>
      <c r="O2617" s="0" t="str">
        <f aca="false">IF(ISBLANK(A2617),"",SUMIF($A$3:$A2617,O$2,$B$3:$B2617))</f>
        <v/>
      </c>
      <c r="P2617" s="0" t="str">
        <f aca="false">IF(ISBLANK(A2617),"",SUMIF($A$3:$A2617,P$2,$B$3:$B2617))</f>
        <v/>
      </c>
      <c r="Q2617" s="0" t="str">
        <f aca="false">IF(ISBLANK(A2617),"",SUMIF($A$3:$A2617,Q$2,$B$3:$B2617))</f>
        <v/>
      </c>
      <c r="R2617" s="0" t="str">
        <f aca="false">IF(ISBLANK(A2617),"",SUMIF($A$3:$A2617,R$2,$B$3:$B2617))</f>
        <v/>
      </c>
      <c r="T2617" s="9" t="str">
        <f aca="false">IF(ISBLANK(A2617),"",IF($A2617=T$2,$C2617,T2616))</f>
        <v/>
      </c>
      <c r="U2617" s="9" t="str">
        <f aca="false">IF(ISBLANK(A2617),"",IF($A2617=U$2,$C2617,U2616))</f>
        <v/>
      </c>
      <c r="V2617" s="9" t="str">
        <f aca="false">IF(ISBLANK(A2617),"",IF($A2617=V$2,$C2617,V2616))</f>
        <v/>
      </c>
      <c r="W2617" s="9" t="str">
        <f aca="false">IF(ISBLANK(A2617),"",IF($A2617=W$2,$C2617,W2616))</f>
        <v/>
      </c>
    </row>
    <row r="2618" customFormat="false" ht="14.1" hidden="false" customHeight="false" outlineLevel="0" collapsed="false">
      <c r="H2618" s="8" t="n">
        <f aca="false">IF(ISBLANK(D2618),,LEFT(D2618,LEN(D2618)-6)*1)</f>
        <v>0</v>
      </c>
      <c r="I2618" s="9" t="str">
        <f aca="false">IF(ISBLANK(A2618),"",-B2618*C2618)</f>
        <v/>
      </c>
      <c r="J2618" s="9" t="str">
        <f aca="false">IF(ISBLANK(A2618),"",-SUM(I$3:I2618))</f>
        <v/>
      </c>
      <c r="K2618" s="9" t="str">
        <f aca="false">IF(ISBLANK(A2618),"",SUMPRODUCT(O2618:R2618,T2618:W2618)-J2618)</f>
        <v/>
      </c>
      <c r="L2618" s="5" t="str">
        <f aca="false">IF(ISBLANK(A2618),"",K2618/$M$1)</f>
        <v/>
      </c>
      <c r="M2618" s="5" t="str">
        <f aca="false">IF(ISBLANK(A2618),"",K2618/($M$1+SUM(K$3:K2617)))</f>
        <v/>
      </c>
      <c r="N2618" s="0" t="str">
        <f aca="false">IF(ISBLANK(A2618),"",IF(H2619=0,NETWORKDAYS($H$3,H2618,holiday!$B$2:$B$10),IF(DAY(H2618)&lt;DAY(H2619),NETWORKDAYS($H$3,H2618,holiday!$B$2:$B$10),0)))</f>
        <v/>
      </c>
      <c r="O2618" s="0" t="str">
        <f aca="false">IF(ISBLANK(A2618),"",SUMIF($A$3:$A2618,O$2,$B$3:$B2618))</f>
        <v/>
      </c>
      <c r="P2618" s="0" t="str">
        <f aca="false">IF(ISBLANK(A2618),"",SUMIF($A$3:$A2618,P$2,$B$3:$B2618))</f>
        <v/>
      </c>
      <c r="Q2618" s="0" t="str">
        <f aca="false">IF(ISBLANK(A2618),"",SUMIF($A$3:$A2618,Q$2,$B$3:$B2618))</f>
        <v/>
      </c>
      <c r="R2618" s="0" t="str">
        <f aca="false">IF(ISBLANK(A2618),"",SUMIF($A$3:$A2618,R$2,$B$3:$B2618))</f>
        <v/>
      </c>
      <c r="T2618" s="9" t="str">
        <f aca="false">IF(ISBLANK(A2618),"",IF($A2618=T$2,$C2618,T2617))</f>
        <v/>
      </c>
      <c r="U2618" s="9" t="str">
        <f aca="false">IF(ISBLANK(A2618),"",IF($A2618=U$2,$C2618,U2617))</f>
        <v/>
      </c>
      <c r="V2618" s="9" t="str">
        <f aca="false">IF(ISBLANK(A2618),"",IF($A2618=V$2,$C2618,V2617))</f>
        <v/>
      </c>
      <c r="W2618" s="9" t="str">
        <f aca="false">IF(ISBLANK(A2618),"",IF($A2618=W$2,$C2618,W2617))</f>
        <v/>
      </c>
    </row>
    <row r="2619" customFormat="false" ht="14.1" hidden="false" customHeight="false" outlineLevel="0" collapsed="false">
      <c r="H2619" s="8" t="n">
        <f aca="false">IF(ISBLANK(D2619),,LEFT(D2619,LEN(D2619)-6)*1)</f>
        <v>0</v>
      </c>
      <c r="I2619" s="9" t="str">
        <f aca="false">IF(ISBLANK(A2619),"",-B2619*C2619)</f>
        <v/>
      </c>
      <c r="J2619" s="9" t="str">
        <f aca="false">IF(ISBLANK(A2619),"",-SUM(I$3:I2619))</f>
        <v/>
      </c>
      <c r="K2619" s="9" t="str">
        <f aca="false">IF(ISBLANK(A2619),"",SUMPRODUCT(O2619:R2619,T2619:W2619)-J2619)</f>
        <v/>
      </c>
      <c r="L2619" s="5" t="str">
        <f aca="false">IF(ISBLANK(A2619),"",K2619/$M$1)</f>
        <v/>
      </c>
      <c r="M2619" s="5" t="str">
        <f aca="false">IF(ISBLANK(A2619),"",K2619/($M$1+SUM(K$3:K2618)))</f>
        <v/>
      </c>
      <c r="N2619" s="0" t="str">
        <f aca="false">IF(ISBLANK(A2619),"",IF(H2620=0,NETWORKDAYS($H$3,H2619,holiday!$B$2:$B$10),IF(DAY(H2619)&lt;DAY(H2620),NETWORKDAYS($H$3,H2619,holiday!$B$2:$B$10),0)))</f>
        <v/>
      </c>
      <c r="O2619" s="0" t="str">
        <f aca="false">IF(ISBLANK(A2619),"",SUMIF($A$3:$A2619,O$2,$B$3:$B2619))</f>
        <v/>
      </c>
      <c r="P2619" s="0" t="str">
        <f aca="false">IF(ISBLANK(A2619),"",SUMIF($A$3:$A2619,P$2,$B$3:$B2619))</f>
        <v/>
      </c>
      <c r="Q2619" s="0" t="str">
        <f aca="false">IF(ISBLANK(A2619),"",SUMIF($A$3:$A2619,Q$2,$B$3:$B2619))</f>
        <v/>
      </c>
      <c r="R2619" s="0" t="str">
        <f aca="false">IF(ISBLANK(A2619),"",SUMIF($A$3:$A2619,R$2,$B$3:$B2619))</f>
        <v/>
      </c>
      <c r="T2619" s="9" t="str">
        <f aca="false">IF(ISBLANK(A2619),"",IF($A2619=T$2,$C2619,T2618))</f>
        <v/>
      </c>
      <c r="U2619" s="9" t="str">
        <f aca="false">IF(ISBLANK(A2619),"",IF($A2619=U$2,$C2619,U2618))</f>
        <v/>
      </c>
      <c r="V2619" s="9" t="str">
        <f aca="false">IF(ISBLANK(A2619),"",IF($A2619=V$2,$C2619,V2618))</f>
        <v/>
      </c>
      <c r="W2619" s="9" t="str">
        <f aca="false">IF(ISBLANK(A2619),"",IF($A2619=W$2,$C2619,W2618))</f>
        <v/>
      </c>
    </row>
    <row r="2620" customFormat="false" ht="14.1" hidden="false" customHeight="false" outlineLevel="0" collapsed="false">
      <c r="H2620" s="8" t="n">
        <f aca="false">IF(ISBLANK(D2620),,LEFT(D2620,LEN(D2620)-6)*1)</f>
        <v>0</v>
      </c>
      <c r="I2620" s="9" t="str">
        <f aca="false">IF(ISBLANK(A2620),"",-B2620*C2620)</f>
        <v/>
      </c>
      <c r="J2620" s="9" t="str">
        <f aca="false">IF(ISBLANK(A2620),"",-SUM(I$3:I2620))</f>
        <v/>
      </c>
      <c r="K2620" s="9" t="str">
        <f aca="false">IF(ISBLANK(A2620),"",SUMPRODUCT(O2620:R2620,T2620:W2620)-J2620)</f>
        <v/>
      </c>
      <c r="L2620" s="5" t="str">
        <f aca="false">IF(ISBLANK(A2620),"",K2620/$M$1)</f>
        <v/>
      </c>
      <c r="M2620" s="5" t="str">
        <f aca="false">IF(ISBLANK(A2620),"",K2620/($M$1+SUM(K$3:K2619)))</f>
        <v/>
      </c>
      <c r="N2620" s="0" t="str">
        <f aca="false">IF(ISBLANK(A2620),"",IF(H2621=0,NETWORKDAYS($H$3,H2620,holiday!$B$2:$B$10),IF(DAY(H2620)&lt;DAY(H2621),NETWORKDAYS($H$3,H2620,holiday!$B$2:$B$10),0)))</f>
        <v/>
      </c>
      <c r="O2620" s="0" t="str">
        <f aca="false">IF(ISBLANK(A2620),"",SUMIF($A$3:$A2620,O$2,$B$3:$B2620))</f>
        <v/>
      </c>
      <c r="P2620" s="0" t="str">
        <f aca="false">IF(ISBLANK(A2620),"",SUMIF($A$3:$A2620,P$2,$B$3:$B2620))</f>
        <v/>
      </c>
      <c r="Q2620" s="0" t="str">
        <f aca="false">IF(ISBLANK(A2620),"",SUMIF($A$3:$A2620,Q$2,$B$3:$B2620))</f>
        <v/>
      </c>
      <c r="R2620" s="0" t="str">
        <f aca="false">IF(ISBLANK(A2620),"",SUMIF($A$3:$A2620,R$2,$B$3:$B2620))</f>
        <v/>
      </c>
      <c r="T2620" s="9" t="str">
        <f aca="false">IF(ISBLANK(A2620),"",IF($A2620=T$2,$C2620,T2619))</f>
        <v/>
      </c>
      <c r="U2620" s="9" t="str">
        <f aca="false">IF(ISBLANK(A2620),"",IF($A2620=U$2,$C2620,U2619))</f>
        <v/>
      </c>
      <c r="V2620" s="9" t="str">
        <f aca="false">IF(ISBLANK(A2620),"",IF($A2620=V$2,$C2620,V2619))</f>
        <v/>
      </c>
      <c r="W2620" s="9" t="str">
        <f aca="false">IF(ISBLANK(A2620),"",IF($A2620=W$2,$C2620,W2619))</f>
        <v/>
      </c>
    </row>
    <row r="2621" customFormat="false" ht="14.1" hidden="false" customHeight="false" outlineLevel="0" collapsed="false">
      <c r="H2621" s="8" t="n">
        <f aca="false">IF(ISBLANK(D2621),,LEFT(D2621,LEN(D2621)-6)*1)</f>
        <v>0</v>
      </c>
      <c r="I2621" s="9" t="str">
        <f aca="false">IF(ISBLANK(A2621),"",-B2621*C2621)</f>
        <v/>
      </c>
      <c r="J2621" s="9" t="str">
        <f aca="false">IF(ISBLANK(A2621),"",-SUM(I$3:I2621))</f>
        <v/>
      </c>
      <c r="K2621" s="9" t="str">
        <f aca="false">IF(ISBLANK(A2621),"",SUMPRODUCT(O2621:R2621,T2621:W2621)-J2621)</f>
        <v/>
      </c>
      <c r="L2621" s="5" t="str">
        <f aca="false">IF(ISBLANK(A2621),"",K2621/$M$1)</f>
        <v/>
      </c>
      <c r="M2621" s="5" t="str">
        <f aca="false">IF(ISBLANK(A2621),"",K2621/($M$1+SUM(K$3:K2620)))</f>
        <v/>
      </c>
      <c r="N2621" s="0" t="str">
        <f aca="false">IF(ISBLANK(A2621),"",IF(H2622=0,NETWORKDAYS($H$3,H2621,holiday!$B$2:$B$10),IF(DAY(H2621)&lt;DAY(H2622),NETWORKDAYS($H$3,H2621,holiday!$B$2:$B$10),0)))</f>
        <v/>
      </c>
      <c r="O2621" s="0" t="str">
        <f aca="false">IF(ISBLANK(A2621),"",SUMIF($A$3:$A2621,O$2,$B$3:$B2621))</f>
        <v/>
      </c>
      <c r="P2621" s="0" t="str">
        <f aca="false">IF(ISBLANK(A2621),"",SUMIF($A$3:$A2621,P$2,$B$3:$B2621))</f>
        <v/>
      </c>
      <c r="Q2621" s="0" t="str">
        <f aca="false">IF(ISBLANK(A2621),"",SUMIF($A$3:$A2621,Q$2,$B$3:$B2621))</f>
        <v/>
      </c>
      <c r="R2621" s="0" t="str">
        <f aca="false">IF(ISBLANK(A2621),"",SUMIF($A$3:$A2621,R$2,$B$3:$B2621))</f>
        <v/>
      </c>
      <c r="T2621" s="9" t="str">
        <f aca="false">IF(ISBLANK(A2621),"",IF($A2621=T$2,$C2621,T2620))</f>
        <v/>
      </c>
      <c r="U2621" s="9" t="str">
        <f aca="false">IF(ISBLANK(A2621),"",IF($A2621=U$2,$C2621,U2620))</f>
        <v/>
      </c>
      <c r="V2621" s="9" t="str">
        <f aca="false">IF(ISBLANK(A2621),"",IF($A2621=V$2,$C2621,V2620))</f>
        <v/>
      </c>
      <c r="W2621" s="9" t="str">
        <f aca="false">IF(ISBLANK(A2621),"",IF($A2621=W$2,$C2621,W2620))</f>
        <v/>
      </c>
    </row>
    <row r="2622" customFormat="false" ht="14.1" hidden="false" customHeight="false" outlineLevel="0" collapsed="false">
      <c r="H2622" s="8" t="n">
        <f aca="false">IF(ISBLANK(D2622),,LEFT(D2622,LEN(D2622)-6)*1)</f>
        <v>0</v>
      </c>
      <c r="I2622" s="9" t="str">
        <f aca="false">IF(ISBLANK(A2622),"",-B2622*C2622)</f>
        <v/>
      </c>
      <c r="J2622" s="9" t="str">
        <f aca="false">IF(ISBLANK(A2622),"",-SUM(I$3:I2622))</f>
        <v/>
      </c>
      <c r="K2622" s="9" t="str">
        <f aca="false">IF(ISBLANK(A2622),"",SUMPRODUCT(O2622:R2622,T2622:W2622)-J2622)</f>
        <v/>
      </c>
      <c r="L2622" s="5" t="str">
        <f aca="false">IF(ISBLANK(A2622),"",K2622/$M$1)</f>
        <v/>
      </c>
      <c r="M2622" s="5" t="str">
        <f aca="false">IF(ISBLANK(A2622),"",K2622/($M$1+SUM(K$3:K2621)))</f>
        <v/>
      </c>
      <c r="N2622" s="0" t="str">
        <f aca="false">IF(ISBLANK(A2622),"",IF(H2623=0,NETWORKDAYS($H$3,H2622,holiday!$B$2:$B$10),IF(DAY(H2622)&lt;DAY(H2623),NETWORKDAYS($H$3,H2622,holiday!$B$2:$B$10),0)))</f>
        <v/>
      </c>
      <c r="O2622" s="0" t="str">
        <f aca="false">IF(ISBLANK(A2622),"",SUMIF($A$3:$A2622,O$2,$B$3:$B2622))</f>
        <v/>
      </c>
      <c r="P2622" s="0" t="str">
        <f aca="false">IF(ISBLANK(A2622),"",SUMIF($A$3:$A2622,P$2,$B$3:$B2622))</f>
        <v/>
      </c>
      <c r="Q2622" s="0" t="str">
        <f aca="false">IF(ISBLANK(A2622),"",SUMIF($A$3:$A2622,Q$2,$B$3:$B2622))</f>
        <v/>
      </c>
      <c r="R2622" s="0" t="str">
        <f aca="false">IF(ISBLANK(A2622),"",SUMIF($A$3:$A2622,R$2,$B$3:$B2622))</f>
        <v/>
      </c>
      <c r="T2622" s="9" t="str">
        <f aca="false">IF(ISBLANK(A2622),"",IF($A2622=T$2,$C2622,T2621))</f>
        <v/>
      </c>
      <c r="U2622" s="9" t="str">
        <f aca="false">IF(ISBLANK(A2622),"",IF($A2622=U$2,$C2622,U2621))</f>
        <v/>
      </c>
      <c r="V2622" s="9" t="str">
        <f aca="false">IF(ISBLANK(A2622),"",IF($A2622=V$2,$C2622,V2621))</f>
        <v/>
      </c>
      <c r="W2622" s="9" t="str">
        <f aca="false">IF(ISBLANK(A2622),"",IF($A2622=W$2,$C2622,W2621))</f>
        <v/>
      </c>
    </row>
    <row r="2623" customFormat="false" ht="14.1" hidden="false" customHeight="false" outlineLevel="0" collapsed="false">
      <c r="H2623" s="8" t="n">
        <f aca="false">IF(ISBLANK(D2623),,LEFT(D2623,LEN(D2623)-6)*1)</f>
        <v>0</v>
      </c>
      <c r="I2623" s="9" t="str">
        <f aca="false">IF(ISBLANK(A2623),"",-B2623*C2623)</f>
        <v/>
      </c>
      <c r="J2623" s="9" t="str">
        <f aca="false">IF(ISBLANK(A2623),"",-SUM(I$3:I2623))</f>
        <v/>
      </c>
      <c r="K2623" s="9" t="str">
        <f aca="false">IF(ISBLANK(A2623),"",SUMPRODUCT(O2623:R2623,T2623:W2623)-J2623)</f>
        <v/>
      </c>
      <c r="L2623" s="5" t="str">
        <f aca="false">IF(ISBLANK(A2623),"",K2623/$M$1)</f>
        <v/>
      </c>
      <c r="M2623" s="5" t="str">
        <f aca="false">IF(ISBLANK(A2623),"",K2623/($M$1+SUM(K$3:K2622)))</f>
        <v/>
      </c>
      <c r="N2623" s="0" t="str">
        <f aca="false">IF(ISBLANK(A2623),"",IF(H2624=0,NETWORKDAYS($H$3,H2623,holiday!$B$2:$B$10),IF(DAY(H2623)&lt;DAY(H2624),NETWORKDAYS($H$3,H2623,holiday!$B$2:$B$10),0)))</f>
        <v/>
      </c>
      <c r="O2623" s="0" t="str">
        <f aca="false">IF(ISBLANK(A2623),"",SUMIF($A$3:$A2623,O$2,$B$3:$B2623))</f>
        <v/>
      </c>
      <c r="P2623" s="0" t="str">
        <f aca="false">IF(ISBLANK(A2623),"",SUMIF($A$3:$A2623,P$2,$B$3:$B2623))</f>
        <v/>
      </c>
      <c r="Q2623" s="0" t="str">
        <f aca="false">IF(ISBLANK(A2623),"",SUMIF($A$3:$A2623,Q$2,$B$3:$B2623))</f>
        <v/>
      </c>
      <c r="R2623" s="0" t="str">
        <f aca="false">IF(ISBLANK(A2623),"",SUMIF($A$3:$A2623,R$2,$B$3:$B2623))</f>
        <v/>
      </c>
      <c r="T2623" s="9" t="str">
        <f aca="false">IF(ISBLANK(A2623),"",IF($A2623=T$2,$C2623,T2622))</f>
        <v/>
      </c>
      <c r="U2623" s="9" t="str">
        <f aca="false">IF(ISBLANK(A2623),"",IF($A2623=U$2,$C2623,U2622))</f>
        <v/>
      </c>
      <c r="V2623" s="9" t="str">
        <f aca="false">IF(ISBLANK(A2623),"",IF($A2623=V$2,$C2623,V2622))</f>
        <v/>
      </c>
      <c r="W2623" s="9" t="str">
        <f aca="false">IF(ISBLANK(A2623),"",IF($A2623=W$2,$C2623,W2622))</f>
        <v/>
      </c>
    </row>
    <row r="2624" customFormat="false" ht="14.1" hidden="false" customHeight="false" outlineLevel="0" collapsed="false">
      <c r="H2624" s="8" t="n">
        <f aca="false">IF(ISBLANK(D2624),,LEFT(D2624,LEN(D2624)-6)*1)</f>
        <v>0</v>
      </c>
      <c r="I2624" s="9" t="str">
        <f aca="false">IF(ISBLANK(A2624),"",-B2624*C2624)</f>
        <v/>
      </c>
      <c r="J2624" s="9" t="str">
        <f aca="false">IF(ISBLANK(A2624),"",-SUM(I$3:I2624))</f>
        <v/>
      </c>
      <c r="K2624" s="9" t="str">
        <f aca="false">IF(ISBLANK(A2624),"",SUMPRODUCT(O2624:R2624,T2624:W2624)-J2624)</f>
        <v/>
      </c>
      <c r="L2624" s="5" t="str">
        <f aca="false">IF(ISBLANK(A2624),"",K2624/$M$1)</f>
        <v/>
      </c>
      <c r="M2624" s="5" t="str">
        <f aca="false">IF(ISBLANK(A2624),"",K2624/($M$1+SUM(K$3:K2623)))</f>
        <v/>
      </c>
      <c r="N2624" s="0" t="str">
        <f aca="false">IF(ISBLANK(A2624),"",IF(H2625=0,NETWORKDAYS($H$3,H2624,holiday!$B$2:$B$10),IF(DAY(H2624)&lt;DAY(H2625),NETWORKDAYS($H$3,H2624,holiday!$B$2:$B$10),0)))</f>
        <v/>
      </c>
      <c r="O2624" s="0" t="str">
        <f aca="false">IF(ISBLANK(A2624),"",SUMIF($A$3:$A2624,O$2,$B$3:$B2624))</f>
        <v/>
      </c>
      <c r="P2624" s="0" t="str">
        <f aca="false">IF(ISBLANK(A2624),"",SUMIF($A$3:$A2624,P$2,$B$3:$B2624))</f>
        <v/>
      </c>
      <c r="Q2624" s="0" t="str">
        <f aca="false">IF(ISBLANK(A2624),"",SUMIF($A$3:$A2624,Q$2,$B$3:$B2624))</f>
        <v/>
      </c>
      <c r="R2624" s="0" t="str">
        <f aca="false">IF(ISBLANK(A2624),"",SUMIF($A$3:$A2624,R$2,$B$3:$B2624))</f>
        <v/>
      </c>
      <c r="T2624" s="9" t="str">
        <f aca="false">IF(ISBLANK(A2624),"",IF($A2624=T$2,$C2624,T2623))</f>
        <v/>
      </c>
      <c r="U2624" s="9" t="str">
        <f aca="false">IF(ISBLANK(A2624),"",IF($A2624=U$2,$C2624,U2623))</f>
        <v/>
      </c>
      <c r="V2624" s="9" t="str">
        <f aca="false">IF(ISBLANK(A2624),"",IF($A2624=V$2,$C2624,V2623))</f>
        <v/>
      </c>
      <c r="W2624" s="9" t="str">
        <f aca="false">IF(ISBLANK(A2624),"",IF($A2624=W$2,$C2624,W2623))</f>
        <v/>
      </c>
    </row>
    <row r="2625" customFormat="false" ht="14.1" hidden="false" customHeight="false" outlineLevel="0" collapsed="false">
      <c r="H2625" s="8" t="n">
        <f aca="false">IF(ISBLANK(D2625),,LEFT(D2625,LEN(D2625)-6)*1)</f>
        <v>0</v>
      </c>
      <c r="I2625" s="9" t="str">
        <f aca="false">IF(ISBLANK(A2625),"",-B2625*C2625)</f>
        <v/>
      </c>
      <c r="J2625" s="9" t="str">
        <f aca="false">IF(ISBLANK(A2625),"",-SUM(I$3:I2625))</f>
        <v/>
      </c>
      <c r="K2625" s="9" t="str">
        <f aca="false">IF(ISBLANK(A2625),"",SUMPRODUCT(O2625:R2625,T2625:W2625)-J2625)</f>
        <v/>
      </c>
      <c r="L2625" s="5" t="str">
        <f aca="false">IF(ISBLANK(A2625),"",K2625/$M$1)</f>
        <v/>
      </c>
      <c r="M2625" s="5" t="str">
        <f aca="false">IF(ISBLANK(A2625),"",K2625/($M$1+SUM(K$3:K2624)))</f>
        <v/>
      </c>
      <c r="N2625" s="0" t="str">
        <f aca="false">IF(ISBLANK(A2625),"",IF(H2626=0,NETWORKDAYS($H$3,H2625,holiday!$B$2:$B$10),IF(DAY(H2625)&lt;DAY(H2626),NETWORKDAYS($H$3,H2625,holiday!$B$2:$B$10),0)))</f>
        <v/>
      </c>
      <c r="O2625" s="0" t="str">
        <f aca="false">IF(ISBLANK(A2625),"",SUMIF($A$3:$A2625,O$2,$B$3:$B2625))</f>
        <v/>
      </c>
      <c r="P2625" s="0" t="str">
        <f aca="false">IF(ISBLANK(A2625),"",SUMIF($A$3:$A2625,P$2,$B$3:$B2625))</f>
        <v/>
      </c>
      <c r="Q2625" s="0" t="str">
        <f aca="false">IF(ISBLANK(A2625),"",SUMIF($A$3:$A2625,Q$2,$B$3:$B2625))</f>
        <v/>
      </c>
      <c r="R2625" s="0" t="str">
        <f aca="false">IF(ISBLANK(A2625),"",SUMIF($A$3:$A2625,R$2,$B$3:$B2625))</f>
        <v/>
      </c>
      <c r="T2625" s="9" t="str">
        <f aca="false">IF(ISBLANK(A2625),"",IF($A2625=T$2,$C2625,T2624))</f>
        <v/>
      </c>
      <c r="U2625" s="9" t="str">
        <f aca="false">IF(ISBLANK(A2625),"",IF($A2625=U$2,$C2625,U2624))</f>
        <v/>
      </c>
      <c r="V2625" s="9" t="str">
        <f aca="false">IF(ISBLANK(A2625),"",IF($A2625=V$2,$C2625,V2624))</f>
        <v/>
      </c>
      <c r="W2625" s="9" t="str">
        <f aca="false">IF(ISBLANK(A2625),"",IF($A2625=W$2,$C2625,W2624))</f>
        <v/>
      </c>
    </row>
    <row r="2626" customFormat="false" ht="14.1" hidden="false" customHeight="false" outlineLevel="0" collapsed="false">
      <c r="H2626" s="8" t="n">
        <f aca="false">IF(ISBLANK(D2626),,LEFT(D2626,LEN(D2626)-6)*1)</f>
        <v>0</v>
      </c>
      <c r="I2626" s="9" t="str">
        <f aca="false">IF(ISBLANK(A2626),"",-B2626*C2626)</f>
        <v/>
      </c>
      <c r="J2626" s="9" t="str">
        <f aca="false">IF(ISBLANK(A2626),"",-SUM(I$3:I2626))</f>
        <v/>
      </c>
      <c r="K2626" s="9" t="str">
        <f aca="false">IF(ISBLANK(A2626),"",SUMPRODUCT(O2626:R2626,T2626:W2626)-J2626)</f>
        <v/>
      </c>
      <c r="L2626" s="5" t="str">
        <f aca="false">IF(ISBLANK(A2626),"",K2626/$M$1)</f>
        <v/>
      </c>
      <c r="M2626" s="5" t="str">
        <f aca="false">IF(ISBLANK(A2626),"",K2626/($M$1+SUM(K$3:K2625)))</f>
        <v/>
      </c>
      <c r="N2626" s="0" t="str">
        <f aca="false">IF(ISBLANK(A2626),"",IF(H2627=0,NETWORKDAYS($H$3,H2626,holiday!$B$2:$B$10),IF(DAY(H2626)&lt;DAY(H2627),NETWORKDAYS($H$3,H2626,holiday!$B$2:$B$10),0)))</f>
        <v/>
      </c>
      <c r="O2626" s="0" t="str">
        <f aca="false">IF(ISBLANK(A2626),"",SUMIF($A$3:$A2626,O$2,$B$3:$B2626))</f>
        <v/>
      </c>
      <c r="P2626" s="0" t="str">
        <f aca="false">IF(ISBLANK(A2626),"",SUMIF($A$3:$A2626,P$2,$B$3:$B2626))</f>
        <v/>
      </c>
      <c r="Q2626" s="0" t="str">
        <f aca="false">IF(ISBLANK(A2626),"",SUMIF($A$3:$A2626,Q$2,$B$3:$B2626))</f>
        <v/>
      </c>
      <c r="R2626" s="0" t="str">
        <f aca="false">IF(ISBLANK(A2626),"",SUMIF($A$3:$A2626,R$2,$B$3:$B2626))</f>
        <v/>
      </c>
      <c r="T2626" s="9" t="str">
        <f aca="false">IF(ISBLANK(A2626),"",IF($A2626=T$2,$C2626,T2625))</f>
        <v/>
      </c>
      <c r="U2626" s="9" t="str">
        <f aca="false">IF(ISBLANK(A2626),"",IF($A2626=U$2,$C2626,U2625))</f>
        <v/>
      </c>
      <c r="V2626" s="9" t="str">
        <f aca="false">IF(ISBLANK(A2626),"",IF($A2626=V$2,$C2626,V2625))</f>
        <v/>
      </c>
      <c r="W2626" s="9" t="str">
        <f aca="false">IF(ISBLANK(A2626),"",IF($A2626=W$2,$C2626,W2625))</f>
        <v/>
      </c>
    </row>
    <row r="2627" customFormat="false" ht="14.1" hidden="false" customHeight="false" outlineLevel="0" collapsed="false">
      <c r="H2627" s="8" t="n">
        <f aca="false">IF(ISBLANK(D2627),,LEFT(D2627,LEN(D2627)-6)*1)</f>
        <v>0</v>
      </c>
      <c r="I2627" s="9" t="str">
        <f aca="false">IF(ISBLANK(A2627),"",-B2627*C2627)</f>
        <v/>
      </c>
      <c r="J2627" s="9" t="str">
        <f aca="false">IF(ISBLANK(A2627),"",-SUM(I$3:I2627))</f>
        <v/>
      </c>
      <c r="K2627" s="9" t="str">
        <f aca="false">IF(ISBLANK(A2627),"",SUMPRODUCT(O2627:R2627,T2627:W2627)-J2627)</f>
        <v/>
      </c>
      <c r="L2627" s="5" t="str">
        <f aca="false">IF(ISBLANK(A2627),"",K2627/$M$1)</f>
        <v/>
      </c>
      <c r="M2627" s="5" t="str">
        <f aca="false">IF(ISBLANK(A2627),"",K2627/($M$1+SUM(K$3:K2626)))</f>
        <v/>
      </c>
      <c r="N2627" s="0" t="str">
        <f aca="false">IF(ISBLANK(A2627),"",IF(H2628=0,NETWORKDAYS($H$3,H2627,holiday!$B$2:$B$10),IF(DAY(H2627)&lt;DAY(H2628),NETWORKDAYS($H$3,H2627,holiday!$B$2:$B$10),0)))</f>
        <v/>
      </c>
      <c r="O2627" s="0" t="str">
        <f aca="false">IF(ISBLANK(A2627),"",SUMIF($A$3:$A2627,O$2,$B$3:$B2627))</f>
        <v/>
      </c>
      <c r="P2627" s="0" t="str">
        <f aca="false">IF(ISBLANK(A2627),"",SUMIF($A$3:$A2627,P$2,$B$3:$B2627))</f>
        <v/>
      </c>
      <c r="Q2627" s="0" t="str">
        <f aca="false">IF(ISBLANK(A2627),"",SUMIF($A$3:$A2627,Q$2,$B$3:$B2627))</f>
        <v/>
      </c>
      <c r="R2627" s="0" t="str">
        <f aca="false">IF(ISBLANK(A2627),"",SUMIF($A$3:$A2627,R$2,$B$3:$B2627))</f>
        <v/>
      </c>
      <c r="T2627" s="9" t="str">
        <f aca="false">IF(ISBLANK(A2627),"",IF($A2627=T$2,$C2627,T2626))</f>
        <v/>
      </c>
      <c r="U2627" s="9" t="str">
        <f aca="false">IF(ISBLANK(A2627),"",IF($A2627=U$2,$C2627,U2626))</f>
        <v/>
      </c>
      <c r="V2627" s="9" t="str">
        <f aca="false">IF(ISBLANK(A2627),"",IF($A2627=V$2,$C2627,V2626))</f>
        <v/>
      </c>
      <c r="W2627" s="9" t="str">
        <f aca="false">IF(ISBLANK(A2627),"",IF($A2627=W$2,$C2627,W2626))</f>
        <v/>
      </c>
    </row>
    <row r="2628" customFormat="false" ht="14.1" hidden="false" customHeight="false" outlineLevel="0" collapsed="false">
      <c r="H2628" s="8" t="n">
        <f aca="false">IF(ISBLANK(D2628),,LEFT(D2628,LEN(D2628)-6)*1)</f>
        <v>0</v>
      </c>
      <c r="I2628" s="9" t="str">
        <f aca="false">IF(ISBLANK(A2628),"",-B2628*C2628)</f>
        <v/>
      </c>
      <c r="J2628" s="9" t="str">
        <f aca="false">IF(ISBLANK(A2628),"",-SUM(I$3:I2628))</f>
        <v/>
      </c>
      <c r="K2628" s="9" t="str">
        <f aca="false">IF(ISBLANK(A2628),"",SUMPRODUCT(O2628:R2628,T2628:W2628)-J2628)</f>
        <v/>
      </c>
      <c r="L2628" s="5" t="str">
        <f aca="false">IF(ISBLANK(A2628),"",K2628/$M$1)</f>
        <v/>
      </c>
      <c r="M2628" s="5" t="str">
        <f aca="false">IF(ISBLANK(A2628),"",K2628/($M$1+SUM(K$3:K2627)))</f>
        <v/>
      </c>
      <c r="N2628" s="0" t="str">
        <f aca="false">IF(ISBLANK(A2628),"",IF(H2629=0,NETWORKDAYS($H$3,H2628,holiday!$B$2:$B$10),IF(DAY(H2628)&lt;DAY(H2629),NETWORKDAYS($H$3,H2628,holiday!$B$2:$B$10),0)))</f>
        <v/>
      </c>
      <c r="O2628" s="0" t="str">
        <f aca="false">IF(ISBLANK(A2628),"",SUMIF($A$3:$A2628,O$2,$B$3:$B2628))</f>
        <v/>
      </c>
      <c r="P2628" s="0" t="str">
        <f aca="false">IF(ISBLANK(A2628),"",SUMIF($A$3:$A2628,P$2,$B$3:$B2628))</f>
        <v/>
      </c>
      <c r="Q2628" s="0" t="str">
        <f aca="false">IF(ISBLANK(A2628),"",SUMIF($A$3:$A2628,Q$2,$B$3:$B2628))</f>
        <v/>
      </c>
      <c r="R2628" s="0" t="str">
        <f aca="false">IF(ISBLANK(A2628),"",SUMIF($A$3:$A2628,R$2,$B$3:$B2628))</f>
        <v/>
      </c>
      <c r="T2628" s="9" t="str">
        <f aca="false">IF(ISBLANK(A2628),"",IF($A2628=T$2,$C2628,T2627))</f>
        <v/>
      </c>
      <c r="U2628" s="9" t="str">
        <f aca="false">IF(ISBLANK(A2628),"",IF($A2628=U$2,$C2628,U2627))</f>
        <v/>
      </c>
      <c r="V2628" s="9" t="str">
        <f aca="false">IF(ISBLANK(A2628),"",IF($A2628=V$2,$C2628,V2627))</f>
        <v/>
      </c>
      <c r="W2628" s="9" t="str">
        <f aca="false">IF(ISBLANK(A2628),"",IF($A2628=W$2,$C2628,W2627))</f>
        <v/>
      </c>
    </row>
    <row r="2629" customFormat="false" ht="14.1" hidden="false" customHeight="false" outlineLevel="0" collapsed="false">
      <c r="H2629" s="8" t="n">
        <f aca="false">IF(ISBLANK(D2629),,LEFT(D2629,LEN(D2629)-6)*1)</f>
        <v>0</v>
      </c>
      <c r="I2629" s="9" t="str">
        <f aca="false">IF(ISBLANK(A2629),"",-B2629*C2629)</f>
        <v/>
      </c>
      <c r="J2629" s="9" t="str">
        <f aca="false">IF(ISBLANK(A2629),"",-SUM(I$3:I2629))</f>
        <v/>
      </c>
      <c r="K2629" s="9" t="str">
        <f aca="false">IF(ISBLANK(A2629),"",SUMPRODUCT(O2629:R2629,T2629:W2629)-J2629)</f>
        <v/>
      </c>
      <c r="L2629" s="5" t="str">
        <f aca="false">IF(ISBLANK(A2629),"",K2629/$M$1)</f>
        <v/>
      </c>
      <c r="M2629" s="5" t="str">
        <f aca="false">IF(ISBLANK(A2629),"",K2629/($M$1+SUM(K$3:K2628)))</f>
        <v/>
      </c>
      <c r="N2629" s="0" t="str">
        <f aca="false">IF(ISBLANK(A2629),"",IF(H2630=0,NETWORKDAYS($H$3,H2629,holiday!$B$2:$B$10),IF(DAY(H2629)&lt;DAY(H2630),NETWORKDAYS($H$3,H2629,holiday!$B$2:$B$10),0)))</f>
        <v/>
      </c>
      <c r="O2629" s="0" t="str">
        <f aca="false">IF(ISBLANK(A2629),"",SUMIF($A$3:$A2629,O$2,$B$3:$B2629))</f>
        <v/>
      </c>
      <c r="P2629" s="0" t="str">
        <f aca="false">IF(ISBLANK(A2629),"",SUMIF($A$3:$A2629,P$2,$B$3:$B2629))</f>
        <v/>
      </c>
      <c r="Q2629" s="0" t="str">
        <f aca="false">IF(ISBLANK(A2629),"",SUMIF($A$3:$A2629,Q$2,$B$3:$B2629))</f>
        <v/>
      </c>
      <c r="R2629" s="0" t="str">
        <f aca="false">IF(ISBLANK(A2629),"",SUMIF($A$3:$A2629,R$2,$B$3:$B2629))</f>
        <v/>
      </c>
      <c r="T2629" s="9" t="str">
        <f aca="false">IF(ISBLANK(A2629),"",IF($A2629=T$2,$C2629,T2628))</f>
        <v/>
      </c>
      <c r="U2629" s="9" t="str">
        <f aca="false">IF(ISBLANK(A2629),"",IF($A2629=U$2,$C2629,U2628))</f>
        <v/>
      </c>
      <c r="V2629" s="9" t="str">
        <f aca="false">IF(ISBLANK(A2629),"",IF($A2629=V$2,$C2629,V2628))</f>
        <v/>
      </c>
      <c r="W2629" s="9" t="str">
        <f aca="false">IF(ISBLANK(A2629),"",IF($A2629=W$2,$C2629,W2628))</f>
        <v/>
      </c>
    </row>
    <row r="2630" customFormat="false" ht="14.1" hidden="false" customHeight="false" outlineLevel="0" collapsed="false">
      <c r="H2630" s="8" t="n">
        <f aca="false">IF(ISBLANK(D2630),,LEFT(D2630,LEN(D2630)-6)*1)</f>
        <v>0</v>
      </c>
      <c r="I2630" s="9" t="str">
        <f aca="false">IF(ISBLANK(A2630),"",-B2630*C2630)</f>
        <v/>
      </c>
      <c r="J2630" s="9" t="str">
        <f aca="false">IF(ISBLANK(A2630),"",-SUM(I$3:I2630))</f>
        <v/>
      </c>
      <c r="K2630" s="9" t="str">
        <f aca="false">IF(ISBLANK(A2630),"",SUMPRODUCT(O2630:R2630,T2630:W2630)-J2630)</f>
        <v/>
      </c>
      <c r="L2630" s="5" t="str">
        <f aca="false">IF(ISBLANK(A2630),"",K2630/$M$1)</f>
        <v/>
      </c>
      <c r="M2630" s="5" t="str">
        <f aca="false">IF(ISBLANK(A2630),"",K2630/($M$1+SUM(K$3:K2629)))</f>
        <v/>
      </c>
      <c r="N2630" s="0" t="str">
        <f aca="false">IF(ISBLANK(A2630),"",IF(H2631=0,NETWORKDAYS($H$3,H2630,holiday!$B$2:$B$10),IF(DAY(H2630)&lt;DAY(H2631),NETWORKDAYS($H$3,H2630,holiday!$B$2:$B$10),0)))</f>
        <v/>
      </c>
      <c r="O2630" s="0" t="str">
        <f aca="false">IF(ISBLANK(A2630),"",SUMIF($A$3:$A2630,O$2,$B$3:$B2630))</f>
        <v/>
      </c>
      <c r="P2630" s="0" t="str">
        <f aca="false">IF(ISBLANK(A2630),"",SUMIF($A$3:$A2630,P$2,$B$3:$B2630))</f>
        <v/>
      </c>
      <c r="Q2630" s="0" t="str">
        <f aca="false">IF(ISBLANK(A2630),"",SUMIF($A$3:$A2630,Q$2,$B$3:$B2630))</f>
        <v/>
      </c>
      <c r="R2630" s="0" t="str">
        <f aca="false">IF(ISBLANK(A2630),"",SUMIF($A$3:$A2630,R$2,$B$3:$B2630))</f>
        <v/>
      </c>
      <c r="T2630" s="9" t="str">
        <f aca="false">IF(ISBLANK(A2630),"",IF($A2630=T$2,$C2630,T2629))</f>
        <v/>
      </c>
      <c r="U2630" s="9" t="str">
        <f aca="false">IF(ISBLANK(A2630),"",IF($A2630=U$2,$C2630,U2629))</f>
        <v/>
      </c>
      <c r="V2630" s="9" t="str">
        <f aca="false">IF(ISBLANK(A2630),"",IF($A2630=V$2,$C2630,V2629))</f>
        <v/>
      </c>
      <c r="W2630" s="9" t="str">
        <f aca="false">IF(ISBLANK(A2630),"",IF($A2630=W$2,$C2630,W2629))</f>
        <v/>
      </c>
    </row>
    <row r="2631" customFormat="false" ht="14.1" hidden="false" customHeight="false" outlineLevel="0" collapsed="false">
      <c r="H2631" s="8" t="n">
        <f aca="false">IF(ISBLANK(D2631),,LEFT(D2631,LEN(D2631)-6)*1)</f>
        <v>0</v>
      </c>
      <c r="I2631" s="9" t="str">
        <f aca="false">IF(ISBLANK(A2631),"",-B2631*C2631)</f>
        <v/>
      </c>
      <c r="J2631" s="9" t="str">
        <f aca="false">IF(ISBLANK(A2631),"",-SUM(I$3:I2631))</f>
        <v/>
      </c>
      <c r="K2631" s="9" t="str">
        <f aca="false">IF(ISBLANK(A2631),"",SUMPRODUCT(O2631:R2631,T2631:W2631)-J2631)</f>
        <v/>
      </c>
      <c r="L2631" s="5" t="str">
        <f aca="false">IF(ISBLANK(A2631),"",K2631/$M$1)</f>
        <v/>
      </c>
      <c r="M2631" s="5" t="str">
        <f aca="false">IF(ISBLANK(A2631),"",K2631/($M$1+SUM(K$3:K2630)))</f>
        <v/>
      </c>
      <c r="N2631" s="0" t="str">
        <f aca="false">IF(ISBLANK(A2631),"",IF(H2632=0,NETWORKDAYS($H$3,H2631,holiday!$B$2:$B$10),IF(DAY(H2631)&lt;DAY(H2632),NETWORKDAYS($H$3,H2631,holiday!$B$2:$B$10),0)))</f>
        <v/>
      </c>
      <c r="O2631" s="0" t="str">
        <f aca="false">IF(ISBLANK(A2631),"",SUMIF($A$3:$A2631,O$2,$B$3:$B2631))</f>
        <v/>
      </c>
      <c r="P2631" s="0" t="str">
        <f aca="false">IF(ISBLANK(A2631),"",SUMIF($A$3:$A2631,P$2,$B$3:$B2631))</f>
        <v/>
      </c>
      <c r="Q2631" s="0" t="str">
        <f aca="false">IF(ISBLANK(A2631),"",SUMIF($A$3:$A2631,Q$2,$B$3:$B2631))</f>
        <v/>
      </c>
      <c r="R2631" s="0" t="str">
        <f aca="false">IF(ISBLANK(A2631),"",SUMIF($A$3:$A2631,R$2,$B$3:$B2631))</f>
        <v/>
      </c>
      <c r="T2631" s="9" t="str">
        <f aca="false">IF(ISBLANK(A2631),"",IF($A2631=T$2,$C2631,T2630))</f>
        <v/>
      </c>
      <c r="U2631" s="9" t="str">
        <f aca="false">IF(ISBLANK(A2631),"",IF($A2631=U$2,$C2631,U2630))</f>
        <v/>
      </c>
      <c r="V2631" s="9" t="str">
        <f aca="false">IF(ISBLANK(A2631),"",IF($A2631=V$2,$C2631,V2630))</f>
        <v/>
      </c>
      <c r="W2631" s="9" t="str">
        <f aca="false">IF(ISBLANK(A2631),"",IF($A2631=W$2,$C2631,W2630))</f>
        <v/>
      </c>
    </row>
    <row r="2632" customFormat="false" ht="14.1" hidden="false" customHeight="false" outlineLevel="0" collapsed="false">
      <c r="H2632" s="8" t="n">
        <f aca="false">IF(ISBLANK(D2632),,LEFT(D2632,LEN(D2632)-6)*1)</f>
        <v>0</v>
      </c>
      <c r="I2632" s="9" t="str">
        <f aca="false">IF(ISBLANK(A2632),"",-B2632*C2632)</f>
        <v/>
      </c>
      <c r="J2632" s="9" t="str">
        <f aca="false">IF(ISBLANK(A2632),"",-SUM(I$3:I2632))</f>
        <v/>
      </c>
      <c r="K2632" s="9" t="str">
        <f aca="false">IF(ISBLANK(A2632),"",SUMPRODUCT(O2632:R2632,T2632:W2632)-J2632)</f>
        <v/>
      </c>
      <c r="L2632" s="5" t="str">
        <f aca="false">IF(ISBLANK(A2632),"",K2632/$M$1)</f>
        <v/>
      </c>
      <c r="M2632" s="5" t="str">
        <f aca="false">IF(ISBLANK(A2632),"",K2632/($M$1+SUM(K$3:K2631)))</f>
        <v/>
      </c>
      <c r="N2632" s="0" t="str">
        <f aca="false">IF(ISBLANK(A2632),"",IF(H2633=0,NETWORKDAYS($H$3,H2632,holiday!$B$2:$B$10),IF(DAY(H2632)&lt;DAY(H2633),NETWORKDAYS($H$3,H2632,holiday!$B$2:$B$10),0)))</f>
        <v/>
      </c>
      <c r="O2632" s="0" t="str">
        <f aca="false">IF(ISBLANK(A2632),"",SUMIF($A$3:$A2632,O$2,$B$3:$B2632))</f>
        <v/>
      </c>
      <c r="P2632" s="0" t="str">
        <f aca="false">IF(ISBLANK(A2632),"",SUMIF($A$3:$A2632,P$2,$B$3:$B2632))</f>
        <v/>
      </c>
      <c r="Q2632" s="0" t="str">
        <f aca="false">IF(ISBLANK(A2632),"",SUMIF($A$3:$A2632,Q$2,$B$3:$B2632))</f>
        <v/>
      </c>
      <c r="R2632" s="0" t="str">
        <f aca="false">IF(ISBLANK(A2632),"",SUMIF($A$3:$A2632,R$2,$B$3:$B2632))</f>
        <v/>
      </c>
      <c r="T2632" s="9" t="str">
        <f aca="false">IF(ISBLANK(A2632),"",IF($A2632=T$2,$C2632,T2631))</f>
        <v/>
      </c>
      <c r="U2632" s="9" t="str">
        <f aca="false">IF(ISBLANK(A2632),"",IF($A2632=U$2,$C2632,U2631))</f>
        <v/>
      </c>
      <c r="V2632" s="9" t="str">
        <f aca="false">IF(ISBLANK(A2632),"",IF($A2632=V$2,$C2632,V2631))</f>
        <v/>
      </c>
      <c r="W2632" s="9" t="str">
        <f aca="false">IF(ISBLANK(A2632),"",IF($A2632=W$2,$C2632,W2631))</f>
        <v/>
      </c>
    </row>
    <row r="2633" customFormat="false" ht="14.1" hidden="false" customHeight="false" outlineLevel="0" collapsed="false">
      <c r="H2633" s="8" t="n">
        <f aca="false">IF(ISBLANK(D2633),,LEFT(D2633,LEN(D2633)-6)*1)</f>
        <v>0</v>
      </c>
      <c r="I2633" s="9" t="str">
        <f aca="false">IF(ISBLANK(A2633),"",-B2633*C2633)</f>
        <v/>
      </c>
      <c r="J2633" s="9" t="str">
        <f aca="false">IF(ISBLANK(A2633),"",-SUM(I$3:I2633))</f>
        <v/>
      </c>
      <c r="K2633" s="9" t="str">
        <f aca="false">IF(ISBLANK(A2633),"",SUMPRODUCT(O2633:R2633,T2633:W2633)-J2633)</f>
        <v/>
      </c>
      <c r="L2633" s="5" t="str">
        <f aca="false">IF(ISBLANK(A2633),"",K2633/$M$1)</f>
        <v/>
      </c>
      <c r="M2633" s="5" t="str">
        <f aca="false">IF(ISBLANK(A2633),"",K2633/($M$1+SUM(K$3:K2632)))</f>
        <v/>
      </c>
      <c r="N2633" s="0" t="str">
        <f aca="false">IF(ISBLANK(A2633),"",IF(H2634=0,NETWORKDAYS($H$3,H2633,holiday!$B$2:$B$10),IF(DAY(H2633)&lt;DAY(H2634),NETWORKDAYS($H$3,H2633,holiday!$B$2:$B$10),0)))</f>
        <v/>
      </c>
      <c r="O2633" s="0" t="str">
        <f aca="false">IF(ISBLANK(A2633),"",SUMIF($A$3:$A2633,O$2,$B$3:$B2633))</f>
        <v/>
      </c>
      <c r="P2633" s="0" t="str">
        <f aca="false">IF(ISBLANK(A2633),"",SUMIF($A$3:$A2633,P$2,$B$3:$B2633))</f>
        <v/>
      </c>
      <c r="Q2633" s="0" t="str">
        <f aca="false">IF(ISBLANK(A2633),"",SUMIF($A$3:$A2633,Q$2,$B$3:$B2633))</f>
        <v/>
      </c>
      <c r="R2633" s="0" t="str">
        <f aca="false">IF(ISBLANK(A2633),"",SUMIF($A$3:$A2633,R$2,$B$3:$B2633))</f>
        <v/>
      </c>
      <c r="T2633" s="9" t="str">
        <f aca="false">IF(ISBLANK(A2633),"",IF($A2633=T$2,$C2633,T2632))</f>
        <v/>
      </c>
      <c r="U2633" s="9" t="str">
        <f aca="false">IF(ISBLANK(A2633),"",IF($A2633=U$2,$C2633,U2632))</f>
        <v/>
      </c>
      <c r="V2633" s="9" t="str">
        <f aca="false">IF(ISBLANK(A2633),"",IF($A2633=V$2,$C2633,V2632))</f>
        <v/>
      </c>
      <c r="W2633" s="9" t="str">
        <f aca="false">IF(ISBLANK(A2633),"",IF($A2633=W$2,$C2633,W2632))</f>
        <v/>
      </c>
    </row>
    <row r="2634" customFormat="false" ht="14.1" hidden="false" customHeight="false" outlineLevel="0" collapsed="false">
      <c r="H2634" s="8" t="n">
        <f aca="false">IF(ISBLANK(D2634),,LEFT(D2634,LEN(D2634)-6)*1)</f>
        <v>0</v>
      </c>
      <c r="I2634" s="9" t="str">
        <f aca="false">IF(ISBLANK(A2634),"",-B2634*C2634)</f>
        <v/>
      </c>
      <c r="J2634" s="9" t="str">
        <f aca="false">IF(ISBLANK(A2634),"",-SUM(I$3:I2634))</f>
        <v/>
      </c>
      <c r="K2634" s="9" t="str">
        <f aca="false">IF(ISBLANK(A2634),"",SUMPRODUCT(O2634:R2634,T2634:W2634)-J2634)</f>
        <v/>
      </c>
      <c r="L2634" s="5" t="str">
        <f aca="false">IF(ISBLANK(A2634),"",K2634/$M$1)</f>
        <v/>
      </c>
      <c r="M2634" s="5" t="str">
        <f aca="false">IF(ISBLANK(A2634),"",K2634/($M$1+SUM(K$3:K2633)))</f>
        <v/>
      </c>
      <c r="N2634" s="0" t="str">
        <f aca="false">IF(ISBLANK(A2634),"",IF(H2635=0,NETWORKDAYS($H$3,H2634,holiday!$B$2:$B$10),IF(DAY(H2634)&lt;DAY(H2635),NETWORKDAYS($H$3,H2634,holiday!$B$2:$B$10),0)))</f>
        <v/>
      </c>
      <c r="O2634" s="0" t="str">
        <f aca="false">IF(ISBLANK(A2634),"",SUMIF($A$3:$A2634,O$2,$B$3:$B2634))</f>
        <v/>
      </c>
      <c r="P2634" s="0" t="str">
        <f aca="false">IF(ISBLANK(A2634),"",SUMIF($A$3:$A2634,P$2,$B$3:$B2634))</f>
        <v/>
      </c>
      <c r="Q2634" s="0" t="str">
        <f aca="false">IF(ISBLANK(A2634),"",SUMIF($A$3:$A2634,Q$2,$B$3:$B2634))</f>
        <v/>
      </c>
      <c r="R2634" s="0" t="str">
        <f aca="false">IF(ISBLANK(A2634),"",SUMIF($A$3:$A2634,R$2,$B$3:$B2634))</f>
        <v/>
      </c>
      <c r="T2634" s="9" t="str">
        <f aca="false">IF(ISBLANK(A2634),"",IF($A2634=T$2,$C2634,T2633))</f>
        <v/>
      </c>
      <c r="U2634" s="9" t="str">
        <f aca="false">IF(ISBLANK(A2634),"",IF($A2634=U$2,$C2634,U2633))</f>
        <v/>
      </c>
      <c r="V2634" s="9" t="str">
        <f aca="false">IF(ISBLANK(A2634),"",IF($A2634=V$2,$C2634,V2633))</f>
        <v/>
      </c>
      <c r="W2634" s="9" t="str">
        <f aca="false">IF(ISBLANK(A2634),"",IF($A2634=W$2,$C2634,W2633))</f>
        <v/>
      </c>
    </row>
    <row r="2635" customFormat="false" ht="14.1" hidden="false" customHeight="false" outlineLevel="0" collapsed="false">
      <c r="H2635" s="8" t="n">
        <f aca="false">IF(ISBLANK(D2635),,LEFT(D2635,LEN(D2635)-6)*1)</f>
        <v>0</v>
      </c>
      <c r="I2635" s="9" t="str">
        <f aca="false">IF(ISBLANK(A2635),"",-B2635*C2635)</f>
        <v/>
      </c>
      <c r="J2635" s="9" t="str">
        <f aca="false">IF(ISBLANK(A2635),"",-SUM(I$3:I2635))</f>
        <v/>
      </c>
      <c r="K2635" s="9" t="str">
        <f aca="false">IF(ISBLANK(A2635),"",SUMPRODUCT(O2635:R2635,T2635:W2635)-J2635)</f>
        <v/>
      </c>
      <c r="L2635" s="5" t="str">
        <f aca="false">IF(ISBLANK(A2635),"",K2635/$M$1)</f>
        <v/>
      </c>
      <c r="M2635" s="5" t="str">
        <f aca="false">IF(ISBLANK(A2635),"",K2635/($M$1+SUM(K$3:K2634)))</f>
        <v/>
      </c>
      <c r="N2635" s="0" t="str">
        <f aca="false">IF(ISBLANK(A2635),"",IF(H2636=0,NETWORKDAYS($H$3,H2635,holiday!$B$2:$B$10),IF(DAY(H2635)&lt;DAY(H2636),NETWORKDAYS($H$3,H2635,holiday!$B$2:$B$10),0)))</f>
        <v/>
      </c>
      <c r="O2635" s="0" t="str">
        <f aca="false">IF(ISBLANK(A2635),"",SUMIF($A$3:$A2635,O$2,$B$3:$B2635))</f>
        <v/>
      </c>
      <c r="P2635" s="0" t="str">
        <f aca="false">IF(ISBLANK(A2635),"",SUMIF($A$3:$A2635,P$2,$B$3:$B2635))</f>
        <v/>
      </c>
      <c r="Q2635" s="0" t="str">
        <f aca="false">IF(ISBLANK(A2635),"",SUMIF($A$3:$A2635,Q$2,$B$3:$B2635))</f>
        <v/>
      </c>
      <c r="R2635" s="0" t="str">
        <f aca="false">IF(ISBLANK(A2635),"",SUMIF($A$3:$A2635,R$2,$B$3:$B2635))</f>
        <v/>
      </c>
      <c r="T2635" s="9" t="str">
        <f aca="false">IF(ISBLANK(A2635),"",IF($A2635=T$2,$C2635,T2634))</f>
        <v/>
      </c>
      <c r="U2635" s="9" t="str">
        <f aca="false">IF(ISBLANK(A2635),"",IF($A2635=U$2,$C2635,U2634))</f>
        <v/>
      </c>
      <c r="V2635" s="9" t="str">
        <f aca="false">IF(ISBLANK(A2635),"",IF($A2635=V$2,$C2635,V2634))</f>
        <v/>
      </c>
      <c r="W2635" s="9" t="str">
        <f aca="false">IF(ISBLANK(A2635),"",IF($A2635=W$2,$C2635,W2634))</f>
        <v/>
      </c>
    </row>
    <row r="2636" customFormat="false" ht="14.1" hidden="false" customHeight="false" outlineLevel="0" collapsed="false">
      <c r="H2636" s="8" t="n">
        <f aca="false">IF(ISBLANK(D2636),,LEFT(D2636,LEN(D2636)-6)*1)</f>
        <v>0</v>
      </c>
      <c r="I2636" s="9" t="str">
        <f aca="false">IF(ISBLANK(A2636),"",-B2636*C2636)</f>
        <v/>
      </c>
      <c r="J2636" s="9" t="str">
        <f aca="false">IF(ISBLANK(A2636),"",-SUM(I$3:I2636))</f>
        <v/>
      </c>
      <c r="K2636" s="9" t="str">
        <f aca="false">IF(ISBLANK(A2636),"",SUMPRODUCT(O2636:R2636,T2636:W2636)-J2636)</f>
        <v/>
      </c>
      <c r="L2636" s="5" t="str">
        <f aca="false">IF(ISBLANK(A2636),"",K2636/$M$1)</f>
        <v/>
      </c>
      <c r="M2636" s="5" t="str">
        <f aca="false">IF(ISBLANK(A2636),"",K2636/($M$1+SUM(K$3:K2635)))</f>
        <v/>
      </c>
      <c r="N2636" s="0" t="str">
        <f aca="false">IF(ISBLANK(A2636),"",IF(H2637=0,NETWORKDAYS($H$3,H2636,holiday!$B$2:$B$10),IF(DAY(H2636)&lt;DAY(H2637),NETWORKDAYS($H$3,H2636,holiday!$B$2:$B$10),0)))</f>
        <v/>
      </c>
      <c r="O2636" s="0" t="str">
        <f aca="false">IF(ISBLANK(A2636),"",SUMIF($A$3:$A2636,O$2,$B$3:$B2636))</f>
        <v/>
      </c>
      <c r="P2636" s="0" t="str">
        <f aca="false">IF(ISBLANK(A2636),"",SUMIF($A$3:$A2636,P$2,$B$3:$B2636))</f>
        <v/>
      </c>
      <c r="Q2636" s="0" t="str">
        <f aca="false">IF(ISBLANK(A2636),"",SUMIF($A$3:$A2636,Q$2,$B$3:$B2636))</f>
        <v/>
      </c>
      <c r="R2636" s="0" t="str">
        <f aca="false">IF(ISBLANK(A2636),"",SUMIF($A$3:$A2636,R$2,$B$3:$B2636))</f>
        <v/>
      </c>
      <c r="T2636" s="9" t="str">
        <f aca="false">IF(ISBLANK(A2636),"",IF($A2636=T$2,$C2636,T2635))</f>
        <v/>
      </c>
      <c r="U2636" s="9" t="str">
        <f aca="false">IF(ISBLANK(A2636),"",IF($A2636=U$2,$C2636,U2635))</f>
        <v/>
      </c>
      <c r="V2636" s="9" t="str">
        <f aca="false">IF(ISBLANK(A2636),"",IF($A2636=V$2,$C2636,V2635))</f>
        <v/>
      </c>
      <c r="W2636" s="9" t="str">
        <f aca="false">IF(ISBLANK(A2636),"",IF($A2636=W$2,$C2636,W2635))</f>
        <v/>
      </c>
    </row>
    <row r="2637" customFormat="false" ht="14.1" hidden="false" customHeight="false" outlineLevel="0" collapsed="false">
      <c r="H2637" s="8" t="n">
        <f aca="false">IF(ISBLANK(D2637),,LEFT(D2637,LEN(D2637)-6)*1)</f>
        <v>0</v>
      </c>
      <c r="I2637" s="9" t="str">
        <f aca="false">IF(ISBLANK(A2637),"",-B2637*C2637)</f>
        <v/>
      </c>
      <c r="J2637" s="9" t="str">
        <f aca="false">IF(ISBLANK(A2637),"",-SUM(I$3:I2637))</f>
        <v/>
      </c>
      <c r="K2637" s="9" t="str">
        <f aca="false">IF(ISBLANK(A2637),"",SUMPRODUCT(O2637:R2637,T2637:W2637)-J2637)</f>
        <v/>
      </c>
      <c r="L2637" s="5" t="str">
        <f aca="false">IF(ISBLANK(A2637),"",K2637/$M$1)</f>
        <v/>
      </c>
      <c r="M2637" s="5" t="str">
        <f aca="false">IF(ISBLANK(A2637),"",K2637/($M$1+SUM(K$3:K2636)))</f>
        <v/>
      </c>
      <c r="N2637" s="0" t="str">
        <f aca="false">IF(ISBLANK(A2637),"",IF(H2638=0,NETWORKDAYS($H$3,H2637,holiday!$B$2:$B$10),IF(DAY(H2637)&lt;DAY(H2638),NETWORKDAYS($H$3,H2637,holiday!$B$2:$B$10),0)))</f>
        <v/>
      </c>
      <c r="O2637" s="0" t="str">
        <f aca="false">IF(ISBLANK(A2637),"",SUMIF($A$3:$A2637,O$2,$B$3:$B2637))</f>
        <v/>
      </c>
      <c r="P2637" s="0" t="str">
        <f aca="false">IF(ISBLANK(A2637),"",SUMIF($A$3:$A2637,P$2,$B$3:$B2637))</f>
        <v/>
      </c>
      <c r="Q2637" s="0" t="str">
        <f aca="false">IF(ISBLANK(A2637),"",SUMIF($A$3:$A2637,Q$2,$B$3:$B2637))</f>
        <v/>
      </c>
      <c r="R2637" s="0" t="str">
        <f aca="false">IF(ISBLANK(A2637),"",SUMIF($A$3:$A2637,R$2,$B$3:$B2637))</f>
        <v/>
      </c>
      <c r="T2637" s="9" t="str">
        <f aca="false">IF(ISBLANK(A2637),"",IF($A2637=T$2,$C2637,T2636))</f>
        <v/>
      </c>
      <c r="U2637" s="9" t="str">
        <f aca="false">IF(ISBLANK(A2637),"",IF($A2637=U$2,$C2637,U2636))</f>
        <v/>
      </c>
      <c r="V2637" s="9" t="str">
        <f aca="false">IF(ISBLANK(A2637),"",IF($A2637=V$2,$C2637,V2636))</f>
        <v/>
      </c>
      <c r="W2637" s="9" t="str">
        <f aca="false">IF(ISBLANK(A2637),"",IF($A2637=W$2,$C2637,W2636))</f>
        <v/>
      </c>
    </row>
    <row r="2638" customFormat="false" ht="14.1" hidden="false" customHeight="false" outlineLevel="0" collapsed="false">
      <c r="H2638" s="8" t="n">
        <f aca="false">IF(ISBLANK(D2638),,LEFT(D2638,LEN(D2638)-6)*1)</f>
        <v>0</v>
      </c>
      <c r="I2638" s="9" t="str">
        <f aca="false">IF(ISBLANK(A2638),"",-B2638*C2638)</f>
        <v/>
      </c>
      <c r="J2638" s="9" t="str">
        <f aca="false">IF(ISBLANK(A2638),"",-SUM(I$3:I2638))</f>
        <v/>
      </c>
      <c r="K2638" s="9" t="str">
        <f aca="false">IF(ISBLANK(A2638),"",SUMPRODUCT(O2638:R2638,T2638:W2638)-J2638)</f>
        <v/>
      </c>
      <c r="L2638" s="5" t="str">
        <f aca="false">IF(ISBLANK(A2638),"",K2638/$M$1)</f>
        <v/>
      </c>
      <c r="M2638" s="5" t="str">
        <f aca="false">IF(ISBLANK(A2638),"",K2638/($M$1+SUM(K$3:K2637)))</f>
        <v/>
      </c>
      <c r="N2638" s="0" t="str">
        <f aca="false">IF(ISBLANK(A2638),"",IF(H2639=0,NETWORKDAYS($H$3,H2638,holiday!$B$2:$B$10),IF(DAY(H2638)&lt;DAY(H2639),NETWORKDAYS($H$3,H2638,holiday!$B$2:$B$10),0)))</f>
        <v/>
      </c>
      <c r="O2638" s="0" t="str">
        <f aca="false">IF(ISBLANK(A2638),"",SUMIF($A$3:$A2638,O$2,$B$3:$B2638))</f>
        <v/>
      </c>
      <c r="P2638" s="0" t="str">
        <f aca="false">IF(ISBLANK(A2638),"",SUMIF($A$3:$A2638,P$2,$B$3:$B2638))</f>
        <v/>
      </c>
      <c r="Q2638" s="0" t="str">
        <f aca="false">IF(ISBLANK(A2638),"",SUMIF($A$3:$A2638,Q$2,$B$3:$B2638))</f>
        <v/>
      </c>
      <c r="R2638" s="0" t="str">
        <f aca="false">IF(ISBLANK(A2638),"",SUMIF($A$3:$A2638,R$2,$B$3:$B2638))</f>
        <v/>
      </c>
      <c r="T2638" s="9" t="str">
        <f aca="false">IF(ISBLANK(A2638),"",IF($A2638=T$2,$C2638,T2637))</f>
        <v/>
      </c>
      <c r="U2638" s="9" t="str">
        <f aca="false">IF(ISBLANK(A2638),"",IF($A2638=U$2,$C2638,U2637))</f>
        <v/>
      </c>
      <c r="V2638" s="9" t="str">
        <f aca="false">IF(ISBLANK(A2638),"",IF($A2638=V$2,$C2638,V2637))</f>
        <v/>
      </c>
      <c r="W2638" s="9" t="str">
        <f aca="false">IF(ISBLANK(A2638),"",IF($A2638=W$2,$C2638,W2637))</f>
        <v/>
      </c>
    </row>
    <row r="2639" customFormat="false" ht="14.1" hidden="false" customHeight="false" outlineLevel="0" collapsed="false">
      <c r="H2639" s="8" t="n">
        <f aca="false">IF(ISBLANK(D2639),,LEFT(D2639,LEN(D2639)-6)*1)</f>
        <v>0</v>
      </c>
      <c r="I2639" s="9" t="str">
        <f aca="false">IF(ISBLANK(A2639),"",-B2639*C2639)</f>
        <v/>
      </c>
      <c r="J2639" s="9" t="str">
        <f aca="false">IF(ISBLANK(A2639),"",-SUM(I$3:I2639))</f>
        <v/>
      </c>
      <c r="K2639" s="9" t="str">
        <f aca="false">IF(ISBLANK(A2639),"",SUMPRODUCT(O2639:R2639,T2639:W2639)-J2639)</f>
        <v/>
      </c>
      <c r="L2639" s="5" t="str">
        <f aca="false">IF(ISBLANK(A2639),"",K2639/$M$1)</f>
        <v/>
      </c>
      <c r="M2639" s="5" t="str">
        <f aca="false">IF(ISBLANK(A2639),"",K2639/($M$1+SUM(K$3:K2638)))</f>
        <v/>
      </c>
      <c r="N2639" s="0" t="str">
        <f aca="false">IF(ISBLANK(A2639),"",IF(H2640=0,NETWORKDAYS($H$3,H2639,holiday!$B$2:$B$10),IF(DAY(H2639)&lt;DAY(H2640),NETWORKDAYS($H$3,H2639,holiday!$B$2:$B$10),0)))</f>
        <v/>
      </c>
      <c r="O2639" s="0" t="str">
        <f aca="false">IF(ISBLANK(A2639),"",SUMIF($A$3:$A2639,O$2,$B$3:$B2639))</f>
        <v/>
      </c>
      <c r="P2639" s="0" t="str">
        <f aca="false">IF(ISBLANK(A2639),"",SUMIF($A$3:$A2639,P$2,$B$3:$B2639))</f>
        <v/>
      </c>
      <c r="Q2639" s="0" t="str">
        <f aca="false">IF(ISBLANK(A2639),"",SUMIF($A$3:$A2639,Q$2,$B$3:$B2639))</f>
        <v/>
      </c>
      <c r="R2639" s="0" t="str">
        <f aca="false">IF(ISBLANK(A2639),"",SUMIF($A$3:$A2639,R$2,$B$3:$B2639))</f>
        <v/>
      </c>
      <c r="T2639" s="9" t="str">
        <f aca="false">IF(ISBLANK(A2639),"",IF($A2639=T$2,$C2639,T2638))</f>
        <v/>
      </c>
      <c r="U2639" s="9" t="str">
        <f aca="false">IF(ISBLANK(A2639),"",IF($A2639=U$2,$C2639,U2638))</f>
        <v/>
      </c>
      <c r="V2639" s="9" t="str">
        <f aca="false">IF(ISBLANK(A2639),"",IF($A2639=V$2,$C2639,V2638))</f>
        <v/>
      </c>
      <c r="W2639" s="9" t="str">
        <f aca="false">IF(ISBLANK(A2639),"",IF($A2639=W$2,$C2639,W2638))</f>
        <v/>
      </c>
    </row>
    <row r="2640" customFormat="false" ht="14.1" hidden="false" customHeight="false" outlineLevel="0" collapsed="false">
      <c r="H2640" s="8" t="n">
        <f aca="false">IF(ISBLANK(D2640),,LEFT(D2640,LEN(D2640)-6)*1)</f>
        <v>0</v>
      </c>
      <c r="I2640" s="9" t="str">
        <f aca="false">IF(ISBLANK(A2640),"",-B2640*C2640)</f>
        <v/>
      </c>
      <c r="J2640" s="9" t="str">
        <f aca="false">IF(ISBLANK(A2640),"",-SUM(I$3:I2640))</f>
        <v/>
      </c>
      <c r="K2640" s="9" t="str">
        <f aca="false">IF(ISBLANK(A2640),"",SUMPRODUCT(O2640:R2640,T2640:W2640)-J2640)</f>
        <v/>
      </c>
      <c r="L2640" s="5" t="str">
        <f aca="false">IF(ISBLANK(A2640),"",K2640/$M$1)</f>
        <v/>
      </c>
      <c r="M2640" s="5" t="str">
        <f aca="false">IF(ISBLANK(A2640),"",K2640/($M$1+SUM(K$3:K2639)))</f>
        <v/>
      </c>
      <c r="N2640" s="0" t="str">
        <f aca="false">IF(ISBLANK(A2640),"",IF(H2641=0,NETWORKDAYS($H$3,H2640,holiday!$B$2:$B$10),IF(DAY(H2640)&lt;DAY(H2641),NETWORKDAYS($H$3,H2640,holiday!$B$2:$B$10),0)))</f>
        <v/>
      </c>
      <c r="O2640" s="0" t="str">
        <f aca="false">IF(ISBLANK(A2640),"",SUMIF($A$3:$A2640,O$2,$B$3:$B2640))</f>
        <v/>
      </c>
      <c r="P2640" s="0" t="str">
        <f aca="false">IF(ISBLANK(A2640),"",SUMIF($A$3:$A2640,P$2,$B$3:$B2640))</f>
        <v/>
      </c>
      <c r="Q2640" s="0" t="str">
        <f aca="false">IF(ISBLANK(A2640),"",SUMIF($A$3:$A2640,Q$2,$B$3:$B2640))</f>
        <v/>
      </c>
      <c r="R2640" s="0" t="str">
        <f aca="false">IF(ISBLANK(A2640),"",SUMIF($A$3:$A2640,R$2,$B$3:$B2640))</f>
        <v/>
      </c>
      <c r="T2640" s="9" t="str">
        <f aca="false">IF(ISBLANK(A2640),"",IF($A2640=T$2,$C2640,T2639))</f>
        <v/>
      </c>
      <c r="U2640" s="9" t="str">
        <f aca="false">IF(ISBLANK(A2640),"",IF($A2640=U$2,$C2640,U2639))</f>
        <v/>
      </c>
      <c r="V2640" s="9" t="str">
        <f aca="false">IF(ISBLANK(A2640),"",IF($A2640=V$2,$C2640,V2639))</f>
        <v/>
      </c>
      <c r="W2640" s="9" t="str">
        <f aca="false">IF(ISBLANK(A2640),"",IF($A2640=W$2,$C2640,W2639))</f>
        <v/>
      </c>
    </row>
    <row r="2641" customFormat="false" ht="14.1" hidden="false" customHeight="false" outlineLevel="0" collapsed="false">
      <c r="H2641" s="8" t="n">
        <f aca="false">IF(ISBLANK(D2641),,LEFT(D2641,LEN(D2641)-6)*1)</f>
        <v>0</v>
      </c>
      <c r="I2641" s="9" t="str">
        <f aca="false">IF(ISBLANK(A2641),"",-B2641*C2641)</f>
        <v/>
      </c>
      <c r="J2641" s="9" t="str">
        <f aca="false">IF(ISBLANK(A2641),"",-SUM(I$3:I2641))</f>
        <v/>
      </c>
      <c r="K2641" s="9" t="str">
        <f aca="false">IF(ISBLANK(A2641),"",SUMPRODUCT(O2641:R2641,T2641:W2641)-J2641)</f>
        <v/>
      </c>
      <c r="L2641" s="5" t="str">
        <f aca="false">IF(ISBLANK(A2641),"",K2641/$M$1)</f>
        <v/>
      </c>
      <c r="M2641" s="5" t="str">
        <f aca="false">IF(ISBLANK(A2641),"",K2641/($M$1+SUM(K$3:K2640)))</f>
        <v/>
      </c>
      <c r="N2641" s="0" t="str">
        <f aca="false">IF(ISBLANK(A2641),"",IF(H2642=0,NETWORKDAYS($H$3,H2641,holiday!$B$2:$B$10),IF(DAY(H2641)&lt;DAY(H2642),NETWORKDAYS($H$3,H2641,holiday!$B$2:$B$10),0)))</f>
        <v/>
      </c>
      <c r="O2641" s="0" t="str">
        <f aca="false">IF(ISBLANK(A2641),"",SUMIF($A$3:$A2641,O$2,$B$3:$B2641))</f>
        <v/>
      </c>
      <c r="P2641" s="0" t="str">
        <f aca="false">IF(ISBLANK(A2641),"",SUMIF($A$3:$A2641,P$2,$B$3:$B2641))</f>
        <v/>
      </c>
      <c r="Q2641" s="0" t="str">
        <f aca="false">IF(ISBLANK(A2641),"",SUMIF($A$3:$A2641,Q$2,$B$3:$B2641))</f>
        <v/>
      </c>
      <c r="R2641" s="0" t="str">
        <f aca="false">IF(ISBLANK(A2641),"",SUMIF($A$3:$A2641,R$2,$B$3:$B2641))</f>
        <v/>
      </c>
      <c r="T2641" s="9" t="str">
        <f aca="false">IF(ISBLANK(A2641),"",IF($A2641=T$2,$C2641,T2640))</f>
        <v/>
      </c>
      <c r="U2641" s="9" t="str">
        <f aca="false">IF(ISBLANK(A2641),"",IF($A2641=U$2,$C2641,U2640))</f>
        <v/>
      </c>
      <c r="V2641" s="9" t="str">
        <f aca="false">IF(ISBLANK(A2641),"",IF($A2641=V$2,$C2641,V2640))</f>
        <v/>
      </c>
      <c r="W2641" s="9" t="str">
        <f aca="false">IF(ISBLANK(A2641),"",IF($A2641=W$2,$C2641,W2640))</f>
        <v/>
      </c>
    </row>
    <row r="2642" customFormat="false" ht="14.1" hidden="false" customHeight="false" outlineLevel="0" collapsed="false">
      <c r="H2642" s="8" t="n">
        <f aca="false">IF(ISBLANK(D2642),,LEFT(D2642,LEN(D2642)-6)*1)</f>
        <v>0</v>
      </c>
      <c r="I2642" s="9" t="str">
        <f aca="false">IF(ISBLANK(A2642),"",-B2642*C2642)</f>
        <v/>
      </c>
      <c r="J2642" s="9" t="str">
        <f aca="false">IF(ISBLANK(A2642),"",-SUM(I$3:I2642))</f>
        <v/>
      </c>
      <c r="K2642" s="9" t="str">
        <f aca="false">IF(ISBLANK(A2642),"",SUMPRODUCT(O2642:R2642,T2642:W2642)-J2642)</f>
        <v/>
      </c>
      <c r="L2642" s="5" t="str">
        <f aca="false">IF(ISBLANK(A2642),"",K2642/$M$1)</f>
        <v/>
      </c>
      <c r="M2642" s="5" t="str">
        <f aca="false">IF(ISBLANK(A2642),"",K2642/($M$1+SUM(K$3:K2641)))</f>
        <v/>
      </c>
      <c r="N2642" s="0" t="str">
        <f aca="false">IF(ISBLANK(A2642),"",IF(H2643=0,NETWORKDAYS($H$3,H2642,holiday!$B$2:$B$10),IF(DAY(H2642)&lt;DAY(H2643),NETWORKDAYS($H$3,H2642,holiday!$B$2:$B$10),0)))</f>
        <v/>
      </c>
      <c r="O2642" s="0" t="str">
        <f aca="false">IF(ISBLANK(A2642),"",SUMIF($A$3:$A2642,O$2,$B$3:$B2642))</f>
        <v/>
      </c>
      <c r="P2642" s="0" t="str">
        <f aca="false">IF(ISBLANK(A2642),"",SUMIF($A$3:$A2642,P$2,$B$3:$B2642))</f>
        <v/>
      </c>
      <c r="Q2642" s="0" t="str">
        <f aca="false">IF(ISBLANK(A2642),"",SUMIF($A$3:$A2642,Q$2,$B$3:$B2642))</f>
        <v/>
      </c>
      <c r="R2642" s="0" t="str">
        <f aca="false">IF(ISBLANK(A2642),"",SUMIF($A$3:$A2642,R$2,$B$3:$B2642))</f>
        <v/>
      </c>
      <c r="T2642" s="9" t="str">
        <f aca="false">IF(ISBLANK(A2642),"",IF($A2642=T$2,$C2642,T2641))</f>
        <v/>
      </c>
      <c r="U2642" s="9" t="str">
        <f aca="false">IF(ISBLANK(A2642),"",IF($A2642=U$2,$C2642,U2641))</f>
        <v/>
      </c>
      <c r="V2642" s="9" t="str">
        <f aca="false">IF(ISBLANK(A2642),"",IF($A2642=V$2,$C2642,V2641))</f>
        <v/>
      </c>
      <c r="W2642" s="9" t="str">
        <f aca="false">IF(ISBLANK(A2642),"",IF($A2642=W$2,$C2642,W2641))</f>
        <v/>
      </c>
    </row>
    <row r="2643" customFormat="false" ht="14.1" hidden="false" customHeight="false" outlineLevel="0" collapsed="false">
      <c r="H2643" s="8" t="n">
        <f aca="false">IF(ISBLANK(D2643),,LEFT(D2643,LEN(D2643)-6)*1)</f>
        <v>0</v>
      </c>
      <c r="I2643" s="9" t="str">
        <f aca="false">IF(ISBLANK(A2643),"",-B2643*C2643)</f>
        <v/>
      </c>
      <c r="J2643" s="9" t="str">
        <f aca="false">IF(ISBLANK(A2643),"",-SUM(I$3:I2643))</f>
        <v/>
      </c>
      <c r="K2643" s="9" t="str">
        <f aca="false">IF(ISBLANK(A2643),"",SUMPRODUCT(O2643:R2643,T2643:W2643)-J2643)</f>
        <v/>
      </c>
      <c r="L2643" s="5" t="str">
        <f aca="false">IF(ISBLANK(A2643),"",K2643/$M$1)</f>
        <v/>
      </c>
      <c r="M2643" s="5" t="str">
        <f aca="false">IF(ISBLANK(A2643),"",K2643/($M$1+SUM(K$3:K2642)))</f>
        <v/>
      </c>
      <c r="N2643" s="0" t="str">
        <f aca="false">IF(ISBLANK(A2643),"",IF(H2644=0,NETWORKDAYS($H$3,H2643,holiday!$B$2:$B$10),IF(DAY(H2643)&lt;DAY(H2644),NETWORKDAYS($H$3,H2643,holiday!$B$2:$B$10),0)))</f>
        <v/>
      </c>
      <c r="O2643" s="0" t="str">
        <f aca="false">IF(ISBLANK(A2643),"",SUMIF($A$3:$A2643,O$2,$B$3:$B2643))</f>
        <v/>
      </c>
      <c r="P2643" s="0" t="str">
        <f aca="false">IF(ISBLANK(A2643),"",SUMIF($A$3:$A2643,P$2,$B$3:$B2643))</f>
        <v/>
      </c>
      <c r="Q2643" s="0" t="str">
        <f aca="false">IF(ISBLANK(A2643),"",SUMIF($A$3:$A2643,Q$2,$B$3:$B2643))</f>
        <v/>
      </c>
      <c r="R2643" s="0" t="str">
        <f aca="false">IF(ISBLANK(A2643),"",SUMIF($A$3:$A2643,R$2,$B$3:$B2643))</f>
        <v/>
      </c>
      <c r="T2643" s="9" t="str">
        <f aca="false">IF(ISBLANK(A2643),"",IF($A2643=T$2,$C2643,T2642))</f>
        <v/>
      </c>
      <c r="U2643" s="9" t="str">
        <f aca="false">IF(ISBLANK(A2643),"",IF($A2643=U$2,$C2643,U2642))</f>
        <v/>
      </c>
      <c r="V2643" s="9" t="str">
        <f aca="false">IF(ISBLANK(A2643),"",IF($A2643=V$2,$C2643,V2642))</f>
        <v/>
      </c>
      <c r="W2643" s="9" t="str">
        <f aca="false">IF(ISBLANK(A2643),"",IF($A2643=W$2,$C2643,W2642))</f>
        <v/>
      </c>
    </row>
    <row r="2644" customFormat="false" ht="14.1" hidden="false" customHeight="false" outlineLevel="0" collapsed="false">
      <c r="H2644" s="8" t="n">
        <f aca="false">IF(ISBLANK(D2644),,LEFT(D2644,LEN(D2644)-6)*1)</f>
        <v>0</v>
      </c>
      <c r="I2644" s="9" t="str">
        <f aca="false">IF(ISBLANK(A2644),"",-B2644*C2644)</f>
        <v/>
      </c>
      <c r="J2644" s="9" t="str">
        <f aca="false">IF(ISBLANK(A2644),"",-SUM(I$3:I2644))</f>
        <v/>
      </c>
      <c r="K2644" s="9" t="str">
        <f aca="false">IF(ISBLANK(A2644),"",SUMPRODUCT(O2644:R2644,T2644:W2644)-J2644)</f>
        <v/>
      </c>
      <c r="L2644" s="5" t="str">
        <f aca="false">IF(ISBLANK(A2644),"",K2644/$M$1)</f>
        <v/>
      </c>
      <c r="M2644" s="5" t="str">
        <f aca="false">IF(ISBLANK(A2644),"",K2644/($M$1+SUM(K$3:K2643)))</f>
        <v/>
      </c>
      <c r="N2644" s="0" t="str">
        <f aca="false">IF(ISBLANK(A2644),"",IF(H2645=0,NETWORKDAYS($H$3,H2644,holiday!$B$2:$B$10),IF(DAY(H2644)&lt;DAY(H2645),NETWORKDAYS($H$3,H2644,holiday!$B$2:$B$10),0)))</f>
        <v/>
      </c>
      <c r="O2644" s="0" t="str">
        <f aca="false">IF(ISBLANK(A2644),"",SUMIF($A$3:$A2644,O$2,$B$3:$B2644))</f>
        <v/>
      </c>
      <c r="P2644" s="0" t="str">
        <f aca="false">IF(ISBLANK(A2644),"",SUMIF($A$3:$A2644,P$2,$B$3:$B2644))</f>
        <v/>
      </c>
      <c r="Q2644" s="0" t="str">
        <f aca="false">IF(ISBLANK(A2644),"",SUMIF($A$3:$A2644,Q$2,$B$3:$B2644))</f>
        <v/>
      </c>
      <c r="R2644" s="0" t="str">
        <f aca="false">IF(ISBLANK(A2644),"",SUMIF($A$3:$A2644,R$2,$B$3:$B2644))</f>
        <v/>
      </c>
      <c r="T2644" s="9" t="str">
        <f aca="false">IF(ISBLANK(A2644),"",IF($A2644=T$2,$C2644,T2643))</f>
        <v/>
      </c>
      <c r="U2644" s="9" t="str">
        <f aca="false">IF(ISBLANK(A2644),"",IF($A2644=U$2,$C2644,U2643))</f>
        <v/>
      </c>
      <c r="V2644" s="9" t="str">
        <f aca="false">IF(ISBLANK(A2644),"",IF($A2644=V$2,$C2644,V2643))</f>
        <v/>
      </c>
      <c r="W2644" s="9" t="str">
        <f aca="false">IF(ISBLANK(A2644),"",IF($A2644=W$2,$C2644,W2643))</f>
        <v/>
      </c>
    </row>
    <row r="2645" customFormat="false" ht="14.1" hidden="false" customHeight="false" outlineLevel="0" collapsed="false">
      <c r="H2645" s="8" t="n">
        <f aca="false">IF(ISBLANK(D2645),,LEFT(D2645,LEN(D2645)-6)*1)</f>
        <v>0</v>
      </c>
      <c r="I2645" s="9" t="str">
        <f aca="false">IF(ISBLANK(A2645),"",-B2645*C2645)</f>
        <v/>
      </c>
      <c r="J2645" s="9" t="str">
        <f aca="false">IF(ISBLANK(A2645),"",-SUM(I$3:I2645))</f>
        <v/>
      </c>
      <c r="K2645" s="9" t="str">
        <f aca="false">IF(ISBLANK(A2645),"",SUMPRODUCT(O2645:R2645,T2645:W2645)-J2645)</f>
        <v/>
      </c>
      <c r="L2645" s="5" t="str">
        <f aca="false">IF(ISBLANK(A2645),"",K2645/$M$1)</f>
        <v/>
      </c>
      <c r="M2645" s="5" t="str">
        <f aca="false">IF(ISBLANK(A2645),"",K2645/($M$1+SUM(K$3:K2644)))</f>
        <v/>
      </c>
      <c r="N2645" s="0" t="str">
        <f aca="false">IF(ISBLANK(A2645),"",IF(H2646=0,NETWORKDAYS($H$3,H2645,holiday!$B$2:$B$10),IF(DAY(H2645)&lt;DAY(H2646),NETWORKDAYS($H$3,H2645,holiday!$B$2:$B$10),0)))</f>
        <v/>
      </c>
      <c r="O2645" s="0" t="str">
        <f aca="false">IF(ISBLANK(A2645),"",SUMIF($A$3:$A2645,O$2,$B$3:$B2645))</f>
        <v/>
      </c>
      <c r="P2645" s="0" t="str">
        <f aca="false">IF(ISBLANK(A2645),"",SUMIF($A$3:$A2645,P$2,$B$3:$B2645))</f>
        <v/>
      </c>
      <c r="Q2645" s="0" t="str">
        <f aca="false">IF(ISBLANK(A2645),"",SUMIF($A$3:$A2645,Q$2,$B$3:$B2645))</f>
        <v/>
      </c>
      <c r="R2645" s="0" t="str">
        <f aca="false">IF(ISBLANK(A2645),"",SUMIF($A$3:$A2645,R$2,$B$3:$B2645))</f>
        <v/>
      </c>
      <c r="T2645" s="9" t="str">
        <f aca="false">IF(ISBLANK(A2645),"",IF($A2645=T$2,$C2645,T2644))</f>
        <v/>
      </c>
      <c r="U2645" s="9" t="str">
        <f aca="false">IF(ISBLANK(A2645),"",IF($A2645=U$2,$C2645,U2644))</f>
        <v/>
      </c>
      <c r="V2645" s="9" t="str">
        <f aca="false">IF(ISBLANK(A2645),"",IF($A2645=V$2,$C2645,V2644))</f>
        <v/>
      </c>
      <c r="W2645" s="9" t="str">
        <f aca="false">IF(ISBLANK(A2645),"",IF($A2645=W$2,$C2645,W2644))</f>
        <v/>
      </c>
    </row>
    <row r="2646" customFormat="false" ht="14.1" hidden="false" customHeight="false" outlineLevel="0" collapsed="false">
      <c r="H2646" s="8" t="n">
        <f aca="false">IF(ISBLANK(D2646),,LEFT(D2646,LEN(D2646)-6)*1)</f>
        <v>0</v>
      </c>
      <c r="I2646" s="9" t="str">
        <f aca="false">IF(ISBLANK(A2646),"",-B2646*C2646)</f>
        <v/>
      </c>
      <c r="J2646" s="9" t="str">
        <f aca="false">IF(ISBLANK(A2646),"",-SUM(I$3:I2646))</f>
        <v/>
      </c>
      <c r="K2646" s="9" t="str">
        <f aca="false">IF(ISBLANK(A2646),"",SUMPRODUCT(O2646:R2646,T2646:W2646)-J2646)</f>
        <v/>
      </c>
      <c r="L2646" s="5" t="str">
        <f aca="false">IF(ISBLANK(A2646),"",K2646/$M$1)</f>
        <v/>
      </c>
      <c r="M2646" s="5" t="str">
        <f aca="false">IF(ISBLANK(A2646),"",K2646/($M$1+SUM(K$3:K2645)))</f>
        <v/>
      </c>
      <c r="N2646" s="0" t="str">
        <f aca="false">IF(ISBLANK(A2646),"",IF(H2647=0,NETWORKDAYS($H$3,H2646,holiday!$B$2:$B$10),IF(DAY(H2646)&lt;DAY(H2647),NETWORKDAYS($H$3,H2646,holiday!$B$2:$B$10),0)))</f>
        <v/>
      </c>
      <c r="O2646" s="0" t="str">
        <f aca="false">IF(ISBLANK(A2646),"",SUMIF($A$3:$A2646,O$2,$B$3:$B2646))</f>
        <v/>
      </c>
      <c r="P2646" s="0" t="str">
        <f aca="false">IF(ISBLANK(A2646),"",SUMIF($A$3:$A2646,P$2,$B$3:$B2646))</f>
        <v/>
      </c>
      <c r="Q2646" s="0" t="str">
        <f aca="false">IF(ISBLANK(A2646),"",SUMIF($A$3:$A2646,Q$2,$B$3:$B2646))</f>
        <v/>
      </c>
      <c r="R2646" s="0" t="str">
        <f aca="false">IF(ISBLANK(A2646),"",SUMIF($A$3:$A2646,R$2,$B$3:$B2646))</f>
        <v/>
      </c>
      <c r="T2646" s="9" t="str">
        <f aca="false">IF(ISBLANK(A2646),"",IF($A2646=T$2,$C2646,T2645))</f>
        <v/>
      </c>
      <c r="U2646" s="9" t="str">
        <f aca="false">IF(ISBLANK(A2646),"",IF($A2646=U$2,$C2646,U2645))</f>
        <v/>
      </c>
      <c r="V2646" s="9" t="str">
        <f aca="false">IF(ISBLANK(A2646),"",IF($A2646=V$2,$C2646,V2645))</f>
        <v/>
      </c>
      <c r="W2646" s="9" t="str">
        <f aca="false">IF(ISBLANK(A2646),"",IF($A2646=W$2,$C2646,W2645))</f>
        <v/>
      </c>
    </row>
    <row r="2647" customFormat="false" ht="14.1" hidden="false" customHeight="false" outlineLevel="0" collapsed="false">
      <c r="H2647" s="8" t="n">
        <f aca="false">IF(ISBLANK(D2647),,LEFT(D2647,LEN(D2647)-6)*1)</f>
        <v>0</v>
      </c>
      <c r="I2647" s="9" t="str">
        <f aca="false">IF(ISBLANK(A2647),"",-B2647*C2647)</f>
        <v/>
      </c>
      <c r="J2647" s="9" t="str">
        <f aca="false">IF(ISBLANK(A2647),"",-SUM(I$3:I2647))</f>
        <v/>
      </c>
      <c r="K2647" s="9" t="str">
        <f aca="false">IF(ISBLANK(A2647),"",SUMPRODUCT(O2647:R2647,T2647:W2647)-J2647)</f>
        <v/>
      </c>
      <c r="L2647" s="5" t="str">
        <f aca="false">IF(ISBLANK(A2647),"",K2647/$M$1)</f>
        <v/>
      </c>
      <c r="M2647" s="5" t="str">
        <f aca="false">IF(ISBLANK(A2647),"",K2647/($M$1+SUM(K$3:K2646)))</f>
        <v/>
      </c>
      <c r="N2647" s="0" t="str">
        <f aca="false">IF(ISBLANK(A2647),"",IF(H2648=0,NETWORKDAYS($H$3,H2647,holiday!$B$2:$B$10),IF(DAY(H2647)&lt;DAY(H2648),NETWORKDAYS($H$3,H2647,holiday!$B$2:$B$10),0)))</f>
        <v/>
      </c>
      <c r="O2647" s="0" t="str">
        <f aca="false">IF(ISBLANK(A2647),"",SUMIF($A$3:$A2647,O$2,$B$3:$B2647))</f>
        <v/>
      </c>
      <c r="P2647" s="0" t="str">
        <f aca="false">IF(ISBLANK(A2647),"",SUMIF($A$3:$A2647,P$2,$B$3:$B2647))</f>
        <v/>
      </c>
      <c r="Q2647" s="0" t="str">
        <f aca="false">IF(ISBLANK(A2647),"",SUMIF($A$3:$A2647,Q$2,$B$3:$B2647))</f>
        <v/>
      </c>
      <c r="R2647" s="0" t="str">
        <f aca="false">IF(ISBLANK(A2647),"",SUMIF($A$3:$A2647,R$2,$B$3:$B2647))</f>
        <v/>
      </c>
      <c r="T2647" s="9" t="str">
        <f aca="false">IF(ISBLANK(A2647),"",IF($A2647=T$2,$C2647,T2646))</f>
        <v/>
      </c>
      <c r="U2647" s="9" t="str">
        <f aca="false">IF(ISBLANK(A2647),"",IF($A2647=U$2,$C2647,U2646))</f>
        <v/>
      </c>
      <c r="V2647" s="9" t="str">
        <f aca="false">IF(ISBLANK(A2647),"",IF($A2647=V$2,$C2647,V2646))</f>
        <v/>
      </c>
      <c r="W2647" s="9" t="str">
        <f aca="false">IF(ISBLANK(A2647),"",IF($A2647=W$2,$C2647,W2646))</f>
        <v/>
      </c>
    </row>
    <row r="2648" customFormat="false" ht="14.1" hidden="false" customHeight="false" outlineLevel="0" collapsed="false">
      <c r="H2648" s="8" t="n">
        <f aca="false">IF(ISBLANK(D2648),,LEFT(D2648,LEN(D2648)-6)*1)</f>
        <v>0</v>
      </c>
      <c r="I2648" s="9" t="str">
        <f aca="false">IF(ISBLANK(A2648),"",-B2648*C2648)</f>
        <v/>
      </c>
      <c r="J2648" s="9" t="str">
        <f aca="false">IF(ISBLANK(A2648),"",-SUM(I$3:I2648))</f>
        <v/>
      </c>
      <c r="K2648" s="9" t="str">
        <f aca="false">IF(ISBLANK(A2648),"",SUMPRODUCT(O2648:R2648,T2648:W2648)-J2648)</f>
        <v/>
      </c>
      <c r="L2648" s="5" t="str">
        <f aca="false">IF(ISBLANK(A2648),"",K2648/$M$1)</f>
        <v/>
      </c>
      <c r="M2648" s="5" t="str">
        <f aca="false">IF(ISBLANK(A2648),"",K2648/($M$1+SUM(K$3:K2647)))</f>
        <v/>
      </c>
      <c r="N2648" s="0" t="str">
        <f aca="false">IF(ISBLANK(A2648),"",IF(H2649=0,NETWORKDAYS($H$3,H2648,holiday!$B$2:$B$10),IF(DAY(H2648)&lt;DAY(H2649),NETWORKDAYS($H$3,H2648,holiday!$B$2:$B$10),0)))</f>
        <v/>
      </c>
      <c r="O2648" s="0" t="str">
        <f aca="false">IF(ISBLANK(A2648),"",SUMIF($A$3:$A2648,O$2,$B$3:$B2648))</f>
        <v/>
      </c>
      <c r="P2648" s="0" t="str">
        <f aca="false">IF(ISBLANK(A2648),"",SUMIF($A$3:$A2648,P$2,$B$3:$B2648))</f>
        <v/>
      </c>
      <c r="Q2648" s="0" t="str">
        <f aca="false">IF(ISBLANK(A2648),"",SUMIF($A$3:$A2648,Q$2,$B$3:$B2648))</f>
        <v/>
      </c>
      <c r="R2648" s="0" t="str">
        <f aca="false">IF(ISBLANK(A2648),"",SUMIF($A$3:$A2648,R$2,$B$3:$B2648))</f>
        <v/>
      </c>
      <c r="T2648" s="9" t="str">
        <f aca="false">IF(ISBLANK(A2648),"",IF($A2648=T$2,$C2648,T2647))</f>
        <v/>
      </c>
      <c r="U2648" s="9" t="str">
        <f aca="false">IF(ISBLANK(A2648),"",IF($A2648=U$2,$C2648,U2647))</f>
        <v/>
      </c>
      <c r="V2648" s="9" t="str">
        <f aca="false">IF(ISBLANK(A2648),"",IF($A2648=V$2,$C2648,V2647))</f>
        <v/>
      </c>
      <c r="W2648" s="9" t="str">
        <f aca="false">IF(ISBLANK(A2648),"",IF($A2648=W$2,$C2648,W2647))</f>
        <v/>
      </c>
    </row>
    <row r="2649" customFormat="false" ht="14.1" hidden="false" customHeight="false" outlineLevel="0" collapsed="false">
      <c r="H2649" s="8" t="n">
        <f aca="false">IF(ISBLANK(D2649),,LEFT(D2649,LEN(D2649)-6)*1)</f>
        <v>0</v>
      </c>
      <c r="I2649" s="9" t="str">
        <f aca="false">IF(ISBLANK(A2649),"",-B2649*C2649)</f>
        <v/>
      </c>
      <c r="J2649" s="9" t="str">
        <f aca="false">IF(ISBLANK(A2649),"",-SUM(I$3:I2649))</f>
        <v/>
      </c>
      <c r="K2649" s="9" t="str">
        <f aca="false">IF(ISBLANK(A2649),"",SUMPRODUCT(O2649:R2649,T2649:W2649)-J2649)</f>
        <v/>
      </c>
      <c r="L2649" s="5" t="str">
        <f aca="false">IF(ISBLANK(A2649),"",K2649/$M$1)</f>
        <v/>
      </c>
      <c r="M2649" s="5" t="str">
        <f aca="false">IF(ISBLANK(A2649),"",K2649/($M$1+SUM(K$3:K2648)))</f>
        <v/>
      </c>
      <c r="N2649" s="0" t="str">
        <f aca="false">IF(ISBLANK(A2649),"",IF(H2650=0,NETWORKDAYS($H$3,H2649,holiday!$B$2:$B$10),IF(DAY(H2649)&lt;DAY(H2650),NETWORKDAYS($H$3,H2649,holiday!$B$2:$B$10),0)))</f>
        <v/>
      </c>
      <c r="O2649" s="0" t="str">
        <f aca="false">IF(ISBLANK(A2649),"",SUMIF($A$3:$A2649,O$2,$B$3:$B2649))</f>
        <v/>
      </c>
      <c r="P2649" s="0" t="str">
        <f aca="false">IF(ISBLANK(A2649),"",SUMIF($A$3:$A2649,P$2,$B$3:$B2649))</f>
        <v/>
      </c>
      <c r="Q2649" s="0" t="str">
        <f aca="false">IF(ISBLANK(A2649),"",SUMIF($A$3:$A2649,Q$2,$B$3:$B2649))</f>
        <v/>
      </c>
      <c r="R2649" s="0" t="str">
        <f aca="false">IF(ISBLANK(A2649),"",SUMIF($A$3:$A2649,R$2,$B$3:$B2649))</f>
        <v/>
      </c>
      <c r="T2649" s="9" t="str">
        <f aca="false">IF(ISBLANK(A2649),"",IF($A2649=T$2,$C2649,T2648))</f>
        <v/>
      </c>
      <c r="U2649" s="9" t="str">
        <f aca="false">IF(ISBLANK(A2649),"",IF($A2649=U$2,$C2649,U2648))</f>
        <v/>
      </c>
      <c r="V2649" s="9" t="str">
        <f aca="false">IF(ISBLANK(A2649),"",IF($A2649=V$2,$C2649,V2648))</f>
        <v/>
      </c>
      <c r="W2649" s="9" t="str">
        <f aca="false">IF(ISBLANK(A2649),"",IF($A2649=W$2,$C2649,W2648))</f>
        <v/>
      </c>
    </row>
    <row r="2650" customFormat="false" ht="14.1" hidden="false" customHeight="false" outlineLevel="0" collapsed="false">
      <c r="H2650" s="8" t="n">
        <f aca="false">IF(ISBLANK(D2650),,LEFT(D2650,LEN(D2650)-6)*1)</f>
        <v>0</v>
      </c>
      <c r="I2650" s="9" t="str">
        <f aca="false">IF(ISBLANK(A2650),"",-B2650*C2650)</f>
        <v/>
      </c>
      <c r="J2650" s="9" t="str">
        <f aca="false">IF(ISBLANK(A2650),"",-SUM(I$3:I2650))</f>
        <v/>
      </c>
      <c r="K2650" s="9" t="str">
        <f aca="false">IF(ISBLANK(A2650),"",SUMPRODUCT(O2650:R2650,T2650:W2650)-J2650)</f>
        <v/>
      </c>
      <c r="L2650" s="5" t="str">
        <f aca="false">IF(ISBLANK(A2650),"",K2650/$M$1)</f>
        <v/>
      </c>
      <c r="M2650" s="5" t="str">
        <f aca="false">IF(ISBLANK(A2650),"",K2650/($M$1+SUM(K$3:K2649)))</f>
        <v/>
      </c>
      <c r="N2650" s="0" t="str">
        <f aca="false">IF(ISBLANK(A2650),"",IF(H2651=0,NETWORKDAYS($H$3,H2650,holiday!$B$2:$B$10),IF(DAY(H2650)&lt;DAY(H2651),NETWORKDAYS($H$3,H2650,holiday!$B$2:$B$10),0)))</f>
        <v/>
      </c>
      <c r="O2650" s="0" t="str">
        <f aca="false">IF(ISBLANK(A2650),"",SUMIF($A$3:$A2650,O$2,$B$3:$B2650))</f>
        <v/>
      </c>
      <c r="P2650" s="0" t="str">
        <f aca="false">IF(ISBLANK(A2650),"",SUMIF($A$3:$A2650,P$2,$B$3:$B2650))</f>
        <v/>
      </c>
      <c r="Q2650" s="0" t="str">
        <f aca="false">IF(ISBLANK(A2650),"",SUMIF($A$3:$A2650,Q$2,$B$3:$B2650))</f>
        <v/>
      </c>
      <c r="R2650" s="0" t="str">
        <f aca="false">IF(ISBLANK(A2650),"",SUMIF($A$3:$A2650,R$2,$B$3:$B2650))</f>
        <v/>
      </c>
      <c r="T2650" s="9" t="str">
        <f aca="false">IF(ISBLANK(A2650),"",IF($A2650=T$2,$C2650,T2649))</f>
        <v/>
      </c>
      <c r="U2650" s="9" t="str">
        <f aca="false">IF(ISBLANK(A2650),"",IF($A2650=U$2,$C2650,U2649))</f>
        <v/>
      </c>
      <c r="V2650" s="9" t="str">
        <f aca="false">IF(ISBLANK(A2650),"",IF($A2650=V$2,$C2650,V2649))</f>
        <v/>
      </c>
      <c r="W2650" s="9" t="str">
        <f aca="false">IF(ISBLANK(A2650),"",IF($A2650=W$2,$C2650,W2649))</f>
        <v/>
      </c>
    </row>
    <row r="2651" customFormat="false" ht="14.1" hidden="false" customHeight="false" outlineLevel="0" collapsed="false">
      <c r="H2651" s="8" t="n">
        <f aca="false">IF(ISBLANK(D2651),,LEFT(D2651,LEN(D2651)-6)*1)</f>
        <v>0</v>
      </c>
      <c r="I2651" s="9" t="str">
        <f aca="false">IF(ISBLANK(A2651),"",-B2651*C2651)</f>
        <v/>
      </c>
      <c r="J2651" s="9" t="str">
        <f aca="false">IF(ISBLANK(A2651),"",-SUM(I$3:I2651))</f>
        <v/>
      </c>
      <c r="K2651" s="9" t="str">
        <f aca="false">IF(ISBLANK(A2651),"",SUMPRODUCT(O2651:R2651,T2651:W2651)-J2651)</f>
        <v/>
      </c>
      <c r="L2651" s="5" t="str">
        <f aca="false">IF(ISBLANK(A2651),"",K2651/$M$1)</f>
        <v/>
      </c>
      <c r="M2651" s="5" t="str">
        <f aca="false">IF(ISBLANK(A2651),"",K2651/($M$1+SUM(K$3:K2650)))</f>
        <v/>
      </c>
      <c r="N2651" s="0" t="str">
        <f aca="false">IF(ISBLANK(A2651),"",IF(H2652=0,NETWORKDAYS($H$3,H2651,holiday!$B$2:$B$10),IF(DAY(H2651)&lt;DAY(H2652),NETWORKDAYS($H$3,H2651,holiday!$B$2:$B$10),0)))</f>
        <v/>
      </c>
      <c r="O2651" s="0" t="str">
        <f aca="false">IF(ISBLANK(A2651),"",SUMIF($A$3:$A2651,O$2,$B$3:$B2651))</f>
        <v/>
      </c>
      <c r="P2651" s="0" t="str">
        <f aca="false">IF(ISBLANK(A2651),"",SUMIF($A$3:$A2651,P$2,$B$3:$B2651))</f>
        <v/>
      </c>
      <c r="Q2651" s="0" t="str">
        <f aca="false">IF(ISBLANK(A2651),"",SUMIF($A$3:$A2651,Q$2,$B$3:$B2651))</f>
        <v/>
      </c>
      <c r="R2651" s="0" t="str">
        <f aca="false">IF(ISBLANK(A2651),"",SUMIF($A$3:$A2651,R$2,$B$3:$B2651))</f>
        <v/>
      </c>
      <c r="T2651" s="9" t="str">
        <f aca="false">IF(ISBLANK(A2651),"",IF($A2651=T$2,$C2651,T2650))</f>
        <v/>
      </c>
      <c r="U2651" s="9" t="str">
        <f aca="false">IF(ISBLANK(A2651),"",IF($A2651=U$2,$C2651,U2650))</f>
        <v/>
      </c>
      <c r="V2651" s="9" t="str">
        <f aca="false">IF(ISBLANK(A2651),"",IF($A2651=V$2,$C2651,V2650))</f>
        <v/>
      </c>
      <c r="W2651" s="9" t="str">
        <f aca="false">IF(ISBLANK(A2651),"",IF($A2651=W$2,$C2651,W2650))</f>
        <v/>
      </c>
    </row>
    <row r="2652" customFormat="false" ht="14.1" hidden="false" customHeight="false" outlineLevel="0" collapsed="false">
      <c r="H2652" s="8" t="n">
        <f aca="false">IF(ISBLANK(D2652),,LEFT(D2652,LEN(D2652)-6)*1)</f>
        <v>0</v>
      </c>
      <c r="I2652" s="9" t="str">
        <f aca="false">IF(ISBLANK(A2652),"",-B2652*C2652)</f>
        <v/>
      </c>
      <c r="J2652" s="9" t="str">
        <f aca="false">IF(ISBLANK(A2652),"",-SUM(I$3:I2652))</f>
        <v/>
      </c>
      <c r="K2652" s="9" t="str">
        <f aca="false">IF(ISBLANK(A2652),"",SUMPRODUCT(O2652:R2652,T2652:W2652)-J2652)</f>
        <v/>
      </c>
      <c r="L2652" s="5" t="str">
        <f aca="false">IF(ISBLANK(A2652),"",K2652/$M$1)</f>
        <v/>
      </c>
      <c r="M2652" s="5" t="str">
        <f aca="false">IF(ISBLANK(A2652),"",K2652/($M$1+SUM(K$3:K2651)))</f>
        <v/>
      </c>
      <c r="N2652" s="0" t="str">
        <f aca="false">IF(ISBLANK(A2652),"",IF(H2653=0,NETWORKDAYS($H$3,H2652,holiday!$B$2:$B$10),IF(DAY(H2652)&lt;DAY(H2653),NETWORKDAYS($H$3,H2652,holiday!$B$2:$B$10),0)))</f>
        <v/>
      </c>
      <c r="O2652" s="0" t="str">
        <f aca="false">IF(ISBLANK(A2652),"",SUMIF($A$3:$A2652,O$2,$B$3:$B2652))</f>
        <v/>
      </c>
      <c r="P2652" s="0" t="str">
        <f aca="false">IF(ISBLANK(A2652),"",SUMIF($A$3:$A2652,P$2,$B$3:$B2652))</f>
        <v/>
      </c>
      <c r="Q2652" s="0" t="str">
        <f aca="false">IF(ISBLANK(A2652),"",SUMIF($A$3:$A2652,Q$2,$B$3:$B2652))</f>
        <v/>
      </c>
      <c r="R2652" s="0" t="str">
        <f aca="false">IF(ISBLANK(A2652),"",SUMIF($A$3:$A2652,R$2,$B$3:$B2652))</f>
        <v/>
      </c>
      <c r="T2652" s="9" t="str">
        <f aca="false">IF(ISBLANK(A2652),"",IF($A2652=T$2,$C2652,T2651))</f>
        <v/>
      </c>
      <c r="U2652" s="9" t="str">
        <f aca="false">IF(ISBLANK(A2652),"",IF($A2652=U$2,$C2652,U2651))</f>
        <v/>
      </c>
      <c r="V2652" s="9" t="str">
        <f aca="false">IF(ISBLANK(A2652),"",IF($A2652=V$2,$C2652,V2651))</f>
        <v/>
      </c>
      <c r="W2652" s="9" t="str">
        <f aca="false">IF(ISBLANK(A2652),"",IF($A2652=W$2,$C2652,W2651))</f>
        <v/>
      </c>
    </row>
    <row r="2653" customFormat="false" ht="14.1" hidden="false" customHeight="false" outlineLevel="0" collapsed="false">
      <c r="H2653" s="8" t="n">
        <f aca="false">IF(ISBLANK(D2653),,LEFT(D2653,LEN(D2653)-6)*1)</f>
        <v>0</v>
      </c>
      <c r="I2653" s="9" t="str">
        <f aca="false">IF(ISBLANK(A2653),"",-B2653*C2653)</f>
        <v/>
      </c>
      <c r="J2653" s="9" t="str">
        <f aca="false">IF(ISBLANK(A2653),"",-SUM(I$3:I2653))</f>
        <v/>
      </c>
      <c r="K2653" s="9" t="str">
        <f aca="false">IF(ISBLANK(A2653),"",SUMPRODUCT(O2653:R2653,T2653:W2653)-J2653)</f>
        <v/>
      </c>
      <c r="L2653" s="5" t="str">
        <f aca="false">IF(ISBLANK(A2653),"",K2653/$M$1)</f>
        <v/>
      </c>
      <c r="M2653" s="5" t="str">
        <f aca="false">IF(ISBLANK(A2653),"",K2653/($M$1+SUM(K$3:K2652)))</f>
        <v/>
      </c>
      <c r="N2653" s="0" t="str">
        <f aca="false">IF(ISBLANK(A2653),"",IF(H2654=0,NETWORKDAYS($H$3,H2653,holiday!$B$2:$B$10),IF(DAY(H2653)&lt;DAY(H2654),NETWORKDAYS($H$3,H2653,holiday!$B$2:$B$10),0)))</f>
        <v/>
      </c>
      <c r="O2653" s="0" t="str">
        <f aca="false">IF(ISBLANK(A2653),"",SUMIF($A$3:$A2653,O$2,$B$3:$B2653))</f>
        <v/>
      </c>
      <c r="P2653" s="0" t="str">
        <f aca="false">IF(ISBLANK(A2653),"",SUMIF($A$3:$A2653,P$2,$B$3:$B2653))</f>
        <v/>
      </c>
      <c r="Q2653" s="0" t="str">
        <f aca="false">IF(ISBLANK(A2653),"",SUMIF($A$3:$A2653,Q$2,$B$3:$B2653))</f>
        <v/>
      </c>
      <c r="R2653" s="0" t="str">
        <f aca="false">IF(ISBLANK(A2653),"",SUMIF($A$3:$A2653,R$2,$B$3:$B2653))</f>
        <v/>
      </c>
      <c r="T2653" s="9" t="str">
        <f aca="false">IF(ISBLANK(A2653),"",IF($A2653=T$2,$C2653,T2652))</f>
        <v/>
      </c>
      <c r="U2653" s="9" t="str">
        <f aca="false">IF(ISBLANK(A2653),"",IF($A2653=U$2,$C2653,U2652))</f>
        <v/>
      </c>
      <c r="V2653" s="9" t="str">
        <f aca="false">IF(ISBLANK(A2653),"",IF($A2653=V$2,$C2653,V2652))</f>
        <v/>
      </c>
      <c r="W2653" s="9" t="str">
        <f aca="false">IF(ISBLANK(A2653),"",IF($A2653=W$2,$C2653,W2652))</f>
        <v/>
      </c>
    </row>
    <row r="2654" customFormat="false" ht="14.1" hidden="false" customHeight="false" outlineLevel="0" collapsed="false">
      <c r="H2654" s="8" t="n">
        <f aca="false">IF(ISBLANK(D2654),,LEFT(D2654,LEN(D2654)-6)*1)</f>
        <v>0</v>
      </c>
      <c r="I2654" s="9" t="str">
        <f aca="false">IF(ISBLANK(A2654),"",-B2654*C2654)</f>
        <v/>
      </c>
      <c r="J2654" s="9" t="str">
        <f aca="false">IF(ISBLANK(A2654),"",-SUM(I$3:I2654))</f>
        <v/>
      </c>
      <c r="K2654" s="9" t="str">
        <f aca="false">IF(ISBLANK(A2654),"",SUMPRODUCT(O2654:R2654,T2654:W2654)-J2654)</f>
        <v/>
      </c>
      <c r="L2654" s="5" t="str">
        <f aca="false">IF(ISBLANK(A2654),"",K2654/$M$1)</f>
        <v/>
      </c>
      <c r="M2654" s="5" t="str">
        <f aca="false">IF(ISBLANK(A2654),"",K2654/($M$1+SUM(K$3:K2653)))</f>
        <v/>
      </c>
      <c r="N2654" s="0" t="str">
        <f aca="false">IF(ISBLANK(A2654),"",IF(H2655=0,NETWORKDAYS($H$3,H2654,holiday!$B$2:$B$10),IF(DAY(H2654)&lt;DAY(H2655),NETWORKDAYS($H$3,H2654,holiday!$B$2:$B$10),0)))</f>
        <v/>
      </c>
      <c r="O2654" s="0" t="str">
        <f aca="false">IF(ISBLANK(A2654),"",SUMIF($A$3:$A2654,O$2,$B$3:$B2654))</f>
        <v/>
      </c>
      <c r="P2654" s="0" t="str">
        <f aca="false">IF(ISBLANK(A2654),"",SUMIF($A$3:$A2654,P$2,$B$3:$B2654))</f>
        <v/>
      </c>
      <c r="Q2654" s="0" t="str">
        <f aca="false">IF(ISBLANK(A2654),"",SUMIF($A$3:$A2654,Q$2,$B$3:$B2654))</f>
        <v/>
      </c>
      <c r="R2654" s="0" t="str">
        <f aca="false">IF(ISBLANK(A2654),"",SUMIF($A$3:$A2654,R$2,$B$3:$B2654))</f>
        <v/>
      </c>
      <c r="T2654" s="9" t="str">
        <f aca="false">IF(ISBLANK(A2654),"",IF($A2654=T$2,$C2654,T2653))</f>
        <v/>
      </c>
      <c r="U2654" s="9" t="str">
        <f aca="false">IF(ISBLANK(A2654),"",IF($A2654=U$2,$C2654,U2653))</f>
        <v/>
      </c>
      <c r="V2654" s="9" t="str">
        <f aca="false">IF(ISBLANK(A2654),"",IF($A2654=V$2,$C2654,V2653))</f>
        <v/>
      </c>
      <c r="W2654" s="9" t="str">
        <f aca="false">IF(ISBLANK(A2654),"",IF($A2654=W$2,$C2654,W2653))</f>
        <v/>
      </c>
    </row>
    <row r="2655" customFormat="false" ht="14.1" hidden="false" customHeight="false" outlineLevel="0" collapsed="false">
      <c r="H2655" s="8" t="n">
        <f aca="false">IF(ISBLANK(D2655),,LEFT(D2655,LEN(D2655)-6)*1)</f>
        <v>0</v>
      </c>
      <c r="I2655" s="9" t="str">
        <f aca="false">IF(ISBLANK(A2655),"",-B2655*C2655)</f>
        <v/>
      </c>
      <c r="J2655" s="9" t="str">
        <f aca="false">IF(ISBLANK(A2655),"",-SUM(I$3:I2655))</f>
        <v/>
      </c>
      <c r="K2655" s="9" t="str">
        <f aca="false">IF(ISBLANK(A2655),"",SUMPRODUCT(O2655:R2655,T2655:W2655)-J2655)</f>
        <v/>
      </c>
      <c r="L2655" s="5" t="str">
        <f aca="false">IF(ISBLANK(A2655),"",K2655/$M$1)</f>
        <v/>
      </c>
      <c r="M2655" s="5" t="str">
        <f aca="false">IF(ISBLANK(A2655),"",K2655/($M$1+SUM(K$3:K2654)))</f>
        <v/>
      </c>
      <c r="N2655" s="0" t="str">
        <f aca="false">IF(ISBLANK(A2655),"",IF(H2656=0,NETWORKDAYS($H$3,H2655,holiday!$B$2:$B$10),IF(DAY(H2655)&lt;DAY(H2656),NETWORKDAYS($H$3,H2655,holiday!$B$2:$B$10),0)))</f>
        <v/>
      </c>
      <c r="O2655" s="0" t="str">
        <f aca="false">IF(ISBLANK(A2655),"",SUMIF($A$3:$A2655,O$2,$B$3:$B2655))</f>
        <v/>
      </c>
      <c r="P2655" s="0" t="str">
        <f aca="false">IF(ISBLANK(A2655),"",SUMIF($A$3:$A2655,P$2,$B$3:$B2655))</f>
        <v/>
      </c>
      <c r="Q2655" s="0" t="str">
        <f aca="false">IF(ISBLANK(A2655),"",SUMIF($A$3:$A2655,Q$2,$B$3:$B2655))</f>
        <v/>
      </c>
      <c r="R2655" s="0" t="str">
        <f aca="false">IF(ISBLANK(A2655),"",SUMIF($A$3:$A2655,R$2,$B$3:$B2655))</f>
        <v/>
      </c>
      <c r="T2655" s="9" t="str">
        <f aca="false">IF(ISBLANK(A2655),"",IF($A2655=T$2,$C2655,T2654))</f>
        <v/>
      </c>
      <c r="U2655" s="9" t="str">
        <f aca="false">IF(ISBLANK(A2655),"",IF($A2655=U$2,$C2655,U2654))</f>
        <v/>
      </c>
      <c r="V2655" s="9" t="str">
        <f aca="false">IF(ISBLANK(A2655),"",IF($A2655=V$2,$C2655,V2654))</f>
        <v/>
      </c>
      <c r="W2655" s="9" t="str">
        <f aca="false">IF(ISBLANK(A2655),"",IF($A2655=W$2,$C2655,W2654))</f>
        <v/>
      </c>
    </row>
    <row r="2656" customFormat="false" ht="14.1" hidden="false" customHeight="false" outlineLevel="0" collapsed="false">
      <c r="H2656" s="8" t="n">
        <f aca="false">IF(ISBLANK(D2656),,LEFT(D2656,LEN(D2656)-6)*1)</f>
        <v>0</v>
      </c>
      <c r="I2656" s="9" t="str">
        <f aca="false">IF(ISBLANK(A2656),"",-B2656*C2656)</f>
        <v/>
      </c>
      <c r="J2656" s="9" t="str">
        <f aca="false">IF(ISBLANK(A2656),"",-SUM(I$3:I2656))</f>
        <v/>
      </c>
      <c r="K2656" s="9" t="str">
        <f aca="false">IF(ISBLANK(A2656),"",SUMPRODUCT(O2656:R2656,T2656:W2656)-J2656)</f>
        <v/>
      </c>
      <c r="L2656" s="5" t="str">
        <f aca="false">IF(ISBLANK(A2656),"",K2656/$M$1)</f>
        <v/>
      </c>
      <c r="M2656" s="5" t="str">
        <f aca="false">IF(ISBLANK(A2656),"",K2656/($M$1+SUM(K$3:K2655)))</f>
        <v/>
      </c>
      <c r="N2656" s="0" t="str">
        <f aca="false">IF(ISBLANK(A2656),"",IF(H2657=0,NETWORKDAYS($H$3,H2656,holiday!$B$2:$B$10),IF(DAY(H2656)&lt;DAY(H2657),NETWORKDAYS($H$3,H2656,holiday!$B$2:$B$10),0)))</f>
        <v/>
      </c>
      <c r="O2656" s="0" t="str">
        <f aca="false">IF(ISBLANK(A2656),"",SUMIF($A$3:$A2656,O$2,$B$3:$B2656))</f>
        <v/>
      </c>
      <c r="P2656" s="0" t="str">
        <f aca="false">IF(ISBLANK(A2656),"",SUMIF($A$3:$A2656,P$2,$B$3:$B2656))</f>
        <v/>
      </c>
      <c r="Q2656" s="0" t="str">
        <f aca="false">IF(ISBLANK(A2656),"",SUMIF($A$3:$A2656,Q$2,$B$3:$B2656))</f>
        <v/>
      </c>
      <c r="R2656" s="0" t="str">
        <f aca="false">IF(ISBLANK(A2656),"",SUMIF($A$3:$A2656,R$2,$B$3:$B2656))</f>
        <v/>
      </c>
      <c r="T2656" s="9" t="str">
        <f aca="false">IF(ISBLANK(A2656),"",IF($A2656=T$2,$C2656,T2655))</f>
        <v/>
      </c>
      <c r="U2656" s="9" t="str">
        <f aca="false">IF(ISBLANK(A2656),"",IF($A2656=U$2,$C2656,U2655))</f>
        <v/>
      </c>
      <c r="V2656" s="9" t="str">
        <f aca="false">IF(ISBLANK(A2656),"",IF($A2656=V$2,$C2656,V2655))</f>
        <v/>
      </c>
      <c r="W2656" s="9" t="str">
        <f aca="false">IF(ISBLANK(A2656),"",IF($A2656=W$2,$C2656,W2655))</f>
        <v/>
      </c>
    </row>
    <row r="2657" customFormat="false" ht="14.1" hidden="false" customHeight="false" outlineLevel="0" collapsed="false">
      <c r="H2657" s="8" t="n">
        <f aca="false">IF(ISBLANK(D2657),,LEFT(D2657,LEN(D2657)-6)*1)</f>
        <v>0</v>
      </c>
      <c r="I2657" s="9" t="str">
        <f aca="false">IF(ISBLANK(A2657),"",-B2657*C2657)</f>
        <v/>
      </c>
      <c r="J2657" s="9" t="str">
        <f aca="false">IF(ISBLANK(A2657),"",-SUM(I$3:I2657))</f>
        <v/>
      </c>
      <c r="K2657" s="9" t="str">
        <f aca="false">IF(ISBLANK(A2657),"",SUMPRODUCT(O2657:R2657,T2657:W2657)-J2657)</f>
        <v/>
      </c>
      <c r="L2657" s="5" t="str">
        <f aca="false">IF(ISBLANK(A2657),"",K2657/$M$1)</f>
        <v/>
      </c>
      <c r="M2657" s="5" t="str">
        <f aca="false">IF(ISBLANK(A2657),"",K2657/($M$1+SUM(K$3:K2656)))</f>
        <v/>
      </c>
      <c r="N2657" s="0" t="str">
        <f aca="false">IF(ISBLANK(A2657),"",IF(H2658=0,NETWORKDAYS($H$3,H2657,holiday!$B$2:$B$10),IF(DAY(H2657)&lt;DAY(H2658),NETWORKDAYS($H$3,H2657,holiday!$B$2:$B$10),0)))</f>
        <v/>
      </c>
      <c r="O2657" s="0" t="str">
        <f aca="false">IF(ISBLANK(A2657),"",SUMIF($A$3:$A2657,O$2,$B$3:$B2657))</f>
        <v/>
      </c>
      <c r="P2657" s="0" t="str">
        <f aca="false">IF(ISBLANK(A2657),"",SUMIF($A$3:$A2657,P$2,$B$3:$B2657))</f>
        <v/>
      </c>
      <c r="Q2657" s="0" t="str">
        <f aca="false">IF(ISBLANK(A2657),"",SUMIF($A$3:$A2657,Q$2,$B$3:$B2657))</f>
        <v/>
      </c>
      <c r="R2657" s="0" t="str">
        <f aca="false">IF(ISBLANK(A2657),"",SUMIF($A$3:$A2657,R$2,$B$3:$B2657))</f>
        <v/>
      </c>
      <c r="T2657" s="9" t="str">
        <f aca="false">IF(ISBLANK(A2657),"",IF($A2657=T$2,$C2657,T2656))</f>
        <v/>
      </c>
      <c r="U2657" s="9" t="str">
        <f aca="false">IF(ISBLANK(A2657),"",IF($A2657=U$2,$C2657,U2656))</f>
        <v/>
      </c>
      <c r="V2657" s="9" t="str">
        <f aca="false">IF(ISBLANK(A2657),"",IF($A2657=V$2,$C2657,V2656))</f>
        <v/>
      </c>
      <c r="W2657" s="9" t="str">
        <f aca="false">IF(ISBLANK(A2657),"",IF($A2657=W$2,$C2657,W2656))</f>
        <v/>
      </c>
    </row>
    <row r="2658" customFormat="false" ht="14.1" hidden="false" customHeight="false" outlineLevel="0" collapsed="false">
      <c r="H2658" s="8" t="n">
        <f aca="false">IF(ISBLANK(D2658),,LEFT(D2658,LEN(D2658)-6)*1)</f>
        <v>0</v>
      </c>
      <c r="I2658" s="9" t="str">
        <f aca="false">IF(ISBLANK(A2658),"",-B2658*C2658)</f>
        <v/>
      </c>
      <c r="J2658" s="9" t="str">
        <f aca="false">IF(ISBLANK(A2658),"",-SUM(I$3:I2658))</f>
        <v/>
      </c>
      <c r="K2658" s="9" t="str">
        <f aca="false">IF(ISBLANK(A2658),"",SUMPRODUCT(O2658:R2658,T2658:W2658)-J2658)</f>
        <v/>
      </c>
      <c r="L2658" s="5" t="str">
        <f aca="false">IF(ISBLANK(A2658),"",K2658/$M$1)</f>
        <v/>
      </c>
      <c r="M2658" s="5" t="str">
        <f aca="false">IF(ISBLANK(A2658),"",K2658/($M$1+SUM(K$3:K2657)))</f>
        <v/>
      </c>
      <c r="N2658" s="0" t="str">
        <f aca="false">IF(ISBLANK(A2658),"",IF(H2659=0,NETWORKDAYS($H$3,H2658,holiday!$B$2:$B$10),IF(DAY(H2658)&lt;DAY(H2659),NETWORKDAYS($H$3,H2658,holiday!$B$2:$B$10),0)))</f>
        <v/>
      </c>
      <c r="O2658" s="0" t="str">
        <f aca="false">IF(ISBLANK(A2658),"",SUMIF($A$3:$A2658,O$2,$B$3:$B2658))</f>
        <v/>
      </c>
      <c r="P2658" s="0" t="str">
        <f aca="false">IF(ISBLANK(A2658),"",SUMIF($A$3:$A2658,P$2,$B$3:$B2658))</f>
        <v/>
      </c>
      <c r="Q2658" s="0" t="str">
        <f aca="false">IF(ISBLANK(A2658),"",SUMIF($A$3:$A2658,Q$2,$B$3:$B2658))</f>
        <v/>
      </c>
      <c r="R2658" s="0" t="str">
        <f aca="false">IF(ISBLANK(A2658),"",SUMIF($A$3:$A2658,R$2,$B$3:$B2658))</f>
        <v/>
      </c>
      <c r="T2658" s="9" t="str">
        <f aca="false">IF(ISBLANK(A2658),"",IF($A2658=T$2,$C2658,T2657))</f>
        <v/>
      </c>
      <c r="U2658" s="9" t="str">
        <f aca="false">IF(ISBLANK(A2658),"",IF($A2658=U$2,$C2658,U2657))</f>
        <v/>
      </c>
      <c r="V2658" s="9" t="str">
        <f aca="false">IF(ISBLANK(A2658),"",IF($A2658=V$2,$C2658,V2657))</f>
        <v/>
      </c>
      <c r="W2658" s="9" t="str">
        <f aca="false">IF(ISBLANK(A2658),"",IF($A2658=W$2,$C2658,W2657))</f>
        <v/>
      </c>
    </row>
    <row r="2659" customFormat="false" ht="14.1" hidden="false" customHeight="false" outlineLevel="0" collapsed="false">
      <c r="H2659" s="8" t="n">
        <f aca="false">IF(ISBLANK(D2659),,LEFT(D2659,LEN(D2659)-6)*1)</f>
        <v>0</v>
      </c>
      <c r="I2659" s="9" t="str">
        <f aca="false">IF(ISBLANK(A2659),"",-B2659*C2659)</f>
        <v/>
      </c>
      <c r="J2659" s="9" t="str">
        <f aca="false">IF(ISBLANK(A2659),"",-SUM(I$3:I2659))</f>
        <v/>
      </c>
      <c r="K2659" s="9" t="str">
        <f aca="false">IF(ISBLANK(A2659),"",SUMPRODUCT(O2659:R2659,T2659:W2659)-J2659)</f>
        <v/>
      </c>
      <c r="L2659" s="5" t="str">
        <f aca="false">IF(ISBLANK(A2659),"",K2659/$M$1)</f>
        <v/>
      </c>
      <c r="M2659" s="5" t="str">
        <f aca="false">IF(ISBLANK(A2659),"",K2659/($M$1+SUM(K$3:K2658)))</f>
        <v/>
      </c>
      <c r="N2659" s="0" t="str">
        <f aca="false">IF(ISBLANK(A2659),"",IF(H2660=0,NETWORKDAYS($H$3,H2659,holiday!$B$2:$B$10),IF(DAY(H2659)&lt;DAY(H2660),NETWORKDAYS($H$3,H2659,holiday!$B$2:$B$10),0)))</f>
        <v/>
      </c>
      <c r="O2659" s="0" t="str">
        <f aca="false">IF(ISBLANK(A2659),"",SUMIF($A$3:$A2659,O$2,$B$3:$B2659))</f>
        <v/>
      </c>
      <c r="P2659" s="0" t="str">
        <f aca="false">IF(ISBLANK(A2659),"",SUMIF($A$3:$A2659,P$2,$B$3:$B2659))</f>
        <v/>
      </c>
      <c r="Q2659" s="0" t="str">
        <f aca="false">IF(ISBLANK(A2659),"",SUMIF($A$3:$A2659,Q$2,$B$3:$B2659))</f>
        <v/>
      </c>
      <c r="R2659" s="0" t="str">
        <f aca="false">IF(ISBLANK(A2659),"",SUMIF($A$3:$A2659,R$2,$B$3:$B2659))</f>
        <v/>
      </c>
      <c r="T2659" s="9" t="str">
        <f aca="false">IF(ISBLANK(A2659),"",IF($A2659=T$2,$C2659,T2658))</f>
        <v/>
      </c>
      <c r="U2659" s="9" t="str">
        <f aca="false">IF(ISBLANK(A2659),"",IF($A2659=U$2,$C2659,U2658))</f>
        <v/>
      </c>
      <c r="V2659" s="9" t="str">
        <f aca="false">IF(ISBLANK(A2659),"",IF($A2659=V$2,$C2659,V2658))</f>
        <v/>
      </c>
      <c r="W2659" s="9" t="str">
        <f aca="false">IF(ISBLANK(A2659),"",IF($A2659=W$2,$C2659,W2658))</f>
        <v/>
      </c>
    </row>
    <row r="2660" customFormat="false" ht="14.1" hidden="false" customHeight="false" outlineLevel="0" collapsed="false">
      <c r="H2660" s="8" t="n">
        <f aca="false">IF(ISBLANK(D2660),,LEFT(D2660,LEN(D2660)-6)*1)</f>
        <v>0</v>
      </c>
      <c r="I2660" s="9" t="str">
        <f aca="false">IF(ISBLANK(A2660),"",-B2660*C2660)</f>
        <v/>
      </c>
      <c r="J2660" s="9" t="str">
        <f aca="false">IF(ISBLANK(A2660),"",-SUM(I$3:I2660))</f>
        <v/>
      </c>
      <c r="K2660" s="9" t="str">
        <f aca="false">IF(ISBLANK(A2660),"",SUMPRODUCT(O2660:R2660,T2660:W2660)-J2660)</f>
        <v/>
      </c>
      <c r="L2660" s="5" t="str">
        <f aca="false">IF(ISBLANK(A2660),"",K2660/$M$1)</f>
        <v/>
      </c>
      <c r="M2660" s="5" t="str">
        <f aca="false">IF(ISBLANK(A2660),"",K2660/($M$1+SUM(K$3:K2659)))</f>
        <v/>
      </c>
      <c r="N2660" s="0" t="str">
        <f aca="false">IF(ISBLANK(A2660),"",IF(H2661=0,NETWORKDAYS($H$3,H2660,holiday!$B$2:$B$10),IF(DAY(H2660)&lt;DAY(H2661),NETWORKDAYS($H$3,H2660,holiday!$B$2:$B$10),0)))</f>
        <v/>
      </c>
      <c r="O2660" s="0" t="str">
        <f aca="false">IF(ISBLANK(A2660),"",SUMIF($A$3:$A2660,O$2,$B$3:$B2660))</f>
        <v/>
      </c>
      <c r="P2660" s="0" t="str">
        <f aca="false">IF(ISBLANK(A2660),"",SUMIF($A$3:$A2660,P$2,$B$3:$B2660))</f>
        <v/>
      </c>
      <c r="Q2660" s="0" t="str">
        <f aca="false">IF(ISBLANK(A2660),"",SUMIF($A$3:$A2660,Q$2,$B$3:$B2660))</f>
        <v/>
      </c>
      <c r="R2660" s="0" t="str">
        <f aca="false">IF(ISBLANK(A2660),"",SUMIF($A$3:$A2660,R$2,$B$3:$B2660))</f>
        <v/>
      </c>
      <c r="T2660" s="9" t="str">
        <f aca="false">IF(ISBLANK(A2660),"",IF($A2660=T$2,$C2660,T2659))</f>
        <v/>
      </c>
      <c r="U2660" s="9" t="str">
        <f aca="false">IF(ISBLANK(A2660),"",IF($A2660=U$2,$C2660,U2659))</f>
        <v/>
      </c>
      <c r="V2660" s="9" t="str">
        <f aca="false">IF(ISBLANK(A2660),"",IF($A2660=V$2,$C2660,V2659))</f>
        <v/>
      </c>
      <c r="W2660" s="9" t="str">
        <f aca="false">IF(ISBLANK(A2660),"",IF($A2660=W$2,$C2660,W2659))</f>
        <v/>
      </c>
    </row>
    <row r="2661" customFormat="false" ht="14.1" hidden="false" customHeight="false" outlineLevel="0" collapsed="false">
      <c r="H2661" s="8" t="n">
        <f aca="false">IF(ISBLANK(D2661),,LEFT(D2661,LEN(D2661)-6)*1)</f>
        <v>0</v>
      </c>
      <c r="I2661" s="9" t="str">
        <f aca="false">IF(ISBLANK(A2661),"",-B2661*C2661)</f>
        <v/>
      </c>
      <c r="J2661" s="9" t="str">
        <f aca="false">IF(ISBLANK(A2661),"",-SUM(I$3:I2661))</f>
        <v/>
      </c>
      <c r="K2661" s="9" t="str">
        <f aca="false">IF(ISBLANK(A2661),"",SUMPRODUCT(O2661:R2661,T2661:W2661)-J2661)</f>
        <v/>
      </c>
      <c r="L2661" s="5" t="str">
        <f aca="false">IF(ISBLANK(A2661),"",K2661/$M$1)</f>
        <v/>
      </c>
      <c r="M2661" s="5" t="str">
        <f aca="false">IF(ISBLANK(A2661),"",K2661/($M$1+SUM(K$3:K2660)))</f>
        <v/>
      </c>
      <c r="N2661" s="0" t="str">
        <f aca="false">IF(ISBLANK(A2661),"",IF(H2662=0,NETWORKDAYS($H$3,H2661,holiday!$B$2:$B$10),IF(DAY(H2661)&lt;DAY(H2662),NETWORKDAYS($H$3,H2661,holiday!$B$2:$B$10),0)))</f>
        <v/>
      </c>
      <c r="O2661" s="0" t="str">
        <f aca="false">IF(ISBLANK(A2661),"",SUMIF($A$3:$A2661,O$2,$B$3:$B2661))</f>
        <v/>
      </c>
      <c r="P2661" s="0" t="str">
        <f aca="false">IF(ISBLANK(A2661),"",SUMIF($A$3:$A2661,P$2,$B$3:$B2661))</f>
        <v/>
      </c>
      <c r="Q2661" s="0" t="str">
        <f aca="false">IF(ISBLANK(A2661),"",SUMIF($A$3:$A2661,Q$2,$B$3:$B2661))</f>
        <v/>
      </c>
      <c r="R2661" s="0" t="str">
        <f aca="false">IF(ISBLANK(A2661),"",SUMIF($A$3:$A2661,R$2,$B$3:$B2661))</f>
        <v/>
      </c>
      <c r="T2661" s="9" t="str">
        <f aca="false">IF(ISBLANK(A2661),"",IF($A2661=T$2,$C2661,T2660))</f>
        <v/>
      </c>
      <c r="U2661" s="9" t="str">
        <f aca="false">IF(ISBLANK(A2661),"",IF($A2661=U$2,$C2661,U2660))</f>
        <v/>
      </c>
      <c r="V2661" s="9" t="str">
        <f aca="false">IF(ISBLANK(A2661),"",IF($A2661=V$2,$C2661,V2660))</f>
        <v/>
      </c>
      <c r="W2661" s="9" t="str">
        <f aca="false">IF(ISBLANK(A2661),"",IF($A2661=W$2,$C2661,W2660))</f>
        <v/>
      </c>
    </row>
    <row r="2662" customFormat="false" ht="14.1" hidden="false" customHeight="false" outlineLevel="0" collapsed="false">
      <c r="H2662" s="8" t="n">
        <f aca="false">IF(ISBLANK(D2662),,LEFT(D2662,LEN(D2662)-6)*1)</f>
        <v>0</v>
      </c>
      <c r="I2662" s="9" t="str">
        <f aca="false">IF(ISBLANK(A2662),"",-B2662*C2662)</f>
        <v/>
      </c>
      <c r="J2662" s="9" t="str">
        <f aca="false">IF(ISBLANK(A2662),"",-SUM(I$3:I2662))</f>
        <v/>
      </c>
      <c r="K2662" s="9" t="str">
        <f aca="false">IF(ISBLANK(A2662),"",SUMPRODUCT(O2662:R2662,T2662:W2662)-J2662)</f>
        <v/>
      </c>
      <c r="L2662" s="5" t="str">
        <f aca="false">IF(ISBLANK(A2662),"",K2662/$M$1)</f>
        <v/>
      </c>
      <c r="M2662" s="5" t="str">
        <f aca="false">IF(ISBLANK(A2662),"",K2662/($M$1+SUM(K$3:K2661)))</f>
        <v/>
      </c>
      <c r="N2662" s="0" t="str">
        <f aca="false">IF(ISBLANK(A2662),"",IF(H2663=0,NETWORKDAYS($H$3,H2662,holiday!$B$2:$B$10),IF(DAY(H2662)&lt;DAY(H2663),NETWORKDAYS($H$3,H2662,holiday!$B$2:$B$10),0)))</f>
        <v/>
      </c>
      <c r="O2662" s="0" t="str">
        <f aca="false">IF(ISBLANK(A2662),"",SUMIF($A$3:$A2662,O$2,$B$3:$B2662))</f>
        <v/>
      </c>
      <c r="P2662" s="0" t="str">
        <f aca="false">IF(ISBLANK(A2662),"",SUMIF($A$3:$A2662,P$2,$B$3:$B2662))</f>
        <v/>
      </c>
      <c r="Q2662" s="0" t="str">
        <f aca="false">IF(ISBLANK(A2662),"",SUMIF($A$3:$A2662,Q$2,$B$3:$B2662))</f>
        <v/>
      </c>
      <c r="R2662" s="0" t="str">
        <f aca="false">IF(ISBLANK(A2662),"",SUMIF($A$3:$A2662,R$2,$B$3:$B2662))</f>
        <v/>
      </c>
      <c r="T2662" s="9" t="str">
        <f aca="false">IF(ISBLANK(A2662),"",IF($A2662=T$2,$C2662,T2661))</f>
        <v/>
      </c>
      <c r="U2662" s="9" t="str">
        <f aca="false">IF(ISBLANK(A2662),"",IF($A2662=U$2,$C2662,U2661))</f>
        <v/>
      </c>
      <c r="V2662" s="9" t="str">
        <f aca="false">IF(ISBLANK(A2662),"",IF($A2662=V$2,$C2662,V2661))</f>
        <v/>
      </c>
      <c r="W2662" s="9" t="str">
        <f aca="false">IF(ISBLANK(A2662),"",IF($A2662=W$2,$C2662,W2661))</f>
        <v/>
      </c>
    </row>
    <row r="2663" customFormat="false" ht="14.1" hidden="false" customHeight="false" outlineLevel="0" collapsed="false">
      <c r="H2663" s="8" t="n">
        <f aca="false">IF(ISBLANK(D2663),,LEFT(D2663,LEN(D2663)-6)*1)</f>
        <v>0</v>
      </c>
      <c r="I2663" s="9" t="str">
        <f aca="false">IF(ISBLANK(A2663),"",-B2663*C2663)</f>
        <v/>
      </c>
      <c r="J2663" s="9" t="str">
        <f aca="false">IF(ISBLANK(A2663),"",-SUM(I$3:I2663))</f>
        <v/>
      </c>
      <c r="K2663" s="9" t="str">
        <f aca="false">IF(ISBLANK(A2663),"",SUMPRODUCT(O2663:R2663,T2663:W2663)-J2663)</f>
        <v/>
      </c>
      <c r="L2663" s="5" t="str">
        <f aca="false">IF(ISBLANK(A2663),"",K2663/$M$1)</f>
        <v/>
      </c>
      <c r="M2663" s="5" t="str">
        <f aca="false">IF(ISBLANK(A2663),"",K2663/($M$1+SUM(K$3:K2662)))</f>
        <v/>
      </c>
      <c r="N2663" s="0" t="str">
        <f aca="false">IF(ISBLANK(A2663),"",IF(H2664=0,NETWORKDAYS($H$3,H2663,holiday!$B$2:$B$10),IF(DAY(H2663)&lt;DAY(H2664),NETWORKDAYS($H$3,H2663,holiday!$B$2:$B$10),0)))</f>
        <v/>
      </c>
      <c r="O2663" s="0" t="str">
        <f aca="false">IF(ISBLANK(A2663),"",SUMIF($A$3:$A2663,O$2,$B$3:$B2663))</f>
        <v/>
      </c>
      <c r="P2663" s="0" t="str">
        <f aca="false">IF(ISBLANK(A2663),"",SUMIF($A$3:$A2663,P$2,$B$3:$B2663))</f>
        <v/>
      </c>
      <c r="Q2663" s="0" t="str">
        <f aca="false">IF(ISBLANK(A2663),"",SUMIF($A$3:$A2663,Q$2,$B$3:$B2663))</f>
        <v/>
      </c>
      <c r="R2663" s="0" t="str">
        <f aca="false">IF(ISBLANK(A2663),"",SUMIF($A$3:$A2663,R$2,$B$3:$B2663))</f>
        <v/>
      </c>
      <c r="T2663" s="9" t="str">
        <f aca="false">IF(ISBLANK(A2663),"",IF($A2663=T$2,$C2663,T2662))</f>
        <v/>
      </c>
      <c r="U2663" s="9" t="str">
        <f aca="false">IF(ISBLANK(A2663),"",IF($A2663=U$2,$C2663,U2662))</f>
        <v/>
      </c>
      <c r="V2663" s="9" t="str">
        <f aca="false">IF(ISBLANK(A2663),"",IF($A2663=V$2,$C2663,V2662))</f>
        <v/>
      </c>
      <c r="W2663" s="9" t="str">
        <f aca="false">IF(ISBLANK(A2663),"",IF($A2663=W$2,$C2663,W2662))</f>
        <v/>
      </c>
    </row>
    <row r="2664" customFormat="false" ht="14.1" hidden="false" customHeight="false" outlineLevel="0" collapsed="false">
      <c r="H2664" s="8" t="n">
        <f aca="false">IF(ISBLANK(D2664),,LEFT(D2664,LEN(D2664)-6)*1)</f>
        <v>0</v>
      </c>
      <c r="I2664" s="9" t="str">
        <f aca="false">IF(ISBLANK(A2664),"",-B2664*C2664)</f>
        <v/>
      </c>
      <c r="J2664" s="9" t="str">
        <f aca="false">IF(ISBLANK(A2664),"",-SUM(I$3:I2664))</f>
        <v/>
      </c>
      <c r="K2664" s="9" t="str">
        <f aca="false">IF(ISBLANK(A2664),"",SUMPRODUCT(O2664:R2664,T2664:W2664)-J2664)</f>
        <v/>
      </c>
      <c r="L2664" s="5" t="str">
        <f aca="false">IF(ISBLANK(A2664),"",K2664/$M$1)</f>
        <v/>
      </c>
      <c r="M2664" s="5" t="str">
        <f aca="false">IF(ISBLANK(A2664),"",K2664/($M$1+SUM(K$3:K2663)))</f>
        <v/>
      </c>
      <c r="N2664" s="0" t="str">
        <f aca="false">IF(ISBLANK(A2664),"",IF(H2665=0,NETWORKDAYS($H$3,H2664,holiday!$B$2:$B$10),IF(DAY(H2664)&lt;DAY(H2665),NETWORKDAYS($H$3,H2664,holiday!$B$2:$B$10),0)))</f>
        <v/>
      </c>
      <c r="O2664" s="0" t="str">
        <f aca="false">IF(ISBLANK(A2664),"",SUMIF($A$3:$A2664,O$2,$B$3:$B2664))</f>
        <v/>
      </c>
      <c r="P2664" s="0" t="str">
        <f aca="false">IF(ISBLANK(A2664),"",SUMIF($A$3:$A2664,P$2,$B$3:$B2664))</f>
        <v/>
      </c>
      <c r="Q2664" s="0" t="str">
        <f aca="false">IF(ISBLANK(A2664),"",SUMIF($A$3:$A2664,Q$2,$B$3:$B2664))</f>
        <v/>
      </c>
      <c r="R2664" s="0" t="str">
        <f aca="false">IF(ISBLANK(A2664),"",SUMIF($A$3:$A2664,R$2,$B$3:$B2664))</f>
        <v/>
      </c>
      <c r="T2664" s="9" t="str">
        <f aca="false">IF(ISBLANK(A2664),"",IF($A2664=T$2,$C2664,T2663))</f>
        <v/>
      </c>
      <c r="U2664" s="9" t="str">
        <f aca="false">IF(ISBLANK(A2664),"",IF($A2664=U$2,$C2664,U2663))</f>
        <v/>
      </c>
      <c r="V2664" s="9" t="str">
        <f aca="false">IF(ISBLANK(A2664),"",IF($A2664=V$2,$C2664,V2663))</f>
        <v/>
      </c>
      <c r="W2664" s="9" t="str">
        <f aca="false">IF(ISBLANK(A2664),"",IF($A2664=W$2,$C2664,W2663))</f>
        <v/>
      </c>
    </row>
    <row r="2665" customFormat="false" ht="14.1" hidden="false" customHeight="false" outlineLevel="0" collapsed="false">
      <c r="H2665" s="8" t="n">
        <f aca="false">IF(ISBLANK(D2665),,LEFT(D2665,LEN(D2665)-6)*1)</f>
        <v>0</v>
      </c>
      <c r="I2665" s="9" t="str">
        <f aca="false">IF(ISBLANK(A2665),"",-B2665*C2665)</f>
        <v/>
      </c>
      <c r="J2665" s="9" t="str">
        <f aca="false">IF(ISBLANK(A2665),"",-SUM(I$3:I2665))</f>
        <v/>
      </c>
      <c r="K2665" s="9" t="str">
        <f aca="false">IF(ISBLANK(A2665),"",SUMPRODUCT(O2665:R2665,T2665:W2665)-J2665)</f>
        <v/>
      </c>
      <c r="L2665" s="5" t="str">
        <f aca="false">IF(ISBLANK(A2665),"",K2665/$M$1)</f>
        <v/>
      </c>
      <c r="M2665" s="5" t="str">
        <f aca="false">IF(ISBLANK(A2665),"",K2665/($M$1+SUM(K$3:K2664)))</f>
        <v/>
      </c>
      <c r="N2665" s="0" t="str">
        <f aca="false">IF(ISBLANK(A2665),"",IF(H2666=0,NETWORKDAYS($H$3,H2665,holiday!$B$2:$B$10),IF(DAY(H2665)&lt;DAY(H2666),NETWORKDAYS($H$3,H2665,holiday!$B$2:$B$10),0)))</f>
        <v/>
      </c>
      <c r="O2665" s="0" t="str">
        <f aca="false">IF(ISBLANK(A2665),"",SUMIF($A$3:$A2665,O$2,$B$3:$B2665))</f>
        <v/>
      </c>
      <c r="P2665" s="0" t="str">
        <f aca="false">IF(ISBLANK(A2665),"",SUMIF($A$3:$A2665,P$2,$B$3:$B2665))</f>
        <v/>
      </c>
      <c r="Q2665" s="0" t="str">
        <f aca="false">IF(ISBLANK(A2665),"",SUMIF($A$3:$A2665,Q$2,$B$3:$B2665))</f>
        <v/>
      </c>
      <c r="R2665" s="0" t="str">
        <f aca="false">IF(ISBLANK(A2665),"",SUMIF($A$3:$A2665,R$2,$B$3:$B2665))</f>
        <v/>
      </c>
      <c r="T2665" s="9" t="str">
        <f aca="false">IF(ISBLANK(A2665),"",IF($A2665=T$2,$C2665,T2664))</f>
        <v/>
      </c>
      <c r="U2665" s="9" t="str">
        <f aca="false">IF(ISBLANK(A2665),"",IF($A2665=U$2,$C2665,U2664))</f>
        <v/>
      </c>
      <c r="V2665" s="9" t="str">
        <f aca="false">IF(ISBLANK(A2665),"",IF($A2665=V$2,$C2665,V2664))</f>
        <v/>
      </c>
      <c r="W2665" s="9" t="str">
        <f aca="false">IF(ISBLANK(A2665),"",IF($A2665=W$2,$C2665,W2664))</f>
        <v/>
      </c>
    </row>
    <row r="2666" customFormat="false" ht="14.1" hidden="false" customHeight="false" outlineLevel="0" collapsed="false">
      <c r="H2666" s="8" t="n">
        <f aca="false">IF(ISBLANK(D2666),,LEFT(D2666,LEN(D2666)-6)*1)</f>
        <v>0</v>
      </c>
      <c r="I2666" s="9" t="str">
        <f aca="false">IF(ISBLANK(A2666),"",-B2666*C2666)</f>
        <v/>
      </c>
      <c r="J2666" s="9" t="str">
        <f aca="false">IF(ISBLANK(A2666),"",-SUM(I$3:I2666))</f>
        <v/>
      </c>
      <c r="K2666" s="9" t="str">
        <f aca="false">IF(ISBLANK(A2666),"",SUMPRODUCT(O2666:R2666,T2666:W2666)-J2666)</f>
        <v/>
      </c>
      <c r="L2666" s="5" t="str">
        <f aca="false">IF(ISBLANK(A2666),"",K2666/$M$1)</f>
        <v/>
      </c>
      <c r="M2666" s="5" t="str">
        <f aca="false">IF(ISBLANK(A2666),"",K2666/($M$1+SUM(K$3:K2665)))</f>
        <v/>
      </c>
      <c r="N2666" s="0" t="str">
        <f aca="false">IF(ISBLANK(A2666),"",IF(H2667=0,NETWORKDAYS($H$3,H2666,holiday!$B$2:$B$10),IF(DAY(H2666)&lt;DAY(H2667),NETWORKDAYS($H$3,H2666,holiday!$B$2:$B$10),0)))</f>
        <v/>
      </c>
      <c r="O2666" s="0" t="str">
        <f aca="false">IF(ISBLANK(A2666),"",SUMIF($A$3:$A2666,O$2,$B$3:$B2666))</f>
        <v/>
      </c>
      <c r="P2666" s="0" t="str">
        <f aca="false">IF(ISBLANK(A2666),"",SUMIF($A$3:$A2666,P$2,$B$3:$B2666))</f>
        <v/>
      </c>
      <c r="Q2666" s="0" t="str">
        <f aca="false">IF(ISBLANK(A2666),"",SUMIF($A$3:$A2666,Q$2,$B$3:$B2666))</f>
        <v/>
      </c>
      <c r="R2666" s="0" t="str">
        <f aca="false">IF(ISBLANK(A2666),"",SUMIF($A$3:$A2666,R$2,$B$3:$B2666))</f>
        <v/>
      </c>
      <c r="T2666" s="9" t="str">
        <f aca="false">IF(ISBLANK(A2666),"",IF($A2666=T$2,$C2666,T2665))</f>
        <v/>
      </c>
      <c r="U2666" s="9" t="str">
        <f aca="false">IF(ISBLANK(A2666),"",IF($A2666=U$2,$C2666,U2665))</f>
        <v/>
      </c>
      <c r="V2666" s="9" t="str">
        <f aca="false">IF(ISBLANK(A2666),"",IF($A2666=V$2,$C2666,V2665))</f>
        <v/>
      </c>
      <c r="W2666" s="9" t="str">
        <f aca="false">IF(ISBLANK(A2666),"",IF($A2666=W$2,$C2666,W2665))</f>
        <v/>
      </c>
    </row>
    <row r="2667" customFormat="false" ht="14.1" hidden="false" customHeight="false" outlineLevel="0" collapsed="false">
      <c r="H2667" s="8" t="n">
        <f aca="false">IF(ISBLANK(D2667),,LEFT(D2667,LEN(D2667)-6)*1)</f>
        <v>0</v>
      </c>
      <c r="I2667" s="9" t="str">
        <f aca="false">IF(ISBLANK(A2667),"",-B2667*C2667)</f>
        <v/>
      </c>
      <c r="J2667" s="9" t="str">
        <f aca="false">IF(ISBLANK(A2667),"",-SUM(I$3:I2667))</f>
        <v/>
      </c>
      <c r="K2667" s="9" t="str">
        <f aca="false">IF(ISBLANK(A2667),"",SUMPRODUCT(O2667:R2667,T2667:W2667)-J2667)</f>
        <v/>
      </c>
      <c r="L2667" s="5" t="str">
        <f aca="false">IF(ISBLANK(A2667),"",K2667/$M$1)</f>
        <v/>
      </c>
      <c r="M2667" s="5" t="str">
        <f aca="false">IF(ISBLANK(A2667),"",K2667/($M$1+SUM(K$3:K2666)))</f>
        <v/>
      </c>
      <c r="N2667" s="0" t="str">
        <f aca="false">IF(ISBLANK(A2667),"",IF(H2668=0,NETWORKDAYS($H$3,H2667,holiday!$B$2:$B$10),IF(DAY(H2667)&lt;DAY(H2668),NETWORKDAYS($H$3,H2667,holiday!$B$2:$B$10),0)))</f>
        <v/>
      </c>
      <c r="O2667" s="0" t="str">
        <f aca="false">IF(ISBLANK(A2667),"",SUMIF($A$3:$A2667,O$2,$B$3:$B2667))</f>
        <v/>
      </c>
      <c r="P2667" s="0" t="str">
        <f aca="false">IF(ISBLANK(A2667),"",SUMIF($A$3:$A2667,P$2,$B$3:$B2667))</f>
        <v/>
      </c>
      <c r="Q2667" s="0" t="str">
        <f aca="false">IF(ISBLANK(A2667),"",SUMIF($A$3:$A2667,Q$2,$B$3:$B2667))</f>
        <v/>
      </c>
      <c r="R2667" s="0" t="str">
        <f aca="false">IF(ISBLANK(A2667),"",SUMIF($A$3:$A2667,R$2,$B$3:$B2667))</f>
        <v/>
      </c>
      <c r="T2667" s="9" t="str">
        <f aca="false">IF(ISBLANK(A2667),"",IF($A2667=T$2,$C2667,T2666))</f>
        <v/>
      </c>
      <c r="U2667" s="9" t="str">
        <f aca="false">IF(ISBLANK(A2667),"",IF($A2667=U$2,$C2667,U2666))</f>
        <v/>
      </c>
      <c r="V2667" s="9" t="str">
        <f aca="false">IF(ISBLANK(A2667),"",IF($A2667=V$2,$C2667,V2666))</f>
        <v/>
      </c>
      <c r="W2667" s="9" t="str">
        <f aca="false">IF(ISBLANK(A2667),"",IF($A2667=W$2,$C2667,W2666))</f>
        <v/>
      </c>
    </row>
    <row r="2668" customFormat="false" ht="14.1" hidden="false" customHeight="false" outlineLevel="0" collapsed="false">
      <c r="H2668" s="8" t="n">
        <f aca="false">IF(ISBLANK(D2668),,LEFT(D2668,LEN(D2668)-6)*1)</f>
        <v>0</v>
      </c>
      <c r="I2668" s="9" t="str">
        <f aca="false">IF(ISBLANK(A2668),"",-B2668*C2668)</f>
        <v/>
      </c>
      <c r="J2668" s="9" t="str">
        <f aca="false">IF(ISBLANK(A2668),"",-SUM(I$3:I2668))</f>
        <v/>
      </c>
      <c r="K2668" s="9" t="str">
        <f aca="false">IF(ISBLANK(A2668),"",SUMPRODUCT(O2668:R2668,T2668:W2668)-J2668)</f>
        <v/>
      </c>
      <c r="L2668" s="5" t="str">
        <f aca="false">IF(ISBLANK(A2668),"",K2668/$M$1)</f>
        <v/>
      </c>
      <c r="M2668" s="5" t="str">
        <f aca="false">IF(ISBLANK(A2668),"",K2668/($M$1+SUM(K$3:K2667)))</f>
        <v/>
      </c>
      <c r="N2668" s="0" t="str">
        <f aca="false">IF(ISBLANK(A2668),"",IF(H2669=0,NETWORKDAYS($H$3,H2668,holiday!$B$2:$B$10),IF(DAY(H2668)&lt;DAY(H2669),NETWORKDAYS($H$3,H2668,holiday!$B$2:$B$10),0)))</f>
        <v/>
      </c>
      <c r="O2668" s="0" t="str">
        <f aca="false">IF(ISBLANK(A2668),"",SUMIF($A$3:$A2668,O$2,$B$3:$B2668))</f>
        <v/>
      </c>
      <c r="P2668" s="0" t="str">
        <f aca="false">IF(ISBLANK(A2668),"",SUMIF($A$3:$A2668,P$2,$B$3:$B2668))</f>
        <v/>
      </c>
      <c r="Q2668" s="0" t="str">
        <f aca="false">IF(ISBLANK(A2668),"",SUMIF($A$3:$A2668,Q$2,$B$3:$B2668))</f>
        <v/>
      </c>
      <c r="R2668" s="0" t="str">
        <f aca="false">IF(ISBLANK(A2668),"",SUMIF($A$3:$A2668,R$2,$B$3:$B2668))</f>
        <v/>
      </c>
      <c r="T2668" s="9" t="str">
        <f aca="false">IF(ISBLANK(A2668),"",IF($A2668=T$2,$C2668,T2667))</f>
        <v/>
      </c>
      <c r="U2668" s="9" t="str">
        <f aca="false">IF(ISBLANK(A2668),"",IF($A2668=U$2,$C2668,U2667))</f>
        <v/>
      </c>
      <c r="V2668" s="9" t="str">
        <f aca="false">IF(ISBLANK(A2668),"",IF($A2668=V$2,$C2668,V2667))</f>
        <v/>
      </c>
      <c r="W2668" s="9" t="str">
        <f aca="false">IF(ISBLANK(A2668),"",IF($A2668=W$2,$C2668,W2667))</f>
        <v/>
      </c>
    </row>
    <row r="2669" customFormat="false" ht="14.1" hidden="false" customHeight="false" outlineLevel="0" collapsed="false">
      <c r="H2669" s="8" t="n">
        <f aca="false">IF(ISBLANK(D2669),,LEFT(D2669,LEN(D2669)-6)*1)</f>
        <v>0</v>
      </c>
      <c r="I2669" s="9" t="str">
        <f aca="false">IF(ISBLANK(A2669),"",-B2669*C2669)</f>
        <v/>
      </c>
      <c r="J2669" s="9" t="str">
        <f aca="false">IF(ISBLANK(A2669),"",-SUM(I$3:I2669))</f>
        <v/>
      </c>
      <c r="K2669" s="9" t="str">
        <f aca="false">IF(ISBLANK(A2669),"",SUMPRODUCT(O2669:R2669,T2669:W2669)-J2669)</f>
        <v/>
      </c>
      <c r="L2669" s="5" t="str">
        <f aca="false">IF(ISBLANK(A2669),"",K2669/$M$1)</f>
        <v/>
      </c>
      <c r="M2669" s="5" t="str">
        <f aca="false">IF(ISBLANK(A2669),"",K2669/($M$1+SUM(K$3:K2668)))</f>
        <v/>
      </c>
      <c r="N2669" s="0" t="str">
        <f aca="false">IF(ISBLANK(A2669),"",IF(H2670=0,NETWORKDAYS($H$3,H2669,holiday!$B$2:$B$10),IF(DAY(H2669)&lt;DAY(H2670),NETWORKDAYS($H$3,H2669,holiday!$B$2:$B$10),0)))</f>
        <v/>
      </c>
      <c r="O2669" s="0" t="str">
        <f aca="false">IF(ISBLANK(A2669),"",SUMIF($A$3:$A2669,O$2,$B$3:$B2669))</f>
        <v/>
      </c>
      <c r="P2669" s="0" t="str">
        <f aca="false">IF(ISBLANK(A2669),"",SUMIF($A$3:$A2669,P$2,$B$3:$B2669))</f>
        <v/>
      </c>
      <c r="Q2669" s="0" t="str">
        <f aca="false">IF(ISBLANK(A2669),"",SUMIF($A$3:$A2669,Q$2,$B$3:$B2669))</f>
        <v/>
      </c>
      <c r="R2669" s="0" t="str">
        <f aca="false">IF(ISBLANK(A2669),"",SUMIF($A$3:$A2669,R$2,$B$3:$B2669))</f>
        <v/>
      </c>
      <c r="T2669" s="9" t="str">
        <f aca="false">IF(ISBLANK(A2669),"",IF($A2669=T$2,$C2669,T2668))</f>
        <v/>
      </c>
      <c r="U2669" s="9" t="str">
        <f aca="false">IF(ISBLANK(A2669),"",IF($A2669=U$2,$C2669,U2668))</f>
        <v/>
      </c>
      <c r="V2669" s="9" t="str">
        <f aca="false">IF(ISBLANK(A2669),"",IF($A2669=V$2,$C2669,V2668))</f>
        <v/>
      </c>
      <c r="W2669" s="9" t="str">
        <f aca="false">IF(ISBLANK(A2669),"",IF($A2669=W$2,$C2669,W2668))</f>
        <v/>
      </c>
    </row>
    <row r="2670" customFormat="false" ht="14.1" hidden="false" customHeight="false" outlineLevel="0" collapsed="false">
      <c r="H2670" s="8" t="n">
        <f aca="false">IF(ISBLANK(D2670),,LEFT(D2670,LEN(D2670)-6)*1)</f>
        <v>0</v>
      </c>
      <c r="I2670" s="9" t="str">
        <f aca="false">IF(ISBLANK(A2670),"",-B2670*C2670)</f>
        <v/>
      </c>
      <c r="J2670" s="9" t="str">
        <f aca="false">IF(ISBLANK(A2670),"",-SUM(I$3:I2670))</f>
        <v/>
      </c>
      <c r="K2670" s="9" t="str">
        <f aca="false">IF(ISBLANK(A2670),"",SUMPRODUCT(O2670:R2670,T2670:W2670)-J2670)</f>
        <v/>
      </c>
      <c r="L2670" s="5" t="str">
        <f aca="false">IF(ISBLANK(A2670),"",K2670/$M$1)</f>
        <v/>
      </c>
      <c r="M2670" s="5" t="str">
        <f aca="false">IF(ISBLANK(A2670),"",K2670/($M$1+SUM(K$3:K2669)))</f>
        <v/>
      </c>
      <c r="N2670" s="0" t="str">
        <f aca="false">IF(ISBLANK(A2670),"",IF(H2671=0,NETWORKDAYS($H$3,H2670,holiday!$B$2:$B$10),IF(DAY(H2670)&lt;DAY(H2671),NETWORKDAYS($H$3,H2670,holiday!$B$2:$B$10),0)))</f>
        <v/>
      </c>
      <c r="O2670" s="0" t="str">
        <f aca="false">IF(ISBLANK(A2670),"",SUMIF($A$3:$A2670,O$2,$B$3:$B2670))</f>
        <v/>
      </c>
      <c r="P2670" s="0" t="str">
        <f aca="false">IF(ISBLANK(A2670),"",SUMIF($A$3:$A2670,P$2,$B$3:$B2670))</f>
        <v/>
      </c>
      <c r="Q2670" s="0" t="str">
        <f aca="false">IF(ISBLANK(A2670),"",SUMIF($A$3:$A2670,Q$2,$B$3:$B2670))</f>
        <v/>
      </c>
      <c r="R2670" s="0" t="str">
        <f aca="false">IF(ISBLANK(A2670),"",SUMIF($A$3:$A2670,R$2,$B$3:$B2670))</f>
        <v/>
      </c>
      <c r="T2670" s="9" t="str">
        <f aca="false">IF(ISBLANK(A2670),"",IF($A2670=T$2,$C2670,T2669))</f>
        <v/>
      </c>
      <c r="U2670" s="9" t="str">
        <f aca="false">IF(ISBLANK(A2670),"",IF($A2670=U$2,$C2670,U2669))</f>
        <v/>
      </c>
      <c r="V2670" s="9" t="str">
        <f aca="false">IF(ISBLANK(A2670),"",IF($A2670=V$2,$C2670,V2669))</f>
        <v/>
      </c>
      <c r="W2670" s="9" t="str">
        <f aca="false">IF(ISBLANK(A2670),"",IF($A2670=W$2,$C2670,W2669))</f>
        <v/>
      </c>
    </row>
    <row r="2671" customFormat="false" ht="14.1" hidden="false" customHeight="false" outlineLevel="0" collapsed="false">
      <c r="H2671" s="8" t="n">
        <f aca="false">IF(ISBLANK(D2671),,LEFT(D2671,LEN(D2671)-6)*1)</f>
        <v>0</v>
      </c>
      <c r="I2671" s="9" t="str">
        <f aca="false">IF(ISBLANK(A2671),"",-B2671*C2671)</f>
        <v/>
      </c>
      <c r="J2671" s="9" t="str">
        <f aca="false">IF(ISBLANK(A2671),"",-SUM(I$3:I2671))</f>
        <v/>
      </c>
      <c r="K2671" s="9" t="str">
        <f aca="false">IF(ISBLANK(A2671),"",SUMPRODUCT(O2671:R2671,T2671:W2671)-J2671)</f>
        <v/>
      </c>
      <c r="L2671" s="5" t="str">
        <f aca="false">IF(ISBLANK(A2671),"",K2671/$M$1)</f>
        <v/>
      </c>
      <c r="M2671" s="5" t="str">
        <f aca="false">IF(ISBLANK(A2671),"",K2671/($M$1+SUM(K$3:K2670)))</f>
        <v/>
      </c>
      <c r="N2671" s="0" t="str">
        <f aca="false">IF(ISBLANK(A2671),"",IF(H2672=0,NETWORKDAYS($H$3,H2671,holiday!$B$2:$B$10),IF(DAY(H2671)&lt;DAY(H2672),NETWORKDAYS($H$3,H2671,holiday!$B$2:$B$10),0)))</f>
        <v/>
      </c>
      <c r="O2671" s="0" t="str">
        <f aca="false">IF(ISBLANK(A2671),"",SUMIF($A$3:$A2671,O$2,$B$3:$B2671))</f>
        <v/>
      </c>
      <c r="P2671" s="0" t="str">
        <f aca="false">IF(ISBLANK(A2671),"",SUMIF($A$3:$A2671,P$2,$B$3:$B2671))</f>
        <v/>
      </c>
      <c r="Q2671" s="0" t="str">
        <f aca="false">IF(ISBLANK(A2671),"",SUMIF($A$3:$A2671,Q$2,$B$3:$B2671))</f>
        <v/>
      </c>
      <c r="R2671" s="0" t="str">
        <f aca="false">IF(ISBLANK(A2671),"",SUMIF($A$3:$A2671,R$2,$B$3:$B2671))</f>
        <v/>
      </c>
      <c r="T2671" s="9" t="str">
        <f aca="false">IF(ISBLANK(A2671),"",IF($A2671=T$2,$C2671,T2670))</f>
        <v/>
      </c>
      <c r="U2671" s="9" t="str">
        <f aca="false">IF(ISBLANK(A2671),"",IF($A2671=U$2,$C2671,U2670))</f>
        <v/>
      </c>
      <c r="V2671" s="9" t="str">
        <f aca="false">IF(ISBLANK(A2671),"",IF($A2671=V$2,$C2671,V2670))</f>
        <v/>
      </c>
      <c r="W2671" s="9" t="str">
        <f aca="false">IF(ISBLANK(A2671),"",IF($A2671=W$2,$C2671,W2670))</f>
        <v/>
      </c>
    </row>
    <row r="2672" customFormat="false" ht="14.1" hidden="false" customHeight="false" outlineLevel="0" collapsed="false">
      <c r="H2672" s="8" t="n">
        <f aca="false">IF(ISBLANK(D2672),,LEFT(D2672,LEN(D2672)-6)*1)</f>
        <v>0</v>
      </c>
      <c r="I2672" s="9" t="str">
        <f aca="false">IF(ISBLANK(A2672),"",-B2672*C2672)</f>
        <v/>
      </c>
      <c r="J2672" s="9" t="str">
        <f aca="false">IF(ISBLANK(A2672),"",-SUM(I$3:I2672))</f>
        <v/>
      </c>
      <c r="K2672" s="9" t="str">
        <f aca="false">IF(ISBLANK(A2672),"",SUMPRODUCT(O2672:R2672,T2672:W2672)-J2672)</f>
        <v/>
      </c>
      <c r="L2672" s="5" t="str">
        <f aca="false">IF(ISBLANK(A2672),"",K2672/$M$1)</f>
        <v/>
      </c>
      <c r="M2672" s="5" t="str">
        <f aca="false">IF(ISBLANK(A2672),"",K2672/($M$1+SUM(K$3:K2671)))</f>
        <v/>
      </c>
      <c r="N2672" s="0" t="str">
        <f aca="false">IF(ISBLANK(A2672),"",IF(H2673=0,NETWORKDAYS($H$3,H2672,holiday!$B$2:$B$10),IF(DAY(H2672)&lt;DAY(H2673),NETWORKDAYS($H$3,H2672,holiday!$B$2:$B$10),0)))</f>
        <v/>
      </c>
      <c r="O2672" s="0" t="str">
        <f aca="false">IF(ISBLANK(A2672),"",SUMIF($A$3:$A2672,O$2,$B$3:$B2672))</f>
        <v/>
      </c>
      <c r="P2672" s="0" t="str">
        <f aca="false">IF(ISBLANK(A2672),"",SUMIF($A$3:$A2672,P$2,$B$3:$B2672))</f>
        <v/>
      </c>
      <c r="Q2672" s="0" t="str">
        <f aca="false">IF(ISBLANK(A2672),"",SUMIF($A$3:$A2672,Q$2,$B$3:$B2672))</f>
        <v/>
      </c>
      <c r="R2672" s="0" t="str">
        <f aca="false">IF(ISBLANK(A2672),"",SUMIF($A$3:$A2672,R$2,$B$3:$B2672))</f>
        <v/>
      </c>
      <c r="T2672" s="9" t="str">
        <f aca="false">IF(ISBLANK(A2672),"",IF($A2672=T$2,$C2672,T2671))</f>
        <v/>
      </c>
      <c r="U2672" s="9" t="str">
        <f aca="false">IF(ISBLANK(A2672),"",IF($A2672=U$2,$C2672,U2671))</f>
        <v/>
      </c>
      <c r="V2672" s="9" t="str">
        <f aca="false">IF(ISBLANK(A2672),"",IF($A2672=V$2,$C2672,V2671))</f>
        <v/>
      </c>
      <c r="W2672" s="9" t="str">
        <f aca="false">IF(ISBLANK(A2672),"",IF($A2672=W$2,$C2672,W2671))</f>
        <v/>
      </c>
    </row>
    <row r="2673" customFormat="false" ht="14.1" hidden="false" customHeight="false" outlineLevel="0" collapsed="false">
      <c r="H2673" s="8" t="n">
        <f aca="false">IF(ISBLANK(D2673),,LEFT(D2673,LEN(D2673)-6)*1)</f>
        <v>0</v>
      </c>
      <c r="I2673" s="9" t="str">
        <f aca="false">IF(ISBLANK(A2673),"",-B2673*C2673)</f>
        <v/>
      </c>
      <c r="J2673" s="9" t="str">
        <f aca="false">IF(ISBLANK(A2673),"",-SUM(I$3:I2673))</f>
        <v/>
      </c>
      <c r="K2673" s="9" t="str">
        <f aca="false">IF(ISBLANK(A2673),"",SUMPRODUCT(O2673:R2673,T2673:W2673)-J2673)</f>
        <v/>
      </c>
      <c r="L2673" s="5" t="str">
        <f aca="false">IF(ISBLANK(A2673),"",K2673/$M$1)</f>
        <v/>
      </c>
      <c r="M2673" s="5" t="str">
        <f aca="false">IF(ISBLANK(A2673),"",K2673/($M$1+SUM(K$3:K2672)))</f>
        <v/>
      </c>
      <c r="N2673" s="0" t="str">
        <f aca="false">IF(ISBLANK(A2673),"",IF(H2674=0,NETWORKDAYS($H$3,H2673,holiday!$B$2:$B$10),IF(DAY(H2673)&lt;DAY(H2674),NETWORKDAYS($H$3,H2673,holiday!$B$2:$B$10),0)))</f>
        <v/>
      </c>
      <c r="O2673" s="0" t="str">
        <f aca="false">IF(ISBLANK(A2673),"",SUMIF($A$3:$A2673,O$2,$B$3:$B2673))</f>
        <v/>
      </c>
      <c r="P2673" s="0" t="str">
        <f aca="false">IF(ISBLANK(A2673),"",SUMIF($A$3:$A2673,P$2,$B$3:$B2673))</f>
        <v/>
      </c>
      <c r="Q2673" s="0" t="str">
        <f aca="false">IF(ISBLANK(A2673),"",SUMIF($A$3:$A2673,Q$2,$B$3:$B2673))</f>
        <v/>
      </c>
      <c r="R2673" s="0" t="str">
        <f aca="false">IF(ISBLANK(A2673),"",SUMIF($A$3:$A2673,R$2,$B$3:$B2673))</f>
        <v/>
      </c>
      <c r="T2673" s="9" t="str">
        <f aca="false">IF(ISBLANK(A2673),"",IF($A2673=T$2,$C2673,T2672))</f>
        <v/>
      </c>
      <c r="U2673" s="9" t="str">
        <f aca="false">IF(ISBLANK(A2673),"",IF($A2673=U$2,$C2673,U2672))</f>
        <v/>
      </c>
      <c r="V2673" s="9" t="str">
        <f aca="false">IF(ISBLANK(A2673),"",IF($A2673=V$2,$C2673,V2672))</f>
        <v/>
      </c>
      <c r="W2673" s="9" t="str">
        <f aca="false">IF(ISBLANK(A2673),"",IF($A2673=W$2,$C2673,W2672))</f>
        <v/>
      </c>
    </row>
    <row r="2674" customFormat="false" ht="14.1" hidden="false" customHeight="false" outlineLevel="0" collapsed="false">
      <c r="H2674" s="8" t="n">
        <f aca="false">IF(ISBLANK(D2674),,LEFT(D2674,LEN(D2674)-6)*1)</f>
        <v>0</v>
      </c>
      <c r="I2674" s="9" t="str">
        <f aca="false">IF(ISBLANK(A2674),"",-B2674*C2674)</f>
        <v/>
      </c>
      <c r="J2674" s="9" t="str">
        <f aca="false">IF(ISBLANK(A2674),"",-SUM(I$3:I2674))</f>
        <v/>
      </c>
      <c r="K2674" s="9" t="str">
        <f aca="false">IF(ISBLANK(A2674),"",SUMPRODUCT(O2674:R2674,T2674:W2674)-J2674)</f>
        <v/>
      </c>
      <c r="L2674" s="5" t="str">
        <f aca="false">IF(ISBLANK(A2674),"",K2674/$M$1)</f>
        <v/>
      </c>
      <c r="M2674" s="5" t="str">
        <f aca="false">IF(ISBLANK(A2674),"",K2674/($M$1+SUM(K$3:K2673)))</f>
        <v/>
      </c>
      <c r="N2674" s="0" t="str">
        <f aca="false">IF(ISBLANK(A2674),"",IF(H2675=0,NETWORKDAYS($H$3,H2674,holiday!$B$2:$B$10),IF(DAY(H2674)&lt;DAY(H2675),NETWORKDAYS($H$3,H2674,holiday!$B$2:$B$10),0)))</f>
        <v/>
      </c>
      <c r="O2674" s="0" t="str">
        <f aca="false">IF(ISBLANK(A2674),"",SUMIF($A$3:$A2674,O$2,$B$3:$B2674))</f>
        <v/>
      </c>
      <c r="P2674" s="0" t="str">
        <f aca="false">IF(ISBLANK(A2674),"",SUMIF($A$3:$A2674,P$2,$B$3:$B2674))</f>
        <v/>
      </c>
      <c r="Q2674" s="0" t="str">
        <f aca="false">IF(ISBLANK(A2674),"",SUMIF($A$3:$A2674,Q$2,$B$3:$B2674))</f>
        <v/>
      </c>
      <c r="R2674" s="0" t="str">
        <f aca="false">IF(ISBLANK(A2674),"",SUMIF($A$3:$A2674,R$2,$B$3:$B2674))</f>
        <v/>
      </c>
      <c r="T2674" s="9" t="str">
        <f aca="false">IF(ISBLANK(A2674),"",IF($A2674=T$2,$C2674,T2673))</f>
        <v/>
      </c>
      <c r="U2674" s="9" t="str">
        <f aca="false">IF(ISBLANK(A2674),"",IF($A2674=U$2,$C2674,U2673))</f>
        <v/>
      </c>
      <c r="V2674" s="9" t="str">
        <f aca="false">IF(ISBLANK(A2674),"",IF($A2674=V$2,$C2674,V2673))</f>
        <v/>
      </c>
      <c r="W2674" s="9" t="str">
        <f aca="false">IF(ISBLANK(A2674),"",IF($A2674=W$2,$C2674,W2673))</f>
        <v/>
      </c>
    </row>
    <row r="2675" customFormat="false" ht="14.1" hidden="false" customHeight="false" outlineLevel="0" collapsed="false">
      <c r="H2675" s="8" t="n">
        <f aca="false">IF(ISBLANK(D2675),,LEFT(D2675,LEN(D2675)-6)*1)</f>
        <v>0</v>
      </c>
      <c r="I2675" s="9" t="str">
        <f aca="false">IF(ISBLANK(A2675),"",-B2675*C2675)</f>
        <v/>
      </c>
      <c r="J2675" s="9" t="str">
        <f aca="false">IF(ISBLANK(A2675),"",-SUM(I$3:I2675))</f>
        <v/>
      </c>
      <c r="K2675" s="9" t="str">
        <f aca="false">IF(ISBLANK(A2675),"",SUMPRODUCT(O2675:R2675,T2675:W2675)-J2675)</f>
        <v/>
      </c>
      <c r="L2675" s="5" t="str">
        <f aca="false">IF(ISBLANK(A2675),"",K2675/$M$1)</f>
        <v/>
      </c>
      <c r="M2675" s="5" t="str">
        <f aca="false">IF(ISBLANK(A2675),"",K2675/($M$1+SUM(K$3:K2674)))</f>
        <v/>
      </c>
      <c r="N2675" s="0" t="str">
        <f aca="false">IF(ISBLANK(A2675),"",IF(H2676=0,NETWORKDAYS($H$3,H2675,holiday!$B$2:$B$10),IF(DAY(H2675)&lt;DAY(H2676),NETWORKDAYS($H$3,H2675,holiday!$B$2:$B$10),0)))</f>
        <v/>
      </c>
      <c r="O2675" s="0" t="str">
        <f aca="false">IF(ISBLANK(A2675),"",SUMIF($A$3:$A2675,O$2,$B$3:$B2675))</f>
        <v/>
      </c>
      <c r="P2675" s="0" t="str">
        <f aca="false">IF(ISBLANK(A2675),"",SUMIF($A$3:$A2675,P$2,$B$3:$B2675))</f>
        <v/>
      </c>
      <c r="Q2675" s="0" t="str">
        <f aca="false">IF(ISBLANK(A2675),"",SUMIF($A$3:$A2675,Q$2,$B$3:$B2675))</f>
        <v/>
      </c>
      <c r="R2675" s="0" t="str">
        <f aca="false">IF(ISBLANK(A2675),"",SUMIF($A$3:$A2675,R$2,$B$3:$B2675))</f>
        <v/>
      </c>
      <c r="T2675" s="9" t="str">
        <f aca="false">IF(ISBLANK(A2675),"",IF($A2675=T$2,$C2675,T2674))</f>
        <v/>
      </c>
      <c r="U2675" s="9" t="str">
        <f aca="false">IF(ISBLANK(A2675),"",IF($A2675=U$2,$C2675,U2674))</f>
        <v/>
      </c>
      <c r="V2675" s="9" t="str">
        <f aca="false">IF(ISBLANK(A2675),"",IF($A2675=V$2,$C2675,V2674))</f>
        <v/>
      </c>
      <c r="W2675" s="9" t="str">
        <f aca="false">IF(ISBLANK(A2675),"",IF($A2675=W$2,$C2675,W2674))</f>
        <v/>
      </c>
    </row>
    <row r="2676" customFormat="false" ht="14.1" hidden="false" customHeight="false" outlineLevel="0" collapsed="false">
      <c r="H2676" s="8" t="n">
        <f aca="false">IF(ISBLANK(D2676),,LEFT(D2676,LEN(D2676)-6)*1)</f>
        <v>0</v>
      </c>
      <c r="I2676" s="9" t="str">
        <f aca="false">IF(ISBLANK(A2676),"",-B2676*C2676)</f>
        <v/>
      </c>
      <c r="J2676" s="9" t="str">
        <f aca="false">IF(ISBLANK(A2676),"",-SUM(I$3:I2676))</f>
        <v/>
      </c>
      <c r="K2676" s="9" t="str">
        <f aca="false">IF(ISBLANK(A2676),"",SUMPRODUCT(O2676:R2676,T2676:W2676)-J2676)</f>
        <v/>
      </c>
      <c r="L2676" s="5" t="str">
        <f aca="false">IF(ISBLANK(A2676),"",K2676/$M$1)</f>
        <v/>
      </c>
      <c r="M2676" s="5" t="str">
        <f aca="false">IF(ISBLANK(A2676),"",K2676/($M$1+SUM(K$3:K2675)))</f>
        <v/>
      </c>
      <c r="N2676" s="0" t="str">
        <f aca="false">IF(ISBLANK(A2676),"",IF(H2677=0,NETWORKDAYS($H$3,H2676,holiday!$B$2:$B$10),IF(DAY(H2676)&lt;DAY(H2677),NETWORKDAYS($H$3,H2676,holiday!$B$2:$B$10),0)))</f>
        <v/>
      </c>
      <c r="O2676" s="0" t="str">
        <f aca="false">IF(ISBLANK(A2676),"",SUMIF($A$3:$A2676,O$2,$B$3:$B2676))</f>
        <v/>
      </c>
      <c r="P2676" s="0" t="str">
        <f aca="false">IF(ISBLANK(A2676),"",SUMIF($A$3:$A2676,P$2,$B$3:$B2676))</f>
        <v/>
      </c>
      <c r="Q2676" s="0" t="str">
        <f aca="false">IF(ISBLANK(A2676),"",SUMIF($A$3:$A2676,Q$2,$B$3:$B2676))</f>
        <v/>
      </c>
      <c r="R2676" s="0" t="str">
        <f aca="false">IF(ISBLANK(A2676),"",SUMIF($A$3:$A2676,R$2,$B$3:$B2676))</f>
        <v/>
      </c>
      <c r="T2676" s="9" t="str">
        <f aca="false">IF(ISBLANK(A2676),"",IF($A2676=T$2,$C2676,T2675))</f>
        <v/>
      </c>
      <c r="U2676" s="9" t="str">
        <f aca="false">IF(ISBLANK(A2676),"",IF($A2676=U$2,$C2676,U2675))</f>
        <v/>
      </c>
      <c r="V2676" s="9" t="str">
        <f aca="false">IF(ISBLANK(A2676),"",IF($A2676=V$2,$C2676,V2675))</f>
        <v/>
      </c>
      <c r="W2676" s="9" t="str">
        <f aca="false">IF(ISBLANK(A2676),"",IF($A2676=W$2,$C2676,W2675))</f>
        <v/>
      </c>
    </row>
    <row r="2677" customFormat="false" ht="14.1" hidden="false" customHeight="false" outlineLevel="0" collapsed="false">
      <c r="H2677" s="8" t="n">
        <f aca="false">IF(ISBLANK(D2677),,LEFT(D2677,LEN(D2677)-6)*1)</f>
        <v>0</v>
      </c>
      <c r="I2677" s="9" t="str">
        <f aca="false">IF(ISBLANK(A2677),"",-B2677*C2677)</f>
        <v/>
      </c>
      <c r="J2677" s="9" t="str">
        <f aca="false">IF(ISBLANK(A2677),"",-SUM(I$3:I2677))</f>
        <v/>
      </c>
      <c r="K2677" s="9" t="str">
        <f aca="false">IF(ISBLANK(A2677),"",SUMPRODUCT(O2677:R2677,T2677:W2677)-J2677)</f>
        <v/>
      </c>
      <c r="L2677" s="5" t="str">
        <f aca="false">IF(ISBLANK(A2677),"",K2677/$M$1)</f>
        <v/>
      </c>
      <c r="M2677" s="5" t="str">
        <f aca="false">IF(ISBLANK(A2677),"",K2677/($M$1+SUM(K$3:K2676)))</f>
        <v/>
      </c>
      <c r="N2677" s="0" t="str">
        <f aca="false">IF(ISBLANK(A2677),"",IF(H2678=0,NETWORKDAYS($H$3,H2677,holiday!$B$2:$B$10),IF(DAY(H2677)&lt;DAY(H2678),NETWORKDAYS($H$3,H2677,holiday!$B$2:$B$10),0)))</f>
        <v/>
      </c>
      <c r="O2677" s="0" t="str">
        <f aca="false">IF(ISBLANK(A2677),"",SUMIF($A$3:$A2677,O$2,$B$3:$B2677))</f>
        <v/>
      </c>
      <c r="P2677" s="0" t="str">
        <f aca="false">IF(ISBLANK(A2677),"",SUMIF($A$3:$A2677,P$2,$B$3:$B2677))</f>
        <v/>
      </c>
      <c r="Q2677" s="0" t="str">
        <f aca="false">IF(ISBLANK(A2677),"",SUMIF($A$3:$A2677,Q$2,$B$3:$B2677))</f>
        <v/>
      </c>
      <c r="R2677" s="0" t="str">
        <f aca="false">IF(ISBLANK(A2677),"",SUMIF($A$3:$A2677,R$2,$B$3:$B2677))</f>
        <v/>
      </c>
      <c r="T2677" s="9" t="str">
        <f aca="false">IF(ISBLANK(A2677),"",IF($A2677=T$2,$C2677,T2676))</f>
        <v/>
      </c>
      <c r="U2677" s="9" t="str">
        <f aca="false">IF(ISBLANK(A2677),"",IF($A2677=U$2,$C2677,U2676))</f>
        <v/>
      </c>
      <c r="V2677" s="9" t="str">
        <f aca="false">IF(ISBLANK(A2677),"",IF($A2677=V$2,$C2677,V2676))</f>
        <v/>
      </c>
      <c r="W2677" s="9" t="str">
        <f aca="false">IF(ISBLANK(A2677),"",IF($A2677=W$2,$C2677,W2676))</f>
        <v/>
      </c>
    </row>
    <row r="2678" customFormat="false" ht="14.1" hidden="false" customHeight="false" outlineLevel="0" collapsed="false">
      <c r="H2678" s="8" t="n">
        <f aca="false">IF(ISBLANK(D2678),,LEFT(D2678,LEN(D2678)-6)*1)</f>
        <v>0</v>
      </c>
      <c r="I2678" s="9" t="str">
        <f aca="false">IF(ISBLANK(A2678),"",-B2678*C2678)</f>
        <v/>
      </c>
      <c r="J2678" s="9" t="str">
        <f aca="false">IF(ISBLANK(A2678),"",-SUM(I$3:I2678))</f>
        <v/>
      </c>
      <c r="K2678" s="9" t="str">
        <f aca="false">IF(ISBLANK(A2678),"",SUMPRODUCT(O2678:R2678,T2678:W2678)-J2678)</f>
        <v/>
      </c>
      <c r="L2678" s="5" t="str">
        <f aca="false">IF(ISBLANK(A2678),"",K2678/$M$1)</f>
        <v/>
      </c>
      <c r="M2678" s="5" t="str">
        <f aca="false">IF(ISBLANK(A2678),"",K2678/($M$1+SUM(K$3:K2677)))</f>
        <v/>
      </c>
      <c r="N2678" s="0" t="str">
        <f aca="false">IF(ISBLANK(A2678),"",IF(H2679=0,NETWORKDAYS($H$3,H2678,holiday!$B$2:$B$10),IF(DAY(H2678)&lt;DAY(H2679),NETWORKDAYS($H$3,H2678,holiday!$B$2:$B$10),0)))</f>
        <v/>
      </c>
      <c r="O2678" s="0" t="str">
        <f aca="false">IF(ISBLANK(A2678),"",SUMIF($A$3:$A2678,O$2,$B$3:$B2678))</f>
        <v/>
      </c>
      <c r="P2678" s="0" t="str">
        <f aca="false">IF(ISBLANK(A2678),"",SUMIF($A$3:$A2678,P$2,$B$3:$B2678))</f>
        <v/>
      </c>
      <c r="Q2678" s="0" t="str">
        <f aca="false">IF(ISBLANK(A2678),"",SUMIF($A$3:$A2678,Q$2,$B$3:$B2678))</f>
        <v/>
      </c>
      <c r="R2678" s="0" t="str">
        <f aca="false">IF(ISBLANK(A2678),"",SUMIF($A$3:$A2678,R$2,$B$3:$B2678))</f>
        <v/>
      </c>
      <c r="T2678" s="9" t="str">
        <f aca="false">IF(ISBLANK(A2678),"",IF($A2678=T$2,$C2678,T2677))</f>
        <v/>
      </c>
      <c r="U2678" s="9" t="str">
        <f aca="false">IF(ISBLANK(A2678),"",IF($A2678=U$2,$C2678,U2677))</f>
        <v/>
      </c>
      <c r="V2678" s="9" t="str">
        <f aca="false">IF(ISBLANK(A2678),"",IF($A2678=V$2,$C2678,V2677))</f>
        <v/>
      </c>
      <c r="W2678" s="9" t="str">
        <f aca="false">IF(ISBLANK(A2678),"",IF($A2678=W$2,$C2678,W2677))</f>
        <v/>
      </c>
    </row>
    <row r="2679" customFormat="false" ht="14.1" hidden="false" customHeight="false" outlineLevel="0" collapsed="false">
      <c r="H2679" s="8" t="n">
        <f aca="false">IF(ISBLANK(D2679),,LEFT(D2679,LEN(D2679)-6)*1)</f>
        <v>0</v>
      </c>
      <c r="I2679" s="9" t="str">
        <f aca="false">IF(ISBLANK(A2679),"",-B2679*C2679)</f>
        <v/>
      </c>
      <c r="J2679" s="9" t="str">
        <f aca="false">IF(ISBLANK(A2679),"",-SUM(I$3:I2679))</f>
        <v/>
      </c>
      <c r="K2679" s="9" t="str">
        <f aca="false">IF(ISBLANK(A2679),"",SUMPRODUCT(O2679:R2679,T2679:W2679)-J2679)</f>
        <v/>
      </c>
      <c r="L2679" s="5" t="str">
        <f aca="false">IF(ISBLANK(A2679),"",K2679/$M$1)</f>
        <v/>
      </c>
      <c r="M2679" s="5" t="str">
        <f aca="false">IF(ISBLANK(A2679),"",K2679/($M$1+SUM(K$3:K2678)))</f>
        <v/>
      </c>
      <c r="N2679" s="0" t="str">
        <f aca="false">IF(ISBLANK(A2679),"",IF(H2680=0,NETWORKDAYS($H$3,H2679,holiday!$B$2:$B$10),IF(DAY(H2679)&lt;DAY(H2680),NETWORKDAYS($H$3,H2679,holiday!$B$2:$B$10),0)))</f>
        <v/>
      </c>
      <c r="O2679" s="0" t="str">
        <f aca="false">IF(ISBLANK(A2679),"",SUMIF($A$3:$A2679,O$2,$B$3:$B2679))</f>
        <v/>
      </c>
      <c r="P2679" s="0" t="str">
        <f aca="false">IF(ISBLANK(A2679),"",SUMIF($A$3:$A2679,P$2,$B$3:$B2679))</f>
        <v/>
      </c>
      <c r="Q2679" s="0" t="str">
        <f aca="false">IF(ISBLANK(A2679),"",SUMIF($A$3:$A2679,Q$2,$B$3:$B2679))</f>
        <v/>
      </c>
      <c r="R2679" s="0" t="str">
        <f aca="false">IF(ISBLANK(A2679),"",SUMIF($A$3:$A2679,R$2,$B$3:$B2679))</f>
        <v/>
      </c>
      <c r="T2679" s="9" t="str">
        <f aca="false">IF(ISBLANK(A2679),"",IF($A2679=T$2,$C2679,T2678))</f>
        <v/>
      </c>
      <c r="U2679" s="9" t="str">
        <f aca="false">IF(ISBLANK(A2679),"",IF($A2679=U$2,$C2679,U2678))</f>
        <v/>
      </c>
      <c r="V2679" s="9" t="str">
        <f aca="false">IF(ISBLANK(A2679),"",IF($A2679=V$2,$C2679,V2678))</f>
        <v/>
      </c>
      <c r="W2679" s="9" t="str">
        <f aca="false">IF(ISBLANK(A2679),"",IF($A2679=W$2,$C2679,W2678))</f>
        <v/>
      </c>
    </row>
    <row r="2680" customFormat="false" ht="14.1" hidden="false" customHeight="false" outlineLevel="0" collapsed="false">
      <c r="H2680" s="8" t="n">
        <f aca="false">IF(ISBLANK(D2680),,LEFT(D2680,LEN(D2680)-6)*1)</f>
        <v>0</v>
      </c>
      <c r="I2680" s="9" t="str">
        <f aca="false">IF(ISBLANK(A2680),"",-B2680*C2680)</f>
        <v/>
      </c>
      <c r="J2680" s="9" t="str">
        <f aca="false">IF(ISBLANK(A2680),"",-SUM(I$3:I2680))</f>
        <v/>
      </c>
      <c r="K2680" s="9" t="str">
        <f aca="false">IF(ISBLANK(A2680),"",SUMPRODUCT(O2680:R2680,T2680:W2680)-J2680)</f>
        <v/>
      </c>
      <c r="L2680" s="5" t="str">
        <f aca="false">IF(ISBLANK(A2680),"",K2680/$M$1)</f>
        <v/>
      </c>
      <c r="M2680" s="5" t="str">
        <f aca="false">IF(ISBLANK(A2680),"",K2680/($M$1+SUM(K$3:K2679)))</f>
        <v/>
      </c>
      <c r="N2680" s="0" t="str">
        <f aca="false">IF(ISBLANK(A2680),"",IF(H2681=0,NETWORKDAYS($H$3,H2680,holiday!$B$2:$B$10),IF(DAY(H2680)&lt;DAY(H2681),NETWORKDAYS($H$3,H2680,holiday!$B$2:$B$10),0)))</f>
        <v/>
      </c>
      <c r="O2680" s="0" t="str">
        <f aca="false">IF(ISBLANK(A2680),"",SUMIF($A$3:$A2680,O$2,$B$3:$B2680))</f>
        <v/>
      </c>
      <c r="P2680" s="0" t="str">
        <f aca="false">IF(ISBLANK(A2680),"",SUMIF($A$3:$A2680,P$2,$B$3:$B2680))</f>
        <v/>
      </c>
      <c r="Q2680" s="0" t="str">
        <f aca="false">IF(ISBLANK(A2680),"",SUMIF($A$3:$A2680,Q$2,$B$3:$B2680))</f>
        <v/>
      </c>
      <c r="R2680" s="0" t="str">
        <f aca="false">IF(ISBLANK(A2680),"",SUMIF($A$3:$A2680,R$2,$B$3:$B2680))</f>
        <v/>
      </c>
      <c r="T2680" s="9" t="str">
        <f aca="false">IF(ISBLANK(A2680),"",IF($A2680=T$2,$C2680,T2679))</f>
        <v/>
      </c>
      <c r="U2680" s="9" t="str">
        <f aca="false">IF(ISBLANK(A2680),"",IF($A2680=U$2,$C2680,U2679))</f>
        <v/>
      </c>
      <c r="V2680" s="9" t="str">
        <f aca="false">IF(ISBLANK(A2680),"",IF($A2680=V$2,$C2680,V2679))</f>
        <v/>
      </c>
      <c r="W2680" s="9" t="str">
        <f aca="false">IF(ISBLANK(A2680),"",IF($A2680=W$2,$C2680,W2679))</f>
        <v/>
      </c>
    </row>
    <row r="2681" customFormat="false" ht="14.1" hidden="false" customHeight="false" outlineLevel="0" collapsed="false">
      <c r="H2681" s="8" t="n">
        <f aca="false">IF(ISBLANK(D2681),,LEFT(D2681,LEN(D2681)-6)*1)</f>
        <v>0</v>
      </c>
      <c r="I2681" s="9" t="str">
        <f aca="false">IF(ISBLANK(A2681),"",-B2681*C2681)</f>
        <v/>
      </c>
      <c r="J2681" s="9" t="str">
        <f aca="false">IF(ISBLANK(A2681),"",-SUM(I$3:I2681))</f>
        <v/>
      </c>
      <c r="K2681" s="9" t="str">
        <f aca="false">IF(ISBLANK(A2681),"",SUMPRODUCT(O2681:R2681,T2681:W2681)-J2681)</f>
        <v/>
      </c>
      <c r="L2681" s="5" t="str">
        <f aca="false">IF(ISBLANK(A2681),"",K2681/$M$1)</f>
        <v/>
      </c>
      <c r="M2681" s="5" t="str">
        <f aca="false">IF(ISBLANK(A2681),"",K2681/($M$1+SUM(K$3:K2680)))</f>
        <v/>
      </c>
      <c r="N2681" s="0" t="str">
        <f aca="false">IF(ISBLANK(A2681),"",IF(H2682=0,NETWORKDAYS($H$3,H2681,holiday!$B$2:$B$10),IF(DAY(H2681)&lt;DAY(H2682),NETWORKDAYS($H$3,H2681,holiday!$B$2:$B$10),0)))</f>
        <v/>
      </c>
      <c r="O2681" s="0" t="str">
        <f aca="false">IF(ISBLANK(A2681),"",SUMIF($A$3:$A2681,O$2,$B$3:$B2681))</f>
        <v/>
      </c>
      <c r="P2681" s="0" t="str">
        <f aca="false">IF(ISBLANK(A2681),"",SUMIF($A$3:$A2681,P$2,$B$3:$B2681))</f>
        <v/>
      </c>
      <c r="Q2681" s="0" t="str">
        <f aca="false">IF(ISBLANK(A2681),"",SUMIF($A$3:$A2681,Q$2,$B$3:$B2681))</f>
        <v/>
      </c>
      <c r="R2681" s="0" t="str">
        <f aca="false">IF(ISBLANK(A2681),"",SUMIF($A$3:$A2681,R$2,$B$3:$B2681))</f>
        <v/>
      </c>
      <c r="T2681" s="9" t="str">
        <f aca="false">IF(ISBLANK(A2681),"",IF($A2681=T$2,$C2681,T2680))</f>
        <v/>
      </c>
      <c r="U2681" s="9" t="str">
        <f aca="false">IF(ISBLANK(A2681),"",IF($A2681=U$2,$C2681,U2680))</f>
        <v/>
      </c>
      <c r="V2681" s="9" t="str">
        <f aca="false">IF(ISBLANK(A2681),"",IF($A2681=V$2,$C2681,V2680))</f>
        <v/>
      </c>
      <c r="W2681" s="9" t="str">
        <f aca="false">IF(ISBLANK(A2681),"",IF($A2681=W$2,$C2681,W2680))</f>
        <v/>
      </c>
    </row>
    <row r="2682" customFormat="false" ht="14.1" hidden="false" customHeight="false" outlineLevel="0" collapsed="false">
      <c r="H2682" s="8" t="n">
        <f aca="false">IF(ISBLANK(D2682),,LEFT(D2682,LEN(D2682)-6)*1)</f>
        <v>0</v>
      </c>
      <c r="I2682" s="9" t="str">
        <f aca="false">IF(ISBLANK(A2682),"",-B2682*C2682)</f>
        <v/>
      </c>
      <c r="J2682" s="9" t="str">
        <f aca="false">IF(ISBLANK(A2682),"",-SUM(I$3:I2682))</f>
        <v/>
      </c>
      <c r="K2682" s="9" t="str">
        <f aca="false">IF(ISBLANK(A2682),"",SUMPRODUCT(O2682:R2682,T2682:W2682)-J2682)</f>
        <v/>
      </c>
      <c r="L2682" s="5" t="str">
        <f aca="false">IF(ISBLANK(A2682),"",K2682/$M$1)</f>
        <v/>
      </c>
      <c r="M2682" s="5" t="str">
        <f aca="false">IF(ISBLANK(A2682),"",K2682/($M$1+SUM(K$3:K2681)))</f>
        <v/>
      </c>
      <c r="N2682" s="0" t="str">
        <f aca="false">IF(ISBLANK(A2682),"",IF(H2683=0,NETWORKDAYS($H$3,H2682,holiday!$B$2:$B$10),IF(DAY(H2682)&lt;DAY(H2683),NETWORKDAYS($H$3,H2682,holiday!$B$2:$B$10),0)))</f>
        <v/>
      </c>
      <c r="O2682" s="0" t="str">
        <f aca="false">IF(ISBLANK(A2682),"",SUMIF($A$3:$A2682,O$2,$B$3:$B2682))</f>
        <v/>
      </c>
      <c r="P2682" s="0" t="str">
        <f aca="false">IF(ISBLANK(A2682),"",SUMIF($A$3:$A2682,P$2,$B$3:$B2682))</f>
        <v/>
      </c>
      <c r="Q2682" s="0" t="str">
        <f aca="false">IF(ISBLANK(A2682),"",SUMIF($A$3:$A2682,Q$2,$B$3:$B2682))</f>
        <v/>
      </c>
      <c r="R2682" s="0" t="str">
        <f aca="false">IF(ISBLANK(A2682),"",SUMIF($A$3:$A2682,R$2,$B$3:$B2682))</f>
        <v/>
      </c>
      <c r="T2682" s="9" t="str">
        <f aca="false">IF(ISBLANK(A2682),"",IF($A2682=T$2,$C2682,T2681))</f>
        <v/>
      </c>
      <c r="U2682" s="9" t="str">
        <f aca="false">IF(ISBLANK(A2682),"",IF($A2682=U$2,$C2682,U2681))</f>
        <v/>
      </c>
      <c r="V2682" s="9" t="str">
        <f aca="false">IF(ISBLANK(A2682),"",IF($A2682=V$2,$C2682,V2681))</f>
        <v/>
      </c>
      <c r="W2682" s="9" t="str">
        <f aca="false">IF(ISBLANK(A2682),"",IF($A2682=W$2,$C2682,W2681))</f>
        <v/>
      </c>
    </row>
    <row r="2683" customFormat="false" ht="14.1" hidden="false" customHeight="false" outlineLevel="0" collapsed="false">
      <c r="H2683" s="8" t="n">
        <f aca="false">IF(ISBLANK(D2683),,LEFT(D2683,LEN(D2683)-6)*1)</f>
        <v>0</v>
      </c>
      <c r="I2683" s="9" t="str">
        <f aca="false">IF(ISBLANK(A2683),"",-B2683*C2683)</f>
        <v/>
      </c>
      <c r="J2683" s="9" t="str">
        <f aca="false">IF(ISBLANK(A2683),"",-SUM(I$3:I2683))</f>
        <v/>
      </c>
      <c r="K2683" s="9" t="str">
        <f aca="false">IF(ISBLANK(A2683),"",SUMPRODUCT(O2683:R2683,T2683:W2683)-J2683)</f>
        <v/>
      </c>
      <c r="L2683" s="5" t="str">
        <f aca="false">IF(ISBLANK(A2683),"",K2683/$M$1)</f>
        <v/>
      </c>
      <c r="M2683" s="5" t="str">
        <f aca="false">IF(ISBLANK(A2683),"",K2683/($M$1+SUM(K$3:K2682)))</f>
        <v/>
      </c>
      <c r="N2683" s="0" t="str">
        <f aca="false">IF(ISBLANK(A2683),"",IF(H2684=0,NETWORKDAYS($H$3,H2683,holiday!$B$2:$B$10),IF(DAY(H2683)&lt;DAY(H2684),NETWORKDAYS($H$3,H2683,holiday!$B$2:$B$10),0)))</f>
        <v/>
      </c>
      <c r="O2683" s="0" t="str">
        <f aca="false">IF(ISBLANK(A2683),"",SUMIF($A$3:$A2683,O$2,$B$3:$B2683))</f>
        <v/>
      </c>
      <c r="P2683" s="0" t="str">
        <f aca="false">IF(ISBLANK(A2683),"",SUMIF($A$3:$A2683,P$2,$B$3:$B2683))</f>
        <v/>
      </c>
      <c r="Q2683" s="0" t="str">
        <f aca="false">IF(ISBLANK(A2683),"",SUMIF($A$3:$A2683,Q$2,$B$3:$B2683))</f>
        <v/>
      </c>
      <c r="R2683" s="0" t="str">
        <f aca="false">IF(ISBLANK(A2683),"",SUMIF($A$3:$A2683,R$2,$B$3:$B2683))</f>
        <v/>
      </c>
      <c r="T2683" s="9" t="str">
        <f aca="false">IF(ISBLANK(A2683),"",IF($A2683=T$2,$C2683,T2682))</f>
        <v/>
      </c>
      <c r="U2683" s="9" t="str">
        <f aca="false">IF(ISBLANK(A2683),"",IF($A2683=U$2,$C2683,U2682))</f>
        <v/>
      </c>
      <c r="V2683" s="9" t="str">
        <f aca="false">IF(ISBLANK(A2683),"",IF($A2683=V$2,$C2683,V2682))</f>
        <v/>
      </c>
      <c r="W2683" s="9" t="str">
        <f aca="false">IF(ISBLANK(A2683),"",IF($A2683=W$2,$C2683,W2682))</f>
        <v/>
      </c>
    </row>
    <row r="2684" customFormat="false" ht="14.1" hidden="false" customHeight="false" outlineLevel="0" collapsed="false">
      <c r="H2684" s="8" t="n">
        <f aca="false">IF(ISBLANK(D2684),,LEFT(D2684,LEN(D2684)-6)*1)</f>
        <v>0</v>
      </c>
      <c r="I2684" s="9" t="str">
        <f aca="false">IF(ISBLANK(A2684),"",-B2684*C2684)</f>
        <v/>
      </c>
      <c r="J2684" s="9" t="str">
        <f aca="false">IF(ISBLANK(A2684),"",-SUM(I$3:I2684))</f>
        <v/>
      </c>
      <c r="K2684" s="9" t="str">
        <f aca="false">IF(ISBLANK(A2684),"",SUMPRODUCT(O2684:R2684,T2684:W2684)-J2684)</f>
        <v/>
      </c>
      <c r="L2684" s="5" t="str">
        <f aca="false">IF(ISBLANK(A2684),"",K2684/$M$1)</f>
        <v/>
      </c>
      <c r="M2684" s="5" t="str">
        <f aca="false">IF(ISBLANK(A2684),"",K2684/($M$1+SUM(K$3:K2683)))</f>
        <v/>
      </c>
      <c r="N2684" s="0" t="str">
        <f aca="false">IF(ISBLANK(A2684),"",IF(H2685=0,NETWORKDAYS($H$3,H2684,holiday!$B$2:$B$10),IF(DAY(H2684)&lt;DAY(H2685),NETWORKDAYS($H$3,H2684,holiday!$B$2:$B$10),0)))</f>
        <v/>
      </c>
      <c r="O2684" s="0" t="str">
        <f aca="false">IF(ISBLANK(A2684),"",SUMIF($A$3:$A2684,O$2,$B$3:$B2684))</f>
        <v/>
      </c>
      <c r="P2684" s="0" t="str">
        <f aca="false">IF(ISBLANK(A2684),"",SUMIF($A$3:$A2684,P$2,$B$3:$B2684))</f>
        <v/>
      </c>
      <c r="Q2684" s="0" t="str">
        <f aca="false">IF(ISBLANK(A2684),"",SUMIF($A$3:$A2684,Q$2,$B$3:$B2684))</f>
        <v/>
      </c>
      <c r="R2684" s="0" t="str">
        <f aca="false">IF(ISBLANK(A2684),"",SUMIF($A$3:$A2684,R$2,$B$3:$B2684))</f>
        <v/>
      </c>
      <c r="T2684" s="9" t="str">
        <f aca="false">IF(ISBLANK(A2684),"",IF($A2684=T$2,$C2684,T2683))</f>
        <v/>
      </c>
      <c r="U2684" s="9" t="str">
        <f aca="false">IF(ISBLANK(A2684),"",IF($A2684=U$2,$C2684,U2683))</f>
        <v/>
      </c>
      <c r="V2684" s="9" t="str">
        <f aca="false">IF(ISBLANK(A2684),"",IF($A2684=V$2,$C2684,V2683))</f>
        <v/>
      </c>
      <c r="W2684" s="9" t="str">
        <f aca="false">IF(ISBLANK(A2684),"",IF($A2684=W$2,$C2684,W2683))</f>
        <v/>
      </c>
    </row>
    <row r="2685" customFormat="false" ht="14.1" hidden="false" customHeight="false" outlineLevel="0" collapsed="false">
      <c r="H2685" s="8" t="n">
        <f aca="false">IF(ISBLANK(D2685),,LEFT(D2685,LEN(D2685)-6)*1)</f>
        <v>0</v>
      </c>
      <c r="I2685" s="9" t="str">
        <f aca="false">IF(ISBLANK(A2685),"",-B2685*C2685)</f>
        <v/>
      </c>
      <c r="J2685" s="9" t="str">
        <f aca="false">IF(ISBLANK(A2685),"",-SUM(I$3:I2685))</f>
        <v/>
      </c>
      <c r="K2685" s="9" t="str">
        <f aca="false">IF(ISBLANK(A2685),"",SUMPRODUCT(O2685:R2685,T2685:W2685)-J2685)</f>
        <v/>
      </c>
      <c r="L2685" s="5" t="str">
        <f aca="false">IF(ISBLANK(A2685),"",K2685/$M$1)</f>
        <v/>
      </c>
      <c r="M2685" s="5" t="str">
        <f aca="false">IF(ISBLANK(A2685),"",K2685/($M$1+SUM(K$3:K2684)))</f>
        <v/>
      </c>
      <c r="N2685" s="0" t="str">
        <f aca="false">IF(ISBLANK(A2685),"",IF(H2686=0,NETWORKDAYS($H$3,H2685,holiday!$B$2:$B$10),IF(DAY(H2685)&lt;DAY(H2686),NETWORKDAYS($H$3,H2685,holiday!$B$2:$B$10),0)))</f>
        <v/>
      </c>
      <c r="O2685" s="0" t="str">
        <f aca="false">IF(ISBLANK(A2685),"",SUMIF($A$3:$A2685,O$2,$B$3:$B2685))</f>
        <v/>
      </c>
      <c r="P2685" s="0" t="str">
        <f aca="false">IF(ISBLANK(A2685),"",SUMIF($A$3:$A2685,P$2,$B$3:$B2685))</f>
        <v/>
      </c>
      <c r="Q2685" s="0" t="str">
        <f aca="false">IF(ISBLANK(A2685),"",SUMIF($A$3:$A2685,Q$2,$B$3:$B2685))</f>
        <v/>
      </c>
      <c r="R2685" s="0" t="str">
        <f aca="false">IF(ISBLANK(A2685),"",SUMIF($A$3:$A2685,R$2,$B$3:$B2685))</f>
        <v/>
      </c>
      <c r="T2685" s="9" t="str">
        <f aca="false">IF(ISBLANK(A2685),"",IF($A2685=T$2,$C2685,T2684))</f>
        <v/>
      </c>
      <c r="U2685" s="9" t="str">
        <f aca="false">IF(ISBLANK(A2685),"",IF($A2685=U$2,$C2685,U2684))</f>
        <v/>
      </c>
      <c r="V2685" s="9" t="str">
        <f aca="false">IF(ISBLANK(A2685),"",IF($A2685=V$2,$C2685,V2684))</f>
        <v/>
      </c>
      <c r="W2685" s="9" t="str">
        <f aca="false">IF(ISBLANK(A2685),"",IF($A2685=W$2,$C2685,W2684))</f>
        <v/>
      </c>
    </row>
    <row r="2686" customFormat="false" ht="14.1" hidden="false" customHeight="false" outlineLevel="0" collapsed="false">
      <c r="H2686" s="8" t="n">
        <f aca="false">IF(ISBLANK(D2686),,LEFT(D2686,LEN(D2686)-6)*1)</f>
        <v>0</v>
      </c>
      <c r="I2686" s="9" t="str">
        <f aca="false">IF(ISBLANK(A2686),"",-B2686*C2686)</f>
        <v/>
      </c>
      <c r="J2686" s="9" t="str">
        <f aca="false">IF(ISBLANK(A2686),"",-SUM(I$3:I2686))</f>
        <v/>
      </c>
      <c r="K2686" s="9" t="str">
        <f aca="false">IF(ISBLANK(A2686),"",SUMPRODUCT(O2686:R2686,T2686:W2686)-J2686)</f>
        <v/>
      </c>
      <c r="L2686" s="5" t="str">
        <f aca="false">IF(ISBLANK(A2686),"",K2686/$M$1)</f>
        <v/>
      </c>
      <c r="M2686" s="5" t="str">
        <f aca="false">IF(ISBLANK(A2686),"",K2686/($M$1+SUM(K$3:K2685)))</f>
        <v/>
      </c>
      <c r="N2686" s="0" t="str">
        <f aca="false">IF(ISBLANK(A2686),"",IF(H2687=0,NETWORKDAYS($H$3,H2686,holiday!$B$2:$B$10),IF(DAY(H2686)&lt;DAY(H2687),NETWORKDAYS($H$3,H2686,holiday!$B$2:$B$10),0)))</f>
        <v/>
      </c>
      <c r="O2686" s="0" t="str">
        <f aca="false">IF(ISBLANK(A2686),"",SUMIF($A$3:$A2686,O$2,$B$3:$B2686))</f>
        <v/>
      </c>
      <c r="P2686" s="0" t="str">
        <f aca="false">IF(ISBLANK(A2686),"",SUMIF($A$3:$A2686,P$2,$B$3:$B2686))</f>
        <v/>
      </c>
      <c r="Q2686" s="0" t="str">
        <f aca="false">IF(ISBLANK(A2686),"",SUMIF($A$3:$A2686,Q$2,$B$3:$B2686))</f>
        <v/>
      </c>
      <c r="R2686" s="0" t="str">
        <f aca="false">IF(ISBLANK(A2686),"",SUMIF($A$3:$A2686,R$2,$B$3:$B2686))</f>
        <v/>
      </c>
      <c r="T2686" s="9" t="str">
        <f aca="false">IF(ISBLANK(A2686),"",IF($A2686=T$2,$C2686,T2685))</f>
        <v/>
      </c>
      <c r="U2686" s="9" t="str">
        <f aca="false">IF(ISBLANK(A2686),"",IF($A2686=U$2,$C2686,U2685))</f>
        <v/>
      </c>
      <c r="V2686" s="9" t="str">
        <f aca="false">IF(ISBLANK(A2686),"",IF($A2686=V$2,$C2686,V2685))</f>
        <v/>
      </c>
      <c r="W2686" s="9" t="str">
        <f aca="false">IF(ISBLANK(A2686),"",IF($A2686=W$2,$C2686,W2685))</f>
        <v/>
      </c>
    </row>
    <row r="2687" customFormat="false" ht="14.1" hidden="false" customHeight="false" outlineLevel="0" collapsed="false">
      <c r="H2687" s="8" t="n">
        <f aca="false">IF(ISBLANK(D2687),,LEFT(D2687,LEN(D2687)-6)*1)</f>
        <v>0</v>
      </c>
      <c r="I2687" s="9" t="str">
        <f aca="false">IF(ISBLANK(A2687),"",-B2687*C2687)</f>
        <v/>
      </c>
      <c r="J2687" s="9" t="str">
        <f aca="false">IF(ISBLANK(A2687),"",-SUM(I$3:I2687))</f>
        <v/>
      </c>
      <c r="K2687" s="9" t="str">
        <f aca="false">IF(ISBLANK(A2687),"",SUMPRODUCT(O2687:R2687,T2687:W2687)-J2687)</f>
        <v/>
      </c>
      <c r="L2687" s="5" t="str">
        <f aca="false">IF(ISBLANK(A2687),"",K2687/$M$1)</f>
        <v/>
      </c>
      <c r="M2687" s="5" t="str">
        <f aca="false">IF(ISBLANK(A2687),"",K2687/($M$1+SUM(K$3:K2686)))</f>
        <v/>
      </c>
      <c r="N2687" s="0" t="str">
        <f aca="false">IF(ISBLANK(A2687),"",IF(H2688=0,NETWORKDAYS($H$3,H2687,holiday!$B$2:$B$10),IF(DAY(H2687)&lt;DAY(H2688),NETWORKDAYS($H$3,H2687,holiday!$B$2:$B$10),0)))</f>
        <v/>
      </c>
      <c r="O2687" s="0" t="str">
        <f aca="false">IF(ISBLANK(A2687),"",SUMIF($A$3:$A2687,O$2,$B$3:$B2687))</f>
        <v/>
      </c>
      <c r="P2687" s="0" t="str">
        <f aca="false">IF(ISBLANK(A2687),"",SUMIF($A$3:$A2687,P$2,$B$3:$B2687))</f>
        <v/>
      </c>
      <c r="Q2687" s="0" t="str">
        <f aca="false">IF(ISBLANK(A2687),"",SUMIF($A$3:$A2687,Q$2,$B$3:$B2687))</f>
        <v/>
      </c>
      <c r="R2687" s="0" t="str">
        <f aca="false">IF(ISBLANK(A2687),"",SUMIF($A$3:$A2687,R$2,$B$3:$B2687))</f>
        <v/>
      </c>
      <c r="T2687" s="9" t="str">
        <f aca="false">IF(ISBLANK(A2687),"",IF($A2687=T$2,$C2687,T2686))</f>
        <v/>
      </c>
      <c r="U2687" s="9" t="str">
        <f aca="false">IF(ISBLANK(A2687),"",IF($A2687=U$2,$C2687,U2686))</f>
        <v/>
      </c>
      <c r="V2687" s="9" t="str">
        <f aca="false">IF(ISBLANK(A2687),"",IF($A2687=V$2,$C2687,V2686))</f>
        <v/>
      </c>
      <c r="W2687" s="9" t="str">
        <f aca="false">IF(ISBLANK(A2687),"",IF($A2687=W$2,$C2687,W2686))</f>
        <v/>
      </c>
    </row>
    <row r="2688" customFormat="false" ht="14.1" hidden="false" customHeight="false" outlineLevel="0" collapsed="false">
      <c r="H2688" s="8" t="n">
        <f aca="false">IF(ISBLANK(D2688),,LEFT(D2688,LEN(D2688)-6)*1)</f>
        <v>0</v>
      </c>
      <c r="I2688" s="9" t="str">
        <f aca="false">IF(ISBLANK(A2688),"",-B2688*C2688)</f>
        <v/>
      </c>
      <c r="J2688" s="9" t="str">
        <f aca="false">IF(ISBLANK(A2688),"",-SUM(I$3:I2688))</f>
        <v/>
      </c>
      <c r="K2688" s="9" t="str">
        <f aca="false">IF(ISBLANK(A2688),"",SUMPRODUCT(O2688:R2688,T2688:W2688)-J2688)</f>
        <v/>
      </c>
      <c r="L2688" s="5" t="str">
        <f aca="false">IF(ISBLANK(A2688),"",K2688/$M$1)</f>
        <v/>
      </c>
      <c r="M2688" s="5" t="str">
        <f aca="false">IF(ISBLANK(A2688),"",K2688/($M$1+SUM(K$3:K2687)))</f>
        <v/>
      </c>
      <c r="N2688" s="0" t="str">
        <f aca="false">IF(ISBLANK(A2688),"",IF(H2689=0,NETWORKDAYS($H$3,H2688,holiday!$B$2:$B$10),IF(DAY(H2688)&lt;DAY(H2689),NETWORKDAYS($H$3,H2688,holiday!$B$2:$B$10),0)))</f>
        <v/>
      </c>
      <c r="O2688" s="0" t="str">
        <f aca="false">IF(ISBLANK(A2688),"",SUMIF($A$3:$A2688,O$2,$B$3:$B2688))</f>
        <v/>
      </c>
      <c r="P2688" s="0" t="str">
        <f aca="false">IF(ISBLANK(A2688),"",SUMIF($A$3:$A2688,P$2,$B$3:$B2688))</f>
        <v/>
      </c>
      <c r="Q2688" s="0" t="str">
        <f aca="false">IF(ISBLANK(A2688),"",SUMIF($A$3:$A2688,Q$2,$B$3:$B2688))</f>
        <v/>
      </c>
      <c r="R2688" s="0" t="str">
        <f aca="false">IF(ISBLANK(A2688),"",SUMIF($A$3:$A2688,R$2,$B$3:$B2688))</f>
        <v/>
      </c>
      <c r="T2688" s="9" t="str">
        <f aca="false">IF(ISBLANK(A2688),"",IF($A2688=T$2,$C2688,T2687))</f>
        <v/>
      </c>
      <c r="U2688" s="9" t="str">
        <f aca="false">IF(ISBLANK(A2688),"",IF($A2688=U$2,$C2688,U2687))</f>
        <v/>
      </c>
      <c r="V2688" s="9" t="str">
        <f aca="false">IF(ISBLANK(A2688),"",IF($A2688=V$2,$C2688,V2687))</f>
        <v/>
      </c>
      <c r="W2688" s="9" t="str">
        <f aca="false">IF(ISBLANK(A2688),"",IF($A2688=W$2,$C2688,W2687))</f>
        <v/>
      </c>
    </row>
    <row r="2689" customFormat="false" ht="14.1" hidden="false" customHeight="false" outlineLevel="0" collapsed="false">
      <c r="H2689" s="8" t="n">
        <f aca="false">IF(ISBLANK(D2689),,LEFT(D2689,LEN(D2689)-6)*1)</f>
        <v>0</v>
      </c>
      <c r="I2689" s="9" t="str">
        <f aca="false">IF(ISBLANK(A2689),"",-B2689*C2689)</f>
        <v/>
      </c>
      <c r="J2689" s="9" t="str">
        <f aca="false">IF(ISBLANK(A2689),"",-SUM(I$3:I2689))</f>
        <v/>
      </c>
      <c r="K2689" s="9" t="str">
        <f aca="false">IF(ISBLANK(A2689),"",SUMPRODUCT(O2689:R2689,T2689:W2689)-J2689)</f>
        <v/>
      </c>
      <c r="L2689" s="5" t="str">
        <f aca="false">IF(ISBLANK(A2689),"",K2689/$M$1)</f>
        <v/>
      </c>
      <c r="M2689" s="5" t="str">
        <f aca="false">IF(ISBLANK(A2689),"",K2689/($M$1+SUM(K$3:K2688)))</f>
        <v/>
      </c>
      <c r="N2689" s="0" t="str">
        <f aca="false">IF(ISBLANK(A2689),"",IF(H2690=0,NETWORKDAYS($H$3,H2689,holiday!$B$2:$B$10),IF(DAY(H2689)&lt;DAY(H2690),NETWORKDAYS($H$3,H2689,holiday!$B$2:$B$10),0)))</f>
        <v/>
      </c>
      <c r="O2689" s="0" t="str">
        <f aca="false">IF(ISBLANK(A2689),"",SUMIF($A$3:$A2689,O$2,$B$3:$B2689))</f>
        <v/>
      </c>
      <c r="P2689" s="0" t="str">
        <f aca="false">IF(ISBLANK(A2689),"",SUMIF($A$3:$A2689,P$2,$B$3:$B2689))</f>
        <v/>
      </c>
      <c r="Q2689" s="0" t="str">
        <f aca="false">IF(ISBLANK(A2689),"",SUMIF($A$3:$A2689,Q$2,$B$3:$B2689))</f>
        <v/>
      </c>
      <c r="R2689" s="0" t="str">
        <f aca="false">IF(ISBLANK(A2689),"",SUMIF($A$3:$A2689,R$2,$B$3:$B2689))</f>
        <v/>
      </c>
      <c r="T2689" s="9" t="str">
        <f aca="false">IF(ISBLANK(A2689),"",IF($A2689=T$2,$C2689,T2688))</f>
        <v/>
      </c>
      <c r="U2689" s="9" t="str">
        <f aca="false">IF(ISBLANK(A2689),"",IF($A2689=U$2,$C2689,U2688))</f>
        <v/>
      </c>
      <c r="V2689" s="9" t="str">
        <f aca="false">IF(ISBLANK(A2689),"",IF($A2689=V$2,$C2689,V2688))</f>
        <v/>
      </c>
      <c r="W2689" s="9" t="str">
        <f aca="false">IF(ISBLANK(A2689),"",IF($A2689=W$2,$C2689,W2688))</f>
        <v/>
      </c>
    </row>
    <row r="2690" customFormat="false" ht="14.1" hidden="false" customHeight="false" outlineLevel="0" collapsed="false">
      <c r="H2690" s="8" t="n">
        <f aca="false">IF(ISBLANK(D2690),,LEFT(D2690,LEN(D2690)-6)*1)</f>
        <v>0</v>
      </c>
      <c r="I2690" s="9" t="str">
        <f aca="false">IF(ISBLANK(A2690),"",-B2690*C2690)</f>
        <v/>
      </c>
      <c r="J2690" s="9" t="str">
        <f aca="false">IF(ISBLANK(A2690),"",-SUM(I$3:I2690))</f>
        <v/>
      </c>
      <c r="K2690" s="9" t="str">
        <f aca="false">IF(ISBLANK(A2690),"",SUMPRODUCT(O2690:R2690,T2690:W2690)-J2690)</f>
        <v/>
      </c>
      <c r="L2690" s="5" t="str">
        <f aca="false">IF(ISBLANK(A2690),"",K2690/$M$1)</f>
        <v/>
      </c>
      <c r="M2690" s="5" t="str">
        <f aca="false">IF(ISBLANK(A2690),"",K2690/($M$1+SUM(K$3:K2689)))</f>
        <v/>
      </c>
      <c r="N2690" s="0" t="str">
        <f aca="false">IF(ISBLANK(A2690),"",IF(H2691=0,NETWORKDAYS($H$3,H2690,holiday!$B$2:$B$10),IF(DAY(H2690)&lt;DAY(H2691),NETWORKDAYS($H$3,H2690,holiday!$B$2:$B$10),0)))</f>
        <v/>
      </c>
      <c r="O2690" s="0" t="str">
        <f aca="false">IF(ISBLANK(A2690),"",SUMIF($A$3:$A2690,O$2,$B$3:$B2690))</f>
        <v/>
      </c>
      <c r="P2690" s="0" t="str">
        <f aca="false">IF(ISBLANK(A2690),"",SUMIF($A$3:$A2690,P$2,$B$3:$B2690))</f>
        <v/>
      </c>
      <c r="Q2690" s="0" t="str">
        <f aca="false">IF(ISBLANK(A2690),"",SUMIF($A$3:$A2690,Q$2,$B$3:$B2690))</f>
        <v/>
      </c>
      <c r="R2690" s="0" t="str">
        <f aca="false">IF(ISBLANK(A2690),"",SUMIF($A$3:$A2690,R$2,$B$3:$B2690))</f>
        <v/>
      </c>
      <c r="T2690" s="9" t="str">
        <f aca="false">IF(ISBLANK(A2690),"",IF($A2690=T$2,$C2690,T2689))</f>
        <v/>
      </c>
      <c r="U2690" s="9" t="str">
        <f aca="false">IF(ISBLANK(A2690),"",IF($A2690=U$2,$C2690,U2689))</f>
        <v/>
      </c>
      <c r="V2690" s="9" t="str">
        <f aca="false">IF(ISBLANK(A2690),"",IF($A2690=V$2,$C2690,V2689))</f>
        <v/>
      </c>
      <c r="W2690" s="9" t="str">
        <f aca="false">IF(ISBLANK(A2690),"",IF($A2690=W$2,$C2690,W2689))</f>
        <v/>
      </c>
    </row>
    <row r="2691" customFormat="false" ht="14.1" hidden="false" customHeight="false" outlineLevel="0" collapsed="false">
      <c r="H2691" s="8" t="n">
        <f aca="false">IF(ISBLANK(D2691),,LEFT(D2691,LEN(D2691)-6)*1)</f>
        <v>0</v>
      </c>
      <c r="I2691" s="9" t="str">
        <f aca="false">IF(ISBLANK(A2691),"",-B2691*C2691)</f>
        <v/>
      </c>
      <c r="J2691" s="9" t="str">
        <f aca="false">IF(ISBLANK(A2691),"",-SUM(I$3:I2691))</f>
        <v/>
      </c>
      <c r="K2691" s="9" t="str">
        <f aca="false">IF(ISBLANK(A2691),"",SUMPRODUCT(O2691:R2691,T2691:W2691)-J2691)</f>
        <v/>
      </c>
      <c r="L2691" s="5" t="str">
        <f aca="false">IF(ISBLANK(A2691),"",K2691/$M$1)</f>
        <v/>
      </c>
      <c r="M2691" s="5" t="str">
        <f aca="false">IF(ISBLANK(A2691),"",K2691/($M$1+SUM(K$3:K2690)))</f>
        <v/>
      </c>
      <c r="N2691" s="0" t="str">
        <f aca="false">IF(ISBLANK(A2691),"",IF(H2692=0,NETWORKDAYS($H$3,H2691,holiday!$B$2:$B$10),IF(DAY(H2691)&lt;DAY(H2692),NETWORKDAYS($H$3,H2691,holiday!$B$2:$B$10),0)))</f>
        <v/>
      </c>
      <c r="O2691" s="0" t="str">
        <f aca="false">IF(ISBLANK(A2691),"",SUMIF($A$3:$A2691,O$2,$B$3:$B2691))</f>
        <v/>
      </c>
      <c r="P2691" s="0" t="str">
        <f aca="false">IF(ISBLANK(A2691),"",SUMIF($A$3:$A2691,P$2,$B$3:$B2691))</f>
        <v/>
      </c>
      <c r="Q2691" s="0" t="str">
        <f aca="false">IF(ISBLANK(A2691),"",SUMIF($A$3:$A2691,Q$2,$B$3:$B2691))</f>
        <v/>
      </c>
      <c r="R2691" s="0" t="str">
        <f aca="false">IF(ISBLANK(A2691),"",SUMIF($A$3:$A2691,R$2,$B$3:$B2691))</f>
        <v/>
      </c>
      <c r="T2691" s="9" t="str">
        <f aca="false">IF(ISBLANK(A2691),"",IF($A2691=T$2,$C2691,T2690))</f>
        <v/>
      </c>
      <c r="U2691" s="9" t="str">
        <f aca="false">IF(ISBLANK(A2691),"",IF($A2691=U$2,$C2691,U2690))</f>
        <v/>
      </c>
      <c r="V2691" s="9" t="str">
        <f aca="false">IF(ISBLANK(A2691),"",IF($A2691=V$2,$C2691,V2690))</f>
        <v/>
      </c>
      <c r="W2691" s="9" t="str">
        <f aca="false">IF(ISBLANK(A2691),"",IF($A2691=W$2,$C2691,W2690))</f>
        <v/>
      </c>
    </row>
    <row r="2692" customFormat="false" ht="14.1" hidden="false" customHeight="false" outlineLevel="0" collapsed="false">
      <c r="H2692" s="8" t="n">
        <f aca="false">IF(ISBLANK(D2692),,LEFT(D2692,LEN(D2692)-6)*1)</f>
        <v>0</v>
      </c>
      <c r="I2692" s="9" t="str">
        <f aca="false">IF(ISBLANK(A2692),"",-B2692*C2692)</f>
        <v/>
      </c>
      <c r="J2692" s="9" t="str">
        <f aca="false">IF(ISBLANK(A2692),"",-SUM(I$3:I2692))</f>
        <v/>
      </c>
      <c r="K2692" s="9" t="str">
        <f aca="false">IF(ISBLANK(A2692),"",SUMPRODUCT(O2692:R2692,T2692:W2692)-J2692)</f>
        <v/>
      </c>
      <c r="L2692" s="5" t="str">
        <f aca="false">IF(ISBLANK(A2692),"",K2692/$M$1)</f>
        <v/>
      </c>
      <c r="M2692" s="5" t="str">
        <f aca="false">IF(ISBLANK(A2692),"",K2692/($M$1+SUM(K$3:K2691)))</f>
        <v/>
      </c>
      <c r="N2692" s="0" t="str">
        <f aca="false">IF(ISBLANK(A2692),"",IF(H2693=0,NETWORKDAYS($H$3,H2692,holiday!$B$2:$B$10),IF(DAY(H2692)&lt;DAY(H2693),NETWORKDAYS($H$3,H2692,holiday!$B$2:$B$10),0)))</f>
        <v/>
      </c>
      <c r="O2692" s="0" t="str">
        <f aca="false">IF(ISBLANK(A2692),"",SUMIF($A$3:$A2692,O$2,$B$3:$B2692))</f>
        <v/>
      </c>
      <c r="P2692" s="0" t="str">
        <f aca="false">IF(ISBLANK(A2692),"",SUMIF($A$3:$A2692,P$2,$B$3:$B2692))</f>
        <v/>
      </c>
      <c r="Q2692" s="0" t="str">
        <f aca="false">IF(ISBLANK(A2692),"",SUMIF($A$3:$A2692,Q$2,$B$3:$B2692))</f>
        <v/>
      </c>
      <c r="R2692" s="0" t="str">
        <f aca="false">IF(ISBLANK(A2692),"",SUMIF($A$3:$A2692,R$2,$B$3:$B2692))</f>
        <v/>
      </c>
      <c r="T2692" s="9" t="str">
        <f aca="false">IF(ISBLANK(A2692),"",IF($A2692=T$2,$C2692,T2691))</f>
        <v/>
      </c>
      <c r="U2692" s="9" t="str">
        <f aca="false">IF(ISBLANK(A2692),"",IF($A2692=U$2,$C2692,U2691))</f>
        <v/>
      </c>
      <c r="V2692" s="9" t="str">
        <f aca="false">IF(ISBLANK(A2692),"",IF($A2692=V$2,$C2692,V2691))</f>
        <v/>
      </c>
      <c r="W2692" s="9" t="str">
        <f aca="false">IF(ISBLANK(A2692),"",IF($A2692=W$2,$C2692,W2691))</f>
        <v/>
      </c>
    </row>
    <row r="2693" customFormat="false" ht="14.1" hidden="false" customHeight="false" outlineLevel="0" collapsed="false">
      <c r="H2693" s="8" t="n">
        <f aca="false">IF(ISBLANK(D2693),,LEFT(D2693,LEN(D2693)-6)*1)</f>
        <v>0</v>
      </c>
      <c r="I2693" s="9" t="str">
        <f aca="false">IF(ISBLANK(A2693),"",-B2693*C2693)</f>
        <v/>
      </c>
      <c r="J2693" s="9" t="str">
        <f aca="false">IF(ISBLANK(A2693),"",-SUM(I$3:I2693))</f>
        <v/>
      </c>
      <c r="K2693" s="9" t="str">
        <f aca="false">IF(ISBLANK(A2693),"",SUMPRODUCT(O2693:R2693,T2693:W2693)-J2693)</f>
        <v/>
      </c>
      <c r="L2693" s="5" t="str">
        <f aca="false">IF(ISBLANK(A2693),"",K2693/$M$1)</f>
        <v/>
      </c>
      <c r="M2693" s="5" t="str">
        <f aca="false">IF(ISBLANK(A2693),"",K2693/($M$1+SUM(K$3:K2692)))</f>
        <v/>
      </c>
      <c r="N2693" s="0" t="str">
        <f aca="false">IF(ISBLANK(A2693),"",IF(H2694=0,NETWORKDAYS($H$3,H2693,holiday!$B$2:$B$10),IF(DAY(H2693)&lt;DAY(H2694),NETWORKDAYS($H$3,H2693,holiday!$B$2:$B$10),0)))</f>
        <v/>
      </c>
      <c r="O2693" s="0" t="str">
        <f aca="false">IF(ISBLANK(A2693),"",SUMIF($A$3:$A2693,O$2,$B$3:$B2693))</f>
        <v/>
      </c>
      <c r="P2693" s="0" t="str">
        <f aca="false">IF(ISBLANK(A2693),"",SUMIF($A$3:$A2693,P$2,$B$3:$B2693))</f>
        <v/>
      </c>
      <c r="Q2693" s="0" t="str">
        <f aca="false">IF(ISBLANK(A2693),"",SUMIF($A$3:$A2693,Q$2,$B$3:$B2693))</f>
        <v/>
      </c>
      <c r="R2693" s="0" t="str">
        <f aca="false">IF(ISBLANK(A2693),"",SUMIF($A$3:$A2693,R$2,$B$3:$B2693))</f>
        <v/>
      </c>
      <c r="T2693" s="9" t="str">
        <f aca="false">IF(ISBLANK(A2693),"",IF($A2693=T$2,$C2693,T2692))</f>
        <v/>
      </c>
      <c r="U2693" s="9" t="str">
        <f aca="false">IF(ISBLANK(A2693),"",IF($A2693=U$2,$C2693,U2692))</f>
        <v/>
      </c>
      <c r="V2693" s="9" t="str">
        <f aca="false">IF(ISBLANK(A2693),"",IF($A2693=V$2,$C2693,V2692))</f>
        <v/>
      </c>
      <c r="W2693" s="9" t="str">
        <f aca="false">IF(ISBLANK(A2693),"",IF($A2693=W$2,$C2693,W2692))</f>
        <v/>
      </c>
    </row>
    <row r="2694" customFormat="false" ht="14.1" hidden="false" customHeight="false" outlineLevel="0" collapsed="false">
      <c r="H2694" s="8" t="n">
        <f aca="false">IF(ISBLANK(D2694),,LEFT(D2694,LEN(D2694)-6)*1)</f>
        <v>0</v>
      </c>
      <c r="I2694" s="9" t="str">
        <f aca="false">IF(ISBLANK(A2694),"",-B2694*C2694)</f>
        <v/>
      </c>
      <c r="J2694" s="9" t="str">
        <f aca="false">IF(ISBLANK(A2694),"",-SUM(I$3:I2694))</f>
        <v/>
      </c>
      <c r="K2694" s="9" t="str">
        <f aca="false">IF(ISBLANK(A2694),"",SUMPRODUCT(O2694:R2694,T2694:W2694)-J2694)</f>
        <v/>
      </c>
      <c r="L2694" s="5" t="str">
        <f aca="false">IF(ISBLANK(A2694),"",K2694/$M$1)</f>
        <v/>
      </c>
      <c r="M2694" s="5" t="str">
        <f aca="false">IF(ISBLANK(A2694),"",K2694/($M$1+SUM(K$3:K2693)))</f>
        <v/>
      </c>
      <c r="N2694" s="0" t="str">
        <f aca="false">IF(ISBLANK(A2694),"",IF(H2695=0,NETWORKDAYS($H$3,H2694,holiday!$B$2:$B$10),IF(DAY(H2694)&lt;DAY(H2695),NETWORKDAYS($H$3,H2694,holiday!$B$2:$B$10),0)))</f>
        <v/>
      </c>
      <c r="O2694" s="0" t="str">
        <f aca="false">IF(ISBLANK(A2694),"",SUMIF($A$3:$A2694,O$2,$B$3:$B2694))</f>
        <v/>
      </c>
      <c r="P2694" s="0" t="str">
        <f aca="false">IF(ISBLANK(A2694),"",SUMIF($A$3:$A2694,P$2,$B$3:$B2694))</f>
        <v/>
      </c>
      <c r="Q2694" s="0" t="str">
        <f aca="false">IF(ISBLANK(A2694),"",SUMIF($A$3:$A2694,Q$2,$B$3:$B2694))</f>
        <v/>
      </c>
      <c r="R2694" s="0" t="str">
        <f aca="false">IF(ISBLANK(A2694),"",SUMIF($A$3:$A2694,R$2,$B$3:$B2694))</f>
        <v/>
      </c>
      <c r="T2694" s="9" t="str">
        <f aca="false">IF(ISBLANK(A2694),"",IF($A2694=T$2,$C2694,T2693))</f>
        <v/>
      </c>
      <c r="U2694" s="9" t="str">
        <f aca="false">IF(ISBLANK(A2694),"",IF($A2694=U$2,$C2694,U2693))</f>
        <v/>
      </c>
      <c r="V2694" s="9" t="str">
        <f aca="false">IF(ISBLANK(A2694),"",IF($A2694=V$2,$C2694,V2693))</f>
        <v/>
      </c>
      <c r="W2694" s="9" t="str">
        <f aca="false">IF(ISBLANK(A2694),"",IF($A2694=W$2,$C2694,W2693))</f>
        <v/>
      </c>
    </row>
    <row r="2695" customFormat="false" ht="14.1" hidden="false" customHeight="false" outlineLevel="0" collapsed="false">
      <c r="H2695" s="8" t="n">
        <f aca="false">IF(ISBLANK(D2695),,LEFT(D2695,LEN(D2695)-6)*1)</f>
        <v>0</v>
      </c>
      <c r="I2695" s="9" t="str">
        <f aca="false">IF(ISBLANK(A2695),"",-B2695*C2695)</f>
        <v/>
      </c>
      <c r="J2695" s="9" t="str">
        <f aca="false">IF(ISBLANK(A2695),"",-SUM(I$3:I2695))</f>
        <v/>
      </c>
      <c r="K2695" s="9" t="str">
        <f aca="false">IF(ISBLANK(A2695),"",SUMPRODUCT(O2695:R2695,T2695:W2695)-J2695)</f>
        <v/>
      </c>
      <c r="L2695" s="5" t="str">
        <f aca="false">IF(ISBLANK(A2695),"",K2695/$M$1)</f>
        <v/>
      </c>
      <c r="M2695" s="5" t="str">
        <f aca="false">IF(ISBLANK(A2695),"",K2695/($M$1+SUM(K$3:K2694)))</f>
        <v/>
      </c>
      <c r="N2695" s="0" t="str">
        <f aca="false">IF(ISBLANK(A2695),"",IF(H2696=0,NETWORKDAYS($H$3,H2695,holiday!$B$2:$B$10),IF(DAY(H2695)&lt;DAY(H2696),NETWORKDAYS($H$3,H2695,holiday!$B$2:$B$10),0)))</f>
        <v/>
      </c>
      <c r="O2695" s="0" t="str">
        <f aca="false">IF(ISBLANK(A2695),"",SUMIF($A$3:$A2695,O$2,$B$3:$B2695))</f>
        <v/>
      </c>
      <c r="P2695" s="0" t="str">
        <f aca="false">IF(ISBLANK(A2695),"",SUMIF($A$3:$A2695,P$2,$B$3:$B2695))</f>
        <v/>
      </c>
      <c r="Q2695" s="0" t="str">
        <f aca="false">IF(ISBLANK(A2695),"",SUMIF($A$3:$A2695,Q$2,$B$3:$B2695))</f>
        <v/>
      </c>
      <c r="R2695" s="0" t="str">
        <f aca="false">IF(ISBLANK(A2695),"",SUMIF($A$3:$A2695,R$2,$B$3:$B2695))</f>
        <v/>
      </c>
      <c r="T2695" s="9" t="str">
        <f aca="false">IF(ISBLANK(A2695),"",IF($A2695=T$2,$C2695,T2694))</f>
        <v/>
      </c>
      <c r="U2695" s="9" t="str">
        <f aca="false">IF(ISBLANK(A2695),"",IF($A2695=U$2,$C2695,U2694))</f>
        <v/>
      </c>
      <c r="V2695" s="9" t="str">
        <f aca="false">IF(ISBLANK(A2695),"",IF($A2695=V$2,$C2695,V2694))</f>
        <v/>
      </c>
      <c r="W2695" s="9" t="str">
        <f aca="false">IF(ISBLANK(A2695),"",IF($A2695=W$2,$C2695,W2694))</f>
        <v/>
      </c>
    </row>
    <row r="2696" customFormat="false" ht="14.1" hidden="false" customHeight="false" outlineLevel="0" collapsed="false">
      <c r="H2696" s="8" t="n">
        <f aca="false">IF(ISBLANK(D2696),,LEFT(D2696,LEN(D2696)-6)*1)</f>
        <v>0</v>
      </c>
      <c r="I2696" s="9" t="str">
        <f aca="false">IF(ISBLANK(A2696),"",-B2696*C2696)</f>
        <v/>
      </c>
      <c r="J2696" s="9" t="str">
        <f aca="false">IF(ISBLANK(A2696),"",-SUM(I$3:I2696))</f>
        <v/>
      </c>
      <c r="K2696" s="9" t="str">
        <f aca="false">IF(ISBLANK(A2696),"",SUMPRODUCT(O2696:R2696,T2696:W2696)-J2696)</f>
        <v/>
      </c>
      <c r="L2696" s="5" t="str">
        <f aca="false">IF(ISBLANK(A2696),"",K2696/$M$1)</f>
        <v/>
      </c>
      <c r="M2696" s="5" t="str">
        <f aca="false">IF(ISBLANK(A2696),"",K2696/($M$1+SUM(K$3:K2695)))</f>
        <v/>
      </c>
      <c r="N2696" s="0" t="str">
        <f aca="false">IF(ISBLANK(A2696),"",IF(H2697=0,NETWORKDAYS($H$3,H2696,holiday!$B$2:$B$10),IF(DAY(H2696)&lt;DAY(H2697),NETWORKDAYS($H$3,H2696,holiday!$B$2:$B$10),0)))</f>
        <v/>
      </c>
      <c r="O2696" s="0" t="str">
        <f aca="false">IF(ISBLANK(A2696),"",SUMIF($A$3:$A2696,O$2,$B$3:$B2696))</f>
        <v/>
      </c>
      <c r="P2696" s="0" t="str">
        <f aca="false">IF(ISBLANK(A2696),"",SUMIF($A$3:$A2696,P$2,$B$3:$B2696))</f>
        <v/>
      </c>
      <c r="Q2696" s="0" t="str">
        <f aca="false">IF(ISBLANK(A2696),"",SUMIF($A$3:$A2696,Q$2,$B$3:$B2696))</f>
        <v/>
      </c>
      <c r="R2696" s="0" t="str">
        <f aca="false">IF(ISBLANK(A2696),"",SUMIF($A$3:$A2696,R$2,$B$3:$B2696))</f>
        <v/>
      </c>
      <c r="T2696" s="9" t="str">
        <f aca="false">IF(ISBLANK(A2696),"",IF($A2696=T$2,$C2696,T2695))</f>
        <v/>
      </c>
      <c r="U2696" s="9" t="str">
        <f aca="false">IF(ISBLANK(A2696),"",IF($A2696=U$2,$C2696,U2695))</f>
        <v/>
      </c>
      <c r="V2696" s="9" t="str">
        <f aca="false">IF(ISBLANK(A2696),"",IF($A2696=V$2,$C2696,V2695))</f>
        <v/>
      </c>
      <c r="W2696" s="9" t="str">
        <f aca="false">IF(ISBLANK(A2696),"",IF($A2696=W$2,$C2696,W2695))</f>
        <v/>
      </c>
    </row>
    <row r="2697" customFormat="false" ht="14.1" hidden="false" customHeight="false" outlineLevel="0" collapsed="false">
      <c r="H2697" s="8" t="n">
        <f aca="false">IF(ISBLANK(D2697),,LEFT(D2697,LEN(D2697)-6)*1)</f>
        <v>0</v>
      </c>
      <c r="I2697" s="9" t="str">
        <f aca="false">IF(ISBLANK(A2697),"",-B2697*C2697)</f>
        <v/>
      </c>
      <c r="J2697" s="9" t="str">
        <f aca="false">IF(ISBLANK(A2697),"",-SUM(I$3:I2697))</f>
        <v/>
      </c>
      <c r="K2697" s="9" t="str">
        <f aca="false">IF(ISBLANK(A2697),"",SUMPRODUCT(O2697:R2697,T2697:W2697)-J2697)</f>
        <v/>
      </c>
      <c r="L2697" s="5" t="str">
        <f aca="false">IF(ISBLANK(A2697),"",K2697/$M$1)</f>
        <v/>
      </c>
      <c r="M2697" s="5" t="str">
        <f aca="false">IF(ISBLANK(A2697),"",K2697/($M$1+SUM(K$3:K2696)))</f>
        <v/>
      </c>
      <c r="N2697" s="0" t="str">
        <f aca="false">IF(ISBLANK(A2697),"",IF(H2698=0,NETWORKDAYS($H$3,H2697,holiday!$B$2:$B$10),IF(DAY(H2697)&lt;DAY(H2698),NETWORKDAYS($H$3,H2697,holiday!$B$2:$B$10),0)))</f>
        <v/>
      </c>
      <c r="O2697" s="0" t="str">
        <f aca="false">IF(ISBLANK(A2697),"",SUMIF($A$3:$A2697,O$2,$B$3:$B2697))</f>
        <v/>
      </c>
      <c r="P2697" s="0" t="str">
        <f aca="false">IF(ISBLANK(A2697),"",SUMIF($A$3:$A2697,P$2,$B$3:$B2697))</f>
        <v/>
      </c>
      <c r="Q2697" s="0" t="str">
        <f aca="false">IF(ISBLANK(A2697),"",SUMIF($A$3:$A2697,Q$2,$B$3:$B2697))</f>
        <v/>
      </c>
      <c r="R2697" s="0" t="str">
        <f aca="false">IF(ISBLANK(A2697),"",SUMIF($A$3:$A2697,R$2,$B$3:$B2697))</f>
        <v/>
      </c>
      <c r="T2697" s="9" t="str">
        <f aca="false">IF(ISBLANK(A2697),"",IF($A2697=T$2,$C2697,T2696))</f>
        <v/>
      </c>
      <c r="U2697" s="9" t="str">
        <f aca="false">IF(ISBLANK(A2697),"",IF($A2697=U$2,$C2697,U2696))</f>
        <v/>
      </c>
      <c r="V2697" s="9" t="str">
        <f aca="false">IF(ISBLANK(A2697),"",IF($A2697=V$2,$C2697,V2696))</f>
        <v/>
      </c>
      <c r="W2697" s="9" t="str">
        <f aca="false">IF(ISBLANK(A2697),"",IF($A2697=W$2,$C2697,W2696))</f>
        <v/>
      </c>
    </row>
    <row r="2698" customFormat="false" ht="14.1" hidden="false" customHeight="false" outlineLevel="0" collapsed="false">
      <c r="H2698" s="8" t="n">
        <f aca="false">IF(ISBLANK(D2698),,LEFT(D2698,LEN(D2698)-6)*1)</f>
        <v>0</v>
      </c>
      <c r="I2698" s="9" t="str">
        <f aca="false">IF(ISBLANK(A2698),"",-B2698*C2698)</f>
        <v/>
      </c>
      <c r="J2698" s="9" t="str">
        <f aca="false">IF(ISBLANK(A2698),"",-SUM(I$3:I2698))</f>
        <v/>
      </c>
      <c r="K2698" s="9" t="str">
        <f aca="false">IF(ISBLANK(A2698),"",SUMPRODUCT(O2698:R2698,T2698:W2698)-J2698)</f>
        <v/>
      </c>
      <c r="L2698" s="5" t="str">
        <f aca="false">IF(ISBLANK(A2698),"",K2698/$M$1)</f>
        <v/>
      </c>
      <c r="M2698" s="5" t="str">
        <f aca="false">IF(ISBLANK(A2698),"",K2698/($M$1+SUM(K$3:K2697)))</f>
        <v/>
      </c>
      <c r="N2698" s="0" t="str">
        <f aca="false">IF(ISBLANK(A2698),"",IF(H2699=0,NETWORKDAYS($H$3,H2698,holiday!$B$2:$B$10),IF(DAY(H2698)&lt;DAY(H2699),NETWORKDAYS($H$3,H2698,holiday!$B$2:$B$10),0)))</f>
        <v/>
      </c>
      <c r="O2698" s="0" t="str">
        <f aca="false">IF(ISBLANK(A2698),"",SUMIF($A$3:$A2698,O$2,$B$3:$B2698))</f>
        <v/>
      </c>
      <c r="P2698" s="0" t="str">
        <f aca="false">IF(ISBLANK(A2698),"",SUMIF($A$3:$A2698,P$2,$B$3:$B2698))</f>
        <v/>
      </c>
      <c r="Q2698" s="0" t="str">
        <f aca="false">IF(ISBLANK(A2698),"",SUMIF($A$3:$A2698,Q$2,$B$3:$B2698))</f>
        <v/>
      </c>
      <c r="R2698" s="0" t="str">
        <f aca="false">IF(ISBLANK(A2698),"",SUMIF($A$3:$A2698,R$2,$B$3:$B2698))</f>
        <v/>
      </c>
      <c r="T2698" s="9" t="str">
        <f aca="false">IF(ISBLANK(A2698),"",IF($A2698=T$2,$C2698,T2697))</f>
        <v/>
      </c>
      <c r="U2698" s="9" t="str">
        <f aca="false">IF(ISBLANK(A2698),"",IF($A2698=U$2,$C2698,U2697))</f>
        <v/>
      </c>
      <c r="V2698" s="9" t="str">
        <f aca="false">IF(ISBLANK(A2698),"",IF($A2698=V$2,$C2698,V2697))</f>
        <v/>
      </c>
      <c r="W2698" s="9" t="str">
        <f aca="false">IF(ISBLANK(A2698),"",IF($A2698=W$2,$C2698,W2697))</f>
        <v/>
      </c>
    </row>
    <row r="2699" customFormat="false" ht="14.1" hidden="false" customHeight="false" outlineLevel="0" collapsed="false">
      <c r="H2699" s="8" t="n">
        <f aca="false">IF(ISBLANK(D2699),,LEFT(D2699,LEN(D2699)-6)*1)</f>
        <v>0</v>
      </c>
      <c r="I2699" s="9" t="str">
        <f aca="false">IF(ISBLANK(A2699),"",-B2699*C2699)</f>
        <v/>
      </c>
      <c r="J2699" s="9" t="str">
        <f aca="false">IF(ISBLANK(A2699),"",-SUM(I$3:I2699))</f>
        <v/>
      </c>
      <c r="K2699" s="9" t="str">
        <f aca="false">IF(ISBLANK(A2699),"",SUMPRODUCT(O2699:R2699,T2699:W2699)-J2699)</f>
        <v/>
      </c>
      <c r="L2699" s="5" t="str">
        <f aca="false">IF(ISBLANK(A2699),"",K2699/$M$1)</f>
        <v/>
      </c>
      <c r="M2699" s="5" t="str">
        <f aca="false">IF(ISBLANK(A2699),"",K2699/($M$1+SUM(K$3:K2698)))</f>
        <v/>
      </c>
      <c r="N2699" s="0" t="str">
        <f aca="false">IF(ISBLANK(A2699),"",IF(H2700=0,NETWORKDAYS($H$3,H2699,holiday!$B$2:$B$10),IF(DAY(H2699)&lt;DAY(H2700),NETWORKDAYS($H$3,H2699,holiday!$B$2:$B$10),0)))</f>
        <v/>
      </c>
      <c r="O2699" s="0" t="str">
        <f aca="false">IF(ISBLANK(A2699),"",SUMIF($A$3:$A2699,O$2,$B$3:$B2699))</f>
        <v/>
      </c>
      <c r="P2699" s="0" t="str">
        <f aca="false">IF(ISBLANK(A2699),"",SUMIF($A$3:$A2699,P$2,$B$3:$B2699))</f>
        <v/>
      </c>
      <c r="Q2699" s="0" t="str">
        <f aca="false">IF(ISBLANK(A2699),"",SUMIF($A$3:$A2699,Q$2,$B$3:$B2699))</f>
        <v/>
      </c>
      <c r="R2699" s="0" t="str">
        <f aca="false">IF(ISBLANK(A2699),"",SUMIF($A$3:$A2699,R$2,$B$3:$B2699))</f>
        <v/>
      </c>
      <c r="T2699" s="9" t="str">
        <f aca="false">IF(ISBLANK(A2699),"",IF($A2699=T$2,$C2699,T2698))</f>
        <v/>
      </c>
      <c r="U2699" s="9" t="str">
        <f aca="false">IF(ISBLANK(A2699),"",IF($A2699=U$2,$C2699,U2698))</f>
        <v/>
      </c>
      <c r="V2699" s="9" t="str">
        <f aca="false">IF(ISBLANK(A2699),"",IF($A2699=V$2,$C2699,V2698))</f>
        <v/>
      </c>
      <c r="W2699" s="9" t="str">
        <f aca="false">IF(ISBLANK(A2699),"",IF($A2699=W$2,$C2699,W2698))</f>
        <v/>
      </c>
    </row>
    <row r="2700" customFormat="false" ht="14.1" hidden="false" customHeight="false" outlineLevel="0" collapsed="false">
      <c r="H2700" s="8" t="n">
        <f aca="false">IF(ISBLANK(D2700),,LEFT(D2700,LEN(D2700)-6)*1)</f>
        <v>0</v>
      </c>
      <c r="I2700" s="9" t="str">
        <f aca="false">IF(ISBLANK(A2700),"",-B2700*C2700)</f>
        <v/>
      </c>
      <c r="J2700" s="9" t="str">
        <f aca="false">IF(ISBLANK(A2700),"",-SUM(I$3:I2700))</f>
        <v/>
      </c>
      <c r="K2700" s="9" t="str">
        <f aca="false">IF(ISBLANK(A2700),"",SUMPRODUCT(O2700:R2700,T2700:W2700)-J2700)</f>
        <v/>
      </c>
      <c r="L2700" s="5" t="str">
        <f aca="false">IF(ISBLANK(A2700),"",K2700/$M$1)</f>
        <v/>
      </c>
      <c r="M2700" s="5" t="str">
        <f aca="false">IF(ISBLANK(A2700),"",K2700/($M$1+SUM(K$3:K2699)))</f>
        <v/>
      </c>
      <c r="N2700" s="0" t="str">
        <f aca="false">IF(ISBLANK(A2700),"",IF(H2701=0,NETWORKDAYS($H$3,H2700,holiday!$B$2:$B$10),IF(DAY(H2700)&lt;DAY(H2701),NETWORKDAYS($H$3,H2700,holiday!$B$2:$B$10),0)))</f>
        <v/>
      </c>
      <c r="O2700" s="0" t="str">
        <f aca="false">IF(ISBLANK(A2700),"",SUMIF($A$3:$A2700,O$2,$B$3:$B2700))</f>
        <v/>
      </c>
      <c r="P2700" s="0" t="str">
        <f aca="false">IF(ISBLANK(A2700),"",SUMIF($A$3:$A2700,P$2,$B$3:$B2700))</f>
        <v/>
      </c>
      <c r="Q2700" s="0" t="str">
        <f aca="false">IF(ISBLANK(A2700),"",SUMIF($A$3:$A2700,Q$2,$B$3:$B2700))</f>
        <v/>
      </c>
      <c r="R2700" s="0" t="str">
        <f aca="false">IF(ISBLANK(A2700),"",SUMIF($A$3:$A2700,R$2,$B$3:$B2700))</f>
        <v/>
      </c>
      <c r="T2700" s="9" t="str">
        <f aca="false">IF(ISBLANK(A2700),"",IF($A2700=T$2,$C2700,T2699))</f>
        <v/>
      </c>
      <c r="U2700" s="9" t="str">
        <f aca="false">IF(ISBLANK(A2700),"",IF($A2700=U$2,$C2700,U2699))</f>
        <v/>
      </c>
      <c r="V2700" s="9" t="str">
        <f aca="false">IF(ISBLANK(A2700),"",IF($A2700=V$2,$C2700,V2699))</f>
        <v/>
      </c>
      <c r="W2700" s="9" t="str">
        <f aca="false">IF(ISBLANK(A2700),"",IF($A2700=W$2,$C2700,W2699))</f>
        <v/>
      </c>
    </row>
    <row r="2701" customFormat="false" ht="14.1" hidden="false" customHeight="false" outlineLevel="0" collapsed="false">
      <c r="H2701" s="8" t="n">
        <f aca="false">IF(ISBLANK(D2701),,LEFT(D2701,LEN(D2701)-6)*1)</f>
        <v>0</v>
      </c>
      <c r="I2701" s="9" t="str">
        <f aca="false">IF(ISBLANK(A2701),"",-B2701*C2701)</f>
        <v/>
      </c>
      <c r="J2701" s="9" t="str">
        <f aca="false">IF(ISBLANK(A2701),"",-SUM(I$3:I2701))</f>
        <v/>
      </c>
      <c r="K2701" s="9" t="str">
        <f aca="false">IF(ISBLANK(A2701),"",SUMPRODUCT(O2701:R2701,T2701:W2701)-J2701)</f>
        <v/>
      </c>
      <c r="L2701" s="5" t="str">
        <f aca="false">IF(ISBLANK(A2701),"",K2701/$M$1)</f>
        <v/>
      </c>
      <c r="M2701" s="5" t="str">
        <f aca="false">IF(ISBLANK(A2701),"",K2701/($M$1+SUM(K$3:K2700)))</f>
        <v/>
      </c>
      <c r="N2701" s="0" t="str">
        <f aca="false">IF(ISBLANK(A2701),"",IF(H2702=0,NETWORKDAYS($H$3,H2701,holiday!$B$2:$B$10),IF(DAY(H2701)&lt;DAY(H2702),NETWORKDAYS($H$3,H2701,holiday!$B$2:$B$10),0)))</f>
        <v/>
      </c>
      <c r="O2701" s="0" t="str">
        <f aca="false">IF(ISBLANK(A2701),"",SUMIF($A$3:$A2701,O$2,$B$3:$B2701))</f>
        <v/>
      </c>
      <c r="P2701" s="0" t="str">
        <f aca="false">IF(ISBLANK(A2701),"",SUMIF($A$3:$A2701,P$2,$B$3:$B2701))</f>
        <v/>
      </c>
      <c r="Q2701" s="0" t="str">
        <f aca="false">IF(ISBLANK(A2701),"",SUMIF($A$3:$A2701,Q$2,$B$3:$B2701))</f>
        <v/>
      </c>
      <c r="R2701" s="0" t="str">
        <f aca="false">IF(ISBLANK(A2701),"",SUMIF($A$3:$A2701,R$2,$B$3:$B2701))</f>
        <v/>
      </c>
      <c r="T2701" s="9" t="str">
        <f aca="false">IF(ISBLANK(A2701),"",IF($A2701=T$2,$C2701,T2700))</f>
        <v/>
      </c>
      <c r="U2701" s="9" t="str">
        <f aca="false">IF(ISBLANK(A2701),"",IF($A2701=U$2,$C2701,U2700))</f>
        <v/>
      </c>
      <c r="V2701" s="9" t="str">
        <f aca="false">IF(ISBLANK(A2701),"",IF($A2701=V$2,$C2701,V2700))</f>
        <v/>
      </c>
      <c r="W2701" s="9" t="str">
        <f aca="false">IF(ISBLANK(A2701),"",IF($A2701=W$2,$C2701,W2700))</f>
        <v/>
      </c>
    </row>
    <row r="2702" customFormat="false" ht="14.1" hidden="false" customHeight="false" outlineLevel="0" collapsed="false">
      <c r="H2702" s="8" t="n">
        <f aca="false">IF(ISBLANK(D2702),,LEFT(D2702,LEN(D2702)-6)*1)</f>
        <v>0</v>
      </c>
      <c r="I2702" s="9" t="str">
        <f aca="false">IF(ISBLANK(A2702),"",-B2702*C2702)</f>
        <v/>
      </c>
      <c r="J2702" s="9" t="str">
        <f aca="false">IF(ISBLANK(A2702),"",-SUM(I$3:I2702))</f>
        <v/>
      </c>
      <c r="K2702" s="9" t="str">
        <f aca="false">IF(ISBLANK(A2702),"",SUMPRODUCT(O2702:R2702,T2702:W2702)-J2702)</f>
        <v/>
      </c>
      <c r="L2702" s="5" t="str">
        <f aca="false">IF(ISBLANK(A2702),"",K2702/$M$1)</f>
        <v/>
      </c>
      <c r="M2702" s="5" t="str">
        <f aca="false">IF(ISBLANK(A2702),"",K2702/($M$1+SUM(K$3:K2701)))</f>
        <v/>
      </c>
      <c r="N2702" s="0" t="str">
        <f aca="false">IF(ISBLANK(A2702),"",IF(H2703=0,NETWORKDAYS($H$3,H2702,holiday!$B$2:$B$10),IF(DAY(H2702)&lt;DAY(H2703),NETWORKDAYS($H$3,H2702,holiday!$B$2:$B$10),0)))</f>
        <v/>
      </c>
      <c r="O2702" s="0" t="str">
        <f aca="false">IF(ISBLANK(A2702),"",SUMIF($A$3:$A2702,O$2,$B$3:$B2702))</f>
        <v/>
      </c>
      <c r="P2702" s="0" t="str">
        <f aca="false">IF(ISBLANK(A2702),"",SUMIF($A$3:$A2702,P$2,$B$3:$B2702))</f>
        <v/>
      </c>
      <c r="Q2702" s="0" t="str">
        <f aca="false">IF(ISBLANK(A2702),"",SUMIF($A$3:$A2702,Q$2,$B$3:$B2702))</f>
        <v/>
      </c>
      <c r="R2702" s="0" t="str">
        <f aca="false">IF(ISBLANK(A2702),"",SUMIF($A$3:$A2702,R$2,$B$3:$B2702))</f>
        <v/>
      </c>
      <c r="T2702" s="9" t="str">
        <f aca="false">IF(ISBLANK(A2702),"",IF($A2702=T$2,$C2702,T2701))</f>
        <v/>
      </c>
      <c r="U2702" s="9" t="str">
        <f aca="false">IF(ISBLANK(A2702),"",IF($A2702=U$2,$C2702,U2701))</f>
        <v/>
      </c>
      <c r="V2702" s="9" t="str">
        <f aca="false">IF(ISBLANK(A2702),"",IF($A2702=V$2,$C2702,V2701))</f>
        <v/>
      </c>
      <c r="W2702" s="9" t="str">
        <f aca="false">IF(ISBLANK(A2702),"",IF($A2702=W$2,$C2702,W2701))</f>
        <v/>
      </c>
    </row>
    <row r="2703" customFormat="false" ht="14.1" hidden="false" customHeight="false" outlineLevel="0" collapsed="false">
      <c r="H2703" s="8" t="n">
        <f aca="false">IF(ISBLANK(D2703),,LEFT(D2703,LEN(D2703)-6)*1)</f>
        <v>0</v>
      </c>
      <c r="I2703" s="9" t="str">
        <f aca="false">IF(ISBLANK(A2703),"",-B2703*C2703)</f>
        <v/>
      </c>
      <c r="J2703" s="9" t="str">
        <f aca="false">IF(ISBLANK(A2703),"",-SUM(I$3:I2703))</f>
        <v/>
      </c>
      <c r="K2703" s="9" t="str">
        <f aca="false">IF(ISBLANK(A2703),"",SUMPRODUCT(O2703:R2703,T2703:W2703)-J2703)</f>
        <v/>
      </c>
      <c r="L2703" s="5" t="str">
        <f aca="false">IF(ISBLANK(A2703),"",K2703/$M$1)</f>
        <v/>
      </c>
      <c r="M2703" s="5" t="str">
        <f aca="false">IF(ISBLANK(A2703),"",K2703/($M$1+SUM(K$3:K2702)))</f>
        <v/>
      </c>
      <c r="N2703" s="0" t="str">
        <f aca="false">IF(ISBLANK(A2703),"",IF(H2704=0,NETWORKDAYS($H$3,H2703,holiday!$B$2:$B$10),IF(DAY(H2703)&lt;DAY(H2704),NETWORKDAYS($H$3,H2703,holiday!$B$2:$B$10),0)))</f>
        <v/>
      </c>
      <c r="O2703" s="0" t="str">
        <f aca="false">IF(ISBLANK(A2703),"",SUMIF($A$3:$A2703,O$2,$B$3:$B2703))</f>
        <v/>
      </c>
      <c r="P2703" s="0" t="str">
        <f aca="false">IF(ISBLANK(A2703),"",SUMIF($A$3:$A2703,P$2,$B$3:$B2703))</f>
        <v/>
      </c>
      <c r="Q2703" s="0" t="str">
        <f aca="false">IF(ISBLANK(A2703),"",SUMIF($A$3:$A2703,Q$2,$B$3:$B2703))</f>
        <v/>
      </c>
      <c r="R2703" s="0" t="str">
        <f aca="false">IF(ISBLANK(A2703),"",SUMIF($A$3:$A2703,R$2,$B$3:$B2703))</f>
        <v/>
      </c>
      <c r="T2703" s="9" t="str">
        <f aca="false">IF(ISBLANK(A2703),"",IF($A2703=T$2,$C2703,T2702))</f>
        <v/>
      </c>
      <c r="U2703" s="9" t="str">
        <f aca="false">IF(ISBLANK(A2703),"",IF($A2703=U$2,$C2703,U2702))</f>
        <v/>
      </c>
      <c r="V2703" s="9" t="str">
        <f aca="false">IF(ISBLANK(A2703),"",IF($A2703=V$2,$C2703,V2702))</f>
        <v/>
      </c>
      <c r="W2703" s="9" t="str">
        <f aca="false">IF(ISBLANK(A2703),"",IF($A2703=W$2,$C2703,W2702))</f>
        <v/>
      </c>
    </row>
    <row r="2704" customFormat="false" ht="14.1" hidden="false" customHeight="false" outlineLevel="0" collapsed="false">
      <c r="H2704" s="8" t="n">
        <f aca="false">IF(ISBLANK(D2704),,LEFT(D2704,LEN(D2704)-6)*1)</f>
        <v>0</v>
      </c>
      <c r="I2704" s="9" t="str">
        <f aca="false">IF(ISBLANK(A2704),"",-B2704*C2704)</f>
        <v/>
      </c>
      <c r="J2704" s="9" t="str">
        <f aca="false">IF(ISBLANK(A2704),"",-SUM(I$3:I2704))</f>
        <v/>
      </c>
      <c r="K2704" s="9" t="str">
        <f aca="false">IF(ISBLANK(A2704),"",SUMPRODUCT(O2704:R2704,T2704:W2704)-J2704)</f>
        <v/>
      </c>
      <c r="L2704" s="5" t="str">
        <f aca="false">IF(ISBLANK(A2704),"",K2704/$M$1)</f>
        <v/>
      </c>
      <c r="M2704" s="5" t="str">
        <f aca="false">IF(ISBLANK(A2704),"",K2704/($M$1+SUM(K$3:K2703)))</f>
        <v/>
      </c>
      <c r="N2704" s="0" t="str">
        <f aca="false">IF(ISBLANK(A2704),"",IF(H2705=0,NETWORKDAYS($H$3,H2704,holiday!$B$2:$B$10),IF(DAY(H2704)&lt;DAY(H2705),NETWORKDAYS($H$3,H2704,holiday!$B$2:$B$10),0)))</f>
        <v/>
      </c>
      <c r="O2704" s="0" t="str">
        <f aca="false">IF(ISBLANK(A2704),"",SUMIF($A$3:$A2704,O$2,$B$3:$B2704))</f>
        <v/>
      </c>
      <c r="P2704" s="0" t="str">
        <f aca="false">IF(ISBLANK(A2704),"",SUMIF($A$3:$A2704,P$2,$B$3:$B2704))</f>
        <v/>
      </c>
      <c r="Q2704" s="0" t="str">
        <f aca="false">IF(ISBLANK(A2704),"",SUMIF($A$3:$A2704,Q$2,$B$3:$B2704))</f>
        <v/>
      </c>
      <c r="R2704" s="0" t="str">
        <f aca="false">IF(ISBLANK(A2704),"",SUMIF($A$3:$A2704,R$2,$B$3:$B2704))</f>
        <v/>
      </c>
      <c r="T2704" s="9" t="str">
        <f aca="false">IF(ISBLANK(A2704),"",IF($A2704=T$2,$C2704,T2703))</f>
        <v/>
      </c>
      <c r="U2704" s="9" t="str">
        <f aca="false">IF(ISBLANK(A2704),"",IF($A2704=U$2,$C2704,U2703))</f>
        <v/>
      </c>
      <c r="V2704" s="9" t="str">
        <f aca="false">IF(ISBLANK(A2704),"",IF($A2704=V$2,$C2704,V2703))</f>
        <v/>
      </c>
      <c r="W2704" s="9" t="str">
        <f aca="false">IF(ISBLANK(A2704),"",IF($A2704=W$2,$C2704,W2703))</f>
        <v/>
      </c>
    </row>
    <row r="2705" customFormat="false" ht="14.1" hidden="false" customHeight="false" outlineLevel="0" collapsed="false">
      <c r="H2705" s="8" t="n">
        <f aca="false">IF(ISBLANK(D2705),,LEFT(D2705,LEN(D2705)-6)*1)</f>
        <v>0</v>
      </c>
      <c r="I2705" s="9" t="str">
        <f aca="false">IF(ISBLANK(A2705),"",-B2705*C2705)</f>
        <v/>
      </c>
      <c r="J2705" s="9" t="str">
        <f aca="false">IF(ISBLANK(A2705),"",-SUM(I$3:I2705))</f>
        <v/>
      </c>
      <c r="K2705" s="9" t="str">
        <f aca="false">IF(ISBLANK(A2705),"",SUMPRODUCT(O2705:R2705,T2705:W2705)-J2705)</f>
        <v/>
      </c>
      <c r="L2705" s="5" t="str">
        <f aca="false">IF(ISBLANK(A2705),"",K2705/$M$1)</f>
        <v/>
      </c>
      <c r="M2705" s="5" t="str">
        <f aca="false">IF(ISBLANK(A2705),"",K2705/($M$1+SUM(K$3:K2704)))</f>
        <v/>
      </c>
      <c r="N2705" s="0" t="str">
        <f aca="false">IF(ISBLANK(A2705),"",IF(H2706=0,NETWORKDAYS($H$3,H2705,holiday!$B$2:$B$10),IF(DAY(H2705)&lt;DAY(H2706),NETWORKDAYS($H$3,H2705,holiday!$B$2:$B$10),0)))</f>
        <v/>
      </c>
      <c r="O2705" s="0" t="str">
        <f aca="false">IF(ISBLANK(A2705),"",SUMIF($A$3:$A2705,O$2,$B$3:$B2705))</f>
        <v/>
      </c>
      <c r="P2705" s="0" t="str">
        <f aca="false">IF(ISBLANK(A2705),"",SUMIF($A$3:$A2705,P$2,$B$3:$B2705))</f>
        <v/>
      </c>
      <c r="Q2705" s="0" t="str">
        <f aca="false">IF(ISBLANK(A2705),"",SUMIF($A$3:$A2705,Q$2,$B$3:$B2705))</f>
        <v/>
      </c>
      <c r="R2705" s="0" t="str">
        <f aca="false">IF(ISBLANK(A2705),"",SUMIF($A$3:$A2705,R$2,$B$3:$B2705))</f>
        <v/>
      </c>
      <c r="T2705" s="9" t="str">
        <f aca="false">IF(ISBLANK(A2705),"",IF($A2705=T$2,$C2705,T2704))</f>
        <v/>
      </c>
      <c r="U2705" s="9" t="str">
        <f aca="false">IF(ISBLANK(A2705),"",IF($A2705=U$2,$C2705,U2704))</f>
        <v/>
      </c>
      <c r="V2705" s="9" t="str">
        <f aca="false">IF(ISBLANK(A2705),"",IF($A2705=V$2,$C2705,V2704))</f>
        <v/>
      </c>
      <c r="W2705" s="9" t="str">
        <f aca="false">IF(ISBLANK(A2705),"",IF($A2705=W$2,$C2705,W2704))</f>
        <v/>
      </c>
    </row>
    <row r="2706" customFormat="false" ht="14.1" hidden="false" customHeight="false" outlineLevel="0" collapsed="false">
      <c r="H2706" s="8" t="n">
        <f aca="false">IF(ISBLANK(D2706),,LEFT(D2706,LEN(D2706)-6)*1)</f>
        <v>0</v>
      </c>
      <c r="I2706" s="9" t="str">
        <f aca="false">IF(ISBLANK(A2706),"",-B2706*C2706)</f>
        <v/>
      </c>
      <c r="J2706" s="9" t="str">
        <f aca="false">IF(ISBLANK(A2706),"",-SUM(I$3:I2706))</f>
        <v/>
      </c>
      <c r="K2706" s="9" t="str">
        <f aca="false">IF(ISBLANK(A2706),"",SUMPRODUCT(O2706:R2706,T2706:W2706)-J2706)</f>
        <v/>
      </c>
      <c r="L2706" s="5" t="str">
        <f aca="false">IF(ISBLANK(A2706),"",K2706/$M$1)</f>
        <v/>
      </c>
      <c r="M2706" s="5" t="str">
        <f aca="false">IF(ISBLANK(A2706),"",K2706/($M$1+SUM(K$3:K2705)))</f>
        <v/>
      </c>
      <c r="N2706" s="0" t="str">
        <f aca="false">IF(ISBLANK(A2706),"",IF(H2707=0,NETWORKDAYS($H$3,H2706,holiday!$B$2:$B$10),IF(DAY(H2706)&lt;DAY(H2707),NETWORKDAYS($H$3,H2706,holiday!$B$2:$B$10),0)))</f>
        <v/>
      </c>
      <c r="O2706" s="0" t="str">
        <f aca="false">IF(ISBLANK(A2706),"",SUMIF($A$3:$A2706,O$2,$B$3:$B2706))</f>
        <v/>
      </c>
      <c r="P2706" s="0" t="str">
        <f aca="false">IF(ISBLANK(A2706),"",SUMIF($A$3:$A2706,P$2,$B$3:$B2706))</f>
        <v/>
      </c>
      <c r="Q2706" s="0" t="str">
        <f aca="false">IF(ISBLANK(A2706),"",SUMIF($A$3:$A2706,Q$2,$B$3:$B2706))</f>
        <v/>
      </c>
      <c r="R2706" s="0" t="str">
        <f aca="false">IF(ISBLANK(A2706),"",SUMIF($A$3:$A2706,R$2,$B$3:$B2706))</f>
        <v/>
      </c>
      <c r="T2706" s="9" t="str">
        <f aca="false">IF(ISBLANK(A2706),"",IF($A2706=T$2,$C2706,T2705))</f>
        <v/>
      </c>
      <c r="U2706" s="9" t="str">
        <f aca="false">IF(ISBLANK(A2706),"",IF($A2706=U$2,$C2706,U2705))</f>
        <v/>
      </c>
      <c r="V2706" s="9" t="str">
        <f aca="false">IF(ISBLANK(A2706),"",IF($A2706=V$2,$C2706,V2705))</f>
        <v/>
      </c>
      <c r="W2706" s="9" t="str">
        <f aca="false">IF(ISBLANK(A2706),"",IF($A2706=W$2,$C2706,W2705))</f>
        <v/>
      </c>
    </row>
    <row r="2707" customFormat="false" ht="14.1" hidden="false" customHeight="false" outlineLevel="0" collapsed="false">
      <c r="H2707" s="8" t="n">
        <f aca="false">IF(ISBLANK(D2707),,LEFT(D2707,LEN(D2707)-6)*1)</f>
        <v>0</v>
      </c>
      <c r="I2707" s="9" t="str">
        <f aca="false">IF(ISBLANK(A2707),"",-B2707*C2707)</f>
        <v/>
      </c>
      <c r="J2707" s="9" t="str">
        <f aca="false">IF(ISBLANK(A2707),"",-SUM(I$3:I2707))</f>
        <v/>
      </c>
      <c r="K2707" s="9" t="str">
        <f aca="false">IF(ISBLANK(A2707),"",SUMPRODUCT(O2707:R2707,T2707:W2707)-J2707)</f>
        <v/>
      </c>
      <c r="L2707" s="5" t="str">
        <f aca="false">IF(ISBLANK(A2707),"",K2707/$M$1)</f>
        <v/>
      </c>
      <c r="M2707" s="5" t="str">
        <f aca="false">IF(ISBLANK(A2707),"",K2707/($M$1+SUM(K$3:K2706)))</f>
        <v/>
      </c>
      <c r="N2707" s="0" t="str">
        <f aca="false">IF(ISBLANK(A2707),"",IF(H2708=0,NETWORKDAYS($H$3,H2707,holiday!$B$2:$B$10),IF(DAY(H2707)&lt;DAY(H2708),NETWORKDAYS($H$3,H2707,holiday!$B$2:$B$10),0)))</f>
        <v/>
      </c>
      <c r="O2707" s="0" t="str">
        <f aca="false">IF(ISBLANK(A2707),"",SUMIF($A$3:$A2707,O$2,$B$3:$B2707))</f>
        <v/>
      </c>
      <c r="P2707" s="0" t="str">
        <f aca="false">IF(ISBLANK(A2707),"",SUMIF($A$3:$A2707,P$2,$B$3:$B2707))</f>
        <v/>
      </c>
      <c r="Q2707" s="0" t="str">
        <f aca="false">IF(ISBLANK(A2707),"",SUMIF($A$3:$A2707,Q$2,$B$3:$B2707))</f>
        <v/>
      </c>
      <c r="R2707" s="0" t="str">
        <f aca="false">IF(ISBLANK(A2707),"",SUMIF($A$3:$A2707,R$2,$B$3:$B2707))</f>
        <v/>
      </c>
      <c r="T2707" s="9" t="str">
        <f aca="false">IF(ISBLANK(A2707),"",IF($A2707=T$2,$C2707,T2706))</f>
        <v/>
      </c>
      <c r="U2707" s="9" t="str">
        <f aca="false">IF(ISBLANK(A2707),"",IF($A2707=U$2,$C2707,U2706))</f>
        <v/>
      </c>
      <c r="V2707" s="9" t="str">
        <f aca="false">IF(ISBLANK(A2707),"",IF($A2707=V$2,$C2707,V2706))</f>
        <v/>
      </c>
      <c r="W2707" s="9" t="str">
        <f aca="false">IF(ISBLANK(A2707),"",IF($A2707=W$2,$C2707,W2706))</f>
        <v/>
      </c>
    </row>
    <row r="2708" customFormat="false" ht="14.1" hidden="false" customHeight="false" outlineLevel="0" collapsed="false">
      <c r="H2708" s="8" t="n">
        <f aca="false">IF(ISBLANK(D2708),,LEFT(D2708,LEN(D2708)-6)*1)</f>
        <v>0</v>
      </c>
      <c r="I2708" s="9" t="str">
        <f aca="false">IF(ISBLANK(A2708),"",-B2708*C2708)</f>
        <v/>
      </c>
      <c r="J2708" s="9" t="str">
        <f aca="false">IF(ISBLANK(A2708),"",-SUM(I$3:I2708))</f>
        <v/>
      </c>
      <c r="K2708" s="9" t="str">
        <f aca="false">IF(ISBLANK(A2708),"",SUMPRODUCT(O2708:R2708,T2708:W2708)-J2708)</f>
        <v/>
      </c>
      <c r="L2708" s="5" t="str">
        <f aca="false">IF(ISBLANK(A2708),"",K2708/$M$1)</f>
        <v/>
      </c>
      <c r="M2708" s="5" t="str">
        <f aca="false">IF(ISBLANK(A2708),"",K2708/($M$1+SUM(K$3:K2707)))</f>
        <v/>
      </c>
      <c r="N2708" s="0" t="str">
        <f aca="false">IF(ISBLANK(A2708),"",IF(H2709=0,NETWORKDAYS($H$3,H2708,holiday!$B$2:$B$10),IF(DAY(H2708)&lt;DAY(H2709),NETWORKDAYS($H$3,H2708,holiday!$B$2:$B$10),0)))</f>
        <v/>
      </c>
      <c r="O2708" s="0" t="str">
        <f aca="false">IF(ISBLANK(A2708),"",SUMIF($A$3:$A2708,O$2,$B$3:$B2708))</f>
        <v/>
      </c>
      <c r="P2708" s="0" t="str">
        <f aca="false">IF(ISBLANK(A2708),"",SUMIF($A$3:$A2708,P$2,$B$3:$B2708))</f>
        <v/>
      </c>
      <c r="Q2708" s="0" t="str">
        <f aca="false">IF(ISBLANK(A2708),"",SUMIF($A$3:$A2708,Q$2,$B$3:$B2708))</f>
        <v/>
      </c>
      <c r="R2708" s="0" t="str">
        <f aca="false">IF(ISBLANK(A2708),"",SUMIF($A$3:$A2708,R$2,$B$3:$B2708))</f>
        <v/>
      </c>
      <c r="T2708" s="9" t="str">
        <f aca="false">IF(ISBLANK(A2708),"",IF($A2708=T$2,$C2708,T2707))</f>
        <v/>
      </c>
      <c r="U2708" s="9" t="str">
        <f aca="false">IF(ISBLANK(A2708),"",IF($A2708=U$2,$C2708,U2707))</f>
        <v/>
      </c>
      <c r="V2708" s="9" t="str">
        <f aca="false">IF(ISBLANK(A2708),"",IF($A2708=V$2,$C2708,V2707))</f>
        <v/>
      </c>
      <c r="W2708" s="9" t="str">
        <f aca="false">IF(ISBLANK(A2708),"",IF($A2708=W$2,$C2708,W2707))</f>
        <v/>
      </c>
    </row>
    <row r="2709" customFormat="false" ht="14.1" hidden="false" customHeight="false" outlineLevel="0" collapsed="false">
      <c r="H2709" s="8" t="n">
        <f aca="false">IF(ISBLANK(D2709),,LEFT(D2709,LEN(D2709)-6)*1)</f>
        <v>0</v>
      </c>
      <c r="I2709" s="9" t="str">
        <f aca="false">IF(ISBLANK(A2709),"",-B2709*C2709)</f>
        <v/>
      </c>
      <c r="J2709" s="9" t="str">
        <f aca="false">IF(ISBLANK(A2709),"",-SUM(I$3:I2709))</f>
        <v/>
      </c>
      <c r="K2709" s="9" t="str">
        <f aca="false">IF(ISBLANK(A2709),"",SUMPRODUCT(O2709:R2709,T2709:W2709)-J2709)</f>
        <v/>
      </c>
      <c r="L2709" s="5" t="str">
        <f aca="false">IF(ISBLANK(A2709),"",K2709/$M$1)</f>
        <v/>
      </c>
      <c r="M2709" s="5" t="str">
        <f aca="false">IF(ISBLANK(A2709),"",K2709/($M$1+SUM(K$3:K2708)))</f>
        <v/>
      </c>
      <c r="N2709" s="0" t="str">
        <f aca="false">IF(ISBLANK(A2709),"",IF(H2710=0,NETWORKDAYS($H$3,H2709,holiday!$B$2:$B$10),IF(DAY(H2709)&lt;DAY(H2710),NETWORKDAYS($H$3,H2709,holiday!$B$2:$B$10),0)))</f>
        <v/>
      </c>
      <c r="O2709" s="0" t="str">
        <f aca="false">IF(ISBLANK(A2709),"",SUMIF($A$3:$A2709,O$2,$B$3:$B2709))</f>
        <v/>
      </c>
      <c r="P2709" s="0" t="str">
        <f aca="false">IF(ISBLANK(A2709),"",SUMIF($A$3:$A2709,P$2,$B$3:$B2709))</f>
        <v/>
      </c>
      <c r="Q2709" s="0" t="str">
        <f aca="false">IF(ISBLANK(A2709),"",SUMIF($A$3:$A2709,Q$2,$B$3:$B2709))</f>
        <v/>
      </c>
      <c r="R2709" s="0" t="str">
        <f aca="false">IF(ISBLANK(A2709),"",SUMIF($A$3:$A2709,R$2,$B$3:$B2709))</f>
        <v/>
      </c>
      <c r="T2709" s="9" t="str">
        <f aca="false">IF(ISBLANK(A2709),"",IF($A2709=T$2,$C2709,T2708))</f>
        <v/>
      </c>
      <c r="U2709" s="9" t="str">
        <f aca="false">IF(ISBLANK(A2709),"",IF($A2709=U$2,$C2709,U2708))</f>
        <v/>
      </c>
      <c r="V2709" s="9" t="str">
        <f aca="false">IF(ISBLANK(A2709),"",IF($A2709=V$2,$C2709,V2708))</f>
        <v/>
      </c>
      <c r="W2709" s="9" t="str">
        <f aca="false">IF(ISBLANK(A2709),"",IF($A2709=W$2,$C2709,W2708))</f>
        <v/>
      </c>
    </row>
    <row r="2710" customFormat="false" ht="14.1" hidden="false" customHeight="false" outlineLevel="0" collapsed="false">
      <c r="H2710" s="8" t="n">
        <f aca="false">IF(ISBLANK(D2710),,LEFT(D2710,LEN(D2710)-6)*1)</f>
        <v>0</v>
      </c>
      <c r="I2710" s="9" t="str">
        <f aca="false">IF(ISBLANK(A2710),"",-B2710*C2710)</f>
        <v/>
      </c>
      <c r="J2710" s="9" t="str">
        <f aca="false">IF(ISBLANK(A2710),"",-SUM(I$3:I2710))</f>
        <v/>
      </c>
      <c r="K2710" s="9" t="str">
        <f aca="false">IF(ISBLANK(A2710),"",SUMPRODUCT(O2710:R2710,T2710:W2710)-J2710)</f>
        <v/>
      </c>
      <c r="L2710" s="5" t="str">
        <f aca="false">IF(ISBLANK(A2710),"",K2710/$M$1)</f>
        <v/>
      </c>
      <c r="M2710" s="5" t="str">
        <f aca="false">IF(ISBLANK(A2710),"",K2710/($M$1+SUM(K$3:K2709)))</f>
        <v/>
      </c>
      <c r="N2710" s="0" t="str">
        <f aca="false">IF(ISBLANK(A2710),"",IF(H2711=0,NETWORKDAYS($H$3,H2710,holiday!$B$2:$B$10),IF(DAY(H2710)&lt;DAY(H2711),NETWORKDAYS($H$3,H2710,holiday!$B$2:$B$10),0)))</f>
        <v/>
      </c>
      <c r="O2710" s="0" t="str">
        <f aca="false">IF(ISBLANK(A2710),"",SUMIF($A$3:$A2710,O$2,$B$3:$B2710))</f>
        <v/>
      </c>
      <c r="P2710" s="0" t="str">
        <f aca="false">IF(ISBLANK(A2710),"",SUMIF($A$3:$A2710,P$2,$B$3:$B2710))</f>
        <v/>
      </c>
      <c r="Q2710" s="0" t="str">
        <f aca="false">IF(ISBLANK(A2710),"",SUMIF($A$3:$A2710,Q$2,$B$3:$B2710))</f>
        <v/>
      </c>
      <c r="R2710" s="0" t="str">
        <f aca="false">IF(ISBLANK(A2710),"",SUMIF($A$3:$A2710,R$2,$B$3:$B2710))</f>
        <v/>
      </c>
      <c r="T2710" s="9" t="str">
        <f aca="false">IF(ISBLANK(A2710),"",IF($A2710=T$2,$C2710,T2709))</f>
        <v/>
      </c>
      <c r="U2710" s="9" t="str">
        <f aca="false">IF(ISBLANK(A2710),"",IF($A2710=U$2,$C2710,U2709))</f>
        <v/>
      </c>
      <c r="V2710" s="9" t="str">
        <f aca="false">IF(ISBLANK(A2710),"",IF($A2710=V$2,$C2710,V2709))</f>
        <v/>
      </c>
      <c r="W2710" s="9" t="str">
        <f aca="false">IF(ISBLANK(A2710),"",IF($A2710=W$2,$C2710,W2709))</f>
        <v/>
      </c>
    </row>
    <row r="2711" customFormat="false" ht="14.1" hidden="false" customHeight="false" outlineLevel="0" collapsed="false">
      <c r="H2711" s="8" t="n">
        <f aca="false">IF(ISBLANK(D2711),,LEFT(D2711,LEN(D2711)-6)*1)</f>
        <v>0</v>
      </c>
      <c r="I2711" s="9" t="str">
        <f aca="false">IF(ISBLANK(A2711),"",-B2711*C2711)</f>
        <v/>
      </c>
      <c r="J2711" s="9" t="str">
        <f aca="false">IF(ISBLANK(A2711),"",-SUM(I$3:I2711))</f>
        <v/>
      </c>
      <c r="K2711" s="9" t="str">
        <f aca="false">IF(ISBLANK(A2711),"",SUMPRODUCT(O2711:R2711,T2711:W2711)-J2711)</f>
        <v/>
      </c>
      <c r="L2711" s="5" t="str">
        <f aca="false">IF(ISBLANK(A2711),"",K2711/$M$1)</f>
        <v/>
      </c>
      <c r="M2711" s="5" t="str">
        <f aca="false">IF(ISBLANK(A2711),"",K2711/($M$1+SUM(K$3:K2710)))</f>
        <v/>
      </c>
      <c r="N2711" s="0" t="str">
        <f aca="false">IF(ISBLANK(A2711),"",IF(H2712=0,NETWORKDAYS($H$3,H2711,holiday!$B$2:$B$10),IF(DAY(H2711)&lt;DAY(H2712),NETWORKDAYS($H$3,H2711,holiday!$B$2:$B$10),0)))</f>
        <v/>
      </c>
      <c r="O2711" s="0" t="str">
        <f aca="false">IF(ISBLANK(A2711),"",SUMIF($A$3:$A2711,O$2,$B$3:$B2711))</f>
        <v/>
      </c>
      <c r="P2711" s="0" t="str">
        <f aca="false">IF(ISBLANK(A2711),"",SUMIF($A$3:$A2711,P$2,$B$3:$B2711))</f>
        <v/>
      </c>
      <c r="Q2711" s="0" t="str">
        <f aca="false">IF(ISBLANK(A2711),"",SUMIF($A$3:$A2711,Q$2,$B$3:$B2711))</f>
        <v/>
      </c>
      <c r="R2711" s="0" t="str">
        <f aca="false">IF(ISBLANK(A2711),"",SUMIF($A$3:$A2711,R$2,$B$3:$B2711))</f>
        <v/>
      </c>
      <c r="T2711" s="9" t="str">
        <f aca="false">IF(ISBLANK(A2711),"",IF($A2711=T$2,$C2711,T2710))</f>
        <v/>
      </c>
      <c r="U2711" s="9" t="str">
        <f aca="false">IF(ISBLANK(A2711),"",IF($A2711=U$2,$C2711,U2710))</f>
        <v/>
      </c>
      <c r="V2711" s="9" t="str">
        <f aca="false">IF(ISBLANK(A2711),"",IF($A2711=V$2,$C2711,V2710))</f>
        <v/>
      </c>
      <c r="W2711" s="9" t="str">
        <f aca="false">IF(ISBLANK(A2711),"",IF($A2711=W$2,$C2711,W2710))</f>
        <v/>
      </c>
    </row>
    <row r="2712" customFormat="false" ht="14.1" hidden="false" customHeight="false" outlineLevel="0" collapsed="false">
      <c r="H2712" s="8" t="n">
        <f aca="false">IF(ISBLANK(D2712),,LEFT(D2712,LEN(D2712)-6)*1)</f>
        <v>0</v>
      </c>
      <c r="I2712" s="9" t="str">
        <f aca="false">IF(ISBLANK(A2712),"",-B2712*C2712)</f>
        <v/>
      </c>
      <c r="J2712" s="9" t="str">
        <f aca="false">IF(ISBLANK(A2712),"",-SUM(I$3:I2712))</f>
        <v/>
      </c>
      <c r="K2712" s="9" t="str">
        <f aca="false">IF(ISBLANK(A2712),"",SUMPRODUCT(O2712:R2712,T2712:W2712)-J2712)</f>
        <v/>
      </c>
      <c r="L2712" s="5" t="str">
        <f aca="false">IF(ISBLANK(A2712),"",K2712/$M$1)</f>
        <v/>
      </c>
      <c r="M2712" s="5" t="str">
        <f aca="false">IF(ISBLANK(A2712),"",K2712/($M$1+SUM(K$3:K2711)))</f>
        <v/>
      </c>
      <c r="N2712" s="0" t="str">
        <f aca="false">IF(ISBLANK(A2712),"",IF(H2713=0,NETWORKDAYS($H$3,H2712,holiday!$B$2:$B$10),IF(DAY(H2712)&lt;DAY(H2713),NETWORKDAYS($H$3,H2712,holiday!$B$2:$B$10),0)))</f>
        <v/>
      </c>
      <c r="O2712" s="0" t="str">
        <f aca="false">IF(ISBLANK(A2712),"",SUMIF($A$3:$A2712,O$2,$B$3:$B2712))</f>
        <v/>
      </c>
      <c r="P2712" s="0" t="str">
        <f aca="false">IF(ISBLANK(A2712),"",SUMIF($A$3:$A2712,P$2,$B$3:$B2712))</f>
        <v/>
      </c>
      <c r="Q2712" s="0" t="str">
        <f aca="false">IF(ISBLANK(A2712),"",SUMIF($A$3:$A2712,Q$2,$B$3:$B2712))</f>
        <v/>
      </c>
      <c r="R2712" s="0" t="str">
        <f aca="false">IF(ISBLANK(A2712),"",SUMIF($A$3:$A2712,R$2,$B$3:$B2712))</f>
        <v/>
      </c>
      <c r="T2712" s="9" t="str">
        <f aca="false">IF(ISBLANK(A2712),"",IF($A2712=T$2,$C2712,T2711))</f>
        <v/>
      </c>
      <c r="U2712" s="9" t="str">
        <f aca="false">IF(ISBLANK(A2712),"",IF($A2712=U$2,$C2712,U2711))</f>
        <v/>
      </c>
      <c r="V2712" s="9" t="str">
        <f aca="false">IF(ISBLANK(A2712),"",IF($A2712=V$2,$C2712,V2711))</f>
        <v/>
      </c>
      <c r="W2712" s="9" t="str">
        <f aca="false">IF(ISBLANK(A2712),"",IF($A2712=W$2,$C2712,W2711))</f>
        <v/>
      </c>
    </row>
    <row r="2713" customFormat="false" ht="14.1" hidden="false" customHeight="false" outlineLevel="0" collapsed="false">
      <c r="H2713" s="8" t="n">
        <f aca="false">IF(ISBLANK(D2713),,LEFT(D2713,LEN(D2713)-6)*1)</f>
        <v>0</v>
      </c>
      <c r="I2713" s="9" t="str">
        <f aca="false">IF(ISBLANK(A2713),"",-B2713*C2713)</f>
        <v/>
      </c>
      <c r="J2713" s="9" t="str">
        <f aca="false">IF(ISBLANK(A2713),"",-SUM(I$3:I2713))</f>
        <v/>
      </c>
      <c r="K2713" s="9" t="str">
        <f aca="false">IF(ISBLANK(A2713),"",SUMPRODUCT(O2713:R2713,T2713:W2713)-J2713)</f>
        <v/>
      </c>
      <c r="L2713" s="5" t="str">
        <f aca="false">IF(ISBLANK(A2713),"",K2713/$M$1)</f>
        <v/>
      </c>
      <c r="M2713" s="5" t="str">
        <f aca="false">IF(ISBLANK(A2713),"",K2713/($M$1+SUM(K$3:K2712)))</f>
        <v/>
      </c>
      <c r="N2713" s="0" t="str">
        <f aca="false">IF(ISBLANK(A2713),"",IF(H2714=0,NETWORKDAYS($H$3,H2713,holiday!$B$2:$B$10),IF(DAY(H2713)&lt;DAY(H2714),NETWORKDAYS($H$3,H2713,holiday!$B$2:$B$10),0)))</f>
        <v/>
      </c>
      <c r="O2713" s="0" t="str">
        <f aca="false">IF(ISBLANK(A2713),"",SUMIF($A$3:$A2713,O$2,$B$3:$B2713))</f>
        <v/>
      </c>
      <c r="P2713" s="0" t="str">
        <f aca="false">IF(ISBLANK(A2713),"",SUMIF($A$3:$A2713,P$2,$B$3:$B2713))</f>
        <v/>
      </c>
      <c r="Q2713" s="0" t="str">
        <f aca="false">IF(ISBLANK(A2713),"",SUMIF($A$3:$A2713,Q$2,$B$3:$B2713))</f>
        <v/>
      </c>
      <c r="R2713" s="0" t="str">
        <f aca="false">IF(ISBLANK(A2713),"",SUMIF($A$3:$A2713,R$2,$B$3:$B2713))</f>
        <v/>
      </c>
      <c r="T2713" s="9" t="str">
        <f aca="false">IF(ISBLANK(A2713),"",IF($A2713=T$2,$C2713,T2712))</f>
        <v/>
      </c>
      <c r="U2713" s="9" t="str">
        <f aca="false">IF(ISBLANK(A2713),"",IF($A2713=U$2,$C2713,U2712))</f>
        <v/>
      </c>
      <c r="V2713" s="9" t="str">
        <f aca="false">IF(ISBLANK(A2713),"",IF($A2713=V$2,$C2713,V2712))</f>
        <v/>
      </c>
      <c r="W2713" s="9" t="str">
        <f aca="false">IF(ISBLANK(A2713),"",IF($A2713=W$2,$C2713,W2712))</f>
        <v/>
      </c>
    </row>
    <row r="2714" customFormat="false" ht="14.1" hidden="false" customHeight="false" outlineLevel="0" collapsed="false">
      <c r="H2714" s="8" t="n">
        <f aca="false">IF(ISBLANK(D2714),,LEFT(D2714,LEN(D2714)-6)*1)</f>
        <v>0</v>
      </c>
      <c r="I2714" s="9" t="str">
        <f aca="false">IF(ISBLANK(A2714),"",-B2714*C2714)</f>
        <v/>
      </c>
      <c r="J2714" s="9" t="str">
        <f aca="false">IF(ISBLANK(A2714),"",-SUM(I$3:I2714))</f>
        <v/>
      </c>
      <c r="K2714" s="9" t="str">
        <f aca="false">IF(ISBLANK(A2714),"",SUMPRODUCT(O2714:R2714,T2714:W2714)-J2714)</f>
        <v/>
      </c>
      <c r="L2714" s="5" t="str">
        <f aca="false">IF(ISBLANK(A2714),"",K2714/$M$1)</f>
        <v/>
      </c>
      <c r="M2714" s="5" t="str">
        <f aca="false">IF(ISBLANK(A2714),"",K2714/($M$1+SUM(K$3:K2713)))</f>
        <v/>
      </c>
      <c r="N2714" s="0" t="str">
        <f aca="false">IF(ISBLANK(A2714),"",IF(H2715=0,NETWORKDAYS($H$3,H2714,holiday!$B$2:$B$10),IF(DAY(H2714)&lt;DAY(H2715),NETWORKDAYS($H$3,H2714,holiday!$B$2:$B$10),0)))</f>
        <v/>
      </c>
      <c r="O2714" s="0" t="str">
        <f aca="false">IF(ISBLANK(A2714),"",SUMIF($A$3:$A2714,O$2,$B$3:$B2714))</f>
        <v/>
      </c>
      <c r="P2714" s="0" t="str">
        <f aca="false">IF(ISBLANK(A2714),"",SUMIF($A$3:$A2714,P$2,$B$3:$B2714))</f>
        <v/>
      </c>
      <c r="Q2714" s="0" t="str">
        <f aca="false">IF(ISBLANK(A2714),"",SUMIF($A$3:$A2714,Q$2,$B$3:$B2714))</f>
        <v/>
      </c>
      <c r="R2714" s="0" t="str">
        <f aca="false">IF(ISBLANK(A2714),"",SUMIF($A$3:$A2714,R$2,$B$3:$B2714))</f>
        <v/>
      </c>
      <c r="T2714" s="9" t="str">
        <f aca="false">IF(ISBLANK(A2714),"",IF($A2714=T$2,$C2714,T2713))</f>
        <v/>
      </c>
      <c r="U2714" s="9" t="str">
        <f aca="false">IF(ISBLANK(A2714),"",IF($A2714=U$2,$C2714,U2713))</f>
        <v/>
      </c>
      <c r="V2714" s="9" t="str">
        <f aca="false">IF(ISBLANK(A2714),"",IF($A2714=V$2,$C2714,V2713))</f>
        <v/>
      </c>
      <c r="W2714" s="9" t="str">
        <f aca="false">IF(ISBLANK(A2714),"",IF($A2714=W$2,$C2714,W2713))</f>
        <v/>
      </c>
    </row>
    <row r="2715" customFormat="false" ht="14.1" hidden="false" customHeight="false" outlineLevel="0" collapsed="false">
      <c r="H2715" s="8" t="n">
        <f aca="false">IF(ISBLANK(D2715),,LEFT(D2715,LEN(D2715)-6)*1)</f>
        <v>0</v>
      </c>
      <c r="I2715" s="9" t="str">
        <f aca="false">IF(ISBLANK(A2715),"",-B2715*C2715)</f>
        <v/>
      </c>
      <c r="J2715" s="9" t="str">
        <f aca="false">IF(ISBLANK(A2715),"",-SUM(I$3:I2715))</f>
        <v/>
      </c>
      <c r="K2715" s="9" t="str">
        <f aca="false">IF(ISBLANK(A2715),"",SUMPRODUCT(O2715:R2715,T2715:W2715)-J2715)</f>
        <v/>
      </c>
      <c r="L2715" s="5" t="str">
        <f aca="false">IF(ISBLANK(A2715),"",K2715/$M$1)</f>
        <v/>
      </c>
      <c r="M2715" s="5" t="str">
        <f aca="false">IF(ISBLANK(A2715),"",K2715/($M$1+SUM(K$3:K2714)))</f>
        <v/>
      </c>
      <c r="N2715" s="0" t="str">
        <f aca="false">IF(ISBLANK(A2715),"",IF(H2716=0,NETWORKDAYS($H$3,H2715,holiday!$B$2:$B$10),IF(DAY(H2715)&lt;DAY(H2716),NETWORKDAYS($H$3,H2715,holiday!$B$2:$B$10),0)))</f>
        <v/>
      </c>
      <c r="O2715" s="0" t="str">
        <f aca="false">IF(ISBLANK(A2715),"",SUMIF($A$3:$A2715,O$2,$B$3:$B2715))</f>
        <v/>
      </c>
      <c r="P2715" s="0" t="str">
        <f aca="false">IF(ISBLANK(A2715),"",SUMIF($A$3:$A2715,P$2,$B$3:$B2715))</f>
        <v/>
      </c>
      <c r="Q2715" s="0" t="str">
        <f aca="false">IF(ISBLANK(A2715),"",SUMIF($A$3:$A2715,Q$2,$B$3:$B2715))</f>
        <v/>
      </c>
      <c r="R2715" s="0" t="str">
        <f aca="false">IF(ISBLANK(A2715),"",SUMIF($A$3:$A2715,R$2,$B$3:$B2715))</f>
        <v/>
      </c>
      <c r="T2715" s="9" t="str">
        <f aca="false">IF(ISBLANK(A2715),"",IF($A2715=T$2,$C2715,T2714))</f>
        <v/>
      </c>
      <c r="U2715" s="9" t="str">
        <f aca="false">IF(ISBLANK(A2715),"",IF($A2715=U$2,$C2715,U2714))</f>
        <v/>
      </c>
      <c r="V2715" s="9" t="str">
        <f aca="false">IF(ISBLANK(A2715),"",IF($A2715=V$2,$C2715,V2714))</f>
        <v/>
      </c>
      <c r="W2715" s="9" t="str">
        <f aca="false">IF(ISBLANK(A2715),"",IF($A2715=W$2,$C2715,W2714))</f>
        <v/>
      </c>
    </row>
    <row r="2716" customFormat="false" ht="14.1" hidden="false" customHeight="false" outlineLevel="0" collapsed="false">
      <c r="H2716" s="8" t="n">
        <f aca="false">IF(ISBLANK(D2716),,LEFT(D2716,LEN(D2716)-6)*1)</f>
        <v>0</v>
      </c>
      <c r="I2716" s="9" t="str">
        <f aca="false">IF(ISBLANK(A2716),"",-B2716*C2716)</f>
        <v/>
      </c>
      <c r="J2716" s="9" t="str">
        <f aca="false">IF(ISBLANK(A2716),"",-SUM(I$3:I2716))</f>
        <v/>
      </c>
      <c r="K2716" s="9" t="str">
        <f aca="false">IF(ISBLANK(A2716),"",SUMPRODUCT(O2716:R2716,T2716:W2716)-J2716)</f>
        <v/>
      </c>
      <c r="L2716" s="5" t="str">
        <f aca="false">IF(ISBLANK(A2716),"",K2716/$M$1)</f>
        <v/>
      </c>
      <c r="M2716" s="5" t="str">
        <f aca="false">IF(ISBLANK(A2716),"",K2716/($M$1+SUM(K$3:K2715)))</f>
        <v/>
      </c>
      <c r="N2716" s="0" t="str">
        <f aca="false">IF(ISBLANK(A2716),"",IF(H2717=0,NETWORKDAYS($H$3,H2716,holiday!$B$2:$B$10),IF(DAY(H2716)&lt;DAY(H2717),NETWORKDAYS($H$3,H2716,holiday!$B$2:$B$10),0)))</f>
        <v/>
      </c>
      <c r="O2716" s="0" t="str">
        <f aca="false">IF(ISBLANK(A2716),"",SUMIF($A$3:$A2716,O$2,$B$3:$B2716))</f>
        <v/>
      </c>
      <c r="P2716" s="0" t="str">
        <f aca="false">IF(ISBLANK(A2716),"",SUMIF($A$3:$A2716,P$2,$B$3:$B2716))</f>
        <v/>
      </c>
      <c r="Q2716" s="0" t="str">
        <f aca="false">IF(ISBLANK(A2716),"",SUMIF($A$3:$A2716,Q$2,$B$3:$B2716))</f>
        <v/>
      </c>
      <c r="R2716" s="0" t="str">
        <f aca="false">IF(ISBLANK(A2716),"",SUMIF($A$3:$A2716,R$2,$B$3:$B2716))</f>
        <v/>
      </c>
      <c r="T2716" s="9" t="str">
        <f aca="false">IF(ISBLANK(A2716),"",IF($A2716=T$2,$C2716,T2715))</f>
        <v/>
      </c>
      <c r="U2716" s="9" t="str">
        <f aca="false">IF(ISBLANK(A2716),"",IF($A2716=U$2,$C2716,U2715))</f>
        <v/>
      </c>
      <c r="V2716" s="9" t="str">
        <f aca="false">IF(ISBLANK(A2716),"",IF($A2716=V$2,$C2716,V2715))</f>
        <v/>
      </c>
      <c r="W2716" s="9" t="str">
        <f aca="false">IF(ISBLANK(A2716),"",IF($A2716=W$2,$C2716,W2715))</f>
        <v/>
      </c>
    </row>
    <row r="2717" customFormat="false" ht="14.1" hidden="false" customHeight="false" outlineLevel="0" collapsed="false">
      <c r="H2717" s="8" t="n">
        <f aca="false">IF(ISBLANK(D2717),,LEFT(D2717,LEN(D2717)-6)*1)</f>
        <v>0</v>
      </c>
      <c r="I2717" s="9" t="str">
        <f aca="false">IF(ISBLANK(A2717),"",-B2717*C2717)</f>
        <v/>
      </c>
      <c r="J2717" s="9" t="str">
        <f aca="false">IF(ISBLANK(A2717),"",-SUM(I$3:I2717))</f>
        <v/>
      </c>
      <c r="K2717" s="9" t="str">
        <f aca="false">IF(ISBLANK(A2717),"",SUMPRODUCT(O2717:R2717,T2717:W2717)-J2717)</f>
        <v/>
      </c>
      <c r="L2717" s="5" t="str">
        <f aca="false">IF(ISBLANK(A2717),"",K2717/$M$1)</f>
        <v/>
      </c>
      <c r="M2717" s="5" t="str">
        <f aca="false">IF(ISBLANK(A2717),"",K2717/($M$1+SUM(K$3:K2716)))</f>
        <v/>
      </c>
      <c r="N2717" s="0" t="str">
        <f aca="false">IF(ISBLANK(A2717),"",IF(H2718=0,NETWORKDAYS($H$3,H2717,holiday!$B$2:$B$10),IF(DAY(H2717)&lt;DAY(H2718),NETWORKDAYS($H$3,H2717,holiday!$B$2:$B$10),0)))</f>
        <v/>
      </c>
      <c r="O2717" s="0" t="str">
        <f aca="false">IF(ISBLANK(A2717),"",SUMIF($A$3:$A2717,O$2,$B$3:$B2717))</f>
        <v/>
      </c>
      <c r="P2717" s="0" t="str">
        <f aca="false">IF(ISBLANK(A2717),"",SUMIF($A$3:$A2717,P$2,$B$3:$B2717))</f>
        <v/>
      </c>
      <c r="Q2717" s="0" t="str">
        <f aca="false">IF(ISBLANK(A2717),"",SUMIF($A$3:$A2717,Q$2,$B$3:$B2717))</f>
        <v/>
      </c>
      <c r="R2717" s="0" t="str">
        <f aca="false">IF(ISBLANK(A2717),"",SUMIF($A$3:$A2717,R$2,$B$3:$B2717))</f>
        <v/>
      </c>
      <c r="T2717" s="9" t="str">
        <f aca="false">IF(ISBLANK(A2717),"",IF($A2717=T$2,$C2717,T2716))</f>
        <v/>
      </c>
      <c r="U2717" s="9" t="str">
        <f aca="false">IF(ISBLANK(A2717),"",IF($A2717=U$2,$C2717,U2716))</f>
        <v/>
      </c>
      <c r="V2717" s="9" t="str">
        <f aca="false">IF(ISBLANK(A2717),"",IF($A2717=V$2,$C2717,V2716))</f>
        <v/>
      </c>
      <c r="W2717" s="9" t="str">
        <f aca="false">IF(ISBLANK(A2717),"",IF($A2717=W$2,$C2717,W2716))</f>
        <v/>
      </c>
    </row>
    <row r="2718" customFormat="false" ht="14.1" hidden="false" customHeight="false" outlineLevel="0" collapsed="false">
      <c r="H2718" s="8" t="n">
        <f aca="false">IF(ISBLANK(D2718),,LEFT(D2718,LEN(D2718)-6)*1)</f>
        <v>0</v>
      </c>
      <c r="I2718" s="9" t="str">
        <f aca="false">IF(ISBLANK(A2718),"",-B2718*C2718)</f>
        <v/>
      </c>
      <c r="J2718" s="9" t="str">
        <f aca="false">IF(ISBLANK(A2718),"",-SUM(I$3:I2718))</f>
        <v/>
      </c>
      <c r="K2718" s="9" t="str">
        <f aca="false">IF(ISBLANK(A2718),"",SUMPRODUCT(O2718:R2718,T2718:W2718)-J2718)</f>
        <v/>
      </c>
      <c r="L2718" s="5" t="str">
        <f aca="false">IF(ISBLANK(A2718),"",K2718/$M$1)</f>
        <v/>
      </c>
      <c r="M2718" s="5" t="str">
        <f aca="false">IF(ISBLANK(A2718),"",K2718/($M$1+SUM(K$3:K2717)))</f>
        <v/>
      </c>
      <c r="N2718" s="0" t="str">
        <f aca="false">IF(ISBLANK(A2718),"",IF(H2719=0,NETWORKDAYS($H$3,H2718,holiday!$B$2:$B$10),IF(DAY(H2718)&lt;DAY(H2719),NETWORKDAYS($H$3,H2718,holiday!$B$2:$B$10),0)))</f>
        <v/>
      </c>
      <c r="O2718" s="0" t="str">
        <f aca="false">IF(ISBLANK(A2718),"",SUMIF($A$3:$A2718,O$2,$B$3:$B2718))</f>
        <v/>
      </c>
      <c r="P2718" s="0" t="str">
        <f aca="false">IF(ISBLANK(A2718),"",SUMIF($A$3:$A2718,P$2,$B$3:$B2718))</f>
        <v/>
      </c>
      <c r="Q2718" s="0" t="str">
        <f aca="false">IF(ISBLANK(A2718),"",SUMIF($A$3:$A2718,Q$2,$B$3:$B2718))</f>
        <v/>
      </c>
      <c r="R2718" s="0" t="str">
        <f aca="false">IF(ISBLANK(A2718),"",SUMIF($A$3:$A2718,R$2,$B$3:$B2718))</f>
        <v/>
      </c>
      <c r="T2718" s="9" t="str">
        <f aca="false">IF(ISBLANK(A2718),"",IF($A2718=T$2,$C2718,T2717))</f>
        <v/>
      </c>
      <c r="U2718" s="9" t="str">
        <f aca="false">IF(ISBLANK(A2718),"",IF($A2718=U$2,$C2718,U2717))</f>
        <v/>
      </c>
      <c r="V2718" s="9" t="str">
        <f aca="false">IF(ISBLANK(A2718),"",IF($A2718=V$2,$C2718,V2717))</f>
        <v/>
      </c>
      <c r="W2718" s="9" t="str">
        <f aca="false">IF(ISBLANK(A2718),"",IF($A2718=W$2,$C2718,W2717))</f>
        <v/>
      </c>
    </row>
    <row r="2719" customFormat="false" ht="14.1" hidden="false" customHeight="false" outlineLevel="0" collapsed="false">
      <c r="H2719" s="8" t="n">
        <f aca="false">IF(ISBLANK(D2719),,LEFT(D2719,LEN(D2719)-6)*1)</f>
        <v>0</v>
      </c>
      <c r="I2719" s="9" t="str">
        <f aca="false">IF(ISBLANK(A2719),"",-B2719*C2719)</f>
        <v/>
      </c>
      <c r="J2719" s="9" t="str">
        <f aca="false">IF(ISBLANK(A2719),"",-SUM(I$3:I2719))</f>
        <v/>
      </c>
      <c r="K2719" s="9" t="str">
        <f aca="false">IF(ISBLANK(A2719),"",SUMPRODUCT(O2719:R2719,T2719:W2719)-J2719)</f>
        <v/>
      </c>
      <c r="L2719" s="5" t="str">
        <f aca="false">IF(ISBLANK(A2719),"",K2719/$M$1)</f>
        <v/>
      </c>
      <c r="M2719" s="5" t="str">
        <f aca="false">IF(ISBLANK(A2719),"",K2719/($M$1+SUM(K$3:K2718)))</f>
        <v/>
      </c>
      <c r="N2719" s="0" t="str">
        <f aca="false">IF(ISBLANK(A2719),"",IF(H2720=0,NETWORKDAYS($H$3,H2719,holiday!$B$2:$B$10),IF(DAY(H2719)&lt;DAY(H2720),NETWORKDAYS($H$3,H2719,holiday!$B$2:$B$10),0)))</f>
        <v/>
      </c>
      <c r="O2719" s="0" t="str">
        <f aca="false">IF(ISBLANK(A2719),"",SUMIF($A$3:$A2719,O$2,$B$3:$B2719))</f>
        <v/>
      </c>
      <c r="P2719" s="0" t="str">
        <f aca="false">IF(ISBLANK(A2719),"",SUMIF($A$3:$A2719,P$2,$B$3:$B2719))</f>
        <v/>
      </c>
      <c r="Q2719" s="0" t="str">
        <f aca="false">IF(ISBLANK(A2719),"",SUMIF($A$3:$A2719,Q$2,$B$3:$B2719))</f>
        <v/>
      </c>
      <c r="R2719" s="0" t="str">
        <f aca="false">IF(ISBLANK(A2719),"",SUMIF($A$3:$A2719,R$2,$B$3:$B2719))</f>
        <v/>
      </c>
      <c r="T2719" s="9" t="str">
        <f aca="false">IF(ISBLANK(A2719),"",IF($A2719=T$2,$C2719,T2718))</f>
        <v/>
      </c>
      <c r="U2719" s="9" t="str">
        <f aca="false">IF(ISBLANK(A2719),"",IF($A2719=U$2,$C2719,U2718))</f>
        <v/>
      </c>
      <c r="V2719" s="9" t="str">
        <f aca="false">IF(ISBLANK(A2719),"",IF($A2719=V$2,$C2719,V2718))</f>
        <v/>
      </c>
      <c r="W2719" s="9" t="str">
        <f aca="false">IF(ISBLANK(A2719),"",IF($A2719=W$2,$C2719,W2718))</f>
        <v/>
      </c>
    </row>
    <row r="2720" customFormat="false" ht="14.1" hidden="false" customHeight="false" outlineLevel="0" collapsed="false">
      <c r="H2720" s="8" t="n">
        <f aca="false">IF(ISBLANK(D2720),,LEFT(D2720,LEN(D2720)-6)*1)</f>
        <v>0</v>
      </c>
      <c r="I2720" s="9" t="str">
        <f aca="false">IF(ISBLANK(A2720),"",-B2720*C2720)</f>
        <v/>
      </c>
      <c r="J2720" s="9" t="str">
        <f aca="false">IF(ISBLANK(A2720),"",-SUM(I$3:I2720))</f>
        <v/>
      </c>
      <c r="K2720" s="9" t="str">
        <f aca="false">IF(ISBLANK(A2720),"",SUMPRODUCT(O2720:R2720,T2720:W2720)-J2720)</f>
        <v/>
      </c>
      <c r="L2720" s="5" t="str">
        <f aca="false">IF(ISBLANK(A2720),"",K2720/$M$1)</f>
        <v/>
      </c>
      <c r="M2720" s="5" t="str">
        <f aca="false">IF(ISBLANK(A2720),"",K2720/($M$1+SUM(K$3:K2719)))</f>
        <v/>
      </c>
      <c r="N2720" s="0" t="str">
        <f aca="false">IF(ISBLANK(A2720),"",IF(H2721=0,NETWORKDAYS($H$3,H2720,holiday!$B$2:$B$10),IF(DAY(H2720)&lt;DAY(H2721),NETWORKDAYS($H$3,H2720,holiday!$B$2:$B$10),0)))</f>
        <v/>
      </c>
      <c r="O2720" s="0" t="str">
        <f aca="false">IF(ISBLANK(A2720),"",SUMIF($A$3:$A2720,O$2,$B$3:$B2720))</f>
        <v/>
      </c>
      <c r="P2720" s="0" t="str">
        <f aca="false">IF(ISBLANK(A2720),"",SUMIF($A$3:$A2720,P$2,$B$3:$B2720))</f>
        <v/>
      </c>
      <c r="Q2720" s="0" t="str">
        <f aca="false">IF(ISBLANK(A2720),"",SUMIF($A$3:$A2720,Q$2,$B$3:$B2720))</f>
        <v/>
      </c>
      <c r="R2720" s="0" t="str">
        <f aca="false">IF(ISBLANK(A2720),"",SUMIF($A$3:$A2720,R$2,$B$3:$B2720))</f>
        <v/>
      </c>
      <c r="T2720" s="9" t="str">
        <f aca="false">IF(ISBLANK(A2720),"",IF($A2720=T$2,$C2720,T2719))</f>
        <v/>
      </c>
      <c r="U2720" s="9" t="str">
        <f aca="false">IF(ISBLANK(A2720),"",IF($A2720=U$2,$C2720,U2719))</f>
        <v/>
      </c>
      <c r="V2720" s="9" t="str">
        <f aca="false">IF(ISBLANK(A2720),"",IF($A2720=V$2,$C2720,V2719))</f>
        <v/>
      </c>
      <c r="W2720" s="9" t="str">
        <f aca="false">IF(ISBLANK(A2720),"",IF($A2720=W$2,$C2720,W2719))</f>
        <v/>
      </c>
    </row>
    <row r="2721" customFormat="false" ht="14.1" hidden="false" customHeight="false" outlineLevel="0" collapsed="false">
      <c r="H2721" s="8" t="n">
        <f aca="false">IF(ISBLANK(D2721),,LEFT(D2721,LEN(D2721)-6)*1)</f>
        <v>0</v>
      </c>
      <c r="I2721" s="9" t="str">
        <f aca="false">IF(ISBLANK(A2721),"",-B2721*C2721)</f>
        <v/>
      </c>
      <c r="J2721" s="9" t="str">
        <f aca="false">IF(ISBLANK(A2721),"",-SUM(I$3:I2721))</f>
        <v/>
      </c>
      <c r="K2721" s="9" t="str">
        <f aca="false">IF(ISBLANK(A2721),"",SUMPRODUCT(O2721:R2721,T2721:W2721)-J2721)</f>
        <v/>
      </c>
      <c r="L2721" s="5" t="str">
        <f aca="false">IF(ISBLANK(A2721),"",K2721/$M$1)</f>
        <v/>
      </c>
      <c r="M2721" s="5" t="str">
        <f aca="false">IF(ISBLANK(A2721),"",K2721/($M$1+SUM(K$3:K2720)))</f>
        <v/>
      </c>
      <c r="N2721" s="0" t="str">
        <f aca="false">IF(ISBLANK(A2721),"",IF(H2722=0,NETWORKDAYS($H$3,H2721,holiday!$B$2:$B$10),IF(DAY(H2721)&lt;DAY(H2722),NETWORKDAYS($H$3,H2721,holiday!$B$2:$B$10),0)))</f>
        <v/>
      </c>
      <c r="O2721" s="0" t="str">
        <f aca="false">IF(ISBLANK(A2721),"",SUMIF($A$3:$A2721,O$2,$B$3:$B2721))</f>
        <v/>
      </c>
      <c r="P2721" s="0" t="str">
        <f aca="false">IF(ISBLANK(A2721),"",SUMIF($A$3:$A2721,P$2,$B$3:$B2721))</f>
        <v/>
      </c>
      <c r="Q2721" s="0" t="str">
        <f aca="false">IF(ISBLANK(A2721),"",SUMIF($A$3:$A2721,Q$2,$B$3:$B2721))</f>
        <v/>
      </c>
      <c r="R2721" s="0" t="str">
        <f aca="false">IF(ISBLANK(A2721),"",SUMIF($A$3:$A2721,R$2,$B$3:$B2721))</f>
        <v/>
      </c>
      <c r="T2721" s="9" t="str">
        <f aca="false">IF(ISBLANK(A2721),"",IF($A2721=T$2,$C2721,T2720))</f>
        <v/>
      </c>
      <c r="U2721" s="9" t="str">
        <f aca="false">IF(ISBLANK(A2721),"",IF($A2721=U$2,$C2721,U2720))</f>
        <v/>
      </c>
      <c r="V2721" s="9" t="str">
        <f aca="false">IF(ISBLANK(A2721),"",IF($A2721=V$2,$C2721,V2720))</f>
        <v/>
      </c>
      <c r="W2721" s="9" t="str">
        <f aca="false">IF(ISBLANK(A2721),"",IF($A2721=W$2,$C2721,W2720))</f>
        <v/>
      </c>
    </row>
    <row r="2722" customFormat="false" ht="14.1" hidden="false" customHeight="false" outlineLevel="0" collapsed="false">
      <c r="H2722" s="8" t="n">
        <f aca="false">IF(ISBLANK(D2722),,LEFT(D2722,LEN(D2722)-6)*1)</f>
        <v>0</v>
      </c>
      <c r="I2722" s="9" t="str">
        <f aca="false">IF(ISBLANK(A2722),"",-B2722*C2722)</f>
        <v/>
      </c>
      <c r="J2722" s="9" t="str">
        <f aca="false">IF(ISBLANK(A2722),"",-SUM(I$3:I2722))</f>
        <v/>
      </c>
      <c r="K2722" s="9" t="str">
        <f aca="false">IF(ISBLANK(A2722),"",SUMPRODUCT(O2722:R2722,T2722:W2722)-J2722)</f>
        <v/>
      </c>
      <c r="L2722" s="5" t="str">
        <f aca="false">IF(ISBLANK(A2722),"",K2722/$M$1)</f>
        <v/>
      </c>
      <c r="M2722" s="5" t="str">
        <f aca="false">IF(ISBLANK(A2722),"",K2722/($M$1+SUM(K$3:K2721)))</f>
        <v/>
      </c>
      <c r="N2722" s="0" t="str">
        <f aca="false">IF(ISBLANK(A2722),"",IF(H2723=0,NETWORKDAYS($H$3,H2722,holiday!$B$2:$B$10),IF(DAY(H2722)&lt;DAY(H2723),NETWORKDAYS($H$3,H2722,holiday!$B$2:$B$10),0)))</f>
        <v/>
      </c>
      <c r="O2722" s="0" t="str">
        <f aca="false">IF(ISBLANK(A2722),"",SUMIF($A$3:$A2722,O$2,$B$3:$B2722))</f>
        <v/>
      </c>
      <c r="P2722" s="0" t="str">
        <f aca="false">IF(ISBLANK(A2722),"",SUMIF($A$3:$A2722,P$2,$B$3:$B2722))</f>
        <v/>
      </c>
      <c r="Q2722" s="0" t="str">
        <f aca="false">IF(ISBLANK(A2722),"",SUMIF($A$3:$A2722,Q$2,$B$3:$B2722))</f>
        <v/>
      </c>
      <c r="R2722" s="0" t="str">
        <f aca="false">IF(ISBLANK(A2722),"",SUMIF($A$3:$A2722,R$2,$B$3:$B2722))</f>
        <v/>
      </c>
      <c r="T2722" s="9" t="str">
        <f aca="false">IF(ISBLANK(A2722),"",IF($A2722=T$2,$C2722,T2721))</f>
        <v/>
      </c>
      <c r="U2722" s="9" t="str">
        <f aca="false">IF(ISBLANK(A2722),"",IF($A2722=U$2,$C2722,U2721))</f>
        <v/>
      </c>
      <c r="V2722" s="9" t="str">
        <f aca="false">IF(ISBLANK(A2722),"",IF($A2722=V$2,$C2722,V2721))</f>
        <v/>
      </c>
      <c r="W2722" s="9" t="str">
        <f aca="false">IF(ISBLANK(A2722),"",IF($A2722=W$2,$C2722,W2721))</f>
        <v/>
      </c>
    </row>
    <row r="2723" customFormat="false" ht="14.1" hidden="false" customHeight="false" outlineLevel="0" collapsed="false">
      <c r="H2723" s="8" t="n">
        <f aca="false">IF(ISBLANK(D2723),,LEFT(D2723,LEN(D2723)-6)*1)</f>
        <v>0</v>
      </c>
      <c r="I2723" s="9" t="str">
        <f aca="false">IF(ISBLANK(A2723),"",-B2723*C2723)</f>
        <v/>
      </c>
      <c r="J2723" s="9" t="str">
        <f aca="false">IF(ISBLANK(A2723),"",-SUM(I$3:I2723))</f>
        <v/>
      </c>
      <c r="K2723" s="9" t="str">
        <f aca="false">IF(ISBLANK(A2723),"",SUMPRODUCT(O2723:R2723,T2723:W2723)-J2723)</f>
        <v/>
      </c>
      <c r="L2723" s="5" t="str">
        <f aca="false">IF(ISBLANK(A2723),"",K2723/$M$1)</f>
        <v/>
      </c>
      <c r="M2723" s="5" t="str">
        <f aca="false">IF(ISBLANK(A2723),"",K2723/($M$1+SUM(K$3:K2722)))</f>
        <v/>
      </c>
      <c r="N2723" s="0" t="str">
        <f aca="false">IF(ISBLANK(A2723),"",IF(H2724=0,NETWORKDAYS($H$3,H2723,holiday!$B$2:$B$10),IF(DAY(H2723)&lt;DAY(H2724),NETWORKDAYS($H$3,H2723,holiday!$B$2:$B$10),0)))</f>
        <v/>
      </c>
      <c r="O2723" s="0" t="str">
        <f aca="false">IF(ISBLANK(A2723),"",SUMIF($A$3:$A2723,O$2,$B$3:$B2723))</f>
        <v/>
      </c>
      <c r="P2723" s="0" t="str">
        <f aca="false">IF(ISBLANK(A2723),"",SUMIF($A$3:$A2723,P$2,$B$3:$B2723))</f>
        <v/>
      </c>
      <c r="Q2723" s="0" t="str">
        <f aca="false">IF(ISBLANK(A2723),"",SUMIF($A$3:$A2723,Q$2,$B$3:$B2723))</f>
        <v/>
      </c>
      <c r="R2723" s="0" t="str">
        <f aca="false">IF(ISBLANK(A2723),"",SUMIF($A$3:$A2723,R$2,$B$3:$B2723))</f>
        <v/>
      </c>
      <c r="T2723" s="9" t="str">
        <f aca="false">IF(ISBLANK(A2723),"",IF($A2723=T$2,$C2723,T2722))</f>
        <v/>
      </c>
      <c r="U2723" s="9" t="str">
        <f aca="false">IF(ISBLANK(A2723),"",IF($A2723=U$2,$C2723,U2722))</f>
        <v/>
      </c>
      <c r="V2723" s="9" t="str">
        <f aca="false">IF(ISBLANK(A2723),"",IF($A2723=V$2,$C2723,V2722))</f>
        <v/>
      </c>
      <c r="W2723" s="9" t="str">
        <f aca="false">IF(ISBLANK(A2723),"",IF($A2723=W$2,$C2723,W2722))</f>
        <v/>
      </c>
    </row>
    <row r="2724" customFormat="false" ht="14.1" hidden="false" customHeight="false" outlineLevel="0" collapsed="false">
      <c r="H2724" s="8" t="n">
        <f aca="false">IF(ISBLANK(D2724),,LEFT(D2724,LEN(D2724)-6)*1)</f>
        <v>0</v>
      </c>
      <c r="I2724" s="9" t="str">
        <f aca="false">IF(ISBLANK(A2724),"",-B2724*C2724)</f>
        <v/>
      </c>
      <c r="J2724" s="9" t="str">
        <f aca="false">IF(ISBLANK(A2724),"",-SUM(I$3:I2724))</f>
        <v/>
      </c>
      <c r="K2724" s="9" t="str">
        <f aca="false">IF(ISBLANK(A2724),"",SUMPRODUCT(O2724:R2724,T2724:W2724)-J2724)</f>
        <v/>
      </c>
      <c r="L2724" s="5" t="str">
        <f aca="false">IF(ISBLANK(A2724),"",K2724/$M$1)</f>
        <v/>
      </c>
      <c r="M2724" s="5" t="str">
        <f aca="false">IF(ISBLANK(A2724),"",K2724/($M$1+SUM(K$3:K2723)))</f>
        <v/>
      </c>
      <c r="N2724" s="0" t="str">
        <f aca="false">IF(ISBLANK(A2724),"",IF(H2725=0,NETWORKDAYS($H$3,H2724,holiday!$B$2:$B$10),IF(DAY(H2724)&lt;DAY(H2725),NETWORKDAYS($H$3,H2724,holiday!$B$2:$B$10),0)))</f>
        <v/>
      </c>
      <c r="O2724" s="0" t="str">
        <f aca="false">IF(ISBLANK(A2724),"",SUMIF($A$3:$A2724,O$2,$B$3:$B2724))</f>
        <v/>
      </c>
      <c r="P2724" s="0" t="str">
        <f aca="false">IF(ISBLANK(A2724),"",SUMIF($A$3:$A2724,P$2,$B$3:$B2724))</f>
        <v/>
      </c>
      <c r="Q2724" s="0" t="str">
        <f aca="false">IF(ISBLANK(A2724),"",SUMIF($A$3:$A2724,Q$2,$B$3:$B2724))</f>
        <v/>
      </c>
      <c r="R2724" s="0" t="str">
        <f aca="false">IF(ISBLANK(A2724),"",SUMIF($A$3:$A2724,R$2,$B$3:$B2724))</f>
        <v/>
      </c>
      <c r="T2724" s="9" t="str">
        <f aca="false">IF(ISBLANK(A2724),"",IF($A2724=T$2,$C2724,T2723))</f>
        <v/>
      </c>
      <c r="U2724" s="9" t="str">
        <f aca="false">IF(ISBLANK(A2724),"",IF($A2724=U$2,$C2724,U2723))</f>
        <v/>
      </c>
      <c r="V2724" s="9" t="str">
        <f aca="false">IF(ISBLANK(A2724),"",IF($A2724=V$2,$C2724,V2723))</f>
        <v/>
      </c>
      <c r="W2724" s="9" t="str">
        <f aca="false">IF(ISBLANK(A2724),"",IF($A2724=W$2,$C2724,W2723))</f>
        <v/>
      </c>
    </row>
    <row r="2725" customFormat="false" ht="14.1" hidden="false" customHeight="false" outlineLevel="0" collapsed="false">
      <c r="H2725" s="8" t="n">
        <f aca="false">IF(ISBLANK(D2725),,LEFT(D2725,LEN(D2725)-6)*1)</f>
        <v>0</v>
      </c>
      <c r="I2725" s="9" t="str">
        <f aca="false">IF(ISBLANK(A2725),"",-B2725*C2725)</f>
        <v/>
      </c>
      <c r="J2725" s="9" t="str">
        <f aca="false">IF(ISBLANK(A2725),"",-SUM(I$3:I2725))</f>
        <v/>
      </c>
      <c r="K2725" s="9" t="str">
        <f aca="false">IF(ISBLANK(A2725),"",SUMPRODUCT(O2725:R2725,T2725:W2725)-J2725)</f>
        <v/>
      </c>
      <c r="L2725" s="5" t="str">
        <f aca="false">IF(ISBLANK(A2725),"",K2725/$M$1)</f>
        <v/>
      </c>
      <c r="M2725" s="5" t="str">
        <f aca="false">IF(ISBLANK(A2725),"",K2725/($M$1+SUM(K$3:K2724)))</f>
        <v/>
      </c>
      <c r="N2725" s="0" t="str">
        <f aca="false">IF(ISBLANK(A2725),"",IF(H2726=0,NETWORKDAYS($H$3,H2725,holiday!$B$2:$B$10),IF(DAY(H2725)&lt;DAY(H2726),NETWORKDAYS($H$3,H2725,holiday!$B$2:$B$10),0)))</f>
        <v/>
      </c>
      <c r="O2725" s="0" t="str">
        <f aca="false">IF(ISBLANK(A2725),"",SUMIF($A$3:$A2725,O$2,$B$3:$B2725))</f>
        <v/>
      </c>
      <c r="P2725" s="0" t="str">
        <f aca="false">IF(ISBLANK(A2725),"",SUMIF($A$3:$A2725,P$2,$B$3:$B2725))</f>
        <v/>
      </c>
      <c r="Q2725" s="0" t="str">
        <f aca="false">IF(ISBLANK(A2725),"",SUMIF($A$3:$A2725,Q$2,$B$3:$B2725))</f>
        <v/>
      </c>
      <c r="R2725" s="0" t="str">
        <f aca="false">IF(ISBLANK(A2725),"",SUMIF($A$3:$A2725,R$2,$B$3:$B2725))</f>
        <v/>
      </c>
      <c r="T2725" s="9" t="str">
        <f aca="false">IF(ISBLANK(A2725),"",IF($A2725=T$2,$C2725,T2724))</f>
        <v/>
      </c>
      <c r="U2725" s="9" t="str">
        <f aca="false">IF(ISBLANK(A2725),"",IF($A2725=U$2,$C2725,U2724))</f>
        <v/>
      </c>
      <c r="V2725" s="9" t="str">
        <f aca="false">IF(ISBLANK(A2725),"",IF($A2725=V$2,$C2725,V2724))</f>
        <v/>
      </c>
      <c r="W2725" s="9" t="str">
        <f aca="false">IF(ISBLANK(A2725),"",IF($A2725=W$2,$C2725,W2724))</f>
        <v/>
      </c>
    </row>
    <row r="2726" customFormat="false" ht="14.1" hidden="false" customHeight="false" outlineLevel="0" collapsed="false">
      <c r="H2726" s="8" t="n">
        <f aca="false">IF(ISBLANK(D2726),,LEFT(D2726,LEN(D2726)-6)*1)</f>
        <v>0</v>
      </c>
      <c r="I2726" s="9" t="str">
        <f aca="false">IF(ISBLANK(A2726),"",-B2726*C2726)</f>
        <v/>
      </c>
      <c r="J2726" s="9" t="str">
        <f aca="false">IF(ISBLANK(A2726),"",-SUM(I$3:I2726))</f>
        <v/>
      </c>
      <c r="K2726" s="9" t="str">
        <f aca="false">IF(ISBLANK(A2726),"",SUMPRODUCT(O2726:R2726,T2726:W2726)-J2726)</f>
        <v/>
      </c>
      <c r="L2726" s="5" t="str">
        <f aca="false">IF(ISBLANK(A2726),"",K2726/$M$1)</f>
        <v/>
      </c>
      <c r="M2726" s="5" t="str">
        <f aca="false">IF(ISBLANK(A2726),"",K2726/($M$1+SUM(K$3:K2725)))</f>
        <v/>
      </c>
      <c r="N2726" s="0" t="str">
        <f aca="false">IF(ISBLANK(A2726),"",IF(H2727=0,NETWORKDAYS($H$3,H2726,holiday!$B$2:$B$10),IF(DAY(H2726)&lt;DAY(H2727),NETWORKDAYS($H$3,H2726,holiday!$B$2:$B$10),0)))</f>
        <v/>
      </c>
      <c r="O2726" s="0" t="str">
        <f aca="false">IF(ISBLANK(A2726),"",SUMIF($A$3:$A2726,O$2,$B$3:$B2726))</f>
        <v/>
      </c>
      <c r="P2726" s="0" t="str">
        <f aca="false">IF(ISBLANK(A2726),"",SUMIF($A$3:$A2726,P$2,$B$3:$B2726))</f>
        <v/>
      </c>
      <c r="Q2726" s="0" t="str">
        <f aca="false">IF(ISBLANK(A2726),"",SUMIF($A$3:$A2726,Q$2,$B$3:$B2726))</f>
        <v/>
      </c>
      <c r="R2726" s="0" t="str">
        <f aca="false">IF(ISBLANK(A2726),"",SUMIF($A$3:$A2726,R$2,$B$3:$B2726))</f>
        <v/>
      </c>
      <c r="T2726" s="9" t="str">
        <f aca="false">IF(ISBLANK(A2726),"",IF($A2726=T$2,$C2726,T2725))</f>
        <v/>
      </c>
      <c r="U2726" s="9" t="str">
        <f aca="false">IF(ISBLANK(A2726),"",IF($A2726=U$2,$C2726,U2725))</f>
        <v/>
      </c>
      <c r="V2726" s="9" t="str">
        <f aca="false">IF(ISBLANK(A2726),"",IF($A2726=V$2,$C2726,V2725))</f>
        <v/>
      </c>
      <c r="W2726" s="9" t="str">
        <f aca="false">IF(ISBLANK(A2726),"",IF($A2726=W$2,$C2726,W2725))</f>
        <v/>
      </c>
    </row>
    <row r="2727" customFormat="false" ht="14.1" hidden="false" customHeight="false" outlineLevel="0" collapsed="false">
      <c r="H2727" s="8" t="n">
        <f aca="false">IF(ISBLANK(D2727),,LEFT(D2727,LEN(D2727)-6)*1)</f>
        <v>0</v>
      </c>
      <c r="I2727" s="9" t="str">
        <f aca="false">IF(ISBLANK(A2727),"",-B2727*C2727)</f>
        <v/>
      </c>
      <c r="J2727" s="9" t="str">
        <f aca="false">IF(ISBLANK(A2727),"",-SUM(I$3:I2727))</f>
        <v/>
      </c>
      <c r="K2727" s="9" t="str">
        <f aca="false">IF(ISBLANK(A2727),"",SUMPRODUCT(O2727:R2727,T2727:W2727)-J2727)</f>
        <v/>
      </c>
      <c r="L2727" s="5" t="str">
        <f aca="false">IF(ISBLANK(A2727),"",K2727/$M$1)</f>
        <v/>
      </c>
      <c r="M2727" s="5" t="str">
        <f aca="false">IF(ISBLANK(A2727),"",K2727/($M$1+SUM(K$3:K2726)))</f>
        <v/>
      </c>
      <c r="N2727" s="0" t="str">
        <f aca="false">IF(ISBLANK(A2727),"",IF(H2728=0,NETWORKDAYS($H$3,H2727,holiday!$B$2:$B$10),IF(DAY(H2727)&lt;DAY(H2728),NETWORKDAYS($H$3,H2727,holiday!$B$2:$B$10),0)))</f>
        <v/>
      </c>
      <c r="O2727" s="0" t="str">
        <f aca="false">IF(ISBLANK(A2727),"",SUMIF($A$3:$A2727,O$2,$B$3:$B2727))</f>
        <v/>
      </c>
      <c r="P2727" s="0" t="str">
        <f aca="false">IF(ISBLANK(A2727),"",SUMIF($A$3:$A2727,P$2,$B$3:$B2727))</f>
        <v/>
      </c>
      <c r="Q2727" s="0" t="str">
        <f aca="false">IF(ISBLANK(A2727),"",SUMIF($A$3:$A2727,Q$2,$B$3:$B2727))</f>
        <v/>
      </c>
      <c r="R2727" s="0" t="str">
        <f aca="false">IF(ISBLANK(A2727),"",SUMIF($A$3:$A2727,R$2,$B$3:$B2727))</f>
        <v/>
      </c>
      <c r="T2727" s="9" t="str">
        <f aca="false">IF(ISBLANK(A2727),"",IF($A2727=T$2,$C2727,T2726))</f>
        <v/>
      </c>
      <c r="U2727" s="9" t="str">
        <f aca="false">IF(ISBLANK(A2727),"",IF($A2727=U$2,$C2727,U2726))</f>
        <v/>
      </c>
      <c r="V2727" s="9" t="str">
        <f aca="false">IF(ISBLANK(A2727),"",IF($A2727=V$2,$C2727,V2726))</f>
        <v/>
      </c>
      <c r="W2727" s="9" t="str">
        <f aca="false">IF(ISBLANK(A2727),"",IF($A2727=W$2,$C2727,W2726))</f>
        <v/>
      </c>
    </row>
    <row r="2728" customFormat="false" ht="14.1" hidden="false" customHeight="false" outlineLevel="0" collapsed="false">
      <c r="H2728" s="8" t="n">
        <f aca="false">IF(ISBLANK(D2728),,LEFT(D2728,LEN(D2728)-6)*1)</f>
        <v>0</v>
      </c>
      <c r="I2728" s="9" t="str">
        <f aca="false">IF(ISBLANK(A2728),"",-B2728*C2728)</f>
        <v/>
      </c>
      <c r="J2728" s="9" t="str">
        <f aca="false">IF(ISBLANK(A2728),"",-SUM(I$3:I2728))</f>
        <v/>
      </c>
      <c r="K2728" s="9" t="str">
        <f aca="false">IF(ISBLANK(A2728),"",SUMPRODUCT(O2728:R2728,T2728:W2728)-J2728)</f>
        <v/>
      </c>
      <c r="L2728" s="5" t="str">
        <f aca="false">IF(ISBLANK(A2728),"",K2728/$M$1)</f>
        <v/>
      </c>
      <c r="M2728" s="5" t="str">
        <f aca="false">IF(ISBLANK(A2728),"",K2728/($M$1+SUM(K$3:K2727)))</f>
        <v/>
      </c>
      <c r="N2728" s="0" t="str">
        <f aca="false">IF(ISBLANK(A2728),"",IF(H2729=0,NETWORKDAYS($H$3,H2728,holiday!$B$2:$B$10),IF(DAY(H2728)&lt;DAY(H2729),NETWORKDAYS($H$3,H2728,holiday!$B$2:$B$10),0)))</f>
        <v/>
      </c>
      <c r="O2728" s="0" t="str">
        <f aca="false">IF(ISBLANK(A2728),"",SUMIF($A$3:$A2728,O$2,$B$3:$B2728))</f>
        <v/>
      </c>
      <c r="P2728" s="0" t="str">
        <f aca="false">IF(ISBLANK(A2728),"",SUMIF($A$3:$A2728,P$2,$B$3:$B2728))</f>
        <v/>
      </c>
      <c r="Q2728" s="0" t="str">
        <f aca="false">IF(ISBLANK(A2728),"",SUMIF($A$3:$A2728,Q$2,$B$3:$B2728))</f>
        <v/>
      </c>
      <c r="R2728" s="0" t="str">
        <f aca="false">IF(ISBLANK(A2728),"",SUMIF($A$3:$A2728,R$2,$B$3:$B2728))</f>
        <v/>
      </c>
      <c r="T2728" s="9" t="str">
        <f aca="false">IF(ISBLANK(A2728),"",IF($A2728=T$2,$C2728,T2727))</f>
        <v/>
      </c>
      <c r="U2728" s="9" t="str">
        <f aca="false">IF(ISBLANK(A2728),"",IF($A2728=U$2,$C2728,U2727))</f>
        <v/>
      </c>
      <c r="V2728" s="9" t="str">
        <f aca="false">IF(ISBLANK(A2728),"",IF($A2728=V$2,$C2728,V2727))</f>
        <v/>
      </c>
      <c r="W2728" s="9" t="str">
        <f aca="false">IF(ISBLANK(A2728),"",IF($A2728=W$2,$C2728,W2727))</f>
        <v/>
      </c>
    </row>
    <row r="2729" customFormat="false" ht="14.1" hidden="false" customHeight="false" outlineLevel="0" collapsed="false">
      <c r="H2729" s="8" t="n">
        <f aca="false">IF(ISBLANK(D2729),,LEFT(D2729,LEN(D2729)-6)*1)</f>
        <v>0</v>
      </c>
      <c r="I2729" s="9" t="str">
        <f aca="false">IF(ISBLANK(A2729),"",-B2729*C2729)</f>
        <v/>
      </c>
      <c r="J2729" s="9" t="str">
        <f aca="false">IF(ISBLANK(A2729),"",-SUM(I$3:I2729))</f>
        <v/>
      </c>
      <c r="K2729" s="9" t="str">
        <f aca="false">IF(ISBLANK(A2729),"",SUMPRODUCT(O2729:R2729,T2729:W2729)-J2729)</f>
        <v/>
      </c>
      <c r="L2729" s="5" t="str">
        <f aca="false">IF(ISBLANK(A2729),"",K2729/$M$1)</f>
        <v/>
      </c>
      <c r="M2729" s="5" t="str">
        <f aca="false">IF(ISBLANK(A2729),"",K2729/($M$1+SUM(K$3:K2728)))</f>
        <v/>
      </c>
      <c r="N2729" s="0" t="str">
        <f aca="false">IF(ISBLANK(A2729),"",IF(H2730=0,NETWORKDAYS($H$3,H2729,holiday!$B$2:$B$10),IF(DAY(H2729)&lt;DAY(H2730),NETWORKDAYS($H$3,H2729,holiday!$B$2:$B$10),0)))</f>
        <v/>
      </c>
      <c r="O2729" s="0" t="str">
        <f aca="false">IF(ISBLANK(A2729),"",SUMIF($A$3:$A2729,O$2,$B$3:$B2729))</f>
        <v/>
      </c>
      <c r="P2729" s="0" t="str">
        <f aca="false">IF(ISBLANK(A2729),"",SUMIF($A$3:$A2729,P$2,$B$3:$B2729))</f>
        <v/>
      </c>
      <c r="Q2729" s="0" t="str">
        <f aca="false">IF(ISBLANK(A2729),"",SUMIF($A$3:$A2729,Q$2,$B$3:$B2729))</f>
        <v/>
      </c>
      <c r="R2729" s="0" t="str">
        <f aca="false">IF(ISBLANK(A2729),"",SUMIF($A$3:$A2729,R$2,$B$3:$B2729))</f>
        <v/>
      </c>
      <c r="T2729" s="9" t="str">
        <f aca="false">IF(ISBLANK(A2729),"",IF($A2729=T$2,$C2729,T2728))</f>
        <v/>
      </c>
      <c r="U2729" s="9" t="str">
        <f aca="false">IF(ISBLANK(A2729),"",IF($A2729=U$2,$C2729,U2728))</f>
        <v/>
      </c>
      <c r="V2729" s="9" t="str">
        <f aca="false">IF(ISBLANK(A2729),"",IF($A2729=V$2,$C2729,V2728))</f>
        <v/>
      </c>
      <c r="W2729" s="9" t="str">
        <f aca="false">IF(ISBLANK(A2729),"",IF($A2729=W$2,$C2729,W2728))</f>
        <v/>
      </c>
    </row>
    <row r="2730" customFormat="false" ht="14.1" hidden="false" customHeight="false" outlineLevel="0" collapsed="false">
      <c r="H2730" s="8" t="n">
        <f aca="false">IF(ISBLANK(D2730),,LEFT(D2730,LEN(D2730)-6)*1)</f>
        <v>0</v>
      </c>
      <c r="I2730" s="9" t="str">
        <f aca="false">IF(ISBLANK(A2730),"",-B2730*C2730)</f>
        <v/>
      </c>
      <c r="J2730" s="9" t="str">
        <f aca="false">IF(ISBLANK(A2730),"",-SUM(I$3:I2730))</f>
        <v/>
      </c>
      <c r="K2730" s="9" t="str">
        <f aca="false">IF(ISBLANK(A2730),"",SUMPRODUCT(O2730:R2730,T2730:W2730)-J2730)</f>
        <v/>
      </c>
      <c r="L2730" s="5" t="str">
        <f aca="false">IF(ISBLANK(A2730),"",K2730/$M$1)</f>
        <v/>
      </c>
      <c r="M2730" s="5" t="str">
        <f aca="false">IF(ISBLANK(A2730),"",K2730/($M$1+SUM(K$3:K2729)))</f>
        <v/>
      </c>
      <c r="N2730" s="0" t="str">
        <f aca="false">IF(ISBLANK(A2730),"",IF(H2731=0,NETWORKDAYS($H$3,H2730,holiday!$B$2:$B$10),IF(DAY(H2730)&lt;DAY(H2731),NETWORKDAYS($H$3,H2730,holiday!$B$2:$B$10),0)))</f>
        <v/>
      </c>
      <c r="O2730" s="0" t="str">
        <f aca="false">IF(ISBLANK(A2730),"",SUMIF($A$3:$A2730,O$2,$B$3:$B2730))</f>
        <v/>
      </c>
      <c r="P2730" s="0" t="str">
        <f aca="false">IF(ISBLANK(A2730),"",SUMIF($A$3:$A2730,P$2,$B$3:$B2730))</f>
        <v/>
      </c>
      <c r="Q2730" s="0" t="str">
        <f aca="false">IF(ISBLANK(A2730),"",SUMIF($A$3:$A2730,Q$2,$B$3:$B2730))</f>
        <v/>
      </c>
      <c r="R2730" s="0" t="str">
        <f aca="false">IF(ISBLANK(A2730),"",SUMIF($A$3:$A2730,R$2,$B$3:$B2730))</f>
        <v/>
      </c>
      <c r="T2730" s="9" t="str">
        <f aca="false">IF(ISBLANK(A2730),"",IF($A2730=T$2,$C2730,T2729))</f>
        <v/>
      </c>
      <c r="U2730" s="9" t="str">
        <f aca="false">IF(ISBLANK(A2730),"",IF($A2730=U$2,$C2730,U2729))</f>
        <v/>
      </c>
      <c r="V2730" s="9" t="str">
        <f aca="false">IF(ISBLANK(A2730),"",IF($A2730=V$2,$C2730,V2729))</f>
        <v/>
      </c>
      <c r="W2730" s="9" t="str">
        <f aca="false">IF(ISBLANK(A2730),"",IF($A2730=W$2,$C2730,W2729))</f>
        <v/>
      </c>
    </row>
    <row r="2731" customFormat="false" ht="14.1" hidden="false" customHeight="false" outlineLevel="0" collapsed="false">
      <c r="H2731" s="8" t="n">
        <f aca="false">IF(ISBLANK(D2731),,LEFT(D2731,LEN(D2731)-6)*1)</f>
        <v>0</v>
      </c>
      <c r="I2731" s="9" t="str">
        <f aca="false">IF(ISBLANK(A2731),"",-B2731*C2731)</f>
        <v/>
      </c>
      <c r="J2731" s="9" t="str">
        <f aca="false">IF(ISBLANK(A2731),"",-SUM(I$3:I2731))</f>
        <v/>
      </c>
      <c r="K2731" s="9" t="str">
        <f aca="false">IF(ISBLANK(A2731),"",SUMPRODUCT(O2731:R2731,T2731:W2731)-J2731)</f>
        <v/>
      </c>
      <c r="L2731" s="5" t="str">
        <f aca="false">IF(ISBLANK(A2731),"",K2731/$M$1)</f>
        <v/>
      </c>
      <c r="M2731" s="5" t="str">
        <f aca="false">IF(ISBLANK(A2731),"",K2731/($M$1+SUM(K$3:K2730)))</f>
        <v/>
      </c>
      <c r="N2731" s="0" t="str">
        <f aca="false">IF(ISBLANK(A2731),"",IF(H2732=0,NETWORKDAYS($H$3,H2731,holiday!$B$2:$B$10),IF(DAY(H2731)&lt;DAY(H2732),NETWORKDAYS($H$3,H2731,holiday!$B$2:$B$10),0)))</f>
        <v/>
      </c>
      <c r="O2731" s="0" t="str">
        <f aca="false">IF(ISBLANK(A2731),"",SUMIF($A$3:$A2731,O$2,$B$3:$B2731))</f>
        <v/>
      </c>
      <c r="P2731" s="0" t="str">
        <f aca="false">IF(ISBLANK(A2731),"",SUMIF($A$3:$A2731,P$2,$B$3:$B2731))</f>
        <v/>
      </c>
      <c r="Q2731" s="0" t="str">
        <f aca="false">IF(ISBLANK(A2731),"",SUMIF($A$3:$A2731,Q$2,$B$3:$B2731))</f>
        <v/>
      </c>
      <c r="R2731" s="0" t="str">
        <f aca="false">IF(ISBLANK(A2731),"",SUMIF($A$3:$A2731,R$2,$B$3:$B2731))</f>
        <v/>
      </c>
      <c r="T2731" s="9" t="str">
        <f aca="false">IF(ISBLANK(A2731),"",IF($A2731=T$2,$C2731,T2730))</f>
        <v/>
      </c>
      <c r="U2731" s="9" t="str">
        <f aca="false">IF(ISBLANK(A2731),"",IF($A2731=U$2,$C2731,U2730))</f>
        <v/>
      </c>
      <c r="V2731" s="9" t="str">
        <f aca="false">IF(ISBLANK(A2731),"",IF($A2731=V$2,$C2731,V2730))</f>
        <v/>
      </c>
      <c r="W2731" s="9" t="str">
        <f aca="false">IF(ISBLANK(A2731),"",IF($A2731=W$2,$C2731,W2730))</f>
        <v/>
      </c>
    </row>
    <row r="2732" customFormat="false" ht="14.1" hidden="false" customHeight="false" outlineLevel="0" collapsed="false">
      <c r="H2732" s="8" t="n">
        <f aca="false">IF(ISBLANK(D2732),,LEFT(D2732,LEN(D2732)-6)*1)</f>
        <v>0</v>
      </c>
      <c r="I2732" s="9" t="str">
        <f aca="false">IF(ISBLANK(A2732),"",-B2732*C2732)</f>
        <v/>
      </c>
      <c r="J2732" s="9" t="str">
        <f aca="false">IF(ISBLANK(A2732),"",-SUM(I$3:I2732))</f>
        <v/>
      </c>
      <c r="K2732" s="9" t="str">
        <f aca="false">IF(ISBLANK(A2732),"",SUMPRODUCT(O2732:R2732,T2732:W2732)-J2732)</f>
        <v/>
      </c>
      <c r="L2732" s="5" t="str">
        <f aca="false">IF(ISBLANK(A2732),"",K2732/$M$1)</f>
        <v/>
      </c>
      <c r="M2732" s="5" t="str">
        <f aca="false">IF(ISBLANK(A2732),"",K2732/($M$1+SUM(K$3:K2731)))</f>
        <v/>
      </c>
      <c r="N2732" s="0" t="str">
        <f aca="false">IF(ISBLANK(A2732),"",IF(H2733=0,NETWORKDAYS($H$3,H2732,holiday!$B$2:$B$10),IF(DAY(H2732)&lt;DAY(H2733),NETWORKDAYS($H$3,H2732,holiday!$B$2:$B$10),0)))</f>
        <v/>
      </c>
      <c r="O2732" s="0" t="str">
        <f aca="false">IF(ISBLANK(A2732),"",SUMIF($A$3:$A2732,O$2,$B$3:$B2732))</f>
        <v/>
      </c>
      <c r="P2732" s="0" t="str">
        <f aca="false">IF(ISBLANK(A2732),"",SUMIF($A$3:$A2732,P$2,$B$3:$B2732))</f>
        <v/>
      </c>
      <c r="Q2732" s="0" t="str">
        <f aca="false">IF(ISBLANK(A2732),"",SUMIF($A$3:$A2732,Q$2,$B$3:$B2732))</f>
        <v/>
      </c>
      <c r="R2732" s="0" t="str">
        <f aca="false">IF(ISBLANK(A2732),"",SUMIF($A$3:$A2732,R$2,$B$3:$B2732))</f>
        <v/>
      </c>
      <c r="T2732" s="9" t="str">
        <f aca="false">IF(ISBLANK(A2732),"",IF($A2732=T$2,$C2732,T2731))</f>
        <v/>
      </c>
      <c r="U2732" s="9" t="str">
        <f aca="false">IF(ISBLANK(A2732),"",IF($A2732=U$2,$C2732,U2731))</f>
        <v/>
      </c>
      <c r="V2732" s="9" t="str">
        <f aca="false">IF(ISBLANK(A2732),"",IF($A2732=V$2,$C2732,V2731))</f>
        <v/>
      </c>
      <c r="W2732" s="9" t="str">
        <f aca="false">IF(ISBLANK(A2732),"",IF($A2732=W$2,$C2732,W2731))</f>
        <v/>
      </c>
    </row>
    <row r="2733" customFormat="false" ht="14.1" hidden="false" customHeight="false" outlineLevel="0" collapsed="false">
      <c r="H2733" s="8" t="n">
        <f aca="false">IF(ISBLANK(D2733),,LEFT(D2733,LEN(D2733)-6)*1)</f>
        <v>0</v>
      </c>
      <c r="I2733" s="9" t="str">
        <f aca="false">IF(ISBLANK(A2733),"",-B2733*C2733)</f>
        <v/>
      </c>
      <c r="J2733" s="9" t="str">
        <f aca="false">IF(ISBLANK(A2733),"",-SUM(I$3:I2733))</f>
        <v/>
      </c>
      <c r="K2733" s="9" t="str">
        <f aca="false">IF(ISBLANK(A2733),"",SUMPRODUCT(O2733:R2733,T2733:W2733)-J2733)</f>
        <v/>
      </c>
      <c r="L2733" s="5" t="str">
        <f aca="false">IF(ISBLANK(A2733),"",K2733/$M$1)</f>
        <v/>
      </c>
      <c r="M2733" s="5" t="str">
        <f aca="false">IF(ISBLANK(A2733),"",K2733/($M$1+SUM(K$3:K2732)))</f>
        <v/>
      </c>
      <c r="N2733" s="0" t="str">
        <f aca="false">IF(ISBLANK(A2733),"",IF(H2734=0,NETWORKDAYS($H$3,H2733,holiday!$B$2:$B$10),IF(DAY(H2733)&lt;DAY(H2734),NETWORKDAYS($H$3,H2733,holiday!$B$2:$B$10),0)))</f>
        <v/>
      </c>
      <c r="O2733" s="0" t="str">
        <f aca="false">IF(ISBLANK(A2733),"",SUMIF($A$3:$A2733,O$2,$B$3:$B2733))</f>
        <v/>
      </c>
      <c r="P2733" s="0" t="str">
        <f aca="false">IF(ISBLANK(A2733),"",SUMIF($A$3:$A2733,P$2,$B$3:$B2733))</f>
        <v/>
      </c>
      <c r="Q2733" s="0" t="str">
        <f aca="false">IF(ISBLANK(A2733),"",SUMIF($A$3:$A2733,Q$2,$B$3:$B2733))</f>
        <v/>
      </c>
      <c r="R2733" s="0" t="str">
        <f aca="false">IF(ISBLANK(A2733),"",SUMIF($A$3:$A2733,R$2,$B$3:$B2733))</f>
        <v/>
      </c>
      <c r="T2733" s="9" t="str">
        <f aca="false">IF(ISBLANK(A2733),"",IF($A2733=T$2,$C2733,T2732))</f>
        <v/>
      </c>
      <c r="U2733" s="9" t="str">
        <f aca="false">IF(ISBLANK(A2733),"",IF($A2733=U$2,$C2733,U2732))</f>
        <v/>
      </c>
      <c r="V2733" s="9" t="str">
        <f aca="false">IF(ISBLANK(A2733),"",IF($A2733=V$2,$C2733,V2732))</f>
        <v/>
      </c>
      <c r="W2733" s="9" t="str">
        <f aca="false">IF(ISBLANK(A2733),"",IF($A2733=W$2,$C2733,W2732))</f>
        <v/>
      </c>
    </row>
    <row r="2734" customFormat="false" ht="14.1" hidden="false" customHeight="false" outlineLevel="0" collapsed="false">
      <c r="H2734" s="8" t="n">
        <f aca="false">IF(ISBLANK(D2734),,LEFT(D2734,LEN(D2734)-6)*1)</f>
        <v>0</v>
      </c>
      <c r="I2734" s="9" t="str">
        <f aca="false">IF(ISBLANK(A2734),"",-B2734*C2734)</f>
        <v/>
      </c>
      <c r="J2734" s="9" t="str">
        <f aca="false">IF(ISBLANK(A2734),"",-SUM(I$3:I2734))</f>
        <v/>
      </c>
      <c r="K2734" s="9" t="str">
        <f aca="false">IF(ISBLANK(A2734),"",SUMPRODUCT(O2734:R2734,T2734:W2734)-J2734)</f>
        <v/>
      </c>
      <c r="L2734" s="5" t="str">
        <f aca="false">IF(ISBLANK(A2734),"",K2734/$M$1)</f>
        <v/>
      </c>
      <c r="M2734" s="5" t="str">
        <f aca="false">IF(ISBLANK(A2734),"",K2734/($M$1+SUM(K$3:K2733)))</f>
        <v/>
      </c>
      <c r="N2734" s="0" t="str">
        <f aca="false">IF(ISBLANK(A2734),"",IF(H2735=0,NETWORKDAYS($H$3,H2734,holiday!$B$2:$B$10),IF(DAY(H2734)&lt;DAY(H2735),NETWORKDAYS($H$3,H2734,holiday!$B$2:$B$10),0)))</f>
        <v/>
      </c>
      <c r="O2734" s="0" t="str">
        <f aca="false">IF(ISBLANK(A2734),"",SUMIF($A$3:$A2734,O$2,$B$3:$B2734))</f>
        <v/>
      </c>
      <c r="P2734" s="0" t="str">
        <f aca="false">IF(ISBLANK(A2734),"",SUMIF($A$3:$A2734,P$2,$B$3:$B2734))</f>
        <v/>
      </c>
      <c r="Q2734" s="0" t="str">
        <f aca="false">IF(ISBLANK(A2734),"",SUMIF($A$3:$A2734,Q$2,$B$3:$B2734))</f>
        <v/>
      </c>
      <c r="R2734" s="0" t="str">
        <f aca="false">IF(ISBLANK(A2734),"",SUMIF($A$3:$A2734,R$2,$B$3:$B2734))</f>
        <v/>
      </c>
      <c r="T2734" s="9" t="str">
        <f aca="false">IF(ISBLANK(A2734),"",IF($A2734=T$2,$C2734,T2733))</f>
        <v/>
      </c>
      <c r="U2734" s="9" t="str">
        <f aca="false">IF(ISBLANK(A2734),"",IF($A2734=U$2,$C2734,U2733))</f>
        <v/>
      </c>
      <c r="V2734" s="9" t="str">
        <f aca="false">IF(ISBLANK(A2734),"",IF($A2734=V$2,$C2734,V2733))</f>
        <v/>
      </c>
      <c r="W2734" s="9" t="str">
        <f aca="false">IF(ISBLANK(A2734),"",IF($A2734=W$2,$C2734,W2733))</f>
        <v/>
      </c>
    </row>
    <row r="2735" customFormat="false" ht="14.1" hidden="false" customHeight="false" outlineLevel="0" collapsed="false">
      <c r="H2735" s="8" t="n">
        <f aca="false">IF(ISBLANK(D2735),,LEFT(D2735,LEN(D2735)-6)*1)</f>
        <v>0</v>
      </c>
      <c r="I2735" s="9" t="str">
        <f aca="false">IF(ISBLANK(A2735),"",-B2735*C2735)</f>
        <v/>
      </c>
      <c r="J2735" s="9" t="str">
        <f aca="false">IF(ISBLANK(A2735),"",-SUM(I$3:I2735))</f>
        <v/>
      </c>
      <c r="K2735" s="9" t="str">
        <f aca="false">IF(ISBLANK(A2735),"",SUMPRODUCT(O2735:R2735,T2735:W2735)-J2735)</f>
        <v/>
      </c>
      <c r="L2735" s="5" t="str">
        <f aca="false">IF(ISBLANK(A2735),"",K2735/$M$1)</f>
        <v/>
      </c>
      <c r="M2735" s="5" t="str">
        <f aca="false">IF(ISBLANK(A2735),"",K2735/($M$1+SUM(K$3:K2734)))</f>
        <v/>
      </c>
      <c r="N2735" s="0" t="str">
        <f aca="false">IF(ISBLANK(A2735),"",IF(H2736=0,NETWORKDAYS($H$3,H2735,holiday!$B$2:$B$10),IF(DAY(H2735)&lt;DAY(H2736),NETWORKDAYS($H$3,H2735,holiday!$B$2:$B$10),0)))</f>
        <v/>
      </c>
      <c r="O2735" s="0" t="str">
        <f aca="false">IF(ISBLANK(A2735),"",SUMIF($A$3:$A2735,O$2,$B$3:$B2735))</f>
        <v/>
      </c>
      <c r="P2735" s="0" t="str">
        <f aca="false">IF(ISBLANK(A2735),"",SUMIF($A$3:$A2735,P$2,$B$3:$B2735))</f>
        <v/>
      </c>
      <c r="Q2735" s="0" t="str">
        <f aca="false">IF(ISBLANK(A2735),"",SUMIF($A$3:$A2735,Q$2,$B$3:$B2735))</f>
        <v/>
      </c>
      <c r="R2735" s="0" t="str">
        <f aca="false">IF(ISBLANK(A2735),"",SUMIF($A$3:$A2735,R$2,$B$3:$B2735))</f>
        <v/>
      </c>
      <c r="T2735" s="9" t="str">
        <f aca="false">IF(ISBLANK(A2735),"",IF($A2735=T$2,$C2735,T2734))</f>
        <v/>
      </c>
      <c r="U2735" s="9" t="str">
        <f aca="false">IF(ISBLANK(A2735),"",IF($A2735=U$2,$C2735,U2734))</f>
        <v/>
      </c>
      <c r="V2735" s="9" t="str">
        <f aca="false">IF(ISBLANK(A2735),"",IF($A2735=V$2,$C2735,V2734))</f>
        <v/>
      </c>
      <c r="W2735" s="9" t="str">
        <f aca="false">IF(ISBLANK(A2735),"",IF($A2735=W$2,$C2735,W2734))</f>
        <v/>
      </c>
    </row>
    <row r="2736" customFormat="false" ht="14.1" hidden="false" customHeight="false" outlineLevel="0" collapsed="false">
      <c r="H2736" s="8" t="n">
        <f aca="false">IF(ISBLANK(D2736),,LEFT(D2736,LEN(D2736)-6)*1)</f>
        <v>0</v>
      </c>
      <c r="I2736" s="9" t="str">
        <f aca="false">IF(ISBLANK(A2736),"",-B2736*C2736)</f>
        <v/>
      </c>
      <c r="J2736" s="9" t="str">
        <f aca="false">IF(ISBLANK(A2736),"",-SUM(I$3:I2736))</f>
        <v/>
      </c>
      <c r="K2736" s="9" t="str">
        <f aca="false">IF(ISBLANK(A2736),"",SUMPRODUCT(O2736:R2736,T2736:W2736)-J2736)</f>
        <v/>
      </c>
      <c r="L2736" s="5" t="str">
        <f aca="false">IF(ISBLANK(A2736),"",K2736/$M$1)</f>
        <v/>
      </c>
      <c r="M2736" s="5" t="str">
        <f aca="false">IF(ISBLANK(A2736),"",K2736/($M$1+SUM(K$3:K2735)))</f>
        <v/>
      </c>
      <c r="N2736" s="0" t="str">
        <f aca="false">IF(ISBLANK(A2736),"",IF(H2737=0,NETWORKDAYS($H$3,H2736,holiday!$B$2:$B$10),IF(DAY(H2736)&lt;DAY(H2737),NETWORKDAYS($H$3,H2736,holiday!$B$2:$B$10),0)))</f>
        <v/>
      </c>
      <c r="O2736" s="0" t="str">
        <f aca="false">IF(ISBLANK(A2736),"",SUMIF($A$3:$A2736,O$2,$B$3:$B2736))</f>
        <v/>
      </c>
      <c r="P2736" s="0" t="str">
        <f aca="false">IF(ISBLANK(A2736),"",SUMIF($A$3:$A2736,P$2,$B$3:$B2736))</f>
        <v/>
      </c>
      <c r="Q2736" s="0" t="str">
        <f aca="false">IF(ISBLANK(A2736),"",SUMIF($A$3:$A2736,Q$2,$B$3:$B2736))</f>
        <v/>
      </c>
      <c r="R2736" s="0" t="str">
        <f aca="false">IF(ISBLANK(A2736),"",SUMIF($A$3:$A2736,R$2,$B$3:$B2736))</f>
        <v/>
      </c>
      <c r="T2736" s="9" t="str">
        <f aca="false">IF(ISBLANK(A2736),"",IF($A2736=T$2,$C2736,T2735))</f>
        <v/>
      </c>
      <c r="U2736" s="9" t="str">
        <f aca="false">IF(ISBLANK(A2736),"",IF($A2736=U$2,$C2736,U2735))</f>
        <v/>
      </c>
      <c r="V2736" s="9" t="str">
        <f aca="false">IF(ISBLANK(A2736),"",IF($A2736=V$2,$C2736,V2735))</f>
        <v/>
      </c>
      <c r="W2736" s="9" t="str">
        <f aca="false">IF(ISBLANK(A2736),"",IF($A2736=W$2,$C2736,W2735))</f>
        <v/>
      </c>
    </row>
    <row r="2737" customFormat="false" ht="14.1" hidden="false" customHeight="false" outlineLevel="0" collapsed="false">
      <c r="H2737" s="8" t="n">
        <f aca="false">IF(ISBLANK(D2737),,LEFT(D2737,LEN(D2737)-6)*1)</f>
        <v>0</v>
      </c>
      <c r="I2737" s="9" t="str">
        <f aca="false">IF(ISBLANK(A2737),"",-B2737*C2737)</f>
        <v/>
      </c>
      <c r="J2737" s="9" t="str">
        <f aca="false">IF(ISBLANK(A2737),"",-SUM(I$3:I2737))</f>
        <v/>
      </c>
      <c r="K2737" s="9" t="str">
        <f aca="false">IF(ISBLANK(A2737),"",SUMPRODUCT(O2737:R2737,T2737:W2737)-J2737)</f>
        <v/>
      </c>
      <c r="L2737" s="5" t="str">
        <f aca="false">IF(ISBLANK(A2737),"",K2737/$M$1)</f>
        <v/>
      </c>
      <c r="M2737" s="5" t="str">
        <f aca="false">IF(ISBLANK(A2737),"",K2737/($M$1+SUM(K$3:K2736)))</f>
        <v/>
      </c>
      <c r="N2737" s="0" t="str">
        <f aca="false">IF(ISBLANK(A2737),"",IF(H2738=0,NETWORKDAYS($H$3,H2737,holiday!$B$2:$B$10),IF(DAY(H2737)&lt;DAY(H2738),NETWORKDAYS($H$3,H2737,holiday!$B$2:$B$10),0)))</f>
        <v/>
      </c>
      <c r="O2737" s="0" t="str">
        <f aca="false">IF(ISBLANK(A2737),"",SUMIF($A$3:$A2737,O$2,$B$3:$B2737))</f>
        <v/>
      </c>
      <c r="P2737" s="0" t="str">
        <f aca="false">IF(ISBLANK(A2737),"",SUMIF($A$3:$A2737,P$2,$B$3:$B2737))</f>
        <v/>
      </c>
      <c r="Q2737" s="0" t="str">
        <f aca="false">IF(ISBLANK(A2737),"",SUMIF($A$3:$A2737,Q$2,$B$3:$B2737))</f>
        <v/>
      </c>
      <c r="R2737" s="0" t="str">
        <f aca="false">IF(ISBLANK(A2737),"",SUMIF($A$3:$A2737,R$2,$B$3:$B2737))</f>
        <v/>
      </c>
      <c r="T2737" s="9" t="str">
        <f aca="false">IF(ISBLANK(A2737),"",IF($A2737=T$2,$C2737,T2736))</f>
        <v/>
      </c>
      <c r="U2737" s="9" t="str">
        <f aca="false">IF(ISBLANK(A2737),"",IF($A2737=U$2,$C2737,U2736))</f>
        <v/>
      </c>
      <c r="V2737" s="9" t="str">
        <f aca="false">IF(ISBLANK(A2737),"",IF($A2737=V$2,$C2737,V2736))</f>
        <v/>
      </c>
      <c r="W2737" s="9" t="str">
        <f aca="false">IF(ISBLANK(A2737),"",IF($A2737=W$2,$C2737,W2736))</f>
        <v/>
      </c>
    </row>
    <row r="2738" customFormat="false" ht="14.1" hidden="false" customHeight="false" outlineLevel="0" collapsed="false">
      <c r="H2738" s="8" t="n">
        <f aca="false">IF(ISBLANK(D2738),,LEFT(D2738,LEN(D2738)-6)*1)</f>
        <v>0</v>
      </c>
      <c r="I2738" s="9" t="str">
        <f aca="false">IF(ISBLANK(A2738),"",-B2738*C2738)</f>
        <v/>
      </c>
      <c r="J2738" s="9" t="str">
        <f aca="false">IF(ISBLANK(A2738),"",-SUM(I$3:I2738))</f>
        <v/>
      </c>
      <c r="K2738" s="9" t="str">
        <f aca="false">IF(ISBLANK(A2738),"",SUMPRODUCT(O2738:R2738,T2738:W2738)-J2738)</f>
        <v/>
      </c>
      <c r="L2738" s="5" t="str">
        <f aca="false">IF(ISBLANK(A2738),"",K2738/$M$1)</f>
        <v/>
      </c>
      <c r="M2738" s="5" t="str">
        <f aca="false">IF(ISBLANK(A2738),"",K2738/($M$1+SUM(K$3:K2737)))</f>
        <v/>
      </c>
      <c r="N2738" s="0" t="str">
        <f aca="false">IF(ISBLANK(A2738),"",IF(H2739=0,NETWORKDAYS($H$3,H2738,holiday!$B$2:$B$10),IF(DAY(H2738)&lt;DAY(H2739),NETWORKDAYS($H$3,H2738,holiday!$B$2:$B$10),0)))</f>
        <v/>
      </c>
      <c r="O2738" s="0" t="str">
        <f aca="false">IF(ISBLANK(A2738),"",SUMIF($A$3:$A2738,O$2,$B$3:$B2738))</f>
        <v/>
      </c>
      <c r="P2738" s="0" t="str">
        <f aca="false">IF(ISBLANK(A2738),"",SUMIF($A$3:$A2738,P$2,$B$3:$B2738))</f>
        <v/>
      </c>
      <c r="Q2738" s="0" t="str">
        <f aca="false">IF(ISBLANK(A2738),"",SUMIF($A$3:$A2738,Q$2,$B$3:$B2738))</f>
        <v/>
      </c>
      <c r="R2738" s="0" t="str">
        <f aca="false">IF(ISBLANK(A2738),"",SUMIF($A$3:$A2738,R$2,$B$3:$B2738))</f>
        <v/>
      </c>
      <c r="T2738" s="9" t="str">
        <f aca="false">IF(ISBLANK(A2738),"",IF($A2738=T$2,$C2738,T2737))</f>
        <v/>
      </c>
      <c r="U2738" s="9" t="str">
        <f aca="false">IF(ISBLANK(A2738),"",IF($A2738=U$2,$C2738,U2737))</f>
        <v/>
      </c>
      <c r="V2738" s="9" t="str">
        <f aca="false">IF(ISBLANK(A2738),"",IF($A2738=V$2,$C2738,V2737))</f>
        <v/>
      </c>
      <c r="W2738" s="9" t="str">
        <f aca="false">IF(ISBLANK(A2738),"",IF($A2738=W$2,$C2738,W2737))</f>
        <v/>
      </c>
    </row>
    <row r="2739" customFormat="false" ht="14.1" hidden="false" customHeight="false" outlineLevel="0" collapsed="false">
      <c r="H2739" s="8" t="n">
        <f aca="false">IF(ISBLANK(D2739),,LEFT(D2739,LEN(D2739)-6)*1)</f>
        <v>0</v>
      </c>
      <c r="I2739" s="9" t="str">
        <f aca="false">IF(ISBLANK(A2739),"",-B2739*C2739)</f>
        <v/>
      </c>
      <c r="J2739" s="9" t="str">
        <f aca="false">IF(ISBLANK(A2739),"",-SUM(I$3:I2739))</f>
        <v/>
      </c>
      <c r="K2739" s="9" t="str">
        <f aca="false">IF(ISBLANK(A2739),"",SUMPRODUCT(O2739:R2739,T2739:W2739)-J2739)</f>
        <v/>
      </c>
      <c r="L2739" s="5" t="str">
        <f aca="false">IF(ISBLANK(A2739),"",K2739/$M$1)</f>
        <v/>
      </c>
      <c r="M2739" s="5" t="str">
        <f aca="false">IF(ISBLANK(A2739),"",K2739/($M$1+SUM(K$3:K2738)))</f>
        <v/>
      </c>
      <c r="N2739" s="0" t="str">
        <f aca="false">IF(ISBLANK(A2739),"",IF(H2740=0,NETWORKDAYS($H$3,H2739,holiday!$B$2:$B$10),IF(DAY(H2739)&lt;DAY(H2740),NETWORKDAYS($H$3,H2739,holiday!$B$2:$B$10),0)))</f>
        <v/>
      </c>
      <c r="O2739" s="0" t="str">
        <f aca="false">IF(ISBLANK(A2739),"",SUMIF($A$3:$A2739,O$2,$B$3:$B2739))</f>
        <v/>
      </c>
      <c r="P2739" s="0" t="str">
        <f aca="false">IF(ISBLANK(A2739),"",SUMIF($A$3:$A2739,P$2,$B$3:$B2739))</f>
        <v/>
      </c>
      <c r="Q2739" s="0" t="str">
        <f aca="false">IF(ISBLANK(A2739),"",SUMIF($A$3:$A2739,Q$2,$B$3:$B2739))</f>
        <v/>
      </c>
      <c r="R2739" s="0" t="str">
        <f aca="false">IF(ISBLANK(A2739),"",SUMIF($A$3:$A2739,R$2,$B$3:$B2739))</f>
        <v/>
      </c>
      <c r="T2739" s="9" t="str">
        <f aca="false">IF(ISBLANK(A2739),"",IF($A2739=T$2,$C2739,T2738))</f>
        <v/>
      </c>
      <c r="U2739" s="9" t="str">
        <f aca="false">IF(ISBLANK(A2739),"",IF($A2739=U$2,$C2739,U2738))</f>
        <v/>
      </c>
      <c r="V2739" s="9" t="str">
        <f aca="false">IF(ISBLANK(A2739),"",IF($A2739=V$2,$C2739,V2738))</f>
        <v/>
      </c>
      <c r="W2739" s="9" t="str">
        <f aca="false">IF(ISBLANK(A2739),"",IF($A2739=W$2,$C2739,W2738))</f>
        <v/>
      </c>
    </row>
    <row r="2740" customFormat="false" ht="14.1" hidden="false" customHeight="false" outlineLevel="0" collapsed="false">
      <c r="H2740" s="8" t="n">
        <f aca="false">IF(ISBLANK(D2740),,LEFT(D2740,LEN(D2740)-6)*1)</f>
        <v>0</v>
      </c>
      <c r="I2740" s="9" t="str">
        <f aca="false">IF(ISBLANK(A2740),"",-B2740*C2740)</f>
        <v/>
      </c>
      <c r="J2740" s="9" t="str">
        <f aca="false">IF(ISBLANK(A2740),"",-SUM(I$3:I2740))</f>
        <v/>
      </c>
      <c r="K2740" s="9" t="str">
        <f aca="false">IF(ISBLANK(A2740),"",SUMPRODUCT(O2740:R2740,T2740:W2740)-J2740)</f>
        <v/>
      </c>
      <c r="L2740" s="5" t="str">
        <f aca="false">IF(ISBLANK(A2740),"",K2740/$M$1)</f>
        <v/>
      </c>
      <c r="M2740" s="5" t="str">
        <f aca="false">IF(ISBLANK(A2740),"",K2740/($M$1+SUM(K$3:K2739)))</f>
        <v/>
      </c>
      <c r="N2740" s="0" t="str">
        <f aca="false">IF(ISBLANK(A2740),"",IF(H2741=0,NETWORKDAYS($H$3,H2740,holiday!$B$2:$B$10),IF(DAY(H2740)&lt;DAY(H2741),NETWORKDAYS($H$3,H2740,holiday!$B$2:$B$10),0)))</f>
        <v/>
      </c>
      <c r="O2740" s="0" t="str">
        <f aca="false">IF(ISBLANK(A2740),"",SUMIF($A$3:$A2740,O$2,$B$3:$B2740))</f>
        <v/>
      </c>
      <c r="P2740" s="0" t="str">
        <f aca="false">IF(ISBLANK(A2740),"",SUMIF($A$3:$A2740,P$2,$B$3:$B2740))</f>
        <v/>
      </c>
      <c r="Q2740" s="0" t="str">
        <f aca="false">IF(ISBLANK(A2740),"",SUMIF($A$3:$A2740,Q$2,$B$3:$B2740))</f>
        <v/>
      </c>
      <c r="R2740" s="0" t="str">
        <f aca="false">IF(ISBLANK(A2740),"",SUMIF($A$3:$A2740,R$2,$B$3:$B2740))</f>
        <v/>
      </c>
      <c r="T2740" s="9" t="str">
        <f aca="false">IF(ISBLANK(A2740),"",IF($A2740=T$2,$C2740,T2739))</f>
        <v/>
      </c>
      <c r="U2740" s="9" t="str">
        <f aca="false">IF(ISBLANK(A2740),"",IF($A2740=U$2,$C2740,U2739))</f>
        <v/>
      </c>
      <c r="V2740" s="9" t="str">
        <f aca="false">IF(ISBLANK(A2740),"",IF($A2740=V$2,$C2740,V2739))</f>
        <v/>
      </c>
      <c r="W2740" s="9" t="str">
        <f aca="false">IF(ISBLANK(A2740),"",IF($A2740=W$2,$C2740,W2739))</f>
        <v/>
      </c>
    </row>
    <row r="2741" customFormat="false" ht="14.1" hidden="false" customHeight="false" outlineLevel="0" collapsed="false">
      <c r="H2741" s="8" t="n">
        <f aca="false">IF(ISBLANK(D2741),,LEFT(D2741,LEN(D2741)-6)*1)</f>
        <v>0</v>
      </c>
      <c r="I2741" s="9" t="str">
        <f aca="false">IF(ISBLANK(A2741),"",-B2741*C2741)</f>
        <v/>
      </c>
      <c r="J2741" s="9" t="str">
        <f aca="false">IF(ISBLANK(A2741),"",-SUM(I$3:I2741))</f>
        <v/>
      </c>
      <c r="K2741" s="9" t="str">
        <f aca="false">IF(ISBLANK(A2741),"",SUMPRODUCT(O2741:R2741,T2741:W2741)-J2741)</f>
        <v/>
      </c>
      <c r="L2741" s="5" t="str">
        <f aca="false">IF(ISBLANK(A2741),"",K2741/$M$1)</f>
        <v/>
      </c>
      <c r="M2741" s="5" t="str">
        <f aca="false">IF(ISBLANK(A2741),"",K2741/($M$1+SUM(K$3:K2740)))</f>
        <v/>
      </c>
      <c r="N2741" s="0" t="str">
        <f aca="false">IF(ISBLANK(A2741),"",IF(H2742=0,NETWORKDAYS($H$3,H2741,holiday!$B$2:$B$10),IF(DAY(H2741)&lt;DAY(H2742),NETWORKDAYS($H$3,H2741,holiday!$B$2:$B$10),0)))</f>
        <v/>
      </c>
      <c r="O2741" s="0" t="str">
        <f aca="false">IF(ISBLANK(A2741),"",SUMIF($A$3:$A2741,O$2,$B$3:$B2741))</f>
        <v/>
      </c>
      <c r="P2741" s="0" t="str">
        <f aca="false">IF(ISBLANK(A2741),"",SUMIF($A$3:$A2741,P$2,$B$3:$B2741))</f>
        <v/>
      </c>
      <c r="Q2741" s="0" t="str">
        <f aca="false">IF(ISBLANK(A2741),"",SUMIF($A$3:$A2741,Q$2,$B$3:$B2741))</f>
        <v/>
      </c>
      <c r="R2741" s="0" t="str">
        <f aca="false">IF(ISBLANK(A2741),"",SUMIF($A$3:$A2741,R$2,$B$3:$B2741))</f>
        <v/>
      </c>
      <c r="T2741" s="9" t="str">
        <f aca="false">IF(ISBLANK(A2741),"",IF($A2741=T$2,$C2741,T2740))</f>
        <v/>
      </c>
      <c r="U2741" s="9" t="str">
        <f aca="false">IF(ISBLANK(A2741),"",IF($A2741=U$2,$C2741,U2740))</f>
        <v/>
      </c>
      <c r="V2741" s="9" t="str">
        <f aca="false">IF(ISBLANK(A2741),"",IF($A2741=V$2,$C2741,V2740))</f>
        <v/>
      </c>
      <c r="W2741" s="9" t="str">
        <f aca="false">IF(ISBLANK(A2741),"",IF($A2741=W$2,$C2741,W2740))</f>
        <v/>
      </c>
    </row>
    <row r="2742" customFormat="false" ht="14.1" hidden="false" customHeight="false" outlineLevel="0" collapsed="false">
      <c r="H2742" s="8" t="n">
        <f aca="false">IF(ISBLANK(D2742),,LEFT(D2742,LEN(D2742)-6)*1)</f>
        <v>0</v>
      </c>
      <c r="I2742" s="9" t="str">
        <f aca="false">IF(ISBLANK(A2742),"",-B2742*C2742)</f>
        <v/>
      </c>
      <c r="J2742" s="9" t="str">
        <f aca="false">IF(ISBLANK(A2742),"",-SUM(I$3:I2742))</f>
        <v/>
      </c>
      <c r="K2742" s="9" t="str">
        <f aca="false">IF(ISBLANK(A2742),"",SUMPRODUCT(O2742:R2742,T2742:W2742)-J2742)</f>
        <v/>
      </c>
      <c r="L2742" s="5" t="str">
        <f aca="false">IF(ISBLANK(A2742),"",K2742/$M$1)</f>
        <v/>
      </c>
      <c r="M2742" s="5" t="str">
        <f aca="false">IF(ISBLANK(A2742),"",K2742/($M$1+SUM(K$3:K2741)))</f>
        <v/>
      </c>
      <c r="N2742" s="0" t="str">
        <f aca="false">IF(ISBLANK(A2742),"",IF(H2743=0,NETWORKDAYS($H$3,H2742,holiday!$B$2:$B$10),IF(DAY(H2742)&lt;DAY(H2743),NETWORKDAYS($H$3,H2742,holiday!$B$2:$B$10),0)))</f>
        <v/>
      </c>
      <c r="O2742" s="0" t="str">
        <f aca="false">IF(ISBLANK(A2742),"",SUMIF($A$3:$A2742,O$2,$B$3:$B2742))</f>
        <v/>
      </c>
      <c r="P2742" s="0" t="str">
        <f aca="false">IF(ISBLANK(A2742),"",SUMIF($A$3:$A2742,P$2,$B$3:$B2742))</f>
        <v/>
      </c>
      <c r="Q2742" s="0" t="str">
        <f aca="false">IF(ISBLANK(A2742),"",SUMIF($A$3:$A2742,Q$2,$B$3:$B2742))</f>
        <v/>
      </c>
      <c r="R2742" s="0" t="str">
        <f aca="false">IF(ISBLANK(A2742),"",SUMIF($A$3:$A2742,R$2,$B$3:$B2742))</f>
        <v/>
      </c>
      <c r="T2742" s="9" t="str">
        <f aca="false">IF(ISBLANK(A2742),"",IF($A2742=T$2,$C2742,T2741))</f>
        <v/>
      </c>
      <c r="U2742" s="9" t="str">
        <f aca="false">IF(ISBLANK(A2742),"",IF($A2742=U$2,$C2742,U2741))</f>
        <v/>
      </c>
      <c r="V2742" s="9" t="str">
        <f aca="false">IF(ISBLANK(A2742),"",IF($A2742=V$2,$C2742,V2741))</f>
        <v/>
      </c>
      <c r="W2742" s="9" t="str">
        <f aca="false">IF(ISBLANK(A2742),"",IF($A2742=W$2,$C2742,W2741))</f>
        <v/>
      </c>
    </row>
    <row r="2743" customFormat="false" ht="14.1" hidden="false" customHeight="false" outlineLevel="0" collapsed="false">
      <c r="H2743" s="8" t="n">
        <f aca="false">IF(ISBLANK(D2743),,LEFT(D2743,LEN(D2743)-6)*1)</f>
        <v>0</v>
      </c>
      <c r="I2743" s="9" t="str">
        <f aca="false">IF(ISBLANK(A2743),"",-B2743*C2743)</f>
        <v/>
      </c>
      <c r="J2743" s="9" t="str">
        <f aca="false">IF(ISBLANK(A2743),"",-SUM(I$3:I2743))</f>
        <v/>
      </c>
      <c r="K2743" s="9" t="str">
        <f aca="false">IF(ISBLANK(A2743),"",SUMPRODUCT(O2743:R2743,T2743:W2743)-J2743)</f>
        <v/>
      </c>
      <c r="L2743" s="5" t="str">
        <f aca="false">IF(ISBLANK(A2743),"",K2743/$M$1)</f>
        <v/>
      </c>
      <c r="M2743" s="5" t="str">
        <f aca="false">IF(ISBLANK(A2743),"",K2743/($M$1+SUM(K$3:K2742)))</f>
        <v/>
      </c>
      <c r="N2743" s="0" t="str">
        <f aca="false">IF(ISBLANK(A2743),"",IF(H2744=0,NETWORKDAYS($H$3,H2743,holiday!$B$2:$B$10),IF(DAY(H2743)&lt;DAY(H2744),NETWORKDAYS($H$3,H2743,holiday!$B$2:$B$10),0)))</f>
        <v/>
      </c>
      <c r="O2743" s="0" t="str">
        <f aca="false">IF(ISBLANK(A2743),"",SUMIF($A$3:$A2743,O$2,$B$3:$B2743))</f>
        <v/>
      </c>
      <c r="P2743" s="0" t="str">
        <f aca="false">IF(ISBLANK(A2743),"",SUMIF($A$3:$A2743,P$2,$B$3:$B2743))</f>
        <v/>
      </c>
      <c r="Q2743" s="0" t="str">
        <f aca="false">IF(ISBLANK(A2743),"",SUMIF($A$3:$A2743,Q$2,$B$3:$B2743))</f>
        <v/>
      </c>
      <c r="R2743" s="0" t="str">
        <f aca="false">IF(ISBLANK(A2743),"",SUMIF($A$3:$A2743,R$2,$B$3:$B2743))</f>
        <v/>
      </c>
      <c r="T2743" s="9" t="str">
        <f aca="false">IF(ISBLANK(A2743),"",IF($A2743=T$2,$C2743,T2742))</f>
        <v/>
      </c>
      <c r="U2743" s="9" t="str">
        <f aca="false">IF(ISBLANK(A2743),"",IF($A2743=U$2,$C2743,U2742))</f>
        <v/>
      </c>
      <c r="V2743" s="9" t="str">
        <f aca="false">IF(ISBLANK(A2743),"",IF($A2743=V$2,$C2743,V2742))</f>
        <v/>
      </c>
      <c r="W2743" s="9" t="str">
        <f aca="false">IF(ISBLANK(A2743),"",IF($A2743=W$2,$C2743,W2742))</f>
        <v/>
      </c>
    </row>
    <row r="2744" customFormat="false" ht="14.1" hidden="false" customHeight="false" outlineLevel="0" collapsed="false">
      <c r="H2744" s="8" t="n">
        <f aca="false">IF(ISBLANK(D2744),,LEFT(D2744,LEN(D2744)-6)*1)</f>
        <v>0</v>
      </c>
      <c r="I2744" s="9" t="str">
        <f aca="false">IF(ISBLANK(A2744),"",-B2744*C2744)</f>
        <v/>
      </c>
      <c r="J2744" s="9" t="str">
        <f aca="false">IF(ISBLANK(A2744),"",-SUM(I$3:I2744))</f>
        <v/>
      </c>
      <c r="K2744" s="9" t="str">
        <f aca="false">IF(ISBLANK(A2744),"",SUMPRODUCT(O2744:R2744,T2744:W2744)-J2744)</f>
        <v/>
      </c>
      <c r="L2744" s="5" t="str">
        <f aca="false">IF(ISBLANK(A2744),"",K2744/$M$1)</f>
        <v/>
      </c>
      <c r="M2744" s="5" t="str">
        <f aca="false">IF(ISBLANK(A2744),"",K2744/($M$1+SUM(K$3:K2743)))</f>
        <v/>
      </c>
      <c r="N2744" s="0" t="str">
        <f aca="false">IF(ISBLANK(A2744),"",IF(H2745=0,NETWORKDAYS($H$3,H2744,holiday!$B$2:$B$10),IF(DAY(H2744)&lt;DAY(H2745),NETWORKDAYS($H$3,H2744,holiday!$B$2:$B$10),0)))</f>
        <v/>
      </c>
      <c r="O2744" s="0" t="str">
        <f aca="false">IF(ISBLANK(A2744),"",SUMIF($A$3:$A2744,O$2,$B$3:$B2744))</f>
        <v/>
      </c>
      <c r="P2744" s="0" t="str">
        <f aca="false">IF(ISBLANK(A2744),"",SUMIF($A$3:$A2744,P$2,$B$3:$B2744))</f>
        <v/>
      </c>
      <c r="Q2744" s="0" t="str">
        <f aca="false">IF(ISBLANK(A2744),"",SUMIF($A$3:$A2744,Q$2,$B$3:$B2744))</f>
        <v/>
      </c>
      <c r="R2744" s="0" t="str">
        <f aca="false">IF(ISBLANK(A2744),"",SUMIF($A$3:$A2744,R$2,$B$3:$B2744))</f>
        <v/>
      </c>
      <c r="T2744" s="9" t="str">
        <f aca="false">IF(ISBLANK(A2744),"",IF($A2744=T$2,$C2744,T2743))</f>
        <v/>
      </c>
      <c r="U2744" s="9" t="str">
        <f aca="false">IF(ISBLANK(A2744),"",IF($A2744=U$2,$C2744,U2743))</f>
        <v/>
      </c>
      <c r="V2744" s="9" t="str">
        <f aca="false">IF(ISBLANK(A2744),"",IF($A2744=V$2,$C2744,V2743))</f>
        <v/>
      </c>
      <c r="W2744" s="9" t="str">
        <f aca="false">IF(ISBLANK(A2744),"",IF($A2744=W$2,$C2744,W2743))</f>
        <v/>
      </c>
    </row>
    <row r="2745" customFormat="false" ht="14.1" hidden="false" customHeight="false" outlineLevel="0" collapsed="false">
      <c r="H2745" s="8" t="n">
        <f aca="false">IF(ISBLANK(D2745),,LEFT(D2745,LEN(D2745)-6)*1)</f>
        <v>0</v>
      </c>
      <c r="I2745" s="9" t="str">
        <f aca="false">IF(ISBLANK(A2745),"",-B2745*C2745)</f>
        <v/>
      </c>
      <c r="J2745" s="9" t="str">
        <f aca="false">IF(ISBLANK(A2745),"",-SUM(I$3:I2745))</f>
        <v/>
      </c>
      <c r="K2745" s="9" t="str">
        <f aca="false">IF(ISBLANK(A2745),"",SUMPRODUCT(O2745:R2745,T2745:W2745)-J2745)</f>
        <v/>
      </c>
      <c r="L2745" s="5" t="str">
        <f aca="false">IF(ISBLANK(A2745),"",K2745/$M$1)</f>
        <v/>
      </c>
      <c r="M2745" s="5" t="str">
        <f aca="false">IF(ISBLANK(A2745),"",K2745/($M$1+SUM(K$3:K2744)))</f>
        <v/>
      </c>
      <c r="N2745" s="0" t="str">
        <f aca="false">IF(ISBLANK(A2745),"",IF(H2746=0,NETWORKDAYS($H$3,H2745,holiday!$B$2:$B$10),IF(DAY(H2745)&lt;DAY(H2746),NETWORKDAYS($H$3,H2745,holiday!$B$2:$B$10),0)))</f>
        <v/>
      </c>
      <c r="O2745" s="0" t="str">
        <f aca="false">IF(ISBLANK(A2745),"",SUMIF($A$3:$A2745,O$2,$B$3:$B2745))</f>
        <v/>
      </c>
      <c r="P2745" s="0" t="str">
        <f aca="false">IF(ISBLANK(A2745),"",SUMIF($A$3:$A2745,P$2,$B$3:$B2745))</f>
        <v/>
      </c>
      <c r="Q2745" s="0" t="str">
        <f aca="false">IF(ISBLANK(A2745),"",SUMIF($A$3:$A2745,Q$2,$B$3:$B2745))</f>
        <v/>
      </c>
      <c r="R2745" s="0" t="str">
        <f aca="false">IF(ISBLANK(A2745),"",SUMIF($A$3:$A2745,R$2,$B$3:$B2745))</f>
        <v/>
      </c>
      <c r="T2745" s="9" t="str">
        <f aca="false">IF(ISBLANK(A2745),"",IF($A2745=T$2,$C2745,T2744))</f>
        <v/>
      </c>
      <c r="U2745" s="9" t="str">
        <f aca="false">IF(ISBLANK(A2745),"",IF($A2745=U$2,$C2745,U2744))</f>
        <v/>
      </c>
      <c r="V2745" s="9" t="str">
        <f aca="false">IF(ISBLANK(A2745),"",IF($A2745=V$2,$C2745,V2744))</f>
        <v/>
      </c>
      <c r="W2745" s="9" t="str">
        <f aca="false">IF(ISBLANK(A2745),"",IF($A2745=W$2,$C2745,W2744))</f>
        <v/>
      </c>
    </row>
    <row r="2746" customFormat="false" ht="14.1" hidden="false" customHeight="false" outlineLevel="0" collapsed="false">
      <c r="H2746" s="8" t="n">
        <f aca="false">IF(ISBLANK(D2746),,LEFT(D2746,LEN(D2746)-6)*1)</f>
        <v>0</v>
      </c>
      <c r="I2746" s="9" t="str">
        <f aca="false">IF(ISBLANK(A2746),"",-B2746*C2746)</f>
        <v/>
      </c>
      <c r="J2746" s="9" t="str">
        <f aca="false">IF(ISBLANK(A2746),"",-SUM(I$3:I2746))</f>
        <v/>
      </c>
      <c r="K2746" s="9" t="str">
        <f aca="false">IF(ISBLANK(A2746),"",SUMPRODUCT(O2746:R2746,T2746:W2746)-J2746)</f>
        <v/>
      </c>
      <c r="L2746" s="5" t="str">
        <f aca="false">IF(ISBLANK(A2746),"",K2746/$M$1)</f>
        <v/>
      </c>
      <c r="M2746" s="5" t="str">
        <f aca="false">IF(ISBLANK(A2746),"",K2746/($M$1+SUM(K$3:K2745)))</f>
        <v/>
      </c>
      <c r="N2746" s="0" t="str">
        <f aca="false">IF(ISBLANK(A2746),"",IF(H2747=0,NETWORKDAYS($H$3,H2746,holiday!$B$2:$B$10),IF(DAY(H2746)&lt;DAY(H2747),NETWORKDAYS($H$3,H2746,holiday!$B$2:$B$10),0)))</f>
        <v/>
      </c>
      <c r="O2746" s="0" t="str">
        <f aca="false">IF(ISBLANK(A2746),"",SUMIF($A$3:$A2746,O$2,$B$3:$B2746))</f>
        <v/>
      </c>
      <c r="P2746" s="0" t="str">
        <f aca="false">IF(ISBLANK(A2746),"",SUMIF($A$3:$A2746,P$2,$B$3:$B2746))</f>
        <v/>
      </c>
      <c r="Q2746" s="0" t="str">
        <f aca="false">IF(ISBLANK(A2746),"",SUMIF($A$3:$A2746,Q$2,$B$3:$B2746))</f>
        <v/>
      </c>
      <c r="R2746" s="0" t="str">
        <f aca="false">IF(ISBLANK(A2746),"",SUMIF($A$3:$A2746,R$2,$B$3:$B2746))</f>
        <v/>
      </c>
      <c r="T2746" s="9" t="str">
        <f aca="false">IF(ISBLANK(A2746),"",IF($A2746=T$2,$C2746,T2745))</f>
        <v/>
      </c>
      <c r="U2746" s="9" t="str">
        <f aca="false">IF(ISBLANK(A2746),"",IF($A2746=U$2,$C2746,U2745))</f>
        <v/>
      </c>
      <c r="V2746" s="9" t="str">
        <f aca="false">IF(ISBLANK(A2746),"",IF($A2746=V$2,$C2746,V2745))</f>
        <v/>
      </c>
      <c r="W2746" s="9" t="str">
        <f aca="false">IF(ISBLANK(A2746),"",IF($A2746=W$2,$C2746,W2745))</f>
        <v/>
      </c>
    </row>
    <row r="2747" customFormat="false" ht="14.1" hidden="false" customHeight="false" outlineLevel="0" collapsed="false">
      <c r="H2747" s="8" t="n">
        <f aca="false">IF(ISBLANK(D2747),,LEFT(D2747,LEN(D2747)-6)*1)</f>
        <v>0</v>
      </c>
      <c r="I2747" s="9" t="str">
        <f aca="false">IF(ISBLANK(A2747),"",-B2747*C2747)</f>
        <v/>
      </c>
      <c r="J2747" s="9" t="str">
        <f aca="false">IF(ISBLANK(A2747),"",-SUM(I$3:I2747))</f>
        <v/>
      </c>
      <c r="K2747" s="9" t="str">
        <f aca="false">IF(ISBLANK(A2747),"",SUMPRODUCT(O2747:R2747,T2747:W2747)-J2747)</f>
        <v/>
      </c>
      <c r="L2747" s="5" t="str">
        <f aca="false">IF(ISBLANK(A2747),"",K2747/$M$1)</f>
        <v/>
      </c>
      <c r="M2747" s="5" t="str">
        <f aca="false">IF(ISBLANK(A2747),"",K2747/($M$1+SUM(K$3:K2746)))</f>
        <v/>
      </c>
      <c r="N2747" s="0" t="str">
        <f aca="false">IF(ISBLANK(A2747),"",IF(H2748=0,NETWORKDAYS($H$3,H2747,holiday!$B$2:$B$10),IF(DAY(H2747)&lt;DAY(H2748),NETWORKDAYS($H$3,H2747,holiday!$B$2:$B$10),0)))</f>
        <v/>
      </c>
      <c r="O2747" s="0" t="str">
        <f aca="false">IF(ISBLANK(A2747),"",SUMIF($A$3:$A2747,O$2,$B$3:$B2747))</f>
        <v/>
      </c>
      <c r="P2747" s="0" t="str">
        <f aca="false">IF(ISBLANK(A2747),"",SUMIF($A$3:$A2747,P$2,$B$3:$B2747))</f>
        <v/>
      </c>
      <c r="Q2747" s="0" t="str">
        <f aca="false">IF(ISBLANK(A2747),"",SUMIF($A$3:$A2747,Q$2,$B$3:$B2747))</f>
        <v/>
      </c>
      <c r="R2747" s="0" t="str">
        <f aca="false">IF(ISBLANK(A2747),"",SUMIF($A$3:$A2747,R$2,$B$3:$B2747))</f>
        <v/>
      </c>
      <c r="T2747" s="9" t="str">
        <f aca="false">IF(ISBLANK(A2747),"",IF($A2747=T$2,$C2747,T2746))</f>
        <v/>
      </c>
      <c r="U2747" s="9" t="str">
        <f aca="false">IF(ISBLANK(A2747),"",IF($A2747=U$2,$C2747,U2746))</f>
        <v/>
      </c>
      <c r="V2747" s="9" t="str">
        <f aca="false">IF(ISBLANK(A2747),"",IF($A2747=V$2,$C2747,V2746))</f>
        <v/>
      </c>
      <c r="W2747" s="9" t="str">
        <f aca="false">IF(ISBLANK(A2747),"",IF($A2747=W$2,$C2747,W2746))</f>
        <v/>
      </c>
    </row>
    <row r="2748" customFormat="false" ht="14.1" hidden="false" customHeight="false" outlineLevel="0" collapsed="false">
      <c r="H2748" s="8" t="n">
        <f aca="false">IF(ISBLANK(D2748),,LEFT(D2748,LEN(D2748)-6)*1)</f>
        <v>0</v>
      </c>
      <c r="I2748" s="9" t="str">
        <f aca="false">IF(ISBLANK(A2748),"",-B2748*C2748)</f>
        <v/>
      </c>
      <c r="J2748" s="9" t="str">
        <f aca="false">IF(ISBLANK(A2748),"",-SUM(I$3:I2748))</f>
        <v/>
      </c>
      <c r="K2748" s="9" t="str">
        <f aca="false">IF(ISBLANK(A2748),"",SUMPRODUCT(O2748:R2748,T2748:W2748)-J2748)</f>
        <v/>
      </c>
      <c r="L2748" s="5" t="str">
        <f aca="false">IF(ISBLANK(A2748),"",K2748/$M$1)</f>
        <v/>
      </c>
      <c r="M2748" s="5" t="str">
        <f aca="false">IF(ISBLANK(A2748),"",K2748/($M$1+SUM(K$3:K2747)))</f>
        <v/>
      </c>
      <c r="N2748" s="0" t="str">
        <f aca="false">IF(ISBLANK(A2748),"",IF(H2749=0,NETWORKDAYS($H$3,H2748,holiday!$B$2:$B$10),IF(DAY(H2748)&lt;DAY(H2749),NETWORKDAYS($H$3,H2748,holiday!$B$2:$B$10),0)))</f>
        <v/>
      </c>
      <c r="O2748" s="0" t="str">
        <f aca="false">IF(ISBLANK(A2748),"",SUMIF($A$3:$A2748,O$2,$B$3:$B2748))</f>
        <v/>
      </c>
      <c r="P2748" s="0" t="str">
        <f aca="false">IF(ISBLANK(A2748),"",SUMIF($A$3:$A2748,P$2,$B$3:$B2748))</f>
        <v/>
      </c>
      <c r="Q2748" s="0" t="str">
        <f aca="false">IF(ISBLANK(A2748),"",SUMIF($A$3:$A2748,Q$2,$B$3:$B2748))</f>
        <v/>
      </c>
      <c r="R2748" s="0" t="str">
        <f aca="false">IF(ISBLANK(A2748),"",SUMIF($A$3:$A2748,R$2,$B$3:$B2748))</f>
        <v/>
      </c>
      <c r="T2748" s="9" t="str">
        <f aca="false">IF(ISBLANK(A2748),"",IF($A2748=T$2,$C2748,T2747))</f>
        <v/>
      </c>
      <c r="U2748" s="9" t="str">
        <f aca="false">IF(ISBLANK(A2748),"",IF($A2748=U$2,$C2748,U2747))</f>
        <v/>
      </c>
      <c r="V2748" s="9" t="str">
        <f aca="false">IF(ISBLANK(A2748),"",IF($A2748=V$2,$C2748,V2747))</f>
        <v/>
      </c>
      <c r="W2748" s="9" t="str">
        <f aca="false">IF(ISBLANK(A2748),"",IF($A2748=W$2,$C2748,W2747))</f>
        <v/>
      </c>
    </row>
    <row r="2749" customFormat="false" ht="14.1" hidden="false" customHeight="false" outlineLevel="0" collapsed="false">
      <c r="H2749" s="8" t="n">
        <f aca="false">IF(ISBLANK(D2749),,LEFT(D2749,LEN(D2749)-6)*1)</f>
        <v>0</v>
      </c>
      <c r="I2749" s="9" t="str">
        <f aca="false">IF(ISBLANK(A2749),"",-B2749*C2749)</f>
        <v/>
      </c>
      <c r="J2749" s="9" t="str">
        <f aca="false">IF(ISBLANK(A2749),"",-SUM(I$3:I2749))</f>
        <v/>
      </c>
      <c r="K2749" s="9" t="str">
        <f aca="false">IF(ISBLANK(A2749),"",SUMPRODUCT(O2749:R2749,T2749:W2749)-J2749)</f>
        <v/>
      </c>
      <c r="L2749" s="5" t="str">
        <f aca="false">IF(ISBLANK(A2749),"",K2749/$M$1)</f>
        <v/>
      </c>
      <c r="M2749" s="5" t="str">
        <f aca="false">IF(ISBLANK(A2749),"",K2749/($M$1+SUM(K$3:K2748)))</f>
        <v/>
      </c>
      <c r="N2749" s="0" t="str">
        <f aca="false">IF(ISBLANK(A2749),"",IF(H2750=0,NETWORKDAYS($H$3,H2749,holiday!$B$2:$B$10),IF(DAY(H2749)&lt;DAY(H2750),NETWORKDAYS($H$3,H2749,holiday!$B$2:$B$10),0)))</f>
        <v/>
      </c>
      <c r="O2749" s="0" t="str">
        <f aca="false">IF(ISBLANK(A2749),"",SUMIF($A$3:$A2749,O$2,$B$3:$B2749))</f>
        <v/>
      </c>
      <c r="P2749" s="0" t="str">
        <f aca="false">IF(ISBLANK(A2749),"",SUMIF($A$3:$A2749,P$2,$B$3:$B2749))</f>
        <v/>
      </c>
      <c r="Q2749" s="0" t="str">
        <f aca="false">IF(ISBLANK(A2749),"",SUMIF($A$3:$A2749,Q$2,$B$3:$B2749))</f>
        <v/>
      </c>
      <c r="R2749" s="0" t="str">
        <f aca="false">IF(ISBLANK(A2749),"",SUMIF($A$3:$A2749,R$2,$B$3:$B2749))</f>
        <v/>
      </c>
      <c r="T2749" s="9" t="str">
        <f aca="false">IF(ISBLANK(A2749),"",IF($A2749=T$2,$C2749,T2748))</f>
        <v/>
      </c>
      <c r="U2749" s="9" t="str">
        <f aca="false">IF(ISBLANK(A2749),"",IF($A2749=U$2,$C2749,U2748))</f>
        <v/>
      </c>
      <c r="V2749" s="9" t="str">
        <f aca="false">IF(ISBLANK(A2749),"",IF($A2749=V$2,$C2749,V2748))</f>
        <v/>
      </c>
      <c r="W2749" s="9" t="str">
        <f aca="false">IF(ISBLANK(A2749),"",IF($A2749=W$2,$C2749,W2748))</f>
        <v/>
      </c>
    </row>
    <row r="2750" customFormat="false" ht="14.1" hidden="false" customHeight="false" outlineLevel="0" collapsed="false">
      <c r="H2750" s="8" t="n">
        <f aca="false">IF(ISBLANK(D2750),,LEFT(D2750,LEN(D2750)-6)*1)</f>
        <v>0</v>
      </c>
      <c r="I2750" s="9" t="str">
        <f aca="false">IF(ISBLANK(A2750),"",-B2750*C2750)</f>
        <v/>
      </c>
      <c r="J2750" s="9" t="str">
        <f aca="false">IF(ISBLANK(A2750),"",-SUM(I$3:I2750))</f>
        <v/>
      </c>
      <c r="K2750" s="9" t="str">
        <f aca="false">IF(ISBLANK(A2750),"",SUMPRODUCT(O2750:R2750,T2750:W2750)-J2750)</f>
        <v/>
      </c>
      <c r="L2750" s="5" t="str">
        <f aca="false">IF(ISBLANK(A2750),"",K2750/$M$1)</f>
        <v/>
      </c>
      <c r="M2750" s="5" t="str">
        <f aca="false">IF(ISBLANK(A2750),"",K2750/($M$1+SUM(K$3:K2749)))</f>
        <v/>
      </c>
      <c r="N2750" s="0" t="str">
        <f aca="false">IF(ISBLANK(A2750),"",IF(H2751=0,NETWORKDAYS($H$3,H2750,holiday!$B$2:$B$10),IF(DAY(H2750)&lt;DAY(H2751),NETWORKDAYS($H$3,H2750,holiday!$B$2:$B$10),0)))</f>
        <v/>
      </c>
      <c r="O2750" s="0" t="str">
        <f aca="false">IF(ISBLANK(A2750),"",SUMIF($A$3:$A2750,O$2,$B$3:$B2750))</f>
        <v/>
      </c>
      <c r="P2750" s="0" t="str">
        <f aca="false">IF(ISBLANK(A2750),"",SUMIF($A$3:$A2750,P$2,$B$3:$B2750))</f>
        <v/>
      </c>
      <c r="Q2750" s="0" t="str">
        <f aca="false">IF(ISBLANK(A2750),"",SUMIF($A$3:$A2750,Q$2,$B$3:$B2750))</f>
        <v/>
      </c>
      <c r="R2750" s="0" t="str">
        <f aca="false">IF(ISBLANK(A2750),"",SUMIF($A$3:$A2750,R$2,$B$3:$B2750))</f>
        <v/>
      </c>
      <c r="T2750" s="9" t="str">
        <f aca="false">IF(ISBLANK(A2750),"",IF($A2750=T$2,$C2750,T2749))</f>
        <v/>
      </c>
      <c r="U2750" s="9" t="str">
        <f aca="false">IF(ISBLANK(A2750),"",IF($A2750=U$2,$C2750,U2749))</f>
        <v/>
      </c>
      <c r="V2750" s="9" t="str">
        <f aca="false">IF(ISBLANK(A2750),"",IF($A2750=V$2,$C2750,V2749))</f>
        <v/>
      </c>
      <c r="W2750" s="9" t="str">
        <f aca="false">IF(ISBLANK(A2750),"",IF($A2750=W$2,$C2750,W2749))</f>
        <v/>
      </c>
    </row>
    <row r="2751" customFormat="false" ht="14.1" hidden="false" customHeight="false" outlineLevel="0" collapsed="false">
      <c r="H2751" s="8" t="n">
        <f aca="false">IF(ISBLANK(D2751),,LEFT(D2751,LEN(D2751)-6)*1)</f>
        <v>0</v>
      </c>
      <c r="I2751" s="9" t="str">
        <f aca="false">IF(ISBLANK(A2751),"",-B2751*C2751)</f>
        <v/>
      </c>
      <c r="J2751" s="9" t="str">
        <f aca="false">IF(ISBLANK(A2751),"",-SUM(I$3:I2751))</f>
        <v/>
      </c>
      <c r="K2751" s="9" t="str">
        <f aca="false">IF(ISBLANK(A2751),"",SUMPRODUCT(O2751:R2751,T2751:W2751)-J2751)</f>
        <v/>
      </c>
      <c r="L2751" s="5" t="str">
        <f aca="false">IF(ISBLANK(A2751),"",K2751/$M$1)</f>
        <v/>
      </c>
      <c r="M2751" s="5" t="str">
        <f aca="false">IF(ISBLANK(A2751),"",K2751/($M$1+SUM(K$3:K2750)))</f>
        <v/>
      </c>
      <c r="N2751" s="0" t="str">
        <f aca="false">IF(ISBLANK(A2751),"",IF(H2752=0,NETWORKDAYS($H$3,H2751,holiday!$B$2:$B$10),IF(DAY(H2751)&lt;DAY(H2752),NETWORKDAYS($H$3,H2751,holiday!$B$2:$B$10),0)))</f>
        <v/>
      </c>
      <c r="O2751" s="0" t="str">
        <f aca="false">IF(ISBLANK(A2751),"",SUMIF($A$3:$A2751,O$2,$B$3:$B2751))</f>
        <v/>
      </c>
      <c r="P2751" s="0" t="str">
        <f aca="false">IF(ISBLANK(A2751),"",SUMIF($A$3:$A2751,P$2,$B$3:$B2751))</f>
        <v/>
      </c>
      <c r="Q2751" s="0" t="str">
        <f aca="false">IF(ISBLANK(A2751),"",SUMIF($A$3:$A2751,Q$2,$B$3:$B2751))</f>
        <v/>
      </c>
      <c r="R2751" s="0" t="str">
        <f aca="false">IF(ISBLANK(A2751),"",SUMIF($A$3:$A2751,R$2,$B$3:$B2751))</f>
        <v/>
      </c>
      <c r="T2751" s="9" t="str">
        <f aca="false">IF(ISBLANK(A2751),"",IF($A2751=T$2,$C2751,T2750))</f>
        <v/>
      </c>
      <c r="U2751" s="9" t="str">
        <f aca="false">IF(ISBLANK(A2751),"",IF($A2751=U$2,$C2751,U2750))</f>
        <v/>
      </c>
      <c r="V2751" s="9" t="str">
        <f aca="false">IF(ISBLANK(A2751),"",IF($A2751=V$2,$C2751,V2750))</f>
        <v/>
      </c>
      <c r="W2751" s="9" t="str">
        <f aca="false">IF(ISBLANK(A2751),"",IF($A2751=W$2,$C2751,W2750))</f>
        <v/>
      </c>
    </row>
    <row r="2752" customFormat="false" ht="14.1" hidden="false" customHeight="false" outlineLevel="0" collapsed="false">
      <c r="H2752" s="8" t="n">
        <f aca="false">IF(ISBLANK(D2752),,LEFT(D2752,LEN(D2752)-6)*1)</f>
        <v>0</v>
      </c>
      <c r="I2752" s="9" t="str">
        <f aca="false">IF(ISBLANK(A2752),"",-B2752*C2752)</f>
        <v/>
      </c>
      <c r="J2752" s="9" t="str">
        <f aca="false">IF(ISBLANK(A2752),"",-SUM(I$3:I2752))</f>
        <v/>
      </c>
      <c r="K2752" s="9" t="str">
        <f aca="false">IF(ISBLANK(A2752),"",SUMPRODUCT(O2752:R2752,T2752:W2752)-J2752)</f>
        <v/>
      </c>
      <c r="L2752" s="5" t="str">
        <f aca="false">IF(ISBLANK(A2752),"",K2752/$M$1)</f>
        <v/>
      </c>
      <c r="M2752" s="5" t="str">
        <f aca="false">IF(ISBLANK(A2752),"",K2752/($M$1+SUM(K$3:K2751)))</f>
        <v/>
      </c>
      <c r="N2752" s="0" t="str">
        <f aca="false">IF(ISBLANK(A2752),"",IF(H2753=0,NETWORKDAYS($H$3,H2752,holiday!$B$2:$B$10),IF(DAY(H2752)&lt;DAY(H2753),NETWORKDAYS($H$3,H2752,holiday!$B$2:$B$10),0)))</f>
        <v/>
      </c>
      <c r="O2752" s="0" t="str">
        <f aca="false">IF(ISBLANK(A2752),"",SUMIF($A$3:$A2752,O$2,$B$3:$B2752))</f>
        <v/>
      </c>
      <c r="P2752" s="0" t="str">
        <f aca="false">IF(ISBLANK(A2752),"",SUMIF($A$3:$A2752,P$2,$B$3:$B2752))</f>
        <v/>
      </c>
      <c r="Q2752" s="0" t="str">
        <f aca="false">IF(ISBLANK(A2752),"",SUMIF($A$3:$A2752,Q$2,$B$3:$B2752))</f>
        <v/>
      </c>
      <c r="R2752" s="0" t="str">
        <f aca="false">IF(ISBLANK(A2752),"",SUMIF($A$3:$A2752,R$2,$B$3:$B2752))</f>
        <v/>
      </c>
      <c r="T2752" s="9" t="str">
        <f aca="false">IF(ISBLANK(A2752),"",IF($A2752=T$2,$C2752,T2751))</f>
        <v/>
      </c>
      <c r="U2752" s="9" t="str">
        <f aca="false">IF(ISBLANK(A2752),"",IF($A2752=U$2,$C2752,U2751))</f>
        <v/>
      </c>
      <c r="V2752" s="9" t="str">
        <f aca="false">IF(ISBLANK(A2752),"",IF($A2752=V$2,$C2752,V2751))</f>
        <v/>
      </c>
      <c r="W2752" s="9" t="str">
        <f aca="false">IF(ISBLANK(A2752),"",IF($A2752=W$2,$C2752,W2751))</f>
        <v/>
      </c>
    </row>
    <row r="2753" customFormat="false" ht="14.1" hidden="false" customHeight="false" outlineLevel="0" collapsed="false">
      <c r="H2753" s="8" t="n">
        <f aca="false">IF(ISBLANK(D2753),,LEFT(D2753,LEN(D2753)-6)*1)</f>
        <v>0</v>
      </c>
      <c r="I2753" s="9" t="str">
        <f aca="false">IF(ISBLANK(A2753),"",-B2753*C2753)</f>
        <v/>
      </c>
      <c r="J2753" s="9" t="str">
        <f aca="false">IF(ISBLANK(A2753),"",-SUM(I$3:I2753))</f>
        <v/>
      </c>
      <c r="K2753" s="9" t="str">
        <f aca="false">IF(ISBLANK(A2753),"",SUMPRODUCT(O2753:R2753,T2753:W2753)-J2753)</f>
        <v/>
      </c>
      <c r="L2753" s="5" t="str">
        <f aca="false">IF(ISBLANK(A2753),"",K2753/$M$1)</f>
        <v/>
      </c>
      <c r="M2753" s="5" t="str">
        <f aca="false">IF(ISBLANK(A2753),"",K2753/($M$1+SUM(K$3:K2752)))</f>
        <v/>
      </c>
      <c r="N2753" s="0" t="str">
        <f aca="false">IF(ISBLANK(A2753),"",IF(H2754=0,NETWORKDAYS($H$3,H2753,holiday!$B$2:$B$10),IF(DAY(H2753)&lt;DAY(H2754),NETWORKDAYS($H$3,H2753,holiday!$B$2:$B$10),0)))</f>
        <v/>
      </c>
      <c r="O2753" s="0" t="str">
        <f aca="false">IF(ISBLANK(A2753),"",SUMIF($A$3:$A2753,O$2,$B$3:$B2753))</f>
        <v/>
      </c>
      <c r="P2753" s="0" t="str">
        <f aca="false">IF(ISBLANK(A2753),"",SUMIF($A$3:$A2753,P$2,$B$3:$B2753))</f>
        <v/>
      </c>
      <c r="Q2753" s="0" t="str">
        <f aca="false">IF(ISBLANK(A2753),"",SUMIF($A$3:$A2753,Q$2,$B$3:$B2753))</f>
        <v/>
      </c>
      <c r="R2753" s="0" t="str">
        <f aca="false">IF(ISBLANK(A2753),"",SUMIF($A$3:$A2753,R$2,$B$3:$B2753))</f>
        <v/>
      </c>
      <c r="T2753" s="9" t="str">
        <f aca="false">IF(ISBLANK(A2753),"",IF($A2753=T$2,$C2753,T2752))</f>
        <v/>
      </c>
      <c r="U2753" s="9" t="str">
        <f aca="false">IF(ISBLANK(A2753),"",IF($A2753=U$2,$C2753,U2752))</f>
        <v/>
      </c>
      <c r="V2753" s="9" t="str">
        <f aca="false">IF(ISBLANK(A2753),"",IF($A2753=V$2,$C2753,V2752))</f>
        <v/>
      </c>
      <c r="W2753" s="9" t="str">
        <f aca="false">IF(ISBLANK(A2753),"",IF($A2753=W$2,$C2753,W2752))</f>
        <v/>
      </c>
    </row>
    <row r="2754" customFormat="false" ht="14.1" hidden="false" customHeight="false" outlineLevel="0" collapsed="false">
      <c r="H2754" s="8" t="n">
        <f aca="false">IF(ISBLANK(D2754),,LEFT(D2754,LEN(D2754)-6)*1)</f>
        <v>0</v>
      </c>
      <c r="I2754" s="9" t="str">
        <f aca="false">IF(ISBLANK(A2754),"",-B2754*C2754)</f>
        <v/>
      </c>
      <c r="J2754" s="9" t="str">
        <f aca="false">IF(ISBLANK(A2754),"",-SUM(I$3:I2754))</f>
        <v/>
      </c>
      <c r="K2754" s="9" t="str">
        <f aca="false">IF(ISBLANK(A2754),"",SUMPRODUCT(O2754:R2754,T2754:W2754)-J2754)</f>
        <v/>
      </c>
      <c r="L2754" s="5" t="str">
        <f aca="false">IF(ISBLANK(A2754),"",K2754/$M$1)</f>
        <v/>
      </c>
      <c r="M2754" s="5" t="str">
        <f aca="false">IF(ISBLANK(A2754),"",K2754/($M$1+SUM(K$3:K2753)))</f>
        <v/>
      </c>
      <c r="N2754" s="0" t="str">
        <f aca="false">IF(ISBLANK(A2754),"",IF(H2755=0,NETWORKDAYS($H$3,H2754,holiday!$B$2:$B$10),IF(DAY(H2754)&lt;DAY(H2755),NETWORKDAYS($H$3,H2754,holiday!$B$2:$B$10),0)))</f>
        <v/>
      </c>
      <c r="O2754" s="0" t="str">
        <f aca="false">IF(ISBLANK(A2754),"",SUMIF($A$3:$A2754,O$2,$B$3:$B2754))</f>
        <v/>
      </c>
      <c r="P2754" s="0" t="str">
        <f aca="false">IF(ISBLANK(A2754),"",SUMIF($A$3:$A2754,P$2,$B$3:$B2754))</f>
        <v/>
      </c>
      <c r="Q2754" s="0" t="str">
        <f aca="false">IF(ISBLANK(A2754),"",SUMIF($A$3:$A2754,Q$2,$B$3:$B2754))</f>
        <v/>
      </c>
      <c r="R2754" s="0" t="str">
        <f aca="false">IF(ISBLANK(A2754),"",SUMIF($A$3:$A2754,R$2,$B$3:$B2754))</f>
        <v/>
      </c>
      <c r="T2754" s="9" t="str">
        <f aca="false">IF(ISBLANK(A2754),"",IF($A2754=T$2,$C2754,T2753))</f>
        <v/>
      </c>
      <c r="U2754" s="9" t="str">
        <f aca="false">IF(ISBLANK(A2754),"",IF($A2754=U$2,$C2754,U2753))</f>
        <v/>
      </c>
      <c r="V2754" s="9" t="str">
        <f aca="false">IF(ISBLANK(A2754),"",IF($A2754=V$2,$C2754,V2753))</f>
        <v/>
      </c>
      <c r="W2754" s="9" t="str">
        <f aca="false">IF(ISBLANK(A2754),"",IF($A2754=W$2,$C2754,W2753))</f>
        <v/>
      </c>
    </row>
    <row r="2755" customFormat="false" ht="14.1" hidden="false" customHeight="false" outlineLevel="0" collapsed="false">
      <c r="H2755" s="8" t="n">
        <f aca="false">IF(ISBLANK(D2755),,LEFT(D2755,LEN(D2755)-6)*1)</f>
        <v>0</v>
      </c>
      <c r="I2755" s="9" t="str">
        <f aca="false">IF(ISBLANK(A2755),"",-B2755*C2755)</f>
        <v/>
      </c>
      <c r="J2755" s="9" t="str">
        <f aca="false">IF(ISBLANK(A2755),"",-SUM(I$3:I2755))</f>
        <v/>
      </c>
      <c r="K2755" s="9" t="str">
        <f aca="false">IF(ISBLANK(A2755),"",SUMPRODUCT(O2755:R2755,T2755:W2755)-J2755)</f>
        <v/>
      </c>
      <c r="L2755" s="5" t="str">
        <f aca="false">IF(ISBLANK(A2755),"",K2755/$M$1)</f>
        <v/>
      </c>
      <c r="M2755" s="5" t="str">
        <f aca="false">IF(ISBLANK(A2755),"",K2755/($M$1+SUM(K$3:K2754)))</f>
        <v/>
      </c>
      <c r="N2755" s="0" t="str">
        <f aca="false">IF(ISBLANK(A2755),"",IF(H2756=0,NETWORKDAYS($H$3,H2755,holiday!$B$2:$B$10),IF(DAY(H2755)&lt;DAY(H2756),NETWORKDAYS($H$3,H2755,holiday!$B$2:$B$10),0)))</f>
        <v/>
      </c>
      <c r="O2755" s="0" t="str">
        <f aca="false">IF(ISBLANK(A2755),"",SUMIF($A$3:$A2755,O$2,$B$3:$B2755))</f>
        <v/>
      </c>
      <c r="P2755" s="0" t="str">
        <f aca="false">IF(ISBLANK(A2755),"",SUMIF($A$3:$A2755,P$2,$B$3:$B2755))</f>
        <v/>
      </c>
      <c r="Q2755" s="0" t="str">
        <f aca="false">IF(ISBLANK(A2755),"",SUMIF($A$3:$A2755,Q$2,$B$3:$B2755))</f>
        <v/>
      </c>
      <c r="R2755" s="0" t="str">
        <f aca="false">IF(ISBLANK(A2755),"",SUMIF($A$3:$A2755,R$2,$B$3:$B2755))</f>
        <v/>
      </c>
      <c r="T2755" s="9" t="str">
        <f aca="false">IF(ISBLANK(A2755),"",IF($A2755=T$2,$C2755,T2754))</f>
        <v/>
      </c>
      <c r="U2755" s="9" t="str">
        <f aca="false">IF(ISBLANK(A2755),"",IF($A2755=U$2,$C2755,U2754))</f>
        <v/>
      </c>
      <c r="V2755" s="9" t="str">
        <f aca="false">IF(ISBLANK(A2755),"",IF($A2755=V$2,$C2755,V2754))</f>
        <v/>
      </c>
      <c r="W2755" s="9" t="str">
        <f aca="false">IF(ISBLANK(A2755),"",IF($A2755=W$2,$C2755,W2754))</f>
        <v/>
      </c>
    </row>
    <row r="2756" customFormat="false" ht="14.1" hidden="false" customHeight="false" outlineLevel="0" collapsed="false">
      <c r="H2756" s="8" t="n">
        <f aca="false">IF(ISBLANK(D2756),,LEFT(D2756,LEN(D2756)-6)*1)</f>
        <v>0</v>
      </c>
      <c r="I2756" s="9" t="str">
        <f aca="false">IF(ISBLANK(A2756),"",-B2756*C2756)</f>
        <v/>
      </c>
      <c r="J2756" s="9" t="str">
        <f aca="false">IF(ISBLANK(A2756),"",-SUM(I$3:I2756))</f>
        <v/>
      </c>
      <c r="K2756" s="9" t="str">
        <f aca="false">IF(ISBLANK(A2756),"",SUMPRODUCT(O2756:R2756,T2756:W2756)-J2756)</f>
        <v/>
      </c>
      <c r="L2756" s="5" t="str">
        <f aca="false">IF(ISBLANK(A2756),"",K2756/$M$1)</f>
        <v/>
      </c>
      <c r="M2756" s="5" t="str">
        <f aca="false">IF(ISBLANK(A2756),"",K2756/($M$1+SUM(K$3:K2755)))</f>
        <v/>
      </c>
      <c r="N2756" s="0" t="str">
        <f aca="false">IF(ISBLANK(A2756),"",IF(H2757=0,NETWORKDAYS($H$3,H2756,holiday!$B$2:$B$10),IF(DAY(H2756)&lt;DAY(H2757),NETWORKDAYS($H$3,H2756,holiday!$B$2:$B$10),0)))</f>
        <v/>
      </c>
      <c r="O2756" s="0" t="str">
        <f aca="false">IF(ISBLANK(A2756),"",SUMIF($A$3:$A2756,O$2,$B$3:$B2756))</f>
        <v/>
      </c>
      <c r="P2756" s="0" t="str">
        <f aca="false">IF(ISBLANK(A2756),"",SUMIF($A$3:$A2756,P$2,$B$3:$B2756))</f>
        <v/>
      </c>
      <c r="Q2756" s="0" t="str">
        <f aca="false">IF(ISBLANK(A2756),"",SUMIF($A$3:$A2756,Q$2,$B$3:$B2756))</f>
        <v/>
      </c>
      <c r="R2756" s="0" t="str">
        <f aca="false">IF(ISBLANK(A2756),"",SUMIF($A$3:$A2756,R$2,$B$3:$B2756))</f>
        <v/>
      </c>
      <c r="T2756" s="9" t="str">
        <f aca="false">IF(ISBLANK(A2756),"",IF($A2756=T$2,$C2756,T2755))</f>
        <v/>
      </c>
      <c r="U2756" s="9" t="str">
        <f aca="false">IF(ISBLANK(A2756),"",IF($A2756=U$2,$C2756,U2755))</f>
        <v/>
      </c>
      <c r="V2756" s="9" t="str">
        <f aca="false">IF(ISBLANK(A2756),"",IF($A2756=V$2,$C2756,V2755))</f>
        <v/>
      </c>
      <c r="W2756" s="9" t="str">
        <f aca="false">IF(ISBLANK(A2756),"",IF($A2756=W$2,$C2756,W2755))</f>
        <v/>
      </c>
    </row>
    <row r="2757" customFormat="false" ht="14.1" hidden="false" customHeight="false" outlineLevel="0" collapsed="false">
      <c r="H2757" s="8" t="n">
        <f aca="false">IF(ISBLANK(D2757),,LEFT(D2757,LEN(D2757)-6)*1)</f>
        <v>0</v>
      </c>
      <c r="I2757" s="9" t="str">
        <f aca="false">IF(ISBLANK(A2757),"",-B2757*C2757)</f>
        <v/>
      </c>
      <c r="J2757" s="9" t="str">
        <f aca="false">IF(ISBLANK(A2757),"",-SUM(I$3:I2757))</f>
        <v/>
      </c>
      <c r="K2757" s="9" t="str">
        <f aca="false">IF(ISBLANK(A2757),"",SUMPRODUCT(O2757:R2757,T2757:W2757)-J2757)</f>
        <v/>
      </c>
      <c r="L2757" s="5" t="str">
        <f aca="false">IF(ISBLANK(A2757),"",K2757/$M$1)</f>
        <v/>
      </c>
      <c r="M2757" s="5" t="str">
        <f aca="false">IF(ISBLANK(A2757),"",K2757/($M$1+SUM(K$3:K2756)))</f>
        <v/>
      </c>
      <c r="N2757" s="0" t="str">
        <f aca="false">IF(ISBLANK(A2757),"",IF(H2758=0,NETWORKDAYS($H$3,H2757,holiday!$B$2:$B$10),IF(DAY(H2757)&lt;DAY(H2758),NETWORKDAYS($H$3,H2757,holiday!$B$2:$B$10),0)))</f>
        <v/>
      </c>
      <c r="O2757" s="0" t="str">
        <f aca="false">IF(ISBLANK(A2757),"",SUMIF($A$3:$A2757,O$2,$B$3:$B2757))</f>
        <v/>
      </c>
      <c r="P2757" s="0" t="str">
        <f aca="false">IF(ISBLANK(A2757),"",SUMIF($A$3:$A2757,P$2,$B$3:$B2757))</f>
        <v/>
      </c>
      <c r="Q2757" s="0" t="str">
        <f aca="false">IF(ISBLANK(A2757),"",SUMIF($A$3:$A2757,Q$2,$B$3:$B2757))</f>
        <v/>
      </c>
      <c r="R2757" s="0" t="str">
        <f aca="false">IF(ISBLANK(A2757),"",SUMIF($A$3:$A2757,R$2,$B$3:$B2757))</f>
        <v/>
      </c>
      <c r="T2757" s="9" t="str">
        <f aca="false">IF(ISBLANK(A2757),"",IF($A2757=T$2,$C2757,T2756))</f>
        <v/>
      </c>
      <c r="U2757" s="9" t="str">
        <f aca="false">IF(ISBLANK(A2757),"",IF($A2757=U$2,$C2757,U2756))</f>
        <v/>
      </c>
      <c r="V2757" s="9" t="str">
        <f aca="false">IF(ISBLANK(A2757),"",IF($A2757=V$2,$C2757,V2756))</f>
        <v/>
      </c>
      <c r="W2757" s="9" t="str">
        <f aca="false">IF(ISBLANK(A2757),"",IF($A2757=W$2,$C2757,W2756))</f>
        <v/>
      </c>
    </row>
    <row r="2758" customFormat="false" ht="14.1" hidden="false" customHeight="false" outlineLevel="0" collapsed="false">
      <c r="H2758" s="8" t="n">
        <f aca="false">IF(ISBLANK(D2758),,LEFT(D2758,LEN(D2758)-6)*1)</f>
        <v>0</v>
      </c>
      <c r="I2758" s="9" t="str">
        <f aca="false">IF(ISBLANK(A2758),"",-B2758*C2758)</f>
        <v/>
      </c>
      <c r="J2758" s="9" t="str">
        <f aca="false">IF(ISBLANK(A2758),"",-SUM(I$3:I2758))</f>
        <v/>
      </c>
      <c r="K2758" s="9" t="str">
        <f aca="false">IF(ISBLANK(A2758),"",SUMPRODUCT(O2758:R2758,T2758:W2758)-J2758)</f>
        <v/>
      </c>
      <c r="L2758" s="5" t="str">
        <f aca="false">IF(ISBLANK(A2758),"",K2758/$M$1)</f>
        <v/>
      </c>
      <c r="M2758" s="5" t="str">
        <f aca="false">IF(ISBLANK(A2758),"",K2758/($M$1+SUM(K$3:K2757)))</f>
        <v/>
      </c>
      <c r="N2758" s="0" t="str">
        <f aca="false">IF(ISBLANK(A2758),"",IF(H2759=0,NETWORKDAYS($H$3,H2758,holiday!$B$2:$B$10),IF(DAY(H2758)&lt;DAY(H2759),NETWORKDAYS($H$3,H2758,holiday!$B$2:$B$10),0)))</f>
        <v/>
      </c>
      <c r="O2758" s="0" t="str">
        <f aca="false">IF(ISBLANK(A2758),"",SUMIF($A$3:$A2758,O$2,$B$3:$B2758))</f>
        <v/>
      </c>
      <c r="P2758" s="0" t="str">
        <f aca="false">IF(ISBLANK(A2758),"",SUMIF($A$3:$A2758,P$2,$B$3:$B2758))</f>
        <v/>
      </c>
      <c r="Q2758" s="0" t="str">
        <f aca="false">IF(ISBLANK(A2758),"",SUMIF($A$3:$A2758,Q$2,$B$3:$B2758))</f>
        <v/>
      </c>
      <c r="R2758" s="0" t="str">
        <f aca="false">IF(ISBLANK(A2758),"",SUMIF($A$3:$A2758,R$2,$B$3:$B2758))</f>
        <v/>
      </c>
      <c r="T2758" s="9" t="str">
        <f aca="false">IF(ISBLANK(A2758),"",IF($A2758=T$2,$C2758,T2757))</f>
        <v/>
      </c>
      <c r="U2758" s="9" t="str">
        <f aca="false">IF(ISBLANK(A2758),"",IF($A2758=U$2,$C2758,U2757))</f>
        <v/>
      </c>
      <c r="V2758" s="9" t="str">
        <f aca="false">IF(ISBLANK(A2758),"",IF($A2758=V$2,$C2758,V2757))</f>
        <v/>
      </c>
      <c r="W2758" s="9" t="str">
        <f aca="false">IF(ISBLANK(A2758),"",IF($A2758=W$2,$C2758,W2757))</f>
        <v/>
      </c>
    </row>
    <row r="2759" customFormat="false" ht="14.1" hidden="false" customHeight="false" outlineLevel="0" collapsed="false">
      <c r="H2759" s="8" t="n">
        <f aca="false">IF(ISBLANK(D2759),,LEFT(D2759,LEN(D2759)-6)*1)</f>
        <v>0</v>
      </c>
      <c r="I2759" s="9" t="str">
        <f aca="false">IF(ISBLANK(A2759),"",-B2759*C2759)</f>
        <v/>
      </c>
      <c r="J2759" s="9" t="str">
        <f aca="false">IF(ISBLANK(A2759),"",-SUM(I$3:I2759))</f>
        <v/>
      </c>
      <c r="K2759" s="9" t="str">
        <f aca="false">IF(ISBLANK(A2759),"",SUMPRODUCT(O2759:R2759,T2759:W2759)-J2759)</f>
        <v/>
      </c>
      <c r="L2759" s="5" t="str">
        <f aca="false">IF(ISBLANK(A2759),"",K2759/$M$1)</f>
        <v/>
      </c>
      <c r="M2759" s="5" t="str">
        <f aca="false">IF(ISBLANK(A2759),"",K2759/($M$1+SUM(K$3:K2758)))</f>
        <v/>
      </c>
      <c r="N2759" s="0" t="str">
        <f aca="false">IF(ISBLANK(A2759),"",IF(H2760=0,NETWORKDAYS($H$3,H2759,holiday!$B$2:$B$10),IF(DAY(H2759)&lt;DAY(H2760),NETWORKDAYS($H$3,H2759,holiday!$B$2:$B$10),0)))</f>
        <v/>
      </c>
      <c r="O2759" s="0" t="str">
        <f aca="false">IF(ISBLANK(A2759),"",SUMIF($A$3:$A2759,O$2,$B$3:$B2759))</f>
        <v/>
      </c>
      <c r="P2759" s="0" t="str">
        <f aca="false">IF(ISBLANK(A2759),"",SUMIF($A$3:$A2759,P$2,$B$3:$B2759))</f>
        <v/>
      </c>
      <c r="Q2759" s="0" t="str">
        <f aca="false">IF(ISBLANK(A2759),"",SUMIF($A$3:$A2759,Q$2,$B$3:$B2759))</f>
        <v/>
      </c>
      <c r="R2759" s="0" t="str">
        <f aca="false">IF(ISBLANK(A2759),"",SUMIF($A$3:$A2759,R$2,$B$3:$B2759))</f>
        <v/>
      </c>
      <c r="T2759" s="9" t="str">
        <f aca="false">IF(ISBLANK(A2759),"",IF($A2759=T$2,$C2759,T2758))</f>
        <v/>
      </c>
      <c r="U2759" s="9" t="str">
        <f aca="false">IF(ISBLANK(A2759),"",IF($A2759=U$2,$C2759,U2758))</f>
        <v/>
      </c>
      <c r="V2759" s="9" t="str">
        <f aca="false">IF(ISBLANK(A2759),"",IF($A2759=V$2,$C2759,V2758))</f>
        <v/>
      </c>
      <c r="W2759" s="9" t="str">
        <f aca="false">IF(ISBLANK(A2759),"",IF($A2759=W$2,$C2759,W2758))</f>
        <v/>
      </c>
    </row>
    <row r="2760" customFormat="false" ht="14.1" hidden="false" customHeight="false" outlineLevel="0" collapsed="false">
      <c r="H2760" s="8" t="n">
        <f aca="false">IF(ISBLANK(D2760),,LEFT(D2760,LEN(D2760)-6)*1)</f>
        <v>0</v>
      </c>
      <c r="I2760" s="9" t="str">
        <f aca="false">IF(ISBLANK(A2760),"",-B2760*C2760)</f>
        <v/>
      </c>
      <c r="J2760" s="9" t="str">
        <f aca="false">IF(ISBLANK(A2760),"",-SUM(I$3:I2760))</f>
        <v/>
      </c>
      <c r="K2760" s="9" t="str">
        <f aca="false">IF(ISBLANK(A2760),"",SUMPRODUCT(O2760:R2760,T2760:W2760)-J2760)</f>
        <v/>
      </c>
      <c r="L2760" s="5" t="str">
        <f aca="false">IF(ISBLANK(A2760),"",K2760/$M$1)</f>
        <v/>
      </c>
      <c r="M2760" s="5" t="str">
        <f aca="false">IF(ISBLANK(A2760),"",K2760/($M$1+SUM(K$3:K2759)))</f>
        <v/>
      </c>
      <c r="N2760" s="0" t="str">
        <f aca="false">IF(ISBLANK(A2760),"",IF(H2761=0,NETWORKDAYS($H$3,H2760,holiday!$B$2:$B$10),IF(DAY(H2760)&lt;DAY(H2761),NETWORKDAYS($H$3,H2760,holiday!$B$2:$B$10),0)))</f>
        <v/>
      </c>
      <c r="O2760" s="0" t="str">
        <f aca="false">IF(ISBLANK(A2760),"",SUMIF($A$3:$A2760,O$2,$B$3:$B2760))</f>
        <v/>
      </c>
      <c r="P2760" s="0" t="str">
        <f aca="false">IF(ISBLANK(A2760),"",SUMIF($A$3:$A2760,P$2,$B$3:$B2760))</f>
        <v/>
      </c>
      <c r="Q2760" s="0" t="str">
        <f aca="false">IF(ISBLANK(A2760),"",SUMIF($A$3:$A2760,Q$2,$B$3:$B2760))</f>
        <v/>
      </c>
      <c r="R2760" s="0" t="str">
        <f aca="false">IF(ISBLANK(A2760),"",SUMIF($A$3:$A2760,R$2,$B$3:$B2760))</f>
        <v/>
      </c>
      <c r="T2760" s="9" t="str">
        <f aca="false">IF(ISBLANK(A2760),"",IF($A2760=T$2,$C2760,T2759))</f>
        <v/>
      </c>
      <c r="U2760" s="9" t="str">
        <f aca="false">IF(ISBLANK(A2760),"",IF($A2760=U$2,$C2760,U2759))</f>
        <v/>
      </c>
      <c r="V2760" s="9" t="str">
        <f aca="false">IF(ISBLANK(A2760),"",IF($A2760=V$2,$C2760,V2759))</f>
        <v/>
      </c>
      <c r="W2760" s="9" t="str">
        <f aca="false">IF(ISBLANK(A2760),"",IF($A2760=W$2,$C2760,W2759))</f>
        <v/>
      </c>
    </row>
    <row r="2761" customFormat="false" ht="14.1" hidden="false" customHeight="false" outlineLevel="0" collapsed="false">
      <c r="H2761" s="8" t="n">
        <f aca="false">IF(ISBLANK(D2761),,LEFT(D2761,LEN(D2761)-6)*1)</f>
        <v>0</v>
      </c>
      <c r="I2761" s="9" t="str">
        <f aca="false">IF(ISBLANK(A2761),"",-B2761*C2761)</f>
        <v/>
      </c>
      <c r="J2761" s="9" t="str">
        <f aca="false">IF(ISBLANK(A2761),"",-SUM(I$3:I2761))</f>
        <v/>
      </c>
      <c r="K2761" s="9" t="str">
        <f aca="false">IF(ISBLANK(A2761),"",SUMPRODUCT(O2761:R2761,T2761:W2761)-J2761)</f>
        <v/>
      </c>
      <c r="L2761" s="5" t="str">
        <f aca="false">IF(ISBLANK(A2761),"",K2761/$M$1)</f>
        <v/>
      </c>
      <c r="M2761" s="5" t="str">
        <f aca="false">IF(ISBLANK(A2761),"",K2761/($M$1+SUM(K$3:K2760)))</f>
        <v/>
      </c>
      <c r="N2761" s="0" t="str">
        <f aca="false">IF(ISBLANK(A2761),"",IF(H2762=0,NETWORKDAYS($H$3,H2761,holiday!$B$2:$B$10),IF(DAY(H2761)&lt;DAY(H2762),NETWORKDAYS($H$3,H2761,holiday!$B$2:$B$10),0)))</f>
        <v/>
      </c>
      <c r="O2761" s="0" t="str">
        <f aca="false">IF(ISBLANK(A2761),"",SUMIF($A$3:$A2761,O$2,$B$3:$B2761))</f>
        <v/>
      </c>
      <c r="P2761" s="0" t="str">
        <f aca="false">IF(ISBLANK(A2761),"",SUMIF($A$3:$A2761,P$2,$B$3:$B2761))</f>
        <v/>
      </c>
      <c r="Q2761" s="0" t="str">
        <f aca="false">IF(ISBLANK(A2761),"",SUMIF($A$3:$A2761,Q$2,$B$3:$B2761))</f>
        <v/>
      </c>
      <c r="R2761" s="0" t="str">
        <f aca="false">IF(ISBLANK(A2761),"",SUMIF($A$3:$A2761,R$2,$B$3:$B2761))</f>
        <v/>
      </c>
      <c r="T2761" s="9" t="str">
        <f aca="false">IF(ISBLANK(A2761),"",IF($A2761=T$2,$C2761,T2760))</f>
        <v/>
      </c>
      <c r="U2761" s="9" t="str">
        <f aca="false">IF(ISBLANK(A2761),"",IF($A2761=U$2,$C2761,U2760))</f>
        <v/>
      </c>
      <c r="V2761" s="9" t="str">
        <f aca="false">IF(ISBLANK(A2761),"",IF($A2761=V$2,$C2761,V2760))</f>
        <v/>
      </c>
      <c r="W2761" s="9" t="str">
        <f aca="false">IF(ISBLANK(A2761),"",IF($A2761=W$2,$C2761,W2760))</f>
        <v/>
      </c>
    </row>
    <row r="2762" customFormat="false" ht="14.1" hidden="false" customHeight="false" outlineLevel="0" collapsed="false">
      <c r="H2762" s="8" t="n">
        <f aca="false">IF(ISBLANK(D2762),,LEFT(D2762,LEN(D2762)-6)*1)</f>
        <v>0</v>
      </c>
      <c r="I2762" s="9" t="str">
        <f aca="false">IF(ISBLANK(A2762),"",-B2762*C2762)</f>
        <v/>
      </c>
      <c r="J2762" s="9" t="str">
        <f aca="false">IF(ISBLANK(A2762),"",-SUM(I$3:I2762))</f>
        <v/>
      </c>
      <c r="K2762" s="9" t="str">
        <f aca="false">IF(ISBLANK(A2762),"",SUMPRODUCT(O2762:R2762,T2762:W2762)-J2762)</f>
        <v/>
      </c>
      <c r="L2762" s="5" t="str">
        <f aca="false">IF(ISBLANK(A2762),"",K2762/$M$1)</f>
        <v/>
      </c>
      <c r="M2762" s="5" t="str">
        <f aca="false">IF(ISBLANK(A2762),"",K2762/($M$1+SUM(K$3:K2761)))</f>
        <v/>
      </c>
      <c r="N2762" s="0" t="str">
        <f aca="false">IF(ISBLANK(A2762),"",IF(H2763=0,NETWORKDAYS($H$3,H2762,holiday!$B$2:$B$10),IF(DAY(H2762)&lt;DAY(H2763),NETWORKDAYS($H$3,H2762,holiday!$B$2:$B$10),0)))</f>
        <v/>
      </c>
      <c r="O2762" s="0" t="str">
        <f aca="false">IF(ISBLANK(A2762),"",SUMIF($A$3:$A2762,O$2,$B$3:$B2762))</f>
        <v/>
      </c>
      <c r="P2762" s="0" t="str">
        <f aca="false">IF(ISBLANK(A2762),"",SUMIF($A$3:$A2762,P$2,$B$3:$B2762))</f>
        <v/>
      </c>
      <c r="Q2762" s="0" t="str">
        <f aca="false">IF(ISBLANK(A2762),"",SUMIF($A$3:$A2762,Q$2,$B$3:$B2762))</f>
        <v/>
      </c>
      <c r="R2762" s="0" t="str">
        <f aca="false">IF(ISBLANK(A2762),"",SUMIF($A$3:$A2762,R$2,$B$3:$B2762))</f>
        <v/>
      </c>
      <c r="T2762" s="9" t="str">
        <f aca="false">IF(ISBLANK(A2762),"",IF($A2762=T$2,$C2762,T2761))</f>
        <v/>
      </c>
      <c r="U2762" s="9" t="str">
        <f aca="false">IF(ISBLANK(A2762),"",IF($A2762=U$2,$C2762,U2761))</f>
        <v/>
      </c>
      <c r="V2762" s="9" t="str">
        <f aca="false">IF(ISBLANK(A2762),"",IF($A2762=V$2,$C2762,V2761))</f>
        <v/>
      </c>
      <c r="W2762" s="9" t="str">
        <f aca="false">IF(ISBLANK(A2762),"",IF($A2762=W$2,$C2762,W2761))</f>
        <v/>
      </c>
    </row>
    <row r="2763" customFormat="false" ht="14.1" hidden="false" customHeight="false" outlineLevel="0" collapsed="false">
      <c r="H2763" s="8" t="n">
        <f aca="false">IF(ISBLANK(D2763),,LEFT(D2763,LEN(D2763)-6)*1)</f>
        <v>0</v>
      </c>
      <c r="I2763" s="9" t="str">
        <f aca="false">IF(ISBLANK(A2763),"",-B2763*C2763)</f>
        <v/>
      </c>
      <c r="J2763" s="9" t="str">
        <f aca="false">IF(ISBLANK(A2763),"",-SUM(I$3:I2763))</f>
        <v/>
      </c>
      <c r="K2763" s="9" t="str">
        <f aca="false">IF(ISBLANK(A2763),"",SUMPRODUCT(O2763:R2763,T2763:W2763)-J2763)</f>
        <v/>
      </c>
      <c r="L2763" s="5" t="str">
        <f aca="false">IF(ISBLANK(A2763),"",K2763/$M$1)</f>
        <v/>
      </c>
      <c r="M2763" s="5" t="str">
        <f aca="false">IF(ISBLANK(A2763),"",K2763/($M$1+SUM(K$3:K2762)))</f>
        <v/>
      </c>
      <c r="N2763" s="0" t="str">
        <f aca="false">IF(ISBLANK(A2763),"",IF(H2764=0,NETWORKDAYS($H$3,H2763,holiday!$B$2:$B$10),IF(DAY(H2763)&lt;DAY(H2764),NETWORKDAYS($H$3,H2763,holiday!$B$2:$B$10),0)))</f>
        <v/>
      </c>
      <c r="O2763" s="0" t="str">
        <f aca="false">IF(ISBLANK(A2763),"",SUMIF($A$3:$A2763,O$2,$B$3:$B2763))</f>
        <v/>
      </c>
      <c r="P2763" s="0" t="str">
        <f aca="false">IF(ISBLANK(A2763),"",SUMIF($A$3:$A2763,P$2,$B$3:$B2763))</f>
        <v/>
      </c>
      <c r="Q2763" s="0" t="str">
        <f aca="false">IF(ISBLANK(A2763),"",SUMIF($A$3:$A2763,Q$2,$B$3:$B2763))</f>
        <v/>
      </c>
      <c r="R2763" s="0" t="str">
        <f aca="false">IF(ISBLANK(A2763),"",SUMIF($A$3:$A2763,R$2,$B$3:$B2763))</f>
        <v/>
      </c>
      <c r="T2763" s="9" t="str">
        <f aca="false">IF(ISBLANK(A2763),"",IF($A2763=T$2,$C2763,T2762))</f>
        <v/>
      </c>
      <c r="U2763" s="9" t="str">
        <f aca="false">IF(ISBLANK(A2763),"",IF($A2763=U$2,$C2763,U2762))</f>
        <v/>
      </c>
      <c r="V2763" s="9" t="str">
        <f aca="false">IF(ISBLANK(A2763),"",IF($A2763=V$2,$C2763,V2762))</f>
        <v/>
      </c>
      <c r="W2763" s="9" t="str">
        <f aca="false">IF(ISBLANK(A2763),"",IF($A2763=W$2,$C2763,W2762))</f>
        <v/>
      </c>
    </row>
    <row r="2764" customFormat="false" ht="14.1" hidden="false" customHeight="false" outlineLevel="0" collapsed="false">
      <c r="H2764" s="8" t="n">
        <f aca="false">IF(ISBLANK(D2764),,LEFT(D2764,LEN(D2764)-6)*1)</f>
        <v>0</v>
      </c>
      <c r="I2764" s="9" t="str">
        <f aca="false">IF(ISBLANK(A2764),"",-B2764*C2764)</f>
        <v/>
      </c>
      <c r="J2764" s="9" t="str">
        <f aca="false">IF(ISBLANK(A2764),"",-SUM(I$3:I2764))</f>
        <v/>
      </c>
      <c r="K2764" s="9" t="str">
        <f aca="false">IF(ISBLANK(A2764),"",SUMPRODUCT(O2764:R2764,T2764:W2764)-J2764)</f>
        <v/>
      </c>
      <c r="L2764" s="5" t="str">
        <f aca="false">IF(ISBLANK(A2764),"",K2764/$M$1)</f>
        <v/>
      </c>
      <c r="M2764" s="5" t="str">
        <f aca="false">IF(ISBLANK(A2764),"",K2764/($M$1+SUM(K$3:K2763)))</f>
        <v/>
      </c>
      <c r="N2764" s="0" t="str">
        <f aca="false">IF(ISBLANK(A2764),"",IF(H2765=0,NETWORKDAYS($H$3,H2764,holiday!$B$2:$B$10),IF(DAY(H2764)&lt;DAY(H2765),NETWORKDAYS($H$3,H2764,holiday!$B$2:$B$10),0)))</f>
        <v/>
      </c>
      <c r="O2764" s="0" t="str">
        <f aca="false">IF(ISBLANK(A2764),"",SUMIF($A$3:$A2764,O$2,$B$3:$B2764))</f>
        <v/>
      </c>
      <c r="P2764" s="0" t="str">
        <f aca="false">IF(ISBLANK(A2764),"",SUMIF($A$3:$A2764,P$2,$B$3:$B2764))</f>
        <v/>
      </c>
      <c r="Q2764" s="0" t="str">
        <f aca="false">IF(ISBLANK(A2764),"",SUMIF($A$3:$A2764,Q$2,$B$3:$B2764))</f>
        <v/>
      </c>
      <c r="R2764" s="0" t="str">
        <f aca="false">IF(ISBLANK(A2764),"",SUMIF($A$3:$A2764,R$2,$B$3:$B2764))</f>
        <v/>
      </c>
      <c r="T2764" s="9" t="str">
        <f aca="false">IF(ISBLANK(A2764),"",IF($A2764=T$2,$C2764,T2763))</f>
        <v/>
      </c>
      <c r="U2764" s="9" t="str">
        <f aca="false">IF(ISBLANK(A2764),"",IF($A2764=U$2,$C2764,U2763))</f>
        <v/>
      </c>
      <c r="V2764" s="9" t="str">
        <f aca="false">IF(ISBLANK(A2764),"",IF($A2764=V$2,$C2764,V2763))</f>
        <v/>
      </c>
      <c r="W2764" s="9" t="str">
        <f aca="false">IF(ISBLANK(A2764),"",IF($A2764=W$2,$C2764,W2763))</f>
        <v/>
      </c>
    </row>
    <row r="2765" customFormat="false" ht="14.1" hidden="false" customHeight="false" outlineLevel="0" collapsed="false">
      <c r="H2765" s="8" t="n">
        <f aca="false">IF(ISBLANK(D2765),,LEFT(D2765,LEN(D2765)-6)*1)</f>
        <v>0</v>
      </c>
      <c r="I2765" s="9" t="str">
        <f aca="false">IF(ISBLANK(A2765),"",-B2765*C2765)</f>
        <v/>
      </c>
      <c r="J2765" s="9" t="str">
        <f aca="false">IF(ISBLANK(A2765),"",-SUM(I$3:I2765))</f>
        <v/>
      </c>
      <c r="K2765" s="9" t="str">
        <f aca="false">IF(ISBLANK(A2765),"",SUMPRODUCT(O2765:R2765,T2765:W2765)-J2765)</f>
        <v/>
      </c>
      <c r="L2765" s="5" t="str">
        <f aca="false">IF(ISBLANK(A2765),"",K2765/$M$1)</f>
        <v/>
      </c>
      <c r="M2765" s="5" t="str">
        <f aca="false">IF(ISBLANK(A2765),"",K2765/($M$1+SUM(K$3:K2764)))</f>
        <v/>
      </c>
      <c r="N2765" s="0" t="str">
        <f aca="false">IF(ISBLANK(A2765),"",IF(H2766=0,NETWORKDAYS($H$3,H2765,holiday!$B$2:$B$10),IF(DAY(H2765)&lt;DAY(H2766),NETWORKDAYS($H$3,H2765,holiday!$B$2:$B$10),0)))</f>
        <v/>
      </c>
      <c r="O2765" s="0" t="str">
        <f aca="false">IF(ISBLANK(A2765),"",SUMIF($A$3:$A2765,O$2,$B$3:$B2765))</f>
        <v/>
      </c>
      <c r="P2765" s="0" t="str">
        <f aca="false">IF(ISBLANK(A2765),"",SUMIF($A$3:$A2765,P$2,$B$3:$B2765))</f>
        <v/>
      </c>
      <c r="Q2765" s="0" t="str">
        <f aca="false">IF(ISBLANK(A2765),"",SUMIF($A$3:$A2765,Q$2,$B$3:$B2765))</f>
        <v/>
      </c>
      <c r="R2765" s="0" t="str">
        <f aca="false">IF(ISBLANK(A2765),"",SUMIF($A$3:$A2765,R$2,$B$3:$B2765))</f>
        <v/>
      </c>
      <c r="T2765" s="9" t="str">
        <f aca="false">IF(ISBLANK(A2765),"",IF($A2765=T$2,$C2765,T2764))</f>
        <v/>
      </c>
      <c r="U2765" s="9" t="str">
        <f aca="false">IF(ISBLANK(A2765),"",IF($A2765=U$2,$C2765,U2764))</f>
        <v/>
      </c>
      <c r="V2765" s="9" t="str">
        <f aca="false">IF(ISBLANK(A2765),"",IF($A2765=V$2,$C2765,V2764))</f>
        <v/>
      </c>
      <c r="W2765" s="9" t="str">
        <f aca="false">IF(ISBLANK(A2765),"",IF($A2765=W$2,$C2765,W2764))</f>
        <v/>
      </c>
    </row>
    <row r="2766" customFormat="false" ht="14.1" hidden="false" customHeight="false" outlineLevel="0" collapsed="false">
      <c r="H2766" s="8" t="n">
        <f aca="false">IF(ISBLANK(D2766),,LEFT(D2766,LEN(D2766)-6)*1)</f>
        <v>0</v>
      </c>
      <c r="I2766" s="9" t="str">
        <f aca="false">IF(ISBLANK(A2766),"",-B2766*C2766)</f>
        <v/>
      </c>
      <c r="J2766" s="9" t="str">
        <f aca="false">IF(ISBLANK(A2766),"",-SUM(I$3:I2766))</f>
        <v/>
      </c>
      <c r="K2766" s="9" t="str">
        <f aca="false">IF(ISBLANK(A2766),"",SUMPRODUCT(O2766:R2766,T2766:W2766)-J2766)</f>
        <v/>
      </c>
      <c r="L2766" s="5" t="str">
        <f aca="false">IF(ISBLANK(A2766),"",K2766/$M$1)</f>
        <v/>
      </c>
      <c r="M2766" s="5" t="str">
        <f aca="false">IF(ISBLANK(A2766),"",K2766/($M$1+SUM(K$3:K2765)))</f>
        <v/>
      </c>
      <c r="N2766" s="0" t="str">
        <f aca="false">IF(ISBLANK(A2766),"",IF(H2767=0,NETWORKDAYS($H$3,H2766,holiday!$B$2:$B$10),IF(DAY(H2766)&lt;DAY(H2767),NETWORKDAYS($H$3,H2766,holiday!$B$2:$B$10),0)))</f>
        <v/>
      </c>
      <c r="O2766" s="0" t="str">
        <f aca="false">IF(ISBLANK(A2766),"",SUMIF($A$3:$A2766,O$2,$B$3:$B2766))</f>
        <v/>
      </c>
      <c r="P2766" s="0" t="str">
        <f aca="false">IF(ISBLANK(A2766),"",SUMIF($A$3:$A2766,P$2,$B$3:$B2766))</f>
        <v/>
      </c>
      <c r="Q2766" s="0" t="str">
        <f aca="false">IF(ISBLANK(A2766),"",SUMIF($A$3:$A2766,Q$2,$B$3:$B2766))</f>
        <v/>
      </c>
      <c r="R2766" s="0" t="str">
        <f aca="false">IF(ISBLANK(A2766),"",SUMIF($A$3:$A2766,R$2,$B$3:$B2766))</f>
        <v/>
      </c>
      <c r="T2766" s="9" t="str">
        <f aca="false">IF(ISBLANK(A2766),"",IF($A2766=T$2,$C2766,T2765))</f>
        <v/>
      </c>
      <c r="U2766" s="9" t="str">
        <f aca="false">IF(ISBLANK(A2766),"",IF($A2766=U$2,$C2766,U2765))</f>
        <v/>
      </c>
      <c r="V2766" s="9" t="str">
        <f aca="false">IF(ISBLANK(A2766),"",IF($A2766=V$2,$C2766,V2765))</f>
        <v/>
      </c>
      <c r="W2766" s="9" t="str">
        <f aca="false">IF(ISBLANK(A2766),"",IF($A2766=W$2,$C2766,W2765))</f>
        <v/>
      </c>
    </row>
    <row r="2767" customFormat="false" ht="14.1" hidden="false" customHeight="false" outlineLevel="0" collapsed="false">
      <c r="H2767" s="8" t="n">
        <f aca="false">IF(ISBLANK(D2767),,LEFT(D2767,LEN(D2767)-6)*1)</f>
        <v>0</v>
      </c>
      <c r="I2767" s="9" t="str">
        <f aca="false">IF(ISBLANK(A2767),"",-B2767*C2767)</f>
        <v/>
      </c>
      <c r="J2767" s="9" t="str">
        <f aca="false">IF(ISBLANK(A2767),"",-SUM(I$3:I2767))</f>
        <v/>
      </c>
      <c r="K2767" s="9" t="str">
        <f aca="false">IF(ISBLANK(A2767),"",SUMPRODUCT(O2767:R2767,T2767:W2767)-J2767)</f>
        <v/>
      </c>
      <c r="L2767" s="5" t="str">
        <f aca="false">IF(ISBLANK(A2767),"",K2767/$M$1)</f>
        <v/>
      </c>
      <c r="M2767" s="5" t="str">
        <f aca="false">IF(ISBLANK(A2767),"",K2767/($M$1+SUM(K$3:K2766)))</f>
        <v/>
      </c>
      <c r="N2767" s="0" t="str">
        <f aca="false">IF(ISBLANK(A2767),"",IF(H2768=0,NETWORKDAYS($H$3,H2767,holiday!$B$2:$B$10),IF(DAY(H2767)&lt;DAY(H2768),NETWORKDAYS($H$3,H2767,holiday!$B$2:$B$10),0)))</f>
        <v/>
      </c>
      <c r="O2767" s="0" t="str">
        <f aca="false">IF(ISBLANK(A2767),"",SUMIF($A$3:$A2767,O$2,$B$3:$B2767))</f>
        <v/>
      </c>
      <c r="P2767" s="0" t="str">
        <f aca="false">IF(ISBLANK(A2767),"",SUMIF($A$3:$A2767,P$2,$B$3:$B2767))</f>
        <v/>
      </c>
      <c r="Q2767" s="0" t="str">
        <f aca="false">IF(ISBLANK(A2767),"",SUMIF($A$3:$A2767,Q$2,$B$3:$B2767))</f>
        <v/>
      </c>
      <c r="R2767" s="0" t="str">
        <f aca="false">IF(ISBLANK(A2767),"",SUMIF($A$3:$A2767,R$2,$B$3:$B2767))</f>
        <v/>
      </c>
      <c r="T2767" s="9" t="str">
        <f aca="false">IF(ISBLANK(A2767),"",IF($A2767=T$2,$C2767,T2766))</f>
        <v/>
      </c>
      <c r="U2767" s="9" t="str">
        <f aca="false">IF(ISBLANK(A2767),"",IF($A2767=U$2,$C2767,U2766))</f>
        <v/>
      </c>
      <c r="V2767" s="9" t="str">
        <f aca="false">IF(ISBLANK(A2767),"",IF($A2767=V$2,$C2767,V2766))</f>
        <v/>
      </c>
      <c r="W2767" s="9" t="str">
        <f aca="false">IF(ISBLANK(A2767),"",IF($A2767=W$2,$C2767,W2766))</f>
        <v/>
      </c>
    </row>
    <row r="2768" customFormat="false" ht="14.1" hidden="false" customHeight="false" outlineLevel="0" collapsed="false">
      <c r="H2768" s="8" t="n">
        <f aca="false">IF(ISBLANK(D2768),,LEFT(D2768,LEN(D2768)-6)*1)</f>
        <v>0</v>
      </c>
      <c r="I2768" s="9" t="str">
        <f aca="false">IF(ISBLANK(A2768),"",-B2768*C2768)</f>
        <v/>
      </c>
      <c r="J2768" s="9" t="str">
        <f aca="false">IF(ISBLANK(A2768),"",-SUM(I$3:I2768))</f>
        <v/>
      </c>
      <c r="K2768" s="9" t="str">
        <f aca="false">IF(ISBLANK(A2768),"",SUMPRODUCT(O2768:R2768,T2768:W2768)-J2768)</f>
        <v/>
      </c>
      <c r="L2768" s="5" t="str">
        <f aca="false">IF(ISBLANK(A2768),"",K2768/$M$1)</f>
        <v/>
      </c>
      <c r="M2768" s="5" t="str">
        <f aca="false">IF(ISBLANK(A2768),"",K2768/($M$1+SUM(K$3:K2767)))</f>
        <v/>
      </c>
      <c r="N2768" s="0" t="str">
        <f aca="false">IF(ISBLANK(A2768),"",IF(H2769=0,NETWORKDAYS($H$3,H2768,holiday!$B$2:$B$10),IF(DAY(H2768)&lt;DAY(H2769),NETWORKDAYS($H$3,H2768,holiday!$B$2:$B$10),0)))</f>
        <v/>
      </c>
      <c r="O2768" s="0" t="str">
        <f aca="false">IF(ISBLANK(A2768),"",SUMIF($A$3:$A2768,O$2,$B$3:$B2768))</f>
        <v/>
      </c>
      <c r="P2768" s="0" t="str">
        <f aca="false">IF(ISBLANK(A2768),"",SUMIF($A$3:$A2768,P$2,$B$3:$B2768))</f>
        <v/>
      </c>
      <c r="Q2768" s="0" t="str">
        <f aca="false">IF(ISBLANK(A2768),"",SUMIF($A$3:$A2768,Q$2,$B$3:$B2768))</f>
        <v/>
      </c>
      <c r="R2768" s="0" t="str">
        <f aca="false">IF(ISBLANK(A2768),"",SUMIF($A$3:$A2768,R$2,$B$3:$B2768))</f>
        <v/>
      </c>
      <c r="T2768" s="9" t="str">
        <f aca="false">IF(ISBLANK(A2768),"",IF($A2768=T$2,$C2768,T2767))</f>
        <v/>
      </c>
      <c r="U2768" s="9" t="str">
        <f aca="false">IF(ISBLANK(A2768),"",IF($A2768=U$2,$C2768,U2767))</f>
        <v/>
      </c>
      <c r="V2768" s="9" t="str">
        <f aca="false">IF(ISBLANK(A2768),"",IF($A2768=V$2,$C2768,V2767))</f>
        <v/>
      </c>
      <c r="W2768" s="9" t="str">
        <f aca="false">IF(ISBLANK(A2768),"",IF($A2768=W$2,$C2768,W2767))</f>
        <v/>
      </c>
    </row>
    <row r="2769" customFormat="false" ht="14.1" hidden="false" customHeight="false" outlineLevel="0" collapsed="false">
      <c r="H2769" s="8" t="n">
        <f aca="false">IF(ISBLANK(D2769),,LEFT(D2769,LEN(D2769)-6)*1)</f>
        <v>0</v>
      </c>
      <c r="I2769" s="9" t="str">
        <f aca="false">IF(ISBLANK(A2769),"",-B2769*C2769)</f>
        <v/>
      </c>
      <c r="J2769" s="9" t="str">
        <f aca="false">IF(ISBLANK(A2769),"",-SUM(I$3:I2769))</f>
        <v/>
      </c>
      <c r="K2769" s="9" t="str">
        <f aca="false">IF(ISBLANK(A2769),"",SUMPRODUCT(O2769:R2769,T2769:W2769)-J2769)</f>
        <v/>
      </c>
      <c r="L2769" s="5" t="str">
        <f aca="false">IF(ISBLANK(A2769),"",K2769/$M$1)</f>
        <v/>
      </c>
      <c r="M2769" s="5" t="str">
        <f aca="false">IF(ISBLANK(A2769),"",K2769/($M$1+SUM(K$3:K2768)))</f>
        <v/>
      </c>
      <c r="N2769" s="0" t="str">
        <f aca="false">IF(ISBLANK(A2769),"",IF(H2770=0,NETWORKDAYS($H$3,H2769,holiday!$B$2:$B$10),IF(DAY(H2769)&lt;DAY(H2770),NETWORKDAYS($H$3,H2769,holiday!$B$2:$B$10),0)))</f>
        <v/>
      </c>
      <c r="O2769" s="0" t="str">
        <f aca="false">IF(ISBLANK(A2769),"",SUMIF($A$3:$A2769,O$2,$B$3:$B2769))</f>
        <v/>
      </c>
      <c r="P2769" s="0" t="str">
        <f aca="false">IF(ISBLANK(A2769),"",SUMIF($A$3:$A2769,P$2,$B$3:$B2769))</f>
        <v/>
      </c>
      <c r="Q2769" s="0" t="str">
        <f aca="false">IF(ISBLANK(A2769),"",SUMIF($A$3:$A2769,Q$2,$B$3:$B2769))</f>
        <v/>
      </c>
      <c r="R2769" s="0" t="str">
        <f aca="false">IF(ISBLANK(A2769),"",SUMIF($A$3:$A2769,R$2,$B$3:$B2769))</f>
        <v/>
      </c>
      <c r="T2769" s="9" t="str">
        <f aca="false">IF(ISBLANK(A2769),"",IF($A2769=T$2,$C2769,T2768))</f>
        <v/>
      </c>
      <c r="U2769" s="9" t="str">
        <f aca="false">IF(ISBLANK(A2769),"",IF($A2769=U$2,$C2769,U2768))</f>
        <v/>
      </c>
      <c r="V2769" s="9" t="str">
        <f aca="false">IF(ISBLANK(A2769),"",IF($A2769=V$2,$C2769,V2768))</f>
        <v/>
      </c>
      <c r="W2769" s="9" t="str">
        <f aca="false">IF(ISBLANK(A2769),"",IF($A2769=W$2,$C2769,W2768))</f>
        <v/>
      </c>
    </row>
    <row r="2770" customFormat="false" ht="14.1" hidden="false" customHeight="false" outlineLevel="0" collapsed="false">
      <c r="H2770" s="8" t="n">
        <f aca="false">IF(ISBLANK(D2770),,LEFT(D2770,LEN(D2770)-6)*1)</f>
        <v>0</v>
      </c>
      <c r="I2770" s="9" t="str">
        <f aca="false">IF(ISBLANK(A2770),"",-B2770*C2770)</f>
        <v/>
      </c>
      <c r="J2770" s="9" t="str">
        <f aca="false">IF(ISBLANK(A2770),"",-SUM(I$3:I2770))</f>
        <v/>
      </c>
      <c r="K2770" s="9" t="str">
        <f aca="false">IF(ISBLANK(A2770),"",SUMPRODUCT(O2770:R2770,T2770:W2770)-J2770)</f>
        <v/>
      </c>
      <c r="L2770" s="5" t="str">
        <f aca="false">IF(ISBLANK(A2770),"",K2770/$M$1)</f>
        <v/>
      </c>
      <c r="M2770" s="5" t="str">
        <f aca="false">IF(ISBLANK(A2770),"",K2770/($M$1+SUM(K$3:K2769)))</f>
        <v/>
      </c>
      <c r="N2770" s="0" t="str">
        <f aca="false">IF(ISBLANK(A2770),"",IF(H2771=0,NETWORKDAYS($H$3,H2770,holiday!$B$2:$B$10),IF(DAY(H2770)&lt;DAY(H2771),NETWORKDAYS($H$3,H2770,holiday!$B$2:$B$10),0)))</f>
        <v/>
      </c>
      <c r="O2770" s="0" t="str">
        <f aca="false">IF(ISBLANK(A2770),"",SUMIF($A$3:$A2770,O$2,$B$3:$B2770))</f>
        <v/>
      </c>
      <c r="P2770" s="0" t="str">
        <f aca="false">IF(ISBLANK(A2770),"",SUMIF($A$3:$A2770,P$2,$B$3:$B2770))</f>
        <v/>
      </c>
      <c r="Q2770" s="0" t="str">
        <f aca="false">IF(ISBLANK(A2770),"",SUMIF($A$3:$A2770,Q$2,$B$3:$B2770))</f>
        <v/>
      </c>
      <c r="R2770" s="0" t="str">
        <f aca="false">IF(ISBLANK(A2770),"",SUMIF($A$3:$A2770,R$2,$B$3:$B2770))</f>
        <v/>
      </c>
      <c r="T2770" s="9" t="str">
        <f aca="false">IF(ISBLANK(A2770),"",IF($A2770=T$2,$C2770,T2769))</f>
        <v/>
      </c>
      <c r="U2770" s="9" t="str">
        <f aca="false">IF(ISBLANK(A2770),"",IF($A2770=U$2,$C2770,U2769))</f>
        <v/>
      </c>
      <c r="V2770" s="9" t="str">
        <f aca="false">IF(ISBLANK(A2770),"",IF($A2770=V$2,$C2770,V2769))</f>
        <v/>
      </c>
      <c r="W2770" s="9" t="str">
        <f aca="false">IF(ISBLANK(A2770),"",IF($A2770=W$2,$C2770,W2769))</f>
        <v/>
      </c>
    </row>
    <row r="2771" customFormat="false" ht="14.1" hidden="false" customHeight="false" outlineLevel="0" collapsed="false">
      <c r="H2771" s="8" t="n">
        <f aca="false">IF(ISBLANK(D2771),,LEFT(D2771,LEN(D2771)-6)*1)</f>
        <v>0</v>
      </c>
      <c r="I2771" s="9" t="str">
        <f aca="false">IF(ISBLANK(A2771),"",-B2771*C2771)</f>
        <v/>
      </c>
      <c r="J2771" s="9" t="str">
        <f aca="false">IF(ISBLANK(A2771),"",-SUM(I$3:I2771))</f>
        <v/>
      </c>
      <c r="K2771" s="9" t="str">
        <f aca="false">IF(ISBLANK(A2771),"",SUMPRODUCT(O2771:R2771,T2771:W2771)-J2771)</f>
        <v/>
      </c>
      <c r="L2771" s="5" t="str">
        <f aca="false">IF(ISBLANK(A2771),"",K2771/$M$1)</f>
        <v/>
      </c>
      <c r="M2771" s="5" t="str">
        <f aca="false">IF(ISBLANK(A2771),"",K2771/($M$1+SUM(K$3:K2770)))</f>
        <v/>
      </c>
      <c r="N2771" s="0" t="str">
        <f aca="false">IF(ISBLANK(A2771),"",IF(H2772=0,NETWORKDAYS($H$3,H2771,holiday!$B$2:$B$10),IF(DAY(H2771)&lt;DAY(H2772),NETWORKDAYS($H$3,H2771,holiday!$B$2:$B$10),0)))</f>
        <v/>
      </c>
      <c r="O2771" s="0" t="str">
        <f aca="false">IF(ISBLANK(A2771),"",SUMIF($A$3:$A2771,O$2,$B$3:$B2771))</f>
        <v/>
      </c>
      <c r="P2771" s="0" t="str">
        <f aca="false">IF(ISBLANK(A2771),"",SUMIF($A$3:$A2771,P$2,$B$3:$B2771))</f>
        <v/>
      </c>
      <c r="Q2771" s="0" t="str">
        <f aca="false">IF(ISBLANK(A2771),"",SUMIF($A$3:$A2771,Q$2,$B$3:$B2771))</f>
        <v/>
      </c>
      <c r="R2771" s="0" t="str">
        <f aca="false">IF(ISBLANK(A2771),"",SUMIF($A$3:$A2771,R$2,$B$3:$B2771))</f>
        <v/>
      </c>
      <c r="T2771" s="9" t="str">
        <f aca="false">IF(ISBLANK(A2771),"",IF($A2771=T$2,$C2771,T2770))</f>
        <v/>
      </c>
      <c r="U2771" s="9" t="str">
        <f aca="false">IF(ISBLANK(A2771),"",IF($A2771=U$2,$C2771,U2770))</f>
        <v/>
      </c>
      <c r="V2771" s="9" t="str">
        <f aca="false">IF(ISBLANK(A2771),"",IF($A2771=V$2,$C2771,V2770))</f>
        <v/>
      </c>
      <c r="W2771" s="9" t="str">
        <f aca="false">IF(ISBLANK(A2771),"",IF($A2771=W$2,$C2771,W2770))</f>
        <v/>
      </c>
    </row>
    <row r="2772" customFormat="false" ht="14.1" hidden="false" customHeight="false" outlineLevel="0" collapsed="false">
      <c r="H2772" s="8" t="n">
        <f aca="false">IF(ISBLANK(D2772),,LEFT(D2772,LEN(D2772)-6)*1)</f>
        <v>0</v>
      </c>
      <c r="I2772" s="9" t="str">
        <f aca="false">IF(ISBLANK(A2772),"",-B2772*C2772)</f>
        <v/>
      </c>
      <c r="J2772" s="9" t="str">
        <f aca="false">IF(ISBLANK(A2772),"",-SUM(I$3:I2772))</f>
        <v/>
      </c>
      <c r="K2772" s="9" t="str">
        <f aca="false">IF(ISBLANK(A2772),"",SUMPRODUCT(O2772:R2772,T2772:W2772)-J2772)</f>
        <v/>
      </c>
      <c r="L2772" s="5" t="str">
        <f aca="false">IF(ISBLANK(A2772),"",K2772/$M$1)</f>
        <v/>
      </c>
      <c r="M2772" s="5" t="str">
        <f aca="false">IF(ISBLANK(A2772),"",K2772/($M$1+SUM(K$3:K2771)))</f>
        <v/>
      </c>
      <c r="N2772" s="0" t="str">
        <f aca="false">IF(ISBLANK(A2772),"",IF(H2773=0,NETWORKDAYS($H$3,H2772,holiday!$B$2:$B$10),IF(DAY(H2772)&lt;DAY(H2773),NETWORKDAYS($H$3,H2772,holiday!$B$2:$B$10),0)))</f>
        <v/>
      </c>
      <c r="O2772" s="0" t="str">
        <f aca="false">IF(ISBLANK(A2772),"",SUMIF($A$3:$A2772,O$2,$B$3:$B2772))</f>
        <v/>
      </c>
      <c r="P2772" s="0" t="str">
        <f aca="false">IF(ISBLANK(A2772),"",SUMIF($A$3:$A2772,P$2,$B$3:$B2772))</f>
        <v/>
      </c>
      <c r="Q2772" s="0" t="str">
        <f aca="false">IF(ISBLANK(A2772),"",SUMIF($A$3:$A2772,Q$2,$B$3:$B2772))</f>
        <v/>
      </c>
      <c r="R2772" s="0" t="str">
        <f aca="false">IF(ISBLANK(A2772),"",SUMIF($A$3:$A2772,R$2,$B$3:$B2772))</f>
        <v/>
      </c>
      <c r="T2772" s="9" t="str">
        <f aca="false">IF(ISBLANK(A2772),"",IF($A2772=T$2,$C2772,T2771))</f>
        <v/>
      </c>
      <c r="U2772" s="9" t="str">
        <f aca="false">IF(ISBLANK(A2772),"",IF($A2772=U$2,$C2772,U2771))</f>
        <v/>
      </c>
      <c r="V2772" s="9" t="str">
        <f aca="false">IF(ISBLANK(A2772),"",IF($A2772=V$2,$C2772,V2771))</f>
        <v/>
      </c>
      <c r="W2772" s="9" t="str">
        <f aca="false">IF(ISBLANK(A2772),"",IF($A2772=W$2,$C2772,W2771))</f>
        <v/>
      </c>
    </row>
    <row r="2773" customFormat="false" ht="14.1" hidden="false" customHeight="false" outlineLevel="0" collapsed="false">
      <c r="H2773" s="8" t="n">
        <f aca="false">IF(ISBLANK(D2773),,LEFT(D2773,LEN(D2773)-6)*1)</f>
        <v>0</v>
      </c>
      <c r="I2773" s="9" t="str">
        <f aca="false">IF(ISBLANK(A2773),"",-B2773*C2773)</f>
        <v/>
      </c>
      <c r="J2773" s="9" t="str">
        <f aca="false">IF(ISBLANK(A2773),"",-SUM(I$3:I2773))</f>
        <v/>
      </c>
      <c r="K2773" s="9" t="str">
        <f aca="false">IF(ISBLANK(A2773),"",SUMPRODUCT(O2773:R2773,T2773:W2773)-J2773)</f>
        <v/>
      </c>
      <c r="L2773" s="5" t="str">
        <f aca="false">IF(ISBLANK(A2773),"",K2773/$M$1)</f>
        <v/>
      </c>
      <c r="M2773" s="5" t="str">
        <f aca="false">IF(ISBLANK(A2773),"",K2773/($M$1+SUM(K$3:K2772)))</f>
        <v/>
      </c>
      <c r="N2773" s="0" t="str">
        <f aca="false">IF(ISBLANK(A2773),"",IF(H2774=0,NETWORKDAYS($H$3,H2773,holiday!$B$2:$B$10),IF(DAY(H2773)&lt;DAY(H2774),NETWORKDAYS($H$3,H2773,holiday!$B$2:$B$10),0)))</f>
        <v/>
      </c>
      <c r="O2773" s="0" t="str">
        <f aca="false">IF(ISBLANK(A2773),"",SUMIF($A$3:$A2773,O$2,$B$3:$B2773))</f>
        <v/>
      </c>
      <c r="P2773" s="0" t="str">
        <f aca="false">IF(ISBLANK(A2773),"",SUMIF($A$3:$A2773,P$2,$B$3:$B2773))</f>
        <v/>
      </c>
      <c r="Q2773" s="0" t="str">
        <f aca="false">IF(ISBLANK(A2773),"",SUMIF($A$3:$A2773,Q$2,$B$3:$B2773))</f>
        <v/>
      </c>
      <c r="R2773" s="0" t="str">
        <f aca="false">IF(ISBLANK(A2773),"",SUMIF($A$3:$A2773,R$2,$B$3:$B2773))</f>
        <v/>
      </c>
      <c r="T2773" s="9" t="str">
        <f aca="false">IF(ISBLANK(A2773),"",IF($A2773=T$2,$C2773,T2772))</f>
        <v/>
      </c>
      <c r="U2773" s="9" t="str">
        <f aca="false">IF(ISBLANK(A2773),"",IF($A2773=U$2,$C2773,U2772))</f>
        <v/>
      </c>
      <c r="V2773" s="9" t="str">
        <f aca="false">IF(ISBLANK(A2773),"",IF($A2773=V$2,$C2773,V2772))</f>
        <v/>
      </c>
      <c r="W2773" s="9" t="str">
        <f aca="false">IF(ISBLANK(A2773),"",IF($A2773=W$2,$C2773,W2772))</f>
        <v/>
      </c>
    </row>
    <row r="2774" customFormat="false" ht="14.1" hidden="false" customHeight="false" outlineLevel="0" collapsed="false">
      <c r="H2774" s="8" t="n">
        <f aca="false">IF(ISBLANK(D2774),,LEFT(D2774,LEN(D2774)-6)*1)</f>
        <v>0</v>
      </c>
      <c r="I2774" s="9" t="str">
        <f aca="false">IF(ISBLANK(A2774),"",-B2774*C2774)</f>
        <v/>
      </c>
      <c r="J2774" s="9" t="str">
        <f aca="false">IF(ISBLANK(A2774),"",-SUM(I$3:I2774))</f>
        <v/>
      </c>
      <c r="K2774" s="9" t="str">
        <f aca="false">IF(ISBLANK(A2774),"",SUMPRODUCT(O2774:R2774,T2774:W2774)-J2774)</f>
        <v/>
      </c>
      <c r="L2774" s="5" t="str">
        <f aca="false">IF(ISBLANK(A2774),"",K2774/$M$1)</f>
        <v/>
      </c>
      <c r="M2774" s="5" t="str">
        <f aca="false">IF(ISBLANK(A2774),"",K2774/($M$1+SUM(K$3:K2773)))</f>
        <v/>
      </c>
      <c r="N2774" s="0" t="str">
        <f aca="false">IF(ISBLANK(A2774),"",IF(H2775=0,NETWORKDAYS($H$3,H2774,holiday!$B$2:$B$10),IF(DAY(H2774)&lt;DAY(H2775),NETWORKDAYS($H$3,H2774,holiday!$B$2:$B$10),0)))</f>
        <v/>
      </c>
      <c r="O2774" s="0" t="str">
        <f aca="false">IF(ISBLANK(A2774),"",SUMIF($A$3:$A2774,O$2,$B$3:$B2774))</f>
        <v/>
      </c>
      <c r="P2774" s="0" t="str">
        <f aca="false">IF(ISBLANK(A2774),"",SUMIF($A$3:$A2774,P$2,$B$3:$B2774))</f>
        <v/>
      </c>
      <c r="Q2774" s="0" t="str">
        <f aca="false">IF(ISBLANK(A2774),"",SUMIF($A$3:$A2774,Q$2,$B$3:$B2774))</f>
        <v/>
      </c>
      <c r="R2774" s="0" t="str">
        <f aca="false">IF(ISBLANK(A2774),"",SUMIF($A$3:$A2774,R$2,$B$3:$B2774))</f>
        <v/>
      </c>
      <c r="T2774" s="9" t="str">
        <f aca="false">IF(ISBLANK(A2774),"",IF($A2774=T$2,$C2774,T2773))</f>
        <v/>
      </c>
      <c r="U2774" s="9" t="str">
        <f aca="false">IF(ISBLANK(A2774),"",IF($A2774=U$2,$C2774,U2773))</f>
        <v/>
      </c>
      <c r="V2774" s="9" t="str">
        <f aca="false">IF(ISBLANK(A2774),"",IF($A2774=V$2,$C2774,V2773))</f>
        <v/>
      </c>
      <c r="W2774" s="9" t="str">
        <f aca="false">IF(ISBLANK(A2774),"",IF($A2774=W$2,$C2774,W2773))</f>
        <v/>
      </c>
    </row>
    <row r="2775" customFormat="false" ht="14.1" hidden="false" customHeight="false" outlineLevel="0" collapsed="false">
      <c r="H2775" s="8" t="n">
        <f aca="false">IF(ISBLANK(D2775),,LEFT(D2775,LEN(D2775)-6)*1)</f>
        <v>0</v>
      </c>
      <c r="I2775" s="9" t="str">
        <f aca="false">IF(ISBLANK(A2775),"",-B2775*C2775)</f>
        <v/>
      </c>
      <c r="J2775" s="9" t="str">
        <f aca="false">IF(ISBLANK(A2775),"",-SUM(I$3:I2775))</f>
        <v/>
      </c>
      <c r="K2775" s="9" t="str">
        <f aca="false">IF(ISBLANK(A2775),"",SUMPRODUCT(O2775:R2775,T2775:W2775)-J2775)</f>
        <v/>
      </c>
      <c r="L2775" s="5" t="str">
        <f aca="false">IF(ISBLANK(A2775),"",K2775/$M$1)</f>
        <v/>
      </c>
      <c r="M2775" s="5" t="str">
        <f aca="false">IF(ISBLANK(A2775),"",K2775/($M$1+SUM(K$3:K2774)))</f>
        <v/>
      </c>
      <c r="N2775" s="0" t="str">
        <f aca="false">IF(ISBLANK(A2775),"",IF(H2776=0,NETWORKDAYS($H$3,H2775,holiday!$B$2:$B$10),IF(DAY(H2775)&lt;DAY(H2776),NETWORKDAYS($H$3,H2775,holiday!$B$2:$B$10),0)))</f>
        <v/>
      </c>
      <c r="O2775" s="0" t="str">
        <f aca="false">IF(ISBLANK(A2775),"",SUMIF($A$3:$A2775,O$2,$B$3:$B2775))</f>
        <v/>
      </c>
      <c r="P2775" s="0" t="str">
        <f aca="false">IF(ISBLANK(A2775),"",SUMIF($A$3:$A2775,P$2,$B$3:$B2775))</f>
        <v/>
      </c>
      <c r="Q2775" s="0" t="str">
        <f aca="false">IF(ISBLANK(A2775),"",SUMIF($A$3:$A2775,Q$2,$B$3:$B2775))</f>
        <v/>
      </c>
      <c r="R2775" s="0" t="str">
        <f aca="false">IF(ISBLANK(A2775),"",SUMIF($A$3:$A2775,R$2,$B$3:$B2775))</f>
        <v/>
      </c>
      <c r="T2775" s="9" t="str">
        <f aca="false">IF(ISBLANK(A2775),"",IF($A2775=T$2,$C2775,T2774))</f>
        <v/>
      </c>
      <c r="U2775" s="9" t="str">
        <f aca="false">IF(ISBLANK(A2775),"",IF($A2775=U$2,$C2775,U2774))</f>
        <v/>
      </c>
      <c r="V2775" s="9" t="str">
        <f aca="false">IF(ISBLANK(A2775),"",IF($A2775=V$2,$C2775,V2774))</f>
        <v/>
      </c>
      <c r="W2775" s="9" t="str">
        <f aca="false">IF(ISBLANK(A2775),"",IF($A2775=W$2,$C2775,W2774))</f>
        <v/>
      </c>
    </row>
    <row r="2776" customFormat="false" ht="14.1" hidden="false" customHeight="false" outlineLevel="0" collapsed="false">
      <c r="H2776" s="8" t="n">
        <f aca="false">IF(ISBLANK(D2776),,LEFT(D2776,LEN(D2776)-6)*1)</f>
        <v>0</v>
      </c>
      <c r="I2776" s="9" t="str">
        <f aca="false">IF(ISBLANK(A2776),"",-B2776*C2776)</f>
        <v/>
      </c>
      <c r="J2776" s="9" t="str">
        <f aca="false">IF(ISBLANK(A2776),"",-SUM(I$3:I2776))</f>
        <v/>
      </c>
      <c r="K2776" s="9" t="str">
        <f aca="false">IF(ISBLANK(A2776),"",SUMPRODUCT(O2776:R2776,T2776:W2776)-J2776)</f>
        <v/>
      </c>
      <c r="L2776" s="5" t="str">
        <f aca="false">IF(ISBLANK(A2776),"",K2776/$M$1)</f>
        <v/>
      </c>
      <c r="M2776" s="5" t="str">
        <f aca="false">IF(ISBLANK(A2776),"",K2776/($M$1+SUM(K$3:K2775)))</f>
        <v/>
      </c>
      <c r="N2776" s="0" t="str">
        <f aca="false">IF(ISBLANK(A2776),"",IF(H2777=0,NETWORKDAYS($H$3,H2776,holiday!$B$2:$B$10),IF(DAY(H2776)&lt;DAY(H2777),NETWORKDAYS($H$3,H2776,holiday!$B$2:$B$10),0)))</f>
        <v/>
      </c>
      <c r="O2776" s="0" t="str">
        <f aca="false">IF(ISBLANK(A2776),"",SUMIF($A$3:$A2776,O$2,$B$3:$B2776))</f>
        <v/>
      </c>
      <c r="P2776" s="0" t="str">
        <f aca="false">IF(ISBLANK(A2776),"",SUMIF($A$3:$A2776,P$2,$B$3:$B2776))</f>
        <v/>
      </c>
      <c r="Q2776" s="0" t="str">
        <f aca="false">IF(ISBLANK(A2776),"",SUMIF($A$3:$A2776,Q$2,$B$3:$B2776))</f>
        <v/>
      </c>
      <c r="R2776" s="0" t="str">
        <f aca="false">IF(ISBLANK(A2776),"",SUMIF($A$3:$A2776,R$2,$B$3:$B2776))</f>
        <v/>
      </c>
      <c r="T2776" s="9" t="str">
        <f aca="false">IF(ISBLANK(A2776),"",IF($A2776=T$2,$C2776,T2775))</f>
        <v/>
      </c>
      <c r="U2776" s="9" t="str">
        <f aca="false">IF(ISBLANK(A2776),"",IF($A2776=U$2,$C2776,U2775))</f>
        <v/>
      </c>
      <c r="V2776" s="9" t="str">
        <f aca="false">IF(ISBLANK(A2776),"",IF($A2776=V$2,$C2776,V2775))</f>
        <v/>
      </c>
      <c r="W2776" s="9" t="str">
        <f aca="false">IF(ISBLANK(A2776),"",IF($A2776=W$2,$C2776,W2775))</f>
        <v/>
      </c>
    </row>
    <row r="2777" customFormat="false" ht="14.1" hidden="false" customHeight="false" outlineLevel="0" collapsed="false">
      <c r="H2777" s="8" t="n">
        <f aca="false">IF(ISBLANK(D2777),,LEFT(D2777,LEN(D2777)-6)*1)</f>
        <v>0</v>
      </c>
      <c r="I2777" s="9" t="str">
        <f aca="false">IF(ISBLANK(A2777),"",-B2777*C2777)</f>
        <v/>
      </c>
      <c r="J2777" s="9" t="str">
        <f aca="false">IF(ISBLANK(A2777),"",-SUM(I$3:I2777))</f>
        <v/>
      </c>
      <c r="K2777" s="9" t="str">
        <f aca="false">IF(ISBLANK(A2777),"",SUMPRODUCT(O2777:R2777,T2777:W2777)-J2777)</f>
        <v/>
      </c>
      <c r="L2777" s="5" t="str">
        <f aca="false">IF(ISBLANK(A2777),"",K2777/$M$1)</f>
        <v/>
      </c>
      <c r="M2777" s="5" t="str">
        <f aca="false">IF(ISBLANK(A2777),"",K2777/($M$1+SUM(K$3:K2776)))</f>
        <v/>
      </c>
      <c r="N2777" s="0" t="str">
        <f aca="false">IF(ISBLANK(A2777),"",IF(H2778=0,NETWORKDAYS($H$3,H2777,holiday!$B$2:$B$10),IF(DAY(H2777)&lt;DAY(H2778),NETWORKDAYS($H$3,H2777,holiday!$B$2:$B$10),0)))</f>
        <v/>
      </c>
      <c r="O2777" s="0" t="str">
        <f aca="false">IF(ISBLANK(A2777),"",SUMIF($A$3:$A2777,O$2,$B$3:$B2777))</f>
        <v/>
      </c>
      <c r="P2777" s="0" t="str">
        <f aca="false">IF(ISBLANK(A2777),"",SUMIF($A$3:$A2777,P$2,$B$3:$B2777))</f>
        <v/>
      </c>
      <c r="Q2777" s="0" t="str">
        <f aca="false">IF(ISBLANK(A2777),"",SUMIF($A$3:$A2777,Q$2,$B$3:$B2777))</f>
        <v/>
      </c>
      <c r="R2777" s="0" t="str">
        <f aca="false">IF(ISBLANK(A2777),"",SUMIF($A$3:$A2777,R$2,$B$3:$B2777))</f>
        <v/>
      </c>
      <c r="T2777" s="9" t="str">
        <f aca="false">IF(ISBLANK(A2777),"",IF($A2777=T$2,$C2777,T2776))</f>
        <v/>
      </c>
      <c r="U2777" s="9" t="str">
        <f aca="false">IF(ISBLANK(A2777),"",IF($A2777=U$2,$C2777,U2776))</f>
        <v/>
      </c>
      <c r="V2777" s="9" t="str">
        <f aca="false">IF(ISBLANK(A2777),"",IF($A2777=V$2,$C2777,V2776))</f>
        <v/>
      </c>
      <c r="W2777" s="9" t="str">
        <f aca="false">IF(ISBLANK(A2777),"",IF($A2777=W$2,$C2777,W2776))</f>
        <v/>
      </c>
    </row>
    <row r="2778" customFormat="false" ht="14.1" hidden="false" customHeight="false" outlineLevel="0" collapsed="false">
      <c r="H2778" s="8" t="n">
        <f aca="false">IF(ISBLANK(D2778),,LEFT(D2778,LEN(D2778)-6)*1)</f>
        <v>0</v>
      </c>
      <c r="I2778" s="9" t="str">
        <f aca="false">IF(ISBLANK(A2778),"",-B2778*C2778)</f>
        <v/>
      </c>
      <c r="J2778" s="9" t="str">
        <f aca="false">IF(ISBLANK(A2778),"",-SUM(I$3:I2778))</f>
        <v/>
      </c>
      <c r="K2778" s="9" t="str">
        <f aca="false">IF(ISBLANK(A2778),"",SUMPRODUCT(O2778:R2778,T2778:W2778)-J2778)</f>
        <v/>
      </c>
      <c r="L2778" s="5" t="str">
        <f aca="false">IF(ISBLANK(A2778),"",K2778/$M$1)</f>
        <v/>
      </c>
      <c r="M2778" s="5" t="str">
        <f aca="false">IF(ISBLANK(A2778),"",K2778/($M$1+SUM(K$3:K2777)))</f>
        <v/>
      </c>
      <c r="N2778" s="0" t="str">
        <f aca="false">IF(ISBLANK(A2778),"",IF(H2779=0,NETWORKDAYS($H$3,H2778,holiday!$B$2:$B$10),IF(DAY(H2778)&lt;DAY(H2779),NETWORKDAYS($H$3,H2778,holiday!$B$2:$B$10),0)))</f>
        <v/>
      </c>
      <c r="O2778" s="0" t="str">
        <f aca="false">IF(ISBLANK(A2778),"",SUMIF($A$3:$A2778,O$2,$B$3:$B2778))</f>
        <v/>
      </c>
      <c r="P2778" s="0" t="str">
        <f aca="false">IF(ISBLANK(A2778),"",SUMIF($A$3:$A2778,P$2,$B$3:$B2778))</f>
        <v/>
      </c>
      <c r="Q2778" s="0" t="str">
        <f aca="false">IF(ISBLANK(A2778),"",SUMIF($A$3:$A2778,Q$2,$B$3:$B2778))</f>
        <v/>
      </c>
      <c r="R2778" s="0" t="str">
        <f aca="false">IF(ISBLANK(A2778),"",SUMIF($A$3:$A2778,R$2,$B$3:$B2778))</f>
        <v/>
      </c>
      <c r="T2778" s="9" t="str">
        <f aca="false">IF(ISBLANK(A2778),"",IF($A2778=T$2,$C2778,T2777))</f>
        <v/>
      </c>
      <c r="U2778" s="9" t="str">
        <f aca="false">IF(ISBLANK(A2778),"",IF($A2778=U$2,$C2778,U2777))</f>
        <v/>
      </c>
      <c r="V2778" s="9" t="str">
        <f aca="false">IF(ISBLANK(A2778),"",IF($A2778=V$2,$C2778,V2777))</f>
        <v/>
      </c>
      <c r="W2778" s="9" t="str">
        <f aca="false">IF(ISBLANK(A2778),"",IF($A2778=W$2,$C2778,W2777))</f>
        <v/>
      </c>
    </row>
    <row r="2779" customFormat="false" ht="14.1" hidden="false" customHeight="false" outlineLevel="0" collapsed="false">
      <c r="H2779" s="8" t="n">
        <f aca="false">IF(ISBLANK(D2779),,LEFT(D2779,LEN(D2779)-6)*1)</f>
        <v>0</v>
      </c>
      <c r="I2779" s="9" t="str">
        <f aca="false">IF(ISBLANK(A2779),"",-B2779*C2779)</f>
        <v/>
      </c>
      <c r="J2779" s="9" t="str">
        <f aca="false">IF(ISBLANK(A2779),"",-SUM(I$3:I2779))</f>
        <v/>
      </c>
      <c r="K2779" s="9" t="str">
        <f aca="false">IF(ISBLANK(A2779),"",SUMPRODUCT(O2779:R2779,T2779:W2779)-J2779)</f>
        <v/>
      </c>
      <c r="L2779" s="5" t="str">
        <f aca="false">IF(ISBLANK(A2779),"",K2779/$M$1)</f>
        <v/>
      </c>
      <c r="M2779" s="5" t="str">
        <f aca="false">IF(ISBLANK(A2779),"",K2779/($M$1+SUM(K$3:K2778)))</f>
        <v/>
      </c>
      <c r="N2779" s="0" t="str">
        <f aca="false">IF(ISBLANK(A2779),"",IF(H2780=0,NETWORKDAYS($H$3,H2779,holiday!$B$2:$B$10),IF(DAY(H2779)&lt;DAY(H2780),NETWORKDAYS($H$3,H2779,holiday!$B$2:$B$10),0)))</f>
        <v/>
      </c>
      <c r="O2779" s="0" t="str">
        <f aca="false">IF(ISBLANK(A2779),"",SUMIF($A$3:$A2779,O$2,$B$3:$B2779))</f>
        <v/>
      </c>
      <c r="P2779" s="0" t="str">
        <f aca="false">IF(ISBLANK(A2779),"",SUMIF($A$3:$A2779,P$2,$B$3:$B2779))</f>
        <v/>
      </c>
      <c r="Q2779" s="0" t="str">
        <f aca="false">IF(ISBLANK(A2779),"",SUMIF($A$3:$A2779,Q$2,$B$3:$B2779))</f>
        <v/>
      </c>
      <c r="R2779" s="0" t="str">
        <f aca="false">IF(ISBLANK(A2779),"",SUMIF($A$3:$A2779,R$2,$B$3:$B2779))</f>
        <v/>
      </c>
      <c r="T2779" s="9" t="str">
        <f aca="false">IF(ISBLANK(A2779),"",IF($A2779=T$2,$C2779,T2778))</f>
        <v/>
      </c>
      <c r="U2779" s="9" t="str">
        <f aca="false">IF(ISBLANK(A2779),"",IF($A2779=U$2,$C2779,U2778))</f>
        <v/>
      </c>
      <c r="V2779" s="9" t="str">
        <f aca="false">IF(ISBLANK(A2779),"",IF($A2779=V$2,$C2779,V2778))</f>
        <v/>
      </c>
      <c r="W2779" s="9" t="str">
        <f aca="false">IF(ISBLANK(A2779),"",IF($A2779=W$2,$C2779,W2778))</f>
        <v/>
      </c>
    </row>
    <row r="2780" customFormat="false" ht="14.1" hidden="false" customHeight="false" outlineLevel="0" collapsed="false">
      <c r="H2780" s="8" t="n">
        <f aca="false">IF(ISBLANK(D2780),,LEFT(D2780,LEN(D2780)-6)*1)</f>
        <v>0</v>
      </c>
      <c r="I2780" s="9" t="str">
        <f aca="false">IF(ISBLANK(A2780),"",-B2780*C2780)</f>
        <v/>
      </c>
      <c r="J2780" s="9" t="str">
        <f aca="false">IF(ISBLANK(A2780),"",-SUM(I$3:I2780))</f>
        <v/>
      </c>
      <c r="K2780" s="9" t="str">
        <f aca="false">IF(ISBLANK(A2780),"",SUMPRODUCT(O2780:R2780,T2780:W2780)-J2780)</f>
        <v/>
      </c>
      <c r="L2780" s="5" t="str">
        <f aca="false">IF(ISBLANK(A2780),"",K2780/$M$1)</f>
        <v/>
      </c>
      <c r="M2780" s="5" t="str">
        <f aca="false">IF(ISBLANK(A2780),"",K2780/($M$1+SUM(K$3:K2779)))</f>
        <v/>
      </c>
      <c r="N2780" s="0" t="str">
        <f aca="false">IF(ISBLANK(A2780),"",IF(H2781=0,NETWORKDAYS($H$3,H2780,holiday!$B$2:$B$10),IF(DAY(H2780)&lt;DAY(H2781),NETWORKDAYS($H$3,H2780,holiday!$B$2:$B$10),0)))</f>
        <v/>
      </c>
      <c r="O2780" s="0" t="str">
        <f aca="false">IF(ISBLANK(A2780),"",SUMIF($A$3:$A2780,O$2,$B$3:$B2780))</f>
        <v/>
      </c>
      <c r="P2780" s="0" t="str">
        <f aca="false">IF(ISBLANK(A2780),"",SUMIF($A$3:$A2780,P$2,$B$3:$B2780))</f>
        <v/>
      </c>
      <c r="Q2780" s="0" t="str">
        <f aca="false">IF(ISBLANK(A2780),"",SUMIF($A$3:$A2780,Q$2,$B$3:$B2780))</f>
        <v/>
      </c>
      <c r="R2780" s="0" t="str">
        <f aca="false">IF(ISBLANK(A2780),"",SUMIF($A$3:$A2780,R$2,$B$3:$B2780))</f>
        <v/>
      </c>
      <c r="T2780" s="9" t="str">
        <f aca="false">IF(ISBLANK(A2780),"",IF($A2780=T$2,$C2780,T2779))</f>
        <v/>
      </c>
      <c r="U2780" s="9" t="str">
        <f aca="false">IF(ISBLANK(A2780),"",IF($A2780=U$2,$C2780,U2779))</f>
        <v/>
      </c>
      <c r="V2780" s="9" t="str">
        <f aca="false">IF(ISBLANK(A2780),"",IF($A2780=V$2,$C2780,V2779))</f>
        <v/>
      </c>
      <c r="W2780" s="9" t="str">
        <f aca="false">IF(ISBLANK(A2780),"",IF($A2780=W$2,$C2780,W2779))</f>
        <v/>
      </c>
    </row>
    <row r="2781" customFormat="false" ht="14.1" hidden="false" customHeight="false" outlineLevel="0" collapsed="false">
      <c r="H2781" s="8" t="n">
        <f aca="false">IF(ISBLANK(D2781),,LEFT(D2781,LEN(D2781)-6)*1)</f>
        <v>0</v>
      </c>
      <c r="I2781" s="9" t="str">
        <f aca="false">IF(ISBLANK(A2781),"",-B2781*C2781)</f>
        <v/>
      </c>
      <c r="J2781" s="9" t="str">
        <f aca="false">IF(ISBLANK(A2781),"",-SUM(I$3:I2781))</f>
        <v/>
      </c>
      <c r="K2781" s="9" t="str">
        <f aca="false">IF(ISBLANK(A2781),"",SUMPRODUCT(O2781:R2781,T2781:W2781)-J2781)</f>
        <v/>
      </c>
      <c r="L2781" s="5" t="str">
        <f aca="false">IF(ISBLANK(A2781),"",K2781/$M$1)</f>
        <v/>
      </c>
      <c r="M2781" s="5" t="str">
        <f aca="false">IF(ISBLANK(A2781),"",K2781/($M$1+SUM(K$3:K2780)))</f>
        <v/>
      </c>
      <c r="N2781" s="0" t="str">
        <f aca="false">IF(ISBLANK(A2781),"",IF(H2782=0,NETWORKDAYS($H$3,H2781,holiday!$B$2:$B$10),IF(DAY(H2781)&lt;DAY(H2782),NETWORKDAYS($H$3,H2781,holiday!$B$2:$B$10),0)))</f>
        <v/>
      </c>
      <c r="O2781" s="0" t="str">
        <f aca="false">IF(ISBLANK(A2781),"",SUMIF($A$3:$A2781,O$2,$B$3:$B2781))</f>
        <v/>
      </c>
      <c r="P2781" s="0" t="str">
        <f aca="false">IF(ISBLANK(A2781),"",SUMIF($A$3:$A2781,P$2,$B$3:$B2781))</f>
        <v/>
      </c>
      <c r="Q2781" s="0" t="str">
        <f aca="false">IF(ISBLANK(A2781),"",SUMIF($A$3:$A2781,Q$2,$B$3:$B2781))</f>
        <v/>
      </c>
      <c r="R2781" s="0" t="str">
        <f aca="false">IF(ISBLANK(A2781),"",SUMIF($A$3:$A2781,R$2,$B$3:$B2781))</f>
        <v/>
      </c>
      <c r="T2781" s="9" t="str">
        <f aca="false">IF(ISBLANK(A2781),"",IF($A2781=T$2,$C2781,T2780))</f>
        <v/>
      </c>
      <c r="U2781" s="9" t="str">
        <f aca="false">IF(ISBLANK(A2781),"",IF($A2781=U$2,$C2781,U2780))</f>
        <v/>
      </c>
      <c r="V2781" s="9" t="str">
        <f aca="false">IF(ISBLANK(A2781),"",IF($A2781=V$2,$C2781,V2780))</f>
        <v/>
      </c>
      <c r="W2781" s="9" t="str">
        <f aca="false">IF(ISBLANK(A2781),"",IF($A2781=W$2,$C2781,W2780))</f>
        <v/>
      </c>
    </row>
    <row r="2782" customFormat="false" ht="14.1" hidden="false" customHeight="false" outlineLevel="0" collapsed="false">
      <c r="H2782" s="8" t="n">
        <f aca="false">IF(ISBLANK(D2782),,LEFT(D2782,LEN(D2782)-6)*1)</f>
        <v>0</v>
      </c>
      <c r="I2782" s="9" t="str">
        <f aca="false">IF(ISBLANK(A2782),"",-B2782*C2782)</f>
        <v/>
      </c>
      <c r="J2782" s="9" t="str">
        <f aca="false">IF(ISBLANK(A2782),"",-SUM(I$3:I2782))</f>
        <v/>
      </c>
      <c r="K2782" s="9" t="str">
        <f aca="false">IF(ISBLANK(A2782),"",SUMPRODUCT(O2782:R2782,T2782:W2782)-J2782)</f>
        <v/>
      </c>
      <c r="L2782" s="5" t="str">
        <f aca="false">IF(ISBLANK(A2782),"",K2782/$M$1)</f>
        <v/>
      </c>
      <c r="M2782" s="5" t="str">
        <f aca="false">IF(ISBLANK(A2782),"",K2782/($M$1+SUM(K$3:K2781)))</f>
        <v/>
      </c>
      <c r="N2782" s="0" t="str">
        <f aca="false">IF(ISBLANK(A2782),"",IF(H2783=0,NETWORKDAYS($H$3,H2782,holiday!$B$2:$B$10),IF(DAY(H2782)&lt;DAY(H2783),NETWORKDAYS($H$3,H2782,holiday!$B$2:$B$10),0)))</f>
        <v/>
      </c>
      <c r="O2782" s="0" t="str">
        <f aca="false">IF(ISBLANK(A2782),"",SUMIF($A$3:$A2782,O$2,$B$3:$B2782))</f>
        <v/>
      </c>
      <c r="P2782" s="0" t="str">
        <f aca="false">IF(ISBLANK(A2782),"",SUMIF($A$3:$A2782,P$2,$B$3:$B2782))</f>
        <v/>
      </c>
      <c r="Q2782" s="0" t="str">
        <f aca="false">IF(ISBLANK(A2782),"",SUMIF($A$3:$A2782,Q$2,$B$3:$B2782))</f>
        <v/>
      </c>
      <c r="R2782" s="0" t="str">
        <f aca="false">IF(ISBLANK(A2782),"",SUMIF($A$3:$A2782,R$2,$B$3:$B2782))</f>
        <v/>
      </c>
      <c r="T2782" s="9" t="str">
        <f aca="false">IF(ISBLANK(A2782),"",IF($A2782=T$2,$C2782,T2781))</f>
        <v/>
      </c>
      <c r="U2782" s="9" t="str">
        <f aca="false">IF(ISBLANK(A2782),"",IF($A2782=U$2,$C2782,U2781))</f>
        <v/>
      </c>
      <c r="V2782" s="9" t="str">
        <f aca="false">IF(ISBLANK(A2782),"",IF($A2782=V$2,$C2782,V2781))</f>
        <v/>
      </c>
      <c r="W2782" s="9" t="str">
        <f aca="false">IF(ISBLANK(A2782),"",IF($A2782=W$2,$C2782,W2781))</f>
        <v/>
      </c>
    </row>
    <row r="2783" customFormat="false" ht="14.1" hidden="false" customHeight="false" outlineLevel="0" collapsed="false">
      <c r="H2783" s="8" t="n">
        <f aca="false">IF(ISBLANK(D2783),,LEFT(D2783,LEN(D2783)-6)*1)</f>
        <v>0</v>
      </c>
      <c r="I2783" s="9" t="str">
        <f aca="false">IF(ISBLANK(A2783),"",-B2783*C2783)</f>
        <v/>
      </c>
      <c r="J2783" s="9" t="str">
        <f aca="false">IF(ISBLANK(A2783),"",-SUM(I$3:I2783))</f>
        <v/>
      </c>
      <c r="K2783" s="9" t="str">
        <f aca="false">IF(ISBLANK(A2783),"",SUMPRODUCT(O2783:R2783,T2783:W2783)-J2783)</f>
        <v/>
      </c>
      <c r="L2783" s="5" t="str">
        <f aca="false">IF(ISBLANK(A2783),"",K2783/$M$1)</f>
        <v/>
      </c>
      <c r="M2783" s="5" t="str">
        <f aca="false">IF(ISBLANK(A2783),"",K2783/($M$1+SUM(K$3:K2782)))</f>
        <v/>
      </c>
      <c r="N2783" s="0" t="str">
        <f aca="false">IF(ISBLANK(A2783),"",IF(H2784=0,NETWORKDAYS($H$3,H2783,holiday!$B$2:$B$10),IF(DAY(H2783)&lt;DAY(H2784),NETWORKDAYS($H$3,H2783,holiday!$B$2:$B$10),0)))</f>
        <v/>
      </c>
      <c r="O2783" s="0" t="str">
        <f aca="false">IF(ISBLANK(A2783),"",SUMIF($A$3:$A2783,O$2,$B$3:$B2783))</f>
        <v/>
      </c>
      <c r="P2783" s="0" t="str">
        <f aca="false">IF(ISBLANK(A2783),"",SUMIF($A$3:$A2783,P$2,$B$3:$B2783))</f>
        <v/>
      </c>
      <c r="Q2783" s="0" t="str">
        <f aca="false">IF(ISBLANK(A2783),"",SUMIF($A$3:$A2783,Q$2,$B$3:$B2783))</f>
        <v/>
      </c>
      <c r="R2783" s="0" t="str">
        <f aca="false">IF(ISBLANK(A2783),"",SUMIF($A$3:$A2783,R$2,$B$3:$B2783))</f>
        <v/>
      </c>
      <c r="T2783" s="9" t="str">
        <f aca="false">IF(ISBLANK(A2783),"",IF($A2783=T$2,$C2783,T2782))</f>
        <v/>
      </c>
      <c r="U2783" s="9" t="str">
        <f aca="false">IF(ISBLANK(A2783),"",IF($A2783=U$2,$C2783,U2782))</f>
        <v/>
      </c>
      <c r="V2783" s="9" t="str">
        <f aca="false">IF(ISBLANK(A2783),"",IF($A2783=V$2,$C2783,V2782))</f>
        <v/>
      </c>
      <c r="W2783" s="9" t="str">
        <f aca="false">IF(ISBLANK(A2783),"",IF($A2783=W$2,$C2783,W2782))</f>
        <v/>
      </c>
    </row>
    <row r="2784" customFormat="false" ht="14.1" hidden="false" customHeight="false" outlineLevel="0" collapsed="false">
      <c r="H2784" s="8" t="n">
        <f aca="false">IF(ISBLANK(D2784),,LEFT(D2784,LEN(D2784)-6)*1)</f>
        <v>0</v>
      </c>
      <c r="I2784" s="9" t="str">
        <f aca="false">IF(ISBLANK(A2784),"",-B2784*C2784)</f>
        <v/>
      </c>
      <c r="J2784" s="9" t="str">
        <f aca="false">IF(ISBLANK(A2784),"",-SUM(I$3:I2784))</f>
        <v/>
      </c>
      <c r="K2784" s="9" t="str">
        <f aca="false">IF(ISBLANK(A2784),"",SUMPRODUCT(O2784:R2784,T2784:W2784)-J2784)</f>
        <v/>
      </c>
      <c r="L2784" s="5" t="str">
        <f aca="false">IF(ISBLANK(A2784),"",K2784/$M$1)</f>
        <v/>
      </c>
      <c r="M2784" s="5" t="str">
        <f aca="false">IF(ISBLANK(A2784),"",K2784/($M$1+SUM(K$3:K2783)))</f>
        <v/>
      </c>
      <c r="N2784" s="0" t="str">
        <f aca="false">IF(ISBLANK(A2784),"",IF(H2785=0,NETWORKDAYS($H$3,H2784,holiday!$B$2:$B$10),IF(DAY(H2784)&lt;DAY(H2785),NETWORKDAYS($H$3,H2784,holiday!$B$2:$B$10),0)))</f>
        <v/>
      </c>
      <c r="O2784" s="0" t="str">
        <f aca="false">IF(ISBLANK(A2784),"",SUMIF($A$3:$A2784,O$2,$B$3:$B2784))</f>
        <v/>
      </c>
      <c r="P2784" s="0" t="str">
        <f aca="false">IF(ISBLANK(A2784),"",SUMIF($A$3:$A2784,P$2,$B$3:$B2784))</f>
        <v/>
      </c>
      <c r="Q2784" s="0" t="str">
        <f aca="false">IF(ISBLANK(A2784),"",SUMIF($A$3:$A2784,Q$2,$B$3:$B2784))</f>
        <v/>
      </c>
      <c r="R2784" s="0" t="str">
        <f aca="false">IF(ISBLANK(A2784),"",SUMIF($A$3:$A2784,R$2,$B$3:$B2784))</f>
        <v/>
      </c>
      <c r="T2784" s="9" t="str">
        <f aca="false">IF(ISBLANK(A2784),"",IF($A2784=T$2,$C2784,T2783))</f>
        <v/>
      </c>
      <c r="U2784" s="9" t="str">
        <f aca="false">IF(ISBLANK(A2784),"",IF($A2784=U$2,$C2784,U2783))</f>
        <v/>
      </c>
      <c r="V2784" s="9" t="str">
        <f aca="false">IF(ISBLANK(A2784),"",IF($A2784=V$2,$C2784,V2783))</f>
        <v/>
      </c>
      <c r="W2784" s="9" t="str">
        <f aca="false">IF(ISBLANK(A2784),"",IF($A2784=W$2,$C2784,W2783))</f>
        <v/>
      </c>
    </row>
    <row r="2785" customFormat="false" ht="14.1" hidden="false" customHeight="false" outlineLevel="0" collapsed="false">
      <c r="H2785" s="8" t="n">
        <f aca="false">IF(ISBLANK(D2785),,LEFT(D2785,LEN(D2785)-6)*1)</f>
        <v>0</v>
      </c>
      <c r="I2785" s="9" t="str">
        <f aca="false">IF(ISBLANK(A2785),"",-B2785*C2785)</f>
        <v/>
      </c>
      <c r="J2785" s="9" t="str">
        <f aca="false">IF(ISBLANK(A2785),"",-SUM(I$3:I2785))</f>
        <v/>
      </c>
      <c r="K2785" s="9" t="str">
        <f aca="false">IF(ISBLANK(A2785),"",SUMPRODUCT(O2785:R2785,T2785:W2785)-J2785)</f>
        <v/>
      </c>
      <c r="L2785" s="5" t="str">
        <f aca="false">IF(ISBLANK(A2785),"",K2785/$M$1)</f>
        <v/>
      </c>
      <c r="M2785" s="5" t="str">
        <f aca="false">IF(ISBLANK(A2785),"",K2785/($M$1+SUM(K$3:K2784)))</f>
        <v/>
      </c>
      <c r="N2785" s="0" t="str">
        <f aca="false">IF(ISBLANK(A2785),"",IF(H2786=0,NETWORKDAYS($H$3,H2785,holiday!$B$2:$B$10),IF(DAY(H2785)&lt;DAY(H2786),NETWORKDAYS($H$3,H2785,holiday!$B$2:$B$10),0)))</f>
        <v/>
      </c>
      <c r="O2785" s="0" t="str">
        <f aca="false">IF(ISBLANK(A2785),"",SUMIF($A$3:$A2785,O$2,$B$3:$B2785))</f>
        <v/>
      </c>
      <c r="P2785" s="0" t="str">
        <f aca="false">IF(ISBLANK(A2785),"",SUMIF($A$3:$A2785,P$2,$B$3:$B2785))</f>
        <v/>
      </c>
      <c r="Q2785" s="0" t="str">
        <f aca="false">IF(ISBLANK(A2785),"",SUMIF($A$3:$A2785,Q$2,$B$3:$B2785))</f>
        <v/>
      </c>
      <c r="R2785" s="0" t="str">
        <f aca="false">IF(ISBLANK(A2785),"",SUMIF($A$3:$A2785,R$2,$B$3:$B2785))</f>
        <v/>
      </c>
      <c r="T2785" s="9" t="str">
        <f aca="false">IF(ISBLANK(A2785),"",IF($A2785=T$2,$C2785,T2784))</f>
        <v/>
      </c>
      <c r="U2785" s="9" t="str">
        <f aca="false">IF(ISBLANK(A2785),"",IF($A2785=U$2,$C2785,U2784))</f>
        <v/>
      </c>
      <c r="V2785" s="9" t="str">
        <f aca="false">IF(ISBLANK(A2785),"",IF($A2785=V$2,$C2785,V2784))</f>
        <v/>
      </c>
      <c r="W2785" s="9" t="str">
        <f aca="false">IF(ISBLANK(A2785),"",IF($A2785=W$2,$C2785,W2784))</f>
        <v/>
      </c>
    </row>
    <row r="2786" customFormat="false" ht="14.1" hidden="false" customHeight="false" outlineLevel="0" collapsed="false">
      <c r="H2786" s="8" t="n">
        <f aca="false">IF(ISBLANK(D2786),,LEFT(D2786,LEN(D2786)-6)*1)</f>
        <v>0</v>
      </c>
      <c r="I2786" s="9" t="str">
        <f aca="false">IF(ISBLANK(A2786),"",-B2786*C2786)</f>
        <v/>
      </c>
      <c r="J2786" s="9" t="str">
        <f aca="false">IF(ISBLANK(A2786),"",-SUM(I$3:I2786))</f>
        <v/>
      </c>
      <c r="K2786" s="9" t="str">
        <f aca="false">IF(ISBLANK(A2786),"",SUMPRODUCT(O2786:R2786,T2786:W2786)-J2786)</f>
        <v/>
      </c>
      <c r="L2786" s="5" t="str">
        <f aca="false">IF(ISBLANK(A2786),"",K2786/$M$1)</f>
        <v/>
      </c>
      <c r="M2786" s="5" t="str">
        <f aca="false">IF(ISBLANK(A2786),"",K2786/($M$1+SUM(K$3:K2785)))</f>
        <v/>
      </c>
      <c r="N2786" s="0" t="str">
        <f aca="false">IF(ISBLANK(A2786),"",IF(H2787=0,NETWORKDAYS($H$3,H2786,holiday!$B$2:$B$10),IF(DAY(H2786)&lt;DAY(H2787),NETWORKDAYS($H$3,H2786,holiday!$B$2:$B$10),0)))</f>
        <v/>
      </c>
      <c r="O2786" s="0" t="str">
        <f aca="false">IF(ISBLANK(A2786),"",SUMIF($A$3:$A2786,O$2,$B$3:$B2786))</f>
        <v/>
      </c>
      <c r="P2786" s="0" t="str">
        <f aca="false">IF(ISBLANK(A2786),"",SUMIF($A$3:$A2786,P$2,$B$3:$B2786))</f>
        <v/>
      </c>
      <c r="Q2786" s="0" t="str">
        <f aca="false">IF(ISBLANK(A2786),"",SUMIF($A$3:$A2786,Q$2,$B$3:$B2786))</f>
        <v/>
      </c>
      <c r="R2786" s="0" t="str">
        <f aca="false">IF(ISBLANK(A2786),"",SUMIF($A$3:$A2786,R$2,$B$3:$B2786))</f>
        <v/>
      </c>
      <c r="T2786" s="9" t="str">
        <f aca="false">IF(ISBLANK(A2786),"",IF($A2786=T$2,$C2786,T2785))</f>
        <v/>
      </c>
      <c r="U2786" s="9" t="str">
        <f aca="false">IF(ISBLANK(A2786),"",IF($A2786=U$2,$C2786,U2785))</f>
        <v/>
      </c>
      <c r="V2786" s="9" t="str">
        <f aca="false">IF(ISBLANK(A2786),"",IF($A2786=V$2,$C2786,V2785))</f>
        <v/>
      </c>
      <c r="W2786" s="9" t="str">
        <f aca="false">IF(ISBLANK(A2786),"",IF($A2786=W$2,$C2786,W2785))</f>
        <v/>
      </c>
    </row>
    <row r="2787" customFormat="false" ht="14.1" hidden="false" customHeight="false" outlineLevel="0" collapsed="false">
      <c r="H2787" s="8" t="n">
        <f aca="false">IF(ISBLANK(D2787),,LEFT(D2787,LEN(D2787)-6)*1)</f>
        <v>0</v>
      </c>
      <c r="I2787" s="9" t="str">
        <f aca="false">IF(ISBLANK(A2787),"",-B2787*C2787)</f>
        <v/>
      </c>
      <c r="J2787" s="9" t="str">
        <f aca="false">IF(ISBLANK(A2787),"",-SUM(I$3:I2787))</f>
        <v/>
      </c>
      <c r="K2787" s="9" t="str">
        <f aca="false">IF(ISBLANK(A2787),"",SUMPRODUCT(O2787:R2787,T2787:W2787)-J2787)</f>
        <v/>
      </c>
      <c r="L2787" s="5" t="str">
        <f aca="false">IF(ISBLANK(A2787),"",K2787/$M$1)</f>
        <v/>
      </c>
      <c r="M2787" s="5" t="str">
        <f aca="false">IF(ISBLANK(A2787),"",K2787/($M$1+SUM(K$3:K2786)))</f>
        <v/>
      </c>
      <c r="N2787" s="0" t="str">
        <f aca="false">IF(ISBLANK(A2787),"",IF(H2788=0,NETWORKDAYS($H$3,H2787,holiday!$B$2:$B$10),IF(DAY(H2787)&lt;DAY(H2788),NETWORKDAYS($H$3,H2787,holiday!$B$2:$B$10),0)))</f>
        <v/>
      </c>
      <c r="O2787" s="0" t="str">
        <f aca="false">IF(ISBLANK(A2787),"",SUMIF($A$3:$A2787,O$2,$B$3:$B2787))</f>
        <v/>
      </c>
      <c r="P2787" s="0" t="str">
        <f aca="false">IF(ISBLANK(A2787),"",SUMIF($A$3:$A2787,P$2,$B$3:$B2787))</f>
        <v/>
      </c>
      <c r="Q2787" s="0" t="str">
        <f aca="false">IF(ISBLANK(A2787),"",SUMIF($A$3:$A2787,Q$2,$B$3:$B2787))</f>
        <v/>
      </c>
      <c r="R2787" s="0" t="str">
        <f aca="false">IF(ISBLANK(A2787),"",SUMIF($A$3:$A2787,R$2,$B$3:$B2787))</f>
        <v/>
      </c>
      <c r="T2787" s="9" t="str">
        <f aca="false">IF(ISBLANK(A2787),"",IF($A2787=T$2,$C2787,T2786))</f>
        <v/>
      </c>
      <c r="U2787" s="9" t="str">
        <f aca="false">IF(ISBLANK(A2787),"",IF($A2787=U$2,$C2787,U2786))</f>
        <v/>
      </c>
      <c r="V2787" s="9" t="str">
        <f aca="false">IF(ISBLANK(A2787),"",IF($A2787=V$2,$C2787,V2786))</f>
        <v/>
      </c>
      <c r="W2787" s="9" t="str">
        <f aca="false">IF(ISBLANK(A2787),"",IF($A2787=W$2,$C2787,W2786))</f>
        <v/>
      </c>
    </row>
    <row r="2788" customFormat="false" ht="14.1" hidden="false" customHeight="false" outlineLevel="0" collapsed="false">
      <c r="H2788" s="8" t="n">
        <f aca="false">IF(ISBLANK(D2788),,LEFT(D2788,LEN(D2788)-6)*1)</f>
        <v>0</v>
      </c>
      <c r="I2788" s="9" t="str">
        <f aca="false">IF(ISBLANK(A2788),"",-B2788*C2788)</f>
        <v/>
      </c>
      <c r="J2788" s="9" t="str">
        <f aca="false">IF(ISBLANK(A2788),"",-SUM(I$3:I2788))</f>
        <v/>
      </c>
      <c r="K2788" s="9" t="str">
        <f aca="false">IF(ISBLANK(A2788),"",SUMPRODUCT(O2788:R2788,T2788:W2788)-J2788)</f>
        <v/>
      </c>
      <c r="L2788" s="5" t="str">
        <f aca="false">IF(ISBLANK(A2788),"",K2788/$M$1)</f>
        <v/>
      </c>
      <c r="M2788" s="5" t="str">
        <f aca="false">IF(ISBLANK(A2788),"",K2788/($M$1+SUM(K$3:K2787)))</f>
        <v/>
      </c>
      <c r="N2788" s="0" t="str">
        <f aca="false">IF(ISBLANK(A2788),"",IF(H2789=0,NETWORKDAYS($H$3,H2788,holiday!$B$2:$B$10),IF(DAY(H2788)&lt;DAY(H2789),NETWORKDAYS($H$3,H2788,holiday!$B$2:$B$10),0)))</f>
        <v/>
      </c>
      <c r="O2788" s="0" t="str">
        <f aca="false">IF(ISBLANK(A2788),"",SUMIF($A$3:$A2788,O$2,$B$3:$B2788))</f>
        <v/>
      </c>
      <c r="P2788" s="0" t="str">
        <f aca="false">IF(ISBLANK(A2788),"",SUMIF($A$3:$A2788,P$2,$B$3:$B2788))</f>
        <v/>
      </c>
      <c r="Q2788" s="0" t="str">
        <f aca="false">IF(ISBLANK(A2788),"",SUMIF($A$3:$A2788,Q$2,$B$3:$B2788))</f>
        <v/>
      </c>
      <c r="R2788" s="0" t="str">
        <f aca="false">IF(ISBLANK(A2788),"",SUMIF($A$3:$A2788,R$2,$B$3:$B2788))</f>
        <v/>
      </c>
      <c r="T2788" s="9" t="str">
        <f aca="false">IF(ISBLANK(A2788),"",IF($A2788=T$2,$C2788,T2787))</f>
        <v/>
      </c>
      <c r="U2788" s="9" t="str">
        <f aca="false">IF(ISBLANK(A2788),"",IF($A2788=U$2,$C2788,U2787))</f>
        <v/>
      </c>
      <c r="V2788" s="9" t="str">
        <f aca="false">IF(ISBLANK(A2788),"",IF($A2788=V$2,$C2788,V2787))</f>
        <v/>
      </c>
      <c r="W2788" s="9" t="str">
        <f aca="false">IF(ISBLANK(A2788),"",IF($A2788=W$2,$C2788,W2787))</f>
        <v/>
      </c>
    </row>
    <row r="2789" customFormat="false" ht="14.1" hidden="false" customHeight="false" outlineLevel="0" collapsed="false">
      <c r="H2789" s="8" t="n">
        <f aca="false">IF(ISBLANK(D2789),,LEFT(D2789,LEN(D2789)-6)*1)</f>
        <v>0</v>
      </c>
      <c r="I2789" s="9" t="str">
        <f aca="false">IF(ISBLANK(A2789),"",-B2789*C2789)</f>
        <v/>
      </c>
      <c r="J2789" s="9" t="str">
        <f aca="false">IF(ISBLANK(A2789),"",-SUM(I$3:I2789))</f>
        <v/>
      </c>
      <c r="K2789" s="9" t="str">
        <f aca="false">IF(ISBLANK(A2789),"",SUMPRODUCT(O2789:R2789,T2789:W2789)-J2789)</f>
        <v/>
      </c>
      <c r="L2789" s="5" t="str">
        <f aca="false">IF(ISBLANK(A2789),"",K2789/$M$1)</f>
        <v/>
      </c>
      <c r="M2789" s="5" t="str">
        <f aca="false">IF(ISBLANK(A2789),"",K2789/($M$1+SUM(K$3:K2788)))</f>
        <v/>
      </c>
      <c r="N2789" s="0" t="str">
        <f aca="false">IF(ISBLANK(A2789),"",IF(H2790=0,NETWORKDAYS($H$3,H2789,holiday!$B$2:$B$10),IF(DAY(H2789)&lt;DAY(H2790),NETWORKDAYS($H$3,H2789,holiday!$B$2:$B$10),0)))</f>
        <v/>
      </c>
      <c r="O2789" s="0" t="str">
        <f aca="false">IF(ISBLANK(A2789),"",SUMIF($A$3:$A2789,O$2,$B$3:$B2789))</f>
        <v/>
      </c>
      <c r="P2789" s="0" t="str">
        <f aca="false">IF(ISBLANK(A2789),"",SUMIF($A$3:$A2789,P$2,$B$3:$B2789))</f>
        <v/>
      </c>
      <c r="Q2789" s="0" t="str">
        <f aca="false">IF(ISBLANK(A2789),"",SUMIF($A$3:$A2789,Q$2,$B$3:$B2789))</f>
        <v/>
      </c>
      <c r="R2789" s="0" t="str">
        <f aca="false">IF(ISBLANK(A2789),"",SUMIF($A$3:$A2789,R$2,$B$3:$B2789))</f>
        <v/>
      </c>
      <c r="T2789" s="9" t="str">
        <f aca="false">IF(ISBLANK(A2789),"",IF($A2789=T$2,$C2789,T2788))</f>
        <v/>
      </c>
      <c r="U2789" s="9" t="str">
        <f aca="false">IF(ISBLANK(A2789),"",IF($A2789=U$2,$C2789,U2788))</f>
        <v/>
      </c>
      <c r="V2789" s="9" t="str">
        <f aca="false">IF(ISBLANK(A2789),"",IF($A2789=V$2,$C2789,V2788))</f>
        <v/>
      </c>
      <c r="W2789" s="9" t="str">
        <f aca="false">IF(ISBLANK(A2789),"",IF($A2789=W$2,$C2789,W2788))</f>
        <v/>
      </c>
    </row>
    <row r="2790" customFormat="false" ht="14.1" hidden="false" customHeight="false" outlineLevel="0" collapsed="false">
      <c r="H2790" s="8" t="n">
        <f aca="false">IF(ISBLANK(D2790),,LEFT(D2790,LEN(D2790)-6)*1)</f>
        <v>0</v>
      </c>
      <c r="I2790" s="9" t="str">
        <f aca="false">IF(ISBLANK(A2790),"",-B2790*C2790)</f>
        <v/>
      </c>
      <c r="J2790" s="9" t="str">
        <f aca="false">IF(ISBLANK(A2790),"",-SUM(I$3:I2790))</f>
        <v/>
      </c>
      <c r="K2790" s="9" t="str">
        <f aca="false">IF(ISBLANK(A2790),"",SUMPRODUCT(O2790:R2790,T2790:W2790)-J2790)</f>
        <v/>
      </c>
      <c r="L2790" s="5" t="str">
        <f aca="false">IF(ISBLANK(A2790),"",K2790/$M$1)</f>
        <v/>
      </c>
      <c r="M2790" s="5" t="str">
        <f aca="false">IF(ISBLANK(A2790),"",K2790/($M$1+SUM(K$3:K2789)))</f>
        <v/>
      </c>
      <c r="N2790" s="0" t="str">
        <f aca="false">IF(ISBLANK(A2790),"",IF(H2791=0,NETWORKDAYS($H$3,H2790,holiday!$B$2:$B$10),IF(DAY(H2790)&lt;DAY(H2791),NETWORKDAYS($H$3,H2790,holiday!$B$2:$B$10),0)))</f>
        <v/>
      </c>
      <c r="O2790" s="0" t="str">
        <f aca="false">IF(ISBLANK(A2790),"",SUMIF($A$3:$A2790,O$2,$B$3:$B2790))</f>
        <v/>
      </c>
      <c r="P2790" s="0" t="str">
        <f aca="false">IF(ISBLANK(A2790),"",SUMIF($A$3:$A2790,P$2,$B$3:$B2790))</f>
        <v/>
      </c>
      <c r="Q2790" s="0" t="str">
        <f aca="false">IF(ISBLANK(A2790),"",SUMIF($A$3:$A2790,Q$2,$B$3:$B2790))</f>
        <v/>
      </c>
      <c r="R2790" s="0" t="str">
        <f aca="false">IF(ISBLANK(A2790),"",SUMIF($A$3:$A2790,R$2,$B$3:$B2790))</f>
        <v/>
      </c>
      <c r="T2790" s="9" t="str">
        <f aca="false">IF(ISBLANK(A2790),"",IF($A2790=T$2,$C2790,T2789))</f>
        <v/>
      </c>
      <c r="U2790" s="9" t="str">
        <f aca="false">IF(ISBLANK(A2790),"",IF($A2790=U$2,$C2790,U2789))</f>
        <v/>
      </c>
      <c r="V2790" s="9" t="str">
        <f aca="false">IF(ISBLANK(A2790),"",IF($A2790=V$2,$C2790,V2789))</f>
        <v/>
      </c>
      <c r="W2790" s="9" t="str">
        <f aca="false">IF(ISBLANK(A2790),"",IF($A2790=W$2,$C2790,W2789))</f>
        <v/>
      </c>
    </row>
    <row r="2791" customFormat="false" ht="14.1" hidden="false" customHeight="false" outlineLevel="0" collapsed="false">
      <c r="H2791" s="8" t="n">
        <f aca="false">IF(ISBLANK(D2791),,LEFT(D2791,LEN(D2791)-6)*1)</f>
        <v>0</v>
      </c>
      <c r="I2791" s="9" t="str">
        <f aca="false">IF(ISBLANK(A2791),"",-B2791*C2791)</f>
        <v/>
      </c>
      <c r="J2791" s="9" t="str">
        <f aca="false">IF(ISBLANK(A2791),"",-SUM(I$3:I2791))</f>
        <v/>
      </c>
      <c r="K2791" s="9" t="str">
        <f aca="false">IF(ISBLANK(A2791),"",SUMPRODUCT(O2791:R2791,T2791:W2791)-J2791)</f>
        <v/>
      </c>
      <c r="L2791" s="5" t="str">
        <f aca="false">IF(ISBLANK(A2791),"",K2791/$M$1)</f>
        <v/>
      </c>
      <c r="M2791" s="5" t="str">
        <f aca="false">IF(ISBLANK(A2791),"",K2791/($M$1+SUM(K$3:K2790)))</f>
        <v/>
      </c>
      <c r="N2791" s="0" t="str">
        <f aca="false">IF(ISBLANK(A2791),"",IF(H2792=0,NETWORKDAYS($H$3,H2791,holiday!$B$2:$B$10),IF(DAY(H2791)&lt;DAY(H2792),NETWORKDAYS($H$3,H2791,holiday!$B$2:$B$10),0)))</f>
        <v/>
      </c>
      <c r="O2791" s="0" t="str">
        <f aca="false">IF(ISBLANK(A2791),"",SUMIF($A$3:$A2791,O$2,$B$3:$B2791))</f>
        <v/>
      </c>
      <c r="P2791" s="0" t="str">
        <f aca="false">IF(ISBLANK(A2791),"",SUMIF($A$3:$A2791,P$2,$B$3:$B2791))</f>
        <v/>
      </c>
      <c r="Q2791" s="0" t="str">
        <f aca="false">IF(ISBLANK(A2791),"",SUMIF($A$3:$A2791,Q$2,$B$3:$B2791))</f>
        <v/>
      </c>
      <c r="R2791" s="0" t="str">
        <f aca="false">IF(ISBLANK(A2791),"",SUMIF($A$3:$A2791,R$2,$B$3:$B2791))</f>
        <v/>
      </c>
      <c r="T2791" s="9" t="str">
        <f aca="false">IF(ISBLANK(A2791),"",IF($A2791=T$2,$C2791,T2790))</f>
        <v/>
      </c>
      <c r="U2791" s="9" t="str">
        <f aca="false">IF(ISBLANK(A2791),"",IF($A2791=U$2,$C2791,U2790))</f>
        <v/>
      </c>
      <c r="V2791" s="9" t="str">
        <f aca="false">IF(ISBLANK(A2791),"",IF($A2791=V$2,$C2791,V2790))</f>
        <v/>
      </c>
      <c r="W2791" s="9" t="str">
        <f aca="false">IF(ISBLANK(A2791),"",IF($A2791=W$2,$C2791,W2790))</f>
        <v/>
      </c>
    </row>
    <row r="2792" customFormat="false" ht="14.1" hidden="false" customHeight="false" outlineLevel="0" collapsed="false">
      <c r="H2792" s="8" t="n">
        <f aca="false">IF(ISBLANK(D2792),,LEFT(D2792,LEN(D2792)-6)*1)</f>
        <v>0</v>
      </c>
      <c r="I2792" s="9" t="str">
        <f aca="false">IF(ISBLANK(A2792),"",-B2792*C2792)</f>
        <v/>
      </c>
      <c r="J2792" s="9" t="str">
        <f aca="false">IF(ISBLANK(A2792),"",-SUM(I$3:I2792))</f>
        <v/>
      </c>
      <c r="K2792" s="9" t="str">
        <f aca="false">IF(ISBLANK(A2792),"",SUMPRODUCT(O2792:R2792,T2792:W2792)-J2792)</f>
        <v/>
      </c>
      <c r="L2792" s="5" t="str">
        <f aca="false">IF(ISBLANK(A2792),"",K2792/$M$1)</f>
        <v/>
      </c>
      <c r="M2792" s="5" t="str">
        <f aca="false">IF(ISBLANK(A2792),"",K2792/($M$1+SUM(K$3:K2791)))</f>
        <v/>
      </c>
      <c r="N2792" s="0" t="str">
        <f aca="false">IF(ISBLANK(A2792),"",IF(H2793=0,NETWORKDAYS($H$3,H2792,holiday!$B$2:$B$10),IF(DAY(H2792)&lt;DAY(H2793),NETWORKDAYS($H$3,H2792,holiday!$B$2:$B$10),0)))</f>
        <v/>
      </c>
      <c r="O2792" s="0" t="str">
        <f aca="false">IF(ISBLANK(A2792),"",SUMIF($A$3:$A2792,O$2,$B$3:$B2792))</f>
        <v/>
      </c>
      <c r="P2792" s="0" t="str">
        <f aca="false">IF(ISBLANK(A2792),"",SUMIF($A$3:$A2792,P$2,$B$3:$B2792))</f>
        <v/>
      </c>
      <c r="Q2792" s="0" t="str">
        <f aca="false">IF(ISBLANK(A2792),"",SUMIF($A$3:$A2792,Q$2,$B$3:$B2792))</f>
        <v/>
      </c>
      <c r="R2792" s="0" t="str">
        <f aca="false">IF(ISBLANK(A2792),"",SUMIF($A$3:$A2792,R$2,$B$3:$B2792))</f>
        <v/>
      </c>
      <c r="T2792" s="9" t="str">
        <f aca="false">IF(ISBLANK(A2792),"",IF($A2792=T$2,$C2792,T2791))</f>
        <v/>
      </c>
      <c r="U2792" s="9" t="str">
        <f aca="false">IF(ISBLANK(A2792),"",IF($A2792=U$2,$C2792,U2791))</f>
        <v/>
      </c>
      <c r="V2792" s="9" t="str">
        <f aca="false">IF(ISBLANK(A2792),"",IF($A2792=V$2,$C2792,V2791))</f>
        <v/>
      </c>
      <c r="W2792" s="9" t="str">
        <f aca="false">IF(ISBLANK(A2792),"",IF($A2792=W$2,$C2792,W2791))</f>
        <v/>
      </c>
    </row>
    <row r="2793" customFormat="false" ht="14.1" hidden="false" customHeight="false" outlineLevel="0" collapsed="false">
      <c r="H2793" s="8" t="n">
        <f aca="false">IF(ISBLANK(D2793),,LEFT(D2793,LEN(D2793)-6)*1)</f>
        <v>0</v>
      </c>
      <c r="I2793" s="9" t="str">
        <f aca="false">IF(ISBLANK(A2793),"",-B2793*C2793)</f>
        <v/>
      </c>
      <c r="J2793" s="9" t="str">
        <f aca="false">IF(ISBLANK(A2793),"",-SUM(I$3:I2793))</f>
        <v/>
      </c>
      <c r="K2793" s="9" t="str">
        <f aca="false">IF(ISBLANK(A2793),"",SUMPRODUCT(O2793:R2793,T2793:W2793)-J2793)</f>
        <v/>
      </c>
      <c r="L2793" s="5" t="str">
        <f aca="false">IF(ISBLANK(A2793),"",K2793/$M$1)</f>
        <v/>
      </c>
      <c r="M2793" s="5" t="str">
        <f aca="false">IF(ISBLANK(A2793),"",K2793/($M$1+SUM(K$3:K2792)))</f>
        <v/>
      </c>
      <c r="N2793" s="0" t="str">
        <f aca="false">IF(ISBLANK(A2793),"",IF(H2794=0,NETWORKDAYS($H$3,H2793,holiday!$B$2:$B$10),IF(DAY(H2793)&lt;DAY(H2794),NETWORKDAYS($H$3,H2793,holiday!$B$2:$B$10),0)))</f>
        <v/>
      </c>
      <c r="O2793" s="0" t="str">
        <f aca="false">IF(ISBLANK(A2793),"",SUMIF($A$3:$A2793,O$2,$B$3:$B2793))</f>
        <v/>
      </c>
      <c r="P2793" s="0" t="str">
        <f aca="false">IF(ISBLANK(A2793),"",SUMIF($A$3:$A2793,P$2,$B$3:$B2793))</f>
        <v/>
      </c>
      <c r="Q2793" s="0" t="str">
        <f aca="false">IF(ISBLANK(A2793),"",SUMIF($A$3:$A2793,Q$2,$B$3:$B2793))</f>
        <v/>
      </c>
      <c r="R2793" s="0" t="str">
        <f aca="false">IF(ISBLANK(A2793),"",SUMIF($A$3:$A2793,R$2,$B$3:$B2793))</f>
        <v/>
      </c>
      <c r="T2793" s="9" t="str">
        <f aca="false">IF(ISBLANK(A2793),"",IF($A2793=T$2,$C2793,T2792))</f>
        <v/>
      </c>
      <c r="U2793" s="9" t="str">
        <f aca="false">IF(ISBLANK(A2793),"",IF($A2793=U$2,$C2793,U2792))</f>
        <v/>
      </c>
      <c r="V2793" s="9" t="str">
        <f aca="false">IF(ISBLANK(A2793),"",IF($A2793=V$2,$C2793,V2792))</f>
        <v/>
      </c>
      <c r="W2793" s="9" t="str">
        <f aca="false">IF(ISBLANK(A2793),"",IF($A2793=W$2,$C2793,W2792))</f>
        <v/>
      </c>
    </row>
    <row r="2794" customFormat="false" ht="14.1" hidden="false" customHeight="false" outlineLevel="0" collapsed="false">
      <c r="H2794" s="8" t="n">
        <f aca="false">IF(ISBLANK(D2794),,LEFT(D2794,LEN(D2794)-6)*1)</f>
        <v>0</v>
      </c>
      <c r="I2794" s="9" t="str">
        <f aca="false">IF(ISBLANK(A2794),"",-B2794*C2794)</f>
        <v/>
      </c>
      <c r="J2794" s="9" t="str">
        <f aca="false">IF(ISBLANK(A2794),"",-SUM(I$3:I2794))</f>
        <v/>
      </c>
      <c r="K2794" s="9" t="str">
        <f aca="false">IF(ISBLANK(A2794),"",SUMPRODUCT(O2794:R2794,T2794:W2794)-J2794)</f>
        <v/>
      </c>
      <c r="L2794" s="5" t="str">
        <f aca="false">IF(ISBLANK(A2794),"",K2794/$M$1)</f>
        <v/>
      </c>
      <c r="M2794" s="5" t="str">
        <f aca="false">IF(ISBLANK(A2794),"",K2794/($M$1+SUM(K$3:K2793)))</f>
        <v/>
      </c>
      <c r="N2794" s="0" t="str">
        <f aca="false">IF(ISBLANK(A2794),"",IF(H2795=0,NETWORKDAYS($H$3,H2794,holiday!$B$2:$B$10),IF(DAY(H2794)&lt;DAY(H2795),NETWORKDAYS($H$3,H2794,holiday!$B$2:$B$10),0)))</f>
        <v/>
      </c>
      <c r="O2794" s="0" t="str">
        <f aca="false">IF(ISBLANK(A2794),"",SUMIF($A$3:$A2794,O$2,$B$3:$B2794))</f>
        <v/>
      </c>
      <c r="P2794" s="0" t="str">
        <f aca="false">IF(ISBLANK(A2794),"",SUMIF($A$3:$A2794,P$2,$B$3:$B2794))</f>
        <v/>
      </c>
      <c r="Q2794" s="0" t="str">
        <f aca="false">IF(ISBLANK(A2794),"",SUMIF($A$3:$A2794,Q$2,$B$3:$B2794))</f>
        <v/>
      </c>
      <c r="R2794" s="0" t="str">
        <f aca="false">IF(ISBLANK(A2794),"",SUMIF($A$3:$A2794,R$2,$B$3:$B2794))</f>
        <v/>
      </c>
      <c r="T2794" s="9" t="str">
        <f aca="false">IF(ISBLANK(A2794),"",IF($A2794=T$2,$C2794,T2793))</f>
        <v/>
      </c>
      <c r="U2794" s="9" t="str">
        <f aca="false">IF(ISBLANK(A2794),"",IF($A2794=U$2,$C2794,U2793))</f>
        <v/>
      </c>
      <c r="V2794" s="9" t="str">
        <f aca="false">IF(ISBLANK(A2794),"",IF($A2794=V$2,$C2794,V2793))</f>
        <v/>
      </c>
      <c r="W2794" s="9" t="str">
        <f aca="false">IF(ISBLANK(A2794),"",IF($A2794=W$2,$C2794,W2793))</f>
        <v/>
      </c>
    </row>
    <row r="2795" customFormat="false" ht="14.1" hidden="false" customHeight="false" outlineLevel="0" collapsed="false">
      <c r="H2795" s="8" t="n">
        <f aca="false">IF(ISBLANK(D2795),,LEFT(D2795,LEN(D2795)-6)*1)</f>
        <v>0</v>
      </c>
      <c r="I2795" s="9" t="str">
        <f aca="false">IF(ISBLANK(A2795),"",-B2795*C2795)</f>
        <v/>
      </c>
      <c r="J2795" s="9" t="str">
        <f aca="false">IF(ISBLANK(A2795),"",-SUM(I$3:I2795))</f>
        <v/>
      </c>
      <c r="K2795" s="9" t="str">
        <f aca="false">IF(ISBLANK(A2795),"",SUMPRODUCT(O2795:R2795,T2795:W2795)-J2795)</f>
        <v/>
      </c>
      <c r="L2795" s="5" t="str">
        <f aca="false">IF(ISBLANK(A2795),"",K2795/$M$1)</f>
        <v/>
      </c>
      <c r="M2795" s="5" t="str">
        <f aca="false">IF(ISBLANK(A2795),"",K2795/($M$1+SUM(K$3:K2794)))</f>
        <v/>
      </c>
      <c r="N2795" s="0" t="str">
        <f aca="false">IF(ISBLANK(A2795),"",IF(H2796=0,NETWORKDAYS($H$3,H2795,holiday!$B$2:$B$10),IF(DAY(H2795)&lt;DAY(H2796),NETWORKDAYS($H$3,H2795,holiday!$B$2:$B$10),0)))</f>
        <v/>
      </c>
      <c r="O2795" s="0" t="str">
        <f aca="false">IF(ISBLANK(A2795),"",SUMIF($A$3:$A2795,O$2,$B$3:$B2795))</f>
        <v/>
      </c>
      <c r="P2795" s="0" t="str">
        <f aca="false">IF(ISBLANK(A2795),"",SUMIF($A$3:$A2795,P$2,$B$3:$B2795))</f>
        <v/>
      </c>
      <c r="Q2795" s="0" t="str">
        <f aca="false">IF(ISBLANK(A2795),"",SUMIF($A$3:$A2795,Q$2,$B$3:$B2795))</f>
        <v/>
      </c>
      <c r="R2795" s="0" t="str">
        <f aca="false">IF(ISBLANK(A2795),"",SUMIF($A$3:$A2795,R$2,$B$3:$B2795))</f>
        <v/>
      </c>
      <c r="T2795" s="9" t="str">
        <f aca="false">IF(ISBLANK(A2795),"",IF($A2795=T$2,$C2795,T2794))</f>
        <v/>
      </c>
      <c r="U2795" s="9" t="str">
        <f aca="false">IF(ISBLANK(A2795),"",IF($A2795=U$2,$C2795,U2794))</f>
        <v/>
      </c>
      <c r="V2795" s="9" t="str">
        <f aca="false">IF(ISBLANK(A2795),"",IF($A2795=V$2,$C2795,V2794))</f>
        <v/>
      </c>
      <c r="W2795" s="9" t="str">
        <f aca="false">IF(ISBLANK(A2795),"",IF($A2795=W$2,$C2795,W2794))</f>
        <v/>
      </c>
    </row>
    <row r="2796" customFormat="false" ht="14.1" hidden="false" customHeight="false" outlineLevel="0" collapsed="false">
      <c r="H2796" s="8" t="n">
        <f aca="false">IF(ISBLANK(D2796),,LEFT(D2796,LEN(D2796)-6)*1)</f>
        <v>0</v>
      </c>
      <c r="I2796" s="9" t="str">
        <f aca="false">IF(ISBLANK(A2796),"",-B2796*C2796)</f>
        <v/>
      </c>
      <c r="J2796" s="9" t="str">
        <f aca="false">IF(ISBLANK(A2796),"",-SUM(I$3:I2796))</f>
        <v/>
      </c>
      <c r="K2796" s="9" t="str">
        <f aca="false">IF(ISBLANK(A2796),"",SUMPRODUCT(O2796:R2796,T2796:W2796)-J2796)</f>
        <v/>
      </c>
      <c r="L2796" s="5" t="str">
        <f aca="false">IF(ISBLANK(A2796),"",K2796/$M$1)</f>
        <v/>
      </c>
      <c r="M2796" s="5" t="str">
        <f aca="false">IF(ISBLANK(A2796),"",K2796/($M$1+SUM(K$3:K2795)))</f>
        <v/>
      </c>
      <c r="N2796" s="0" t="str">
        <f aca="false">IF(ISBLANK(A2796),"",IF(H2797=0,NETWORKDAYS($H$3,H2796,holiday!$B$2:$B$10),IF(DAY(H2796)&lt;DAY(H2797),NETWORKDAYS($H$3,H2796,holiday!$B$2:$B$10),0)))</f>
        <v/>
      </c>
      <c r="O2796" s="0" t="str">
        <f aca="false">IF(ISBLANK(A2796),"",SUMIF($A$3:$A2796,O$2,$B$3:$B2796))</f>
        <v/>
      </c>
      <c r="P2796" s="0" t="str">
        <f aca="false">IF(ISBLANK(A2796),"",SUMIF($A$3:$A2796,P$2,$B$3:$B2796))</f>
        <v/>
      </c>
      <c r="Q2796" s="0" t="str">
        <f aca="false">IF(ISBLANK(A2796),"",SUMIF($A$3:$A2796,Q$2,$B$3:$B2796))</f>
        <v/>
      </c>
      <c r="R2796" s="0" t="str">
        <f aca="false">IF(ISBLANK(A2796),"",SUMIF($A$3:$A2796,R$2,$B$3:$B2796))</f>
        <v/>
      </c>
      <c r="T2796" s="9" t="str">
        <f aca="false">IF(ISBLANK(A2796),"",IF($A2796=T$2,$C2796,T2795))</f>
        <v/>
      </c>
      <c r="U2796" s="9" t="str">
        <f aca="false">IF(ISBLANK(A2796),"",IF($A2796=U$2,$C2796,U2795))</f>
        <v/>
      </c>
      <c r="V2796" s="9" t="str">
        <f aca="false">IF(ISBLANK(A2796),"",IF($A2796=V$2,$C2796,V2795))</f>
        <v/>
      </c>
      <c r="W2796" s="9" t="str">
        <f aca="false">IF(ISBLANK(A2796),"",IF($A2796=W$2,$C2796,W2795))</f>
        <v/>
      </c>
    </row>
    <row r="2797" customFormat="false" ht="14.1" hidden="false" customHeight="false" outlineLevel="0" collapsed="false">
      <c r="H2797" s="8" t="n">
        <f aca="false">IF(ISBLANK(D2797),,LEFT(D2797,LEN(D2797)-6)*1)</f>
        <v>0</v>
      </c>
      <c r="I2797" s="9" t="str">
        <f aca="false">IF(ISBLANK(A2797),"",-B2797*C2797)</f>
        <v/>
      </c>
      <c r="J2797" s="9" t="str">
        <f aca="false">IF(ISBLANK(A2797),"",-SUM(I$3:I2797))</f>
        <v/>
      </c>
      <c r="K2797" s="9" t="str">
        <f aca="false">IF(ISBLANK(A2797),"",SUMPRODUCT(O2797:R2797,T2797:W2797)-J2797)</f>
        <v/>
      </c>
      <c r="L2797" s="5" t="str">
        <f aca="false">IF(ISBLANK(A2797),"",K2797/$M$1)</f>
        <v/>
      </c>
      <c r="M2797" s="5" t="str">
        <f aca="false">IF(ISBLANK(A2797),"",K2797/($M$1+SUM(K$3:K2796)))</f>
        <v/>
      </c>
      <c r="N2797" s="0" t="str">
        <f aca="false">IF(ISBLANK(A2797),"",IF(H2798=0,NETWORKDAYS($H$3,H2797,holiday!$B$2:$B$10),IF(DAY(H2797)&lt;DAY(H2798),NETWORKDAYS($H$3,H2797,holiday!$B$2:$B$10),0)))</f>
        <v/>
      </c>
      <c r="O2797" s="0" t="str">
        <f aca="false">IF(ISBLANK(A2797),"",SUMIF($A$3:$A2797,O$2,$B$3:$B2797))</f>
        <v/>
      </c>
      <c r="P2797" s="0" t="str">
        <f aca="false">IF(ISBLANK(A2797),"",SUMIF($A$3:$A2797,P$2,$B$3:$B2797))</f>
        <v/>
      </c>
      <c r="Q2797" s="0" t="str">
        <f aca="false">IF(ISBLANK(A2797),"",SUMIF($A$3:$A2797,Q$2,$B$3:$B2797))</f>
        <v/>
      </c>
      <c r="R2797" s="0" t="str">
        <f aca="false">IF(ISBLANK(A2797),"",SUMIF($A$3:$A2797,R$2,$B$3:$B2797))</f>
        <v/>
      </c>
      <c r="T2797" s="9" t="str">
        <f aca="false">IF(ISBLANK(A2797),"",IF($A2797=T$2,$C2797,T2796))</f>
        <v/>
      </c>
      <c r="U2797" s="9" t="str">
        <f aca="false">IF(ISBLANK(A2797),"",IF($A2797=U$2,$C2797,U2796))</f>
        <v/>
      </c>
      <c r="V2797" s="9" t="str">
        <f aca="false">IF(ISBLANK(A2797),"",IF($A2797=V$2,$C2797,V2796))</f>
        <v/>
      </c>
      <c r="W2797" s="9" t="str">
        <f aca="false">IF(ISBLANK(A2797),"",IF($A2797=W$2,$C2797,W2796))</f>
        <v/>
      </c>
    </row>
    <row r="2798" customFormat="false" ht="14.1" hidden="false" customHeight="false" outlineLevel="0" collapsed="false">
      <c r="H2798" s="8" t="n">
        <f aca="false">IF(ISBLANK(D2798),,LEFT(D2798,LEN(D2798)-6)*1)</f>
        <v>0</v>
      </c>
      <c r="I2798" s="9" t="str">
        <f aca="false">IF(ISBLANK(A2798),"",-B2798*C2798)</f>
        <v/>
      </c>
      <c r="J2798" s="9" t="str">
        <f aca="false">IF(ISBLANK(A2798),"",-SUM(I$3:I2798))</f>
        <v/>
      </c>
      <c r="K2798" s="9" t="str">
        <f aca="false">IF(ISBLANK(A2798),"",SUMPRODUCT(O2798:R2798,T2798:W2798)-J2798)</f>
        <v/>
      </c>
      <c r="L2798" s="5" t="str">
        <f aca="false">IF(ISBLANK(A2798),"",K2798/$M$1)</f>
        <v/>
      </c>
      <c r="M2798" s="5" t="str">
        <f aca="false">IF(ISBLANK(A2798),"",K2798/($M$1+SUM(K$3:K2797)))</f>
        <v/>
      </c>
      <c r="N2798" s="0" t="str">
        <f aca="false">IF(ISBLANK(A2798),"",IF(H2799=0,NETWORKDAYS($H$3,H2798,holiday!$B$2:$B$10),IF(DAY(H2798)&lt;DAY(H2799),NETWORKDAYS($H$3,H2798,holiday!$B$2:$B$10),0)))</f>
        <v/>
      </c>
      <c r="O2798" s="0" t="str">
        <f aca="false">IF(ISBLANK(A2798),"",SUMIF($A$3:$A2798,O$2,$B$3:$B2798))</f>
        <v/>
      </c>
      <c r="P2798" s="0" t="str">
        <f aca="false">IF(ISBLANK(A2798),"",SUMIF($A$3:$A2798,P$2,$B$3:$B2798))</f>
        <v/>
      </c>
      <c r="Q2798" s="0" t="str">
        <f aca="false">IF(ISBLANK(A2798),"",SUMIF($A$3:$A2798,Q$2,$B$3:$B2798))</f>
        <v/>
      </c>
      <c r="R2798" s="0" t="str">
        <f aca="false">IF(ISBLANK(A2798),"",SUMIF($A$3:$A2798,R$2,$B$3:$B2798))</f>
        <v/>
      </c>
      <c r="T2798" s="9" t="str">
        <f aca="false">IF(ISBLANK(A2798),"",IF($A2798=T$2,$C2798,T2797))</f>
        <v/>
      </c>
      <c r="U2798" s="9" t="str">
        <f aca="false">IF(ISBLANK(A2798),"",IF($A2798=U$2,$C2798,U2797))</f>
        <v/>
      </c>
      <c r="V2798" s="9" t="str">
        <f aca="false">IF(ISBLANK(A2798),"",IF($A2798=V$2,$C2798,V2797))</f>
        <v/>
      </c>
      <c r="W2798" s="9" t="str">
        <f aca="false">IF(ISBLANK(A2798),"",IF($A2798=W$2,$C2798,W2797))</f>
        <v/>
      </c>
    </row>
    <row r="2799" customFormat="false" ht="14.1" hidden="false" customHeight="false" outlineLevel="0" collapsed="false">
      <c r="H2799" s="8" t="n">
        <f aca="false">IF(ISBLANK(D2799),,LEFT(D2799,LEN(D2799)-6)*1)</f>
        <v>0</v>
      </c>
      <c r="I2799" s="9" t="str">
        <f aca="false">IF(ISBLANK(A2799),"",-B2799*C2799)</f>
        <v/>
      </c>
      <c r="J2799" s="9" t="str">
        <f aca="false">IF(ISBLANK(A2799),"",-SUM(I$3:I2799))</f>
        <v/>
      </c>
      <c r="K2799" s="9" t="str">
        <f aca="false">IF(ISBLANK(A2799),"",SUMPRODUCT(O2799:R2799,T2799:W2799)-J2799)</f>
        <v/>
      </c>
      <c r="L2799" s="5" t="str">
        <f aca="false">IF(ISBLANK(A2799),"",K2799/$M$1)</f>
        <v/>
      </c>
      <c r="M2799" s="5" t="str">
        <f aca="false">IF(ISBLANK(A2799),"",K2799/($M$1+SUM(K$3:K2798)))</f>
        <v/>
      </c>
      <c r="N2799" s="0" t="str">
        <f aca="false">IF(ISBLANK(A2799),"",IF(H2800=0,NETWORKDAYS($H$3,H2799,holiday!$B$2:$B$10),IF(DAY(H2799)&lt;DAY(H2800),NETWORKDAYS($H$3,H2799,holiday!$B$2:$B$10),0)))</f>
        <v/>
      </c>
      <c r="O2799" s="0" t="str">
        <f aca="false">IF(ISBLANK(A2799),"",SUMIF($A$3:$A2799,O$2,$B$3:$B2799))</f>
        <v/>
      </c>
      <c r="P2799" s="0" t="str">
        <f aca="false">IF(ISBLANK(A2799),"",SUMIF($A$3:$A2799,P$2,$B$3:$B2799))</f>
        <v/>
      </c>
      <c r="Q2799" s="0" t="str">
        <f aca="false">IF(ISBLANK(A2799),"",SUMIF($A$3:$A2799,Q$2,$B$3:$B2799))</f>
        <v/>
      </c>
      <c r="R2799" s="0" t="str">
        <f aca="false">IF(ISBLANK(A2799),"",SUMIF($A$3:$A2799,R$2,$B$3:$B2799))</f>
        <v/>
      </c>
      <c r="T2799" s="9" t="str">
        <f aca="false">IF(ISBLANK(A2799),"",IF($A2799=T$2,$C2799,T2798))</f>
        <v/>
      </c>
      <c r="U2799" s="9" t="str">
        <f aca="false">IF(ISBLANK(A2799),"",IF($A2799=U$2,$C2799,U2798))</f>
        <v/>
      </c>
      <c r="V2799" s="9" t="str">
        <f aca="false">IF(ISBLANK(A2799),"",IF($A2799=V$2,$C2799,V2798))</f>
        <v/>
      </c>
      <c r="W2799" s="9" t="str">
        <f aca="false">IF(ISBLANK(A2799),"",IF($A2799=W$2,$C2799,W2798))</f>
        <v/>
      </c>
    </row>
    <row r="2800" customFormat="false" ht="14.1" hidden="false" customHeight="false" outlineLevel="0" collapsed="false">
      <c r="H2800" s="8" t="n">
        <f aca="false">IF(ISBLANK(D2800),,LEFT(D2800,LEN(D2800)-6)*1)</f>
        <v>0</v>
      </c>
      <c r="I2800" s="9" t="str">
        <f aca="false">IF(ISBLANK(A2800),"",-B2800*C2800)</f>
        <v/>
      </c>
      <c r="J2800" s="9" t="str">
        <f aca="false">IF(ISBLANK(A2800),"",-SUM(I$3:I2800))</f>
        <v/>
      </c>
      <c r="K2800" s="9" t="str">
        <f aca="false">IF(ISBLANK(A2800),"",SUMPRODUCT(O2800:R2800,T2800:W2800)-J2800)</f>
        <v/>
      </c>
      <c r="L2800" s="5" t="str">
        <f aca="false">IF(ISBLANK(A2800),"",K2800/$M$1)</f>
        <v/>
      </c>
      <c r="M2800" s="5" t="str">
        <f aca="false">IF(ISBLANK(A2800),"",K2800/($M$1+SUM(K$3:K2799)))</f>
        <v/>
      </c>
      <c r="N2800" s="0" t="str">
        <f aca="false">IF(ISBLANK(A2800),"",IF(H2801=0,NETWORKDAYS($H$3,H2800,holiday!$B$2:$B$10),IF(DAY(H2800)&lt;DAY(H2801),NETWORKDAYS($H$3,H2800,holiday!$B$2:$B$10),0)))</f>
        <v/>
      </c>
      <c r="O2800" s="0" t="str">
        <f aca="false">IF(ISBLANK(A2800),"",SUMIF($A$3:$A2800,O$2,$B$3:$B2800))</f>
        <v/>
      </c>
      <c r="P2800" s="0" t="str">
        <f aca="false">IF(ISBLANK(A2800),"",SUMIF($A$3:$A2800,P$2,$B$3:$B2800))</f>
        <v/>
      </c>
      <c r="Q2800" s="0" t="str">
        <f aca="false">IF(ISBLANK(A2800),"",SUMIF($A$3:$A2800,Q$2,$B$3:$B2800))</f>
        <v/>
      </c>
      <c r="R2800" s="0" t="str">
        <f aca="false">IF(ISBLANK(A2800),"",SUMIF($A$3:$A2800,R$2,$B$3:$B2800))</f>
        <v/>
      </c>
      <c r="T2800" s="9" t="str">
        <f aca="false">IF(ISBLANK(A2800),"",IF($A2800=T$2,$C2800,T2799))</f>
        <v/>
      </c>
      <c r="U2800" s="9" t="str">
        <f aca="false">IF(ISBLANK(A2800),"",IF($A2800=U$2,$C2800,U2799))</f>
        <v/>
      </c>
      <c r="V2800" s="9" t="str">
        <f aca="false">IF(ISBLANK(A2800),"",IF($A2800=V$2,$C2800,V2799))</f>
        <v/>
      </c>
      <c r="W2800" s="9" t="str">
        <f aca="false">IF(ISBLANK(A2800),"",IF($A2800=W$2,$C2800,W2799))</f>
        <v/>
      </c>
    </row>
    <row r="2801" customFormat="false" ht="14.1" hidden="false" customHeight="false" outlineLevel="0" collapsed="false">
      <c r="H2801" s="8" t="n">
        <f aca="false">IF(ISBLANK(D2801),,LEFT(D2801,LEN(D2801)-6)*1)</f>
        <v>0</v>
      </c>
      <c r="I2801" s="9" t="str">
        <f aca="false">IF(ISBLANK(A2801),"",-B2801*C2801)</f>
        <v/>
      </c>
      <c r="J2801" s="9" t="str">
        <f aca="false">IF(ISBLANK(A2801),"",-SUM(I$3:I2801))</f>
        <v/>
      </c>
      <c r="K2801" s="9" t="str">
        <f aca="false">IF(ISBLANK(A2801),"",SUMPRODUCT(O2801:R2801,T2801:W2801)-J2801)</f>
        <v/>
      </c>
      <c r="L2801" s="5" t="str">
        <f aca="false">IF(ISBLANK(A2801),"",K2801/$M$1)</f>
        <v/>
      </c>
      <c r="M2801" s="5" t="str">
        <f aca="false">IF(ISBLANK(A2801),"",K2801/($M$1+SUM(K$3:K2800)))</f>
        <v/>
      </c>
      <c r="N2801" s="0" t="str">
        <f aca="false">IF(ISBLANK(A2801),"",IF(H2802=0,NETWORKDAYS($H$3,H2801,holiday!$B$2:$B$10),IF(DAY(H2801)&lt;DAY(H2802),NETWORKDAYS($H$3,H2801,holiday!$B$2:$B$10),0)))</f>
        <v/>
      </c>
      <c r="O2801" s="0" t="str">
        <f aca="false">IF(ISBLANK(A2801),"",SUMIF($A$3:$A2801,O$2,$B$3:$B2801))</f>
        <v/>
      </c>
      <c r="P2801" s="0" t="str">
        <f aca="false">IF(ISBLANK(A2801),"",SUMIF($A$3:$A2801,P$2,$B$3:$B2801))</f>
        <v/>
      </c>
      <c r="Q2801" s="0" t="str">
        <f aca="false">IF(ISBLANK(A2801),"",SUMIF($A$3:$A2801,Q$2,$B$3:$B2801))</f>
        <v/>
      </c>
      <c r="R2801" s="0" t="str">
        <f aca="false">IF(ISBLANK(A2801),"",SUMIF($A$3:$A2801,R$2,$B$3:$B2801))</f>
        <v/>
      </c>
      <c r="T2801" s="9" t="str">
        <f aca="false">IF(ISBLANK(A2801),"",IF($A2801=T$2,$C2801,T2800))</f>
        <v/>
      </c>
      <c r="U2801" s="9" t="str">
        <f aca="false">IF(ISBLANK(A2801),"",IF($A2801=U$2,$C2801,U2800))</f>
        <v/>
      </c>
      <c r="V2801" s="9" t="str">
        <f aca="false">IF(ISBLANK(A2801),"",IF($A2801=V$2,$C2801,V2800))</f>
        <v/>
      </c>
      <c r="W2801" s="9" t="str">
        <f aca="false">IF(ISBLANK(A2801),"",IF($A2801=W$2,$C2801,W2800))</f>
        <v/>
      </c>
    </row>
    <row r="2802" customFormat="false" ht="14.1" hidden="false" customHeight="false" outlineLevel="0" collapsed="false">
      <c r="H2802" s="8" t="n">
        <f aca="false">IF(ISBLANK(D2802),,LEFT(D2802,LEN(D2802)-6)*1)</f>
        <v>0</v>
      </c>
      <c r="I2802" s="9" t="str">
        <f aca="false">IF(ISBLANK(A2802),"",-B2802*C2802)</f>
        <v/>
      </c>
      <c r="J2802" s="9" t="str">
        <f aca="false">IF(ISBLANK(A2802),"",-SUM(I$3:I2802))</f>
        <v/>
      </c>
      <c r="K2802" s="9" t="str">
        <f aca="false">IF(ISBLANK(A2802),"",SUMPRODUCT(O2802:R2802,T2802:W2802)-J2802)</f>
        <v/>
      </c>
      <c r="L2802" s="5" t="str">
        <f aca="false">IF(ISBLANK(A2802),"",K2802/$M$1)</f>
        <v/>
      </c>
      <c r="M2802" s="5" t="str">
        <f aca="false">IF(ISBLANK(A2802),"",K2802/($M$1+SUM(K$3:K2801)))</f>
        <v/>
      </c>
      <c r="N2802" s="0" t="str">
        <f aca="false">IF(ISBLANK(A2802),"",IF(H2803=0,NETWORKDAYS($H$3,H2802,holiday!$B$2:$B$10),IF(DAY(H2802)&lt;DAY(H2803),NETWORKDAYS($H$3,H2802,holiday!$B$2:$B$10),0)))</f>
        <v/>
      </c>
      <c r="O2802" s="0" t="str">
        <f aca="false">IF(ISBLANK(A2802),"",SUMIF($A$3:$A2802,O$2,$B$3:$B2802))</f>
        <v/>
      </c>
      <c r="P2802" s="0" t="str">
        <f aca="false">IF(ISBLANK(A2802),"",SUMIF($A$3:$A2802,P$2,$B$3:$B2802))</f>
        <v/>
      </c>
      <c r="Q2802" s="0" t="str">
        <f aca="false">IF(ISBLANK(A2802),"",SUMIF($A$3:$A2802,Q$2,$B$3:$B2802))</f>
        <v/>
      </c>
      <c r="R2802" s="0" t="str">
        <f aca="false">IF(ISBLANK(A2802),"",SUMIF($A$3:$A2802,R$2,$B$3:$B2802))</f>
        <v/>
      </c>
      <c r="T2802" s="9" t="str">
        <f aca="false">IF(ISBLANK(A2802),"",IF($A2802=T$2,$C2802,T2801))</f>
        <v/>
      </c>
      <c r="U2802" s="9" t="str">
        <f aca="false">IF(ISBLANK(A2802),"",IF($A2802=U$2,$C2802,U2801))</f>
        <v/>
      </c>
      <c r="V2802" s="9" t="str">
        <f aca="false">IF(ISBLANK(A2802),"",IF($A2802=V$2,$C2802,V2801))</f>
        <v/>
      </c>
      <c r="W2802" s="9" t="str">
        <f aca="false">IF(ISBLANK(A2802),"",IF($A2802=W$2,$C2802,W2801))</f>
        <v/>
      </c>
    </row>
    <row r="2803" customFormat="false" ht="14.1" hidden="false" customHeight="false" outlineLevel="0" collapsed="false">
      <c r="H2803" s="8" t="n">
        <f aca="false">IF(ISBLANK(D2803),,LEFT(D2803,LEN(D2803)-6)*1)</f>
        <v>0</v>
      </c>
      <c r="I2803" s="9" t="str">
        <f aca="false">IF(ISBLANK(A2803),"",-B2803*C2803)</f>
        <v/>
      </c>
      <c r="J2803" s="9" t="str">
        <f aca="false">IF(ISBLANK(A2803),"",-SUM(I$3:I2803))</f>
        <v/>
      </c>
      <c r="K2803" s="9" t="str">
        <f aca="false">IF(ISBLANK(A2803),"",SUMPRODUCT(O2803:R2803,T2803:W2803)-J2803)</f>
        <v/>
      </c>
      <c r="L2803" s="5" t="str">
        <f aca="false">IF(ISBLANK(A2803),"",K2803/$M$1)</f>
        <v/>
      </c>
      <c r="M2803" s="5" t="str">
        <f aca="false">IF(ISBLANK(A2803),"",K2803/($M$1+SUM(K$3:K2802)))</f>
        <v/>
      </c>
      <c r="N2803" s="0" t="str">
        <f aca="false">IF(ISBLANK(A2803),"",IF(H2804=0,NETWORKDAYS($H$3,H2803,holiday!$B$2:$B$10),IF(DAY(H2803)&lt;DAY(H2804),NETWORKDAYS($H$3,H2803,holiday!$B$2:$B$10),0)))</f>
        <v/>
      </c>
      <c r="O2803" s="0" t="str">
        <f aca="false">IF(ISBLANK(A2803),"",SUMIF($A$3:$A2803,O$2,$B$3:$B2803))</f>
        <v/>
      </c>
      <c r="P2803" s="0" t="str">
        <f aca="false">IF(ISBLANK(A2803),"",SUMIF($A$3:$A2803,P$2,$B$3:$B2803))</f>
        <v/>
      </c>
      <c r="Q2803" s="0" t="str">
        <f aca="false">IF(ISBLANK(A2803),"",SUMIF($A$3:$A2803,Q$2,$B$3:$B2803))</f>
        <v/>
      </c>
      <c r="R2803" s="0" t="str">
        <f aca="false">IF(ISBLANK(A2803),"",SUMIF($A$3:$A2803,R$2,$B$3:$B2803))</f>
        <v/>
      </c>
      <c r="T2803" s="9" t="str">
        <f aca="false">IF(ISBLANK(A2803),"",IF($A2803=T$2,$C2803,T2802))</f>
        <v/>
      </c>
      <c r="U2803" s="9" t="str">
        <f aca="false">IF(ISBLANK(A2803),"",IF($A2803=U$2,$C2803,U2802))</f>
        <v/>
      </c>
      <c r="V2803" s="9" t="str">
        <f aca="false">IF(ISBLANK(A2803),"",IF($A2803=V$2,$C2803,V2802))</f>
        <v/>
      </c>
      <c r="W2803" s="9" t="str">
        <f aca="false">IF(ISBLANK(A2803),"",IF($A2803=W$2,$C2803,W2802))</f>
        <v/>
      </c>
    </row>
    <row r="2804" customFormat="false" ht="14.1" hidden="false" customHeight="false" outlineLevel="0" collapsed="false">
      <c r="H2804" s="8" t="n">
        <f aca="false">IF(ISBLANK(D2804),,LEFT(D2804,LEN(D2804)-6)*1)</f>
        <v>0</v>
      </c>
      <c r="I2804" s="9" t="str">
        <f aca="false">IF(ISBLANK(A2804),"",-B2804*C2804)</f>
        <v/>
      </c>
      <c r="J2804" s="9" t="str">
        <f aca="false">IF(ISBLANK(A2804),"",-SUM(I$3:I2804))</f>
        <v/>
      </c>
      <c r="K2804" s="9" t="str">
        <f aca="false">IF(ISBLANK(A2804),"",SUMPRODUCT(O2804:R2804,T2804:W2804)-J2804)</f>
        <v/>
      </c>
      <c r="L2804" s="5" t="str">
        <f aca="false">IF(ISBLANK(A2804),"",K2804/$M$1)</f>
        <v/>
      </c>
      <c r="M2804" s="5" t="str">
        <f aca="false">IF(ISBLANK(A2804),"",K2804/($M$1+SUM(K$3:K2803)))</f>
        <v/>
      </c>
      <c r="N2804" s="0" t="str">
        <f aca="false">IF(ISBLANK(A2804),"",IF(H2805=0,NETWORKDAYS($H$3,H2804,holiday!$B$2:$B$10),IF(DAY(H2804)&lt;DAY(H2805),NETWORKDAYS($H$3,H2804,holiday!$B$2:$B$10),0)))</f>
        <v/>
      </c>
      <c r="O2804" s="0" t="str">
        <f aca="false">IF(ISBLANK(A2804),"",SUMIF($A$3:$A2804,O$2,$B$3:$B2804))</f>
        <v/>
      </c>
      <c r="P2804" s="0" t="str">
        <f aca="false">IF(ISBLANK(A2804),"",SUMIF($A$3:$A2804,P$2,$B$3:$B2804))</f>
        <v/>
      </c>
      <c r="Q2804" s="0" t="str">
        <f aca="false">IF(ISBLANK(A2804),"",SUMIF($A$3:$A2804,Q$2,$B$3:$B2804))</f>
        <v/>
      </c>
      <c r="R2804" s="0" t="str">
        <f aca="false">IF(ISBLANK(A2804),"",SUMIF($A$3:$A2804,R$2,$B$3:$B2804))</f>
        <v/>
      </c>
      <c r="T2804" s="9" t="str">
        <f aca="false">IF(ISBLANK(A2804),"",IF($A2804=T$2,$C2804,T2803))</f>
        <v/>
      </c>
      <c r="U2804" s="9" t="str">
        <f aca="false">IF(ISBLANK(A2804),"",IF($A2804=U$2,$C2804,U2803))</f>
        <v/>
      </c>
      <c r="V2804" s="9" t="str">
        <f aca="false">IF(ISBLANK(A2804),"",IF($A2804=V$2,$C2804,V2803))</f>
        <v/>
      </c>
      <c r="W2804" s="9" t="str">
        <f aca="false">IF(ISBLANK(A2804),"",IF($A2804=W$2,$C2804,W2803))</f>
        <v/>
      </c>
    </row>
    <row r="2805" customFormat="false" ht="14.1" hidden="false" customHeight="false" outlineLevel="0" collapsed="false">
      <c r="H2805" s="8" t="n">
        <f aca="false">IF(ISBLANK(D2805),,LEFT(D2805,LEN(D2805)-6)*1)</f>
        <v>0</v>
      </c>
      <c r="I2805" s="9" t="str">
        <f aca="false">IF(ISBLANK(A2805),"",-B2805*C2805)</f>
        <v/>
      </c>
      <c r="J2805" s="9" t="str">
        <f aca="false">IF(ISBLANK(A2805),"",-SUM(I$3:I2805))</f>
        <v/>
      </c>
      <c r="K2805" s="9" t="str">
        <f aca="false">IF(ISBLANK(A2805),"",SUMPRODUCT(O2805:R2805,T2805:W2805)-J2805)</f>
        <v/>
      </c>
      <c r="L2805" s="5" t="str">
        <f aca="false">IF(ISBLANK(A2805),"",K2805/$M$1)</f>
        <v/>
      </c>
      <c r="M2805" s="5" t="str">
        <f aca="false">IF(ISBLANK(A2805),"",K2805/($M$1+SUM(K$3:K2804)))</f>
        <v/>
      </c>
      <c r="N2805" s="0" t="str">
        <f aca="false">IF(ISBLANK(A2805),"",IF(H2806=0,NETWORKDAYS($H$3,H2805,holiday!$B$2:$B$10),IF(DAY(H2805)&lt;DAY(H2806),NETWORKDAYS($H$3,H2805,holiday!$B$2:$B$10),0)))</f>
        <v/>
      </c>
      <c r="O2805" s="0" t="str">
        <f aca="false">IF(ISBLANK(A2805),"",SUMIF($A$3:$A2805,O$2,$B$3:$B2805))</f>
        <v/>
      </c>
      <c r="P2805" s="0" t="str">
        <f aca="false">IF(ISBLANK(A2805),"",SUMIF($A$3:$A2805,P$2,$B$3:$B2805))</f>
        <v/>
      </c>
      <c r="Q2805" s="0" t="str">
        <f aca="false">IF(ISBLANK(A2805),"",SUMIF($A$3:$A2805,Q$2,$B$3:$B2805))</f>
        <v/>
      </c>
      <c r="R2805" s="0" t="str">
        <f aca="false">IF(ISBLANK(A2805),"",SUMIF($A$3:$A2805,R$2,$B$3:$B2805))</f>
        <v/>
      </c>
      <c r="T2805" s="9" t="str">
        <f aca="false">IF(ISBLANK(A2805),"",IF($A2805=T$2,$C2805,T2804))</f>
        <v/>
      </c>
      <c r="U2805" s="9" t="str">
        <f aca="false">IF(ISBLANK(A2805),"",IF($A2805=U$2,$C2805,U2804))</f>
        <v/>
      </c>
      <c r="V2805" s="9" t="str">
        <f aca="false">IF(ISBLANK(A2805),"",IF($A2805=V$2,$C2805,V2804))</f>
        <v/>
      </c>
      <c r="W2805" s="9" t="str">
        <f aca="false">IF(ISBLANK(A2805),"",IF($A2805=W$2,$C2805,W2804))</f>
        <v/>
      </c>
    </row>
    <row r="2806" customFormat="false" ht="14.1" hidden="false" customHeight="false" outlineLevel="0" collapsed="false">
      <c r="H2806" s="8" t="n">
        <f aca="false">IF(ISBLANK(D2806),,LEFT(D2806,LEN(D2806)-6)*1)</f>
        <v>0</v>
      </c>
      <c r="I2806" s="9" t="str">
        <f aca="false">IF(ISBLANK(A2806),"",-B2806*C2806)</f>
        <v/>
      </c>
      <c r="J2806" s="9" t="str">
        <f aca="false">IF(ISBLANK(A2806),"",-SUM(I$3:I2806))</f>
        <v/>
      </c>
      <c r="K2806" s="9" t="str">
        <f aca="false">IF(ISBLANK(A2806),"",SUMPRODUCT(O2806:R2806,T2806:W2806)-J2806)</f>
        <v/>
      </c>
      <c r="L2806" s="5" t="str">
        <f aca="false">IF(ISBLANK(A2806),"",K2806/$M$1)</f>
        <v/>
      </c>
      <c r="M2806" s="5" t="str">
        <f aca="false">IF(ISBLANK(A2806),"",K2806/($M$1+SUM(K$3:K2805)))</f>
        <v/>
      </c>
      <c r="N2806" s="0" t="str">
        <f aca="false">IF(ISBLANK(A2806),"",IF(H2807=0,NETWORKDAYS($H$3,H2806,holiday!$B$2:$B$10),IF(DAY(H2806)&lt;DAY(H2807),NETWORKDAYS($H$3,H2806,holiday!$B$2:$B$10),0)))</f>
        <v/>
      </c>
      <c r="O2806" s="0" t="str">
        <f aca="false">IF(ISBLANK(A2806),"",SUMIF($A$3:$A2806,O$2,$B$3:$B2806))</f>
        <v/>
      </c>
      <c r="P2806" s="0" t="str">
        <f aca="false">IF(ISBLANK(A2806),"",SUMIF($A$3:$A2806,P$2,$B$3:$B2806))</f>
        <v/>
      </c>
      <c r="Q2806" s="0" t="str">
        <f aca="false">IF(ISBLANK(A2806),"",SUMIF($A$3:$A2806,Q$2,$B$3:$B2806))</f>
        <v/>
      </c>
      <c r="R2806" s="0" t="str">
        <f aca="false">IF(ISBLANK(A2806),"",SUMIF($A$3:$A2806,R$2,$B$3:$B2806))</f>
        <v/>
      </c>
      <c r="T2806" s="9" t="str">
        <f aca="false">IF(ISBLANK(A2806),"",IF($A2806=T$2,$C2806,T2805))</f>
        <v/>
      </c>
      <c r="U2806" s="9" t="str">
        <f aca="false">IF(ISBLANK(A2806),"",IF($A2806=U$2,$C2806,U2805))</f>
        <v/>
      </c>
      <c r="V2806" s="9" t="str">
        <f aca="false">IF(ISBLANK(A2806),"",IF($A2806=V$2,$C2806,V2805))</f>
        <v/>
      </c>
      <c r="W2806" s="9" t="str">
        <f aca="false">IF(ISBLANK(A2806),"",IF($A2806=W$2,$C2806,W2805))</f>
        <v/>
      </c>
    </row>
    <row r="2807" customFormat="false" ht="14.1" hidden="false" customHeight="false" outlineLevel="0" collapsed="false">
      <c r="H2807" s="8" t="n">
        <f aca="false">IF(ISBLANK(D2807),,LEFT(D2807,LEN(D2807)-6)*1)</f>
        <v>0</v>
      </c>
      <c r="I2807" s="9" t="str">
        <f aca="false">IF(ISBLANK(A2807),"",-B2807*C2807)</f>
        <v/>
      </c>
      <c r="J2807" s="9" t="str">
        <f aca="false">IF(ISBLANK(A2807),"",-SUM(I$3:I2807))</f>
        <v/>
      </c>
      <c r="K2807" s="9" t="str">
        <f aca="false">IF(ISBLANK(A2807),"",SUMPRODUCT(O2807:R2807,T2807:W2807)-J2807)</f>
        <v/>
      </c>
      <c r="L2807" s="5" t="str">
        <f aca="false">IF(ISBLANK(A2807),"",K2807/$M$1)</f>
        <v/>
      </c>
      <c r="M2807" s="5" t="str">
        <f aca="false">IF(ISBLANK(A2807),"",K2807/($M$1+SUM(K$3:K2806)))</f>
        <v/>
      </c>
      <c r="N2807" s="0" t="str">
        <f aca="false">IF(ISBLANK(A2807),"",IF(H2808=0,NETWORKDAYS($H$3,H2807,holiday!$B$2:$B$10),IF(DAY(H2807)&lt;DAY(H2808),NETWORKDAYS($H$3,H2807,holiday!$B$2:$B$10),0)))</f>
        <v/>
      </c>
      <c r="O2807" s="0" t="str">
        <f aca="false">IF(ISBLANK(A2807),"",SUMIF($A$3:$A2807,O$2,$B$3:$B2807))</f>
        <v/>
      </c>
      <c r="P2807" s="0" t="str">
        <f aca="false">IF(ISBLANK(A2807),"",SUMIF($A$3:$A2807,P$2,$B$3:$B2807))</f>
        <v/>
      </c>
      <c r="Q2807" s="0" t="str">
        <f aca="false">IF(ISBLANK(A2807),"",SUMIF($A$3:$A2807,Q$2,$B$3:$B2807))</f>
        <v/>
      </c>
      <c r="R2807" s="0" t="str">
        <f aca="false">IF(ISBLANK(A2807),"",SUMIF($A$3:$A2807,R$2,$B$3:$B2807))</f>
        <v/>
      </c>
      <c r="T2807" s="9" t="str">
        <f aca="false">IF(ISBLANK(A2807),"",IF($A2807=T$2,$C2807,T2806))</f>
        <v/>
      </c>
      <c r="U2807" s="9" t="str">
        <f aca="false">IF(ISBLANK(A2807),"",IF($A2807=U$2,$C2807,U2806))</f>
        <v/>
      </c>
      <c r="V2807" s="9" t="str">
        <f aca="false">IF(ISBLANK(A2807),"",IF($A2807=V$2,$C2807,V2806))</f>
        <v/>
      </c>
      <c r="W2807" s="9" t="str">
        <f aca="false">IF(ISBLANK(A2807),"",IF($A2807=W$2,$C2807,W2806))</f>
        <v/>
      </c>
    </row>
    <row r="2808" customFormat="false" ht="14.1" hidden="false" customHeight="false" outlineLevel="0" collapsed="false">
      <c r="H2808" s="8" t="n">
        <f aca="false">IF(ISBLANK(D2808),,LEFT(D2808,LEN(D2808)-6)*1)</f>
        <v>0</v>
      </c>
      <c r="I2808" s="9" t="str">
        <f aca="false">IF(ISBLANK(A2808),"",-B2808*C2808)</f>
        <v/>
      </c>
      <c r="J2808" s="9" t="str">
        <f aca="false">IF(ISBLANK(A2808),"",-SUM(I$3:I2808))</f>
        <v/>
      </c>
      <c r="K2808" s="9" t="str">
        <f aca="false">IF(ISBLANK(A2808),"",SUMPRODUCT(O2808:R2808,T2808:W2808)-J2808)</f>
        <v/>
      </c>
      <c r="L2808" s="5" t="str">
        <f aca="false">IF(ISBLANK(A2808),"",K2808/$M$1)</f>
        <v/>
      </c>
      <c r="M2808" s="5" t="str">
        <f aca="false">IF(ISBLANK(A2808),"",K2808/($M$1+SUM(K$3:K2807)))</f>
        <v/>
      </c>
      <c r="N2808" s="0" t="str">
        <f aca="false">IF(ISBLANK(A2808),"",IF(H2809=0,NETWORKDAYS($H$3,H2808,holiday!$B$2:$B$10),IF(DAY(H2808)&lt;DAY(H2809),NETWORKDAYS($H$3,H2808,holiday!$B$2:$B$10),0)))</f>
        <v/>
      </c>
      <c r="O2808" s="0" t="str">
        <f aca="false">IF(ISBLANK(A2808),"",SUMIF($A$3:$A2808,O$2,$B$3:$B2808))</f>
        <v/>
      </c>
      <c r="P2808" s="0" t="str">
        <f aca="false">IF(ISBLANK(A2808),"",SUMIF($A$3:$A2808,P$2,$B$3:$B2808))</f>
        <v/>
      </c>
      <c r="Q2808" s="0" t="str">
        <f aca="false">IF(ISBLANK(A2808),"",SUMIF($A$3:$A2808,Q$2,$B$3:$B2808))</f>
        <v/>
      </c>
      <c r="R2808" s="0" t="str">
        <f aca="false">IF(ISBLANK(A2808),"",SUMIF($A$3:$A2808,R$2,$B$3:$B2808))</f>
        <v/>
      </c>
      <c r="T2808" s="9" t="str">
        <f aca="false">IF(ISBLANK(A2808),"",IF($A2808=T$2,$C2808,T2807))</f>
        <v/>
      </c>
      <c r="U2808" s="9" t="str">
        <f aca="false">IF(ISBLANK(A2808),"",IF($A2808=U$2,$C2808,U2807))</f>
        <v/>
      </c>
      <c r="V2808" s="9" t="str">
        <f aca="false">IF(ISBLANK(A2808),"",IF($A2808=V$2,$C2808,V2807))</f>
        <v/>
      </c>
      <c r="W2808" s="9" t="str">
        <f aca="false">IF(ISBLANK(A2808),"",IF($A2808=W$2,$C2808,W2807))</f>
        <v/>
      </c>
    </row>
    <row r="2809" customFormat="false" ht="14.1" hidden="false" customHeight="false" outlineLevel="0" collapsed="false">
      <c r="H2809" s="8" t="n">
        <f aca="false">IF(ISBLANK(D2809),,LEFT(D2809,LEN(D2809)-6)*1)</f>
        <v>0</v>
      </c>
      <c r="I2809" s="9" t="str">
        <f aca="false">IF(ISBLANK(A2809),"",-B2809*C2809)</f>
        <v/>
      </c>
      <c r="J2809" s="9" t="str">
        <f aca="false">IF(ISBLANK(A2809),"",-SUM(I$3:I2809))</f>
        <v/>
      </c>
      <c r="K2809" s="9" t="str">
        <f aca="false">IF(ISBLANK(A2809),"",SUMPRODUCT(O2809:R2809,T2809:W2809)-J2809)</f>
        <v/>
      </c>
      <c r="L2809" s="5" t="str">
        <f aca="false">IF(ISBLANK(A2809),"",K2809/$M$1)</f>
        <v/>
      </c>
      <c r="M2809" s="5" t="str">
        <f aca="false">IF(ISBLANK(A2809),"",K2809/($M$1+SUM(K$3:K2808)))</f>
        <v/>
      </c>
      <c r="N2809" s="0" t="str">
        <f aca="false">IF(ISBLANK(A2809),"",IF(H2810=0,NETWORKDAYS($H$3,H2809,holiday!$B$2:$B$10),IF(DAY(H2809)&lt;DAY(H2810),NETWORKDAYS($H$3,H2809,holiday!$B$2:$B$10),0)))</f>
        <v/>
      </c>
      <c r="O2809" s="0" t="str">
        <f aca="false">IF(ISBLANK(A2809),"",SUMIF($A$3:$A2809,O$2,$B$3:$B2809))</f>
        <v/>
      </c>
      <c r="P2809" s="0" t="str">
        <f aca="false">IF(ISBLANK(A2809),"",SUMIF($A$3:$A2809,P$2,$B$3:$B2809))</f>
        <v/>
      </c>
      <c r="Q2809" s="0" t="str">
        <f aca="false">IF(ISBLANK(A2809),"",SUMIF($A$3:$A2809,Q$2,$B$3:$B2809))</f>
        <v/>
      </c>
      <c r="R2809" s="0" t="str">
        <f aca="false">IF(ISBLANK(A2809),"",SUMIF($A$3:$A2809,R$2,$B$3:$B2809))</f>
        <v/>
      </c>
      <c r="T2809" s="9" t="str">
        <f aca="false">IF(ISBLANK(A2809),"",IF($A2809=T$2,$C2809,T2808))</f>
        <v/>
      </c>
      <c r="U2809" s="9" t="str">
        <f aca="false">IF(ISBLANK(A2809),"",IF($A2809=U$2,$C2809,U2808))</f>
        <v/>
      </c>
      <c r="V2809" s="9" t="str">
        <f aca="false">IF(ISBLANK(A2809),"",IF($A2809=V$2,$C2809,V2808))</f>
        <v/>
      </c>
      <c r="W2809" s="9" t="str">
        <f aca="false">IF(ISBLANK(A2809),"",IF($A2809=W$2,$C2809,W2808))</f>
        <v/>
      </c>
    </row>
    <row r="2810" customFormat="false" ht="14.1" hidden="false" customHeight="false" outlineLevel="0" collapsed="false">
      <c r="H2810" s="8" t="n">
        <f aca="false">IF(ISBLANK(D2810),,LEFT(D2810,LEN(D2810)-6)*1)</f>
        <v>0</v>
      </c>
      <c r="I2810" s="9" t="str">
        <f aca="false">IF(ISBLANK(A2810),"",-B2810*C2810)</f>
        <v/>
      </c>
      <c r="J2810" s="9" t="str">
        <f aca="false">IF(ISBLANK(A2810),"",-SUM(I$3:I2810))</f>
        <v/>
      </c>
      <c r="K2810" s="9" t="str">
        <f aca="false">IF(ISBLANK(A2810),"",SUMPRODUCT(O2810:R2810,T2810:W2810)-J2810)</f>
        <v/>
      </c>
      <c r="L2810" s="5" t="str">
        <f aca="false">IF(ISBLANK(A2810),"",K2810/$M$1)</f>
        <v/>
      </c>
      <c r="M2810" s="5" t="str">
        <f aca="false">IF(ISBLANK(A2810),"",K2810/($M$1+SUM(K$3:K2809)))</f>
        <v/>
      </c>
      <c r="N2810" s="0" t="str">
        <f aca="false">IF(ISBLANK(A2810),"",IF(H2811=0,NETWORKDAYS($H$3,H2810,holiday!$B$2:$B$10),IF(DAY(H2810)&lt;DAY(H2811),NETWORKDAYS($H$3,H2810,holiday!$B$2:$B$10),0)))</f>
        <v/>
      </c>
      <c r="O2810" s="0" t="str">
        <f aca="false">IF(ISBLANK(A2810),"",SUMIF($A$3:$A2810,O$2,$B$3:$B2810))</f>
        <v/>
      </c>
      <c r="P2810" s="0" t="str">
        <f aca="false">IF(ISBLANK(A2810),"",SUMIF($A$3:$A2810,P$2,$B$3:$B2810))</f>
        <v/>
      </c>
      <c r="Q2810" s="0" t="str">
        <f aca="false">IF(ISBLANK(A2810),"",SUMIF($A$3:$A2810,Q$2,$B$3:$B2810))</f>
        <v/>
      </c>
      <c r="R2810" s="0" t="str">
        <f aca="false">IF(ISBLANK(A2810),"",SUMIF($A$3:$A2810,R$2,$B$3:$B2810))</f>
        <v/>
      </c>
      <c r="T2810" s="9" t="str">
        <f aca="false">IF(ISBLANK(A2810),"",IF($A2810=T$2,$C2810,T2809))</f>
        <v/>
      </c>
      <c r="U2810" s="9" t="str">
        <f aca="false">IF(ISBLANK(A2810),"",IF($A2810=U$2,$C2810,U2809))</f>
        <v/>
      </c>
      <c r="V2810" s="9" t="str">
        <f aca="false">IF(ISBLANK(A2810),"",IF($A2810=V$2,$C2810,V2809))</f>
        <v/>
      </c>
      <c r="W2810" s="9" t="str">
        <f aca="false">IF(ISBLANK(A2810),"",IF($A2810=W$2,$C2810,W2809))</f>
        <v/>
      </c>
    </row>
    <row r="2811" customFormat="false" ht="14.1" hidden="false" customHeight="false" outlineLevel="0" collapsed="false">
      <c r="H2811" s="8" t="n">
        <f aca="false">IF(ISBLANK(D2811),,LEFT(D2811,LEN(D2811)-6)*1)</f>
        <v>0</v>
      </c>
      <c r="I2811" s="9" t="str">
        <f aca="false">IF(ISBLANK(A2811),"",-B2811*C2811)</f>
        <v/>
      </c>
      <c r="J2811" s="9" t="str">
        <f aca="false">IF(ISBLANK(A2811),"",-SUM(I$3:I2811))</f>
        <v/>
      </c>
      <c r="K2811" s="9" t="str">
        <f aca="false">IF(ISBLANK(A2811),"",SUMPRODUCT(O2811:R2811,T2811:W2811)-J2811)</f>
        <v/>
      </c>
      <c r="L2811" s="5" t="str">
        <f aca="false">IF(ISBLANK(A2811),"",K2811/$M$1)</f>
        <v/>
      </c>
      <c r="M2811" s="5" t="str">
        <f aca="false">IF(ISBLANK(A2811),"",K2811/($M$1+SUM(K$3:K2810)))</f>
        <v/>
      </c>
      <c r="N2811" s="0" t="str">
        <f aca="false">IF(ISBLANK(A2811),"",IF(H2812=0,NETWORKDAYS($H$3,H2811,holiday!$B$2:$B$10),IF(DAY(H2811)&lt;DAY(H2812),NETWORKDAYS($H$3,H2811,holiday!$B$2:$B$10),0)))</f>
        <v/>
      </c>
      <c r="O2811" s="0" t="str">
        <f aca="false">IF(ISBLANK(A2811),"",SUMIF($A$3:$A2811,O$2,$B$3:$B2811))</f>
        <v/>
      </c>
      <c r="P2811" s="0" t="str">
        <f aca="false">IF(ISBLANK(A2811),"",SUMIF($A$3:$A2811,P$2,$B$3:$B2811))</f>
        <v/>
      </c>
      <c r="Q2811" s="0" t="str">
        <f aca="false">IF(ISBLANK(A2811),"",SUMIF($A$3:$A2811,Q$2,$B$3:$B2811))</f>
        <v/>
      </c>
      <c r="R2811" s="0" t="str">
        <f aca="false">IF(ISBLANK(A2811),"",SUMIF($A$3:$A2811,R$2,$B$3:$B2811))</f>
        <v/>
      </c>
      <c r="T2811" s="9" t="str">
        <f aca="false">IF(ISBLANK(A2811),"",IF($A2811=T$2,$C2811,T2810))</f>
        <v/>
      </c>
      <c r="U2811" s="9" t="str">
        <f aca="false">IF(ISBLANK(A2811),"",IF($A2811=U$2,$C2811,U2810))</f>
        <v/>
      </c>
      <c r="V2811" s="9" t="str">
        <f aca="false">IF(ISBLANK(A2811),"",IF($A2811=V$2,$C2811,V2810))</f>
        <v/>
      </c>
      <c r="W2811" s="9" t="str">
        <f aca="false">IF(ISBLANK(A2811),"",IF($A2811=W$2,$C2811,W2810))</f>
        <v/>
      </c>
    </row>
    <row r="2812" customFormat="false" ht="14.1" hidden="false" customHeight="false" outlineLevel="0" collapsed="false">
      <c r="H2812" s="8" t="n">
        <f aca="false">IF(ISBLANK(D2812),,LEFT(D2812,LEN(D2812)-6)*1)</f>
        <v>0</v>
      </c>
      <c r="I2812" s="9" t="str">
        <f aca="false">IF(ISBLANK(A2812),"",-B2812*C2812)</f>
        <v/>
      </c>
      <c r="J2812" s="9" t="str">
        <f aca="false">IF(ISBLANK(A2812),"",-SUM(I$3:I2812))</f>
        <v/>
      </c>
      <c r="K2812" s="9" t="str">
        <f aca="false">IF(ISBLANK(A2812),"",SUMPRODUCT(O2812:R2812,T2812:W2812)-J2812)</f>
        <v/>
      </c>
      <c r="L2812" s="5" t="str">
        <f aca="false">IF(ISBLANK(A2812),"",K2812/$M$1)</f>
        <v/>
      </c>
      <c r="M2812" s="5" t="str">
        <f aca="false">IF(ISBLANK(A2812),"",K2812/($M$1+SUM(K$3:K2811)))</f>
        <v/>
      </c>
      <c r="N2812" s="0" t="str">
        <f aca="false">IF(ISBLANK(A2812),"",IF(H2813=0,NETWORKDAYS($H$3,H2812,holiday!$B$2:$B$10),IF(DAY(H2812)&lt;DAY(H2813),NETWORKDAYS($H$3,H2812,holiday!$B$2:$B$10),0)))</f>
        <v/>
      </c>
      <c r="O2812" s="0" t="str">
        <f aca="false">IF(ISBLANK(A2812),"",SUMIF($A$3:$A2812,O$2,$B$3:$B2812))</f>
        <v/>
      </c>
      <c r="P2812" s="0" t="str">
        <f aca="false">IF(ISBLANK(A2812),"",SUMIF($A$3:$A2812,P$2,$B$3:$B2812))</f>
        <v/>
      </c>
      <c r="Q2812" s="0" t="str">
        <f aca="false">IF(ISBLANK(A2812),"",SUMIF($A$3:$A2812,Q$2,$B$3:$B2812))</f>
        <v/>
      </c>
      <c r="R2812" s="0" t="str">
        <f aca="false">IF(ISBLANK(A2812),"",SUMIF($A$3:$A2812,R$2,$B$3:$B2812))</f>
        <v/>
      </c>
      <c r="T2812" s="9" t="str">
        <f aca="false">IF(ISBLANK(A2812),"",IF($A2812=T$2,$C2812,T2811))</f>
        <v/>
      </c>
      <c r="U2812" s="9" t="str">
        <f aca="false">IF(ISBLANK(A2812),"",IF($A2812=U$2,$C2812,U2811))</f>
        <v/>
      </c>
      <c r="V2812" s="9" t="str">
        <f aca="false">IF(ISBLANK(A2812),"",IF($A2812=V$2,$C2812,V2811))</f>
        <v/>
      </c>
      <c r="W2812" s="9" t="str">
        <f aca="false">IF(ISBLANK(A2812),"",IF($A2812=W$2,$C2812,W2811))</f>
        <v/>
      </c>
    </row>
    <row r="2813" customFormat="false" ht="14.1" hidden="false" customHeight="false" outlineLevel="0" collapsed="false">
      <c r="H2813" s="8" t="n">
        <f aca="false">IF(ISBLANK(D2813),,LEFT(D2813,LEN(D2813)-6)*1)</f>
        <v>0</v>
      </c>
      <c r="I2813" s="9" t="str">
        <f aca="false">IF(ISBLANK(A2813),"",-B2813*C2813)</f>
        <v/>
      </c>
      <c r="J2813" s="9" t="str">
        <f aca="false">IF(ISBLANK(A2813),"",-SUM(I$3:I2813))</f>
        <v/>
      </c>
      <c r="K2813" s="9" t="str">
        <f aca="false">IF(ISBLANK(A2813),"",SUMPRODUCT(O2813:R2813,T2813:W2813)-J2813)</f>
        <v/>
      </c>
      <c r="L2813" s="5" t="str">
        <f aca="false">IF(ISBLANK(A2813),"",K2813/$M$1)</f>
        <v/>
      </c>
      <c r="M2813" s="5" t="str">
        <f aca="false">IF(ISBLANK(A2813),"",K2813/($M$1+SUM(K$3:K2812)))</f>
        <v/>
      </c>
      <c r="N2813" s="0" t="str">
        <f aca="false">IF(ISBLANK(A2813),"",IF(H2814=0,NETWORKDAYS($H$3,H2813,holiday!$B$2:$B$10),IF(DAY(H2813)&lt;DAY(H2814),NETWORKDAYS($H$3,H2813,holiday!$B$2:$B$10),0)))</f>
        <v/>
      </c>
      <c r="O2813" s="0" t="str">
        <f aca="false">IF(ISBLANK(A2813),"",SUMIF($A$3:$A2813,O$2,$B$3:$B2813))</f>
        <v/>
      </c>
      <c r="P2813" s="0" t="str">
        <f aca="false">IF(ISBLANK(A2813),"",SUMIF($A$3:$A2813,P$2,$B$3:$B2813))</f>
        <v/>
      </c>
      <c r="Q2813" s="0" t="str">
        <f aca="false">IF(ISBLANK(A2813),"",SUMIF($A$3:$A2813,Q$2,$B$3:$B2813))</f>
        <v/>
      </c>
      <c r="R2813" s="0" t="str">
        <f aca="false">IF(ISBLANK(A2813),"",SUMIF($A$3:$A2813,R$2,$B$3:$B2813))</f>
        <v/>
      </c>
      <c r="T2813" s="9" t="str">
        <f aca="false">IF(ISBLANK(A2813),"",IF($A2813=T$2,$C2813,T2812))</f>
        <v/>
      </c>
      <c r="U2813" s="9" t="str">
        <f aca="false">IF(ISBLANK(A2813),"",IF($A2813=U$2,$C2813,U2812))</f>
        <v/>
      </c>
      <c r="V2813" s="9" t="str">
        <f aca="false">IF(ISBLANK(A2813),"",IF($A2813=V$2,$C2813,V2812))</f>
        <v/>
      </c>
      <c r="W2813" s="9" t="str">
        <f aca="false">IF(ISBLANK(A2813),"",IF($A2813=W$2,$C2813,W2812))</f>
        <v/>
      </c>
    </row>
    <row r="2814" customFormat="false" ht="14.1" hidden="false" customHeight="false" outlineLevel="0" collapsed="false">
      <c r="H2814" s="8" t="n">
        <f aca="false">IF(ISBLANK(D2814),,LEFT(D2814,LEN(D2814)-6)*1)</f>
        <v>0</v>
      </c>
      <c r="I2814" s="9" t="str">
        <f aca="false">IF(ISBLANK(A2814),"",-B2814*C2814)</f>
        <v/>
      </c>
      <c r="J2814" s="9" t="str">
        <f aca="false">IF(ISBLANK(A2814),"",-SUM(I$3:I2814))</f>
        <v/>
      </c>
      <c r="K2814" s="9" t="str">
        <f aca="false">IF(ISBLANK(A2814),"",SUMPRODUCT(O2814:R2814,T2814:W2814)-J2814)</f>
        <v/>
      </c>
      <c r="L2814" s="5" t="str">
        <f aca="false">IF(ISBLANK(A2814),"",K2814/$M$1)</f>
        <v/>
      </c>
      <c r="M2814" s="5" t="str">
        <f aca="false">IF(ISBLANK(A2814),"",K2814/($M$1+SUM(K$3:K2813)))</f>
        <v/>
      </c>
      <c r="N2814" s="0" t="str">
        <f aca="false">IF(ISBLANK(A2814),"",IF(H2815=0,NETWORKDAYS($H$3,H2814,holiday!$B$2:$B$10),IF(DAY(H2814)&lt;DAY(H2815),NETWORKDAYS($H$3,H2814,holiday!$B$2:$B$10),0)))</f>
        <v/>
      </c>
      <c r="O2814" s="0" t="str">
        <f aca="false">IF(ISBLANK(A2814),"",SUMIF($A$3:$A2814,O$2,$B$3:$B2814))</f>
        <v/>
      </c>
      <c r="P2814" s="0" t="str">
        <f aca="false">IF(ISBLANK(A2814),"",SUMIF($A$3:$A2814,P$2,$B$3:$B2814))</f>
        <v/>
      </c>
      <c r="Q2814" s="0" t="str">
        <f aca="false">IF(ISBLANK(A2814),"",SUMIF($A$3:$A2814,Q$2,$B$3:$B2814))</f>
        <v/>
      </c>
      <c r="R2814" s="0" t="str">
        <f aca="false">IF(ISBLANK(A2814),"",SUMIF($A$3:$A2814,R$2,$B$3:$B2814))</f>
        <v/>
      </c>
      <c r="T2814" s="9" t="str">
        <f aca="false">IF(ISBLANK(A2814),"",IF($A2814=T$2,$C2814,T2813))</f>
        <v/>
      </c>
      <c r="U2814" s="9" t="str">
        <f aca="false">IF(ISBLANK(A2814),"",IF($A2814=U$2,$C2814,U2813))</f>
        <v/>
      </c>
      <c r="V2814" s="9" t="str">
        <f aca="false">IF(ISBLANK(A2814),"",IF($A2814=V$2,$C2814,V2813))</f>
        <v/>
      </c>
      <c r="W2814" s="9" t="str">
        <f aca="false">IF(ISBLANK(A2814),"",IF($A2814=W$2,$C2814,W2813))</f>
        <v/>
      </c>
    </row>
    <row r="2815" customFormat="false" ht="14.1" hidden="false" customHeight="false" outlineLevel="0" collapsed="false">
      <c r="H2815" s="8" t="n">
        <f aca="false">IF(ISBLANK(D2815),,LEFT(D2815,LEN(D2815)-6)*1)</f>
        <v>0</v>
      </c>
      <c r="I2815" s="9" t="str">
        <f aca="false">IF(ISBLANK(A2815),"",-B2815*C2815)</f>
        <v/>
      </c>
      <c r="J2815" s="9" t="str">
        <f aca="false">IF(ISBLANK(A2815),"",-SUM(I$3:I2815))</f>
        <v/>
      </c>
      <c r="K2815" s="9" t="str">
        <f aca="false">IF(ISBLANK(A2815),"",SUMPRODUCT(O2815:R2815,T2815:W2815)-J2815)</f>
        <v/>
      </c>
      <c r="L2815" s="5" t="str">
        <f aca="false">IF(ISBLANK(A2815),"",K2815/$M$1)</f>
        <v/>
      </c>
      <c r="M2815" s="5" t="str">
        <f aca="false">IF(ISBLANK(A2815),"",K2815/($M$1+SUM(K$3:K2814)))</f>
        <v/>
      </c>
      <c r="N2815" s="0" t="str">
        <f aca="false">IF(ISBLANK(A2815),"",IF(H2816=0,NETWORKDAYS($H$3,H2815,holiday!$B$2:$B$10),IF(DAY(H2815)&lt;DAY(H2816),NETWORKDAYS($H$3,H2815,holiday!$B$2:$B$10),0)))</f>
        <v/>
      </c>
      <c r="O2815" s="0" t="str">
        <f aca="false">IF(ISBLANK(A2815),"",SUMIF($A$3:$A2815,O$2,$B$3:$B2815))</f>
        <v/>
      </c>
      <c r="P2815" s="0" t="str">
        <f aca="false">IF(ISBLANK(A2815),"",SUMIF($A$3:$A2815,P$2,$B$3:$B2815))</f>
        <v/>
      </c>
      <c r="Q2815" s="0" t="str">
        <f aca="false">IF(ISBLANK(A2815),"",SUMIF($A$3:$A2815,Q$2,$B$3:$B2815))</f>
        <v/>
      </c>
      <c r="R2815" s="0" t="str">
        <f aca="false">IF(ISBLANK(A2815),"",SUMIF($A$3:$A2815,R$2,$B$3:$B2815))</f>
        <v/>
      </c>
      <c r="T2815" s="9" t="str">
        <f aca="false">IF(ISBLANK(A2815),"",IF($A2815=T$2,$C2815,T2814))</f>
        <v/>
      </c>
      <c r="U2815" s="9" t="str">
        <f aca="false">IF(ISBLANK(A2815),"",IF($A2815=U$2,$C2815,U2814))</f>
        <v/>
      </c>
      <c r="V2815" s="9" t="str">
        <f aca="false">IF(ISBLANK(A2815),"",IF($A2815=V$2,$C2815,V2814))</f>
        <v/>
      </c>
      <c r="W2815" s="9" t="str">
        <f aca="false">IF(ISBLANK(A2815),"",IF($A2815=W$2,$C2815,W2814))</f>
        <v/>
      </c>
    </row>
    <row r="2816" customFormat="false" ht="14.1" hidden="false" customHeight="false" outlineLevel="0" collapsed="false">
      <c r="H2816" s="8" t="n">
        <f aca="false">IF(ISBLANK(D2816),,LEFT(D2816,LEN(D2816)-6)*1)</f>
        <v>0</v>
      </c>
      <c r="I2816" s="9" t="str">
        <f aca="false">IF(ISBLANK(A2816),"",-B2816*C2816)</f>
        <v/>
      </c>
      <c r="J2816" s="9" t="str">
        <f aca="false">IF(ISBLANK(A2816),"",-SUM(I$3:I2816))</f>
        <v/>
      </c>
      <c r="K2816" s="9" t="str">
        <f aca="false">IF(ISBLANK(A2816),"",SUMPRODUCT(O2816:R2816,T2816:W2816)-J2816)</f>
        <v/>
      </c>
      <c r="L2816" s="5" t="str">
        <f aca="false">IF(ISBLANK(A2816),"",K2816/$M$1)</f>
        <v/>
      </c>
      <c r="M2816" s="5" t="str">
        <f aca="false">IF(ISBLANK(A2816),"",K2816/($M$1+SUM(K$3:K2815)))</f>
        <v/>
      </c>
      <c r="N2816" s="0" t="str">
        <f aca="false">IF(ISBLANK(A2816),"",IF(H2817=0,NETWORKDAYS($H$3,H2816,holiday!$B$2:$B$10),IF(DAY(H2816)&lt;DAY(H2817),NETWORKDAYS($H$3,H2816,holiday!$B$2:$B$10),0)))</f>
        <v/>
      </c>
      <c r="O2816" s="0" t="str">
        <f aca="false">IF(ISBLANK(A2816),"",SUMIF($A$3:$A2816,O$2,$B$3:$B2816))</f>
        <v/>
      </c>
      <c r="P2816" s="0" t="str">
        <f aca="false">IF(ISBLANK(A2816),"",SUMIF($A$3:$A2816,P$2,$B$3:$B2816))</f>
        <v/>
      </c>
      <c r="Q2816" s="0" t="str">
        <f aca="false">IF(ISBLANK(A2816),"",SUMIF($A$3:$A2816,Q$2,$B$3:$B2816))</f>
        <v/>
      </c>
      <c r="R2816" s="0" t="str">
        <f aca="false">IF(ISBLANK(A2816),"",SUMIF($A$3:$A2816,R$2,$B$3:$B2816))</f>
        <v/>
      </c>
      <c r="T2816" s="9" t="str">
        <f aca="false">IF(ISBLANK(A2816),"",IF($A2816=T$2,$C2816,T2815))</f>
        <v/>
      </c>
      <c r="U2816" s="9" t="str">
        <f aca="false">IF(ISBLANK(A2816),"",IF($A2816=U$2,$C2816,U2815))</f>
        <v/>
      </c>
      <c r="V2816" s="9" t="str">
        <f aca="false">IF(ISBLANK(A2816),"",IF($A2816=V$2,$C2816,V2815))</f>
        <v/>
      </c>
      <c r="W2816" s="9" t="str">
        <f aca="false">IF(ISBLANK(A2816),"",IF($A2816=W$2,$C2816,W2815))</f>
        <v/>
      </c>
    </row>
    <row r="2817" customFormat="false" ht="14.1" hidden="false" customHeight="false" outlineLevel="0" collapsed="false">
      <c r="H2817" s="8" t="n">
        <f aca="false">IF(ISBLANK(D2817),,LEFT(D2817,LEN(D2817)-6)*1)</f>
        <v>0</v>
      </c>
      <c r="I2817" s="9" t="str">
        <f aca="false">IF(ISBLANK(A2817),"",-B2817*C2817)</f>
        <v/>
      </c>
      <c r="J2817" s="9" t="str">
        <f aca="false">IF(ISBLANK(A2817),"",-SUM(I$3:I2817))</f>
        <v/>
      </c>
      <c r="K2817" s="9" t="str">
        <f aca="false">IF(ISBLANK(A2817),"",SUMPRODUCT(O2817:R2817,T2817:W2817)-J2817)</f>
        <v/>
      </c>
      <c r="L2817" s="5" t="str">
        <f aca="false">IF(ISBLANK(A2817),"",K2817/$M$1)</f>
        <v/>
      </c>
      <c r="M2817" s="5" t="str">
        <f aca="false">IF(ISBLANK(A2817),"",K2817/($M$1+SUM(K$3:K2816)))</f>
        <v/>
      </c>
      <c r="N2817" s="0" t="str">
        <f aca="false">IF(ISBLANK(A2817),"",IF(H2818=0,NETWORKDAYS($H$3,H2817,holiday!$B$2:$B$10),IF(DAY(H2817)&lt;DAY(H2818),NETWORKDAYS($H$3,H2817,holiday!$B$2:$B$10),0)))</f>
        <v/>
      </c>
      <c r="O2817" s="0" t="str">
        <f aca="false">IF(ISBLANK(A2817),"",SUMIF($A$3:$A2817,O$2,$B$3:$B2817))</f>
        <v/>
      </c>
      <c r="P2817" s="0" t="str">
        <f aca="false">IF(ISBLANK(A2817),"",SUMIF($A$3:$A2817,P$2,$B$3:$B2817))</f>
        <v/>
      </c>
      <c r="Q2817" s="0" t="str">
        <f aca="false">IF(ISBLANK(A2817),"",SUMIF($A$3:$A2817,Q$2,$B$3:$B2817))</f>
        <v/>
      </c>
      <c r="R2817" s="0" t="str">
        <f aca="false">IF(ISBLANK(A2817),"",SUMIF($A$3:$A2817,R$2,$B$3:$B2817))</f>
        <v/>
      </c>
      <c r="T2817" s="9" t="str">
        <f aca="false">IF(ISBLANK(A2817),"",IF($A2817=T$2,$C2817,T2816))</f>
        <v/>
      </c>
      <c r="U2817" s="9" t="str">
        <f aca="false">IF(ISBLANK(A2817),"",IF($A2817=U$2,$C2817,U2816))</f>
        <v/>
      </c>
      <c r="V2817" s="9" t="str">
        <f aca="false">IF(ISBLANK(A2817),"",IF($A2817=V$2,$C2817,V2816))</f>
        <v/>
      </c>
      <c r="W2817" s="9" t="str">
        <f aca="false">IF(ISBLANK(A2817),"",IF($A2817=W$2,$C2817,W2816))</f>
        <v/>
      </c>
    </row>
    <row r="2818" customFormat="false" ht="14.1" hidden="false" customHeight="false" outlineLevel="0" collapsed="false">
      <c r="H2818" s="8" t="n">
        <f aca="false">IF(ISBLANK(D2818),,LEFT(D2818,LEN(D2818)-6)*1)</f>
        <v>0</v>
      </c>
      <c r="I2818" s="9" t="str">
        <f aca="false">IF(ISBLANK(A2818),"",-B2818*C2818)</f>
        <v/>
      </c>
      <c r="J2818" s="9" t="str">
        <f aca="false">IF(ISBLANK(A2818),"",-SUM(I$3:I2818))</f>
        <v/>
      </c>
      <c r="K2818" s="9" t="str">
        <f aca="false">IF(ISBLANK(A2818),"",SUMPRODUCT(O2818:R2818,T2818:W2818)-J2818)</f>
        <v/>
      </c>
      <c r="L2818" s="5" t="str">
        <f aca="false">IF(ISBLANK(A2818),"",K2818/$M$1)</f>
        <v/>
      </c>
      <c r="M2818" s="5" t="str">
        <f aca="false">IF(ISBLANK(A2818),"",K2818/($M$1+SUM(K$3:K2817)))</f>
        <v/>
      </c>
      <c r="N2818" s="0" t="str">
        <f aca="false">IF(ISBLANK(A2818),"",IF(H2819=0,NETWORKDAYS($H$3,H2818,holiday!$B$2:$B$10),IF(DAY(H2818)&lt;DAY(H2819),NETWORKDAYS($H$3,H2818,holiday!$B$2:$B$10),0)))</f>
        <v/>
      </c>
      <c r="O2818" s="0" t="str">
        <f aca="false">IF(ISBLANK(A2818),"",SUMIF($A$3:$A2818,O$2,$B$3:$B2818))</f>
        <v/>
      </c>
      <c r="P2818" s="0" t="str">
        <f aca="false">IF(ISBLANK(A2818),"",SUMIF($A$3:$A2818,P$2,$B$3:$B2818))</f>
        <v/>
      </c>
      <c r="Q2818" s="0" t="str">
        <f aca="false">IF(ISBLANK(A2818),"",SUMIF($A$3:$A2818,Q$2,$B$3:$B2818))</f>
        <v/>
      </c>
      <c r="R2818" s="0" t="str">
        <f aca="false">IF(ISBLANK(A2818),"",SUMIF($A$3:$A2818,R$2,$B$3:$B2818))</f>
        <v/>
      </c>
      <c r="T2818" s="9" t="str">
        <f aca="false">IF(ISBLANK(A2818),"",IF($A2818=T$2,$C2818,T2817))</f>
        <v/>
      </c>
      <c r="U2818" s="9" t="str">
        <f aca="false">IF(ISBLANK(A2818),"",IF($A2818=U$2,$C2818,U2817))</f>
        <v/>
      </c>
      <c r="V2818" s="9" t="str">
        <f aca="false">IF(ISBLANK(A2818),"",IF($A2818=V$2,$C2818,V2817))</f>
        <v/>
      </c>
      <c r="W2818" s="9" t="str">
        <f aca="false">IF(ISBLANK(A2818),"",IF($A2818=W$2,$C2818,W2817))</f>
        <v/>
      </c>
    </row>
    <row r="2819" customFormat="false" ht="14.1" hidden="false" customHeight="false" outlineLevel="0" collapsed="false">
      <c r="H2819" s="8" t="n">
        <f aca="false">IF(ISBLANK(D2819),,LEFT(D2819,LEN(D2819)-6)*1)</f>
        <v>0</v>
      </c>
      <c r="I2819" s="9" t="str">
        <f aca="false">IF(ISBLANK(A2819),"",-B2819*C2819)</f>
        <v/>
      </c>
      <c r="J2819" s="9" t="str">
        <f aca="false">IF(ISBLANK(A2819),"",-SUM(I$3:I2819))</f>
        <v/>
      </c>
      <c r="K2819" s="9" t="str">
        <f aca="false">IF(ISBLANK(A2819),"",SUMPRODUCT(O2819:R2819,T2819:W2819)-J2819)</f>
        <v/>
      </c>
      <c r="L2819" s="5" t="str">
        <f aca="false">IF(ISBLANK(A2819),"",K2819/$M$1)</f>
        <v/>
      </c>
      <c r="M2819" s="5" t="str">
        <f aca="false">IF(ISBLANK(A2819),"",K2819/($M$1+SUM(K$3:K2818)))</f>
        <v/>
      </c>
      <c r="N2819" s="0" t="str">
        <f aca="false">IF(ISBLANK(A2819),"",IF(H2820=0,NETWORKDAYS($H$3,H2819,holiday!$B$2:$B$10),IF(DAY(H2819)&lt;DAY(H2820),NETWORKDAYS($H$3,H2819,holiday!$B$2:$B$10),0)))</f>
        <v/>
      </c>
      <c r="O2819" s="0" t="str">
        <f aca="false">IF(ISBLANK(A2819),"",SUMIF($A$3:$A2819,O$2,$B$3:$B2819))</f>
        <v/>
      </c>
      <c r="P2819" s="0" t="str">
        <f aca="false">IF(ISBLANK(A2819),"",SUMIF($A$3:$A2819,P$2,$B$3:$B2819))</f>
        <v/>
      </c>
      <c r="Q2819" s="0" t="str">
        <f aca="false">IF(ISBLANK(A2819),"",SUMIF($A$3:$A2819,Q$2,$B$3:$B2819))</f>
        <v/>
      </c>
      <c r="R2819" s="0" t="str">
        <f aca="false">IF(ISBLANK(A2819),"",SUMIF($A$3:$A2819,R$2,$B$3:$B2819))</f>
        <v/>
      </c>
      <c r="T2819" s="9" t="str">
        <f aca="false">IF(ISBLANK(A2819),"",IF($A2819=T$2,$C2819,T2818))</f>
        <v/>
      </c>
      <c r="U2819" s="9" t="str">
        <f aca="false">IF(ISBLANK(A2819),"",IF($A2819=U$2,$C2819,U2818))</f>
        <v/>
      </c>
      <c r="V2819" s="9" t="str">
        <f aca="false">IF(ISBLANK(A2819),"",IF($A2819=V$2,$C2819,V2818))</f>
        <v/>
      </c>
      <c r="W2819" s="9" t="str">
        <f aca="false">IF(ISBLANK(A2819),"",IF($A2819=W$2,$C2819,W2818))</f>
        <v/>
      </c>
    </row>
    <row r="2820" customFormat="false" ht="14.1" hidden="false" customHeight="false" outlineLevel="0" collapsed="false">
      <c r="H2820" s="8" t="n">
        <f aca="false">IF(ISBLANK(D2820),,LEFT(D2820,LEN(D2820)-6)*1)</f>
        <v>0</v>
      </c>
      <c r="I2820" s="9" t="str">
        <f aca="false">IF(ISBLANK(A2820),"",-B2820*C2820)</f>
        <v/>
      </c>
      <c r="J2820" s="9" t="str">
        <f aca="false">IF(ISBLANK(A2820),"",-SUM(I$3:I2820))</f>
        <v/>
      </c>
      <c r="K2820" s="9" t="str">
        <f aca="false">IF(ISBLANK(A2820),"",SUMPRODUCT(O2820:R2820,T2820:W2820)-J2820)</f>
        <v/>
      </c>
      <c r="L2820" s="5" t="str">
        <f aca="false">IF(ISBLANK(A2820),"",K2820/$M$1)</f>
        <v/>
      </c>
      <c r="M2820" s="5" t="str">
        <f aca="false">IF(ISBLANK(A2820),"",K2820/($M$1+SUM(K$3:K2819)))</f>
        <v/>
      </c>
      <c r="N2820" s="0" t="str">
        <f aca="false">IF(ISBLANK(A2820),"",IF(H2821=0,NETWORKDAYS($H$3,H2820,holiday!$B$2:$B$10),IF(DAY(H2820)&lt;DAY(H2821),NETWORKDAYS($H$3,H2820,holiday!$B$2:$B$10),0)))</f>
        <v/>
      </c>
      <c r="O2820" s="0" t="str">
        <f aca="false">IF(ISBLANK(A2820),"",SUMIF($A$3:$A2820,O$2,$B$3:$B2820))</f>
        <v/>
      </c>
      <c r="P2820" s="0" t="str">
        <f aca="false">IF(ISBLANK(A2820),"",SUMIF($A$3:$A2820,P$2,$B$3:$B2820))</f>
        <v/>
      </c>
      <c r="Q2820" s="0" t="str">
        <f aca="false">IF(ISBLANK(A2820),"",SUMIF($A$3:$A2820,Q$2,$B$3:$B2820))</f>
        <v/>
      </c>
      <c r="R2820" s="0" t="str">
        <f aca="false">IF(ISBLANK(A2820),"",SUMIF($A$3:$A2820,R$2,$B$3:$B2820))</f>
        <v/>
      </c>
      <c r="T2820" s="9" t="str">
        <f aca="false">IF(ISBLANK(A2820),"",IF($A2820=T$2,$C2820,T2819))</f>
        <v/>
      </c>
      <c r="U2820" s="9" t="str">
        <f aca="false">IF(ISBLANK(A2820),"",IF($A2820=U$2,$C2820,U2819))</f>
        <v/>
      </c>
      <c r="V2820" s="9" t="str">
        <f aca="false">IF(ISBLANK(A2820),"",IF($A2820=V$2,$C2820,V2819))</f>
        <v/>
      </c>
      <c r="W2820" s="9" t="str">
        <f aca="false">IF(ISBLANK(A2820),"",IF($A2820=W$2,$C2820,W2819))</f>
        <v/>
      </c>
    </row>
    <row r="2821" customFormat="false" ht="14.1" hidden="false" customHeight="false" outlineLevel="0" collapsed="false">
      <c r="H2821" s="8" t="n">
        <f aca="false">IF(ISBLANK(D2821),,LEFT(D2821,LEN(D2821)-6)*1)</f>
        <v>0</v>
      </c>
      <c r="I2821" s="9" t="str">
        <f aca="false">IF(ISBLANK(A2821),"",-B2821*C2821)</f>
        <v/>
      </c>
      <c r="J2821" s="9" t="str">
        <f aca="false">IF(ISBLANK(A2821),"",-SUM(I$3:I2821))</f>
        <v/>
      </c>
      <c r="K2821" s="9" t="str">
        <f aca="false">IF(ISBLANK(A2821),"",SUMPRODUCT(O2821:R2821,T2821:W2821)-J2821)</f>
        <v/>
      </c>
      <c r="L2821" s="5" t="str">
        <f aca="false">IF(ISBLANK(A2821),"",K2821/$M$1)</f>
        <v/>
      </c>
      <c r="M2821" s="5" t="str">
        <f aca="false">IF(ISBLANK(A2821),"",K2821/($M$1+SUM(K$3:K2820)))</f>
        <v/>
      </c>
      <c r="N2821" s="0" t="str">
        <f aca="false">IF(ISBLANK(A2821),"",IF(H2822=0,NETWORKDAYS($H$3,H2821,holiday!$B$2:$B$10),IF(DAY(H2821)&lt;DAY(H2822),NETWORKDAYS($H$3,H2821,holiday!$B$2:$B$10),0)))</f>
        <v/>
      </c>
      <c r="O2821" s="0" t="str">
        <f aca="false">IF(ISBLANK(A2821),"",SUMIF($A$3:$A2821,O$2,$B$3:$B2821))</f>
        <v/>
      </c>
      <c r="P2821" s="0" t="str">
        <f aca="false">IF(ISBLANK(A2821),"",SUMIF($A$3:$A2821,P$2,$B$3:$B2821))</f>
        <v/>
      </c>
      <c r="Q2821" s="0" t="str">
        <f aca="false">IF(ISBLANK(A2821),"",SUMIF($A$3:$A2821,Q$2,$B$3:$B2821))</f>
        <v/>
      </c>
      <c r="R2821" s="0" t="str">
        <f aca="false">IF(ISBLANK(A2821),"",SUMIF($A$3:$A2821,R$2,$B$3:$B2821))</f>
        <v/>
      </c>
      <c r="T2821" s="9" t="str">
        <f aca="false">IF(ISBLANK(A2821),"",IF($A2821=T$2,$C2821,T2820))</f>
        <v/>
      </c>
      <c r="U2821" s="9" t="str">
        <f aca="false">IF(ISBLANK(A2821),"",IF($A2821=U$2,$C2821,U2820))</f>
        <v/>
      </c>
      <c r="V2821" s="9" t="str">
        <f aca="false">IF(ISBLANK(A2821),"",IF($A2821=V$2,$C2821,V2820))</f>
        <v/>
      </c>
      <c r="W2821" s="9" t="str">
        <f aca="false">IF(ISBLANK(A2821),"",IF($A2821=W$2,$C2821,W2820))</f>
        <v/>
      </c>
    </row>
    <row r="2822" customFormat="false" ht="14.1" hidden="false" customHeight="false" outlineLevel="0" collapsed="false">
      <c r="H2822" s="8" t="n">
        <f aca="false">IF(ISBLANK(D2822),,LEFT(D2822,LEN(D2822)-6)*1)</f>
        <v>0</v>
      </c>
      <c r="I2822" s="9" t="str">
        <f aca="false">IF(ISBLANK(A2822),"",-B2822*C2822)</f>
        <v/>
      </c>
      <c r="J2822" s="9" t="str">
        <f aca="false">IF(ISBLANK(A2822),"",-SUM(I$3:I2822))</f>
        <v/>
      </c>
      <c r="K2822" s="9" t="str">
        <f aca="false">IF(ISBLANK(A2822),"",SUMPRODUCT(O2822:R2822,T2822:W2822)-J2822)</f>
        <v/>
      </c>
      <c r="L2822" s="5" t="str">
        <f aca="false">IF(ISBLANK(A2822),"",K2822/$M$1)</f>
        <v/>
      </c>
      <c r="M2822" s="5" t="str">
        <f aca="false">IF(ISBLANK(A2822),"",K2822/($M$1+SUM(K$3:K2821)))</f>
        <v/>
      </c>
      <c r="N2822" s="0" t="str">
        <f aca="false">IF(ISBLANK(A2822),"",IF(H2823=0,NETWORKDAYS($H$3,H2822,holiday!$B$2:$B$10),IF(DAY(H2822)&lt;DAY(H2823),NETWORKDAYS($H$3,H2822,holiday!$B$2:$B$10),0)))</f>
        <v/>
      </c>
      <c r="O2822" s="0" t="str">
        <f aca="false">IF(ISBLANK(A2822),"",SUMIF($A$3:$A2822,O$2,$B$3:$B2822))</f>
        <v/>
      </c>
      <c r="P2822" s="0" t="str">
        <f aca="false">IF(ISBLANK(A2822),"",SUMIF($A$3:$A2822,P$2,$B$3:$B2822))</f>
        <v/>
      </c>
      <c r="Q2822" s="0" t="str">
        <f aca="false">IF(ISBLANK(A2822),"",SUMIF($A$3:$A2822,Q$2,$B$3:$B2822))</f>
        <v/>
      </c>
      <c r="R2822" s="0" t="str">
        <f aca="false">IF(ISBLANK(A2822),"",SUMIF($A$3:$A2822,R$2,$B$3:$B2822))</f>
        <v/>
      </c>
      <c r="T2822" s="9" t="str">
        <f aca="false">IF(ISBLANK(A2822),"",IF($A2822=T$2,$C2822,T2821))</f>
        <v/>
      </c>
      <c r="U2822" s="9" t="str">
        <f aca="false">IF(ISBLANK(A2822),"",IF($A2822=U$2,$C2822,U2821))</f>
        <v/>
      </c>
      <c r="V2822" s="9" t="str">
        <f aca="false">IF(ISBLANK(A2822),"",IF($A2822=V$2,$C2822,V2821))</f>
        <v/>
      </c>
      <c r="W2822" s="9" t="str">
        <f aca="false">IF(ISBLANK(A2822),"",IF($A2822=W$2,$C2822,W2821))</f>
        <v/>
      </c>
    </row>
    <row r="2823" customFormat="false" ht="14.1" hidden="false" customHeight="false" outlineLevel="0" collapsed="false">
      <c r="H2823" s="8" t="n">
        <f aca="false">IF(ISBLANK(D2823),,LEFT(D2823,LEN(D2823)-6)*1)</f>
        <v>0</v>
      </c>
      <c r="I2823" s="9" t="str">
        <f aca="false">IF(ISBLANK(A2823),"",-B2823*C2823)</f>
        <v/>
      </c>
      <c r="J2823" s="9" t="str">
        <f aca="false">IF(ISBLANK(A2823),"",-SUM(I$3:I2823))</f>
        <v/>
      </c>
      <c r="K2823" s="9" t="str">
        <f aca="false">IF(ISBLANK(A2823),"",SUMPRODUCT(O2823:R2823,T2823:W2823)-J2823)</f>
        <v/>
      </c>
      <c r="L2823" s="5" t="str">
        <f aca="false">IF(ISBLANK(A2823),"",K2823/$M$1)</f>
        <v/>
      </c>
      <c r="M2823" s="5" t="str">
        <f aca="false">IF(ISBLANK(A2823),"",K2823/($M$1+SUM(K$3:K2822)))</f>
        <v/>
      </c>
      <c r="N2823" s="0" t="str">
        <f aca="false">IF(ISBLANK(A2823),"",IF(H2824=0,NETWORKDAYS($H$3,H2823,holiday!$B$2:$B$10),IF(DAY(H2823)&lt;DAY(H2824),NETWORKDAYS($H$3,H2823,holiday!$B$2:$B$10),0)))</f>
        <v/>
      </c>
      <c r="O2823" s="0" t="str">
        <f aca="false">IF(ISBLANK(A2823),"",SUMIF($A$3:$A2823,O$2,$B$3:$B2823))</f>
        <v/>
      </c>
      <c r="P2823" s="0" t="str">
        <f aca="false">IF(ISBLANK(A2823),"",SUMIF($A$3:$A2823,P$2,$B$3:$B2823))</f>
        <v/>
      </c>
      <c r="Q2823" s="0" t="str">
        <f aca="false">IF(ISBLANK(A2823),"",SUMIF($A$3:$A2823,Q$2,$B$3:$B2823))</f>
        <v/>
      </c>
      <c r="R2823" s="0" t="str">
        <f aca="false">IF(ISBLANK(A2823),"",SUMIF($A$3:$A2823,R$2,$B$3:$B2823))</f>
        <v/>
      </c>
      <c r="T2823" s="9" t="str">
        <f aca="false">IF(ISBLANK(A2823),"",IF($A2823=T$2,$C2823,T2822))</f>
        <v/>
      </c>
      <c r="U2823" s="9" t="str">
        <f aca="false">IF(ISBLANK(A2823),"",IF($A2823=U$2,$C2823,U2822))</f>
        <v/>
      </c>
      <c r="V2823" s="9" t="str">
        <f aca="false">IF(ISBLANK(A2823),"",IF($A2823=V$2,$C2823,V2822))</f>
        <v/>
      </c>
      <c r="W2823" s="9" t="str">
        <f aca="false">IF(ISBLANK(A2823),"",IF($A2823=W$2,$C2823,W2822))</f>
        <v/>
      </c>
    </row>
    <row r="2824" customFormat="false" ht="14.1" hidden="false" customHeight="false" outlineLevel="0" collapsed="false">
      <c r="H2824" s="8" t="n">
        <f aca="false">IF(ISBLANK(D2824),,LEFT(D2824,LEN(D2824)-6)*1)</f>
        <v>0</v>
      </c>
      <c r="I2824" s="9" t="str">
        <f aca="false">IF(ISBLANK(A2824),"",-B2824*C2824)</f>
        <v/>
      </c>
      <c r="J2824" s="9" t="str">
        <f aca="false">IF(ISBLANK(A2824),"",-SUM(I$3:I2824))</f>
        <v/>
      </c>
      <c r="K2824" s="9" t="str">
        <f aca="false">IF(ISBLANK(A2824),"",SUMPRODUCT(O2824:R2824,T2824:W2824)-J2824)</f>
        <v/>
      </c>
      <c r="L2824" s="5" t="str">
        <f aca="false">IF(ISBLANK(A2824),"",K2824/$M$1)</f>
        <v/>
      </c>
      <c r="M2824" s="5" t="str">
        <f aca="false">IF(ISBLANK(A2824),"",K2824/($M$1+SUM(K$3:K2823)))</f>
        <v/>
      </c>
      <c r="N2824" s="0" t="str">
        <f aca="false">IF(ISBLANK(A2824),"",IF(H2825=0,NETWORKDAYS($H$3,H2824,holiday!$B$2:$B$10),IF(DAY(H2824)&lt;DAY(H2825),NETWORKDAYS($H$3,H2824,holiday!$B$2:$B$10),0)))</f>
        <v/>
      </c>
      <c r="O2824" s="0" t="str">
        <f aca="false">IF(ISBLANK(A2824),"",SUMIF($A$3:$A2824,O$2,$B$3:$B2824))</f>
        <v/>
      </c>
      <c r="P2824" s="0" t="str">
        <f aca="false">IF(ISBLANK(A2824),"",SUMIF($A$3:$A2824,P$2,$B$3:$B2824))</f>
        <v/>
      </c>
      <c r="Q2824" s="0" t="str">
        <f aca="false">IF(ISBLANK(A2824),"",SUMIF($A$3:$A2824,Q$2,$B$3:$B2824))</f>
        <v/>
      </c>
      <c r="R2824" s="0" t="str">
        <f aca="false">IF(ISBLANK(A2824),"",SUMIF($A$3:$A2824,R$2,$B$3:$B2824))</f>
        <v/>
      </c>
      <c r="T2824" s="9" t="str">
        <f aca="false">IF(ISBLANK(A2824),"",IF($A2824=T$2,$C2824,T2823))</f>
        <v/>
      </c>
      <c r="U2824" s="9" t="str">
        <f aca="false">IF(ISBLANK(A2824),"",IF($A2824=U$2,$C2824,U2823))</f>
        <v/>
      </c>
      <c r="V2824" s="9" t="str">
        <f aca="false">IF(ISBLANK(A2824),"",IF($A2824=V$2,$C2824,V2823))</f>
        <v/>
      </c>
      <c r="W2824" s="9" t="str">
        <f aca="false">IF(ISBLANK(A2824),"",IF($A2824=W$2,$C2824,W2823))</f>
        <v/>
      </c>
    </row>
    <row r="2825" customFormat="false" ht="14.1" hidden="false" customHeight="false" outlineLevel="0" collapsed="false">
      <c r="H2825" s="8" t="n">
        <f aca="false">IF(ISBLANK(D2825),,LEFT(D2825,LEN(D2825)-6)*1)</f>
        <v>0</v>
      </c>
      <c r="I2825" s="9" t="str">
        <f aca="false">IF(ISBLANK(A2825),"",-B2825*C2825)</f>
        <v/>
      </c>
      <c r="J2825" s="9" t="str">
        <f aca="false">IF(ISBLANK(A2825),"",-SUM(I$3:I2825))</f>
        <v/>
      </c>
      <c r="K2825" s="9" t="str">
        <f aca="false">IF(ISBLANK(A2825),"",SUMPRODUCT(O2825:R2825,T2825:W2825)-J2825)</f>
        <v/>
      </c>
      <c r="L2825" s="5" t="str">
        <f aca="false">IF(ISBLANK(A2825),"",K2825/$M$1)</f>
        <v/>
      </c>
      <c r="M2825" s="5" t="str">
        <f aca="false">IF(ISBLANK(A2825),"",K2825/($M$1+SUM(K$3:K2824)))</f>
        <v/>
      </c>
      <c r="N2825" s="0" t="str">
        <f aca="false">IF(ISBLANK(A2825),"",IF(H2826=0,NETWORKDAYS($H$3,H2825,holiday!$B$2:$B$10),IF(DAY(H2825)&lt;DAY(H2826),NETWORKDAYS($H$3,H2825,holiday!$B$2:$B$10),0)))</f>
        <v/>
      </c>
      <c r="O2825" s="0" t="str">
        <f aca="false">IF(ISBLANK(A2825),"",SUMIF($A$3:$A2825,O$2,$B$3:$B2825))</f>
        <v/>
      </c>
      <c r="P2825" s="0" t="str">
        <f aca="false">IF(ISBLANK(A2825),"",SUMIF($A$3:$A2825,P$2,$B$3:$B2825))</f>
        <v/>
      </c>
      <c r="Q2825" s="0" t="str">
        <f aca="false">IF(ISBLANK(A2825),"",SUMIF($A$3:$A2825,Q$2,$B$3:$B2825))</f>
        <v/>
      </c>
      <c r="R2825" s="0" t="str">
        <f aca="false">IF(ISBLANK(A2825),"",SUMIF($A$3:$A2825,R$2,$B$3:$B2825))</f>
        <v/>
      </c>
      <c r="T2825" s="9" t="str">
        <f aca="false">IF(ISBLANK(A2825),"",IF($A2825=T$2,$C2825,T2824))</f>
        <v/>
      </c>
      <c r="U2825" s="9" t="str">
        <f aca="false">IF(ISBLANK(A2825),"",IF($A2825=U$2,$C2825,U2824))</f>
        <v/>
      </c>
      <c r="V2825" s="9" t="str">
        <f aca="false">IF(ISBLANK(A2825),"",IF($A2825=V$2,$C2825,V2824))</f>
        <v/>
      </c>
      <c r="W2825" s="9" t="str">
        <f aca="false">IF(ISBLANK(A2825),"",IF($A2825=W$2,$C2825,W2824))</f>
        <v/>
      </c>
    </row>
    <row r="2826" customFormat="false" ht="14.1" hidden="false" customHeight="false" outlineLevel="0" collapsed="false">
      <c r="H2826" s="8" t="n">
        <f aca="false">IF(ISBLANK(D2826),,LEFT(D2826,LEN(D2826)-6)*1)</f>
        <v>0</v>
      </c>
      <c r="I2826" s="9" t="str">
        <f aca="false">IF(ISBLANK(A2826),"",-B2826*C2826)</f>
        <v/>
      </c>
      <c r="J2826" s="9" t="str">
        <f aca="false">IF(ISBLANK(A2826),"",-SUM(I$3:I2826))</f>
        <v/>
      </c>
      <c r="K2826" s="9" t="str">
        <f aca="false">IF(ISBLANK(A2826),"",SUMPRODUCT(O2826:R2826,T2826:W2826)-J2826)</f>
        <v/>
      </c>
      <c r="L2826" s="5" t="str">
        <f aca="false">IF(ISBLANK(A2826),"",K2826/$M$1)</f>
        <v/>
      </c>
      <c r="M2826" s="5" t="str">
        <f aca="false">IF(ISBLANK(A2826),"",K2826/($M$1+SUM(K$3:K2825)))</f>
        <v/>
      </c>
      <c r="N2826" s="0" t="str">
        <f aca="false">IF(ISBLANK(A2826),"",IF(H2827=0,NETWORKDAYS($H$3,H2826,holiday!$B$2:$B$10),IF(DAY(H2826)&lt;DAY(H2827),NETWORKDAYS($H$3,H2826,holiday!$B$2:$B$10),0)))</f>
        <v/>
      </c>
      <c r="O2826" s="0" t="str">
        <f aca="false">IF(ISBLANK(A2826),"",SUMIF($A$3:$A2826,O$2,$B$3:$B2826))</f>
        <v/>
      </c>
      <c r="P2826" s="0" t="str">
        <f aca="false">IF(ISBLANK(A2826),"",SUMIF($A$3:$A2826,P$2,$B$3:$B2826))</f>
        <v/>
      </c>
      <c r="Q2826" s="0" t="str">
        <f aca="false">IF(ISBLANK(A2826),"",SUMIF($A$3:$A2826,Q$2,$B$3:$B2826))</f>
        <v/>
      </c>
      <c r="R2826" s="0" t="str">
        <f aca="false">IF(ISBLANK(A2826),"",SUMIF($A$3:$A2826,R$2,$B$3:$B2826))</f>
        <v/>
      </c>
      <c r="T2826" s="9" t="str">
        <f aca="false">IF(ISBLANK(A2826),"",IF($A2826=T$2,$C2826,T2825))</f>
        <v/>
      </c>
      <c r="U2826" s="9" t="str">
        <f aca="false">IF(ISBLANK(A2826),"",IF($A2826=U$2,$C2826,U2825))</f>
        <v/>
      </c>
      <c r="V2826" s="9" t="str">
        <f aca="false">IF(ISBLANK(A2826),"",IF($A2826=V$2,$C2826,V2825))</f>
        <v/>
      </c>
      <c r="W2826" s="9" t="str">
        <f aca="false">IF(ISBLANK(A2826),"",IF($A2826=W$2,$C2826,W2825))</f>
        <v/>
      </c>
    </row>
    <row r="2827" customFormat="false" ht="14.1" hidden="false" customHeight="false" outlineLevel="0" collapsed="false">
      <c r="H2827" s="8" t="n">
        <f aca="false">IF(ISBLANK(D2827),,LEFT(D2827,LEN(D2827)-6)*1)</f>
        <v>0</v>
      </c>
      <c r="I2827" s="9" t="str">
        <f aca="false">IF(ISBLANK(A2827),"",-B2827*C2827)</f>
        <v/>
      </c>
      <c r="J2827" s="9" t="str">
        <f aca="false">IF(ISBLANK(A2827),"",-SUM(I$3:I2827))</f>
        <v/>
      </c>
      <c r="K2827" s="9" t="str">
        <f aca="false">IF(ISBLANK(A2827),"",SUMPRODUCT(O2827:R2827,T2827:W2827)-J2827)</f>
        <v/>
      </c>
      <c r="L2827" s="5" t="str">
        <f aca="false">IF(ISBLANK(A2827),"",K2827/$M$1)</f>
        <v/>
      </c>
      <c r="M2827" s="5" t="str">
        <f aca="false">IF(ISBLANK(A2827),"",K2827/($M$1+SUM(K$3:K2826)))</f>
        <v/>
      </c>
      <c r="N2827" s="0" t="str">
        <f aca="false">IF(ISBLANK(A2827),"",IF(H2828=0,NETWORKDAYS($H$3,H2827,holiday!$B$2:$B$10),IF(DAY(H2827)&lt;DAY(H2828),NETWORKDAYS($H$3,H2827,holiday!$B$2:$B$10),0)))</f>
        <v/>
      </c>
      <c r="O2827" s="0" t="str">
        <f aca="false">IF(ISBLANK(A2827),"",SUMIF($A$3:$A2827,O$2,$B$3:$B2827))</f>
        <v/>
      </c>
      <c r="P2827" s="0" t="str">
        <f aca="false">IF(ISBLANK(A2827),"",SUMIF($A$3:$A2827,P$2,$B$3:$B2827))</f>
        <v/>
      </c>
      <c r="Q2827" s="0" t="str">
        <f aca="false">IF(ISBLANK(A2827),"",SUMIF($A$3:$A2827,Q$2,$B$3:$B2827))</f>
        <v/>
      </c>
      <c r="R2827" s="0" t="str">
        <f aca="false">IF(ISBLANK(A2827),"",SUMIF($A$3:$A2827,R$2,$B$3:$B2827))</f>
        <v/>
      </c>
      <c r="T2827" s="9" t="str">
        <f aca="false">IF(ISBLANK(A2827),"",IF($A2827=T$2,$C2827,T2826))</f>
        <v/>
      </c>
      <c r="U2827" s="9" t="str">
        <f aca="false">IF(ISBLANK(A2827),"",IF($A2827=U$2,$C2827,U2826))</f>
        <v/>
      </c>
      <c r="V2827" s="9" t="str">
        <f aca="false">IF(ISBLANK(A2827),"",IF($A2827=V$2,$C2827,V2826))</f>
        <v/>
      </c>
      <c r="W2827" s="9" t="str">
        <f aca="false">IF(ISBLANK(A2827),"",IF($A2827=W$2,$C2827,W2826))</f>
        <v/>
      </c>
    </row>
    <row r="2828" customFormat="false" ht="14.1" hidden="false" customHeight="false" outlineLevel="0" collapsed="false">
      <c r="H2828" s="8" t="n">
        <f aca="false">IF(ISBLANK(D2828),,LEFT(D2828,LEN(D2828)-6)*1)</f>
        <v>0</v>
      </c>
      <c r="I2828" s="9" t="str">
        <f aca="false">IF(ISBLANK(A2828),"",-B2828*C2828)</f>
        <v/>
      </c>
      <c r="J2828" s="9" t="str">
        <f aca="false">IF(ISBLANK(A2828),"",-SUM(I$3:I2828))</f>
        <v/>
      </c>
      <c r="K2828" s="9" t="str">
        <f aca="false">IF(ISBLANK(A2828),"",SUMPRODUCT(O2828:R2828,T2828:W2828)-J2828)</f>
        <v/>
      </c>
      <c r="L2828" s="5" t="str">
        <f aca="false">IF(ISBLANK(A2828),"",K2828/$M$1)</f>
        <v/>
      </c>
      <c r="M2828" s="5" t="str">
        <f aca="false">IF(ISBLANK(A2828),"",K2828/($M$1+SUM(K$3:K2827)))</f>
        <v/>
      </c>
      <c r="N2828" s="0" t="str">
        <f aca="false">IF(ISBLANK(A2828),"",IF(H2829=0,NETWORKDAYS($H$3,H2828,holiday!$B$2:$B$10),IF(DAY(H2828)&lt;DAY(H2829),NETWORKDAYS($H$3,H2828,holiday!$B$2:$B$10),0)))</f>
        <v/>
      </c>
      <c r="O2828" s="0" t="str">
        <f aca="false">IF(ISBLANK(A2828),"",SUMIF($A$3:$A2828,O$2,$B$3:$B2828))</f>
        <v/>
      </c>
      <c r="P2828" s="0" t="str">
        <f aca="false">IF(ISBLANK(A2828),"",SUMIF($A$3:$A2828,P$2,$B$3:$B2828))</f>
        <v/>
      </c>
      <c r="Q2828" s="0" t="str">
        <f aca="false">IF(ISBLANK(A2828),"",SUMIF($A$3:$A2828,Q$2,$B$3:$B2828))</f>
        <v/>
      </c>
      <c r="R2828" s="0" t="str">
        <f aca="false">IF(ISBLANK(A2828),"",SUMIF($A$3:$A2828,R$2,$B$3:$B2828))</f>
        <v/>
      </c>
      <c r="T2828" s="9" t="str">
        <f aca="false">IF(ISBLANK(A2828),"",IF($A2828=T$2,$C2828,T2827))</f>
        <v/>
      </c>
      <c r="U2828" s="9" t="str">
        <f aca="false">IF(ISBLANK(A2828),"",IF($A2828=U$2,$C2828,U2827))</f>
        <v/>
      </c>
      <c r="V2828" s="9" t="str">
        <f aca="false">IF(ISBLANK(A2828),"",IF($A2828=V$2,$C2828,V2827))</f>
        <v/>
      </c>
      <c r="W2828" s="9" t="str">
        <f aca="false">IF(ISBLANK(A2828),"",IF($A2828=W$2,$C2828,W2827))</f>
        <v/>
      </c>
    </row>
    <row r="2829" customFormat="false" ht="14.1" hidden="false" customHeight="false" outlineLevel="0" collapsed="false">
      <c r="H2829" s="8" t="n">
        <f aca="false">IF(ISBLANK(D2829),,LEFT(D2829,LEN(D2829)-6)*1)</f>
        <v>0</v>
      </c>
      <c r="I2829" s="9" t="str">
        <f aca="false">IF(ISBLANK(A2829),"",-B2829*C2829)</f>
        <v/>
      </c>
      <c r="J2829" s="9" t="str">
        <f aca="false">IF(ISBLANK(A2829),"",-SUM(I$3:I2829))</f>
        <v/>
      </c>
      <c r="K2829" s="9" t="str">
        <f aca="false">IF(ISBLANK(A2829),"",SUMPRODUCT(O2829:R2829,T2829:W2829)-J2829)</f>
        <v/>
      </c>
      <c r="L2829" s="5" t="str">
        <f aca="false">IF(ISBLANK(A2829),"",K2829/$M$1)</f>
        <v/>
      </c>
      <c r="M2829" s="5" t="str">
        <f aca="false">IF(ISBLANK(A2829),"",K2829/($M$1+SUM(K$3:K2828)))</f>
        <v/>
      </c>
      <c r="N2829" s="0" t="str">
        <f aca="false">IF(ISBLANK(A2829),"",IF(H2830=0,NETWORKDAYS($H$3,H2829,holiday!$B$2:$B$10),IF(DAY(H2829)&lt;DAY(H2830),NETWORKDAYS($H$3,H2829,holiday!$B$2:$B$10),0)))</f>
        <v/>
      </c>
      <c r="O2829" s="0" t="str">
        <f aca="false">IF(ISBLANK(A2829),"",SUMIF($A$3:$A2829,O$2,$B$3:$B2829))</f>
        <v/>
      </c>
      <c r="P2829" s="0" t="str">
        <f aca="false">IF(ISBLANK(A2829),"",SUMIF($A$3:$A2829,P$2,$B$3:$B2829))</f>
        <v/>
      </c>
      <c r="Q2829" s="0" t="str">
        <f aca="false">IF(ISBLANK(A2829),"",SUMIF($A$3:$A2829,Q$2,$B$3:$B2829))</f>
        <v/>
      </c>
      <c r="R2829" s="0" t="str">
        <f aca="false">IF(ISBLANK(A2829),"",SUMIF($A$3:$A2829,R$2,$B$3:$B2829))</f>
        <v/>
      </c>
      <c r="T2829" s="9" t="str">
        <f aca="false">IF(ISBLANK(A2829),"",IF($A2829=T$2,$C2829,T2828))</f>
        <v/>
      </c>
      <c r="U2829" s="9" t="str">
        <f aca="false">IF(ISBLANK(A2829),"",IF($A2829=U$2,$C2829,U2828))</f>
        <v/>
      </c>
      <c r="V2829" s="9" t="str">
        <f aca="false">IF(ISBLANK(A2829),"",IF($A2829=V$2,$C2829,V2828))</f>
        <v/>
      </c>
      <c r="W2829" s="9" t="str">
        <f aca="false">IF(ISBLANK(A2829),"",IF($A2829=W$2,$C2829,W2828))</f>
        <v/>
      </c>
    </row>
    <row r="2830" customFormat="false" ht="14.1" hidden="false" customHeight="false" outlineLevel="0" collapsed="false">
      <c r="H2830" s="8" t="n">
        <f aca="false">IF(ISBLANK(D2830),,LEFT(D2830,LEN(D2830)-6)*1)</f>
        <v>0</v>
      </c>
      <c r="I2830" s="9" t="str">
        <f aca="false">IF(ISBLANK(A2830),"",-B2830*C2830)</f>
        <v/>
      </c>
      <c r="J2830" s="9" t="str">
        <f aca="false">IF(ISBLANK(A2830),"",-SUM(I$3:I2830))</f>
        <v/>
      </c>
      <c r="K2830" s="9" t="str">
        <f aca="false">IF(ISBLANK(A2830),"",SUMPRODUCT(O2830:R2830,T2830:W2830)-J2830)</f>
        <v/>
      </c>
      <c r="L2830" s="5" t="str">
        <f aca="false">IF(ISBLANK(A2830),"",K2830/$M$1)</f>
        <v/>
      </c>
      <c r="M2830" s="5" t="str">
        <f aca="false">IF(ISBLANK(A2830),"",K2830/($M$1+SUM(K$3:K2829)))</f>
        <v/>
      </c>
      <c r="N2830" s="0" t="str">
        <f aca="false">IF(ISBLANK(A2830),"",IF(H2831=0,NETWORKDAYS($H$3,H2830,holiday!$B$2:$B$10),IF(DAY(H2830)&lt;DAY(H2831),NETWORKDAYS($H$3,H2830,holiday!$B$2:$B$10),0)))</f>
        <v/>
      </c>
      <c r="O2830" s="0" t="str">
        <f aca="false">IF(ISBLANK(A2830),"",SUMIF($A$3:$A2830,O$2,$B$3:$B2830))</f>
        <v/>
      </c>
      <c r="P2830" s="0" t="str">
        <f aca="false">IF(ISBLANK(A2830),"",SUMIF($A$3:$A2830,P$2,$B$3:$B2830))</f>
        <v/>
      </c>
      <c r="Q2830" s="0" t="str">
        <f aca="false">IF(ISBLANK(A2830),"",SUMIF($A$3:$A2830,Q$2,$B$3:$B2830))</f>
        <v/>
      </c>
      <c r="R2830" s="0" t="str">
        <f aca="false">IF(ISBLANK(A2830),"",SUMIF($A$3:$A2830,R$2,$B$3:$B2830))</f>
        <v/>
      </c>
      <c r="T2830" s="9" t="str">
        <f aca="false">IF(ISBLANK(A2830),"",IF($A2830=T$2,$C2830,T2829))</f>
        <v/>
      </c>
      <c r="U2830" s="9" t="str">
        <f aca="false">IF(ISBLANK(A2830),"",IF($A2830=U$2,$C2830,U2829))</f>
        <v/>
      </c>
      <c r="V2830" s="9" t="str">
        <f aca="false">IF(ISBLANK(A2830),"",IF($A2830=V$2,$C2830,V2829))</f>
        <v/>
      </c>
      <c r="W2830" s="9" t="str">
        <f aca="false">IF(ISBLANK(A2830),"",IF($A2830=W$2,$C2830,W2829))</f>
        <v/>
      </c>
    </row>
    <row r="2831" customFormat="false" ht="14.1" hidden="false" customHeight="false" outlineLevel="0" collapsed="false">
      <c r="H2831" s="8" t="n">
        <f aca="false">IF(ISBLANK(D2831),,LEFT(D2831,LEN(D2831)-6)*1)</f>
        <v>0</v>
      </c>
      <c r="I2831" s="9" t="str">
        <f aca="false">IF(ISBLANK(A2831),"",-B2831*C2831)</f>
        <v/>
      </c>
      <c r="J2831" s="9" t="str">
        <f aca="false">IF(ISBLANK(A2831),"",-SUM(I$3:I2831))</f>
        <v/>
      </c>
      <c r="K2831" s="9" t="str">
        <f aca="false">IF(ISBLANK(A2831),"",SUMPRODUCT(O2831:R2831,T2831:W2831)-J2831)</f>
        <v/>
      </c>
      <c r="L2831" s="5" t="str">
        <f aca="false">IF(ISBLANK(A2831),"",K2831/$M$1)</f>
        <v/>
      </c>
      <c r="M2831" s="5" t="str">
        <f aca="false">IF(ISBLANK(A2831),"",K2831/($M$1+SUM(K$3:K2830)))</f>
        <v/>
      </c>
      <c r="N2831" s="0" t="str">
        <f aca="false">IF(ISBLANK(A2831),"",IF(H2832=0,NETWORKDAYS($H$3,H2831,holiday!$B$2:$B$10),IF(DAY(H2831)&lt;DAY(H2832),NETWORKDAYS($H$3,H2831,holiday!$B$2:$B$10),0)))</f>
        <v/>
      </c>
      <c r="O2831" s="0" t="str">
        <f aca="false">IF(ISBLANK(A2831),"",SUMIF($A$3:$A2831,O$2,$B$3:$B2831))</f>
        <v/>
      </c>
      <c r="P2831" s="0" t="str">
        <f aca="false">IF(ISBLANK(A2831),"",SUMIF($A$3:$A2831,P$2,$B$3:$B2831))</f>
        <v/>
      </c>
      <c r="Q2831" s="0" t="str">
        <f aca="false">IF(ISBLANK(A2831),"",SUMIF($A$3:$A2831,Q$2,$B$3:$B2831))</f>
        <v/>
      </c>
      <c r="R2831" s="0" t="str">
        <f aca="false">IF(ISBLANK(A2831),"",SUMIF($A$3:$A2831,R$2,$B$3:$B2831))</f>
        <v/>
      </c>
      <c r="T2831" s="9" t="str">
        <f aca="false">IF(ISBLANK(A2831),"",IF($A2831=T$2,$C2831,T2830))</f>
        <v/>
      </c>
      <c r="U2831" s="9" t="str">
        <f aca="false">IF(ISBLANK(A2831),"",IF($A2831=U$2,$C2831,U2830))</f>
        <v/>
      </c>
      <c r="V2831" s="9" t="str">
        <f aca="false">IF(ISBLANK(A2831),"",IF($A2831=V$2,$C2831,V2830))</f>
        <v/>
      </c>
      <c r="W2831" s="9" t="str">
        <f aca="false">IF(ISBLANK(A2831),"",IF($A2831=W$2,$C2831,W2830))</f>
        <v/>
      </c>
    </row>
    <row r="2832" customFormat="false" ht="14.1" hidden="false" customHeight="false" outlineLevel="0" collapsed="false">
      <c r="H2832" s="8" t="n">
        <f aca="false">IF(ISBLANK(D2832),,LEFT(D2832,LEN(D2832)-6)*1)</f>
        <v>0</v>
      </c>
      <c r="I2832" s="9" t="str">
        <f aca="false">IF(ISBLANK(A2832),"",-B2832*C2832)</f>
        <v/>
      </c>
      <c r="J2832" s="9" t="str">
        <f aca="false">IF(ISBLANK(A2832),"",-SUM(I$3:I2832))</f>
        <v/>
      </c>
      <c r="K2832" s="9" t="str">
        <f aca="false">IF(ISBLANK(A2832),"",SUMPRODUCT(O2832:R2832,T2832:W2832)-J2832)</f>
        <v/>
      </c>
      <c r="L2832" s="5" t="str">
        <f aca="false">IF(ISBLANK(A2832),"",K2832/$M$1)</f>
        <v/>
      </c>
      <c r="M2832" s="5" t="str">
        <f aca="false">IF(ISBLANK(A2832),"",K2832/($M$1+SUM(K$3:K2831)))</f>
        <v/>
      </c>
      <c r="N2832" s="0" t="str">
        <f aca="false">IF(ISBLANK(A2832),"",IF(H2833=0,NETWORKDAYS($H$3,H2832,holiday!$B$2:$B$10),IF(DAY(H2832)&lt;DAY(H2833),NETWORKDAYS($H$3,H2832,holiday!$B$2:$B$10),0)))</f>
        <v/>
      </c>
      <c r="O2832" s="0" t="str">
        <f aca="false">IF(ISBLANK(A2832),"",SUMIF($A$3:$A2832,O$2,$B$3:$B2832))</f>
        <v/>
      </c>
      <c r="P2832" s="0" t="str">
        <f aca="false">IF(ISBLANK(A2832),"",SUMIF($A$3:$A2832,P$2,$B$3:$B2832))</f>
        <v/>
      </c>
      <c r="Q2832" s="0" t="str">
        <f aca="false">IF(ISBLANK(A2832),"",SUMIF($A$3:$A2832,Q$2,$B$3:$B2832))</f>
        <v/>
      </c>
      <c r="R2832" s="0" t="str">
        <f aca="false">IF(ISBLANK(A2832),"",SUMIF($A$3:$A2832,R$2,$B$3:$B2832))</f>
        <v/>
      </c>
      <c r="T2832" s="9" t="str">
        <f aca="false">IF(ISBLANK(A2832),"",IF($A2832=T$2,$C2832,T2831))</f>
        <v/>
      </c>
      <c r="U2832" s="9" t="str">
        <f aca="false">IF(ISBLANK(A2832),"",IF($A2832=U$2,$C2832,U2831))</f>
        <v/>
      </c>
      <c r="V2832" s="9" t="str">
        <f aca="false">IF(ISBLANK(A2832),"",IF($A2832=V$2,$C2832,V2831))</f>
        <v/>
      </c>
      <c r="W2832" s="9" t="str">
        <f aca="false">IF(ISBLANK(A2832),"",IF($A2832=W$2,$C2832,W2831))</f>
        <v/>
      </c>
    </row>
    <row r="2833" customFormat="false" ht="14.1" hidden="false" customHeight="false" outlineLevel="0" collapsed="false">
      <c r="H2833" s="8" t="n">
        <f aca="false">IF(ISBLANK(D2833),,LEFT(D2833,LEN(D2833)-6)*1)</f>
        <v>0</v>
      </c>
      <c r="I2833" s="9" t="str">
        <f aca="false">IF(ISBLANK(A2833),"",-B2833*C2833)</f>
        <v/>
      </c>
      <c r="J2833" s="9" t="str">
        <f aca="false">IF(ISBLANK(A2833),"",-SUM(I$3:I2833))</f>
        <v/>
      </c>
      <c r="K2833" s="9" t="str">
        <f aca="false">IF(ISBLANK(A2833),"",SUMPRODUCT(O2833:R2833,T2833:W2833)-J2833)</f>
        <v/>
      </c>
      <c r="L2833" s="5" t="str">
        <f aca="false">IF(ISBLANK(A2833),"",K2833/$M$1)</f>
        <v/>
      </c>
      <c r="M2833" s="5" t="str">
        <f aca="false">IF(ISBLANK(A2833),"",K2833/($M$1+SUM(K$3:K2832)))</f>
        <v/>
      </c>
      <c r="N2833" s="0" t="str">
        <f aca="false">IF(ISBLANK(A2833),"",IF(H2834=0,NETWORKDAYS($H$3,H2833,holiday!$B$2:$B$10),IF(DAY(H2833)&lt;DAY(H2834),NETWORKDAYS($H$3,H2833,holiday!$B$2:$B$10),0)))</f>
        <v/>
      </c>
      <c r="O2833" s="0" t="str">
        <f aca="false">IF(ISBLANK(A2833),"",SUMIF($A$3:$A2833,O$2,$B$3:$B2833))</f>
        <v/>
      </c>
      <c r="P2833" s="0" t="str">
        <f aca="false">IF(ISBLANK(A2833),"",SUMIF($A$3:$A2833,P$2,$B$3:$B2833))</f>
        <v/>
      </c>
      <c r="Q2833" s="0" t="str">
        <f aca="false">IF(ISBLANK(A2833),"",SUMIF($A$3:$A2833,Q$2,$B$3:$B2833))</f>
        <v/>
      </c>
      <c r="R2833" s="0" t="str">
        <f aca="false">IF(ISBLANK(A2833),"",SUMIF($A$3:$A2833,R$2,$B$3:$B2833))</f>
        <v/>
      </c>
      <c r="T2833" s="9" t="str">
        <f aca="false">IF(ISBLANK(A2833),"",IF($A2833=T$2,$C2833,T2832))</f>
        <v/>
      </c>
      <c r="U2833" s="9" t="str">
        <f aca="false">IF(ISBLANK(A2833),"",IF($A2833=U$2,$C2833,U2832))</f>
        <v/>
      </c>
      <c r="V2833" s="9" t="str">
        <f aca="false">IF(ISBLANK(A2833),"",IF($A2833=V$2,$C2833,V2832))</f>
        <v/>
      </c>
      <c r="W2833" s="9" t="str">
        <f aca="false">IF(ISBLANK(A2833),"",IF($A2833=W$2,$C2833,W2832))</f>
        <v/>
      </c>
    </row>
    <row r="2834" customFormat="false" ht="14.1" hidden="false" customHeight="false" outlineLevel="0" collapsed="false">
      <c r="H2834" s="8" t="n">
        <f aca="false">IF(ISBLANK(D2834),,LEFT(D2834,LEN(D2834)-6)*1)</f>
        <v>0</v>
      </c>
      <c r="I2834" s="9" t="str">
        <f aca="false">IF(ISBLANK(A2834),"",-B2834*C2834)</f>
        <v/>
      </c>
      <c r="J2834" s="9" t="str">
        <f aca="false">IF(ISBLANK(A2834),"",-SUM(I$3:I2834))</f>
        <v/>
      </c>
      <c r="K2834" s="9" t="str">
        <f aca="false">IF(ISBLANK(A2834),"",SUMPRODUCT(O2834:R2834,T2834:W2834)-J2834)</f>
        <v/>
      </c>
      <c r="L2834" s="5" t="str">
        <f aca="false">IF(ISBLANK(A2834),"",K2834/$M$1)</f>
        <v/>
      </c>
      <c r="M2834" s="5" t="str">
        <f aca="false">IF(ISBLANK(A2834),"",K2834/($M$1+SUM(K$3:K2833)))</f>
        <v/>
      </c>
      <c r="N2834" s="0" t="str">
        <f aca="false">IF(ISBLANK(A2834),"",IF(H2835=0,NETWORKDAYS($H$3,H2834,holiday!$B$2:$B$10),IF(DAY(H2834)&lt;DAY(H2835),NETWORKDAYS($H$3,H2834,holiday!$B$2:$B$10),0)))</f>
        <v/>
      </c>
      <c r="O2834" s="0" t="str">
        <f aca="false">IF(ISBLANK(A2834),"",SUMIF($A$3:$A2834,O$2,$B$3:$B2834))</f>
        <v/>
      </c>
      <c r="P2834" s="0" t="str">
        <f aca="false">IF(ISBLANK(A2834),"",SUMIF($A$3:$A2834,P$2,$B$3:$B2834))</f>
        <v/>
      </c>
      <c r="Q2834" s="0" t="str">
        <f aca="false">IF(ISBLANK(A2834),"",SUMIF($A$3:$A2834,Q$2,$B$3:$B2834))</f>
        <v/>
      </c>
      <c r="R2834" s="0" t="str">
        <f aca="false">IF(ISBLANK(A2834),"",SUMIF($A$3:$A2834,R$2,$B$3:$B2834))</f>
        <v/>
      </c>
      <c r="T2834" s="9" t="str">
        <f aca="false">IF(ISBLANK(A2834),"",IF($A2834=T$2,$C2834,T2833))</f>
        <v/>
      </c>
      <c r="U2834" s="9" t="str">
        <f aca="false">IF(ISBLANK(A2834),"",IF($A2834=U$2,$C2834,U2833))</f>
        <v/>
      </c>
      <c r="V2834" s="9" t="str">
        <f aca="false">IF(ISBLANK(A2834),"",IF($A2834=V$2,$C2834,V2833))</f>
        <v/>
      </c>
      <c r="W2834" s="9" t="str">
        <f aca="false">IF(ISBLANK(A2834),"",IF($A2834=W$2,$C2834,W2833))</f>
        <v/>
      </c>
    </row>
    <row r="2835" customFormat="false" ht="14.1" hidden="false" customHeight="false" outlineLevel="0" collapsed="false">
      <c r="H2835" s="8" t="n">
        <f aca="false">IF(ISBLANK(D2835),,LEFT(D2835,LEN(D2835)-6)*1)</f>
        <v>0</v>
      </c>
      <c r="I2835" s="9" t="str">
        <f aca="false">IF(ISBLANK(A2835),"",-B2835*C2835)</f>
        <v/>
      </c>
      <c r="J2835" s="9" t="str">
        <f aca="false">IF(ISBLANK(A2835),"",-SUM(I$3:I2835))</f>
        <v/>
      </c>
      <c r="K2835" s="9" t="str">
        <f aca="false">IF(ISBLANK(A2835),"",SUMPRODUCT(O2835:R2835,T2835:W2835)-J2835)</f>
        <v/>
      </c>
      <c r="L2835" s="5" t="str">
        <f aca="false">IF(ISBLANK(A2835),"",K2835/$M$1)</f>
        <v/>
      </c>
      <c r="M2835" s="5" t="str">
        <f aca="false">IF(ISBLANK(A2835),"",K2835/($M$1+SUM(K$3:K2834)))</f>
        <v/>
      </c>
      <c r="N2835" s="0" t="str">
        <f aca="false">IF(ISBLANK(A2835),"",IF(H2836=0,NETWORKDAYS($H$3,H2835,holiday!$B$2:$B$10),IF(DAY(H2835)&lt;DAY(H2836),NETWORKDAYS($H$3,H2835,holiday!$B$2:$B$10),0)))</f>
        <v/>
      </c>
      <c r="O2835" s="0" t="str">
        <f aca="false">IF(ISBLANK(A2835),"",SUMIF($A$3:$A2835,O$2,$B$3:$B2835))</f>
        <v/>
      </c>
      <c r="P2835" s="0" t="str">
        <f aca="false">IF(ISBLANK(A2835),"",SUMIF($A$3:$A2835,P$2,$B$3:$B2835))</f>
        <v/>
      </c>
      <c r="Q2835" s="0" t="str">
        <f aca="false">IF(ISBLANK(A2835),"",SUMIF($A$3:$A2835,Q$2,$B$3:$B2835))</f>
        <v/>
      </c>
      <c r="R2835" s="0" t="str">
        <f aca="false">IF(ISBLANK(A2835),"",SUMIF($A$3:$A2835,R$2,$B$3:$B2835))</f>
        <v/>
      </c>
      <c r="T2835" s="9" t="str">
        <f aca="false">IF(ISBLANK(A2835),"",IF($A2835=T$2,$C2835,T2834))</f>
        <v/>
      </c>
      <c r="U2835" s="9" t="str">
        <f aca="false">IF(ISBLANK(A2835),"",IF($A2835=U$2,$C2835,U2834))</f>
        <v/>
      </c>
      <c r="V2835" s="9" t="str">
        <f aca="false">IF(ISBLANK(A2835),"",IF($A2835=V$2,$C2835,V2834))</f>
        <v/>
      </c>
      <c r="W2835" s="9" t="str">
        <f aca="false">IF(ISBLANK(A2835),"",IF($A2835=W$2,$C2835,W2834))</f>
        <v/>
      </c>
    </row>
    <row r="2836" customFormat="false" ht="14.1" hidden="false" customHeight="false" outlineLevel="0" collapsed="false">
      <c r="H2836" s="8" t="n">
        <f aca="false">IF(ISBLANK(D2836),,LEFT(D2836,LEN(D2836)-6)*1)</f>
        <v>0</v>
      </c>
      <c r="I2836" s="9" t="str">
        <f aca="false">IF(ISBLANK(A2836),"",-B2836*C2836)</f>
        <v/>
      </c>
      <c r="J2836" s="9" t="str">
        <f aca="false">IF(ISBLANK(A2836),"",-SUM(I$3:I2836))</f>
        <v/>
      </c>
      <c r="K2836" s="9" t="str">
        <f aca="false">IF(ISBLANK(A2836),"",SUMPRODUCT(O2836:R2836,T2836:W2836)-J2836)</f>
        <v/>
      </c>
      <c r="L2836" s="5" t="str">
        <f aca="false">IF(ISBLANK(A2836),"",K2836/$M$1)</f>
        <v/>
      </c>
      <c r="M2836" s="5" t="str">
        <f aca="false">IF(ISBLANK(A2836),"",K2836/($M$1+SUM(K$3:K2835)))</f>
        <v/>
      </c>
      <c r="N2836" s="0" t="str">
        <f aca="false">IF(ISBLANK(A2836),"",IF(H2837=0,NETWORKDAYS($H$3,H2836,holiday!$B$2:$B$10),IF(DAY(H2836)&lt;DAY(H2837),NETWORKDAYS($H$3,H2836,holiday!$B$2:$B$10),0)))</f>
        <v/>
      </c>
      <c r="O2836" s="0" t="str">
        <f aca="false">IF(ISBLANK(A2836),"",SUMIF($A$3:$A2836,O$2,$B$3:$B2836))</f>
        <v/>
      </c>
      <c r="P2836" s="0" t="str">
        <f aca="false">IF(ISBLANK(A2836),"",SUMIF($A$3:$A2836,P$2,$B$3:$B2836))</f>
        <v/>
      </c>
      <c r="Q2836" s="0" t="str">
        <f aca="false">IF(ISBLANK(A2836),"",SUMIF($A$3:$A2836,Q$2,$B$3:$B2836))</f>
        <v/>
      </c>
      <c r="R2836" s="0" t="str">
        <f aca="false">IF(ISBLANK(A2836),"",SUMIF($A$3:$A2836,R$2,$B$3:$B2836))</f>
        <v/>
      </c>
      <c r="T2836" s="9" t="str">
        <f aca="false">IF(ISBLANK(A2836),"",IF($A2836=T$2,$C2836,T2835))</f>
        <v/>
      </c>
      <c r="U2836" s="9" t="str">
        <f aca="false">IF(ISBLANK(A2836),"",IF($A2836=U$2,$C2836,U2835))</f>
        <v/>
      </c>
      <c r="V2836" s="9" t="str">
        <f aca="false">IF(ISBLANK(A2836),"",IF($A2836=V$2,$C2836,V2835))</f>
        <v/>
      </c>
      <c r="W2836" s="9" t="str">
        <f aca="false">IF(ISBLANK(A2836),"",IF($A2836=W$2,$C2836,W2835))</f>
        <v/>
      </c>
    </row>
    <row r="2837" customFormat="false" ht="14.1" hidden="false" customHeight="false" outlineLevel="0" collapsed="false">
      <c r="H2837" s="8" t="n">
        <f aca="false">IF(ISBLANK(D2837),,LEFT(D2837,LEN(D2837)-6)*1)</f>
        <v>0</v>
      </c>
      <c r="I2837" s="9" t="str">
        <f aca="false">IF(ISBLANK(A2837),"",-B2837*C2837)</f>
        <v/>
      </c>
      <c r="J2837" s="9" t="str">
        <f aca="false">IF(ISBLANK(A2837),"",-SUM(I$3:I2837))</f>
        <v/>
      </c>
      <c r="K2837" s="9" t="str">
        <f aca="false">IF(ISBLANK(A2837),"",SUMPRODUCT(O2837:R2837,T2837:W2837)-J2837)</f>
        <v/>
      </c>
      <c r="L2837" s="5" t="str">
        <f aca="false">IF(ISBLANK(A2837),"",K2837/$M$1)</f>
        <v/>
      </c>
      <c r="M2837" s="5" t="str">
        <f aca="false">IF(ISBLANK(A2837),"",K2837/($M$1+SUM(K$3:K2836)))</f>
        <v/>
      </c>
      <c r="N2837" s="0" t="str">
        <f aca="false">IF(ISBLANK(A2837),"",IF(H2838=0,NETWORKDAYS($H$3,H2837,holiday!$B$2:$B$10),IF(DAY(H2837)&lt;DAY(H2838),NETWORKDAYS($H$3,H2837,holiday!$B$2:$B$10),0)))</f>
        <v/>
      </c>
      <c r="O2837" s="0" t="str">
        <f aca="false">IF(ISBLANK(A2837),"",SUMIF($A$3:$A2837,O$2,$B$3:$B2837))</f>
        <v/>
      </c>
      <c r="P2837" s="0" t="str">
        <f aca="false">IF(ISBLANK(A2837),"",SUMIF($A$3:$A2837,P$2,$B$3:$B2837))</f>
        <v/>
      </c>
      <c r="Q2837" s="0" t="str">
        <f aca="false">IF(ISBLANK(A2837),"",SUMIF($A$3:$A2837,Q$2,$B$3:$B2837))</f>
        <v/>
      </c>
      <c r="R2837" s="0" t="str">
        <f aca="false">IF(ISBLANK(A2837),"",SUMIF($A$3:$A2837,R$2,$B$3:$B2837))</f>
        <v/>
      </c>
      <c r="T2837" s="9" t="str">
        <f aca="false">IF(ISBLANK(A2837),"",IF($A2837=T$2,$C2837,T2836))</f>
        <v/>
      </c>
      <c r="U2837" s="9" t="str">
        <f aca="false">IF(ISBLANK(A2837),"",IF($A2837=U$2,$C2837,U2836))</f>
        <v/>
      </c>
      <c r="V2837" s="9" t="str">
        <f aca="false">IF(ISBLANK(A2837),"",IF($A2837=V$2,$C2837,V2836))</f>
        <v/>
      </c>
      <c r="W2837" s="9" t="str">
        <f aca="false">IF(ISBLANK(A2837),"",IF($A2837=W$2,$C2837,W2836))</f>
        <v/>
      </c>
    </row>
    <row r="2838" customFormat="false" ht="14.1" hidden="false" customHeight="false" outlineLevel="0" collapsed="false">
      <c r="H2838" s="8" t="n">
        <f aca="false">IF(ISBLANK(D2838),,LEFT(D2838,LEN(D2838)-6)*1)</f>
        <v>0</v>
      </c>
      <c r="I2838" s="9" t="str">
        <f aca="false">IF(ISBLANK(A2838),"",-B2838*C2838)</f>
        <v/>
      </c>
      <c r="J2838" s="9" t="str">
        <f aca="false">IF(ISBLANK(A2838),"",-SUM(I$3:I2838))</f>
        <v/>
      </c>
      <c r="K2838" s="9" t="str">
        <f aca="false">IF(ISBLANK(A2838),"",SUMPRODUCT(O2838:R2838,T2838:W2838)-J2838)</f>
        <v/>
      </c>
      <c r="L2838" s="5" t="str">
        <f aca="false">IF(ISBLANK(A2838),"",K2838/$M$1)</f>
        <v/>
      </c>
      <c r="M2838" s="5" t="str">
        <f aca="false">IF(ISBLANK(A2838),"",K2838/($M$1+SUM(K$3:K2837)))</f>
        <v/>
      </c>
      <c r="N2838" s="0" t="str">
        <f aca="false">IF(ISBLANK(A2838),"",IF(H2839=0,NETWORKDAYS($H$3,H2838,holiday!$B$2:$B$10),IF(DAY(H2838)&lt;DAY(H2839),NETWORKDAYS($H$3,H2838,holiday!$B$2:$B$10),0)))</f>
        <v/>
      </c>
      <c r="O2838" s="0" t="str">
        <f aca="false">IF(ISBLANK(A2838),"",SUMIF($A$3:$A2838,O$2,$B$3:$B2838))</f>
        <v/>
      </c>
      <c r="P2838" s="0" t="str">
        <f aca="false">IF(ISBLANK(A2838),"",SUMIF($A$3:$A2838,P$2,$B$3:$B2838))</f>
        <v/>
      </c>
      <c r="Q2838" s="0" t="str">
        <f aca="false">IF(ISBLANK(A2838),"",SUMIF($A$3:$A2838,Q$2,$B$3:$B2838))</f>
        <v/>
      </c>
      <c r="R2838" s="0" t="str">
        <f aca="false">IF(ISBLANK(A2838),"",SUMIF($A$3:$A2838,R$2,$B$3:$B2838))</f>
        <v/>
      </c>
      <c r="T2838" s="9" t="str">
        <f aca="false">IF(ISBLANK(A2838),"",IF($A2838=T$2,$C2838,T2837))</f>
        <v/>
      </c>
      <c r="U2838" s="9" t="str">
        <f aca="false">IF(ISBLANK(A2838),"",IF($A2838=U$2,$C2838,U2837))</f>
        <v/>
      </c>
      <c r="V2838" s="9" t="str">
        <f aca="false">IF(ISBLANK(A2838),"",IF($A2838=V$2,$C2838,V2837))</f>
        <v/>
      </c>
      <c r="W2838" s="9" t="str">
        <f aca="false">IF(ISBLANK(A2838),"",IF($A2838=W$2,$C2838,W2837))</f>
        <v/>
      </c>
    </row>
    <row r="2839" customFormat="false" ht="14.1" hidden="false" customHeight="false" outlineLevel="0" collapsed="false">
      <c r="H2839" s="8" t="n">
        <f aca="false">IF(ISBLANK(D2839),,LEFT(D2839,LEN(D2839)-6)*1)</f>
        <v>0</v>
      </c>
      <c r="I2839" s="9" t="str">
        <f aca="false">IF(ISBLANK(A2839),"",-B2839*C2839)</f>
        <v/>
      </c>
      <c r="J2839" s="9" t="str">
        <f aca="false">IF(ISBLANK(A2839),"",-SUM(I$3:I2839))</f>
        <v/>
      </c>
      <c r="K2839" s="9" t="str">
        <f aca="false">IF(ISBLANK(A2839),"",SUMPRODUCT(O2839:R2839,T2839:W2839)-J2839)</f>
        <v/>
      </c>
      <c r="L2839" s="5" t="str">
        <f aca="false">IF(ISBLANK(A2839),"",K2839/$M$1)</f>
        <v/>
      </c>
      <c r="M2839" s="5" t="str">
        <f aca="false">IF(ISBLANK(A2839),"",K2839/($M$1+SUM(K$3:K2838)))</f>
        <v/>
      </c>
      <c r="N2839" s="0" t="str">
        <f aca="false">IF(ISBLANK(A2839),"",IF(H2840=0,NETWORKDAYS($H$3,H2839,holiday!$B$2:$B$10),IF(DAY(H2839)&lt;DAY(H2840),NETWORKDAYS($H$3,H2839,holiday!$B$2:$B$10),0)))</f>
        <v/>
      </c>
      <c r="O2839" s="0" t="str">
        <f aca="false">IF(ISBLANK(A2839),"",SUMIF($A$3:$A2839,O$2,$B$3:$B2839))</f>
        <v/>
      </c>
      <c r="P2839" s="0" t="str">
        <f aca="false">IF(ISBLANK(A2839),"",SUMIF($A$3:$A2839,P$2,$B$3:$B2839))</f>
        <v/>
      </c>
      <c r="Q2839" s="0" t="str">
        <f aca="false">IF(ISBLANK(A2839),"",SUMIF($A$3:$A2839,Q$2,$B$3:$B2839))</f>
        <v/>
      </c>
      <c r="R2839" s="0" t="str">
        <f aca="false">IF(ISBLANK(A2839),"",SUMIF($A$3:$A2839,R$2,$B$3:$B2839))</f>
        <v/>
      </c>
      <c r="T2839" s="9" t="str">
        <f aca="false">IF(ISBLANK(A2839),"",IF($A2839=T$2,$C2839,T2838))</f>
        <v/>
      </c>
      <c r="U2839" s="9" t="str">
        <f aca="false">IF(ISBLANK(A2839),"",IF($A2839=U$2,$C2839,U2838))</f>
        <v/>
      </c>
      <c r="V2839" s="9" t="str">
        <f aca="false">IF(ISBLANK(A2839),"",IF($A2839=V$2,$C2839,V2838))</f>
        <v/>
      </c>
      <c r="W2839" s="9" t="str">
        <f aca="false">IF(ISBLANK(A2839),"",IF($A2839=W$2,$C2839,W2838))</f>
        <v/>
      </c>
    </row>
    <row r="2840" customFormat="false" ht="14.1" hidden="false" customHeight="false" outlineLevel="0" collapsed="false">
      <c r="H2840" s="8" t="n">
        <f aca="false">IF(ISBLANK(D2840),,LEFT(D2840,LEN(D2840)-6)*1)</f>
        <v>0</v>
      </c>
      <c r="I2840" s="9" t="str">
        <f aca="false">IF(ISBLANK(A2840),"",-B2840*C2840)</f>
        <v/>
      </c>
      <c r="J2840" s="9" t="str">
        <f aca="false">IF(ISBLANK(A2840),"",-SUM(I$3:I2840))</f>
        <v/>
      </c>
      <c r="K2840" s="9" t="str">
        <f aca="false">IF(ISBLANK(A2840),"",SUMPRODUCT(O2840:R2840,T2840:W2840)-J2840)</f>
        <v/>
      </c>
      <c r="L2840" s="5" t="str">
        <f aca="false">IF(ISBLANK(A2840),"",K2840/$M$1)</f>
        <v/>
      </c>
      <c r="M2840" s="5" t="str">
        <f aca="false">IF(ISBLANK(A2840),"",K2840/($M$1+SUM(K$3:K2839)))</f>
        <v/>
      </c>
      <c r="N2840" s="0" t="str">
        <f aca="false">IF(ISBLANK(A2840),"",IF(H2841=0,NETWORKDAYS($H$3,H2840,holiday!$B$2:$B$10),IF(DAY(H2840)&lt;DAY(H2841),NETWORKDAYS($H$3,H2840,holiday!$B$2:$B$10),0)))</f>
        <v/>
      </c>
      <c r="O2840" s="0" t="str">
        <f aca="false">IF(ISBLANK(A2840),"",SUMIF($A$3:$A2840,O$2,$B$3:$B2840))</f>
        <v/>
      </c>
      <c r="P2840" s="0" t="str">
        <f aca="false">IF(ISBLANK(A2840),"",SUMIF($A$3:$A2840,P$2,$B$3:$B2840))</f>
        <v/>
      </c>
      <c r="Q2840" s="0" t="str">
        <f aca="false">IF(ISBLANK(A2840),"",SUMIF($A$3:$A2840,Q$2,$B$3:$B2840))</f>
        <v/>
      </c>
      <c r="R2840" s="0" t="str">
        <f aca="false">IF(ISBLANK(A2840),"",SUMIF($A$3:$A2840,R$2,$B$3:$B2840))</f>
        <v/>
      </c>
      <c r="T2840" s="9" t="str">
        <f aca="false">IF(ISBLANK(A2840),"",IF($A2840=T$2,$C2840,T2839))</f>
        <v/>
      </c>
      <c r="U2840" s="9" t="str">
        <f aca="false">IF(ISBLANK(A2840),"",IF($A2840=U$2,$C2840,U2839))</f>
        <v/>
      </c>
      <c r="V2840" s="9" t="str">
        <f aca="false">IF(ISBLANK(A2840),"",IF($A2840=V$2,$C2840,V2839))</f>
        <v/>
      </c>
      <c r="W2840" s="9" t="str">
        <f aca="false">IF(ISBLANK(A2840),"",IF($A2840=W$2,$C2840,W2839))</f>
        <v/>
      </c>
    </row>
    <row r="2841" customFormat="false" ht="14.1" hidden="false" customHeight="false" outlineLevel="0" collapsed="false">
      <c r="H2841" s="8" t="n">
        <f aca="false">IF(ISBLANK(D2841),,LEFT(D2841,LEN(D2841)-6)*1)</f>
        <v>0</v>
      </c>
      <c r="I2841" s="9" t="str">
        <f aca="false">IF(ISBLANK(A2841),"",-B2841*C2841)</f>
        <v/>
      </c>
      <c r="J2841" s="9" t="str">
        <f aca="false">IF(ISBLANK(A2841),"",-SUM(I$3:I2841))</f>
        <v/>
      </c>
      <c r="K2841" s="9" t="str">
        <f aca="false">IF(ISBLANK(A2841),"",SUMPRODUCT(O2841:R2841,T2841:W2841)-J2841)</f>
        <v/>
      </c>
      <c r="L2841" s="5" t="str">
        <f aca="false">IF(ISBLANK(A2841),"",K2841/$M$1)</f>
        <v/>
      </c>
      <c r="M2841" s="5" t="str">
        <f aca="false">IF(ISBLANK(A2841),"",K2841/($M$1+SUM(K$3:K2840)))</f>
        <v/>
      </c>
      <c r="N2841" s="0" t="str">
        <f aca="false">IF(ISBLANK(A2841),"",IF(H2842=0,NETWORKDAYS($H$3,H2841,holiday!$B$2:$B$10),IF(DAY(H2841)&lt;DAY(H2842),NETWORKDAYS($H$3,H2841,holiday!$B$2:$B$10),0)))</f>
        <v/>
      </c>
      <c r="O2841" s="0" t="str">
        <f aca="false">IF(ISBLANK(A2841),"",SUMIF($A$3:$A2841,O$2,$B$3:$B2841))</f>
        <v/>
      </c>
      <c r="P2841" s="0" t="str">
        <f aca="false">IF(ISBLANK(A2841),"",SUMIF($A$3:$A2841,P$2,$B$3:$B2841))</f>
        <v/>
      </c>
      <c r="Q2841" s="0" t="str">
        <f aca="false">IF(ISBLANK(A2841),"",SUMIF($A$3:$A2841,Q$2,$B$3:$B2841))</f>
        <v/>
      </c>
      <c r="R2841" s="0" t="str">
        <f aca="false">IF(ISBLANK(A2841),"",SUMIF($A$3:$A2841,R$2,$B$3:$B2841))</f>
        <v/>
      </c>
      <c r="T2841" s="9" t="str">
        <f aca="false">IF(ISBLANK(A2841),"",IF($A2841=T$2,$C2841,T2840))</f>
        <v/>
      </c>
      <c r="U2841" s="9" t="str">
        <f aca="false">IF(ISBLANK(A2841),"",IF($A2841=U$2,$C2841,U2840))</f>
        <v/>
      </c>
      <c r="V2841" s="9" t="str">
        <f aca="false">IF(ISBLANK(A2841),"",IF($A2841=V$2,$C2841,V2840))</f>
        <v/>
      </c>
      <c r="W2841" s="9" t="str">
        <f aca="false">IF(ISBLANK(A2841),"",IF($A2841=W$2,$C2841,W2840))</f>
        <v/>
      </c>
    </row>
    <row r="2842" customFormat="false" ht="14.1" hidden="false" customHeight="false" outlineLevel="0" collapsed="false">
      <c r="H2842" s="8" t="n">
        <f aca="false">IF(ISBLANK(D2842),,LEFT(D2842,LEN(D2842)-6)*1)</f>
        <v>0</v>
      </c>
      <c r="I2842" s="9" t="str">
        <f aca="false">IF(ISBLANK(A2842),"",-B2842*C2842)</f>
        <v/>
      </c>
      <c r="J2842" s="9" t="str">
        <f aca="false">IF(ISBLANK(A2842),"",-SUM(I$3:I2842))</f>
        <v/>
      </c>
      <c r="K2842" s="9" t="str">
        <f aca="false">IF(ISBLANK(A2842),"",SUMPRODUCT(O2842:R2842,T2842:W2842)-J2842)</f>
        <v/>
      </c>
      <c r="L2842" s="5" t="str">
        <f aca="false">IF(ISBLANK(A2842),"",K2842/$M$1)</f>
        <v/>
      </c>
      <c r="M2842" s="5" t="str">
        <f aca="false">IF(ISBLANK(A2842),"",K2842/($M$1+SUM(K$3:K2841)))</f>
        <v/>
      </c>
      <c r="N2842" s="0" t="str">
        <f aca="false">IF(ISBLANK(A2842),"",IF(H2843=0,NETWORKDAYS($H$3,H2842,holiday!$B$2:$B$10),IF(DAY(H2842)&lt;DAY(H2843),NETWORKDAYS($H$3,H2842,holiday!$B$2:$B$10),0)))</f>
        <v/>
      </c>
      <c r="O2842" s="0" t="str">
        <f aca="false">IF(ISBLANK(A2842),"",SUMIF($A$3:$A2842,O$2,$B$3:$B2842))</f>
        <v/>
      </c>
      <c r="P2842" s="0" t="str">
        <f aca="false">IF(ISBLANK(A2842),"",SUMIF($A$3:$A2842,P$2,$B$3:$B2842))</f>
        <v/>
      </c>
      <c r="Q2842" s="0" t="str">
        <f aca="false">IF(ISBLANK(A2842),"",SUMIF($A$3:$A2842,Q$2,$B$3:$B2842))</f>
        <v/>
      </c>
      <c r="R2842" s="0" t="str">
        <f aca="false">IF(ISBLANK(A2842),"",SUMIF($A$3:$A2842,R$2,$B$3:$B2842))</f>
        <v/>
      </c>
      <c r="T2842" s="9" t="str">
        <f aca="false">IF(ISBLANK(A2842),"",IF($A2842=T$2,$C2842,T2841))</f>
        <v/>
      </c>
      <c r="U2842" s="9" t="str">
        <f aca="false">IF(ISBLANK(A2842),"",IF($A2842=U$2,$C2842,U2841))</f>
        <v/>
      </c>
      <c r="V2842" s="9" t="str">
        <f aca="false">IF(ISBLANK(A2842),"",IF($A2842=V$2,$C2842,V2841))</f>
        <v/>
      </c>
      <c r="W2842" s="9" t="str">
        <f aca="false">IF(ISBLANK(A2842),"",IF($A2842=W$2,$C2842,W2841))</f>
        <v/>
      </c>
    </row>
    <row r="2843" customFormat="false" ht="14.1" hidden="false" customHeight="false" outlineLevel="0" collapsed="false">
      <c r="H2843" s="8" t="n">
        <f aca="false">IF(ISBLANK(D2843),,LEFT(D2843,LEN(D2843)-6)*1)</f>
        <v>0</v>
      </c>
      <c r="I2843" s="9" t="str">
        <f aca="false">IF(ISBLANK(A2843),"",-B2843*C2843)</f>
        <v/>
      </c>
      <c r="J2843" s="9" t="str">
        <f aca="false">IF(ISBLANK(A2843),"",-SUM(I$3:I2843))</f>
        <v/>
      </c>
      <c r="K2843" s="9" t="str">
        <f aca="false">IF(ISBLANK(A2843),"",SUMPRODUCT(O2843:R2843,T2843:W2843)-J2843)</f>
        <v/>
      </c>
      <c r="L2843" s="5" t="str">
        <f aca="false">IF(ISBLANK(A2843),"",K2843/$M$1)</f>
        <v/>
      </c>
      <c r="M2843" s="5" t="str">
        <f aca="false">IF(ISBLANK(A2843),"",K2843/($M$1+SUM(K$3:K2842)))</f>
        <v/>
      </c>
      <c r="N2843" s="0" t="str">
        <f aca="false">IF(ISBLANK(A2843),"",IF(H2844=0,NETWORKDAYS($H$3,H2843,holiday!$B$2:$B$10),IF(DAY(H2843)&lt;DAY(H2844),NETWORKDAYS($H$3,H2843,holiday!$B$2:$B$10),0)))</f>
        <v/>
      </c>
      <c r="O2843" s="0" t="str">
        <f aca="false">IF(ISBLANK(A2843),"",SUMIF($A$3:$A2843,O$2,$B$3:$B2843))</f>
        <v/>
      </c>
      <c r="P2843" s="0" t="str">
        <f aca="false">IF(ISBLANK(A2843),"",SUMIF($A$3:$A2843,P$2,$B$3:$B2843))</f>
        <v/>
      </c>
      <c r="Q2843" s="0" t="str">
        <f aca="false">IF(ISBLANK(A2843),"",SUMIF($A$3:$A2843,Q$2,$B$3:$B2843))</f>
        <v/>
      </c>
      <c r="R2843" s="0" t="str">
        <f aca="false">IF(ISBLANK(A2843),"",SUMIF($A$3:$A2843,R$2,$B$3:$B2843))</f>
        <v/>
      </c>
      <c r="T2843" s="9" t="str">
        <f aca="false">IF(ISBLANK(A2843),"",IF($A2843=T$2,$C2843,T2842))</f>
        <v/>
      </c>
      <c r="U2843" s="9" t="str">
        <f aca="false">IF(ISBLANK(A2843),"",IF($A2843=U$2,$C2843,U2842))</f>
        <v/>
      </c>
      <c r="V2843" s="9" t="str">
        <f aca="false">IF(ISBLANK(A2843),"",IF($A2843=V$2,$C2843,V2842))</f>
        <v/>
      </c>
      <c r="W2843" s="9" t="str">
        <f aca="false">IF(ISBLANK(A2843),"",IF($A2843=W$2,$C2843,W2842))</f>
        <v/>
      </c>
    </row>
    <row r="2844" customFormat="false" ht="14.1" hidden="false" customHeight="false" outlineLevel="0" collapsed="false">
      <c r="H2844" s="8" t="n">
        <f aca="false">IF(ISBLANK(D2844),,LEFT(D2844,LEN(D2844)-6)*1)</f>
        <v>0</v>
      </c>
      <c r="I2844" s="9" t="str">
        <f aca="false">IF(ISBLANK(A2844),"",-B2844*C2844)</f>
        <v/>
      </c>
      <c r="J2844" s="9" t="str">
        <f aca="false">IF(ISBLANK(A2844),"",-SUM(I$3:I2844))</f>
        <v/>
      </c>
      <c r="K2844" s="9" t="str">
        <f aca="false">IF(ISBLANK(A2844),"",SUMPRODUCT(O2844:R2844,T2844:W2844)-J2844)</f>
        <v/>
      </c>
      <c r="L2844" s="5" t="str">
        <f aca="false">IF(ISBLANK(A2844),"",K2844/$M$1)</f>
        <v/>
      </c>
      <c r="M2844" s="5" t="str">
        <f aca="false">IF(ISBLANK(A2844),"",K2844/($M$1+SUM(K$3:K2843)))</f>
        <v/>
      </c>
      <c r="N2844" s="0" t="str">
        <f aca="false">IF(ISBLANK(A2844),"",IF(H2845=0,NETWORKDAYS($H$3,H2844,holiday!$B$2:$B$10),IF(DAY(H2844)&lt;DAY(H2845),NETWORKDAYS($H$3,H2844,holiday!$B$2:$B$10),0)))</f>
        <v/>
      </c>
      <c r="O2844" s="0" t="str">
        <f aca="false">IF(ISBLANK(A2844),"",SUMIF($A$3:$A2844,O$2,$B$3:$B2844))</f>
        <v/>
      </c>
      <c r="P2844" s="0" t="str">
        <f aca="false">IF(ISBLANK(A2844),"",SUMIF($A$3:$A2844,P$2,$B$3:$B2844))</f>
        <v/>
      </c>
      <c r="Q2844" s="0" t="str">
        <f aca="false">IF(ISBLANK(A2844),"",SUMIF($A$3:$A2844,Q$2,$B$3:$B2844))</f>
        <v/>
      </c>
      <c r="R2844" s="0" t="str">
        <f aca="false">IF(ISBLANK(A2844),"",SUMIF($A$3:$A2844,R$2,$B$3:$B2844))</f>
        <v/>
      </c>
      <c r="T2844" s="9" t="str">
        <f aca="false">IF(ISBLANK(A2844),"",IF($A2844=T$2,$C2844,T2843))</f>
        <v/>
      </c>
      <c r="U2844" s="9" t="str">
        <f aca="false">IF(ISBLANK(A2844),"",IF($A2844=U$2,$C2844,U2843))</f>
        <v/>
      </c>
      <c r="V2844" s="9" t="str">
        <f aca="false">IF(ISBLANK(A2844),"",IF($A2844=V$2,$C2844,V2843))</f>
        <v/>
      </c>
      <c r="W2844" s="9" t="str">
        <f aca="false">IF(ISBLANK(A2844),"",IF($A2844=W$2,$C2844,W2843))</f>
        <v/>
      </c>
    </row>
    <row r="2845" customFormat="false" ht="14.1" hidden="false" customHeight="false" outlineLevel="0" collapsed="false">
      <c r="H2845" s="8" t="n">
        <f aca="false">IF(ISBLANK(D2845),,LEFT(D2845,LEN(D2845)-6)*1)</f>
        <v>0</v>
      </c>
      <c r="I2845" s="9" t="str">
        <f aca="false">IF(ISBLANK(A2845),"",-B2845*C2845)</f>
        <v/>
      </c>
      <c r="J2845" s="9" t="str">
        <f aca="false">IF(ISBLANK(A2845),"",-SUM(I$3:I2845))</f>
        <v/>
      </c>
      <c r="K2845" s="9" t="str">
        <f aca="false">IF(ISBLANK(A2845),"",SUMPRODUCT(O2845:R2845,T2845:W2845)-J2845)</f>
        <v/>
      </c>
      <c r="L2845" s="5" t="str">
        <f aca="false">IF(ISBLANK(A2845),"",K2845/$M$1)</f>
        <v/>
      </c>
      <c r="M2845" s="5" t="str">
        <f aca="false">IF(ISBLANK(A2845),"",K2845/($M$1+SUM(K$3:K2844)))</f>
        <v/>
      </c>
      <c r="N2845" s="0" t="str">
        <f aca="false">IF(ISBLANK(A2845),"",IF(H2846=0,NETWORKDAYS($H$3,H2845,holiday!$B$2:$B$10),IF(DAY(H2845)&lt;DAY(H2846),NETWORKDAYS($H$3,H2845,holiday!$B$2:$B$10),0)))</f>
        <v/>
      </c>
      <c r="O2845" s="0" t="str">
        <f aca="false">IF(ISBLANK(A2845),"",SUMIF($A$3:$A2845,O$2,$B$3:$B2845))</f>
        <v/>
      </c>
      <c r="P2845" s="0" t="str">
        <f aca="false">IF(ISBLANK(A2845),"",SUMIF($A$3:$A2845,P$2,$B$3:$B2845))</f>
        <v/>
      </c>
      <c r="Q2845" s="0" t="str">
        <f aca="false">IF(ISBLANK(A2845),"",SUMIF($A$3:$A2845,Q$2,$B$3:$B2845))</f>
        <v/>
      </c>
      <c r="R2845" s="0" t="str">
        <f aca="false">IF(ISBLANK(A2845),"",SUMIF($A$3:$A2845,R$2,$B$3:$B2845))</f>
        <v/>
      </c>
      <c r="T2845" s="9" t="str">
        <f aca="false">IF(ISBLANK(A2845),"",IF($A2845=T$2,$C2845,T2844))</f>
        <v/>
      </c>
      <c r="U2845" s="9" t="str">
        <f aca="false">IF(ISBLANK(A2845),"",IF($A2845=U$2,$C2845,U2844))</f>
        <v/>
      </c>
      <c r="V2845" s="9" t="str">
        <f aca="false">IF(ISBLANK(A2845),"",IF($A2845=V$2,$C2845,V2844))</f>
        <v/>
      </c>
      <c r="W2845" s="9" t="str">
        <f aca="false">IF(ISBLANK(A2845),"",IF($A2845=W$2,$C2845,W2844))</f>
        <v/>
      </c>
    </row>
    <row r="2846" customFormat="false" ht="14.1" hidden="false" customHeight="false" outlineLevel="0" collapsed="false">
      <c r="H2846" s="8" t="n">
        <f aca="false">IF(ISBLANK(D2846),,LEFT(D2846,LEN(D2846)-6)*1)</f>
        <v>0</v>
      </c>
      <c r="I2846" s="9" t="str">
        <f aca="false">IF(ISBLANK(A2846),"",-B2846*C2846)</f>
        <v/>
      </c>
      <c r="J2846" s="9" t="str">
        <f aca="false">IF(ISBLANK(A2846),"",-SUM(I$3:I2846))</f>
        <v/>
      </c>
      <c r="K2846" s="9" t="str">
        <f aca="false">IF(ISBLANK(A2846),"",SUMPRODUCT(O2846:R2846,T2846:W2846)-J2846)</f>
        <v/>
      </c>
      <c r="L2846" s="5" t="str">
        <f aca="false">IF(ISBLANK(A2846),"",K2846/$M$1)</f>
        <v/>
      </c>
      <c r="M2846" s="5" t="str">
        <f aca="false">IF(ISBLANK(A2846),"",K2846/($M$1+SUM(K$3:K2845)))</f>
        <v/>
      </c>
      <c r="N2846" s="0" t="str">
        <f aca="false">IF(ISBLANK(A2846),"",IF(H2847=0,NETWORKDAYS($H$3,H2846,holiday!$B$2:$B$10),IF(DAY(H2846)&lt;DAY(H2847),NETWORKDAYS($H$3,H2846,holiday!$B$2:$B$10),0)))</f>
        <v/>
      </c>
      <c r="O2846" s="0" t="str">
        <f aca="false">IF(ISBLANK(A2846),"",SUMIF($A$3:$A2846,O$2,$B$3:$B2846))</f>
        <v/>
      </c>
      <c r="P2846" s="0" t="str">
        <f aca="false">IF(ISBLANK(A2846),"",SUMIF($A$3:$A2846,P$2,$B$3:$B2846))</f>
        <v/>
      </c>
      <c r="Q2846" s="0" t="str">
        <f aca="false">IF(ISBLANK(A2846),"",SUMIF($A$3:$A2846,Q$2,$B$3:$B2846))</f>
        <v/>
      </c>
      <c r="R2846" s="0" t="str">
        <f aca="false">IF(ISBLANK(A2846),"",SUMIF($A$3:$A2846,R$2,$B$3:$B2846))</f>
        <v/>
      </c>
      <c r="T2846" s="9" t="str">
        <f aca="false">IF(ISBLANK(A2846),"",IF($A2846=T$2,$C2846,T2845))</f>
        <v/>
      </c>
      <c r="U2846" s="9" t="str">
        <f aca="false">IF(ISBLANK(A2846),"",IF($A2846=U$2,$C2846,U2845))</f>
        <v/>
      </c>
      <c r="V2846" s="9" t="str">
        <f aca="false">IF(ISBLANK(A2846),"",IF($A2846=V$2,$C2846,V2845))</f>
        <v/>
      </c>
      <c r="W2846" s="9" t="str">
        <f aca="false">IF(ISBLANK(A2846),"",IF($A2846=W$2,$C2846,W2845))</f>
        <v/>
      </c>
    </row>
    <row r="2847" customFormat="false" ht="14.1" hidden="false" customHeight="false" outlineLevel="0" collapsed="false">
      <c r="H2847" s="8" t="n">
        <f aca="false">IF(ISBLANK(D2847),,LEFT(D2847,LEN(D2847)-6)*1)</f>
        <v>0</v>
      </c>
      <c r="I2847" s="9" t="str">
        <f aca="false">IF(ISBLANK(A2847),"",-B2847*C2847)</f>
        <v/>
      </c>
      <c r="J2847" s="9" t="str">
        <f aca="false">IF(ISBLANK(A2847),"",-SUM(I$3:I2847))</f>
        <v/>
      </c>
      <c r="K2847" s="9" t="str">
        <f aca="false">IF(ISBLANK(A2847),"",SUMPRODUCT(O2847:R2847,T2847:W2847)-J2847)</f>
        <v/>
      </c>
      <c r="L2847" s="5" t="str">
        <f aca="false">IF(ISBLANK(A2847),"",K2847/$M$1)</f>
        <v/>
      </c>
      <c r="M2847" s="5" t="str">
        <f aca="false">IF(ISBLANK(A2847),"",K2847/($M$1+SUM(K$3:K2846)))</f>
        <v/>
      </c>
      <c r="N2847" s="0" t="str">
        <f aca="false">IF(ISBLANK(A2847),"",IF(H2848=0,NETWORKDAYS($H$3,H2847,holiday!$B$2:$B$10),IF(DAY(H2847)&lt;DAY(H2848),NETWORKDAYS($H$3,H2847,holiday!$B$2:$B$10),0)))</f>
        <v/>
      </c>
      <c r="O2847" s="0" t="str">
        <f aca="false">IF(ISBLANK(A2847),"",SUMIF($A$3:$A2847,O$2,$B$3:$B2847))</f>
        <v/>
      </c>
      <c r="P2847" s="0" t="str">
        <f aca="false">IF(ISBLANK(A2847),"",SUMIF($A$3:$A2847,P$2,$B$3:$B2847))</f>
        <v/>
      </c>
      <c r="Q2847" s="0" t="str">
        <f aca="false">IF(ISBLANK(A2847),"",SUMIF($A$3:$A2847,Q$2,$B$3:$B2847))</f>
        <v/>
      </c>
      <c r="R2847" s="0" t="str">
        <f aca="false">IF(ISBLANK(A2847),"",SUMIF($A$3:$A2847,R$2,$B$3:$B2847))</f>
        <v/>
      </c>
      <c r="T2847" s="9" t="str">
        <f aca="false">IF(ISBLANK(A2847),"",IF($A2847=T$2,$C2847,T2846))</f>
        <v/>
      </c>
      <c r="U2847" s="9" t="str">
        <f aca="false">IF(ISBLANK(A2847),"",IF($A2847=U$2,$C2847,U2846))</f>
        <v/>
      </c>
      <c r="V2847" s="9" t="str">
        <f aca="false">IF(ISBLANK(A2847),"",IF($A2847=V$2,$C2847,V2846))</f>
        <v/>
      </c>
      <c r="W2847" s="9" t="str">
        <f aca="false">IF(ISBLANK(A2847),"",IF($A2847=W$2,$C2847,W2846))</f>
        <v/>
      </c>
    </row>
    <row r="2848" customFormat="false" ht="14.1" hidden="false" customHeight="false" outlineLevel="0" collapsed="false">
      <c r="H2848" s="8" t="n">
        <f aca="false">IF(ISBLANK(D2848),,LEFT(D2848,LEN(D2848)-6)*1)</f>
        <v>0</v>
      </c>
      <c r="I2848" s="9" t="str">
        <f aca="false">IF(ISBLANK(A2848),"",-B2848*C2848)</f>
        <v/>
      </c>
      <c r="J2848" s="9" t="str">
        <f aca="false">IF(ISBLANK(A2848),"",-SUM(I$3:I2848))</f>
        <v/>
      </c>
      <c r="K2848" s="9" t="str">
        <f aca="false">IF(ISBLANK(A2848),"",SUMPRODUCT(O2848:R2848,T2848:W2848)-J2848)</f>
        <v/>
      </c>
      <c r="L2848" s="5" t="str">
        <f aca="false">IF(ISBLANK(A2848),"",K2848/$M$1)</f>
        <v/>
      </c>
      <c r="M2848" s="5" t="str">
        <f aca="false">IF(ISBLANK(A2848),"",K2848/($M$1+SUM(K$3:K2847)))</f>
        <v/>
      </c>
      <c r="N2848" s="0" t="str">
        <f aca="false">IF(ISBLANK(A2848),"",IF(H2849=0,NETWORKDAYS($H$3,H2848,holiday!$B$2:$B$10),IF(DAY(H2848)&lt;DAY(H2849),NETWORKDAYS($H$3,H2848,holiday!$B$2:$B$10),0)))</f>
        <v/>
      </c>
      <c r="O2848" s="0" t="str">
        <f aca="false">IF(ISBLANK(A2848),"",SUMIF($A$3:$A2848,O$2,$B$3:$B2848))</f>
        <v/>
      </c>
      <c r="P2848" s="0" t="str">
        <f aca="false">IF(ISBLANK(A2848),"",SUMIF($A$3:$A2848,P$2,$B$3:$B2848))</f>
        <v/>
      </c>
      <c r="Q2848" s="0" t="str">
        <f aca="false">IF(ISBLANK(A2848),"",SUMIF($A$3:$A2848,Q$2,$B$3:$B2848))</f>
        <v/>
      </c>
      <c r="R2848" s="0" t="str">
        <f aca="false">IF(ISBLANK(A2848),"",SUMIF($A$3:$A2848,R$2,$B$3:$B2848))</f>
        <v/>
      </c>
      <c r="T2848" s="9" t="str">
        <f aca="false">IF(ISBLANK(A2848),"",IF($A2848=T$2,$C2848,T2847))</f>
        <v/>
      </c>
      <c r="U2848" s="9" t="str">
        <f aca="false">IF(ISBLANK(A2848),"",IF($A2848=U$2,$C2848,U2847))</f>
        <v/>
      </c>
      <c r="V2848" s="9" t="str">
        <f aca="false">IF(ISBLANK(A2848),"",IF($A2848=V$2,$C2848,V2847))</f>
        <v/>
      </c>
      <c r="W2848" s="9" t="str">
        <f aca="false">IF(ISBLANK(A2848),"",IF($A2848=W$2,$C2848,W2847))</f>
        <v/>
      </c>
    </row>
    <row r="2849" customFormat="false" ht="14.1" hidden="false" customHeight="false" outlineLevel="0" collapsed="false">
      <c r="H2849" s="8" t="n">
        <f aca="false">IF(ISBLANK(D2849),,LEFT(D2849,LEN(D2849)-6)*1)</f>
        <v>0</v>
      </c>
      <c r="I2849" s="9" t="str">
        <f aca="false">IF(ISBLANK(A2849),"",-B2849*C2849)</f>
        <v/>
      </c>
      <c r="J2849" s="9" t="str">
        <f aca="false">IF(ISBLANK(A2849),"",-SUM(I$3:I2849))</f>
        <v/>
      </c>
      <c r="K2849" s="9" t="str">
        <f aca="false">IF(ISBLANK(A2849),"",SUMPRODUCT(O2849:R2849,T2849:W2849)-J2849)</f>
        <v/>
      </c>
      <c r="L2849" s="5" t="str">
        <f aca="false">IF(ISBLANK(A2849),"",K2849/$M$1)</f>
        <v/>
      </c>
      <c r="M2849" s="5" t="str">
        <f aca="false">IF(ISBLANK(A2849),"",K2849/($M$1+SUM(K$3:K2848)))</f>
        <v/>
      </c>
      <c r="N2849" s="0" t="str">
        <f aca="false">IF(ISBLANK(A2849),"",IF(H2850=0,NETWORKDAYS($H$3,H2849,holiday!$B$2:$B$10),IF(DAY(H2849)&lt;DAY(H2850),NETWORKDAYS($H$3,H2849,holiday!$B$2:$B$10),0)))</f>
        <v/>
      </c>
      <c r="O2849" s="0" t="str">
        <f aca="false">IF(ISBLANK(A2849),"",SUMIF($A$3:$A2849,O$2,$B$3:$B2849))</f>
        <v/>
      </c>
      <c r="P2849" s="0" t="str">
        <f aca="false">IF(ISBLANK(A2849),"",SUMIF($A$3:$A2849,P$2,$B$3:$B2849))</f>
        <v/>
      </c>
      <c r="Q2849" s="0" t="str">
        <f aca="false">IF(ISBLANK(A2849),"",SUMIF($A$3:$A2849,Q$2,$B$3:$B2849))</f>
        <v/>
      </c>
      <c r="R2849" s="0" t="str">
        <f aca="false">IF(ISBLANK(A2849),"",SUMIF($A$3:$A2849,R$2,$B$3:$B2849))</f>
        <v/>
      </c>
      <c r="T2849" s="9" t="str">
        <f aca="false">IF(ISBLANK(A2849),"",IF($A2849=T$2,$C2849,T2848))</f>
        <v/>
      </c>
      <c r="U2849" s="9" t="str">
        <f aca="false">IF(ISBLANK(A2849),"",IF($A2849=U$2,$C2849,U2848))</f>
        <v/>
      </c>
      <c r="V2849" s="9" t="str">
        <f aca="false">IF(ISBLANK(A2849),"",IF($A2849=V$2,$C2849,V2848))</f>
        <v/>
      </c>
      <c r="W2849" s="9" t="str">
        <f aca="false">IF(ISBLANK(A2849),"",IF($A2849=W$2,$C2849,W2848))</f>
        <v/>
      </c>
    </row>
    <row r="2850" customFormat="false" ht="14.1" hidden="false" customHeight="false" outlineLevel="0" collapsed="false">
      <c r="H2850" s="8" t="n">
        <f aca="false">IF(ISBLANK(D2850),,LEFT(D2850,LEN(D2850)-6)*1)</f>
        <v>0</v>
      </c>
      <c r="I2850" s="9" t="str">
        <f aca="false">IF(ISBLANK(A2850),"",-B2850*C2850)</f>
        <v/>
      </c>
      <c r="J2850" s="9" t="str">
        <f aca="false">IF(ISBLANK(A2850),"",-SUM(I$3:I2850))</f>
        <v/>
      </c>
      <c r="K2850" s="9" t="str">
        <f aca="false">IF(ISBLANK(A2850),"",SUMPRODUCT(O2850:R2850,T2850:W2850)-J2850)</f>
        <v/>
      </c>
      <c r="L2850" s="5" t="str">
        <f aca="false">IF(ISBLANK(A2850),"",K2850/$M$1)</f>
        <v/>
      </c>
      <c r="M2850" s="5" t="str">
        <f aca="false">IF(ISBLANK(A2850),"",K2850/($M$1+SUM(K$3:K2849)))</f>
        <v/>
      </c>
      <c r="N2850" s="0" t="str">
        <f aca="false">IF(ISBLANK(A2850),"",IF(H2851=0,NETWORKDAYS($H$3,H2850,holiday!$B$2:$B$10),IF(DAY(H2850)&lt;DAY(H2851),NETWORKDAYS($H$3,H2850,holiday!$B$2:$B$10),0)))</f>
        <v/>
      </c>
      <c r="O2850" s="0" t="str">
        <f aca="false">IF(ISBLANK(A2850),"",SUMIF($A$3:$A2850,O$2,$B$3:$B2850))</f>
        <v/>
      </c>
      <c r="P2850" s="0" t="str">
        <f aca="false">IF(ISBLANK(A2850),"",SUMIF($A$3:$A2850,P$2,$B$3:$B2850))</f>
        <v/>
      </c>
      <c r="Q2850" s="0" t="str">
        <f aca="false">IF(ISBLANK(A2850),"",SUMIF($A$3:$A2850,Q$2,$B$3:$B2850))</f>
        <v/>
      </c>
      <c r="R2850" s="0" t="str">
        <f aca="false">IF(ISBLANK(A2850),"",SUMIF($A$3:$A2850,R$2,$B$3:$B2850))</f>
        <v/>
      </c>
      <c r="T2850" s="9" t="str">
        <f aca="false">IF(ISBLANK(A2850),"",IF($A2850=T$2,$C2850,T2849))</f>
        <v/>
      </c>
      <c r="U2850" s="9" t="str">
        <f aca="false">IF(ISBLANK(A2850),"",IF($A2850=U$2,$C2850,U2849))</f>
        <v/>
      </c>
      <c r="V2850" s="9" t="str">
        <f aca="false">IF(ISBLANK(A2850),"",IF($A2850=V$2,$C2850,V2849))</f>
        <v/>
      </c>
      <c r="W2850" s="9" t="str">
        <f aca="false">IF(ISBLANK(A2850),"",IF($A2850=W$2,$C2850,W2849))</f>
        <v/>
      </c>
    </row>
    <row r="2851" customFormat="false" ht="14.1" hidden="false" customHeight="false" outlineLevel="0" collapsed="false">
      <c r="H2851" s="8" t="n">
        <f aca="false">IF(ISBLANK(D2851),,LEFT(D2851,LEN(D2851)-6)*1)</f>
        <v>0</v>
      </c>
      <c r="I2851" s="9" t="str">
        <f aca="false">IF(ISBLANK(A2851),"",-B2851*C2851)</f>
        <v/>
      </c>
      <c r="J2851" s="9" t="str">
        <f aca="false">IF(ISBLANK(A2851),"",-SUM(I$3:I2851))</f>
        <v/>
      </c>
      <c r="K2851" s="9" t="str">
        <f aca="false">IF(ISBLANK(A2851),"",SUMPRODUCT(O2851:R2851,T2851:W2851)-J2851)</f>
        <v/>
      </c>
      <c r="L2851" s="5" t="str">
        <f aca="false">IF(ISBLANK(A2851),"",K2851/$M$1)</f>
        <v/>
      </c>
      <c r="M2851" s="5" t="str">
        <f aca="false">IF(ISBLANK(A2851),"",K2851/($M$1+SUM(K$3:K2850)))</f>
        <v/>
      </c>
      <c r="N2851" s="0" t="str">
        <f aca="false">IF(ISBLANK(A2851),"",IF(H2852=0,NETWORKDAYS($H$3,H2851,holiday!$B$2:$B$10),IF(DAY(H2851)&lt;DAY(H2852),NETWORKDAYS($H$3,H2851,holiday!$B$2:$B$10),0)))</f>
        <v/>
      </c>
      <c r="O2851" s="0" t="str">
        <f aca="false">IF(ISBLANK(A2851),"",SUMIF($A$3:$A2851,O$2,$B$3:$B2851))</f>
        <v/>
      </c>
      <c r="P2851" s="0" t="str">
        <f aca="false">IF(ISBLANK(A2851),"",SUMIF($A$3:$A2851,P$2,$B$3:$B2851))</f>
        <v/>
      </c>
      <c r="Q2851" s="0" t="str">
        <f aca="false">IF(ISBLANK(A2851),"",SUMIF($A$3:$A2851,Q$2,$B$3:$B2851))</f>
        <v/>
      </c>
      <c r="R2851" s="0" t="str">
        <f aca="false">IF(ISBLANK(A2851),"",SUMIF($A$3:$A2851,R$2,$B$3:$B2851))</f>
        <v/>
      </c>
      <c r="T2851" s="9" t="str">
        <f aca="false">IF(ISBLANK(A2851),"",IF($A2851=T$2,$C2851,T2850))</f>
        <v/>
      </c>
      <c r="U2851" s="9" t="str">
        <f aca="false">IF(ISBLANK(A2851),"",IF($A2851=U$2,$C2851,U2850))</f>
        <v/>
      </c>
      <c r="V2851" s="9" t="str">
        <f aca="false">IF(ISBLANK(A2851),"",IF($A2851=V$2,$C2851,V2850))</f>
        <v/>
      </c>
      <c r="W2851" s="9" t="str">
        <f aca="false">IF(ISBLANK(A2851),"",IF($A2851=W$2,$C2851,W2850))</f>
        <v/>
      </c>
    </row>
    <row r="2852" customFormat="false" ht="14.1" hidden="false" customHeight="false" outlineLevel="0" collapsed="false">
      <c r="H2852" s="8" t="n">
        <f aca="false">IF(ISBLANK(D2852),,LEFT(D2852,LEN(D2852)-6)*1)</f>
        <v>0</v>
      </c>
      <c r="I2852" s="9" t="str">
        <f aca="false">IF(ISBLANK(A2852),"",-B2852*C2852)</f>
        <v/>
      </c>
      <c r="J2852" s="9" t="str">
        <f aca="false">IF(ISBLANK(A2852),"",-SUM(I$3:I2852))</f>
        <v/>
      </c>
      <c r="K2852" s="9" t="str">
        <f aca="false">IF(ISBLANK(A2852),"",SUMPRODUCT(O2852:R2852,T2852:W2852)-J2852)</f>
        <v/>
      </c>
      <c r="L2852" s="5" t="str">
        <f aca="false">IF(ISBLANK(A2852),"",K2852/$M$1)</f>
        <v/>
      </c>
      <c r="M2852" s="5" t="str">
        <f aca="false">IF(ISBLANK(A2852),"",K2852/($M$1+SUM(K$3:K2851)))</f>
        <v/>
      </c>
      <c r="N2852" s="0" t="str">
        <f aca="false">IF(ISBLANK(A2852),"",IF(H2853=0,NETWORKDAYS($H$3,H2852,holiday!$B$2:$B$10),IF(DAY(H2852)&lt;DAY(H2853),NETWORKDAYS($H$3,H2852,holiday!$B$2:$B$10),0)))</f>
        <v/>
      </c>
      <c r="O2852" s="0" t="str">
        <f aca="false">IF(ISBLANK(A2852),"",SUMIF($A$3:$A2852,O$2,$B$3:$B2852))</f>
        <v/>
      </c>
      <c r="P2852" s="0" t="str">
        <f aca="false">IF(ISBLANK(A2852),"",SUMIF($A$3:$A2852,P$2,$B$3:$B2852))</f>
        <v/>
      </c>
      <c r="Q2852" s="0" t="str">
        <f aca="false">IF(ISBLANK(A2852),"",SUMIF($A$3:$A2852,Q$2,$B$3:$B2852))</f>
        <v/>
      </c>
      <c r="R2852" s="0" t="str">
        <f aca="false">IF(ISBLANK(A2852),"",SUMIF($A$3:$A2852,R$2,$B$3:$B2852))</f>
        <v/>
      </c>
      <c r="T2852" s="9" t="str">
        <f aca="false">IF(ISBLANK(A2852),"",IF($A2852=T$2,$C2852,T2851))</f>
        <v/>
      </c>
      <c r="U2852" s="9" t="str">
        <f aca="false">IF(ISBLANK(A2852),"",IF($A2852=U$2,$C2852,U2851))</f>
        <v/>
      </c>
      <c r="V2852" s="9" t="str">
        <f aca="false">IF(ISBLANK(A2852),"",IF($A2852=V$2,$C2852,V2851))</f>
        <v/>
      </c>
      <c r="W2852" s="9" t="str">
        <f aca="false">IF(ISBLANK(A2852),"",IF($A2852=W$2,$C2852,W2851))</f>
        <v/>
      </c>
    </row>
    <row r="2853" customFormat="false" ht="14.1" hidden="false" customHeight="false" outlineLevel="0" collapsed="false">
      <c r="H2853" s="8" t="n">
        <f aca="false">IF(ISBLANK(D2853),,LEFT(D2853,LEN(D2853)-6)*1)</f>
        <v>0</v>
      </c>
      <c r="I2853" s="9" t="str">
        <f aca="false">IF(ISBLANK(A2853),"",-B2853*C2853)</f>
        <v/>
      </c>
      <c r="J2853" s="9" t="str">
        <f aca="false">IF(ISBLANK(A2853),"",-SUM(I$3:I2853))</f>
        <v/>
      </c>
      <c r="K2853" s="9" t="str">
        <f aca="false">IF(ISBLANK(A2853),"",SUMPRODUCT(O2853:R2853,T2853:W2853)-J2853)</f>
        <v/>
      </c>
      <c r="L2853" s="5" t="str">
        <f aca="false">IF(ISBLANK(A2853),"",K2853/$M$1)</f>
        <v/>
      </c>
      <c r="M2853" s="5" t="str">
        <f aca="false">IF(ISBLANK(A2853),"",K2853/($M$1+SUM(K$3:K2852)))</f>
        <v/>
      </c>
      <c r="N2853" s="0" t="str">
        <f aca="false">IF(ISBLANK(A2853),"",IF(H2854=0,NETWORKDAYS($H$3,H2853,holiday!$B$2:$B$10),IF(DAY(H2853)&lt;DAY(H2854),NETWORKDAYS($H$3,H2853,holiday!$B$2:$B$10),0)))</f>
        <v/>
      </c>
      <c r="O2853" s="0" t="str">
        <f aca="false">IF(ISBLANK(A2853),"",SUMIF($A$3:$A2853,O$2,$B$3:$B2853))</f>
        <v/>
      </c>
      <c r="P2853" s="0" t="str">
        <f aca="false">IF(ISBLANK(A2853),"",SUMIF($A$3:$A2853,P$2,$B$3:$B2853))</f>
        <v/>
      </c>
      <c r="Q2853" s="0" t="str">
        <f aca="false">IF(ISBLANK(A2853),"",SUMIF($A$3:$A2853,Q$2,$B$3:$B2853))</f>
        <v/>
      </c>
      <c r="R2853" s="0" t="str">
        <f aca="false">IF(ISBLANK(A2853),"",SUMIF($A$3:$A2853,R$2,$B$3:$B2853))</f>
        <v/>
      </c>
      <c r="T2853" s="9" t="str">
        <f aca="false">IF(ISBLANK(A2853),"",IF($A2853=T$2,$C2853,T2852))</f>
        <v/>
      </c>
      <c r="U2853" s="9" t="str">
        <f aca="false">IF(ISBLANK(A2853),"",IF($A2853=U$2,$C2853,U2852))</f>
        <v/>
      </c>
      <c r="V2853" s="9" t="str">
        <f aca="false">IF(ISBLANK(A2853),"",IF($A2853=V$2,$C2853,V2852))</f>
        <v/>
      </c>
      <c r="W2853" s="9" t="str">
        <f aca="false">IF(ISBLANK(A2853),"",IF($A2853=W$2,$C2853,W2852))</f>
        <v/>
      </c>
    </row>
    <row r="2854" customFormat="false" ht="14.1" hidden="false" customHeight="false" outlineLevel="0" collapsed="false">
      <c r="H2854" s="8" t="n">
        <f aca="false">IF(ISBLANK(D2854),,LEFT(D2854,LEN(D2854)-6)*1)</f>
        <v>0</v>
      </c>
      <c r="I2854" s="9" t="str">
        <f aca="false">IF(ISBLANK(A2854),"",-B2854*C2854)</f>
        <v/>
      </c>
      <c r="J2854" s="9" t="str">
        <f aca="false">IF(ISBLANK(A2854),"",-SUM(I$3:I2854))</f>
        <v/>
      </c>
      <c r="K2854" s="9" t="str">
        <f aca="false">IF(ISBLANK(A2854),"",SUMPRODUCT(O2854:R2854,T2854:W2854)-J2854)</f>
        <v/>
      </c>
      <c r="L2854" s="5" t="str">
        <f aca="false">IF(ISBLANK(A2854),"",K2854/$M$1)</f>
        <v/>
      </c>
      <c r="M2854" s="5" t="str">
        <f aca="false">IF(ISBLANK(A2854),"",K2854/($M$1+SUM(K$3:K2853)))</f>
        <v/>
      </c>
      <c r="N2854" s="0" t="str">
        <f aca="false">IF(ISBLANK(A2854),"",IF(H2855=0,NETWORKDAYS($H$3,H2854,holiday!$B$2:$B$10),IF(DAY(H2854)&lt;DAY(H2855),NETWORKDAYS($H$3,H2854,holiday!$B$2:$B$10),0)))</f>
        <v/>
      </c>
      <c r="O2854" s="0" t="str">
        <f aca="false">IF(ISBLANK(A2854),"",SUMIF($A$3:$A2854,O$2,$B$3:$B2854))</f>
        <v/>
      </c>
      <c r="P2854" s="0" t="str">
        <f aca="false">IF(ISBLANK(A2854),"",SUMIF($A$3:$A2854,P$2,$B$3:$B2854))</f>
        <v/>
      </c>
      <c r="Q2854" s="0" t="str">
        <f aca="false">IF(ISBLANK(A2854),"",SUMIF($A$3:$A2854,Q$2,$B$3:$B2854))</f>
        <v/>
      </c>
      <c r="R2854" s="0" t="str">
        <f aca="false">IF(ISBLANK(A2854),"",SUMIF($A$3:$A2854,R$2,$B$3:$B2854))</f>
        <v/>
      </c>
      <c r="T2854" s="9" t="str">
        <f aca="false">IF(ISBLANK(A2854),"",IF($A2854=T$2,$C2854,T2853))</f>
        <v/>
      </c>
      <c r="U2854" s="9" t="str">
        <f aca="false">IF(ISBLANK(A2854),"",IF($A2854=U$2,$C2854,U2853))</f>
        <v/>
      </c>
      <c r="V2854" s="9" t="str">
        <f aca="false">IF(ISBLANK(A2854),"",IF($A2854=V$2,$C2854,V2853))</f>
        <v/>
      </c>
      <c r="W2854" s="9" t="str">
        <f aca="false">IF(ISBLANK(A2854),"",IF($A2854=W$2,$C2854,W2853))</f>
        <v/>
      </c>
    </row>
    <row r="2855" customFormat="false" ht="14.1" hidden="false" customHeight="false" outlineLevel="0" collapsed="false">
      <c r="H2855" s="8" t="n">
        <f aca="false">IF(ISBLANK(D2855),,LEFT(D2855,LEN(D2855)-6)*1)</f>
        <v>0</v>
      </c>
      <c r="I2855" s="9" t="str">
        <f aca="false">IF(ISBLANK(A2855),"",-B2855*C2855)</f>
        <v/>
      </c>
      <c r="J2855" s="9" t="str">
        <f aca="false">IF(ISBLANK(A2855),"",-SUM(I$3:I2855))</f>
        <v/>
      </c>
      <c r="K2855" s="9" t="str">
        <f aca="false">IF(ISBLANK(A2855),"",SUMPRODUCT(O2855:R2855,T2855:W2855)-J2855)</f>
        <v/>
      </c>
      <c r="L2855" s="5" t="str">
        <f aca="false">IF(ISBLANK(A2855),"",K2855/$M$1)</f>
        <v/>
      </c>
      <c r="M2855" s="5" t="str">
        <f aca="false">IF(ISBLANK(A2855),"",K2855/($M$1+SUM(K$3:K2854)))</f>
        <v/>
      </c>
      <c r="N2855" s="0" t="str">
        <f aca="false">IF(ISBLANK(A2855),"",IF(H2856=0,NETWORKDAYS($H$3,H2855,holiday!$B$2:$B$10),IF(DAY(H2855)&lt;DAY(H2856),NETWORKDAYS($H$3,H2855,holiday!$B$2:$B$10),0)))</f>
        <v/>
      </c>
      <c r="O2855" s="0" t="str">
        <f aca="false">IF(ISBLANK(A2855),"",SUMIF($A$3:$A2855,O$2,$B$3:$B2855))</f>
        <v/>
      </c>
      <c r="P2855" s="0" t="str">
        <f aca="false">IF(ISBLANK(A2855),"",SUMIF($A$3:$A2855,P$2,$B$3:$B2855))</f>
        <v/>
      </c>
      <c r="Q2855" s="0" t="str">
        <f aca="false">IF(ISBLANK(A2855),"",SUMIF($A$3:$A2855,Q$2,$B$3:$B2855))</f>
        <v/>
      </c>
      <c r="R2855" s="0" t="str">
        <f aca="false">IF(ISBLANK(A2855),"",SUMIF($A$3:$A2855,R$2,$B$3:$B2855))</f>
        <v/>
      </c>
      <c r="T2855" s="9" t="str">
        <f aca="false">IF(ISBLANK(A2855),"",IF($A2855=T$2,$C2855,T2854))</f>
        <v/>
      </c>
      <c r="U2855" s="9" t="str">
        <f aca="false">IF(ISBLANK(A2855),"",IF($A2855=U$2,$C2855,U2854))</f>
        <v/>
      </c>
      <c r="V2855" s="9" t="str">
        <f aca="false">IF(ISBLANK(A2855),"",IF($A2855=V$2,$C2855,V2854))</f>
        <v/>
      </c>
      <c r="W2855" s="9" t="str">
        <f aca="false">IF(ISBLANK(A2855),"",IF($A2855=W$2,$C2855,W2854))</f>
        <v/>
      </c>
    </row>
    <row r="2856" customFormat="false" ht="14.1" hidden="false" customHeight="false" outlineLevel="0" collapsed="false">
      <c r="H2856" s="8" t="n">
        <f aca="false">IF(ISBLANK(D2856),,LEFT(D2856,LEN(D2856)-6)*1)</f>
        <v>0</v>
      </c>
      <c r="I2856" s="9" t="str">
        <f aca="false">IF(ISBLANK(A2856),"",-B2856*C2856)</f>
        <v/>
      </c>
      <c r="J2856" s="9" t="str">
        <f aca="false">IF(ISBLANK(A2856),"",-SUM(I$3:I2856))</f>
        <v/>
      </c>
      <c r="K2856" s="9" t="str">
        <f aca="false">IF(ISBLANK(A2856),"",SUMPRODUCT(O2856:R2856,T2856:W2856)-J2856)</f>
        <v/>
      </c>
      <c r="L2856" s="5" t="str">
        <f aca="false">IF(ISBLANK(A2856),"",K2856/$M$1)</f>
        <v/>
      </c>
      <c r="M2856" s="5" t="str">
        <f aca="false">IF(ISBLANK(A2856),"",K2856/($M$1+SUM(K$3:K2855)))</f>
        <v/>
      </c>
      <c r="N2856" s="0" t="str">
        <f aca="false">IF(ISBLANK(A2856),"",IF(H2857=0,NETWORKDAYS($H$3,H2856,holiday!$B$2:$B$10),IF(DAY(H2856)&lt;DAY(H2857),NETWORKDAYS($H$3,H2856,holiday!$B$2:$B$10),0)))</f>
        <v/>
      </c>
      <c r="O2856" s="0" t="str">
        <f aca="false">IF(ISBLANK(A2856),"",SUMIF($A$3:$A2856,O$2,$B$3:$B2856))</f>
        <v/>
      </c>
      <c r="P2856" s="0" t="str">
        <f aca="false">IF(ISBLANK(A2856),"",SUMIF($A$3:$A2856,P$2,$B$3:$B2856))</f>
        <v/>
      </c>
      <c r="Q2856" s="0" t="str">
        <f aca="false">IF(ISBLANK(A2856),"",SUMIF($A$3:$A2856,Q$2,$B$3:$B2856))</f>
        <v/>
      </c>
      <c r="R2856" s="0" t="str">
        <f aca="false">IF(ISBLANK(A2856),"",SUMIF($A$3:$A2856,R$2,$B$3:$B2856))</f>
        <v/>
      </c>
      <c r="T2856" s="9" t="str">
        <f aca="false">IF(ISBLANK(A2856),"",IF($A2856=T$2,$C2856,T2855))</f>
        <v/>
      </c>
      <c r="U2856" s="9" t="str">
        <f aca="false">IF(ISBLANK(A2856),"",IF($A2856=U$2,$C2856,U2855))</f>
        <v/>
      </c>
      <c r="V2856" s="9" t="str">
        <f aca="false">IF(ISBLANK(A2856),"",IF($A2856=V$2,$C2856,V2855))</f>
        <v/>
      </c>
      <c r="W2856" s="9" t="str">
        <f aca="false">IF(ISBLANK(A2856),"",IF($A2856=W$2,$C2856,W2855))</f>
        <v/>
      </c>
    </row>
    <row r="2857" customFormat="false" ht="14.1" hidden="false" customHeight="false" outlineLevel="0" collapsed="false">
      <c r="H2857" s="8" t="n">
        <f aca="false">IF(ISBLANK(D2857),,LEFT(D2857,LEN(D2857)-6)*1)</f>
        <v>0</v>
      </c>
      <c r="I2857" s="9" t="str">
        <f aca="false">IF(ISBLANK(A2857),"",-B2857*C2857)</f>
        <v/>
      </c>
      <c r="J2857" s="9" t="str">
        <f aca="false">IF(ISBLANK(A2857),"",-SUM(I$3:I2857))</f>
        <v/>
      </c>
      <c r="K2857" s="9" t="str">
        <f aca="false">IF(ISBLANK(A2857),"",SUMPRODUCT(O2857:R2857,T2857:W2857)-J2857)</f>
        <v/>
      </c>
      <c r="L2857" s="5" t="str">
        <f aca="false">IF(ISBLANK(A2857),"",K2857/$M$1)</f>
        <v/>
      </c>
      <c r="M2857" s="5" t="str">
        <f aca="false">IF(ISBLANK(A2857),"",K2857/($M$1+SUM(K$3:K2856)))</f>
        <v/>
      </c>
      <c r="N2857" s="0" t="str">
        <f aca="false">IF(ISBLANK(A2857),"",IF(H2858=0,NETWORKDAYS($H$3,H2857,holiday!$B$2:$B$10),IF(DAY(H2857)&lt;DAY(H2858),NETWORKDAYS($H$3,H2857,holiday!$B$2:$B$10),0)))</f>
        <v/>
      </c>
      <c r="O2857" s="0" t="str">
        <f aca="false">IF(ISBLANK(A2857),"",SUMIF($A$3:$A2857,O$2,$B$3:$B2857))</f>
        <v/>
      </c>
      <c r="P2857" s="0" t="str">
        <f aca="false">IF(ISBLANK(A2857),"",SUMIF($A$3:$A2857,P$2,$B$3:$B2857))</f>
        <v/>
      </c>
      <c r="Q2857" s="0" t="str">
        <f aca="false">IF(ISBLANK(A2857),"",SUMIF($A$3:$A2857,Q$2,$B$3:$B2857))</f>
        <v/>
      </c>
      <c r="R2857" s="0" t="str">
        <f aca="false">IF(ISBLANK(A2857),"",SUMIF($A$3:$A2857,R$2,$B$3:$B2857))</f>
        <v/>
      </c>
      <c r="T2857" s="9" t="str">
        <f aca="false">IF(ISBLANK(A2857),"",IF($A2857=T$2,$C2857,T2856))</f>
        <v/>
      </c>
      <c r="U2857" s="9" t="str">
        <f aca="false">IF(ISBLANK(A2857),"",IF($A2857=U$2,$C2857,U2856))</f>
        <v/>
      </c>
      <c r="V2857" s="9" t="str">
        <f aca="false">IF(ISBLANK(A2857),"",IF($A2857=V$2,$C2857,V2856))</f>
        <v/>
      </c>
      <c r="W2857" s="9" t="str">
        <f aca="false">IF(ISBLANK(A2857),"",IF($A2857=W$2,$C2857,W2856))</f>
        <v/>
      </c>
    </row>
    <row r="2858" customFormat="false" ht="14.1" hidden="false" customHeight="false" outlineLevel="0" collapsed="false">
      <c r="H2858" s="8" t="n">
        <f aca="false">IF(ISBLANK(D2858),,LEFT(D2858,LEN(D2858)-6)*1)</f>
        <v>0</v>
      </c>
      <c r="I2858" s="9" t="str">
        <f aca="false">IF(ISBLANK(A2858),"",-B2858*C2858)</f>
        <v/>
      </c>
      <c r="J2858" s="9" t="str">
        <f aca="false">IF(ISBLANK(A2858),"",-SUM(I$3:I2858))</f>
        <v/>
      </c>
      <c r="K2858" s="9" t="str">
        <f aca="false">IF(ISBLANK(A2858),"",SUMPRODUCT(O2858:R2858,T2858:W2858)-J2858)</f>
        <v/>
      </c>
      <c r="L2858" s="5" t="str">
        <f aca="false">IF(ISBLANK(A2858),"",K2858/$M$1)</f>
        <v/>
      </c>
      <c r="M2858" s="5" t="str">
        <f aca="false">IF(ISBLANK(A2858),"",K2858/($M$1+SUM(K$3:K2857)))</f>
        <v/>
      </c>
      <c r="N2858" s="0" t="str">
        <f aca="false">IF(ISBLANK(A2858),"",IF(H2859=0,NETWORKDAYS($H$3,H2858,holiday!$B$2:$B$10),IF(DAY(H2858)&lt;DAY(H2859),NETWORKDAYS($H$3,H2858,holiday!$B$2:$B$10),0)))</f>
        <v/>
      </c>
      <c r="O2858" s="0" t="str">
        <f aca="false">IF(ISBLANK(A2858),"",SUMIF($A$3:$A2858,O$2,$B$3:$B2858))</f>
        <v/>
      </c>
      <c r="P2858" s="0" t="str">
        <f aca="false">IF(ISBLANK(A2858),"",SUMIF($A$3:$A2858,P$2,$B$3:$B2858))</f>
        <v/>
      </c>
      <c r="Q2858" s="0" t="str">
        <f aca="false">IF(ISBLANK(A2858),"",SUMIF($A$3:$A2858,Q$2,$B$3:$B2858))</f>
        <v/>
      </c>
      <c r="R2858" s="0" t="str">
        <f aca="false">IF(ISBLANK(A2858),"",SUMIF($A$3:$A2858,R$2,$B$3:$B2858))</f>
        <v/>
      </c>
      <c r="T2858" s="9" t="str">
        <f aca="false">IF(ISBLANK(A2858),"",IF($A2858=T$2,$C2858,T2857))</f>
        <v/>
      </c>
      <c r="U2858" s="9" t="str">
        <f aca="false">IF(ISBLANK(A2858),"",IF($A2858=U$2,$C2858,U2857))</f>
        <v/>
      </c>
      <c r="V2858" s="9" t="str">
        <f aca="false">IF(ISBLANK(A2858),"",IF($A2858=V$2,$C2858,V2857))</f>
        <v/>
      </c>
      <c r="W2858" s="9" t="str">
        <f aca="false">IF(ISBLANK(A2858),"",IF($A2858=W$2,$C2858,W2857))</f>
        <v/>
      </c>
    </row>
    <row r="2859" customFormat="false" ht="14.1" hidden="false" customHeight="false" outlineLevel="0" collapsed="false">
      <c r="H2859" s="8" t="n">
        <f aca="false">IF(ISBLANK(D2859),,LEFT(D2859,LEN(D2859)-6)*1)</f>
        <v>0</v>
      </c>
      <c r="I2859" s="9" t="str">
        <f aca="false">IF(ISBLANK(A2859),"",-B2859*C2859)</f>
        <v/>
      </c>
      <c r="J2859" s="9" t="str">
        <f aca="false">IF(ISBLANK(A2859),"",-SUM(I$3:I2859))</f>
        <v/>
      </c>
      <c r="K2859" s="9" t="str">
        <f aca="false">IF(ISBLANK(A2859),"",SUMPRODUCT(O2859:R2859,T2859:W2859)-J2859)</f>
        <v/>
      </c>
      <c r="L2859" s="5" t="str">
        <f aca="false">IF(ISBLANK(A2859),"",K2859/$M$1)</f>
        <v/>
      </c>
      <c r="M2859" s="5" t="str">
        <f aca="false">IF(ISBLANK(A2859),"",K2859/($M$1+SUM(K$3:K2858)))</f>
        <v/>
      </c>
      <c r="N2859" s="0" t="str">
        <f aca="false">IF(ISBLANK(A2859),"",IF(H2860=0,NETWORKDAYS($H$3,H2859,holiday!$B$2:$B$10),IF(DAY(H2859)&lt;DAY(H2860),NETWORKDAYS($H$3,H2859,holiday!$B$2:$B$10),0)))</f>
        <v/>
      </c>
      <c r="O2859" s="0" t="str">
        <f aca="false">IF(ISBLANK(A2859),"",SUMIF($A$3:$A2859,O$2,$B$3:$B2859))</f>
        <v/>
      </c>
      <c r="P2859" s="0" t="str">
        <f aca="false">IF(ISBLANK(A2859),"",SUMIF($A$3:$A2859,P$2,$B$3:$B2859))</f>
        <v/>
      </c>
      <c r="Q2859" s="0" t="str">
        <f aca="false">IF(ISBLANK(A2859),"",SUMIF($A$3:$A2859,Q$2,$B$3:$B2859))</f>
        <v/>
      </c>
      <c r="R2859" s="0" t="str">
        <f aca="false">IF(ISBLANK(A2859),"",SUMIF($A$3:$A2859,R$2,$B$3:$B2859))</f>
        <v/>
      </c>
      <c r="T2859" s="9" t="str">
        <f aca="false">IF(ISBLANK(A2859),"",IF($A2859=T$2,$C2859,T2858))</f>
        <v/>
      </c>
      <c r="U2859" s="9" t="str">
        <f aca="false">IF(ISBLANK(A2859),"",IF($A2859=U$2,$C2859,U2858))</f>
        <v/>
      </c>
      <c r="V2859" s="9" t="str">
        <f aca="false">IF(ISBLANK(A2859),"",IF($A2859=V$2,$C2859,V2858))</f>
        <v/>
      </c>
      <c r="W2859" s="9" t="str">
        <f aca="false">IF(ISBLANK(A2859),"",IF($A2859=W$2,$C2859,W2858))</f>
        <v/>
      </c>
    </row>
    <row r="2860" customFormat="false" ht="14.1" hidden="false" customHeight="false" outlineLevel="0" collapsed="false">
      <c r="H2860" s="8" t="n">
        <f aca="false">IF(ISBLANK(D2860),,LEFT(D2860,LEN(D2860)-6)*1)</f>
        <v>0</v>
      </c>
      <c r="I2860" s="9" t="str">
        <f aca="false">IF(ISBLANK(A2860),"",-B2860*C2860)</f>
        <v/>
      </c>
      <c r="J2860" s="9" t="str">
        <f aca="false">IF(ISBLANK(A2860),"",-SUM(I$3:I2860))</f>
        <v/>
      </c>
      <c r="K2860" s="9" t="str">
        <f aca="false">IF(ISBLANK(A2860),"",SUMPRODUCT(O2860:R2860,T2860:W2860)-J2860)</f>
        <v/>
      </c>
      <c r="L2860" s="5" t="str">
        <f aca="false">IF(ISBLANK(A2860),"",K2860/$M$1)</f>
        <v/>
      </c>
      <c r="M2860" s="5" t="str">
        <f aca="false">IF(ISBLANK(A2860),"",K2860/($M$1+SUM(K$3:K2859)))</f>
        <v/>
      </c>
      <c r="N2860" s="0" t="str">
        <f aca="false">IF(ISBLANK(A2860),"",IF(H2861=0,NETWORKDAYS($H$3,H2860,holiday!$B$2:$B$10),IF(DAY(H2860)&lt;DAY(H2861),NETWORKDAYS($H$3,H2860,holiday!$B$2:$B$10),0)))</f>
        <v/>
      </c>
      <c r="O2860" s="0" t="str">
        <f aca="false">IF(ISBLANK(A2860),"",SUMIF($A$3:$A2860,O$2,$B$3:$B2860))</f>
        <v/>
      </c>
      <c r="P2860" s="0" t="str">
        <f aca="false">IF(ISBLANK(A2860),"",SUMIF($A$3:$A2860,P$2,$B$3:$B2860))</f>
        <v/>
      </c>
      <c r="Q2860" s="0" t="str">
        <f aca="false">IF(ISBLANK(A2860),"",SUMIF($A$3:$A2860,Q$2,$B$3:$B2860))</f>
        <v/>
      </c>
      <c r="R2860" s="0" t="str">
        <f aca="false">IF(ISBLANK(A2860),"",SUMIF($A$3:$A2860,R$2,$B$3:$B2860))</f>
        <v/>
      </c>
      <c r="T2860" s="9" t="str">
        <f aca="false">IF(ISBLANK(A2860),"",IF($A2860=T$2,$C2860,T2859))</f>
        <v/>
      </c>
      <c r="U2860" s="9" t="str">
        <f aca="false">IF(ISBLANK(A2860),"",IF($A2860=U$2,$C2860,U2859))</f>
        <v/>
      </c>
      <c r="V2860" s="9" t="str">
        <f aca="false">IF(ISBLANK(A2860),"",IF($A2860=V$2,$C2860,V2859))</f>
        <v/>
      </c>
      <c r="W2860" s="9" t="str">
        <f aca="false">IF(ISBLANK(A2860),"",IF($A2860=W$2,$C2860,W2859))</f>
        <v/>
      </c>
    </row>
    <row r="2861" customFormat="false" ht="14.1" hidden="false" customHeight="false" outlineLevel="0" collapsed="false">
      <c r="H2861" s="8" t="n">
        <f aca="false">IF(ISBLANK(D2861),,LEFT(D2861,LEN(D2861)-6)*1)</f>
        <v>0</v>
      </c>
      <c r="I2861" s="9" t="str">
        <f aca="false">IF(ISBLANK(A2861),"",-B2861*C2861)</f>
        <v/>
      </c>
      <c r="J2861" s="9" t="str">
        <f aca="false">IF(ISBLANK(A2861),"",-SUM(I$3:I2861))</f>
        <v/>
      </c>
      <c r="K2861" s="9" t="str">
        <f aca="false">IF(ISBLANK(A2861),"",SUMPRODUCT(O2861:R2861,T2861:W2861)-J2861)</f>
        <v/>
      </c>
      <c r="L2861" s="5" t="str">
        <f aca="false">IF(ISBLANK(A2861),"",K2861/$M$1)</f>
        <v/>
      </c>
      <c r="M2861" s="5" t="str">
        <f aca="false">IF(ISBLANK(A2861),"",K2861/($M$1+SUM(K$3:K2860)))</f>
        <v/>
      </c>
      <c r="N2861" s="0" t="str">
        <f aca="false">IF(ISBLANK(A2861),"",IF(H2862=0,NETWORKDAYS($H$3,H2861,holiday!$B$2:$B$10),IF(DAY(H2861)&lt;DAY(H2862),NETWORKDAYS($H$3,H2861,holiday!$B$2:$B$10),0)))</f>
        <v/>
      </c>
      <c r="O2861" s="0" t="str">
        <f aca="false">IF(ISBLANK(A2861),"",SUMIF($A$3:$A2861,O$2,$B$3:$B2861))</f>
        <v/>
      </c>
      <c r="P2861" s="0" t="str">
        <f aca="false">IF(ISBLANK(A2861),"",SUMIF($A$3:$A2861,P$2,$B$3:$B2861))</f>
        <v/>
      </c>
      <c r="Q2861" s="0" t="str">
        <f aca="false">IF(ISBLANK(A2861),"",SUMIF($A$3:$A2861,Q$2,$B$3:$B2861))</f>
        <v/>
      </c>
      <c r="R2861" s="0" t="str">
        <f aca="false">IF(ISBLANK(A2861),"",SUMIF($A$3:$A2861,R$2,$B$3:$B2861))</f>
        <v/>
      </c>
      <c r="T2861" s="9" t="str">
        <f aca="false">IF(ISBLANK(A2861),"",IF($A2861=T$2,$C2861,T2860))</f>
        <v/>
      </c>
      <c r="U2861" s="9" t="str">
        <f aca="false">IF(ISBLANK(A2861),"",IF($A2861=U$2,$C2861,U2860))</f>
        <v/>
      </c>
      <c r="V2861" s="9" t="str">
        <f aca="false">IF(ISBLANK(A2861),"",IF($A2861=V$2,$C2861,V2860))</f>
        <v/>
      </c>
      <c r="W2861" s="9" t="str">
        <f aca="false">IF(ISBLANK(A2861),"",IF($A2861=W$2,$C2861,W2860))</f>
        <v/>
      </c>
    </row>
    <row r="2862" customFormat="false" ht="14.1" hidden="false" customHeight="false" outlineLevel="0" collapsed="false">
      <c r="H2862" s="8" t="n">
        <f aca="false">IF(ISBLANK(D2862),,LEFT(D2862,LEN(D2862)-6)*1)</f>
        <v>0</v>
      </c>
      <c r="I2862" s="9" t="str">
        <f aca="false">IF(ISBLANK(A2862),"",-B2862*C2862)</f>
        <v/>
      </c>
      <c r="J2862" s="9" t="str">
        <f aca="false">IF(ISBLANK(A2862),"",-SUM(I$3:I2862))</f>
        <v/>
      </c>
      <c r="K2862" s="9" t="str">
        <f aca="false">IF(ISBLANK(A2862),"",SUMPRODUCT(O2862:R2862,T2862:W2862)-J2862)</f>
        <v/>
      </c>
      <c r="L2862" s="5" t="str">
        <f aca="false">IF(ISBLANK(A2862),"",K2862/$M$1)</f>
        <v/>
      </c>
      <c r="M2862" s="5" t="str">
        <f aca="false">IF(ISBLANK(A2862),"",K2862/($M$1+SUM(K$3:K2861)))</f>
        <v/>
      </c>
      <c r="N2862" s="0" t="str">
        <f aca="false">IF(ISBLANK(A2862),"",IF(H2863=0,NETWORKDAYS($H$3,H2862,holiday!$B$2:$B$10),IF(DAY(H2862)&lt;DAY(H2863),NETWORKDAYS($H$3,H2862,holiday!$B$2:$B$10),0)))</f>
        <v/>
      </c>
      <c r="O2862" s="0" t="str">
        <f aca="false">IF(ISBLANK(A2862),"",SUMIF($A$3:$A2862,O$2,$B$3:$B2862))</f>
        <v/>
      </c>
      <c r="P2862" s="0" t="str">
        <f aca="false">IF(ISBLANK(A2862),"",SUMIF($A$3:$A2862,P$2,$B$3:$B2862))</f>
        <v/>
      </c>
      <c r="Q2862" s="0" t="str">
        <f aca="false">IF(ISBLANK(A2862),"",SUMIF($A$3:$A2862,Q$2,$B$3:$B2862))</f>
        <v/>
      </c>
      <c r="R2862" s="0" t="str">
        <f aca="false">IF(ISBLANK(A2862),"",SUMIF($A$3:$A2862,R$2,$B$3:$B2862))</f>
        <v/>
      </c>
      <c r="T2862" s="9" t="str">
        <f aca="false">IF(ISBLANK(A2862),"",IF($A2862=T$2,$C2862,T2861))</f>
        <v/>
      </c>
      <c r="U2862" s="9" t="str">
        <f aca="false">IF(ISBLANK(A2862),"",IF($A2862=U$2,$C2862,U2861))</f>
        <v/>
      </c>
      <c r="V2862" s="9" t="str">
        <f aca="false">IF(ISBLANK(A2862),"",IF($A2862=V$2,$C2862,V2861))</f>
        <v/>
      </c>
      <c r="W2862" s="9" t="str">
        <f aca="false">IF(ISBLANK(A2862),"",IF($A2862=W$2,$C2862,W2861))</f>
        <v/>
      </c>
    </row>
    <row r="2863" customFormat="false" ht="14.1" hidden="false" customHeight="false" outlineLevel="0" collapsed="false">
      <c r="H2863" s="8" t="n">
        <f aca="false">IF(ISBLANK(D2863),,LEFT(D2863,LEN(D2863)-6)*1)</f>
        <v>0</v>
      </c>
      <c r="I2863" s="9" t="str">
        <f aca="false">IF(ISBLANK(A2863),"",-B2863*C2863)</f>
        <v/>
      </c>
      <c r="J2863" s="9" t="str">
        <f aca="false">IF(ISBLANK(A2863),"",-SUM(I$3:I2863))</f>
        <v/>
      </c>
      <c r="K2863" s="9" t="str">
        <f aca="false">IF(ISBLANK(A2863),"",SUMPRODUCT(O2863:R2863,T2863:W2863)-J2863)</f>
        <v/>
      </c>
      <c r="L2863" s="5" t="str">
        <f aca="false">IF(ISBLANK(A2863),"",K2863/$M$1)</f>
        <v/>
      </c>
      <c r="M2863" s="5" t="str">
        <f aca="false">IF(ISBLANK(A2863),"",K2863/($M$1+SUM(K$3:K2862)))</f>
        <v/>
      </c>
      <c r="N2863" s="0" t="str">
        <f aca="false">IF(ISBLANK(A2863),"",IF(H2864=0,NETWORKDAYS($H$3,H2863,holiday!$B$2:$B$10),IF(DAY(H2863)&lt;DAY(H2864),NETWORKDAYS($H$3,H2863,holiday!$B$2:$B$10),0)))</f>
        <v/>
      </c>
      <c r="O2863" s="0" t="str">
        <f aca="false">IF(ISBLANK(A2863),"",SUMIF($A$3:$A2863,O$2,$B$3:$B2863))</f>
        <v/>
      </c>
      <c r="P2863" s="0" t="str">
        <f aca="false">IF(ISBLANK(A2863),"",SUMIF($A$3:$A2863,P$2,$B$3:$B2863))</f>
        <v/>
      </c>
      <c r="Q2863" s="0" t="str">
        <f aca="false">IF(ISBLANK(A2863),"",SUMIF($A$3:$A2863,Q$2,$B$3:$B2863))</f>
        <v/>
      </c>
      <c r="R2863" s="0" t="str">
        <f aca="false">IF(ISBLANK(A2863),"",SUMIF($A$3:$A2863,R$2,$B$3:$B2863))</f>
        <v/>
      </c>
      <c r="T2863" s="9" t="str">
        <f aca="false">IF(ISBLANK(A2863),"",IF($A2863=T$2,$C2863,T2862))</f>
        <v/>
      </c>
      <c r="U2863" s="9" t="str">
        <f aca="false">IF(ISBLANK(A2863),"",IF($A2863=U$2,$C2863,U2862))</f>
        <v/>
      </c>
      <c r="V2863" s="9" t="str">
        <f aca="false">IF(ISBLANK(A2863),"",IF($A2863=V$2,$C2863,V2862))</f>
        <v/>
      </c>
      <c r="W2863" s="9" t="str">
        <f aca="false">IF(ISBLANK(A2863),"",IF($A2863=W$2,$C2863,W2862))</f>
        <v/>
      </c>
    </row>
    <row r="2864" customFormat="false" ht="14.1" hidden="false" customHeight="false" outlineLevel="0" collapsed="false">
      <c r="H2864" s="8" t="n">
        <f aca="false">IF(ISBLANK(D2864),,LEFT(D2864,LEN(D2864)-6)*1)</f>
        <v>0</v>
      </c>
      <c r="I2864" s="9" t="str">
        <f aca="false">IF(ISBLANK(A2864),"",-B2864*C2864)</f>
        <v/>
      </c>
      <c r="J2864" s="9" t="str">
        <f aca="false">IF(ISBLANK(A2864),"",-SUM(I$3:I2864))</f>
        <v/>
      </c>
      <c r="K2864" s="9" t="str">
        <f aca="false">IF(ISBLANK(A2864),"",SUMPRODUCT(O2864:R2864,T2864:W2864)-J2864)</f>
        <v/>
      </c>
      <c r="L2864" s="5" t="str">
        <f aca="false">IF(ISBLANK(A2864),"",K2864/$M$1)</f>
        <v/>
      </c>
      <c r="M2864" s="5" t="str">
        <f aca="false">IF(ISBLANK(A2864),"",K2864/($M$1+SUM(K$3:K2863)))</f>
        <v/>
      </c>
      <c r="N2864" s="0" t="str">
        <f aca="false">IF(ISBLANK(A2864),"",IF(H2865=0,NETWORKDAYS($H$3,H2864,holiday!$B$2:$B$10),IF(DAY(H2864)&lt;DAY(H2865),NETWORKDAYS($H$3,H2864,holiday!$B$2:$B$10),0)))</f>
        <v/>
      </c>
      <c r="O2864" s="0" t="str">
        <f aca="false">IF(ISBLANK(A2864),"",SUMIF($A$3:$A2864,O$2,$B$3:$B2864))</f>
        <v/>
      </c>
      <c r="P2864" s="0" t="str">
        <f aca="false">IF(ISBLANK(A2864),"",SUMIF($A$3:$A2864,P$2,$B$3:$B2864))</f>
        <v/>
      </c>
      <c r="Q2864" s="0" t="str">
        <f aca="false">IF(ISBLANK(A2864),"",SUMIF($A$3:$A2864,Q$2,$B$3:$B2864))</f>
        <v/>
      </c>
      <c r="R2864" s="0" t="str">
        <f aca="false">IF(ISBLANK(A2864),"",SUMIF($A$3:$A2864,R$2,$B$3:$B2864))</f>
        <v/>
      </c>
      <c r="T2864" s="9" t="str">
        <f aca="false">IF(ISBLANK(A2864),"",IF($A2864=T$2,$C2864,T2863))</f>
        <v/>
      </c>
      <c r="U2864" s="9" t="str">
        <f aca="false">IF(ISBLANK(A2864),"",IF($A2864=U$2,$C2864,U2863))</f>
        <v/>
      </c>
      <c r="V2864" s="9" t="str">
        <f aca="false">IF(ISBLANK(A2864),"",IF($A2864=V$2,$C2864,V2863))</f>
        <v/>
      </c>
      <c r="W2864" s="9" t="str">
        <f aca="false">IF(ISBLANK(A2864),"",IF($A2864=W$2,$C2864,W2863))</f>
        <v/>
      </c>
    </row>
    <row r="2865" customFormat="false" ht="14.1" hidden="false" customHeight="false" outlineLevel="0" collapsed="false">
      <c r="H2865" s="8" t="n">
        <f aca="false">IF(ISBLANK(D2865),,LEFT(D2865,LEN(D2865)-6)*1)</f>
        <v>0</v>
      </c>
      <c r="I2865" s="9" t="str">
        <f aca="false">IF(ISBLANK(A2865),"",-B2865*C2865)</f>
        <v/>
      </c>
      <c r="J2865" s="9" t="str">
        <f aca="false">IF(ISBLANK(A2865),"",-SUM(I$3:I2865))</f>
        <v/>
      </c>
      <c r="K2865" s="9" t="str">
        <f aca="false">IF(ISBLANK(A2865),"",SUMPRODUCT(O2865:R2865,T2865:W2865)-J2865)</f>
        <v/>
      </c>
      <c r="L2865" s="5" t="str">
        <f aca="false">IF(ISBLANK(A2865),"",K2865/$M$1)</f>
        <v/>
      </c>
      <c r="M2865" s="5" t="str">
        <f aca="false">IF(ISBLANK(A2865),"",K2865/($M$1+SUM(K$3:K2864)))</f>
        <v/>
      </c>
      <c r="N2865" s="0" t="str">
        <f aca="false">IF(ISBLANK(A2865),"",IF(H2866=0,NETWORKDAYS($H$3,H2865,holiday!$B$2:$B$10),IF(DAY(H2865)&lt;DAY(H2866),NETWORKDAYS($H$3,H2865,holiday!$B$2:$B$10),0)))</f>
        <v/>
      </c>
      <c r="O2865" s="0" t="str">
        <f aca="false">IF(ISBLANK(A2865),"",SUMIF($A$3:$A2865,O$2,$B$3:$B2865))</f>
        <v/>
      </c>
      <c r="P2865" s="0" t="str">
        <f aca="false">IF(ISBLANK(A2865),"",SUMIF($A$3:$A2865,P$2,$B$3:$B2865))</f>
        <v/>
      </c>
      <c r="Q2865" s="0" t="str">
        <f aca="false">IF(ISBLANK(A2865),"",SUMIF($A$3:$A2865,Q$2,$B$3:$B2865))</f>
        <v/>
      </c>
      <c r="R2865" s="0" t="str">
        <f aca="false">IF(ISBLANK(A2865),"",SUMIF($A$3:$A2865,R$2,$B$3:$B2865))</f>
        <v/>
      </c>
      <c r="T2865" s="9" t="str">
        <f aca="false">IF(ISBLANK(A2865),"",IF($A2865=T$2,$C2865,T2864))</f>
        <v/>
      </c>
      <c r="U2865" s="9" t="str">
        <f aca="false">IF(ISBLANK(A2865),"",IF($A2865=U$2,$C2865,U2864))</f>
        <v/>
      </c>
      <c r="V2865" s="9" t="str">
        <f aca="false">IF(ISBLANK(A2865),"",IF($A2865=V$2,$C2865,V2864))</f>
        <v/>
      </c>
      <c r="W2865" s="9" t="str">
        <f aca="false">IF(ISBLANK(A2865),"",IF($A2865=W$2,$C2865,W2864))</f>
        <v/>
      </c>
    </row>
    <row r="2866" customFormat="false" ht="14.1" hidden="false" customHeight="false" outlineLevel="0" collapsed="false">
      <c r="H2866" s="8" t="n">
        <f aca="false">IF(ISBLANK(D2866),,LEFT(D2866,LEN(D2866)-6)*1)</f>
        <v>0</v>
      </c>
      <c r="I2866" s="9" t="str">
        <f aca="false">IF(ISBLANK(A2866),"",-B2866*C2866)</f>
        <v/>
      </c>
      <c r="J2866" s="9" t="str">
        <f aca="false">IF(ISBLANK(A2866),"",-SUM(I$3:I2866))</f>
        <v/>
      </c>
      <c r="K2866" s="9" t="str">
        <f aca="false">IF(ISBLANK(A2866),"",SUMPRODUCT(O2866:R2866,T2866:W2866)-J2866)</f>
        <v/>
      </c>
      <c r="L2866" s="5" t="str">
        <f aca="false">IF(ISBLANK(A2866),"",K2866/$M$1)</f>
        <v/>
      </c>
      <c r="M2866" s="5" t="str">
        <f aca="false">IF(ISBLANK(A2866),"",K2866/($M$1+SUM(K$3:K2865)))</f>
        <v/>
      </c>
      <c r="N2866" s="0" t="str">
        <f aca="false">IF(ISBLANK(A2866),"",IF(H2867=0,NETWORKDAYS($H$3,H2866,holiday!$B$2:$B$10),IF(DAY(H2866)&lt;DAY(H2867),NETWORKDAYS($H$3,H2866,holiday!$B$2:$B$10),0)))</f>
        <v/>
      </c>
      <c r="O2866" s="0" t="str">
        <f aca="false">IF(ISBLANK(A2866),"",SUMIF($A$3:$A2866,O$2,$B$3:$B2866))</f>
        <v/>
      </c>
      <c r="P2866" s="0" t="str">
        <f aca="false">IF(ISBLANK(A2866),"",SUMIF($A$3:$A2866,P$2,$B$3:$B2866))</f>
        <v/>
      </c>
      <c r="Q2866" s="0" t="str">
        <f aca="false">IF(ISBLANK(A2866),"",SUMIF($A$3:$A2866,Q$2,$B$3:$B2866))</f>
        <v/>
      </c>
      <c r="R2866" s="0" t="str">
        <f aca="false">IF(ISBLANK(A2866),"",SUMIF($A$3:$A2866,R$2,$B$3:$B2866))</f>
        <v/>
      </c>
      <c r="T2866" s="9" t="str">
        <f aca="false">IF(ISBLANK(A2866),"",IF($A2866=T$2,$C2866,T2865))</f>
        <v/>
      </c>
      <c r="U2866" s="9" t="str">
        <f aca="false">IF(ISBLANK(A2866),"",IF($A2866=U$2,$C2866,U2865))</f>
        <v/>
      </c>
      <c r="V2866" s="9" t="str">
        <f aca="false">IF(ISBLANK(A2866),"",IF($A2866=V$2,$C2866,V2865))</f>
        <v/>
      </c>
      <c r="W2866" s="9" t="str">
        <f aca="false">IF(ISBLANK(A2866),"",IF($A2866=W$2,$C2866,W2865))</f>
        <v/>
      </c>
    </row>
    <row r="2867" customFormat="false" ht="14.1" hidden="false" customHeight="false" outlineLevel="0" collapsed="false">
      <c r="H2867" s="8" t="n">
        <f aca="false">IF(ISBLANK(D2867),,LEFT(D2867,LEN(D2867)-6)*1)</f>
        <v>0</v>
      </c>
      <c r="I2867" s="9" t="str">
        <f aca="false">IF(ISBLANK(A2867),"",-B2867*C2867)</f>
        <v/>
      </c>
      <c r="J2867" s="9" t="str">
        <f aca="false">IF(ISBLANK(A2867),"",-SUM(I$3:I2867))</f>
        <v/>
      </c>
      <c r="K2867" s="9" t="str">
        <f aca="false">IF(ISBLANK(A2867),"",SUMPRODUCT(O2867:R2867,T2867:W2867)-J2867)</f>
        <v/>
      </c>
      <c r="L2867" s="5" t="str">
        <f aca="false">IF(ISBLANK(A2867),"",K2867/$M$1)</f>
        <v/>
      </c>
      <c r="M2867" s="5" t="str">
        <f aca="false">IF(ISBLANK(A2867),"",K2867/($M$1+SUM(K$3:K2866)))</f>
        <v/>
      </c>
      <c r="N2867" s="0" t="str">
        <f aca="false">IF(ISBLANK(A2867),"",IF(H2868=0,NETWORKDAYS($H$3,H2867,holiday!$B$2:$B$10),IF(DAY(H2867)&lt;DAY(H2868),NETWORKDAYS($H$3,H2867,holiday!$B$2:$B$10),0)))</f>
        <v/>
      </c>
      <c r="O2867" s="0" t="str">
        <f aca="false">IF(ISBLANK(A2867),"",SUMIF($A$3:$A2867,O$2,$B$3:$B2867))</f>
        <v/>
      </c>
      <c r="P2867" s="0" t="str">
        <f aca="false">IF(ISBLANK(A2867),"",SUMIF($A$3:$A2867,P$2,$B$3:$B2867))</f>
        <v/>
      </c>
      <c r="Q2867" s="0" t="str">
        <f aca="false">IF(ISBLANK(A2867),"",SUMIF($A$3:$A2867,Q$2,$B$3:$B2867))</f>
        <v/>
      </c>
      <c r="R2867" s="0" t="str">
        <f aca="false">IF(ISBLANK(A2867),"",SUMIF($A$3:$A2867,R$2,$B$3:$B2867))</f>
        <v/>
      </c>
      <c r="T2867" s="9" t="str">
        <f aca="false">IF(ISBLANK(A2867),"",IF($A2867=T$2,$C2867,T2866))</f>
        <v/>
      </c>
      <c r="U2867" s="9" t="str">
        <f aca="false">IF(ISBLANK(A2867),"",IF($A2867=U$2,$C2867,U2866))</f>
        <v/>
      </c>
      <c r="V2867" s="9" t="str">
        <f aca="false">IF(ISBLANK(A2867),"",IF($A2867=V$2,$C2867,V2866))</f>
        <v/>
      </c>
      <c r="W2867" s="9" t="str">
        <f aca="false">IF(ISBLANK(A2867),"",IF($A2867=W$2,$C2867,W2866))</f>
        <v/>
      </c>
    </row>
    <row r="2868" customFormat="false" ht="14.1" hidden="false" customHeight="false" outlineLevel="0" collapsed="false">
      <c r="H2868" s="8" t="n">
        <f aca="false">IF(ISBLANK(D2868),,LEFT(D2868,LEN(D2868)-6)*1)</f>
        <v>0</v>
      </c>
      <c r="I2868" s="9" t="str">
        <f aca="false">IF(ISBLANK(A2868),"",-B2868*C2868)</f>
        <v/>
      </c>
      <c r="J2868" s="9" t="str">
        <f aca="false">IF(ISBLANK(A2868),"",-SUM(I$3:I2868))</f>
        <v/>
      </c>
      <c r="K2868" s="9" t="str">
        <f aca="false">IF(ISBLANK(A2868),"",SUMPRODUCT(O2868:R2868,T2868:W2868)-J2868)</f>
        <v/>
      </c>
      <c r="L2868" s="5" t="str">
        <f aca="false">IF(ISBLANK(A2868),"",K2868/$M$1)</f>
        <v/>
      </c>
      <c r="M2868" s="5" t="str">
        <f aca="false">IF(ISBLANK(A2868),"",K2868/($M$1+SUM(K$3:K2867)))</f>
        <v/>
      </c>
      <c r="N2868" s="0" t="str">
        <f aca="false">IF(ISBLANK(A2868),"",IF(H2869=0,NETWORKDAYS($H$3,H2868,holiday!$B$2:$B$10),IF(DAY(H2868)&lt;DAY(H2869),NETWORKDAYS($H$3,H2868,holiday!$B$2:$B$10),0)))</f>
        <v/>
      </c>
      <c r="O2868" s="0" t="str">
        <f aca="false">IF(ISBLANK(A2868),"",SUMIF($A$3:$A2868,O$2,$B$3:$B2868))</f>
        <v/>
      </c>
      <c r="P2868" s="0" t="str">
        <f aca="false">IF(ISBLANK(A2868),"",SUMIF($A$3:$A2868,P$2,$B$3:$B2868))</f>
        <v/>
      </c>
      <c r="Q2868" s="0" t="str">
        <f aca="false">IF(ISBLANK(A2868),"",SUMIF($A$3:$A2868,Q$2,$B$3:$B2868))</f>
        <v/>
      </c>
      <c r="R2868" s="0" t="str">
        <f aca="false">IF(ISBLANK(A2868),"",SUMIF($A$3:$A2868,R$2,$B$3:$B2868))</f>
        <v/>
      </c>
      <c r="T2868" s="9" t="str">
        <f aca="false">IF(ISBLANK(A2868),"",IF($A2868=T$2,$C2868,T2867))</f>
        <v/>
      </c>
      <c r="U2868" s="9" t="str">
        <f aca="false">IF(ISBLANK(A2868),"",IF($A2868=U$2,$C2868,U2867))</f>
        <v/>
      </c>
      <c r="V2868" s="9" t="str">
        <f aca="false">IF(ISBLANK(A2868),"",IF($A2868=V$2,$C2868,V2867))</f>
        <v/>
      </c>
      <c r="W2868" s="9" t="str">
        <f aca="false">IF(ISBLANK(A2868),"",IF($A2868=W$2,$C2868,W2867))</f>
        <v/>
      </c>
    </row>
    <row r="2869" customFormat="false" ht="14.1" hidden="false" customHeight="false" outlineLevel="0" collapsed="false">
      <c r="H2869" s="8" t="n">
        <f aca="false">IF(ISBLANK(D2869),,LEFT(D2869,LEN(D2869)-6)*1)</f>
        <v>0</v>
      </c>
      <c r="I2869" s="9" t="str">
        <f aca="false">IF(ISBLANK(A2869),"",-B2869*C2869)</f>
        <v/>
      </c>
      <c r="J2869" s="9" t="str">
        <f aca="false">IF(ISBLANK(A2869),"",-SUM(I$3:I2869))</f>
        <v/>
      </c>
      <c r="K2869" s="9" t="str">
        <f aca="false">IF(ISBLANK(A2869),"",SUMPRODUCT(O2869:R2869,T2869:W2869)-J2869)</f>
        <v/>
      </c>
      <c r="L2869" s="5" t="str">
        <f aca="false">IF(ISBLANK(A2869),"",K2869/$M$1)</f>
        <v/>
      </c>
      <c r="M2869" s="5" t="str">
        <f aca="false">IF(ISBLANK(A2869),"",K2869/($M$1+SUM(K$3:K2868)))</f>
        <v/>
      </c>
      <c r="N2869" s="0" t="str">
        <f aca="false">IF(ISBLANK(A2869),"",IF(H2870=0,NETWORKDAYS($H$3,H2869,holiday!$B$2:$B$10),IF(DAY(H2869)&lt;DAY(H2870),NETWORKDAYS($H$3,H2869,holiday!$B$2:$B$10),0)))</f>
        <v/>
      </c>
      <c r="O2869" s="0" t="str">
        <f aca="false">IF(ISBLANK(A2869),"",SUMIF($A$3:$A2869,O$2,$B$3:$B2869))</f>
        <v/>
      </c>
      <c r="P2869" s="0" t="str">
        <f aca="false">IF(ISBLANK(A2869),"",SUMIF($A$3:$A2869,P$2,$B$3:$B2869))</f>
        <v/>
      </c>
      <c r="Q2869" s="0" t="str">
        <f aca="false">IF(ISBLANK(A2869),"",SUMIF($A$3:$A2869,Q$2,$B$3:$B2869))</f>
        <v/>
      </c>
      <c r="R2869" s="0" t="str">
        <f aca="false">IF(ISBLANK(A2869),"",SUMIF($A$3:$A2869,R$2,$B$3:$B2869))</f>
        <v/>
      </c>
      <c r="T2869" s="9" t="str">
        <f aca="false">IF(ISBLANK(A2869),"",IF($A2869=T$2,$C2869,T2868))</f>
        <v/>
      </c>
      <c r="U2869" s="9" t="str">
        <f aca="false">IF(ISBLANK(A2869),"",IF($A2869=U$2,$C2869,U2868))</f>
        <v/>
      </c>
      <c r="V2869" s="9" t="str">
        <f aca="false">IF(ISBLANK(A2869),"",IF($A2869=V$2,$C2869,V2868))</f>
        <v/>
      </c>
      <c r="W2869" s="9" t="str">
        <f aca="false">IF(ISBLANK(A2869),"",IF($A2869=W$2,$C2869,W2868))</f>
        <v/>
      </c>
    </row>
    <row r="2870" customFormat="false" ht="14.1" hidden="false" customHeight="false" outlineLevel="0" collapsed="false">
      <c r="H2870" s="8" t="n">
        <f aca="false">IF(ISBLANK(D2870),,LEFT(D2870,LEN(D2870)-6)*1)</f>
        <v>0</v>
      </c>
      <c r="I2870" s="9" t="str">
        <f aca="false">IF(ISBLANK(A2870),"",-B2870*C2870)</f>
        <v/>
      </c>
      <c r="J2870" s="9" t="str">
        <f aca="false">IF(ISBLANK(A2870),"",-SUM(I$3:I2870))</f>
        <v/>
      </c>
      <c r="K2870" s="9" t="str">
        <f aca="false">IF(ISBLANK(A2870),"",SUMPRODUCT(O2870:R2870,T2870:W2870)-J2870)</f>
        <v/>
      </c>
      <c r="L2870" s="5" t="str">
        <f aca="false">IF(ISBLANK(A2870),"",K2870/$M$1)</f>
        <v/>
      </c>
      <c r="M2870" s="5" t="str">
        <f aca="false">IF(ISBLANK(A2870),"",K2870/($M$1+SUM(K$3:K2869)))</f>
        <v/>
      </c>
      <c r="N2870" s="0" t="str">
        <f aca="false">IF(ISBLANK(A2870),"",IF(H2871=0,NETWORKDAYS($H$3,H2870,holiday!$B$2:$B$10),IF(DAY(H2870)&lt;DAY(H2871),NETWORKDAYS($H$3,H2870,holiday!$B$2:$B$10),0)))</f>
        <v/>
      </c>
      <c r="O2870" s="0" t="str">
        <f aca="false">IF(ISBLANK(A2870),"",SUMIF($A$3:$A2870,O$2,$B$3:$B2870))</f>
        <v/>
      </c>
      <c r="P2870" s="0" t="str">
        <f aca="false">IF(ISBLANK(A2870),"",SUMIF($A$3:$A2870,P$2,$B$3:$B2870))</f>
        <v/>
      </c>
      <c r="Q2870" s="0" t="str">
        <f aca="false">IF(ISBLANK(A2870),"",SUMIF($A$3:$A2870,Q$2,$B$3:$B2870))</f>
        <v/>
      </c>
      <c r="R2870" s="0" t="str">
        <f aca="false">IF(ISBLANK(A2870),"",SUMIF($A$3:$A2870,R$2,$B$3:$B2870))</f>
        <v/>
      </c>
      <c r="T2870" s="9" t="str">
        <f aca="false">IF(ISBLANK(A2870),"",IF($A2870=T$2,$C2870,T2869))</f>
        <v/>
      </c>
      <c r="U2870" s="9" t="str">
        <f aca="false">IF(ISBLANK(A2870),"",IF($A2870=U$2,$C2870,U2869))</f>
        <v/>
      </c>
      <c r="V2870" s="9" t="str">
        <f aca="false">IF(ISBLANK(A2870),"",IF($A2870=V$2,$C2870,V2869))</f>
        <v/>
      </c>
      <c r="W2870" s="9" t="str">
        <f aca="false">IF(ISBLANK(A2870),"",IF($A2870=W$2,$C2870,W2869))</f>
        <v/>
      </c>
    </row>
    <row r="2871" customFormat="false" ht="14.1" hidden="false" customHeight="false" outlineLevel="0" collapsed="false">
      <c r="H2871" s="8" t="n">
        <f aca="false">IF(ISBLANK(D2871),,LEFT(D2871,LEN(D2871)-6)*1)</f>
        <v>0</v>
      </c>
      <c r="I2871" s="9" t="str">
        <f aca="false">IF(ISBLANK(A2871),"",-B2871*C2871)</f>
        <v/>
      </c>
      <c r="J2871" s="9" t="str">
        <f aca="false">IF(ISBLANK(A2871),"",-SUM(I$3:I2871))</f>
        <v/>
      </c>
      <c r="K2871" s="9" t="str">
        <f aca="false">IF(ISBLANK(A2871),"",SUMPRODUCT(O2871:R2871,T2871:W2871)-J2871)</f>
        <v/>
      </c>
      <c r="L2871" s="5" t="str">
        <f aca="false">IF(ISBLANK(A2871),"",K2871/$M$1)</f>
        <v/>
      </c>
      <c r="M2871" s="5" t="str">
        <f aca="false">IF(ISBLANK(A2871),"",K2871/($M$1+SUM(K$3:K2870)))</f>
        <v/>
      </c>
      <c r="N2871" s="0" t="str">
        <f aca="false">IF(ISBLANK(A2871),"",IF(H2872=0,NETWORKDAYS($H$3,H2871,holiday!$B$2:$B$10),IF(DAY(H2871)&lt;DAY(H2872),NETWORKDAYS($H$3,H2871,holiday!$B$2:$B$10),0)))</f>
        <v/>
      </c>
      <c r="O2871" s="0" t="str">
        <f aca="false">IF(ISBLANK(A2871),"",SUMIF($A$3:$A2871,O$2,$B$3:$B2871))</f>
        <v/>
      </c>
      <c r="P2871" s="0" t="str">
        <f aca="false">IF(ISBLANK(A2871),"",SUMIF($A$3:$A2871,P$2,$B$3:$B2871))</f>
        <v/>
      </c>
      <c r="Q2871" s="0" t="str">
        <f aca="false">IF(ISBLANK(A2871),"",SUMIF($A$3:$A2871,Q$2,$B$3:$B2871))</f>
        <v/>
      </c>
      <c r="R2871" s="0" t="str">
        <f aca="false">IF(ISBLANK(A2871),"",SUMIF($A$3:$A2871,R$2,$B$3:$B2871))</f>
        <v/>
      </c>
      <c r="T2871" s="9" t="str">
        <f aca="false">IF(ISBLANK(A2871),"",IF($A2871=T$2,$C2871,T2870))</f>
        <v/>
      </c>
      <c r="U2871" s="9" t="str">
        <f aca="false">IF(ISBLANK(A2871),"",IF($A2871=U$2,$C2871,U2870))</f>
        <v/>
      </c>
      <c r="V2871" s="9" t="str">
        <f aca="false">IF(ISBLANK(A2871),"",IF($A2871=V$2,$C2871,V2870))</f>
        <v/>
      </c>
      <c r="W2871" s="9" t="str">
        <f aca="false">IF(ISBLANK(A2871),"",IF($A2871=W$2,$C2871,W2870))</f>
        <v/>
      </c>
    </row>
    <row r="2872" customFormat="false" ht="14.1" hidden="false" customHeight="false" outlineLevel="0" collapsed="false">
      <c r="H2872" s="8" t="n">
        <f aca="false">IF(ISBLANK(D2872),,LEFT(D2872,LEN(D2872)-6)*1)</f>
        <v>0</v>
      </c>
      <c r="I2872" s="9" t="str">
        <f aca="false">IF(ISBLANK(A2872),"",-B2872*C2872)</f>
        <v/>
      </c>
      <c r="J2872" s="9" t="str">
        <f aca="false">IF(ISBLANK(A2872),"",-SUM(I$3:I2872))</f>
        <v/>
      </c>
      <c r="K2872" s="9" t="str">
        <f aca="false">IF(ISBLANK(A2872),"",SUMPRODUCT(O2872:R2872,T2872:W2872)-J2872)</f>
        <v/>
      </c>
      <c r="L2872" s="5" t="str">
        <f aca="false">IF(ISBLANK(A2872),"",K2872/$M$1)</f>
        <v/>
      </c>
      <c r="M2872" s="5" t="str">
        <f aca="false">IF(ISBLANK(A2872),"",K2872/($M$1+SUM(K$3:K2871)))</f>
        <v/>
      </c>
      <c r="N2872" s="0" t="str">
        <f aca="false">IF(ISBLANK(A2872),"",IF(H2873=0,NETWORKDAYS($H$3,H2872,holiday!$B$2:$B$10),IF(DAY(H2872)&lt;DAY(H2873),NETWORKDAYS($H$3,H2872,holiday!$B$2:$B$10),0)))</f>
        <v/>
      </c>
      <c r="O2872" s="0" t="str">
        <f aca="false">IF(ISBLANK(A2872),"",SUMIF($A$3:$A2872,O$2,$B$3:$B2872))</f>
        <v/>
      </c>
      <c r="P2872" s="0" t="str">
        <f aca="false">IF(ISBLANK(A2872),"",SUMIF($A$3:$A2872,P$2,$B$3:$B2872))</f>
        <v/>
      </c>
      <c r="Q2872" s="0" t="str">
        <f aca="false">IF(ISBLANK(A2872),"",SUMIF($A$3:$A2872,Q$2,$B$3:$B2872))</f>
        <v/>
      </c>
      <c r="R2872" s="0" t="str">
        <f aca="false">IF(ISBLANK(A2872),"",SUMIF($A$3:$A2872,R$2,$B$3:$B2872))</f>
        <v/>
      </c>
      <c r="T2872" s="9" t="str">
        <f aca="false">IF(ISBLANK(A2872),"",IF($A2872=T$2,$C2872,T2871))</f>
        <v/>
      </c>
      <c r="U2872" s="9" t="str">
        <f aca="false">IF(ISBLANK(A2872),"",IF($A2872=U$2,$C2872,U2871))</f>
        <v/>
      </c>
      <c r="V2872" s="9" t="str">
        <f aca="false">IF(ISBLANK(A2872),"",IF($A2872=V$2,$C2872,V2871))</f>
        <v/>
      </c>
      <c r="W2872" s="9" t="str">
        <f aca="false">IF(ISBLANK(A2872),"",IF($A2872=W$2,$C2872,W2871))</f>
        <v/>
      </c>
    </row>
    <row r="2873" customFormat="false" ht="14.1" hidden="false" customHeight="false" outlineLevel="0" collapsed="false">
      <c r="H2873" s="8" t="n">
        <f aca="false">IF(ISBLANK(D2873),,LEFT(D2873,LEN(D2873)-6)*1)</f>
        <v>0</v>
      </c>
      <c r="I2873" s="9" t="str">
        <f aca="false">IF(ISBLANK(A2873),"",-B2873*C2873)</f>
        <v/>
      </c>
      <c r="J2873" s="9" t="str">
        <f aca="false">IF(ISBLANK(A2873),"",-SUM(I$3:I2873))</f>
        <v/>
      </c>
      <c r="K2873" s="9" t="str">
        <f aca="false">IF(ISBLANK(A2873),"",SUMPRODUCT(O2873:R2873,T2873:W2873)-J2873)</f>
        <v/>
      </c>
      <c r="L2873" s="5" t="str">
        <f aca="false">IF(ISBLANK(A2873),"",K2873/$M$1)</f>
        <v/>
      </c>
      <c r="M2873" s="5" t="str">
        <f aca="false">IF(ISBLANK(A2873),"",K2873/($M$1+SUM(K$3:K2872)))</f>
        <v/>
      </c>
      <c r="N2873" s="0" t="str">
        <f aca="false">IF(ISBLANK(A2873),"",IF(H2874=0,NETWORKDAYS($H$3,H2873,holiday!$B$2:$B$10),IF(DAY(H2873)&lt;DAY(H2874),NETWORKDAYS($H$3,H2873,holiday!$B$2:$B$10),0)))</f>
        <v/>
      </c>
      <c r="O2873" s="0" t="str">
        <f aca="false">IF(ISBLANK(A2873),"",SUMIF($A$3:$A2873,O$2,$B$3:$B2873))</f>
        <v/>
      </c>
      <c r="P2873" s="0" t="str">
        <f aca="false">IF(ISBLANK(A2873),"",SUMIF($A$3:$A2873,P$2,$B$3:$B2873))</f>
        <v/>
      </c>
      <c r="Q2873" s="0" t="str">
        <f aca="false">IF(ISBLANK(A2873),"",SUMIF($A$3:$A2873,Q$2,$B$3:$B2873))</f>
        <v/>
      </c>
      <c r="R2873" s="0" t="str">
        <f aca="false">IF(ISBLANK(A2873),"",SUMIF($A$3:$A2873,R$2,$B$3:$B2873))</f>
        <v/>
      </c>
      <c r="T2873" s="9" t="str">
        <f aca="false">IF(ISBLANK(A2873),"",IF($A2873=T$2,$C2873,T2872))</f>
        <v/>
      </c>
      <c r="U2873" s="9" t="str">
        <f aca="false">IF(ISBLANK(A2873),"",IF($A2873=U$2,$C2873,U2872))</f>
        <v/>
      </c>
      <c r="V2873" s="9" t="str">
        <f aca="false">IF(ISBLANK(A2873),"",IF($A2873=V$2,$C2873,V2872))</f>
        <v/>
      </c>
      <c r="W2873" s="9" t="str">
        <f aca="false">IF(ISBLANK(A2873),"",IF($A2873=W$2,$C2873,W2872))</f>
        <v/>
      </c>
    </row>
    <row r="2874" customFormat="false" ht="14.1" hidden="false" customHeight="false" outlineLevel="0" collapsed="false">
      <c r="H2874" s="8" t="n">
        <f aca="false">IF(ISBLANK(D2874),,LEFT(D2874,LEN(D2874)-6)*1)</f>
        <v>0</v>
      </c>
      <c r="I2874" s="9" t="str">
        <f aca="false">IF(ISBLANK(A2874),"",-B2874*C2874)</f>
        <v/>
      </c>
      <c r="J2874" s="9" t="str">
        <f aca="false">IF(ISBLANK(A2874),"",-SUM(I$3:I2874))</f>
        <v/>
      </c>
      <c r="K2874" s="9" t="str">
        <f aca="false">IF(ISBLANK(A2874),"",SUMPRODUCT(O2874:R2874,T2874:W2874)-J2874)</f>
        <v/>
      </c>
      <c r="L2874" s="5" t="str">
        <f aca="false">IF(ISBLANK(A2874),"",K2874/$M$1)</f>
        <v/>
      </c>
      <c r="M2874" s="5" t="str">
        <f aca="false">IF(ISBLANK(A2874),"",K2874/($M$1+SUM(K$3:K2873)))</f>
        <v/>
      </c>
      <c r="N2874" s="0" t="str">
        <f aca="false">IF(ISBLANK(A2874),"",IF(H2875=0,NETWORKDAYS($H$3,H2874,holiday!$B$2:$B$10),IF(DAY(H2874)&lt;DAY(H2875),NETWORKDAYS($H$3,H2874,holiday!$B$2:$B$10),0)))</f>
        <v/>
      </c>
      <c r="O2874" s="0" t="str">
        <f aca="false">IF(ISBLANK(A2874),"",SUMIF($A$3:$A2874,O$2,$B$3:$B2874))</f>
        <v/>
      </c>
      <c r="P2874" s="0" t="str">
        <f aca="false">IF(ISBLANK(A2874),"",SUMIF($A$3:$A2874,P$2,$B$3:$B2874))</f>
        <v/>
      </c>
      <c r="Q2874" s="0" t="str">
        <f aca="false">IF(ISBLANK(A2874),"",SUMIF($A$3:$A2874,Q$2,$B$3:$B2874))</f>
        <v/>
      </c>
      <c r="R2874" s="0" t="str">
        <f aca="false">IF(ISBLANK(A2874),"",SUMIF($A$3:$A2874,R$2,$B$3:$B2874))</f>
        <v/>
      </c>
      <c r="T2874" s="9" t="str">
        <f aca="false">IF(ISBLANK(A2874),"",IF($A2874=T$2,$C2874,T2873))</f>
        <v/>
      </c>
      <c r="U2874" s="9" t="str">
        <f aca="false">IF(ISBLANK(A2874),"",IF($A2874=U$2,$C2874,U2873))</f>
        <v/>
      </c>
      <c r="V2874" s="9" t="str">
        <f aca="false">IF(ISBLANK(A2874),"",IF($A2874=V$2,$C2874,V2873))</f>
        <v/>
      </c>
      <c r="W2874" s="9" t="str">
        <f aca="false">IF(ISBLANK(A2874),"",IF($A2874=W$2,$C2874,W2873))</f>
        <v/>
      </c>
    </row>
    <row r="2875" customFormat="false" ht="14.1" hidden="false" customHeight="false" outlineLevel="0" collapsed="false">
      <c r="H2875" s="8" t="n">
        <f aca="false">IF(ISBLANK(D2875),,LEFT(D2875,LEN(D2875)-6)*1)</f>
        <v>0</v>
      </c>
      <c r="I2875" s="9" t="str">
        <f aca="false">IF(ISBLANK(A2875),"",-B2875*C2875)</f>
        <v/>
      </c>
      <c r="J2875" s="9" t="str">
        <f aca="false">IF(ISBLANK(A2875),"",-SUM(I$3:I2875))</f>
        <v/>
      </c>
      <c r="K2875" s="9" t="str">
        <f aca="false">IF(ISBLANK(A2875),"",SUMPRODUCT(O2875:R2875,T2875:W2875)-J2875)</f>
        <v/>
      </c>
      <c r="L2875" s="5" t="str">
        <f aca="false">IF(ISBLANK(A2875),"",K2875/$M$1)</f>
        <v/>
      </c>
      <c r="M2875" s="5" t="str">
        <f aca="false">IF(ISBLANK(A2875),"",K2875/($M$1+SUM(K$3:K2874)))</f>
        <v/>
      </c>
      <c r="N2875" s="0" t="str">
        <f aca="false">IF(ISBLANK(A2875),"",IF(H2876=0,NETWORKDAYS($H$3,H2875,holiday!$B$2:$B$10),IF(DAY(H2875)&lt;DAY(H2876),NETWORKDAYS($H$3,H2875,holiday!$B$2:$B$10),0)))</f>
        <v/>
      </c>
      <c r="O2875" s="0" t="str">
        <f aca="false">IF(ISBLANK(A2875),"",SUMIF($A$3:$A2875,O$2,$B$3:$B2875))</f>
        <v/>
      </c>
      <c r="P2875" s="0" t="str">
        <f aca="false">IF(ISBLANK(A2875),"",SUMIF($A$3:$A2875,P$2,$B$3:$B2875))</f>
        <v/>
      </c>
      <c r="Q2875" s="0" t="str">
        <f aca="false">IF(ISBLANK(A2875),"",SUMIF($A$3:$A2875,Q$2,$B$3:$B2875))</f>
        <v/>
      </c>
      <c r="R2875" s="0" t="str">
        <f aca="false">IF(ISBLANK(A2875),"",SUMIF($A$3:$A2875,R$2,$B$3:$B2875))</f>
        <v/>
      </c>
      <c r="T2875" s="9" t="str">
        <f aca="false">IF(ISBLANK(A2875),"",IF($A2875=T$2,$C2875,T2874))</f>
        <v/>
      </c>
      <c r="U2875" s="9" t="str">
        <f aca="false">IF(ISBLANK(A2875),"",IF($A2875=U$2,$C2875,U2874))</f>
        <v/>
      </c>
      <c r="V2875" s="9" t="str">
        <f aca="false">IF(ISBLANK(A2875),"",IF($A2875=V$2,$C2875,V2874))</f>
        <v/>
      </c>
      <c r="W2875" s="9" t="str">
        <f aca="false">IF(ISBLANK(A2875),"",IF($A2875=W$2,$C2875,W2874))</f>
        <v/>
      </c>
    </row>
    <row r="2876" customFormat="false" ht="14.1" hidden="false" customHeight="false" outlineLevel="0" collapsed="false">
      <c r="H2876" s="8" t="n">
        <f aca="false">IF(ISBLANK(D2876),,LEFT(D2876,LEN(D2876)-6)*1)</f>
        <v>0</v>
      </c>
      <c r="I2876" s="9" t="str">
        <f aca="false">IF(ISBLANK(A2876),"",-B2876*C2876)</f>
        <v/>
      </c>
      <c r="J2876" s="9" t="str">
        <f aca="false">IF(ISBLANK(A2876),"",-SUM(I$3:I2876))</f>
        <v/>
      </c>
      <c r="K2876" s="9" t="str">
        <f aca="false">IF(ISBLANK(A2876),"",SUMPRODUCT(O2876:R2876,T2876:W2876)-J2876)</f>
        <v/>
      </c>
      <c r="L2876" s="5" t="str">
        <f aca="false">IF(ISBLANK(A2876),"",K2876/$M$1)</f>
        <v/>
      </c>
      <c r="M2876" s="5" t="str">
        <f aca="false">IF(ISBLANK(A2876),"",K2876/($M$1+SUM(K$3:K2875)))</f>
        <v/>
      </c>
      <c r="N2876" s="0" t="str">
        <f aca="false">IF(ISBLANK(A2876),"",IF(H2877=0,NETWORKDAYS($H$3,H2876,holiday!$B$2:$B$10),IF(DAY(H2876)&lt;DAY(H2877),NETWORKDAYS($H$3,H2876,holiday!$B$2:$B$10),0)))</f>
        <v/>
      </c>
      <c r="O2876" s="0" t="str">
        <f aca="false">IF(ISBLANK(A2876),"",SUMIF($A$3:$A2876,O$2,$B$3:$B2876))</f>
        <v/>
      </c>
      <c r="P2876" s="0" t="str">
        <f aca="false">IF(ISBLANK(A2876),"",SUMIF($A$3:$A2876,P$2,$B$3:$B2876))</f>
        <v/>
      </c>
      <c r="Q2876" s="0" t="str">
        <f aca="false">IF(ISBLANK(A2876),"",SUMIF($A$3:$A2876,Q$2,$B$3:$B2876))</f>
        <v/>
      </c>
      <c r="R2876" s="0" t="str">
        <f aca="false">IF(ISBLANK(A2876),"",SUMIF($A$3:$A2876,R$2,$B$3:$B2876))</f>
        <v/>
      </c>
      <c r="T2876" s="9" t="str">
        <f aca="false">IF(ISBLANK(A2876),"",IF($A2876=T$2,$C2876,T2875))</f>
        <v/>
      </c>
      <c r="U2876" s="9" t="str">
        <f aca="false">IF(ISBLANK(A2876),"",IF($A2876=U$2,$C2876,U2875))</f>
        <v/>
      </c>
      <c r="V2876" s="9" t="str">
        <f aca="false">IF(ISBLANK(A2876),"",IF($A2876=V$2,$C2876,V2875))</f>
        <v/>
      </c>
      <c r="W2876" s="9" t="str">
        <f aca="false">IF(ISBLANK(A2876),"",IF($A2876=W$2,$C2876,W2875))</f>
        <v/>
      </c>
    </row>
    <row r="2877" customFormat="false" ht="14.1" hidden="false" customHeight="false" outlineLevel="0" collapsed="false">
      <c r="H2877" s="8" t="n">
        <f aca="false">IF(ISBLANK(D2877),,LEFT(D2877,LEN(D2877)-6)*1)</f>
        <v>0</v>
      </c>
      <c r="I2877" s="9" t="str">
        <f aca="false">IF(ISBLANK(A2877),"",-B2877*C2877)</f>
        <v/>
      </c>
      <c r="J2877" s="9" t="str">
        <f aca="false">IF(ISBLANK(A2877),"",-SUM(I$3:I2877))</f>
        <v/>
      </c>
      <c r="K2877" s="9" t="str">
        <f aca="false">IF(ISBLANK(A2877),"",SUMPRODUCT(O2877:R2877,T2877:W2877)-J2877)</f>
        <v/>
      </c>
      <c r="L2877" s="5" t="str">
        <f aca="false">IF(ISBLANK(A2877),"",K2877/$M$1)</f>
        <v/>
      </c>
      <c r="M2877" s="5" t="str">
        <f aca="false">IF(ISBLANK(A2877),"",K2877/($M$1+SUM(K$3:K2876)))</f>
        <v/>
      </c>
      <c r="N2877" s="0" t="str">
        <f aca="false">IF(ISBLANK(A2877),"",IF(H2878=0,NETWORKDAYS($H$3,H2877,holiday!$B$2:$B$10),IF(DAY(H2877)&lt;DAY(H2878),NETWORKDAYS($H$3,H2877,holiday!$B$2:$B$10),0)))</f>
        <v/>
      </c>
      <c r="O2877" s="0" t="str">
        <f aca="false">IF(ISBLANK(A2877),"",SUMIF($A$3:$A2877,O$2,$B$3:$B2877))</f>
        <v/>
      </c>
      <c r="P2877" s="0" t="str">
        <f aca="false">IF(ISBLANK(A2877),"",SUMIF($A$3:$A2877,P$2,$B$3:$B2877))</f>
        <v/>
      </c>
      <c r="Q2877" s="0" t="str">
        <f aca="false">IF(ISBLANK(A2877),"",SUMIF($A$3:$A2877,Q$2,$B$3:$B2877))</f>
        <v/>
      </c>
      <c r="R2877" s="0" t="str">
        <f aca="false">IF(ISBLANK(A2877),"",SUMIF($A$3:$A2877,R$2,$B$3:$B2877))</f>
        <v/>
      </c>
      <c r="T2877" s="9" t="str">
        <f aca="false">IF(ISBLANK(A2877),"",IF($A2877=T$2,$C2877,T2876))</f>
        <v/>
      </c>
      <c r="U2877" s="9" t="str">
        <f aca="false">IF(ISBLANK(A2877),"",IF($A2877=U$2,$C2877,U2876))</f>
        <v/>
      </c>
      <c r="V2877" s="9" t="str">
        <f aca="false">IF(ISBLANK(A2877),"",IF($A2877=V$2,$C2877,V2876))</f>
        <v/>
      </c>
      <c r="W2877" s="9" t="str">
        <f aca="false">IF(ISBLANK(A2877),"",IF($A2877=W$2,$C2877,W2876))</f>
        <v/>
      </c>
    </row>
    <row r="2878" customFormat="false" ht="14.1" hidden="false" customHeight="false" outlineLevel="0" collapsed="false">
      <c r="H2878" s="8" t="n">
        <f aca="false">IF(ISBLANK(D2878),,LEFT(D2878,LEN(D2878)-6)*1)</f>
        <v>0</v>
      </c>
      <c r="I2878" s="9" t="str">
        <f aca="false">IF(ISBLANK(A2878),"",-B2878*C2878)</f>
        <v/>
      </c>
      <c r="J2878" s="9" t="str">
        <f aca="false">IF(ISBLANK(A2878),"",-SUM(I$3:I2878))</f>
        <v/>
      </c>
      <c r="K2878" s="9" t="str">
        <f aca="false">IF(ISBLANK(A2878),"",SUMPRODUCT(O2878:R2878,T2878:W2878)-J2878)</f>
        <v/>
      </c>
      <c r="L2878" s="5" t="str">
        <f aca="false">IF(ISBLANK(A2878),"",K2878/$M$1)</f>
        <v/>
      </c>
      <c r="M2878" s="5" t="str">
        <f aca="false">IF(ISBLANK(A2878),"",K2878/($M$1+SUM(K$3:K2877)))</f>
        <v/>
      </c>
      <c r="N2878" s="0" t="str">
        <f aca="false">IF(ISBLANK(A2878),"",IF(H2879=0,NETWORKDAYS($H$3,H2878,holiday!$B$2:$B$10),IF(DAY(H2878)&lt;DAY(H2879),NETWORKDAYS($H$3,H2878,holiday!$B$2:$B$10),0)))</f>
        <v/>
      </c>
      <c r="O2878" s="0" t="str">
        <f aca="false">IF(ISBLANK(A2878),"",SUMIF($A$3:$A2878,O$2,$B$3:$B2878))</f>
        <v/>
      </c>
      <c r="P2878" s="0" t="str">
        <f aca="false">IF(ISBLANK(A2878),"",SUMIF($A$3:$A2878,P$2,$B$3:$B2878))</f>
        <v/>
      </c>
      <c r="Q2878" s="0" t="str">
        <f aca="false">IF(ISBLANK(A2878),"",SUMIF($A$3:$A2878,Q$2,$B$3:$B2878))</f>
        <v/>
      </c>
      <c r="R2878" s="0" t="str">
        <f aca="false">IF(ISBLANK(A2878),"",SUMIF($A$3:$A2878,R$2,$B$3:$B2878))</f>
        <v/>
      </c>
      <c r="T2878" s="9" t="str">
        <f aca="false">IF(ISBLANK(A2878),"",IF($A2878=T$2,$C2878,T2877))</f>
        <v/>
      </c>
      <c r="U2878" s="9" t="str">
        <f aca="false">IF(ISBLANK(A2878),"",IF($A2878=U$2,$C2878,U2877))</f>
        <v/>
      </c>
      <c r="V2878" s="9" t="str">
        <f aca="false">IF(ISBLANK(A2878),"",IF($A2878=V$2,$C2878,V2877))</f>
        <v/>
      </c>
      <c r="W2878" s="9" t="str">
        <f aca="false">IF(ISBLANK(A2878),"",IF($A2878=W$2,$C2878,W2877))</f>
        <v/>
      </c>
    </row>
    <row r="2879" customFormat="false" ht="14.1" hidden="false" customHeight="false" outlineLevel="0" collapsed="false">
      <c r="H2879" s="8" t="n">
        <f aca="false">IF(ISBLANK(D2879),,LEFT(D2879,LEN(D2879)-6)*1)</f>
        <v>0</v>
      </c>
      <c r="I2879" s="9" t="str">
        <f aca="false">IF(ISBLANK(A2879),"",-B2879*C2879)</f>
        <v/>
      </c>
      <c r="J2879" s="9" t="str">
        <f aca="false">IF(ISBLANK(A2879),"",-SUM(I$3:I2879))</f>
        <v/>
      </c>
      <c r="K2879" s="9" t="str">
        <f aca="false">IF(ISBLANK(A2879),"",SUMPRODUCT(O2879:R2879,T2879:W2879)-J2879)</f>
        <v/>
      </c>
      <c r="L2879" s="5" t="str">
        <f aca="false">IF(ISBLANK(A2879),"",K2879/$M$1)</f>
        <v/>
      </c>
      <c r="M2879" s="5" t="str">
        <f aca="false">IF(ISBLANK(A2879),"",K2879/($M$1+SUM(K$3:K2878)))</f>
        <v/>
      </c>
      <c r="N2879" s="0" t="str">
        <f aca="false">IF(ISBLANK(A2879),"",IF(H2880=0,NETWORKDAYS($H$3,H2879,holiday!$B$2:$B$10),IF(DAY(H2879)&lt;DAY(H2880),NETWORKDAYS($H$3,H2879,holiday!$B$2:$B$10),0)))</f>
        <v/>
      </c>
      <c r="O2879" s="0" t="str">
        <f aca="false">IF(ISBLANK(A2879),"",SUMIF($A$3:$A2879,O$2,$B$3:$B2879))</f>
        <v/>
      </c>
      <c r="P2879" s="0" t="str">
        <f aca="false">IF(ISBLANK(A2879),"",SUMIF($A$3:$A2879,P$2,$B$3:$B2879))</f>
        <v/>
      </c>
      <c r="Q2879" s="0" t="str">
        <f aca="false">IF(ISBLANK(A2879),"",SUMIF($A$3:$A2879,Q$2,$B$3:$B2879))</f>
        <v/>
      </c>
      <c r="R2879" s="0" t="str">
        <f aca="false">IF(ISBLANK(A2879),"",SUMIF($A$3:$A2879,R$2,$B$3:$B2879))</f>
        <v/>
      </c>
      <c r="T2879" s="9" t="str">
        <f aca="false">IF(ISBLANK(A2879),"",IF($A2879=T$2,$C2879,T2878))</f>
        <v/>
      </c>
      <c r="U2879" s="9" t="str">
        <f aca="false">IF(ISBLANK(A2879),"",IF($A2879=U$2,$C2879,U2878))</f>
        <v/>
      </c>
      <c r="V2879" s="9" t="str">
        <f aca="false">IF(ISBLANK(A2879),"",IF($A2879=V$2,$C2879,V2878))</f>
        <v/>
      </c>
      <c r="W2879" s="9" t="str">
        <f aca="false">IF(ISBLANK(A2879),"",IF($A2879=W$2,$C2879,W2878))</f>
        <v/>
      </c>
    </row>
    <row r="2880" customFormat="false" ht="14.1" hidden="false" customHeight="false" outlineLevel="0" collapsed="false">
      <c r="H2880" s="8" t="n">
        <f aca="false">IF(ISBLANK(D2880),,LEFT(D2880,LEN(D2880)-6)*1)</f>
        <v>0</v>
      </c>
      <c r="I2880" s="9" t="str">
        <f aca="false">IF(ISBLANK(A2880),"",-B2880*C2880)</f>
        <v/>
      </c>
      <c r="J2880" s="9" t="str">
        <f aca="false">IF(ISBLANK(A2880),"",-SUM(I$3:I2880))</f>
        <v/>
      </c>
      <c r="K2880" s="9" t="str">
        <f aca="false">IF(ISBLANK(A2880),"",SUMPRODUCT(O2880:R2880,T2880:W2880)-J2880)</f>
        <v/>
      </c>
      <c r="L2880" s="5" t="str">
        <f aca="false">IF(ISBLANK(A2880),"",K2880/$M$1)</f>
        <v/>
      </c>
      <c r="M2880" s="5" t="str">
        <f aca="false">IF(ISBLANK(A2880),"",K2880/($M$1+SUM(K$3:K2879)))</f>
        <v/>
      </c>
      <c r="N2880" s="0" t="str">
        <f aca="false">IF(ISBLANK(A2880),"",IF(H2881=0,NETWORKDAYS($H$3,H2880,holiday!$B$2:$B$10),IF(DAY(H2880)&lt;DAY(H2881),NETWORKDAYS($H$3,H2880,holiday!$B$2:$B$10),0)))</f>
        <v/>
      </c>
      <c r="O2880" s="0" t="str">
        <f aca="false">IF(ISBLANK(A2880),"",SUMIF($A$3:$A2880,O$2,$B$3:$B2880))</f>
        <v/>
      </c>
      <c r="P2880" s="0" t="str">
        <f aca="false">IF(ISBLANK(A2880),"",SUMIF($A$3:$A2880,P$2,$B$3:$B2880))</f>
        <v/>
      </c>
      <c r="Q2880" s="0" t="str">
        <f aca="false">IF(ISBLANK(A2880),"",SUMIF($A$3:$A2880,Q$2,$B$3:$B2880))</f>
        <v/>
      </c>
      <c r="R2880" s="0" t="str">
        <f aca="false">IF(ISBLANK(A2880),"",SUMIF($A$3:$A2880,R$2,$B$3:$B2880))</f>
        <v/>
      </c>
      <c r="T2880" s="9" t="str">
        <f aca="false">IF(ISBLANK(A2880),"",IF($A2880=T$2,$C2880,T2879))</f>
        <v/>
      </c>
      <c r="U2880" s="9" t="str">
        <f aca="false">IF(ISBLANK(A2880),"",IF($A2880=U$2,$C2880,U2879))</f>
        <v/>
      </c>
      <c r="V2880" s="9" t="str">
        <f aca="false">IF(ISBLANK(A2880),"",IF($A2880=V$2,$C2880,V2879))</f>
        <v/>
      </c>
      <c r="W2880" s="9" t="str">
        <f aca="false">IF(ISBLANK(A2880),"",IF($A2880=W$2,$C2880,W2879))</f>
        <v/>
      </c>
    </row>
    <row r="2881" customFormat="false" ht="14.1" hidden="false" customHeight="false" outlineLevel="0" collapsed="false">
      <c r="H2881" s="8" t="n">
        <f aca="false">IF(ISBLANK(D2881),,LEFT(D2881,LEN(D2881)-6)*1)</f>
        <v>0</v>
      </c>
      <c r="I2881" s="9" t="str">
        <f aca="false">IF(ISBLANK(A2881),"",-B2881*C2881)</f>
        <v/>
      </c>
      <c r="J2881" s="9" t="str">
        <f aca="false">IF(ISBLANK(A2881),"",-SUM(I$3:I2881))</f>
        <v/>
      </c>
      <c r="K2881" s="9" t="str">
        <f aca="false">IF(ISBLANK(A2881),"",SUMPRODUCT(O2881:R2881,T2881:W2881)-J2881)</f>
        <v/>
      </c>
      <c r="L2881" s="5" t="str">
        <f aca="false">IF(ISBLANK(A2881),"",K2881/$M$1)</f>
        <v/>
      </c>
      <c r="M2881" s="5" t="str">
        <f aca="false">IF(ISBLANK(A2881),"",K2881/($M$1+SUM(K$3:K2880)))</f>
        <v/>
      </c>
      <c r="N2881" s="0" t="str">
        <f aca="false">IF(ISBLANK(A2881),"",IF(H2882=0,NETWORKDAYS($H$3,H2881,holiday!$B$2:$B$10),IF(DAY(H2881)&lt;DAY(H2882),NETWORKDAYS($H$3,H2881,holiday!$B$2:$B$10),0)))</f>
        <v/>
      </c>
      <c r="O2881" s="0" t="str">
        <f aca="false">IF(ISBLANK(A2881),"",SUMIF($A$3:$A2881,O$2,$B$3:$B2881))</f>
        <v/>
      </c>
      <c r="P2881" s="0" t="str">
        <f aca="false">IF(ISBLANK(A2881),"",SUMIF($A$3:$A2881,P$2,$B$3:$B2881))</f>
        <v/>
      </c>
      <c r="Q2881" s="0" t="str">
        <f aca="false">IF(ISBLANK(A2881),"",SUMIF($A$3:$A2881,Q$2,$B$3:$B2881))</f>
        <v/>
      </c>
      <c r="R2881" s="0" t="str">
        <f aca="false">IF(ISBLANK(A2881),"",SUMIF($A$3:$A2881,R$2,$B$3:$B2881))</f>
        <v/>
      </c>
      <c r="T2881" s="9" t="str">
        <f aca="false">IF(ISBLANK(A2881),"",IF($A2881=T$2,$C2881,T2880))</f>
        <v/>
      </c>
      <c r="U2881" s="9" t="str">
        <f aca="false">IF(ISBLANK(A2881),"",IF($A2881=U$2,$C2881,U2880))</f>
        <v/>
      </c>
      <c r="V2881" s="9" t="str">
        <f aca="false">IF(ISBLANK(A2881),"",IF($A2881=V$2,$C2881,V2880))</f>
        <v/>
      </c>
      <c r="W2881" s="9" t="str">
        <f aca="false">IF(ISBLANK(A2881),"",IF($A2881=W$2,$C2881,W2880))</f>
        <v/>
      </c>
    </row>
    <row r="2882" customFormat="false" ht="14.1" hidden="false" customHeight="false" outlineLevel="0" collapsed="false">
      <c r="H2882" s="8" t="n">
        <f aca="false">IF(ISBLANK(D2882),,LEFT(D2882,LEN(D2882)-6)*1)</f>
        <v>0</v>
      </c>
      <c r="I2882" s="9" t="str">
        <f aca="false">IF(ISBLANK(A2882),"",-B2882*C2882)</f>
        <v/>
      </c>
      <c r="J2882" s="9" t="str">
        <f aca="false">IF(ISBLANK(A2882),"",-SUM(I$3:I2882))</f>
        <v/>
      </c>
      <c r="K2882" s="9" t="str">
        <f aca="false">IF(ISBLANK(A2882),"",SUMPRODUCT(O2882:R2882,T2882:W2882)-J2882)</f>
        <v/>
      </c>
      <c r="L2882" s="5" t="str">
        <f aca="false">IF(ISBLANK(A2882),"",K2882/$M$1)</f>
        <v/>
      </c>
      <c r="M2882" s="5" t="str">
        <f aca="false">IF(ISBLANK(A2882),"",K2882/($M$1+SUM(K$3:K2881)))</f>
        <v/>
      </c>
      <c r="N2882" s="0" t="str">
        <f aca="false">IF(ISBLANK(A2882),"",IF(H2883=0,NETWORKDAYS($H$3,H2882,holiday!$B$2:$B$10),IF(DAY(H2882)&lt;DAY(H2883),NETWORKDAYS($H$3,H2882,holiday!$B$2:$B$10),0)))</f>
        <v/>
      </c>
      <c r="O2882" s="0" t="str">
        <f aca="false">IF(ISBLANK(A2882),"",SUMIF($A$3:$A2882,O$2,$B$3:$B2882))</f>
        <v/>
      </c>
      <c r="P2882" s="0" t="str">
        <f aca="false">IF(ISBLANK(A2882),"",SUMIF($A$3:$A2882,P$2,$B$3:$B2882))</f>
        <v/>
      </c>
      <c r="Q2882" s="0" t="str">
        <f aca="false">IF(ISBLANK(A2882),"",SUMIF($A$3:$A2882,Q$2,$B$3:$B2882))</f>
        <v/>
      </c>
      <c r="R2882" s="0" t="str">
        <f aca="false">IF(ISBLANK(A2882),"",SUMIF($A$3:$A2882,R$2,$B$3:$B2882))</f>
        <v/>
      </c>
      <c r="T2882" s="9" t="str">
        <f aca="false">IF(ISBLANK(A2882),"",IF($A2882=T$2,$C2882,T2881))</f>
        <v/>
      </c>
      <c r="U2882" s="9" t="str">
        <f aca="false">IF(ISBLANK(A2882),"",IF($A2882=U$2,$C2882,U2881))</f>
        <v/>
      </c>
      <c r="V2882" s="9" t="str">
        <f aca="false">IF(ISBLANK(A2882),"",IF($A2882=V$2,$C2882,V2881))</f>
        <v/>
      </c>
      <c r="W2882" s="9" t="str">
        <f aca="false">IF(ISBLANK(A2882),"",IF($A2882=W$2,$C2882,W2881))</f>
        <v/>
      </c>
    </row>
    <row r="2883" customFormat="false" ht="14.1" hidden="false" customHeight="false" outlineLevel="0" collapsed="false">
      <c r="H2883" s="8" t="n">
        <f aca="false">IF(ISBLANK(D2883),,LEFT(D2883,LEN(D2883)-6)*1)</f>
        <v>0</v>
      </c>
      <c r="I2883" s="9" t="str">
        <f aca="false">IF(ISBLANK(A2883),"",-B2883*C2883)</f>
        <v/>
      </c>
      <c r="J2883" s="9" t="str">
        <f aca="false">IF(ISBLANK(A2883),"",-SUM(I$3:I2883))</f>
        <v/>
      </c>
      <c r="K2883" s="9" t="str">
        <f aca="false">IF(ISBLANK(A2883),"",SUMPRODUCT(O2883:R2883,T2883:W2883)-J2883)</f>
        <v/>
      </c>
      <c r="L2883" s="5" t="str">
        <f aca="false">IF(ISBLANK(A2883),"",K2883/$M$1)</f>
        <v/>
      </c>
      <c r="M2883" s="5" t="str">
        <f aca="false">IF(ISBLANK(A2883),"",K2883/($M$1+SUM(K$3:K2882)))</f>
        <v/>
      </c>
      <c r="N2883" s="0" t="str">
        <f aca="false">IF(ISBLANK(A2883),"",IF(H2884=0,NETWORKDAYS($H$3,H2883,holiday!$B$2:$B$10),IF(DAY(H2883)&lt;DAY(H2884),NETWORKDAYS($H$3,H2883,holiday!$B$2:$B$10),0)))</f>
        <v/>
      </c>
      <c r="O2883" s="0" t="str">
        <f aca="false">IF(ISBLANK(A2883),"",SUMIF($A$3:$A2883,O$2,$B$3:$B2883))</f>
        <v/>
      </c>
      <c r="P2883" s="0" t="str">
        <f aca="false">IF(ISBLANK(A2883),"",SUMIF($A$3:$A2883,P$2,$B$3:$B2883))</f>
        <v/>
      </c>
      <c r="Q2883" s="0" t="str">
        <f aca="false">IF(ISBLANK(A2883),"",SUMIF($A$3:$A2883,Q$2,$B$3:$B2883))</f>
        <v/>
      </c>
      <c r="R2883" s="0" t="str">
        <f aca="false">IF(ISBLANK(A2883),"",SUMIF($A$3:$A2883,R$2,$B$3:$B2883))</f>
        <v/>
      </c>
      <c r="T2883" s="9" t="str">
        <f aca="false">IF(ISBLANK(A2883),"",IF($A2883=T$2,$C2883,T2882))</f>
        <v/>
      </c>
      <c r="U2883" s="9" t="str">
        <f aca="false">IF(ISBLANK(A2883),"",IF($A2883=U$2,$C2883,U2882))</f>
        <v/>
      </c>
      <c r="V2883" s="9" t="str">
        <f aca="false">IF(ISBLANK(A2883),"",IF($A2883=V$2,$C2883,V2882))</f>
        <v/>
      </c>
      <c r="W2883" s="9" t="str">
        <f aca="false">IF(ISBLANK(A2883),"",IF($A2883=W$2,$C2883,W2882))</f>
        <v/>
      </c>
    </row>
    <row r="2884" customFormat="false" ht="14.1" hidden="false" customHeight="false" outlineLevel="0" collapsed="false">
      <c r="H2884" s="8" t="n">
        <f aca="false">IF(ISBLANK(D2884),,LEFT(D2884,LEN(D2884)-6)*1)</f>
        <v>0</v>
      </c>
      <c r="I2884" s="9" t="str">
        <f aca="false">IF(ISBLANK(A2884),"",-B2884*C2884)</f>
        <v/>
      </c>
      <c r="J2884" s="9" t="str">
        <f aca="false">IF(ISBLANK(A2884),"",-SUM(I$3:I2884))</f>
        <v/>
      </c>
      <c r="K2884" s="9" t="str">
        <f aca="false">IF(ISBLANK(A2884),"",SUMPRODUCT(O2884:R2884,T2884:W2884)-J2884)</f>
        <v/>
      </c>
      <c r="L2884" s="5" t="str">
        <f aca="false">IF(ISBLANK(A2884),"",K2884/$M$1)</f>
        <v/>
      </c>
      <c r="M2884" s="5" t="str">
        <f aca="false">IF(ISBLANK(A2884),"",K2884/($M$1+SUM(K$3:K2883)))</f>
        <v/>
      </c>
      <c r="N2884" s="0" t="str">
        <f aca="false">IF(ISBLANK(A2884),"",IF(H2885=0,NETWORKDAYS($H$3,H2884,holiday!$B$2:$B$10),IF(DAY(H2884)&lt;DAY(H2885),NETWORKDAYS($H$3,H2884,holiday!$B$2:$B$10),0)))</f>
        <v/>
      </c>
      <c r="O2884" s="0" t="str">
        <f aca="false">IF(ISBLANK(A2884),"",SUMIF($A$3:$A2884,O$2,$B$3:$B2884))</f>
        <v/>
      </c>
      <c r="P2884" s="0" t="str">
        <f aca="false">IF(ISBLANK(A2884),"",SUMIF($A$3:$A2884,P$2,$B$3:$B2884))</f>
        <v/>
      </c>
      <c r="Q2884" s="0" t="str">
        <f aca="false">IF(ISBLANK(A2884),"",SUMIF($A$3:$A2884,Q$2,$B$3:$B2884))</f>
        <v/>
      </c>
      <c r="R2884" s="0" t="str">
        <f aca="false">IF(ISBLANK(A2884),"",SUMIF($A$3:$A2884,R$2,$B$3:$B2884))</f>
        <v/>
      </c>
      <c r="T2884" s="9" t="str">
        <f aca="false">IF(ISBLANK(A2884),"",IF($A2884=T$2,$C2884,T2883))</f>
        <v/>
      </c>
      <c r="U2884" s="9" t="str">
        <f aca="false">IF(ISBLANK(A2884),"",IF($A2884=U$2,$C2884,U2883))</f>
        <v/>
      </c>
      <c r="V2884" s="9" t="str">
        <f aca="false">IF(ISBLANK(A2884),"",IF($A2884=V$2,$C2884,V2883))</f>
        <v/>
      </c>
      <c r="W2884" s="9" t="str">
        <f aca="false">IF(ISBLANK(A2884),"",IF($A2884=W$2,$C2884,W2883))</f>
        <v/>
      </c>
    </row>
    <row r="2885" customFormat="false" ht="14.1" hidden="false" customHeight="false" outlineLevel="0" collapsed="false">
      <c r="H2885" s="8" t="n">
        <f aca="false">IF(ISBLANK(D2885),,LEFT(D2885,LEN(D2885)-6)*1)</f>
        <v>0</v>
      </c>
      <c r="I2885" s="9" t="str">
        <f aca="false">IF(ISBLANK(A2885),"",-B2885*C2885)</f>
        <v/>
      </c>
      <c r="J2885" s="9" t="str">
        <f aca="false">IF(ISBLANK(A2885),"",-SUM(I$3:I2885))</f>
        <v/>
      </c>
      <c r="K2885" s="9" t="str">
        <f aca="false">IF(ISBLANK(A2885),"",SUMPRODUCT(O2885:R2885,T2885:W2885)-J2885)</f>
        <v/>
      </c>
      <c r="L2885" s="5" t="str">
        <f aca="false">IF(ISBLANK(A2885),"",K2885/$M$1)</f>
        <v/>
      </c>
      <c r="M2885" s="5" t="str">
        <f aca="false">IF(ISBLANK(A2885),"",K2885/($M$1+SUM(K$3:K2884)))</f>
        <v/>
      </c>
      <c r="N2885" s="0" t="str">
        <f aca="false">IF(ISBLANK(A2885),"",IF(H2886=0,NETWORKDAYS($H$3,H2885,holiday!$B$2:$B$10),IF(DAY(H2885)&lt;DAY(H2886),NETWORKDAYS($H$3,H2885,holiday!$B$2:$B$10),0)))</f>
        <v/>
      </c>
      <c r="O2885" s="0" t="str">
        <f aca="false">IF(ISBLANK(A2885),"",SUMIF($A$3:$A2885,O$2,$B$3:$B2885))</f>
        <v/>
      </c>
      <c r="P2885" s="0" t="str">
        <f aca="false">IF(ISBLANK(A2885),"",SUMIF($A$3:$A2885,P$2,$B$3:$B2885))</f>
        <v/>
      </c>
      <c r="Q2885" s="0" t="str">
        <f aca="false">IF(ISBLANK(A2885),"",SUMIF($A$3:$A2885,Q$2,$B$3:$B2885))</f>
        <v/>
      </c>
      <c r="R2885" s="0" t="str">
        <f aca="false">IF(ISBLANK(A2885),"",SUMIF($A$3:$A2885,R$2,$B$3:$B2885))</f>
        <v/>
      </c>
      <c r="T2885" s="9" t="str">
        <f aca="false">IF(ISBLANK(A2885),"",IF($A2885=T$2,$C2885,T2884))</f>
        <v/>
      </c>
      <c r="U2885" s="9" t="str">
        <f aca="false">IF(ISBLANK(A2885),"",IF($A2885=U$2,$C2885,U2884))</f>
        <v/>
      </c>
      <c r="V2885" s="9" t="str">
        <f aca="false">IF(ISBLANK(A2885),"",IF($A2885=V$2,$C2885,V2884))</f>
        <v/>
      </c>
      <c r="W2885" s="9" t="str">
        <f aca="false">IF(ISBLANK(A2885),"",IF($A2885=W$2,$C2885,W2884))</f>
        <v/>
      </c>
    </row>
    <row r="2886" customFormat="false" ht="14.1" hidden="false" customHeight="false" outlineLevel="0" collapsed="false">
      <c r="H2886" s="8" t="n">
        <f aca="false">IF(ISBLANK(D2886),,LEFT(D2886,LEN(D2886)-6)*1)</f>
        <v>0</v>
      </c>
      <c r="I2886" s="9" t="str">
        <f aca="false">IF(ISBLANK(A2886),"",-B2886*C2886)</f>
        <v/>
      </c>
      <c r="J2886" s="9" t="str">
        <f aca="false">IF(ISBLANK(A2886),"",-SUM(I$3:I2886))</f>
        <v/>
      </c>
      <c r="K2886" s="9" t="str">
        <f aca="false">IF(ISBLANK(A2886),"",SUMPRODUCT(O2886:R2886,T2886:W2886)-J2886)</f>
        <v/>
      </c>
      <c r="L2886" s="5" t="str">
        <f aca="false">IF(ISBLANK(A2886),"",K2886/$M$1)</f>
        <v/>
      </c>
      <c r="M2886" s="5" t="str">
        <f aca="false">IF(ISBLANK(A2886),"",K2886/($M$1+SUM(K$3:K2885)))</f>
        <v/>
      </c>
      <c r="N2886" s="0" t="str">
        <f aca="false">IF(ISBLANK(A2886),"",IF(H2887=0,NETWORKDAYS($H$3,H2886,holiday!$B$2:$B$10),IF(DAY(H2886)&lt;DAY(H2887),NETWORKDAYS($H$3,H2886,holiday!$B$2:$B$10),0)))</f>
        <v/>
      </c>
      <c r="O2886" s="0" t="str">
        <f aca="false">IF(ISBLANK(A2886),"",SUMIF($A$3:$A2886,O$2,$B$3:$B2886))</f>
        <v/>
      </c>
      <c r="P2886" s="0" t="str">
        <f aca="false">IF(ISBLANK(A2886),"",SUMIF($A$3:$A2886,P$2,$B$3:$B2886))</f>
        <v/>
      </c>
      <c r="Q2886" s="0" t="str">
        <f aca="false">IF(ISBLANK(A2886),"",SUMIF($A$3:$A2886,Q$2,$B$3:$B2886))</f>
        <v/>
      </c>
      <c r="R2886" s="0" t="str">
        <f aca="false">IF(ISBLANK(A2886),"",SUMIF($A$3:$A2886,R$2,$B$3:$B2886))</f>
        <v/>
      </c>
      <c r="T2886" s="9" t="str">
        <f aca="false">IF(ISBLANK(A2886),"",IF($A2886=T$2,$C2886,T2885))</f>
        <v/>
      </c>
      <c r="U2886" s="9" t="str">
        <f aca="false">IF(ISBLANK(A2886),"",IF($A2886=U$2,$C2886,U2885))</f>
        <v/>
      </c>
      <c r="V2886" s="9" t="str">
        <f aca="false">IF(ISBLANK(A2886),"",IF($A2886=V$2,$C2886,V2885))</f>
        <v/>
      </c>
      <c r="W2886" s="9" t="str">
        <f aca="false">IF(ISBLANK(A2886),"",IF($A2886=W$2,$C2886,W2885))</f>
        <v/>
      </c>
    </row>
    <row r="2887" customFormat="false" ht="14.1" hidden="false" customHeight="false" outlineLevel="0" collapsed="false">
      <c r="H2887" s="8" t="n">
        <f aca="false">IF(ISBLANK(D2887),,LEFT(D2887,LEN(D2887)-6)*1)</f>
        <v>0</v>
      </c>
      <c r="I2887" s="9" t="str">
        <f aca="false">IF(ISBLANK(A2887),"",-B2887*C2887)</f>
        <v/>
      </c>
      <c r="J2887" s="9" t="str">
        <f aca="false">IF(ISBLANK(A2887),"",-SUM(I$3:I2887))</f>
        <v/>
      </c>
      <c r="K2887" s="9" t="str">
        <f aca="false">IF(ISBLANK(A2887),"",SUMPRODUCT(O2887:R2887,T2887:W2887)-J2887)</f>
        <v/>
      </c>
      <c r="L2887" s="5" t="str">
        <f aca="false">IF(ISBLANK(A2887),"",K2887/$M$1)</f>
        <v/>
      </c>
      <c r="M2887" s="5" t="str">
        <f aca="false">IF(ISBLANK(A2887),"",K2887/($M$1+SUM(K$3:K2886)))</f>
        <v/>
      </c>
      <c r="N2887" s="0" t="str">
        <f aca="false">IF(ISBLANK(A2887),"",IF(H2888=0,NETWORKDAYS($H$3,H2887,holiday!$B$2:$B$10),IF(DAY(H2887)&lt;DAY(H2888),NETWORKDAYS($H$3,H2887,holiday!$B$2:$B$10),0)))</f>
        <v/>
      </c>
      <c r="O2887" s="0" t="str">
        <f aca="false">IF(ISBLANK(A2887),"",SUMIF($A$3:$A2887,O$2,$B$3:$B2887))</f>
        <v/>
      </c>
      <c r="P2887" s="0" t="str">
        <f aca="false">IF(ISBLANK(A2887),"",SUMIF($A$3:$A2887,P$2,$B$3:$B2887))</f>
        <v/>
      </c>
      <c r="Q2887" s="0" t="str">
        <f aca="false">IF(ISBLANK(A2887),"",SUMIF($A$3:$A2887,Q$2,$B$3:$B2887))</f>
        <v/>
      </c>
      <c r="R2887" s="0" t="str">
        <f aca="false">IF(ISBLANK(A2887),"",SUMIF($A$3:$A2887,R$2,$B$3:$B2887))</f>
        <v/>
      </c>
      <c r="T2887" s="9" t="str">
        <f aca="false">IF(ISBLANK(A2887),"",IF($A2887=T$2,$C2887,T2886))</f>
        <v/>
      </c>
      <c r="U2887" s="9" t="str">
        <f aca="false">IF(ISBLANK(A2887),"",IF($A2887=U$2,$C2887,U2886))</f>
        <v/>
      </c>
      <c r="V2887" s="9" t="str">
        <f aca="false">IF(ISBLANK(A2887),"",IF($A2887=V$2,$C2887,V2886))</f>
        <v/>
      </c>
      <c r="W2887" s="9" t="str">
        <f aca="false">IF(ISBLANK(A2887),"",IF($A2887=W$2,$C2887,W2886))</f>
        <v/>
      </c>
    </row>
    <row r="2888" customFormat="false" ht="14.1" hidden="false" customHeight="false" outlineLevel="0" collapsed="false">
      <c r="H2888" s="8" t="n">
        <f aca="false">IF(ISBLANK(D2888),,LEFT(D2888,LEN(D2888)-6)*1)</f>
        <v>0</v>
      </c>
      <c r="I2888" s="9" t="str">
        <f aca="false">IF(ISBLANK(A2888),"",-B2888*C2888)</f>
        <v/>
      </c>
      <c r="J2888" s="9" t="str">
        <f aca="false">IF(ISBLANK(A2888),"",-SUM(I$3:I2888))</f>
        <v/>
      </c>
      <c r="K2888" s="9" t="str">
        <f aca="false">IF(ISBLANK(A2888),"",SUMPRODUCT(O2888:R2888,T2888:W2888)-J2888)</f>
        <v/>
      </c>
      <c r="L2888" s="5" t="str">
        <f aca="false">IF(ISBLANK(A2888),"",K2888/$M$1)</f>
        <v/>
      </c>
      <c r="M2888" s="5" t="str">
        <f aca="false">IF(ISBLANK(A2888),"",K2888/($M$1+SUM(K$3:K2887)))</f>
        <v/>
      </c>
      <c r="N2888" s="0" t="str">
        <f aca="false">IF(ISBLANK(A2888),"",IF(H2889=0,NETWORKDAYS($H$3,H2888,holiday!$B$2:$B$10),IF(DAY(H2888)&lt;DAY(H2889),NETWORKDAYS($H$3,H2888,holiday!$B$2:$B$10),0)))</f>
        <v/>
      </c>
      <c r="O2888" s="0" t="str">
        <f aca="false">IF(ISBLANK(A2888),"",SUMIF($A$3:$A2888,O$2,$B$3:$B2888))</f>
        <v/>
      </c>
      <c r="P2888" s="0" t="str">
        <f aca="false">IF(ISBLANK(A2888),"",SUMIF($A$3:$A2888,P$2,$B$3:$B2888))</f>
        <v/>
      </c>
      <c r="Q2888" s="0" t="str">
        <f aca="false">IF(ISBLANK(A2888),"",SUMIF($A$3:$A2888,Q$2,$B$3:$B2888))</f>
        <v/>
      </c>
      <c r="R2888" s="0" t="str">
        <f aca="false">IF(ISBLANK(A2888),"",SUMIF($A$3:$A2888,R$2,$B$3:$B2888))</f>
        <v/>
      </c>
      <c r="T2888" s="9" t="str">
        <f aca="false">IF(ISBLANK(A2888),"",IF($A2888=T$2,$C2888,T2887))</f>
        <v/>
      </c>
      <c r="U2888" s="9" t="str">
        <f aca="false">IF(ISBLANK(A2888),"",IF($A2888=U$2,$C2888,U2887))</f>
        <v/>
      </c>
      <c r="V2888" s="9" t="str">
        <f aca="false">IF(ISBLANK(A2888),"",IF($A2888=V$2,$C2888,V2887))</f>
        <v/>
      </c>
      <c r="W2888" s="9" t="str">
        <f aca="false">IF(ISBLANK(A2888),"",IF($A2888=W$2,$C2888,W2887))</f>
        <v/>
      </c>
    </row>
    <row r="2889" customFormat="false" ht="14.1" hidden="false" customHeight="false" outlineLevel="0" collapsed="false">
      <c r="H2889" s="8" t="n">
        <f aca="false">IF(ISBLANK(D2889),,LEFT(D2889,LEN(D2889)-6)*1)</f>
        <v>0</v>
      </c>
      <c r="I2889" s="9" t="str">
        <f aca="false">IF(ISBLANK(A2889),"",-B2889*C2889)</f>
        <v/>
      </c>
      <c r="J2889" s="9" t="str">
        <f aca="false">IF(ISBLANK(A2889),"",-SUM(I$3:I2889))</f>
        <v/>
      </c>
      <c r="K2889" s="9" t="str">
        <f aca="false">IF(ISBLANK(A2889),"",SUMPRODUCT(O2889:R2889,T2889:W2889)-J2889)</f>
        <v/>
      </c>
      <c r="L2889" s="5" t="str">
        <f aca="false">IF(ISBLANK(A2889),"",K2889/$M$1)</f>
        <v/>
      </c>
      <c r="M2889" s="5" t="str">
        <f aca="false">IF(ISBLANK(A2889),"",K2889/($M$1+SUM(K$3:K2888)))</f>
        <v/>
      </c>
      <c r="N2889" s="0" t="str">
        <f aca="false">IF(ISBLANK(A2889),"",IF(H2890=0,NETWORKDAYS($H$3,H2889,holiday!$B$2:$B$10),IF(DAY(H2889)&lt;DAY(H2890),NETWORKDAYS($H$3,H2889,holiday!$B$2:$B$10),0)))</f>
        <v/>
      </c>
      <c r="O2889" s="0" t="str">
        <f aca="false">IF(ISBLANK(A2889),"",SUMIF($A$3:$A2889,O$2,$B$3:$B2889))</f>
        <v/>
      </c>
      <c r="P2889" s="0" t="str">
        <f aca="false">IF(ISBLANK(A2889),"",SUMIF($A$3:$A2889,P$2,$B$3:$B2889))</f>
        <v/>
      </c>
      <c r="Q2889" s="0" t="str">
        <f aca="false">IF(ISBLANK(A2889),"",SUMIF($A$3:$A2889,Q$2,$B$3:$B2889))</f>
        <v/>
      </c>
      <c r="R2889" s="0" t="str">
        <f aca="false">IF(ISBLANK(A2889),"",SUMIF($A$3:$A2889,R$2,$B$3:$B2889))</f>
        <v/>
      </c>
      <c r="T2889" s="9" t="str">
        <f aca="false">IF(ISBLANK(A2889),"",IF($A2889=T$2,$C2889,T2888))</f>
        <v/>
      </c>
      <c r="U2889" s="9" t="str">
        <f aca="false">IF(ISBLANK(A2889),"",IF($A2889=U$2,$C2889,U2888))</f>
        <v/>
      </c>
      <c r="V2889" s="9" t="str">
        <f aca="false">IF(ISBLANK(A2889),"",IF($A2889=V$2,$C2889,V2888))</f>
        <v/>
      </c>
      <c r="W2889" s="9" t="str">
        <f aca="false">IF(ISBLANK(A2889),"",IF($A2889=W$2,$C2889,W2888))</f>
        <v/>
      </c>
    </row>
    <row r="2890" customFormat="false" ht="14.1" hidden="false" customHeight="false" outlineLevel="0" collapsed="false">
      <c r="H2890" s="8" t="n">
        <f aca="false">IF(ISBLANK(D2890),,LEFT(D2890,LEN(D2890)-6)*1)</f>
        <v>0</v>
      </c>
      <c r="I2890" s="9" t="str">
        <f aca="false">IF(ISBLANK(A2890),"",-B2890*C2890)</f>
        <v/>
      </c>
      <c r="J2890" s="9" t="str">
        <f aca="false">IF(ISBLANK(A2890),"",-SUM(I$3:I2890))</f>
        <v/>
      </c>
      <c r="K2890" s="9" t="str">
        <f aca="false">IF(ISBLANK(A2890),"",SUMPRODUCT(O2890:R2890,T2890:W2890)-J2890)</f>
        <v/>
      </c>
      <c r="L2890" s="5" t="str">
        <f aca="false">IF(ISBLANK(A2890),"",K2890/$M$1)</f>
        <v/>
      </c>
      <c r="M2890" s="5" t="str">
        <f aca="false">IF(ISBLANK(A2890),"",K2890/($M$1+SUM(K$3:K2889)))</f>
        <v/>
      </c>
      <c r="N2890" s="0" t="str">
        <f aca="false">IF(ISBLANK(A2890),"",IF(H2891=0,NETWORKDAYS($H$3,H2890,holiday!$B$2:$B$10),IF(DAY(H2890)&lt;DAY(H2891),NETWORKDAYS($H$3,H2890,holiday!$B$2:$B$10),0)))</f>
        <v/>
      </c>
      <c r="O2890" s="0" t="str">
        <f aca="false">IF(ISBLANK(A2890),"",SUMIF($A$3:$A2890,O$2,$B$3:$B2890))</f>
        <v/>
      </c>
      <c r="P2890" s="0" t="str">
        <f aca="false">IF(ISBLANK(A2890),"",SUMIF($A$3:$A2890,P$2,$B$3:$B2890))</f>
        <v/>
      </c>
      <c r="Q2890" s="0" t="str">
        <f aca="false">IF(ISBLANK(A2890),"",SUMIF($A$3:$A2890,Q$2,$B$3:$B2890))</f>
        <v/>
      </c>
      <c r="R2890" s="0" t="str">
        <f aca="false">IF(ISBLANK(A2890),"",SUMIF($A$3:$A2890,R$2,$B$3:$B2890))</f>
        <v/>
      </c>
      <c r="T2890" s="9" t="str">
        <f aca="false">IF(ISBLANK(A2890),"",IF($A2890=T$2,$C2890,T2889))</f>
        <v/>
      </c>
      <c r="U2890" s="9" t="str">
        <f aca="false">IF(ISBLANK(A2890),"",IF($A2890=U$2,$C2890,U2889))</f>
        <v/>
      </c>
      <c r="V2890" s="9" t="str">
        <f aca="false">IF(ISBLANK(A2890),"",IF($A2890=V$2,$C2890,V2889))</f>
        <v/>
      </c>
      <c r="W2890" s="9" t="str">
        <f aca="false">IF(ISBLANK(A2890),"",IF($A2890=W$2,$C2890,W2889))</f>
        <v/>
      </c>
    </row>
    <row r="2891" customFormat="false" ht="14.1" hidden="false" customHeight="false" outlineLevel="0" collapsed="false">
      <c r="H2891" s="8" t="n">
        <f aca="false">IF(ISBLANK(D2891),,LEFT(D2891,LEN(D2891)-6)*1)</f>
        <v>0</v>
      </c>
      <c r="I2891" s="9" t="str">
        <f aca="false">IF(ISBLANK(A2891),"",-B2891*C2891)</f>
        <v/>
      </c>
      <c r="J2891" s="9" t="str">
        <f aca="false">IF(ISBLANK(A2891),"",-SUM(I$3:I2891))</f>
        <v/>
      </c>
      <c r="K2891" s="9" t="str">
        <f aca="false">IF(ISBLANK(A2891),"",SUMPRODUCT(O2891:R2891,T2891:W2891)-J2891)</f>
        <v/>
      </c>
      <c r="L2891" s="5" t="str">
        <f aca="false">IF(ISBLANK(A2891),"",K2891/$M$1)</f>
        <v/>
      </c>
      <c r="M2891" s="5" t="str">
        <f aca="false">IF(ISBLANK(A2891),"",K2891/($M$1+SUM(K$3:K2890)))</f>
        <v/>
      </c>
      <c r="N2891" s="0" t="str">
        <f aca="false">IF(ISBLANK(A2891),"",IF(H2892=0,NETWORKDAYS($H$3,H2891,holiday!$B$2:$B$10),IF(DAY(H2891)&lt;DAY(H2892),NETWORKDAYS($H$3,H2891,holiday!$B$2:$B$10),0)))</f>
        <v/>
      </c>
      <c r="O2891" s="0" t="str">
        <f aca="false">IF(ISBLANK(A2891),"",SUMIF($A$3:$A2891,O$2,$B$3:$B2891))</f>
        <v/>
      </c>
      <c r="P2891" s="0" t="str">
        <f aca="false">IF(ISBLANK(A2891),"",SUMIF($A$3:$A2891,P$2,$B$3:$B2891))</f>
        <v/>
      </c>
      <c r="Q2891" s="0" t="str">
        <f aca="false">IF(ISBLANK(A2891),"",SUMIF($A$3:$A2891,Q$2,$B$3:$B2891))</f>
        <v/>
      </c>
      <c r="R2891" s="0" t="str">
        <f aca="false">IF(ISBLANK(A2891),"",SUMIF($A$3:$A2891,R$2,$B$3:$B2891))</f>
        <v/>
      </c>
      <c r="T2891" s="9" t="str">
        <f aca="false">IF(ISBLANK(A2891),"",IF($A2891=T$2,$C2891,T2890))</f>
        <v/>
      </c>
      <c r="U2891" s="9" t="str">
        <f aca="false">IF(ISBLANK(A2891),"",IF($A2891=U$2,$C2891,U2890))</f>
        <v/>
      </c>
      <c r="V2891" s="9" t="str">
        <f aca="false">IF(ISBLANK(A2891),"",IF($A2891=V$2,$C2891,V2890))</f>
        <v/>
      </c>
      <c r="W2891" s="9" t="str">
        <f aca="false">IF(ISBLANK(A2891),"",IF($A2891=W$2,$C2891,W2890))</f>
        <v/>
      </c>
    </row>
    <row r="2892" customFormat="false" ht="14.1" hidden="false" customHeight="false" outlineLevel="0" collapsed="false">
      <c r="H2892" s="8" t="n">
        <f aca="false">IF(ISBLANK(D2892),,LEFT(D2892,LEN(D2892)-6)*1)</f>
        <v>0</v>
      </c>
      <c r="I2892" s="9" t="str">
        <f aca="false">IF(ISBLANK(A2892),"",-B2892*C2892)</f>
        <v/>
      </c>
      <c r="J2892" s="9" t="str">
        <f aca="false">IF(ISBLANK(A2892),"",-SUM(I$3:I2892))</f>
        <v/>
      </c>
      <c r="K2892" s="9" t="str">
        <f aca="false">IF(ISBLANK(A2892),"",SUMPRODUCT(O2892:R2892,T2892:W2892)-J2892)</f>
        <v/>
      </c>
      <c r="L2892" s="5" t="str">
        <f aca="false">IF(ISBLANK(A2892),"",K2892/$M$1)</f>
        <v/>
      </c>
      <c r="M2892" s="5" t="str">
        <f aca="false">IF(ISBLANK(A2892),"",K2892/($M$1+SUM(K$3:K2891)))</f>
        <v/>
      </c>
      <c r="N2892" s="0" t="str">
        <f aca="false">IF(ISBLANK(A2892),"",IF(H2893=0,NETWORKDAYS($H$3,H2892,holiday!$B$2:$B$10),IF(DAY(H2892)&lt;DAY(H2893),NETWORKDAYS($H$3,H2892,holiday!$B$2:$B$10),0)))</f>
        <v/>
      </c>
      <c r="O2892" s="0" t="str">
        <f aca="false">IF(ISBLANK(A2892),"",SUMIF($A$3:$A2892,O$2,$B$3:$B2892))</f>
        <v/>
      </c>
      <c r="P2892" s="0" t="str">
        <f aca="false">IF(ISBLANK(A2892),"",SUMIF($A$3:$A2892,P$2,$B$3:$B2892))</f>
        <v/>
      </c>
      <c r="Q2892" s="0" t="str">
        <f aca="false">IF(ISBLANK(A2892),"",SUMIF($A$3:$A2892,Q$2,$B$3:$B2892))</f>
        <v/>
      </c>
      <c r="R2892" s="0" t="str">
        <f aca="false">IF(ISBLANK(A2892),"",SUMIF($A$3:$A2892,R$2,$B$3:$B2892))</f>
        <v/>
      </c>
      <c r="T2892" s="9" t="str">
        <f aca="false">IF(ISBLANK(A2892),"",IF($A2892=T$2,$C2892,T2891))</f>
        <v/>
      </c>
      <c r="U2892" s="9" t="str">
        <f aca="false">IF(ISBLANK(A2892),"",IF($A2892=U$2,$C2892,U2891))</f>
        <v/>
      </c>
      <c r="V2892" s="9" t="str">
        <f aca="false">IF(ISBLANK(A2892),"",IF($A2892=V$2,$C2892,V2891))</f>
        <v/>
      </c>
      <c r="W2892" s="9" t="str">
        <f aca="false">IF(ISBLANK(A2892),"",IF($A2892=W$2,$C2892,W2891))</f>
        <v/>
      </c>
    </row>
    <row r="2893" customFormat="false" ht="14.1" hidden="false" customHeight="false" outlineLevel="0" collapsed="false">
      <c r="H2893" s="8" t="n">
        <f aca="false">IF(ISBLANK(D2893),,LEFT(D2893,LEN(D2893)-6)*1)</f>
        <v>0</v>
      </c>
      <c r="I2893" s="9" t="str">
        <f aca="false">IF(ISBLANK(A2893),"",-B2893*C2893)</f>
        <v/>
      </c>
      <c r="J2893" s="9" t="str">
        <f aca="false">IF(ISBLANK(A2893),"",-SUM(I$3:I2893))</f>
        <v/>
      </c>
      <c r="K2893" s="9" t="str">
        <f aca="false">IF(ISBLANK(A2893),"",SUMPRODUCT(O2893:R2893,T2893:W2893)-J2893)</f>
        <v/>
      </c>
      <c r="L2893" s="5" t="str">
        <f aca="false">IF(ISBLANK(A2893),"",K2893/$M$1)</f>
        <v/>
      </c>
      <c r="M2893" s="5" t="str">
        <f aca="false">IF(ISBLANK(A2893),"",K2893/($M$1+SUM(K$3:K2892)))</f>
        <v/>
      </c>
      <c r="N2893" s="0" t="str">
        <f aca="false">IF(ISBLANK(A2893),"",IF(H2894=0,NETWORKDAYS($H$3,H2893,holiday!$B$2:$B$10),IF(DAY(H2893)&lt;DAY(H2894),NETWORKDAYS($H$3,H2893,holiday!$B$2:$B$10),0)))</f>
        <v/>
      </c>
      <c r="O2893" s="0" t="str">
        <f aca="false">IF(ISBLANK(A2893),"",SUMIF($A$3:$A2893,O$2,$B$3:$B2893))</f>
        <v/>
      </c>
      <c r="P2893" s="0" t="str">
        <f aca="false">IF(ISBLANK(A2893),"",SUMIF($A$3:$A2893,P$2,$B$3:$B2893))</f>
        <v/>
      </c>
      <c r="Q2893" s="0" t="str">
        <f aca="false">IF(ISBLANK(A2893),"",SUMIF($A$3:$A2893,Q$2,$B$3:$B2893))</f>
        <v/>
      </c>
      <c r="R2893" s="0" t="str">
        <f aca="false">IF(ISBLANK(A2893),"",SUMIF($A$3:$A2893,R$2,$B$3:$B2893))</f>
        <v/>
      </c>
      <c r="T2893" s="9" t="str">
        <f aca="false">IF(ISBLANK(A2893),"",IF($A2893=T$2,$C2893,T2892))</f>
        <v/>
      </c>
      <c r="U2893" s="9" t="str">
        <f aca="false">IF(ISBLANK(A2893),"",IF($A2893=U$2,$C2893,U2892))</f>
        <v/>
      </c>
      <c r="V2893" s="9" t="str">
        <f aca="false">IF(ISBLANK(A2893),"",IF($A2893=V$2,$C2893,V2892))</f>
        <v/>
      </c>
      <c r="W2893" s="9" t="str">
        <f aca="false">IF(ISBLANK(A2893),"",IF($A2893=W$2,$C2893,W2892))</f>
        <v/>
      </c>
    </row>
    <row r="2894" customFormat="false" ht="14.1" hidden="false" customHeight="false" outlineLevel="0" collapsed="false">
      <c r="H2894" s="8" t="n">
        <f aca="false">IF(ISBLANK(D2894),,LEFT(D2894,LEN(D2894)-6)*1)</f>
        <v>0</v>
      </c>
      <c r="I2894" s="9" t="str">
        <f aca="false">IF(ISBLANK(A2894),"",-B2894*C2894)</f>
        <v/>
      </c>
      <c r="J2894" s="9" t="str">
        <f aca="false">IF(ISBLANK(A2894),"",-SUM(I$3:I2894))</f>
        <v/>
      </c>
      <c r="K2894" s="9" t="str">
        <f aca="false">IF(ISBLANK(A2894),"",SUMPRODUCT(O2894:R2894,T2894:W2894)-J2894)</f>
        <v/>
      </c>
      <c r="L2894" s="5" t="str">
        <f aca="false">IF(ISBLANK(A2894),"",K2894/$M$1)</f>
        <v/>
      </c>
      <c r="M2894" s="5" t="str">
        <f aca="false">IF(ISBLANK(A2894),"",K2894/($M$1+SUM(K$3:K2893)))</f>
        <v/>
      </c>
      <c r="N2894" s="0" t="str">
        <f aca="false">IF(ISBLANK(A2894),"",IF(H2895=0,NETWORKDAYS($H$3,H2894,holiday!$B$2:$B$10),IF(DAY(H2894)&lt;DAY(H2895),NETWORKDAYS($H$3,H2894,holiday!$B$2:$B$10),0)))</f>
        <v/>
      </c>
      <c r="O2894" s="0" t="str">
        <f aca="false">IF(ISBLANK(A2894),"",SUMIF($A$3:$A2894,O$2,$B$3:$B2894))</f>
        <v/>
      </c>
      <c r="P2894" s="0" t="str">
        <f aca="false">IF(ISBLANK(A2894),"",SUMIF($A$3:$A2894,P$2,$B$3:$B2894))</f>
        <v/>
      </c>
      <c r="Q2894" s="0" t="str">
        <f aca="false">IF(ISBLANK(A2894),"",SUMIF($A$3:$A2894,Q$2,$B$3:$B2894))</f>
        <v/>
      </c>
      <c r="R2894" s="0" t="str">
        <f aca="false">IF(ISBLANK(A2894),"",SUMIF($A$3:$A2894,R$2,$B$3:$B2894))</f>
        <v/>
      </c>
      <c r="T2894" s="9" t="str">
        <f aca="false">IF(ISBLANK(A2894),"",IF($A2894=T$2,$C2894,T2893))</f>
        <v/>
      </c>
      <c r="U2894" s="9" t="str">
        <f aca="false">IF(ISBLANK(A2894),"",IF($A2894=U$2,$C2894,U2893))</f>
        <v/>
      </c>
      <c r="V2894" s="9" t="str">
        <f aca="false">IF(ISBLANK(A2894),"",IF($A2894=V$2,$C2894,V2893))</f>
        <v/>
      </c>
      <c r="W2894" s="9" t="str">
        <f aca="false">IF(ISBLANK(A2894),"",IF($A2894=W$2,$C2894,W2893))</f>
        <v/>
      </c>
    </row>
    <row r="2895" customFormat="false" ht="14.1" hidden="false" customHeight="false" outlineLevel="0" collapsed="false">
      <c r="H2895" s="8" t="n">
        <f aca="false">IF(ISBLANK(D2895),,LEFT(D2895,LEN(D2895)-6)*1)</f>
        <v>0</v>
      </c>
      <c r="I2895" s="9" t="str">
        <f aca="false">IF(ISBLANK(A2895),"",-B2895*C2895)</f>
        <v/>
      </c>
      <c r="J2895" s="9" t="str">
        <f aca="false">IF(ISBLANK(A2895),"",-SUM(I$3:I2895))</f>
        <v/>
      </c>
      <c r="K2895" s="9" t="str">
        <f aca="false">IF(ISBLANK(A2895),"",SUMPRODUCT(O2895:R2895,T2895:W2895)-J2895)</f>
        <v/>
      </c>
      <c r="L2895" s="5" t="str">
        <f aca="false">IF(ISBLANK(A2895),"",K2895/$M$1)</f>
        <v/>
      </c>
      <c r="M2895" s="5" t="str">
        <f aca="false">IF(ISBLANK(A2895),"",K2895/($M$1+SUM(K$3:K2894)))</f>
        <v/>
      </c>
      <c r="N2895" s="0" t="str">
        <f aca="false">IF(ISBLANK(A2895),"",IF(H2896=0,NETWORKDAYS($H$3,H2895,holiday!$B$2:$B$10),IF(DAY(H2895)&lt;DAY(H2896),NETWORKDAYS($H$3,H2895,holiday!$B$2:$B$10),0)))</f>
        <v/>
      </c>
      <c r="O2895" s="0" t="str">
        <f aca="false">IF(ISBLANK(A2895),"",SUMIF($A$3:$A2895,O$2,$B$3:$B2895))</f>
        <v/>
      </c>
      <c r="P2895" s="0" t="str">
        <f aca="false">IF(ISBLANK(A2895),"",SUMIF($A$3:$A2895,P$2,$B$3:$B2895))</f>
        <v/>
      </c>
      <c r="Q2895" s="0" t="str">
        <f aca="false">IF(ISBLANK(A2895),"",SUMIF($A$3:$A2895,Q$2,$B$3:$B2895))</f>
        <v/>
      </c>
      <c r="R2895" s="0" t="str">
        <f aca="false">IF(ISBLANK(A2895),"",SUMIF($A$3:$A2895,R$2,$B$3:$B2895))</f>
        <v/>
      </c>
      <c r="T2895" s="9" t="str">
        <f aca="false">IF(ISBLANK(A2895),"",IF($A2895=T$2,$C2895,T2894))</f>
        <v/>
      </c>
      <c r="U2895" s="9" t="str">
        <f aca="false">IF(ISBLANK(A2895),"",IF($A2895=U$2,$C2895,U2894))</f>
        <v/>
      </c>
      <c r="V2895" s="9" t="str">
        <f aca="false">IF(ISBLANK(A2895),"",IF($A2895=V$2,$C2895,V2894))</f>
        <v/>
      </c>
      <c r="W2895" s="9" t="str">
        <f aca="false">IF(ISBLANK(A2895),"",IF($A2895=W$2,$C2895,W2894))</f>
        <v/>
      </c>
    </row>
    <row r="2896" customFormat="false" ht="14.1" hidden="false" customHeight="false" outlineLevel="0" collapsed="false">
      <c r="H2896" s="8" t="n">
        <f aca="false">IF(ISBLANK(D2896),,LEFT(D2896,LEN(D2896)-6)*1)</f>
        <v>0</v>
      </c>
      <c r="I2896" s="9" t="str">
        <f aca="false">IF(ISBLANK(A2896),"",-B2896*C2896)</f>
        <v/>
      </c>
      <c r="J2896" s="9" t="str">
        <f aca="false">IF(ISBLANK(A2896),"",-SUM(I$3:I2896))</f>
        <v/>
      </c>
      <c r="K2896" s="9" t="str">
        <f aca="false">IF(ISBLANK(A2896),"",SUMPRODUCT(O2896:R2896,T2896:W2896)-J2896)</f>
        <v/>
      </c>
      <c r="L2896" s="5" t="str">
        <f aca="false">IF(ISBLANK(A2896),"",K2896/$M$1)</f>
        <v/>
      </c>
      <c r="M2896" s="5" t="str">
        <f aca="false">IF(ISBLANK(A2896),"",K2896/($M$1+SUM(K$3:K2895)))</f>
        <v/>
      </c>
      <c r="N2896" s="0" t="str">
        <f aca="false">IF(ISBLANK(A2896),"",IF(H2897=0,NETWORKDAYS($H$3,H2896,holiday!$B$2:$B$10),IF(DAY(H2896)&lt;DAY(H2897),NETWORKDAYS($H$3,H2896,holiday!$B$2:$B$10),0)))</f>
        <v/>
      </c>
      <c r="O2896" s="0" t="str">
        <f aca="false">IF(ISBLANK(A2896),"",SUMIF($A$3:$A2896,O$2,$B$3:$B2896))</f>
        <v/>
      </c>
      <c r="P2896" s="0" t="str">
        <f aca="false">IF(ISBLANK(A2896),"",SUMIF($A$3:$A2896,P$2,$B$3:$B2896))</f>
        <v/>
      </c>
      <c r="Q2896" s="0" t="str">
        <f aca="false">IF(ISBLANK(A2896),"",SUMIF($A$3:$A2896,Q$2,$B$3:$B2896))</f>
        <v/>
      </c>
      <c r="R2896" s="0" t="str">
        <f aca="false">IF(ISBLANK(A2896),"",SUMIF($A$3:$A2896,R$2,$B$3:$B2896))</f>
        <v/>
      </c>
      <c r="T2896" s="9" t="str">
        <f aca="false">IF(ISBLANK(A2896),"",IF($A2896=T$2,$C2896,T2895))</f>
        <v/>
      </c>
      <c r="U2896" s="9" t="str">
        <f aca="false">IF(ISBLANK(A2896),"",IF($A2896=U$2,$C2896,U2895))</f>
        <v/>
      </c>
      <c r="V2896" s="9" t="str">
        <f aca="false">IF(ISBLANK(A2896),"",IF($A2896=V$2,$C2896,V2895))</f>
        <v/>
      </c>
      <c r="W2896" s="9" t="str">
        <f aca="false">IF(ISBLANK(A2896),"",IF($A2896=W$2,$C2896,W2895))</f>
        <v/>
      </c>
    </row>
    <row r="2897" customFormat="false" ht="14.1" hidden="false" customHeight="false" outlineLevel="0" collapsed="false">
      <c r="H2897" s="8" t="n">
        <f aca="false">IF(ISBLANK(D2897),,LEFT(D2897,LEN(D2897)-6)*1)</f>
        <v>0</v>
      </c>
      <c r="I2897" s="9" t="str">
        <f aca="false">IF(ISBLANK(A2897),"",-B2897*C2897)</f>
        <v/>
      </c>
      <c r="J2897" s="9" t="str">
        <f aca="false">IF(ISBLANK(A2897),"",-SUM(I$3:I2897))</f>
        <v/>
      </c>
      <c r="K2897" s="9" t="str">
        <f aca="false">IF(ISBLANK(A2897),"",SUMPRODUCT(O2897:R2897,T2897:W2897)-J2897)</f>
        <v/>
      </c>
      <c r="L2897" s="5" t="str">
        <f aca="false">IF(ISBLANK(A2897),"",K2897/$M$1)</f>
        <v/>
      </c>
      <c r="M2897" s="5" t="str">
        <f aca="false">IF(ISBLANK(A2897),"",K2897/($M$1+SUM(K$3:K2896)))</f>
        <v/>
      </c>
      <c r="N2897" s="0" t="str">
        <f aca="false">IF(ISBLANK(A2897),"",IF(H2898=0,NETWORKDAYS($H$3,H2897,holiday!$B$2:$B$10),IF(DAY(H2897)&lt;DAY(H2898),NETWORKDAYS($H$3,H2897,holiday!$B$2:$B$10),0)))</f>
        <v/>
      </c>
      <c r="O2897" s="0" t="str">
        <f aca="false">IF(ISBLANK(A2897),"",SUMIF($A$3:$A2897,O$2,$B$3:$B2897))</f>
        <v/>
      </c>
      <c r="P2897" s="0" t="str">
        <f aca="false">IF(ISBLANK(A2897),"",SUMIF($A$3:$A2897,P$2,$B$3:$B2897))</f>
        <v/>
      </c>
      <c r="Q2897" s="0" t="str">
        <f aca="false">IF(ISBLANK(A2897),"",SUMIF($A$3:$A2897,Q$2,$B$3:$B2897))</f>
        <v/>
      </c>
      <c r="R2897" s="0" t="str">
        <f aca="false">IF(ISBLANK(A2897),"",SUMIF($A$3:$A2897,R$2,$B$3:$B2897))</f>
        <v/>
      </c>
      <c r="T2897" s="9" t="str">
        <f aca="false">IF(ISBLANK(A2897),"",IF($A2897=T$2,$C2897,T2896))</f>
        <v/>
      </c>
      <c r="U2897" s="9" t="str">
        <f aca="false">IF(ISBLANK(A2897),"",IF($A2897=U$2,$C2897,U2896))</f>
        <v/>
      </c>
      <c r="V2897" s="9" t="str">
        <f aca="false">IF(ISBLANK(A2897),"",IF($A2897=V$2,$C2897,V2896))</f>
        <v/>
      </c>
      <c r="W2897" s="9" t="str">
        <f aca="false">IF(ISBLANK(A2897),"",IF($A2897=W$2,$C2897,W2896))</f>
        <v/>
      </c>
    </row>
    <row r="2898" customFormat="false" ht="14.1" hidden="false" customHeight="false" outlineLevel="0" collapsed="false">
      <c r="H2898" s="8" t="n">
        <f aca="false">IF(ISBLANK(D2898),,LEFT(D2898,LEN(D2898)-6)*1)</f>
        <v>0</v>
      </c>
      <c r="I2898" s="9" t="str">
        <f aca="false">IF(ISBLANK(A2898),"",-B2898*C2898)</f>
        <v/>
      </c>
      <c r="J2898" s="9" t="str">
        <f aca="false">IF(ISBLANK(A2898),"",-SUM(I$3:I2898))</f>
        <v/>
      </c>
      <c r="K2898" s="9" t="str">
        <f aca="false">IF(ISBLANK(A2898),"",SUMPRODUCT(O2898:R2898,T2898:W2898)-J2898)</f>
        <v/>
      </c>
      <c r="L2898" s="5" t="str">
        <f aca="false">IF(ISBLANK(A2898),"",K2898/$M$1)</f>
        <v/>
      </c>
      <c r="M2898" s="5" t="str">
        <f aca="false">IF(ISBLANK(A2898),"",K2898/($M$1+SUM(K$3:K2897)))</f>
        <v/>
      </c>
      <c r="N2898" s="0" t="str">
        <f aca="false">IF(ISBLANK(A2898),"",IF(H2899=0,NETWORKDAYS($H$3,H2898,holiday!$B$2:$B$10),IF(DAY(H2898)&lt;DAY(H2899),NETWORKDAYS($H$3,H2898,holiday!$B$2:$B$10),0)))</f>
        <v/>
      </c>
      <c r="O2898" s="0" t="str">
        <f aca="false">IF(ISBLANK(A2898),"",SUMIF($A$3:$A2898,O$2,$B$3:$B2898))</f>
        <v/>
      </c>
      <c r="P2898" s="0" t="str">
        <f aca="false">IF(ISBLANK(A2898),"",SUMIF($A$3:$A2898,P$2,$B$3:$B2898))</f>
        <v/>
      </c>
      <c r="Q2898" s="0" t="str">
        <f aca="false">IF(ISBLANK(A2898),"",SUMIF($A$3:$A2898,Q$2,$B$3:$B2898))</f>
        <v/>
      </c>
      <c r="R2898" s="0" t="str">
        <f aca="false">IF(ISBLANK(A2898),"",SUMIF($A$3:$A2898,R$2,$B$3:$B2898))</f>
        <v/>
      </c>
      <c r="T2898" s="9" t="str">
        <f aca="false">IF(ISBLANK(A2898),"",IF($A2898=T$2,$C2898,T2897))</f>
        <v/>
      </c>
      <c r="U2898" s="9" t="str">
        <f aca="false">IF(ISBLANK(A2898),"",IF($A2898=U$2,$C2898,U2897))</f>
        <v/>
      </c>
      <c r="V2898" s="9" t="str">
        <f aca="false">IF(ISBLANK(A2898),"",IF($A2898=V$2,$C2898,V2897))</f>
        <v/>
      </c>
      <c r="W2898" s="9" t="str">
        <f aca="false">IF(ISBLANK(A2898),"",IF($A2898=W$2,$C2898,W2897))</f>
        <v/>
      </c>
    </row>
    <row r="2899" customFormat="false" ht="14.1" hidden="false" customHeight="false" outlineLevel="0" collapsed="false">
      <c r="H2899" s="8" t="n">
        <f aca="false">IF(ISBLANK(D2899),,LEFT(D2899,LEN(D2899)-6)*1)</f>
        <v>0</v>
      </c>
      <c r="I2899" s="9" t="str">
        <f aca="false">IF(ISBLANK(A2899),"",-B2899*C2899)</f>
        <v/>
      </c>
      <c r="J2899" s="9" t="str">
        <f aca="false">IF(ISBLANK(A2899),"",-SUM(I$3:I2899))</f>
        <v/>
      </c>
      <c r="K2899" s="9" t="str">
        <f aca="false">IF(ISBLANK(A2899),"",SUMPRODUCT(O2899:R2899,T2899:W2899)-J2899)</f>
        <v/>
      </c>
      <c r="L2899" s="5" t="str">
        <f aca="false">IF(ISBLANK(A2899),"",K2899/$M$1)</f>
        <v/>
      </c>
      <c r="M2899" s="5" t="str">
        <f aca="false">IF(ISBLANK(A2899),"",K2899/($M$1+SUM(K$3:K2898)))</f>
        <v/>
      </c>
      <c r="N2899" s="0" t="str">
        <f aca="false">IF(ISBLANK(A2899),"",IF(H2900=0,NETWORKDAYS($H$3,H2899,holiday!$B$2:$B$10),IF(DAY(H2899)&lt;DAY(H2900),NETWORKDAYS($H$3,H2899,holiday!$B$2:$B$10),0)))</f>
        <v/>
      </c>
      <c r="O2899" s="0" t="str">
        <f aca="false">IF(ISBLANK(A2899),"",SUMIF($A$3:$A2899,O$2,$B$3:$B2899))</f>
        <v/>
      </c>
      <c r="P2899" s="0" t="str">
        <f aca="false">IF(ISBLANK(A2899),"",SUMIF($A$3:$A2899,P$2,$B$3:$B2899))</f>
        <v/>
      </c>
      <c r="Q2899" s="0" t="str">
        <f aca="false">IF(ISBLANK(A2899),"",SUMIF($A$3:$A2899,Q$2,$B$3:$B2899))</f>
        <v/>
      </c>
      <c r="R2899" s="0" t="str">
        <f aca="false">IF(ISBLANK(A2899),"",SUMIF($A$3:$A2899,R$2,$B$3:$B2899))</f>
        <v/>
      </c>
      <c r="T2899" s="9" t="str">
        <f aca="false">IF(ISBLANK(A2899),"",IF($A2899=T$2,$C2899,T2898))</f>
        <v/>
      </c>
      <c r="U2899" s="9" t="str">
        <f aca="false">IF(ISBLANK(A2899),"",IF($A2899=U$2,$C2899,U2898))</f>
        <v/>
      </c>
      <c r="V2899" s="9" t="str">
        <f aca="false">IF(ISBLANK(A2899),"",IF($A2899=V$2,$C2899,V2898))</f>
        <v/>
      </c>
      <c r="W2899" s="9" t="str">
        <f aca="false">IF(ISBLANK(A2899),"",IF($A2899=W$2,$C2899,W2898))</f>
        <v/>
      </c>
    </row>
    <row r="2900" customFormat="false" ht="14.1" hidden="false" customHeight="false" outlineLevel="0" collapsed="false">
      <c r="H2900" s="8" t="n">
        <f aca="false">IF(ISBLANK(D2900),,LEFT(D2900,LEN(D2900)-6)*1)</f>
        <v>0</v>
      </c>
      <c r="I2900" s="9" t="str">
        <f aca="false">IF(ISBLANK(A2900),"",-B2900*C2900)</f>
        <v/>
      </c>
      <c r="J2900" s="9" t="str">
        <f aca="false">IF(ISBLANK(A2900),"",-SUM(I$3:I2900))</f>
        <v/>
      </c>
      <c r="K2900" s="9" t="str">
        <f aca="false">IF(ISBLANK(A2900),"",SUMPRODUCT(O2900:R2900,T2900:W2900)-J2900)</f>
        <v/>
      </c>
      <c r="L2900" s="5" t="str">
        <f aca="false">IF(ISBLANK(A2900),"",K2900/$M$1)</f>
        <v/>
      </c>
      <c r="M2900" s="5" t="str">
        <f aca="false">IF(ISBLANK(A2900),"",K2900/($M$1+SUM(K$3:K2899)))</f>
        <v/>
      </c>
      <c r="N2900" s="0" t="str">
        <f aca="false">IF(ISBLANK(A2900),"",IF(H2901=0,NETWORKDAYS($H$3,H2900,holiday!$B$2:$B$10),IF(DAY(H2900)&lt;DAY(H2901),NETWORKDAYS($H$3,H2900,holiday!$B$2:$B$10),0)))</f>
        <v/>
      </c>
      <c r="O2900" s="0" t="str">
        <f aca="false">IF(ISBLANK(A2900),"",SUMIF($A$3:$A2900,O$2,$B$3:$B2900))</f>
        <v/>
      </c>
      <c r="P2900" s="0" t="str">
        <f aca="false">IF(ISBLANK(A2900),"",SUMIF($A$3:$A2900,P$2,$B$3:$B2900))</f>
        <v/>
      </c>
      <c r="Q2900" s="0" t="str">
        <f aca="false">IF(ISBLANK(A2900),"",SUMIF($A$3:$A2900,Q$2,$B$3:$B2900))</f>
        <v/>
      </c>
      <c r="R2900" s="0" t="str">
        <f aca="false">IF(ISBLANK(A2900),"",SUMIF($A$3:$A2900,R$2,$B$3:$B2900))</f>
        <v/>
      </c>
      <c r="T2900" s="9" t="str">
        <f aca="false">IF(ISBLANK(A2900),"",IF($A2900=T$2,$C2900,T2899))</f>
        <v/>
      </c>
      <c r="U2900" s="9" t="str">
        <f aca="false">IF(ISBLANK(A2900),"",IF($A2900=U$2,$C2900,U2899))</f>
        <v/>
      </c>
      <c r="V2900" s="9" t="str">
        <f aca="false">IF(ISBLANK(A2900),"",IF($A2900=V$2,$C2900,V2899))</f>
        <v/>
      </c>
      <c r="W2900" s="9" t="str">
        <f aca="false">IF(ISBLANK(A2900),"",IF($A2900=W$2,$C2900,W2899))</f>
        <v/>
      </c>
    </row>
    <row r="2901" customFormat="false" ht="14.1" hidden="false" customHeight="false" outlineLevel="0" collapsed="false">
      <c r="H2901" s="8" t="n">
        <f aca="false">IF(ISBLANK(D2901),,LEFT(D2901,LEN(D2901)-6)*1)</f>
        <v>0</v>
      </c>
      <c r="I2901" s="9" t="str">
        <f aca="false">IF(ISBLANK(A2901),"",-B2901*C2901)</f>
        <v/>
      </c>
      <c r="J2901" s="9" t="str">
        <f aca="false">IF(ISBLANK(A2901),"",-SUM(I$3:I2901))</f>
        <v/>
      </c>
      <c r="K2901" s="9" t="str">
        <f aca="false">IF(ISBLANK(A2901),"",SUMPRODUCT(O2901:R2901,T2901:W2901)-J2901)</f>
        <v/>
      </c>
      <c r="L2901" s="5" t="str">
        <f aca="false">IF(ISBLANK(A2901),"",K2901/$M$1)</f>
        <v/>
      </c>
      <c r="M2901" s="5" t="str">
        <f aca="false">IF(ISBLANK(A2901),"",K2901/($M$1+SUM(K$3:K2900)))</f>
        <v/>
      </c>
      <c r="N2901" s="0" t="str">
        <f aca="false">IF(ISBLANK(A2901),"",IF(H2902=0,NETWORKDAYS($H$3,H2901,holiday!$B$2:$B$10),IF(DAY(H2901)&lt;DAY(H2902),NETWORKDAYS($H$3,H2901,holiday!$B$2:$B$10),0)))</f>
        <v/>
      </c>
      <c r="O2901" s="0" t="str">
        <f aca="false">IF(ISBLANK(A2901),"",SUMIF($A$3:$A2901,O$2,$B$3:$B2901))</f>
        <v/>
      </c>
      <c r="P2901" s="0" t="str">
        <f aca="false">IF(ISBLANK(A2901),"",SUMIF($A$3:$A2901,P$2,$B$3:$B2901))</f>
        <v/>
      </c>
      <c r="Q2901" s="0" t="str">
        <f aca="false">IF(ISBLANK(A2901),"",SUMIF($A$3:$A2901,Q$2,$B$3:$B2901))</f>
        <v/>
      </c>
      <c r="R2901" s="0" t="str">
        <f aca="false">IF(ISBLANK(A2901),"",SUMIF($A$3:$A2901,R$2,$B$3:$B2901))</f>
        <v/>
      </c>
      <c r="T2901" s="9" t="str">
        <f aca="false">IF(ISBLANK(A2901),"",IF($A2901=T$2,$C2901,T2900))</f>
        <v/>
      </c>
      <c r="U2901" s="9" t="str">
        <f aca="false">IF(ISBLANK(A2901),"",IF($A2901=U$2,$C2901,U2900))</f>
        <v/>
      </c>
      <c r="V2901" s="9" t="str">
        <f aca="false">IF(ISBLANK(A2901),"",IF($A2901=V$2,$C2901,V2900))</f>
        <v/>
      </c>
      <c r="W2901" s="9" t="str">
        <f aca="false">IF(ISBLANK(A2901),"",IF($A2901=W$2,$C2901,W2900))</f>
        <v/>
      </c>
    </row>
    <row r="2902" customFormat="false" ht="14.1" hidden="false" customHeight="false" outlineLevel="0" collapsed="false">
      <c r="H2902" s="8" t="n">
        <f aca="false">IF(ISBLANK(D2902),,LEFT(D2902,LEN(D2902)-6)*1)</f>
        <v>0</v>
      </c>
      <c r="I2902" s="9" t="str">
        <f aca="false">IF(ISBLANK(A2902),"",-B2902*C2902)</f>
        <v/>
      </c>
      <c r="J2902" s="9" t="str">
        <f aca="false">IF(ISBLANK(A2902),"",-SUM(I$3:I2902))</f>
        <v/>
      </c>
      <c r="K2902" s="9" t="str">
        <f aca="false">IF(ISBLANK(A2902),"",SUMPRODUCT(O2902:R2902,T2902:W2902)-J2902)</f>
        <v/>
      </c>
      <c r="L2902" s="5" t="str">
        <f aca="false">IF(ISBLANK(A2902),"",K2902/$M$1)</f>
        <v/>
      </c>
      <c r="M2902" s="5" t="str">
        <f aca="false">IF(ISBLANK(A2902),"",K2902/($M$1+SUM(K$3:K2901)))</f>
        <v/>
      </c>
      <c r="N2902" s="0" t="str">
        <f aca="false">IF(ISBLANK(A2902),"",IF(H2903=0,NETWORKDAYS($H$3,H2902,holiday!$B$2:$B$10),IF(DAY(H2902)&lt;DAY(H2903),NETWORKDAYS($H$3,H2902,holiday!$B$2:$B$10),0)))</f>
        <v/>
      </c>
      <c r="O2902" s="0" t="str">
        <f aca="false">IF(ISBLANK(A2902),"",SUMIF($A$3:$A2902,O$2,$B$3:$B2902))</f>
        <v/>
      </c>
      <c r="P2902" s="0" t="str">
        <f aca="false">IF(ISBLANK(A2902),"",SUMIF($A$3:$A2902,P$2,$B$3:$B2902))</f>
        <v/>
      </c>
      <c r="Q2902" s="0" t="str">
        <f aca="false">IF(ISBLANK(A2902),"",SUMIF($A$3:$A2902,Q$2,$B$3:$B2902))</f>
        <v/>
      </c>
      <c r="R2902" s="0" t="str">
        <f aca="false">IF(ISBLANK(A2902),"",SUMIF($A$3:$A2902,R$2,$B$3:$B2902))</f>
        <v/>
      </c>
      <c r="T2902" s="9" t="str">
        <f aca="false">IF(ISBLANK(A2902),"",IF($A2902=T$2,$C2902,T2901))</f>
        <v/>
      </c>
      <c r="U2902" s="9" t="str">
        <f aca="false">IF(ISBLANK(A2902),"",IF($A2902=U$2,$C2902,U2901))</f>
        <v/>
      </c>
      <c r="V2902" s="9" t="str">
        <f aca="false">IF(ISBLANK(A2902),"",IF($A2902=V$2,$C2902,V2901))</f>
        <v/>
      </c>
      <c r="W2902" s="9" t="str">
        <f aca="false">IF(ISBLANK(A2902),"",IF($A2902=W$2,$C2902,W2901))</f>
        <v/>
      </c>
    </row>
    <row r="2903" customFormat="false" ht="14.1" hidden="false" customHeight="false" outlineLevel="0" collapsed="false">
      <c r="H2903" s="8" t="n">
        <f aca="false">IF(ISBLANK(D2903),,LEFT(D2903,LEN(D2903)-6)*1)</f>
        <v>0</v>
      </c>
      <c r="I2903" s="9" t="str">
        <f aca="false">IF(ISBLANK(A2903),"",-B2903*C2903)</f>
        <v/>
      </c>
      <c r="J2903" s="9" t="str">
        <f aca="false">IF(ISBLANK(A2903),"",-SUM(I$3:I2903))</f>
        <v/>
      </c>
      <c r="K2903" s="9" t="str">
        <f aca="false">IF(ISBLANK(A2903),"",SUMPRODUCT(O2903:R2903,T2903:W2903)-J2903)</f>
        <v/>
      </c>
      <c r="L2903" s="5" t="str">
        <f aca="false">IF(ISBLANK(A2903),"",K2903/$M$1)</f>
        <v/>
      </c>
      <c r="M2903" s="5" t="str">
        <f aca="false">IF(ISBLANK(A2903),"",K2903/($M$1+SUM(K$3:K2902)))</f>
        <v/>
      </c>
      <c r="N2903" s="0" t="str">
        <f aca="false">IF(ISBLANK(A2903),"",IF(H2904=0,NETWORKDAYS($H$3,H2903,holiday!$B$2:$B$10),IF(DAY(H2903)&lt;DAY(H2904),NETWORKDAYS($H$3,H2903,holiday!$B$2:$B$10),0)))</f>
        <v/>
      </c>
      <c r="O2903" s="0" t="str">
        <f aca="false">IF(ISBLANK(A2903),"",SUMIF($A$3:$A2903,O$2,$B$3:$B2903))</f>
        <v/>
      </c>
      <c r="P2903" s="0" t="str">
        <f aca="false">IF(ISBLANK(A2903),"",SUMIF($A$3:$A2903,P$2,$B$3:$B2903))</f>
        <v/>
      </c>
      <c r="Q2903" s="0" t="str">
        <f aca="false">IF(ISBLANK(A2903),"",SUMIF($A$3:$A2903,Q$2,$B$3:$B2903))</f>
        <v/>
      </c>
      <c r="R2903" s="0" t="str">
        <f aca="false">IF(ISBLANK(A2903),"",SUMIF($A$3:$A2903,R$2,$B$3:$B2903))</f>
        <v/>
      </c>
      <c r="T2903" s="9" t="str">
        <f aca="false">IF(ISBLANK(A2903),"",IF($A2903=T$2,$C2903,T2902))</f>
        <v/>
      </c>
      <c r="U2903" s="9" t="str">
        <f aca="false">IF(ISBLANK(A2903),"",IF($A2903=U$2,$C2903,U2902))</f>
        <v/>
      </c>
      <c r="V2903" s="9" t="str">
        <f aca="false">IF(ISBLANK(A2903),"",IF($A2903=V$2,$C2903,V2902))</f>
        <v/>
      </c>
      <c r="W2903" s="9" t="str">
        <f aca="false">IF(ISBLANK(A2903),"",IF($A2903=W$2,$C2903,W2902))</f>
        <v/>
      </c>
    </row>
    <row r="2904" customFormat="false" ht="14.1" hidden="false" customHeight="false" outlineLevel="0" collapsed="false">
      <c r="H2904" s="8" t="n">
        <f aca="false">IF(ISBLANK(D2904),,LEFT(D2904,LEN(D2904)-6)*1)</f>
        <v>0</v>
      </c>
      <c r="I2904" s="9" t="str">
        <f aca="false">IF(ISBLANK(A2904),"",-B2904*C2904)</f>
        <v/>
      </c>
      <c r="J2904" s="9" t="str">
        <f aca="false">IF(ISBLANK(A2904),"",-SUM(I$3:I2904))</f>
        <v/>
      </c>
      <c r="K2904" s="9" t="str">
        <f aca="false">IF(ISBLANK(A2904),"",SUMPRODUCT(O2904:R2904,T2904:W2904)-J2904)</f>
        <v/>
      </c>
      <c r="L2904" s="5" t="str">
        <f aca="false">IF(ISBLANK(A2904),"",K2904/$M$1)</f>
        <v/>
      </c>
      <c r="M2904" s="5" t="str">
        <f aca="false">IF(ISBLANK(A2904),"",K2904/($M$1+SUM(K$3:K2903)))</f>
        <v/>
      </c>
      <c r="N2904" s="0" t="str">
        <f aca="false">IF(ISBLANK(A2904),"",IF(H2905=0,NETWORKDAYS($H$3,H2904,holiday!$B$2:$B$10),IF(DAY(H2904)&lt;DAY(H2905),NETWORKDAYS($H$3,H2904,holiday!$B$2:$B$10),0)))</f>
        <v/>
      </c>
      <c r="O2904" s="0" t="str">
        <f aca="false">IF(ISBLANK(A2904),"",SUMIF($A$3:$A2904,O$2,$B$3:$B2904))</f>
        <v/>
      </c>
      <c r="P2904" s="0" t="str">
        <f aca="false">IF(ISBLANK(A2904),"",SUMIF($A$3:$A2904,P$2,$B$3:$B2904))</f>
        <v/>
      </c>
      <c r="Q2904" s="0" t="str">
        <f aca="false">IF(ISBLANK(A2904),"",SUMIF($A$3:$A2904,Q$2,$B$3:$B2904))</f>
        <v/>
      </c>
      <c r="R2904" s="0" t="str">
        <f aca="false">IF(ISBLANK(A2904),"",SUMIF($A$3:$A2904,R$2,$B$3:$B2904))</f>
        <v/>
      </c>
      <c r="T2904" s="9" t="str">
        <f aca="false">IF(ISBLANK(A2904),"",IF($A2904=T$2,$C2904,T2903))</f>
        <v/>
      </c>
      <c r="U2904" s="9" t="str">
        <f aca="false">IF(ISBLANK(A2904),"",IF($A2904=U$2,$C2904,U2903))</f>
        <v/>
      </c>
      <c r="V2904" s="9" t="str">
        <f aca="false">IF(ISBLANK(A2904),"",IF($A2904=V$2,$C2904,V2903))</f>
        <v/>
      </c>
      <c r="W2904" s="9" t="str">
        <f aca="false">IF(ISBLANK(A2904),"",IF($A2904=W$2,$C2904,W2903))</f>
        <v/>
      </c>
    </row>
    <row r="2905" customFormat="false" ht="14.1" hidden="false" customHeight="false" outlineLevel="0" collapsed="false">
      <c r="H2905" s="8" t="n">
        <f aca="false">IF(ISBLANK(D2905),,LEFT(D2905,LEN(D2905)-6)*1)</f>
        <v>0</v>
      </c>
      <c r="I2905" s="9" t="str">
        <f aca="false">IF(ISBLANK(A2905),"",-B2905*C2905)</f>
        <v/>
      </c>
      <c r="J2905" s="9" t="str">
        <f aca="false">IF(ISBLANK(A2905),"",-SUM(I$3:I2905))</f>
        <v/>
      </c>
      <c r="K2905" s="9" t="str">
        <f aca="false">IF(ISBLANK(A2905),"",SUMPRODUCT(O2905:R2905,T2905:W2905)-J2905)</f>
        <v/>
      </c>
      <c r="L2905" s="5" t="str">
        <f aca="false">IF(ISBLANK(A2905),"",K2905/$M$1)</f>
        <v/>
      </c>
      <c r="M2905" s="5" t="str">
        <f aca="false">IF(ISBLANK(A2905),"",K2905/($M$1+SUM(K$3:K2904)))</f>
        <v/>
      </c>
      <c r="N2905" s="0" t="str">
        <f aca="false">IF(ISBLANK(A2905),"",IF(H2906=0,NETWORKDAYS($H$3,H2905,holiday!$B$2:$B$10),IF(DAY(H2905)&lt;DAY(H2906),NETWORKDAYS($H$3,H2905,holiday!$B$2:$B$10),0)))</f>
        <v/>
      </c>
      <c r="O2905" s="0" t="str">
        <f aca="false">IF(ISBLANK(A2905),"",SUMIF($A$3:$A2905,O$2,$B$3:$B2905))</f>
        <v/>
      </c>
      <c r="P2905" s="0" t="str">
        <f aca="false">IF(ISBLANK(A2905),"",SUMIF($A$3:$A2905,P$2,$B$3:$B2905))</f>
        <v/>
      </c>
      <c r="Q2905" s="0" t="str">
        <f aca="false">IF(ISBLANK(A2905),"",SUMIF($A$3:$A2905,Q$2,$B$3:$B2905))</f>
        <v/>
      </c>
      <c r="R2905" s="0" t="str">
        <f aca="false">IF(ISBLANK(A2905),"",SUMIF($A$3:$A2905,R$2,$B$3:$B2905))</f>
        <v/>
      </c>
      <c r="T2905" s="9" t="str">
        <f aca="false">IF(ISBLANK(A2905),"",IF($A2905=T$2,$C2905,T2904))</f>
        <v/>
      </c>
      <c r="U2905" s="9" t="str">
        <f aca="false">IF(ISBLANK(A2905),"",IF($A2905=U$2,$C2905,U2904))</f>
        <v/>
      </c>
      <c r="V2905" s="9" t="str">
        <f aca="false">IF(ISBLANK(A2905),"",IF($A2905=V$2,$C2905,V2904))</f>
        <v/>
      </c>
      <c r="W2905" s="9" t="str">
        <f aca="false">IF(ISBLANK(A2905),"",IF($A2905=W$2,$C2905,W2904))</f>
        <v/>
      </c>
    </row>
    <row r="2906" customFormat="false" ht="14.1" hidden="false" customHeight="false" outlineLevel="0" collapsed="false">
      <c r="H2906" s="8" t="n">
        <f aca="false">IF(ISBLANK(D2906),,LEFT(D2906,LEN(D2906)-6)*1)</f>
        <v>0</v>
      </c>
      <c r="I2906" s="9" t="str">
        <f aca="false">IF(ISBLANK(A2906),"",-B2906*C2906)</f>
        <v/>
      </c>
      <c r="J2906" s="9" t="str">
        <f aca="false">IF(ISBLANK(A2906),"",-SUM(I$3:I2906))</f>
        <v/>
      </c>
      <c r="K2906" s="9" t="str">
        <f aca="false">IF(ISBLANK(A2906),"",SUMPRODUCT(O2906:R2906,T2906:W2906)-J2906)</f>
        <v/>
      </c>
      <c r="L2906" s="5" t="str">
        <f aca="false">IF(ISBLANK(A2906),"",K2906/$M$1)</f>
        <v/>
      </c>
      <c r="M2906" s="5" t="str">
        <f aca="false">IF(ISBLANK(A2906),"",K2906/($M$1+SUM(K$3:K2905)))</f>
        <v/>
      </c>
      <c r="N2906" s="0" t="str">
        <f aca="false">IF(ISBLANK(A2906),"",IF(H2907=0,NETWORKDAYS($H$3,H2906,holiday!$B$2:$B$10),IF(DAY(H2906)&lt;DAY(H2907),NETWORKDAYS($H$3,H2906,holiday!$B$2:$B$10),0)))</f>
        <v/>
      </c>
      <c r="O2906" s="0" t="str">
        <f aca="false">IF(ISBLANK(A2906),"",SUMIF($A$3:$A2906,O$2,$B$3:$B2906))</f>
        <v/>
      </c>
      <c r="P2906" s="0" t="str">
        <f aca="false">IF(ISBLANK(A2906),"",SUMIF($A$3:$A2906,P$2,$B$3:$B2906))</f>
        <v/>
      </c>
      <c r="Q2906" s="0" t="str">
        <f aca="false">IF(ISBLANK(A2906),"",SUMIF($A$3:$A2906,Q$2,$B$3:$B2906))</f>
        <v/>
      </c>
      <c r="R2906" s="0" t="str">
        <f aca="false">IF(ISBLANK(A2906),"",SUMIF($A$3:$A2906,R$2,$B$3:$B2906))</f>
        <v/>
      </c>
      <c r="T2906" s="9" t="str">
        <f aca="false">IF(ISBLANK(A2906),"",IF($A2906=T$2,$C2906,T2905))</f>
        <v/>
      </c>
      <c r="U2906" s="9" t="str">
        <f aca="false">IF(ISBLANK(A2906),"",IF($A2906=U$2,$C2906,U2905))</f>
        <v/>
      </c>
      <c r="V2906" s="9" t="str">
        <f aca="false">IF(ISBLANK(A2906),"",IF($A2906=V$2,$C2906,V2905))</f>
        <v/>
      </c>
      <c r="W2906" s="9" t="str">
        <f aca="false">IF(ISBLANK(A2906),"",IF($A2906=W$2,$C2906,W2905))</f>
        <v/>
      </c>
    </row>
    <row r="2907" customFormat="false" ht="14.1" hidden="false" customHeight="false" outlineLevel="0" collapsed="false">
      <c r="H2907" s="8" t="n">
        <f aca="false">IF(ISBLANK(D2907),,LEFT(D2907,LEN(D2907)-6)*1)</f>
        <v>0</v>
      </c>
      <c r="I2907" s="9" t="str">
        <f aca="false">IF(ISBLANK(A2907),"",-B2907*C2907)</f>
        <v/>
      </c>
      <c r="J2907" s="9" t="str">
        <f aca="false">IF(ISBLANK(A2907),"",-SUM(I$3:I2907))</f>
        <v/>
      </c>
      <c r="K2907" s="9" t="str">
        <f aca="false">IF(ISBLANK(A2907),"",SUMPRODUCT(O2907:R2907,T2907:W2907)-J2907)</f>
        <v/>
      </c>
      <c r="L2907" s="5" t="str">
        <f aca="false">IF(ISBLANK(A2907),"",K2907/$M$1)</f>
        <v/>
      </c>
      <c r="M2907" s="5" t="str">
        <f aca="false">IF(ISBLANK(A2907),"",K2907/($M$1+SUM(K$3:K2906)))</f>
        <v/>
      </c>
      <c r="N2907" s="0" t="str">
        <f aca="false">IF(ISBLANK(A2907),"",IF(H2908=0,NETWORKDAYS($H$3,H2907,holiday!$B$2:$B$10),IF(DAY(H2907)&lt;DAY(H2908),NETWORKDAYS($H$3,H2907,holiday!$B$2:$B$10),0)))</f>
        <v/>
      </c>
      <c r="O2907" s="0" t="str">
        <f aca="false">IF(ISBLANK(A2907),"",SUMIF($A$3:$A2907,O$2,$B$3:$B2907))</f>
        <v/>
      </c>
      <c r="P2907" s="0" t="str">
        <f aca="false">IF(ISBLANK(A2907),"",SUMIF($A$3:$A2907,P$2,$B$3:$B2907))</f>
        <v/>
      </c>
      <c r="Q2907" s="0" t="str">
        <f aca="false">IF(ISBLANK(A2907),"",SUMIF($A$3:$A2907,Q$2,$B$3:$B2907))</f>
        <v/>
      </c>
      <c r="R2907" s="0" t="str">
        <f aca="false">IF(ISBLANK(A2907),"",SUMIF($A$3:$A2907,R$2,$B$3:$B2907))</f>
        <v/>
      </c>
      <c r="T2907" s="9" t="str">
        <f aca="false">IF(ISBLANK(A2907),"",IF($A2907=T$2,$C2907,T2906))</f>
        <v/>
      </c>
      <c r="U2907" s="9" t="str">
        <f aca="false">IF(ISBLANK(A2907),"",IF($A2907=U$2,$C2907,U2906))</f>
        <v/>
      </c>
      <c r="V2907" s="9" t="str">
        <f aca="false">IF(ISBLANK(A2907),"",IF($A2907=V$2,$C2907,V2906))</f>
        <v/>
      </c>
      <c r="W2907" s="9" t="str">
        <f aca="false">IF(ISBLANK(A2907),"",IF($A2907=W$2,$C2907,W2906))</f>
        <v/>
      </c>
    </row>
    <row r="2908" customFormat="false" ht="14.1" hidden="false" customHeight="false" outlineLevel="0" collapsed="false">
      <c r="H2908" s="8" t="n">
        <f aca="false">IF(ISBLANK(D2908),,LEFT(D2908,LEN(D2908)-6)*1)</f>
        <v>0</v>
      </c>
      <c r="I2908" s="9" t="str">
        <f aca="false">IF(ISBLANK(A2908),"",-B2908*C2908)</f>
        <v/>
      </c>
      <c r="J2908" s="9" t="str">
        <f aca="false">IF(ISBLANK(A2908),"",-SUM(I$3:I2908))</f>
        <v/>
      </c>
      <c r="K2908" s="9" t="str">
        <f aca="false">IF(ISBLANK(A2908),"",SUMPRODUCT(O2908:R2908,T2908:W2908)-J2908)</f>
        <v/>
      </c>
      <c r="L2908" s="5" t="str">
        <f aca="false">IF(ISBLANK(A2908),"",K2908/$M$1)</f>
        <v/>
      </c>
      <c r="M2908" s="5" t="str">
        <f aca="false">IF(ISBLANK(A2908),"",K2908/($M$1+SUM(K$3:K2907)))</f>
        <v/>
      </c>
      <c r="N2908" s="0" t="str">
        <f aca="false">IF(ISBLANK(A2908),"",IF(H2909=0,NETWORKDAYS($H$3,H2908,holiday!$B$2:$B$10),IF(DAY(H2908)&lt;DAY(H2909),NETWORKDAYS($H$3,H2908,holiday!$B$2:$B$10),0)))</f>
        <v/>
      </c>
      <c r="O2908" s="0" t="str">
        <f aca="false">IF(ISBLANK(A2908),"",SUMIF($A$3:$A2908,O$2,$B$3:$B2908))</f>
        <v/>
      </c>
      <c r="P2908" s="0" t="str">
        <f aca="false">IF(ISBLANK(A2908),"",SUMIF($A$3:$A2908,P$2,$B$3:$B2908))</f>
        <v/>
      </c>
      <c r="Q2908" s="0" t="str">
        <f aca="false">IF(ISBLANK(A2908),"",SUMIF($A$3:$A2908,Q$2,$B$3:$B2908))</f>
        <v/>
      </c>
      <c r="R2908" s="0" t="str">
        <f aca="false">IF(ISBLANK(A2908),"",SUMIF($A$3:$A2908,R$2,$B$3:$B2908))</f>
        <v/>
      </c>
      <c r="T2908" s="9" t="str">
        <f aca="false">IF(ISBLANK(A2908),"",IF($A2908=T$2,$C2908,T2907))</f>
        <v/>
      </c>
      <c r="U2908" s="9" t="str">
        <f aca="false">IF(ISBLANK(A2908),"",IF($A2908=U$2,$C2908,U2907))</f>
        <v/>
      </c>
      <c r="V2908" s="9" t="str">
        <f aca="false">IF(ISBLANK(A2908),"",IF($A2908=V$2,$C2908,V2907))</f>
        <v/>
      </c>
      <c r="W2908" s="9" t="str">
        <f aca="false">IF(ISBLANK(A2908),"",IF($A2908=W$2,$C2908,W2907))</f>
        <v/>
      </c>
    </row>
    <row r="2909" customFormat="false" ht="14.1" hidden="false" customHeight="false" outlineLevel="0" collapsed="false">
      <c r="H2909" s="8" t="n">
        <f aca="false">IF(ISBLANK(D2909),,LEFT(D2909,LEN(D2909)-6)*1)</f>
        <v>0</v>
      </c>
      <c r="I2909" s="9" t="str">
        <f aca="false">IF(ISBLANK(A2909),"",-B2909*C2909)</f>
        <v/>
      </c>
      <c r="J2909" s="9" t="str">
        <f aca="false">IF(ISBLANK(A2909),"",-SUM(I$3:I2909))</f>
        <v/>
      </c>
      <c r="K2909" s="9" t="str">
        <f aca="false">IF(ISBLANK(A2909),"",SUMPRODUCT(O2909:R2909,T2909:W2909)-J2909)</f>
        <v/>
      </c>
      <c r="L2909" s="5" t="str">
        <f aca="false">IF(ISBLANK(A2909),"",K2909/$M$1)</f>
        <v/>
      </c>
      <c r="M2909" s="5" t="str">
        <f aca="false">IF(ISBLANK(A2909),"",K2909/($M$1+SUM(K$3:K2908)))</f>
        <v/>
      </c>
      <c r="N2909" s="0" t="str">
        <f aca="false">IF(ISBLANK(A2909),"",IF(H2910=0,NETWORKDAYS($H$3,H2909,holiday!$B$2:$B$10),IF(DAY(H2909)&lt;DAY(H2910),NETWORKDAYS($H$3,H2909,holiday!$B$2:$B$10),0)))</f>
        <v/>
      </c>
      <c r="O2909" s="0" t="str">
        <f aca="false">IF(ISBLANK(A2909),"",SUMIF($A$3:$A2909,O$2,$B$3:$B2909))</f>
        <v/>
      </c>
      <c r="P2909" s="0" t="str">
        <f aca="false">IF(ISBLANK(A2909),"",SUMIF($A$3:$A2909,P$2,$B$3:$B2909))</f>
        <v/>
      </c>
      <c r="Q2909" s="0" t="str">
        <f aca="false">IF(ISBLANK(A2909),"",SUMIF($A$3:$A2909,Q$2,$B$3:$B2909))</f>
        <v/>
      </c>
      <c r="R2909" s="0" t="str">
        <f aca="false">IF(ISBLANK(A2909),"",SUMIF($A$3:$A2909,R$2,$B$3:$B2909))</f>
        <v/>
      </c>
      <c r="T2909" s="9" t="str">
        <f aca="false">IF(ISBLANK(A2909),"",IF($A2909=T$2,$C2909,T2908))</f>
        <v/>
      </c>
      <c r="U2909" s="9" t="str">
        <f aca="false">IF(ISBLANK(A2909),"",IF($A2909=U$2,$C2909,U2908))</f>
        <v/>
      </c>
      <c r="V2909" s="9" t="str">
        <f aca="false">IF(ISBLANK(A2909),"",IF($A2909=V$2,$C2909,V2908))</f>
        <v/>
      </c>
      <c r="W2909" s="9" t="str">
        <f aca="false">IF(ISBLANK(A2909),"",IF($A2909=W$2,$C2909,W2908))</f>
        <v/>
      </c>
    </row>
    <row r="2910" customFormat="false" ht="14.1" hidden="false" customHeight="false" outlineLevel="0" collapsed="false">
      <c r="H2910" s="8" t="n">
        <f aca="false">IF(ISBLANK(D2910),,LEFT(D2910,LEN(D2910)-6)*1)</f>
        <v>0</v>
      </c>
      <c r="I2910" s="9" t="str">
        <f aca="false">IF(ISBLANK(A2910),"",-B2910*C2910)</f>
        <v/>
      </c>
      <c r="J2910" s="9" t="str">
        <f aca="false">IF(ISBLANK(A2910),"",-SUM(I$3:I2910))</f>
        <v/>
      </c>
      <c r="K2910" s="9" t="str">
        <f aca="false">IF(ISBLANK(A2910),"",SUMPRODUCT(O2910:R2910,T2910:W2910)-J2910)</f>
        <v/>
      </c>
      <c r="L2910" s="5" t="str">
        <f aca="false">IF(ISBLANK(A2910),"",K2910/$M$1)</f>
        <v/>
      </c>
      <c r="M2910" s="5" t="str">
        <f aca="false">IF(ISBLANK(A2910),"",K2910/($M$1+SUM(K$3:K2909)))</f>
        <v/>
      </c>
      <c r="N2910" s="0" t="str">
        <f aca="false">IF(ISBLANK(A2910),"",IF(H2911=0,NETWORKDAYS($H$3,H2910,holiday!$B$2:$B$10),IF(DAY(H2910)&lt;DAY(H2911),NETWORKDAYS($H$3,H2910,holiday!$B$2:$B$10),0)))</f>
        <v/>
      </c>
      <c r="O2910" s="0" t="str">
        <f aca="false">IF(ISBLANK(A2910),"",SUMIF($A$3:$A2910,O$2,$B$3:$B2910))</f>
        <v/>
      </c>
      <c r="P2910" s="0" t="str">
        <f aca="false">IF(ISBLANK(A2910),"",SUMIF($A$3:$A2910,P$2,$B$3:$B2910))</f>
        <v/>
      </c>
      <c r="Q2910" s="0" t="str">
        <f aca="false">IF(ISBLANK(A2910),"",SUMIF($A$3:$A2910,Q$2,$B$3:$B2910))</f>
        <v/>
      </c>
      <c r="R2910" s="0" t="str">
        <f aca="false">IF(ISBLANK(A2910),"",SUMIF($A$3:$A2910,R$2,$B$3:$B2910))</f>
        <v/>
      </c>
      <c r="T2910" s="9" t="str">
        <f aca="false">IF(ISBLANK(A2910),"",IF($A2910=T$2,$C2910,T2909))</f>
        <v/>
      </c>
      <c r="U2910" s="9" t="str">
        <f aca="false">IF(ISBLANK(A2910),"",IF($A2910=U$2,$C2910,U2909))</f>
        <v/>
      </c>
      <c r="V2910" s="9" t="str">
        <f aca="false">IF(ISBLANK(A2910),"",IF($A2910=V$2,$C2910,V2909))</f>
        <v/>
      </c>
      <c r="W2910" s="9" t="str">
        <f aca="false">IF(ISBLANK(A2910),"",IF($A2910=W$2,$C2910,W2909))</f>
        <v/>
      </c>
    </row>
    <row r="2911" customFormat="false" ht="14.1" hidden="false" customHeight="false" outlineLevel="0" collapsed="false">
      <c r="H2911" s="8" t="n">
        <f aca="false">IF(ISBLANK(D2911),,LEFT(D2911,LEN(D2911)-6)*1)</f>
        <v>0</v>
      </c>
      <c r="I2911" s="9" t="str">
        <f aca="false">IF(ISBLANK(A2911),"",-B2911*C2911)</f>
        <v/>
      </c>
      <c r="J2911" s="9" t="str">
        <f aca="false">IF(ISBLANK(A2911),"",-SUM(I$3:I2911))</f>
        <v/>
      </c>
      <c r="K2911" s="9" t="str">
        <f aca="false">IF(ISBLANK(A2911),"",SUMPRODUCT(O2911:R2911,T2911:W2911)-J2911)</f>
        <v/>
      </c>
      <c r="L2911" s="5" t="str">
        <f aca="false">IF(ISBLANK(A2911),"",K2911/$M$1)</f>
        <v/>
      </c>
      <c r="M2911" s="5" t="str">
        <f aca="false">IF(ISBLANK(A2911),"",K2911/($M$1+SUM(K$3:K2910)))</f>
        <v/>
      </c>
      <c r="N2911" s="0" t="str">
        <f aca="false">IF(ISBLANK(A2911),"",IF(H2912=0,NETWORKDAYS($H$3,H2911,holiday!$B$2:$B$10),IF(DAY(H2911)&lt;DAY(H2912),NETWORKDAYS($H$3,H2911,holiday!$B$2:$B$10),0)))</f>
        <v/>
      </c>
      <c r="O2911" s="0" t="str">
        <f aca="false">IF(ISBLANK(A2911),"",SUMIF($A$3:$A2911,O$2,$B$3:$B2911))</f>
        <v/>
      </c>
      <c r="P2911" s="0" t="str">
        <f aca="false">IF(ISBLANK(A2911),"",SUMIF($A$3:$A2911,P$2,$B$3:$B2911))</f>
        <v/>
      </c>
      <c r="Q2911" s="0" t="str">
        <f aca="false">IF(ISBLANK(A2911),"",SUMIF($A$3:$A2911,Q$2,$B$3:$B2911))</f>
        <v/>
      </c>
      <c r="R2911" s="0" t="str">
        <f aca="false">IF(ISBLANK(A2911),"",SUMIF($A$3:$A2911,R$2,$B$3:$B2911))</f>
        <v/>
      </c>
      <c r="T2911" s="9" t="str">
        <f aca="false">IF(ISBLANK(A2911),"",IF($A2911=T$2,$C2911,T2910))</f>
        <v/>
      </c>
      <c r="U2911" s="9" t="str">
        <f aca="false">IF(ISBLANK(A2911),"",IF($A2911=U$2,$C2911,U2910))</f>
        <v/>
      </c>
      <c r="V2911" s="9" t="str">
        <f aca="false">IF(ISBLANK(A2911),"",IF($A2911=V$2,$C2911,V2910))</f>
        <v/>
      </c>
      <c r="W2911" s="9" t="str">
        <f aca="false">IF(ISBLANK(A2911),"",IF($A2911=W$2,$C2911,W2910))</f>
        <v/>
      </c>
    </row>
    <row r="2912" customFormat="false" ht="14.1" hidden="false" customHeight="false" outlineLevel="0" collapsed="false">
      <c r="H2912" s="8" t="n">
        <f aca="false">IF(ISBLANK(D2912),,LEFT(D2912,LEN(D2912)-6)*1)</f>
        <v>0</v>
      </c>
      <c r="I2912" s="9" t="str">
        <f aca="false">IF(ISBLANK(A2912),"",-B2912*C2912)</f>
        <v/>
      </c>
      <c r="J2912" s="9" t="str">
        <f aca="false">IF(ISBLANK(A2912),"",-SUM(I$3:I2912))</f>
        <v/>
      </c>
      <c r="K2912" s="9" t="str">
        <f aca="false">IF(ISBLANK(A2912),"",SUMPRODUCT(O2912:R2912,T2912:W2912)-J2912)</f>
        <v/>
      </c>
      <c r="L2912" s="5" t="str">
        <f aca="false">IF(ISBLANK(A2912),"",K2912/$M$1)</f>
        <v/>
      </c>
      <c r="M2912" s="5" t="str">
        <f aca="false">IF(ISBLANK(A2912),"",K2912/($M$1+SUM(K$3:K2911)))</f>
        <v/>
      </c>
      <c r="N2912" s="0" t="str">
        <f aca="false">IF(ISBLANK(A2912),"",IF(H2913=0,NETWORKDAYS($H$3,H2912,holiday!$B$2:$B$10),IF(DAY(H2912)&lt;DAY(H2913),NETWORKDAYS($H$3,H2912,holiday!$B$2:$B$10),0)))</f>
        <v/>
      </c>
      <c r="O2912" s="0" t="str">
        <f aca="false">IF(ISBLANK(A2912),"",SUMIF($A$3:$A2912,O$2,$B$3:$B2912))</f>
        <v/>
      </c>
      <c r="P2912" s="0" t="str">
        <f aca="false">IF(ISBLANK(A2912),"",SUMIF($A$3:$A2912,P$2,$B$3:$B2912))</f>
        <v/>
      </c>
      <c r="Q2912" s="0" t="str">
        <f aca="false">IF(ISBLANK(A2912),"",SUMIF($A$3:$A2912,Q$2,$B$3:$B2912))</f>
        <v/>
      </c>
      <c r="R2912" s="0" t="str">
        <f aca="false">IF(ISBLANK(A2912),"",SUMIF($A$3:$A2912,R$2,$B$3:$B2912))</f>
        <v/>
      </c>
      <c r="T2912" s="9" t="str">
        <f aca="false">IF(ISBLANK(A2912),"",IF($A2912=T$2,$C2912,T2911))</f>
        <v/>
      </c>
      <c r="U2912" s="9" t="str">
        <f aca="false">IF(ISBLANK(A2912),"",IF($A2912=U$2,$C2912,U2911))</f>
        <v/>
      </c>
      <c r="V2912" s="9" t="str">
        <f aca="false">IF(ISBLANK(A2912),"",IF($A2912=V$2,$C2912,V2911))</f>
        <v/>
      </c>
      <c r="W2912" s="9" t="str">
        <f aca="false">IF(ISBLANK(A2912),"",IF($A2912=W$2,$C2912,W2911))</f>
        <v/>
      </c>
    </row>
    <row r="2913" customFormat="false" ht="14.1" hidden="false" customHeight="false" outlineLevel="0" collapsed="false">
      <c r="H2913" s="8" t="n">
        <f aca="false">IF(ISBLANK(D2913),,LEFT(D2913,LEN(D2913)-6)*1)</f>
        <v>0</v>
      </c>
      <c r="I2913" s="9" t="str">
        <f aca="false">IF(ISBLANK(A2913),"",-B2913*C2913)</f>
        <v/>
      </c>
      <c r="J2913" s="9" t="str">
        <f aca="false">IF(ISBLANK(A2913),"",-SUM(I$3:I2913))</f>
        <v/>
      </c>
      <c r="K2913" s="9" t="str">
        <f aca="false">IF(ISBLANK(A2913),"",SUMPRODUCT(O2913:R2913,T2913:W2913)-J2913)</f>
        <v/>
      </c>
      <c r="L2913" s="5" t="str">
        <f aca="false">IF(ISBLANK(A2913),"",K2913/$M$1)</f>
        <v/>
      </c>
      <c r="M2913" s="5" t="str">
        <f aca="false">IF(ISBLANK(A2913),"",K2913/($M$1+SUM(K$3:K2912)))</f>
        <v/>
      </c>
      <c r="N2913" s="0" t="str">
        <f aca="false">IF(ISBLANK(A2913),"",IF(H2914=0,NETWORKDAYS($H$3,H2913,holiday!$B$2:$B$10),IF(DAY(H2913)&lt;DAY(H2914),NETWORKDAYS($H$3,H2913,holiday!$B$2:$B$10),0)))</f>
        <v/>
      </c>
      <c r="O2913" s="0" t="str">
        <f aca="false">IF(ISBLANK(A2913),"",SUMIF($A$3:$A2913,O$2,$B$3:$B2913))</f>
        <v/>
      </c>
      <c r="P2913" s="0" t="str">
        <f aca="false">IF(ISBLANK(A2913),"",SUMIF($A$3:$A2913,P$2,$B$3:$B2913))</f>
        <v/>
      </c>
      <c r="Q2913" s="0" t="str">
        <f aca="false">IF(ISBLANK(A2913),"",SUMIF($A$3:$A2913,Q$2,$B$3:$B2913))</f>
        <v/>
      </c>
      <c r="R2913" s="0" t="str">
        <f aca="false">IF(ISBLANK(A2913),"",SUMIF($A$3:$A2913,R$2,$B$3:$B2913))</f>
        <v/>
      </c>
      <c r="T2913" s="9" t="str">
        <f aca="false">IF(ISBLANK(A2913),"",IF($A2913=T$2,$C2913,T2912))</f>
        <v/>
      </c>
      <c r="U2913" s="9" t="str">
        <f aca="false">IF(ISBLANK(A2913),"",IF($A2913=U$2,$C2913,U2912))</f>
        <v/>
      </c>
      <c r="V2913" s="9" t="str">
        <f aca="false">IF(ISBLANK(A2913),"",IF($A2913=V$2,$C2913,V2912))</f>
        <v/>
      </c>
      <c r="W2913" s="9" t="str">
        <f aca="false">IF(ISBLANK(A2913),"",IF($A2913=W$2,$C2913,W2912))</f>
        <v/>
      </c>
    </row>
    <row r="2914" customFormat="false" ht="14.1" hidden="false" customHeight="false" outlineLevel="0" collapsed="false">
      <c r="H2914" s="8" t="n">
        <f aca="false">IF(ISBLANK(D2914),,LEFT(D2914,LEN(D2914)-6)*1)</f>
        <v>0</v>
      </c>
      <c r="I2914" s="9" t="str">
        <f aca="false">IF(ISBLANK(A2914),"",-B2914*C2914)</f>
        <v/>
      </c>
      <c r="J2914" s="9" t="str">
        <f aca="false">IF(ISBLANK(A2914),"",-SUM(I$3:I2914))</f>
        <v/>
      </c>
      <c r="K2914" s="9" t="str">
        <f aca="false">IF(ISBLANK(A2914),"",SUMPRODUCT(O2914:R2914,T2914:W2914)-J2914)</f>
        <v/>
      </c>
      <c r="L2914" s="5" t="str">
        <f aca="false">IF(ISBLANK(A2914),"",K2914/$M$1)</f>
        <v/>
      </c>
      <c r="M2914" s="5" t="str">
        <f aca="false">IF(ISBLANK(A2914),"",K2914/($M$1+SUM(K$3:K2913)))</f>
        <v/>
      </c>
      <c r="N2914" s="0" t="str">
        <f aca="false">IF(ISBLANK(A2914),"",IF(H2915=0,NETWORKDAYS($H$3,H2914,holiday!$B$2:$B$10),IF(DAY(H2914)&lt;DAY(H2915),NETWORKDAYS($H$3,H2914,holiday!$B$2:$B$10),0)))</f>
        <v/>
      </c>
      <c r="O2914" s="0" t="str">
        <f aca="false">IF(ISBLANK(A2914),"",SUMIF($A$3:$A2914,O$2,$B$3:$B2914))</f>
        <v/>
      </c>
      <c r="P2914" s="0" t="str">
        <f aca="false">IF(ISBLANK(A2914),"",SUMIF($A$3:$A2914,P$2,$B$3:$B2914))</f>
        <v/>
      </c>
      <c r="Q2914" s="0" t="str">
        <f aca="false">IF(ISBLANK(A2914),"",SUMIF($A$3:$A2914,Q$2,$B$3:$B2914))</f>
        <v/>
      </c>
      <c r="R2914" s="0" t="str">
        <f aca="false">IF(ISBLANK(A2914),"",SUMIF($A$3:$A2914,R$2,$B$3:$B2914))</f>
        <v/>
      </c>
      <c r="T2914" s="9" t="str">
        <f aca="false">IF(ISBLANK(A2914),"",IF($A2914=T$2,$C2914,T2913))</f>
        <v/>
      </c>
      <c r="U2914" s="9" t="str">
        <f aca="false">IF(ISBLANK(A2914),"",IF($A2914=U$2,$C2914,U2913))</f>
        <v/>
      </c>
      <c r="V2914" s="9" t="str">
        <f aca="false">IF(ISBLANK(A2914),"",IF($A2914=V$2,$C2914,V2913))</f>
        <v/>
      </c>
      <c r="W2914" s="9" t="str">
        <f aca="false">IF(ISBLANK(A2914),"",IF($A2914=W$2,$C2914,W2913))</f>
        <v/>
      </c>
    </row>
    <row r="2915" customFormat="false" ht="14.1" hidden="false" customHeight="false" outlineLevel="0" collapsed="false">
      <c r="H2915" s="8" t="n">
        <f aca="false">IF(ISBLANK(D2915),,LEFT(D2915,LEN(D2915)-6)*1)</f>
        <v>0</v>
      </c>
      <c r="I2915" s="9" t="str">
        <f aca="false">IF(ISBLANK(A2915),"",-B2915*C2915)</f>
        <v/>
      </c>
      <c r="J2915" s="9" t="str">
        <f aca="false">IF(ISBLANK(A2915),"",-SUM(I$3:I2915))</f>
        <v/>
      </c>
      <c r="K2915" s="9" t="str">
        <f aca="false">IF(ISBLANK(A2915),"",SUMPRODUCT(O2915:R2915,T2915:W2915)-J2915)</f>
        <v/>
      </c>
      <c r="L2915" s="5" t="str">
        <f aca="false">IF(ISBLANK(A2915),"",K2915/$M$1)</f>
        <v/>
      </c>
      <c r="M2915" s="5" t="str">
        <f aca="false">IF(ISBLANK(A2915),"",K2915/($M$1+SUM(K$3:K2914)))</f>
        <v/>
      </c>
      <c r="N2915" s="0" t="str">
        <f aca="false">IF(ISBLANK(A2915),"",IF(H2916=0,NETWORKDAYS($H$3,H2915,holiday!$B$2:$B$10),IF(DAY(H2915)&lt;DAY(H2916),NETWORKDAYS($H$3,H2915,holiday!$B$2:$B$10),0)))</f>
        <v/>
      </c>
      <c r="O2915" s="0" t="str">
        <f aca="false">IF(ISBLANK(A2915),"",SUMIF($A$3:$A2915,O$2,$B$3:$B2915))</f>
        <v/>
      </c>
      <c r="P2915" s="0" t="str">
        <f aca="false">IF(ISBLANK(A2915),"",SUMIF($A$3:$A2915,P$2,$B$3:$B2915))</f>
        <v/>
      </c>
      <c r="Q2915" s="0" t="str">
        <f aca="false">IF(ISBLANK(A2915),"",SUMIF($A$3:$A2915,Q$2,$B$3:$B2915))</f>
        <v/>
      </c>
      <c r="R2915" s="0" t="str">
        <f aca="false">IF(ISBLANK(A2915),"",SUMIF($A$3:$A2915,R$2,$B$3:$B2915))</f>
        <v/>
      </c>
      <c r="T2915" s="9" t="str">
        <f aca="false">IF(ISBLANK(A2915),"",IF($A2915=T$2,$C2915,T2914))</f>
        <v/>
      </c>
      <c r="U2915" s="9" t="str">
        <f aca="false">IF(ISBLANK(A2915),"",IF($A2915=U$2,$C2915,U2914))</f>
        <v/>
      </c>
      <c r="V2915" s="9" t="str">
        <f aca="false">IF(ISBLANK(A2915),"",IF($A2915=V$2,$C2915,V2914))</f>
        <v/>
      </c>
      <c r="W2915" s="9" t="str">
        <f aca="false">IF(ISBLANK(A2915),"",IF($A2915=W$2,$C2915,W2914))</f>
        <v/>
      </c>
    </row>
    <row r="2916" customFormat="false" ht="14.1" hidden="false" customHeight="false" outlineLevel="0" collapsed="false">
      <c r="H2916" s="8" t="n">
        <f aca="false">IF(ISBLANK(D2916),,LEFT(D2916,LEN(D2916)-6)*1)</f>
        <v>0</v>
      </c>
      <c r="I2916" s="9" t="str">
        <f aca="false">IF(ISBLANK(A2916),"",-B2916*C2916)</f>
        <v/>
      </c>
      <c r="J2916" s="9" t="str">
        <f aca="false">IF(ISBLANK(A2916),"",-SUM(I$3:I2916))</f>
        <v/>
      </c>
      <c r="K2916" s="9" t="str">
        <f aca="false">IF(ISBLANK(A2916),"",SUMPRODUCT(O2916:R2916,T2916:W2916)-J2916)</f>
        <v/>
      </c>
      <c r="L2916" s="5" t="str">
        <f aca="false">IF(ISBLANK(A2916),"",K2916/$M$1)</f>
        <v/>
      </c>
      <c r="M2916" s="5" t="str">
        <f aca="false">IF(ISBLANK(A2916),"",K2916/($M$1+SUM(K$3:K2915)))</f>
        <v/>
      </c>
      <c r="N2916" s="0" t="str">
        <f aca="false">IF(ISBLANK(A2916),"",IF(H2917=0,NETWORKDAYS($H$3,H2916,holiday!$B$2:$B$10),IF(DAY(H2916)&lt;DAY(H2917),NETWORKDAYS($H$3,H2916,holiday!$B$2:$B$10),0)))</f>
        <v/>
      </c>
      <c r="O2916" s="0" t="str">
        <f aca="false">IF(ISBLANK(A2916),"",SUMIF($A$3:$A2916,O$2,$B$3:$B2916))</f>
        <v/>
      </c>
      <c r="P2916" s="0" t="str">
        <f aca="false">IF(ISBLANK(A2916),"",SUMIF($A$3:$A2916,P$2,$B$3:$B2916))</f>
        <v/>
      </c>
      <c r="Q2916" s="0" t="str">
        <f aca="false">IF(ISBLANK(A2916),"",SUMIF($A$3:$A2916,Q$2,$B$3:$B2916))</f>
        <v/>
      </c>
      <c r="R2916" s="0" t="str">
        <f aca="false">IF(ISBLANK(A2916),"",SUMIF($A$3:$A2916,R$2,$B$3:$B2916))</f>
        <v/>
      </c>
      <c r="T2916" s="9" t="str">
        <f aca="false">IF(ISBLANK(A2916),"",IF($A2916=T$2,$C2916,T2915))</f>
        <v/>
      </c>
      <c r="U2916" s="9" t="str">
        <f aca="false">IF(ISBLANK(A2916),"",IF($A2916=U$2,$C2916,U2915))</f>
        <v/>
      </c>
      <c r="V2916" s="9" t="str">
        <f aca="false">IF(ISBLANK(A2916),"",IF($A2916=V$2,$C2916,V2915))</f>
        <v/>
      </c>
      <c r="W2916" s="9" t="str">
        <f aca="false">IF(ISBLANK(A2916),"",IF($A2916=W$2,$C2916,W2915))</f>
        <v/>
      </c>
    </row>
    <row r="2917" customFormat="false" ht="14.1" hidden="false" customHeight="false" outlineLevel="0" collapsed="false">
      <c r="H2917" s="8" t="n">
        <f aca="false">IF(ISBLANK(D2917),,LEFT(D2917,LEN(D2917)-6)*1)</f>
        <v>0</v>
      </c>
      <c r="I2917" s="9" t="str">
        <f aca="false">IF(ISBLANK(A2917),"",-B2917*C2917)</f>
        <v/>
      </c>
      <c r="J2917" s="9" t="str">
        <f aca="false">IF(ISBLANK(A2917),"",-SUM(I$3:I2917))</f>
        <v/>
      </c>
      <c r="K2917" s="9" t="str">
        <f aca="false">IF(ISBLANK(A2917),"",SUMPRODUCT(O2917:R2917,T2917:W2917)-J2917)</f>
        <v/>
      </c>
      <c r="L2917" s="5" t="str">
        <f aca="false">IF(ISBLANK(A2917),"",K2917/$M$1)</f>
        <v/>
      </c>
      <c r="M2917" s="5" t="str">
        <f aca="false">IF(ISBLANK(A2917),"",K2917/($M$1+SUM(K$3:K2916)))</f>
        <v/>
      </c>
      <c r="N2917" s="0" t="str">
        <f aca="false">IF(ISBLANK(A2917),"",IF(H2918=0,NETWORKDAYS($H$3,H2917,holiday!$B$2:$B$10),IF(DAY(H2917)&lt;DAY(H2918),NETWORKDAYS($H$3,H2917,holiday!$B$2:$B$10),0)))</f>
        <v/>
      </c>
      <c r="O2917" s="0" t="str">
        <f aca="false">IF(ISBLANK(A2917),"",SUMIF($A$3:$A2917,O$2,$B$3:$B2917))</f>
        <v/>
      </c>
      <c r="P2917" s="0" t="str">
        <f aca="false">IF(ISBLANK(A2917),"",SUMIF($A$3:$A2917,P$2,$B$3:$B2917))</f>
        <v/>
      </c>
      <c r="Q2917" s="0" t="str">
        <f aca="false">IF(ISBLANK(A2917),"",SUMIF($A$3:$A2917,Q$2,$B$3:$B2917))</f>
        <v/>
      </c>
      <c r="R2917" s="0" t="str">
        <f aca="false">IF(ISBLANK(A2917),"",SUMIF($A$3:$A2917,R$2,$B$3:$B2917))</f>
        <v/>
      </c>
      <c r="T2917" s="9" t="str">
        <f aca="false">IF(ISBLANK(A2917),"",IF($A2917=T$2,$C2917,T2916))</f>
        <v/>
      </c>
      <c r="U2917" s="9" t="str">
        <f aca="false">IF(ISBLANK(A2917),"",IF($A2917=U$2,$C2917,U2916))</f>
        <v/>
      </c>
      <c r="V2917" s="9" t="str">
        <f aca="false">IF(ISBLANK(A2917),"",IF($A2917=V$2,$C2917,V2916))</f>
        <v/>
      </c>
      <c r="W2917" s="9" t="str">
        <f aca="false">IF(ISBLANK(A2917),"",IF($A2917=W$2,$C2917,W2916))</f>
        <v/>
      </c>
    </row>
    <row r="2918" customFormat="false" ht="14.1" hidden="false" customHeight="false" outlineLevel="0" collapsed="false">
      <c r="H2918" s="8" t="n">
        <f aca="false">IF(ISBLANK(D2918),,LEFT(D2918,LEN(D2918)-6)*1)</f>
        <v>0</v>
      </c>
      <c r="I2918" s="9" t="str">
        <f aca="false">IF(ISBLANK(A2918),"",-B2918*C2918)</f>
        <v/>
      </c>
      <c r="J2918" s="9" t="str">
        <f aca="false">IF(ISBLANK(A2918),"",-SUM(I$3:I2918))</f>
        <v/>
      </c>
      <c r="K2918" s="9" t="str">
        <f aca="false">IF(ISBLANK(A2918),"",SUMPRODUCT(O2918:R2918,T2918:W2918)-J2918)</f>
        <v/>
      </c>
      <c r="L2918" s="5" t="str">
        <f aca="false">IF(ISBLANK(A2918),"",K2918/$M$1)</f>
        <v/>
      </c>
      <c r="M2918" s="5" t="str">
        <f aca="false">IF(ISBLANK(A2918),"",K2918/($M$1+SUM(K$3:K2917)))</f>
        <v/>
      </c>
      <c r="N2918" s="0" t="str">
        <f aca="false">IF(ISBLANK(A2918),"",IF(H2919=0,NETWORKDAYS($H$3,H2918,holiday!$B$2:$B$10),IF(DAY(H2918)&lt;DAY(H2919),NETWORKDAYS($H$3,H2918,holiday!$B$2:$B$10),0)))</f>
        <v/>
      </c>
      <c r="O2918" s="0" t="str">
        <f aca="false">IF(ISBLANK(A2918),"",SUMIF($A$3:$A2918,O$2,$B$3:$B2918))</f>
        <v/>
      </c>
      <c r="P2918" s="0" t="str">
        <f aca="false">IF(ISBLANK(A2918),"",SUMIF($A$3:$A2918,P$2,$B$3:$B2918))</f>
        <v/>
      </c>
      <c r="Q2918" s="0" t="str">
        <f aca="false">IF(ISBLANK(A2918),"",SUMIF($A$3:$A2918,Q$2,$B$3:$B2918))</f>
        <v/>
      </c>
      <c r="R2918" s="0" t="str">
        <f aca="false">IF(ISBLANK(A2918),"",SUMIF($A$3:$A2918,R$2,$B$3:$B2918))</f>
        <v/>
      </c>
      <c r="T2918" s="9" t="str">
        <f aca="false">IF(ISBLANK(A2918),"",IF($A2918=T$2,$C2918,T2917))</f>
        <v/>
      </c>
      <c r="U2918" s="9" t="str">
        <f aca="false">IF(ISBLANK(A2918),"",IF($A2918=U$2,$C2918,U2917))</f>
        <v/>
      </c>
      <c r="V2918" s="9" t="str">
        <f aca="false">IF(ISBLANK(A2918),"",IF($A2918=V$2,$C2918,V2917))</f>
        <v/>
      </c>
      <c r="W2918" s="9" t="str">
        <f aca="false">IF(ISBLANK(A2918),"",IF($A2918=W$2,$C2918,W2917))</f>
        <v/>
      </c>
    </row>
    <row r="2919" customFormat="false" ht="14.1" hidden="false" customHeight="false" outlineLevel="0" collapsed="false">
      <c r="H2919" s="8" t="n">
        <f aca="false">IF(ISBLANK(D2919),,LEFT(D2919,LEN(D2919)-6)*1)</f>
        <v>0</v>
      </c>
      <c r="I2919" s="9" t="str">
        <f aca="false">IF(ISBLANK(A2919),"",-B2919*C2919)</f>
        <v/>
      </c>
      <c r="J2919" s="9" t="str">
        <f aca="false">IF(ISBLANK(A2919),"",-SUM(I$3:I2919))</f>
        <v/>
      </c>
      <c r="K2919" s="9" t="str">
        <f aca="false">IF(ISBLANK(A2919),"",SUMPRODUCT(O2919:R2919,T2919:W2919)-J2919)</f>
        <v/>
      </c>
      <c r="L2919" s="5" t="str">
        <f aca="false">IF(ISBLANK(A2919),"",K2919/$M$1)</f>
        <v/>
      </c>
      <c r="M2919" s="5" t="str">
        <f aca="false">IF(ISBLANK(A2919),"",K2919/($M$1+SUM(K$3:K2918)))</f>
        <v/>
      </c>
      <c r="N2919" s="0" t="str">
        <f aca="false">IF(ISBLANK(A2919),"",IF(H2920=0,NETWORKDAYS($H$3,H2919,holiday!$B$2:$B$10),IF(DAY(H2919)&lt;DAY(H2920),NETWORKDAYS($H$3,H2919,holiday!$B$2:$B$10),0)))</f>
        <v/>
      </c>
      <c r="O2919" s="0" t="str">
        <f aca="false">IF(ISBLANK(A2919),"",SUMIF($A$3:$A2919,O$2,$B$3:$B2919))</f>
        <v/>
      </c>
      <c r="P2919" s="0" t="str">
        <f aca="false">IF(ISBLANK(A2919),"",SUMIF($A$3:$A2919,P$2,$B$3:$B2919))</f>
        <v/>
      </c>
      <c r="Q2919" s="0" t="str">
        <f aca="false">IF(ISBLANK(A2919),"",SUMIF($A$3:$A2919,Q$2,$B$3:$B2919))</f>
        <v/>
      </c>
      <c r="R2919" s="0" t="str">
        <f aca="false">IF(ISBLANK(A2919),"",SUMIF($A$3:$A2919,R$2,$B$3:$B2919))</f>
        <v/>
      </c>
      <c r="T2919" s="9" t="str">
        <f aca="false">IF(ISBLANK(A2919),"",IF($A2919=T$2,$C2919,T2918))</f>
        <v/>
      </c>
      <c r="U2919" s="9" t="str">
        <f aca="false">IF(ISBLANK(A2919),"",IF($A2919=U$2,$C2919,U2918))</f>
        <v/>
      </c>
      <c r="V2919" s="9" t="str">
        <f aca="false">IF(ISBLANK(A2919),"",IF($A2919=V$2,$C2919,V2918))</f>
        <v/>
      </c>
      <c r="W2919" s="9" t="str">
        <f aca="false">IF(ISBLANK(A2919),"",IF($A2919=W$2,$C2919,W2918))</f>
        <v/>
      </c>
    </row>
    <row r="2920" customFormat="false" ht="14.1" hidden="false" customHeight="false" outlineLevel="0" collapsed="false">
      <c r="H2920" s="8" t="n">
        <f aca="false">IF(ISBLANK(D2920),,LEFT(D2920,LEN(D2920)-6)*1)</f>
        <v>0</v>
      </c>
      <c r="I2920" s="9" t="str">
        <f aca="false">IF(ISBLANK(A2920),"",-B2920*C2920)</f>
        <v/>
      </c>
      <c r="J2920" s="9" t="str">
        <f aca="false">IF(ISBLANK(A2920),"",-SUM(I$3:I2920))</f>
        <v/>
      </c>
      <c r="K2920" s="9" t="str">
        <f aca="false">IF(ISBLANK(A2920),"",SUMPRODUCT(O2920:R2920,T2920:W2920)-J2920)</f>
        <v/>
      </c>
      <c r="L2920" s="5" t="str">
        <f aca="false">IF(ISBLANK(A2920),"",K2920/$M$1)</f>
        <v/>
      </c>
      <c r="M2920" s="5" t="str">
        <f aca="false">IF(ISBLANK(A2920),"",K2920/($M$1+SUM(K$3:K2919)))</f>
        <v/>
      </c>
      <c r="N2920" s="0" t="str">
        <f aca="false">IF(ISBLANK(A2920),"",IF(H2921=0,NETWORKDAYS($H$3,H2920,holiday!$B$2:$B$10),IF(DAY(H2920)&lt;DAY(H2921),NETWORKDAYS($H$3,H2920,holiday!$B$2:$B$10),0)))</f>
        <v/>
      </c>
      <c r="O2920" s="0" t="str">
        <f aca="false">IF(ISBLANK(A2920),"",SUMIF($A$3:$A2920,O$2,$B$3:$B2920))</f>
        <v/>
      </c>
      <c r="P2920" s="0" t="str">
        <f aca="false">IF(ISBLANK(A2920),"",SUMIF($A$3:$A2920,P$2,$B$3:$B2920))</f>
        <v/>
      </c>
      <c r="Q2920" s="0" t="str">
        <f aca="false">IF(ISBLANK(A2920),"",SUMIF($A$3:$A2920,Q$2,$B$3:$B2920))</f>
        <v/>
      </c>
      <c r="R2920" s="0" t="str">
        <f aca="false">IF(ISBLANK(A2920),"",SUMIF($A$3:$A2920,R$2,$B$3:$B2920))</f>
        <v/>
      </c>
      <c r="T2920" s="9" t="str">
        <f aca="false">IF(ISBLANK(A2920),"",IF($A2920=T$2,$C2920,T2919))</f>
        <v/>
      </c>
      <c r="U2920" s="9" t="str">
        <f aca="false">IF(ISBLANK(A2920),"",IF($A2920=U$2,$C2920,U2919))</f>
        <v/>
      </c>
      <c r="V2920" s="9" t="str">
        <f aca="false">IF(ISBLANK(A2920),"",IF($A2920=V$2,$C2920,V2919))</f>
        <v/>
      </c>
      <c r="W2920" s="9" t="str">
        <f aca="false">IF(ISBLANK(A2920),"",IF($A2920=W$2,$C2920,W2919))</f>
        <v/>
      </c>
    </row>
    <row r="2921" customFormat="false" ht="14.1" hidden="false" customHeight="false" outlineLevel="0" collapsed="false">
      <c r="H2921" s="8" t="n">
        <f aca="false">IF(ISBLANK(D2921),,LEFT(D2921,LEN(D2921)-6)*1)</f>
        <v>0</v>
      </c>
      <c r="I2921" s="9" t="str">
        <f aca="false">IF(ISBLANK(A2921),"",-B2921*C2921)</f>
        <v/>
      </c>
      <c r="J2921" s="9" t="str">
        <f aca="false">IF(ISBLANK(A2921),"",-SUM(I$3:I2921))</f>
        <v/>
      </c>
      <c r="K2921" s="9" t="str">
        <f aca="false">IF(ISBLANK(A2921),"",SUMPRODUCT(O2921:R2921,T2921:W2921)-J2921)</f>
        <v/>
      </c>
      <c r="L2921" s="5" t="str">
        <f aca="false">IF(ISBLANK(A2921),"",K2921/$M$1)</f>
        <v/>
      </c>
      <c r="M2921" s="5" t="str">
        <f aca="false">IF(ISBLANK(A2921),"",K2921/($M$1+SUM(K$3:K2920)))</f>
        <v/>
      </c>
      <c r="N2921" s="0" t="str">
        <f aca="false">IF(ISBLANK(A2921),"",IF(H2922=0,NETWORKDAYS($H$3,H2921,holiday!$B$2:$B$10),IF(DAY(H2921)&lt;DAY(H2922),NETWORKDAYS($H$3,H2921,holiday!$B$2:$B$10),0)))</f>
        <v/>
      </c>
      <c r="O2921" s="0" t="str">
        <f aca="false">IF(ISBLANK(A2921),"",SUMIF($A$3:$A2921,O$2,$B$3:$B2921))</f>
        <v/>
      </c>
      <c r="P2921" s="0" t="str">
        <f aca="false">IF(ISBLANK(A2921),"",SUMIF($A$3:$A2921,P$2,$B$3:$B2921))</f>
        <v/>
      </c>
      <c r="Q2921" s="0" t="str">
        <f aca="false">IF(ISBLANK(A2921),"",SUMIF($A$3:$A2921,Q$2,$B$3:$B2921))</f>
        <v/>
      </c>
      <c r="R2921" s="0" t="str">
        <f aca="false">IF(ISBLANK(A2921),"",SUMIF($A$3:$A2921,R$2,$B$3:$B2921))</f>
        <v/>
      </c>
      <c r="T2921" s="9" t="str">
        <f aca="false">IF(ISBLANK(A2921),"",IF($A2921=T$2,$C2921,T2920))</f>
        <v/>
      </c>
      <c r="U2921" s="9" t="str">
        <f aca="false">IF(ISBLANK(A2921),"",IF($A2921=U$2,$C2921,U2920))</f>
        <v/>
      </c>
      <c r="V2921" s="9" t="str">
        <f aca="false">IF(ISBLANK(A2921),"",IF($A2921=V$2,$C2921,V2920))</f>
        <v/>
      </c>
      <c r="W2921" s="9" t="str">
        <f aca="false">IF(ISBLANK(A2921),"",IF($A2921=W$2,$C2921,W2920))</f>
        <v/>
      </c>
    </row>
    <row r="2922" customFormat="false" ht="14.1" hidden="false" customHeight="false" outlineLevel="0" collapsed="false">
      <c r="H2922" s="8" t="n">
        <f aca="false">IF(ISBLANK(D2922),,LEFT(D2922,LEN(D2922)-6)*1)</f>
        <v>0</v>
      </c>
      <c r="I2922" s="9" t="str">
        <f aca="false">IF(ISBLANK(A2922),"",-B2922*C2922)</f>
        <v/>
      </c>
      <c r="J2922" s="9" t="str">
        <f aca="false">IF(ISBLANK(A2922),"",-SUM(I$3:I2922))</f>
        <v/>
      </c>
      <c r="K2922" s="9" t="str">
        <f aca="false">IF(ISBLANK(A2922),"",SUMPRODUCT(O2922:R2922,T2922:W2922)-J2922)</f>
        <v/>
      </c>
      <c r="L2922" s="5" t="str">
        <f aca="false">IF(ISBLANK(A2922),"",K2922/$M$1)</f>
        <v/>
      </c>
      <c r="M2922" s="5" t="str">
        <f aca="false">IF(ISBLANK(A2922),"",K2922/($M$1+SUM(K$3:K2921)))</f>
        <v/>
      </c>
      <c r="N2922" s="0" t="str">
        <f aca="false">IF(ISBLANK(A2922),"",IF(H2923=0,NETWORKDAYS($H$3,H2922,holiday!$B$2:$B$10),IF(DAY(H2922)&lt;DAY(H2923),NETWORKDAYS($H$3,H2922,holiday!$B$2:$B$10),0)))</f>
        <v/>
      </c>
      <c r="O2922" s="0" t="str">
        <f aca="false">IF(ISBLANK(A2922),"",SUMIF($A$3:$A2922,O$2,$B$3:$B2922))</f>
        <v/>
      </c>
      <c r="P2922" s="0" t="str">
        <f aca="false">IF(ISBLANK(A2922),"",SUMIF($A$3:$A2922,P$2,$B$3:$B2922))</f>
        <v/>
      </c>
      <c r="Q2922" s="0" t="str">
        <f aca="false">IF(ISBLANK(A2922),"",SUMIF($A$3:$A2922,Q$2,$B$3:$B2922))</f>
        <v/>
      </c>
      <c r="R2922" s="0" t="str">
        <f aca="false">IF(ISBLANK(A2922),"",SUMIF($A$3:$A2922,R$2,$B$3:$B2922))</f>
        <v/>
      </c>
      <c r="T2922" s="9" t="str">
        <f aca="false">IF(ISBLANK(A2922),"",IF($A2922=T$2,$C2922,T2921))</f>
        <v/>
      </c>
      <c r="U2922" s="9" t="str">
        <f aca="false">IF(ISBLANK(A2922),"",IF($A2922=U$2,$C2922,U2921))</f>
        <v/>
      </c>
      <c r="V2922" s="9" t="str">
        <f aca="false">IF(ISBLANK(A2922),"",IF($A2922=V$2,$C2922,V2921))</f>
        <v/>
      </c>
      <c r="W2922" s="9" t="str">
        <f aca="false">IF(ISBLANK(A2922),"",IF($A2922=W$2,$C2922,W2921))</f>
        <v/>
      </c>
    </row>
    <row r="2923" customFormat="false" ht="14.1" hidden="false" customHeight="false" outlineLevel="0" collapsed="false">
      <c r="H2923" s="8" t="n">
        <f aca="false">IF(ISBLANK(D2923),,LEFT(D2923,LEN(D2923)-6)*1)</f>
        <v>0</v>
      </c>
      <c r="I2923" s="9" t="str">
        <f aca="false">IF(ISBLANK(A2923),"",-B2923*C2923)</f>
        <v/>
      </c>
      <c r="J2923" s="9" t="str">
        <f aca="false">IF(ISBLANK(A2923),"",-SUM(I$3:I2923))</f>
        <v/>
      </c>
      <c r="K2923" s="9" t="str">
        <f aca="false">IF(ISBLANK(A2923),"",SUMPRODUCT(O2923:R2923,T2923:W2923)-J2923)</f>
        <v/>
      </c>
      <c r="L2923" s="5" t="str">
        <f aca="false">IF(ISBLANK(A2923),"",K2923/$M$1)</f>
        <v/>
      </c>
      <c r="M2923" s="5" t="str">
        <f aca="false">IF(ISBLANK(A2923),"",K2923/($M$1+SUM(K$3:K2922)))</f>
        <v/>
      </c>
      <c r="N2923" s="0" t="str">
        <f aca="false">IF(ISBLANK(A2923),"",IF(H2924=0,NETWORKDAYS($H$3,H2923,holiday!$B$2:$B$10),IF(DAY(H2923)&lt;DAY(H2924),NETWORKDAYS($H$3,H2923,holiday!$B$2:$B$10),0)))</f>
        <v/>
      </c>
      <c r="O2923" s="0" t="str">
        <f aca="false">IF(ISBLANK(A2923),"",SUMIF($A$3:$A2923,O$2,$B$3:$B2923))</f>
        <v/>
      </c>
      <c r="P2923" s="0" t="str">
        <f aca="false">IF(ISBLANK(A2923),"",SUMIF($A$3:$A2923,P$2,$B$3:$B2923))</f>
        <v/>
      </c>
      <c r="Q2923" s="0" t="str">
        <f aca="false">IF(ISBLANK(A2923),"",SUMIF($A$3:$A2923,Q$2,$B$3:$B2923))</f>
        <v/>
      </c>
      <c r="R2923" s="0" t="str">
        <f aca="false">IF(ISBLANK(A2923),"",SUMIF($A$3:$A2923,R$2,$B$3:$B2923))</f>
        <v/>
      </c>
      <c r="T2923" s="9" t="str">
        <f aca="false">IF(ISBLANK(A2923),"",IF($A2923=T$2,$C2923,T2922))</f>
        <v/>
      </c>
      <c r="U2923" s="9" t="str">
        <f aca="false">IF(ISBLANK(A2923),"",IF($A2923=U$2,$C2923,U2922))</f>
        <v/>
      </c>
      <c r="V2923" s="9" t="str">
        <f aca="false">IF(ISBLANK(A2923),"",IF($A2923=V$2,$C2923,V2922))</f>
        <v/>
      </c>
      <c r="W2923" s="9" t="str">
        <f aca="false">IF(ISBLANK(A2923),"",IF($A2923=W$2,$C2923,W2922))</f>
        <v/>
      </c>
    </row>
    <row r="2924" customFormat="false" ht="14.1" hidden="false" customHeight="false" outlineLevel="0" collapsed="false">
      <c r="H2924" s="8" t="n">
        <f aca="false">IF(ISBLANK(D2924),,LEFT(D2924,LEN(D2924)-6)*1)</f>
        <v>0</v>
      </c>
      <c r="I2924" s="9" t="str">
        <f aca="false">IF(ISBLANK(A2924),"",-B2924*C2924)</f>
        <v/>
      </c>
      <c r="J2924" s="9" t="str">
        <f aca="false">IF(ISBLANK(A2924),"",-SUM(I$3:I2924))</f>
        <v/>
      </c>
      <c r="K2924" s="9" t="str">
        <f aca="false">IF(ISBLANK(A2924),"",SUMPRODUCT(O2924:R2924,T2924:W2924)-J2924)</f>
        <v/>
      </c>
      <c r="L2924" s="5" t="str">
        <f aca="false">IF(ISBLANK(A2924),"",K2924/$M$1)</f>
        <v/>
      </c>
      <c r="M2924" s="5" t="str">
        <f aca="false">IF(ISBLANK(A2924),"",K2924/($M$1+SUM(K$3:K2923)))</f>
        <v/>
      </c>
      <c r="N2924" s="0" t="str">
        <f aca="false">IF(ISBLANK(A2924),"",IF(H2925=0,NETWORKDAYS($H$3,H2924,holiday!$B$2:$B$10),IF(DAY(H2924)&lt;DAY(H2925),NETWORKDAYS($H$3,H2924,holiday!$B$2:$B$10),0)))</f>
        <v/>
      </c>
      <c r="O2924" s="0" t="str">
        <f aca="false">IF(ISBLANK(A2924),"",SUMIF($A$3:$A2924,O$2,$B$3:$B2924))</f>
        <v/>
      </c>
      <c r="P2924" s="0" t="str">
        <f aca="false">IF(ISBLANK(A2924),"",SUMIF($A$3:$A2924,P$2,$B$3:$B2924))</f>
        <v/>
      </c>
      <c r="Q2924" s="0" t="str">
        <f aca="false">IF(ISBLANK(A2924),"",SUMIF($A$3:$A2924,Q$2,$B$3:$B2924))</f>
        <v/>
      </c>
      <c r="R2924" s="0" t="str">
        <f aca="false">IF(ISBLANK(A2924),"",SUMIF($A$3:$A2924,R$2,$B$3:$B2924))</f>
        <v/>
      </c>
      <c r="T2924" s="9" t="str">
        <f aca="false">IF(ISBLANK(A2924),"",IF($A2924=T$2,$C2924,T2923))</f>
        <v/>
      </c>
      <c r="U2924" s="9" t="str">
        <f aca="false">IF(ISBLANK(A2924),"",IF($A2924=U$2,$C2924,U2923))</f>
        <v/>
      </c>
      <c r="V2924" s="9" t="str">
        <f aca="false">IF(ISBLANK(A2924),"",IF($A2924=V$2,$C2924,V2923))</f>
        <v/>
      </c>
      <c r="W2924" s="9" t="str">
        <f aca="false">IF(ISBLANK(A2924),"",IF($A2924=W$2,$C2924,W2923))</f>
        <v/>
      </c>
    </row>
    <row r="2925" customFormat="false" ht="14.1" hidden="false" customHeight="false" outlineLevel="0" collapsed="false">
      <c r="H2925" s="8" t="n">
        <f aca="false">IF(ISBLANK(D2925),,LEFT(D2925,LEN(D2925)-6)*1)</f>
        <v>0</v>
      </c>
      <c r="I2925" s="9" t="str">
        <f aca="false">IF(ISBLANK(A2925),"",-B2925*C2925)</f>
        <v/>
      </c>
      <c r="J2925" s="9" t="str">
        <f aca="false">IF(ISBLANK(A2925),"",-SUM(I$3:I2925))</f>
        <v/>
      </c>
      <c r="K2925" s="9" t="str">
        <f aca="false">IF(ISBLANK(A2925),"",SUMPRODUCT(O2925:R2925,T2925:W2925)-J2925)</f>
        <v/>
      </c>
      <c r="L2925" s="5" t="str">
        <f aca="false">IF(ISBLANK(A2925),"",K2925/$M$1)</f>
        <v/>
      </c>
      <c r="M2925" s="5" t="str">
        <f aca="false">IF(ISBLANK(A2925),"",K2925/($M$1+SUM(K$3:K2924)))</f>
        <v/>
      </c>
      <c r="N2925" s="0" t="str">
        <f aca="false">IF(ISBLANK(A2925),"",IF(H2926=0,NETWORKDAYS($H$3,H2925,holiday!$B$2:$B$10),IF(DAY(H2925)&lt;DAY(H2926),NETWORKDAYS($H$3,H2925,holiday!$B$2:$B$10),0)))</f>
        <v/>
      </c>
      <c r="O2925" s="0" t="str">
        <f aca="false">IF(ISBLANK(A2925),"",SUMIF($A$3:$A2925,O$2,$B$3:$B2925))</f>
        <v/>
      </c>
      <c r="P2925" s="0" t="str">
        <f aca="false">IF(ISBLANK(A2925),"",SUMIF($A$3:$A2925,P$2,$B$3:$B2925))</f>
        <v/>
      </c>
      <c r="Q2925" s="0" t="str">
        <f aca="false">IF(ISBLANK(A2925),"",SUMIF($A$3:$A2925,Q$2,$B$3:$B2925))</f>
        <v/>
      </c>
      <c r="R2925" s="0" t="str">
        <f aca="false">IF(ISBLANK(A2925),"",SUMIF($A$3:$A2925,R$2,$B$3:$B2925))</f>
        <v/>
      </c>
      <c r="T2925" s="9" t="str">
        <f aca="false">IF(ISBLANK(A2925),"",IF($A2925=T$2,$C2925,T2924))</f>
        <v/>
      </c>
      <c r="U2925" s="9" t="str">
        <f aca="false">IF(ISBLANK(A2925),"",IF($A2925=U$2,$C2925,U2924))</f>
        <v/>
      </c>
      <c r="V2925" s="9" t="str">
        <f aca="false">IF(ISBLANK(A2925),"",IF($A2925=V$2,$C2925,V2924))</f>
        <v/>
      </c>
      <c r="W2925" s="9" t="str">
        <f aca="false">IF(ISBLANK(A2925),"",IF($A2925=W$2,$C2925,W2924))</f>
        <v/>
      </c>
    </row>
    <row r="2926" customFormat="false" ht="14.1" hidden="false" customHeight="false" outlineLevel="0" collapsed="false">
      <c r="H2926" s="8" t="n">
        <f aca="false">IF(ISBLANK(D2926),,LEFT(D2926,LEN(D2926)-6)*1)</f>
        <v>0</v>
      </c>
      <c r="I2926" s="9" t="str">
        <f aca="false">IF(ISBLANK(A2926),"",-B2926*C2926)</f>
        <v/>
      </c>
      <c r="J2926" s="9" t="str">
        <f aca="false">IF(ISBLANK(A2926),"",-SUM(I$3:I2926))</f>
        <v/>
      </c>
      <c r="K2926" s="9" t="str">
        <f aca="false">IF(ISBLANK(A2926),"",SUMPRODUCT(O2926:R2926,T2926:W2926)-J2926)</f>
        <v/>
      </c>
      <c r="L2926" s="5" t="str">
        <f aca="false">IF(ISBLANK(A2926),"",K2926/$M$1)</f>
        <v/>
      </c>
      <c r="M2926" s="5" t="str">
        <f aca="false">IF(ISBLANK(A2926),"",K2926/($M$1+SUM(K$3:K2925)))</f>
        <v/>
      </c>
      <c r="N2926" s="0" t="str">
        <f aca="false">IF(ISBLANK(A2926),"",IF(H2927=0,NETWORKDAYS($H$3,H2926,holiday!$B$2:$B$10),IF(DAY(H2926)&lt;DAY(H2927),NETWORKDAYS($H$3,H2926,holiday!$B$2:$B$10),0)))</f>
        <v/>
      </c>
      <c r="O2926" s="0" t="str">
        <f aca="false">IF(ISBLANK(A2926),"",SUMIF($A$3:$A2926,O$2,$B$3:$B2926))</f>
        <v/>
      </c>
      <c r="P2926" s="0" t="str">
        <f aca="false">IF(ISBLANK(A2926),"",SUMIF($A$3:$A2926,P$2,$B$3:$B2926))</f>
        <v/>
      </c>
      <c r="Q2926" s="0" t="str">
        <f aca="false">IF(ISBLANK(A2926),"",SUMIF($A$3:$A2926,Q$2,$B$3:$B2926))</f>
        <v/>
      </c>
      <c r="R2926" s="0" t="str">
        <f aca="false">IF(ISBLANK(A2926),"",SUMIF($A$3:$A2926,R$2,$B$3:$B2926))</f>
        <v/>
      </c>
      <c r="T2926" s="9" t="str">
        <f aca="false">IF(ISBLANK(A2926),"",IF($A2926=T$2,$C2926,T2925))</f>
        <v/>
      </c>
      <c r="U2926" s="9" t="str">
        <f aca="false">IF(ISBLANK(A2926),"",IF($A2926=U$2,$C2926,U2925))</f>
        <v/>
      </c>
      <c r="V2926" s="9" t="str">
        <f aca="false">IF(ISBLANK(A2926),"",IF($A2926=V$2,$C2926,V2925))</f>
        <v/>
      </c>
      <c r="W2926" s="9" t="str">
        <f aca="false">IF(ISBLANK(A2926),"",IF($A2926=W$2,$C2926,W2925))</f>
        <v/>
      </c>
    </row>
    <row r="2927" customFormat="false" ht="14.1" hidden="false" customHeight="false" outlineLevel="0" collapsed="false">
      <c r="H2927" s="8" t="n">
        <f aca="false">IF(ISBLANK(D2927),,LEFT(D2927,LEN(D2927)-6)*1)</f>
        <v>0</v>
      </c>
      <c r="I2927" s="9" t="str">
        <f aca="false">IF(ISBLANK(A2927),"",-B2927*C2927)</f>
        <v/>
      </c>
      <c r="J2927" s="9" t="str">
        <f aca="false">IF(ISBLANK(A2927),"",-SUM(I$3:I2927))</f>
        <v/>
      </c>
      <c r="K2927" s="9" t="str">
        <f aca="false">IF(ISBLANK(A2927),"",SUMPRODUCT(O2927:R2927,T2927:W2927)-J2927)</f>
        <v/>
      </c>
      <c r="L2927" s="5" t="str">
        <f aca="false">IF(ISBLANK(A2927),"",K2927/$M$1)</f>
        <v/>
      </c>
      <c r="M2927" s="5" t="str">
        <f aca="false">IF(ISBLANK(A2927),"",K2927/($M$1+SUM(K$3:K2926)))</f>
        <v/>
      </c>
      <c r="N2927" s="0" t="str">
        <f aca="false">IF(ISBLANK(A2927),"",IF(H2928=0,NETWORKDAYS($H$3,H2927,holiday!$B$2:$B$10),IF(DAY(H2927)&lt;DAY(H2928),NETWORKDAYS($H$3,H2927,holiday!$B$2:$B$10),0)))</f>
        <v/>
      </c>
      <c r="O2927" s="0" t="str">
        <f aca="false">IF(ISBLANK(A2927),"",SUMIF($A$3:$A2927,O$2,$B$3:$B2927))</f>
        <v/>
      </c>
      <c r="P2927" s="0" t="str">
        <f aca="false">IF(ISBLANK(A2927),"",SUMIF($A$3:$A2927,P$2,$B$3:$B2927))</f>
        <v/>
      </c>
      <c r="Q2927" s="0" t="str">
        <f aca="false">IF(ISBLANK(A2927),"",SUMIF($A$3:$A2927,Q$2,$B$3:$B2927))</f>
        <v/>
      </c>
      <c r="R2927" s="0" t="str">
        <f aca="false">IF(ISBLANK(A2927),"",SUMIF($A$3:$A2927,R$2,$B$3:$B2927))</f>
        <v/>
      </c>
      <c r="T2927" s="9" t="str">
        <f aca="false">IF(ISBLANK(A2927),"",IF($A2927=T$2,$C2927,T2926))</f>
        <v/>
      </c>
      <c r="U2927" s="9" t="str">
        <f aca="false">IF(ISBLANK(A2927),"",IF($A2927=U$2,$C2927,U2926))</f>
        <v/>
      </c>
      <c r="V2927" s="9" t="str">
        <f aca="false">IF(ISBLANK(A2927),"",IF($A2927=V$2,$C2927,V2926))</f>
        <v/>
      </c>
      <c r="W2927" s="9" t="str">
        <f aca="false">IF(ISBLANK(A2927),"",IF($A2927=W$2,$C2927,W2926))</f>
        <v/>
      </c>
    </row>
    <row r="2928" customFormat="false" ht="14.1" hidden="false" customHeight="false" outlineLevel="0" collapsed="false">
      <c r="H2928" s="8" t="n">
        <f aca="false">IF(ISBLANK(D2928),,LEFT(D2928,LEN(D2928)-6)*1)</f>
        <v>0</v>
      </c>
      <c r="I2928" s="9" t="str">
        <f aca="false">IF(ISBLANK(A2928),"",-B2928*C2928)</f>
        <v/>
      </c>
      <c r="J2928" s="9" t="str">
        <f aca="false">IF(ISBLANK(A2928),"",-SUM(I$3:I2928))</f>
        <v/>
      </c>
      <c r="K2928" s="9" t="str">
        <f aca="false">IF(ISBLANK(A2928),"",SUMPRODUCT(O2928:R2928,T2928:W2928)-J2928)</f>
        <v/>
      </c>
      <c r="L2928" s="5" t="str">
        <f aca="false">IF(ISBLANK(A2928),"",K2928/$M$1)</f>
        <v/>
      </c>
      <c r="M2928" s="5" t="str">
        <f aca="false">IF(ISBLANK(A2928),"",K2928/($M$1+SUM(K$3:K2927)))</f>
        <v/>
      </c>
      <c r="N2928" s="0" t="str">
        <f aca="false">IF(ISBLANK(A2928),"",IF(H2929=0,NETWORKDAYS($H$3,H2928,holiday!$B$2:$B$10),IF(DAY(H2928)&lt;DAY(H2929),NETWORKDAYS($H$3,H2928,holiday!$B$2:$B$10),0)))</f>
        <v/>
      </c>
      <c r="O2928" s="0" t="str">
        <f aca="false">IF(ISBLANK(A2928),"",SUMIF($A$3:$A2928,O$2,$B$3:$B2928))</f>
        <v/>
      </c>
      <c r="P2928" s="0" t="str">
        <f aca="false">IF(ISBLANK(A2928),"",SUMIF($A$3:$A2928,P$2,$B$3:$B2928))</f>
        <v/>
      </c>
      <c r="Q2928" s="0" t="str">
        <f aca="false">IF(ISBLANK(A2928),"",SUMIF($A$3:$A2928,Q$2,$B$3:$B2928))</f>
        <v/>
      </c>
      <c r="R2928" s="0" t="str">
        <f aca="false">IF(ISBLANK(A2928),"",SUMIF($A$3:$A2928,R$2,$B$3:$B2928))</f>
        <v/>
      </c>
      <c r="T2928" s="9" t="str">
        <f aca="false">IF(ISBLANK(A2928),"",IF($A2928=T$2,$C2928,T2927))</f>
        <v/>
      </c>
      <c r="U2928" s="9" t="str">
        <f aca="false">IF(ISBLANK(A2928),"",IF($A2928=U$2,$C2928,U2927))</f>
        <v/>
      </c>
      <c r="V2928" s="9" t="str">
        <f aca="false">IF(ISBLANK(A2928),"",IF($A2928=V$2,$C2928,V2927))</f>
        <v/>
      </c>
      <c r="W2928" s="9" t="str">
        <f aca="false">IF(ISBLANK(A2928),"",IF($A2928=W$2,$C2928,W2927))</f>
        <v/>
      </c>
    </row>
    <row r="2929" customFormat="false" ht="14.1" hidden="false" customHeight="false" outlineLevel="0" collapsed="false">
      <c r="H2929" s="8" t="n">
        <f aca="false">IF(ISBLANK(D2929),,LEFT(D2929,LEN(D2929)-6)*1)</f>
        <v>0</v>
      </c>
      <c r="I2929" s="9" t="str">
        <f aca="false">IF(ISBLANK(A2929),"",-B2929*C2929)</f>
        <v/>
      </c>
      <c r="J2929" s="9" t="str">
        <f aca="false">IF(ISBLANK(A2929),"",-SUM(I$3:I2929))</f>
        <v/>
      </c>
      <c r="K2929" s="9" t="str">
        <f aca="false">IF(ISBLANK(A2929),"",SUMPRODUCT(O2929:R2929,T2929:W2929)-J2929)</f>
        <v/>
      </c>
      <c r="L2929" s="5" t="str">
        <f aca="false">IF(ISBLANK(A2929),"",K2929/$M$1)</f>
        <v/>
      </c>
      <c r="M2929" s="5" t="str">
        <f aca="false">IF(ISBLANK(A2929),"",K2929/($M$1+SUM(K$3:K2928)))</f>
        <v/>
      </c>
      <c r="N2929" s="0" t="str">
        <f aca="false">IF(ISBLANK(A2929),"",IF(H2930=0,NETWORKDAYS($H$3,H2929,holiday!$B$2:$B$10),IF(DAY(H2929)&lt;DAY(H2930),NETWORKDAYS($H$3,H2929,holiday!$B$2:$B$10),0)))</f>
        <v/>
      </c>
      <c r="O2929" s="0" t="str">
        <f aca="false">IF(ISBLANK(A2929),"",SUMIF($A$3:$A2929,O$2,$B$3:$B2929))</f>
        <v/>
      </c>
      <c r="P2929" s="0" t="str">
        <f aca="false">IF(ISBLANK(A2929),"",SUMIF($A$3:$A2929,P$2,$B$3:$B2929))</f>
        <v/>
      </c>
      <c r="Q2929" s="0" t="str">
        <f aca="false">IF(ISBLANK(A2929),"",SUMIF($A$3:$A2929,Q$2,$B$3:$B2929))</f>
        <v/>
      </c>
      <c r="R2929" s="0" t="str">
        <f aca="false">IF(ISBLANK(A2929),"",SUMIF($A$3:$A2929,R$2,$B$3:$B2929))</f>
        <v/>
      </c>
      <c r="T2929" s="9" t="str">
        <f aca="false">IF(ISBLANK(A2929),"",IF($A2929=T$2,$C2929,T2928))</f>
        <v/>
      </c>
      <c r="U2929" s="9" t="str">
        <f aca="false">IF(ISBLANK(A2929),"",IF($A2929=U$2,$C2929,U2928))</f>
        <v/>
      </c>
      <c r="V2929" s="9" t="str">
        <f aca="false">IF(ISBLANK(A2929),"",IF($A2929=V$2,$C2929,V2928))</f>
        <v/>
      </c>
      <c r="W2929" s="9" t="str">
        <f aca="false">IF(ISBLANK(A2929),"",IF($A2929=W$2,$C2929,W2928))</f>
        <v/>
      </c>
    </row>
    <row r="2930" customFormat="false" ht="14.1" hidden="false" customHeight="false" outlineLevel="0" collapsed="false">
      <c r="H2930" s="8" t="n">
        <f aca="false">IF(ISBLANK(D2930),,LEFT(D2930,LEN(D2930)-6)*1)</f>
        <v>0</v>
      </c>
      <c r="I2930" s="9" t="str">
        <f aca="false">IF(ISBLANK(A2930),"",-B2930*C2930)</f>
        <v/>
      </c>
      <c r="J2930" s="9" t="str">
        <f aca="false">IF(ISBLANK(A2930),"",-SUM(I$3:I2930))</f>
        <v/>
      </c>
      <c r="K2930" s="9" t="str">
        <f aca="false">IF(ISBLANK(A2930),"",SUMPRODUCT(O2930:R2930,T2930:W2930)-J2930)</f>
        <v/>
      </c>
      <c r="L2930" s="5" t="str">
        <f aca="false">IF(ISBLANK(A2930),"",K2930/$M$1)</f>
        <v/>
      </c>
      <c r="M2930" s="5" t="str">
        <f aca="false">IF(ISBLANK(A2930),"",K2930/($M$1+SUM(K$3:K2929)))</f>
        <v/>
      </c>
      <c r="N2930" s="0" t="str">
        <f aca="false">IF(ISBLANK(A2930),"",IF(H2931=0,NETWORKDAYS($H$3,H2930,holiday!$B$2:$B$10),IF(DAY(H2930)&lt;DAY(H2931),NETWORKDAYS($H$3,H2930,holiday!$B$2:$B$10),0)))</f>
        <v/>
      </c>
      <c r="O2930" s="0" t="str">
        <f aca="false">IF(ISBLANK(A2930),"",SUMIF($A$3:$A2930,O$2,$B$3:$B2930))</f>
        <v/>
      </c>
      <c r="P2930" s="0" t="str">
        <f aca="false">IF(ISBLANK(A2930),"",SUMIF($A$3:$A2930,P$2,$B$3:$B2930))</f>
        <v/>
      </c>
      <c r="Q2930" s="0" t="str">
        <f aca="false">IF(ISBLANK(A2930),"",SUMIF($A$3:$A2930,Q$2,$B$3:$B2930))</f>
        <v/>
      </c>
      <c r="R2930" s="0" t="str">
        <f aca="false">IF(ISBLANK(A2930),"",SUMIF($A$3:$A2930,R$2,$B$3:$B2930))</f>
        <v/>
      </c>
      <c r="T2930" s="9" t="str">
        <f aca="false">IF(ISBLANK(A2930),"",IF($A2930=T$2,$C2930,T2929))</f>
        <v/>
      </c>
      <c r="U2930" s="9" t="str">
        <f aca="false">IF(ISBLANK(A2930),"",IF($A2930=U$2,$C2930,U2929))</f>
        <v/>
      </c>
      <c r="V2930" s="9" t="str">
        <f aca="false">IF(ISBLANK(A2930),"",IF($A2930=V$2,$C2930,V2929))</f>
        <v/>
      </c>
      <c r="W2930" s="9" t="str">
        <f aca="false">IF(ISBLANK(A2930),"",IF($A2930=W$2,$C2930,W2929))</f>
        <v/>
      </c>
    </row>
    <row r="2931" customFormat="false" ht="14.1" hidden="false" customHeight="false" outlineLevel="0" collapsed="false">
      <c r="H2931" s="8" t="n">
        <f aca="false">IF(ISBLANK(D2931),,LEFT(D2931,LEN(D2931)-6)*1)</f>
        <v>0</v>
      </c>
      <c r="I2931" s="9" t="str">
        <f aca="false">IF(ISBLANK(A2931),"",-B2931*C2931)</f>
        <v/>
      </c>
      <c r="J2931" s="9" t="str">
        <f aca="false">IF(ISBLANK(A2931),"",-SUM(I$3:I2931))</f>
        <v/>
      </c>
      <c r="K2931" s="9" t="str">
        <f aca="false">IF(ISBLANK(A2931),"",SUMPRODUCT(O2931:R2931,T2931:W2931)-J2931)</f>
        <v/>
      </c>
      <c r="L2931" s="5" t="str">
        <f aca="false">IF(ISBLANK(A2931),"",K2931/$M$1)</f>
        <v/>
      </c>
      <c r="M2931" s="5" t="str">
        <f aca="false">IF(ISBLANK(A2931),"",K2931/($M$1+SUM(K$3:K2930)))</f>
        <v/>
      </c>
      <c r="N2931" s="0" t="str">
        <f aca="false">IF(ISBLANK(A2931),"",IF(H2932=0,NETWORKDAYS($H$3,H2931,holiday!$B$2:$B$10),IF(DAY(H2931)&lt;DAY(H2932),NETWORKDAYS($H$3,H2931,holiday!$B$2:$B$10),0)))</f>
        <v/>
      </c>
      <c r="O2931" s="0" t="str">
        <f aca="false">IF(ISBLANK(A2931),"",SUMIF($A$3:$A2931,O$2,$B$3:$B2931))</f>
        <v/>
      </c>
      <c r="P2931" s="0" t="str">
        <f aca="false">IF(ISBLANK(A2931),"",SUMIF($A$3:$A2931,P$2,$B$3:$B2931))</f>
        <v/>
      </c>
      <c r="Q2931" s="0" t="str">
        <f aca="false">IF(ISBLANK(A2931),"",SUMIF($A$3:$A2931,Q$2,$B$3:$B2931))</f>
        <v/>
      </c>
      <c r="R2931" s="0" t="str">
        <f aca="false">IF(ISBLANK(A2931),"",SUMIF($A$3:$A2931,R$2,$B$3:$B2931))</f>
        <v/>
      </c>
      <c r="T2931" s="9" t="str">
        <f aca="false">IF(ISBLANK(A2931),"",IF($A2931=T$2,$C2931,T2930))</f>
        <v/>
      </c>
      <c r="U2931" s="9" t="str">
        <f aca="false">IF(ISBLANK(A2931),"",IF($A2931=U$2,$C2931,U2930))</f>
        <v/>
      </c>
      <c r="V2931" s="9" t="str">
        <f aca="false">IF(ISBLANK(A2931),"",IF($A2931=V$2,$C2931,V2930))</f>
        <v/>
      </c>
      <c r="W2931" s="9" t="str">
        <f aca="false">IF(ISBLANK(A2931),"",IF($A2931=W$2,$C2931,W2930))</f>
        <v/>
      </c>
    </row>
    <row r="2932" customFormat="false" ht="14.1" hidden="false" customHeight="false" outlineLevel="0" collapsed="false">
      <c r="H2932" s="8" t="n">
        <f aca="false">IF(ISBLANK(D2932),,LEFT(D2932,LEN(D2932)-6)*1)</f>
        <v>0</v>
      </c>
      <c r="I2932" s="9" t="str">
        <f aca="false">IF(ISBLANK(A2932),"",-B2932*C2932)</f>
        <v/>
      </c>
      <c r="J2932" s="9" t="str">
        <f aca="false">IF(ISBLANK(A2932),"",-SUM(I$3:I2932))</f>
        <v/>
      </c>
      <c r="K2932" s="9" t="str">
        <f aca="false">IF(ISBLANK(A2932),"",SUMPRODUCT(O2932:R2932,T2932:W2932)-J2932)</f>
        <v/>
      </c>
      <c r="L2932" s="5" t="str">
        <f aca="false">IF(ISBLANK(A2932),"",K2932/$M$1)</f>
        <v/>
      </c>
      <c r="M2932" s="5" t="str">
        <f aca="false">IF(ISBLANK(A2932),"",K2932/($M$1+SUM(K$3:K2931)))</f>
        <v/>
      </c>
      <c r="N2932" s="0" t="str">
        <f aca="false">IF(ISBLANK(A2932),"",IF(H2933=0,NETWORKDAYS($H$3,H2932,holiday!$B$2:$B$10),IF(DAY(H2932)&lt;DAY(H2933),NETWORKDAYS($H$3,H2932,holiday!$B$2:$B$10),0)))</f>
        <v/>
      </c>
      <c r="O2932" s="0" t="str">
        <f aca="false">IF(ISBLANK(A2932),"",SUMIF($A$3:$A2932,O$2,$B$3:$B2932))</f>
        <v/>
      </c>
      <c r="P2932" s="0" t="str">
        <f aca="false">IF(ISBLANK(A2932),"",SUMIF($A$3:$A2932,P$2,$B$3:$B2932))</f>
        <v/>
      </c>
      <c r="Q2932" s="0" t="str">
        <f aca="false">IF(ISBLANK(A2932),"",SUMIF($A$3:$A2932,Q$2,$B$3:$B2932))</f>
        <v/>
      </c>
      <c r="R2932" s="0" t="str">
        <f aca="false">IF(ISBLANK(A2932),"",SUMIF($A$3:$A2932,R$2,$B$3:$B2932))</f>
        <v/>
      </c>
      <c r="T2932" s="9" t="str">
        <f aca="false">IF(ISBLANK(A2932),"",IF($A2932=T$2,$C2932,T2931))</f>
        <v/>
      </c>
      <c r="U2932" s="9" t="str">
        <f aca="false">IF(ISBLANK(A2932),"",IF($A2932=U$2,$C2932,U2931))</f>
        <v/>
      </c>
      <c r="V2932" s="9" t="str">
        <f aca="false">IF(ISBLANK(A2932),"",IF($A2932=V$2,$C2932,V2931))</f>
        <v/>
      </c>
      <c r="W2932" s="9" t="str">
        <f aca="false">IF(ISBLANK(A2932),"",IF($A2932=W$2,$C2932,W2931))</f>
        <v/>
      </c>
    </row>
    <row r="2933" customFormat="false" ht="14.1" hidden="false" customHeight="false" outlineLevel="0" collapsed="false">
      <c r="H2933" s="8" t="n">
        <f aca="false">IF(ISBLANK(D2933),,LEFT(D2933,LEN(D2933)-6)*1)</f>
        <v>0</v>
      </c>
      <c r="I2933" s="9" t="str">
        <f aca="false">IF(ISBLANK(A2933),"",-B2933*C2933)</f>
        <v/>
      </c>
      <c r="J2933" s="9" t="str">
        <f aca="false">IF(ISBLANK(A2933),"",-SUM(I$3:I2933))</f>
        <v/>
      </c>
      <c r="K2933" s="9" t="str">
        <f aca="false">IF(ISBLANK(A2933),"",SUMPRODUCT(O2933:R2933,T2933:W2933)-J2933)</f>
        <v/>
      </c>
      <c r="L2933" s="5" t="str">
        <f aca="false">IF(ISBLANK(A2933),"",K2933/$M$1)</f>
        <v/>
      </c>
      <c r="M2933" s="5" t="str">
        <f aca="false">IF(ISBLANK(A2933),"",K2933/($M$1+SUM(K$3:K2932)))</f>
        <v/>
      </c>
      <c r="N2933" s="0" t="str">
        <f aca="false">IF(ISBLANK(A2933),"",IF(H2934=0,NETWORKDAYS($H$3,H2933,holiday!$B$2:$B$10),IF(DAY(H2933)&lt;DAY(H2934),NETWORKDAYS($H$3,H2933,holiday!$B$2:$B$10),0)))</f>
        <v/>
      </c>
      <c r="O2933" s="0" t="str">
        <f aca="false">IF(ISBLANK(A2933),"",SUMIF($A$3:$A2933,O$2,$B$3:$B2933))</f>
        <v/>
      </c>
      <c r="P2933" s="0" t="str">
        <f aca="false">IF(ISBLANK(A2933),"",SUMIF($A$3:$A2933,P$2,$B$3:$B2933))</f>
        <v/>
      </c>
      <c r="Q2933" s="0" t="str">
        <f aca="false">IF(ISBLANK(A2933),"",SUMIF($A$3:$A2933,Q$2,$B$3:$B2933))</f>
        <v/>
      </c>
      <c r="R2933" s="0" t="str">
        <f aca="false">IF(ISBLANK(A2933),"",SUMIF($A$3:$A2933,R$2,$B$3:$B2933))</f>
        <v/>
      </c>
      <c r="T2933" s="9" t="str">
        <f aca="false">IF(ISBLANK(A2933),"",IF($A2933=T$2,$C2933,T2932))</f>
        <v/>
      </c>
      <c r="U2933" s="9" t="str">
        <f aca="false">IF(ISBLANK(A2933),"",IF($A2933=U$2,$C2933,U2932))</f>
        <v/>
      </c>
      <c r="V2933" s="9" t="str">
        <f aca="false">IF(ISBLANK(A2933),"",IF($A2933=V$2,$C2933,V2932))</f>
        <v/>
      </c>
      <c r="W2933" s="9" t="str">
        <f aca="false">IF(ISBLANK(A2933),"",IF($A2933=W$2,$C2933,W2932))</f>
        <v/>
      </c>
    </row>
    <row r="2934" customFormat="false" ht="14.1" hidden="false" customHeight="false" outlineLevel="0" collapsed="false">
      <c r="H2934" s="8" t="n">
        <f aca="false">IF(ISBLANK(D2934),,LEFT(D2934,LEN(D2934)-6)*1)</f>
        <v>0</v>
      </c>
      <c r="I2934" s="9" t="str">
        <f aca="false">IF(ISBLANK(A2934),"",-B2934*C2934)</f>
        <v/>
      </c>
      <c r="J2934" s="9" t="str">
        <f aca="false">IF(ISBLANK(A2934),"",-SUM(I$3:I2934))</f>
        <v/>
      </c>
      <c r="K2934" s="9" t="str">
        <f aca="false">IF(ISBLANK(A2934),"",SUMPRODUCT(O2934:R2934,T2934:W2934)-J2934)</f>
        <v/>
      </c>
      <c r="L2934" s="5" t="str">
        <f aca="false">IF(ISBLANK(A2934),"",K2934/$M$1)</f>
        <v/>
      </c>
      <c r="M2934" s="5" t="str">
        <f aca="false">IF(ISBLANK(A2934),"",K2934/($M$1+SUM(K$3:K2933)))</f>
        <v/>
      </c>
      <c r="N2934" s="0" t="str">
        <f aca="false">IF(ISBLANK(A2934),"",IF(H2935=0,NETWORKDAYS($H$3,H2934,holiday!$B$2:$B$10),IF(DAY(H2934)&lt;DAY(H2935),NETWORKDAYS($H$3,H2934,holiday!$B$2:$B$10),0)))</f>
        <v/>
      </c>
      <c r="O2934" s="0" t="str">
        <f aca="false">IF(ISBLANK(A2934),"",SUMIF($A$3:$A2934,O$2,$B$3:$B2934))</f>
        <v/>
      </c>
      <c r="P2934" s="0" t="str">
        <f aca="false">IF(ISBLANK(A2934),"",SUMIF($A$3:$A2934,P$2,$B$3:$B2934))</f>
        <v/>
      </c>
      <c r="Q2934" s="0" t="str">
        <f aca="false">IF(ISBLANK(A2934),"",SUMIF($A$3:$A2934,Q$2,$B$3:$B2934))</f>
        <v/>
      </c>
      <c r="R2934" s="0" t="str">
        <f aca="false">IF(ISBLANK(A2934),"",SUMIF($A$3:$A2934,R$2,$B$3:$B2934))</f>
        <v/>
      </c>
      <c r="T2934" s="9" t="str">
        <f aca="false">IF(ISBLANK(A2934),"",IF($A2934=T$2,$C2934,T2933))</f>
        <v/>
      </c>
      <c r="U2934" s="9" t="str">
        <f aca="false">IF(ISBLANK(A2934),"",IF($A2934=U$2,$C2934,U2933))</f>
        <v/>
      </c>
      <c r="V2934" s="9" t="str">
        <f aca="false">IF(ISBLANK(A2934),"",IF($A2934=V$2,$C2934,V2933))</f>
        <v/>
      </c>
      <c r="W2934" s="9" t="str">
        <f aca="false">IF(ISBLANK(A2934),"",IF($A2934=W$2,$C2934,W2933))</f>
        <v/>
      </c>
    </row>
    <row r="2935" customFormat="false" ht="14.1" hidden="false" customHeight="false" outlineLevel="0" collapsed="false">
      <c r="H2935" s="8" t="n">
        <f aca="false">IF(ISBLANK(D2935),,LEFT(D2935,LEN(D2935)-6)*1)</f>
        <v>0</v>
      </c>
      <c r="I2935" s="9" t="str">
        <f aca="false">IF(ISBLANK(A2935),"",-B2935*C2935)</f>
        <v/>
      </c>
      <c r="J2935" s="9" t="str">
        <f aca="false">IF(ISBLANK(A2935),"",-SUM(I$3:I2935))</f>
        <v/>
      </c>
      <c r="K2935" s="9" t="str">
        <f aca="false">IF(ISBLANK(A2935),"",SUMPRODUCT(O2935:R2935,T2935:W2935)-J2935)</f>
        <v/>
      </c>
      <c r="L2935" s="5" t="str">
        <f aca="false">IF(ISBLANK(A2935),"",K2935/$M$1)</f>
        <v/>
      </c>
      <c r="M2935" s="5" t="str">
        <f aca="false">IF(ISBLANK(A2935),"",K2935/($M$1+SUM(K$3:K2934)))</f>
        <v/>
      </c>
      <c r="N2935" s="0" t="str">
        <f aca="false">IF(ISBLANK(A2935),"",IF(H2936=0,NETWORKDAYS($H$3,H2935,holiday!$B$2:$B$10),IF(DAY(H2935)&lt;DAY(H2936),NETWORKDAYS($H$3,H2935,holiday!$B$2:$B$10),0)))</f>
        <v/>
      </c>
      <c r="O2935" s="0" t="str">
        <f aca="false">IF(ISBLANK(A2935),"",SUMIF($A$3:$A2935,O$2,$B$3:$B2935))</f>
        <v/>
      </c>
      <c r="P2935" s="0" t="str">
        <f aca="false">IF(ISBLANK(A2935),"",SUMIF($A$3:$A2935,P$2,$B$3:$B2935))</f>
        <v/>
      </c>
      <c r="Q2935" s="0" t="str">
        <f aca="false">IF(ISBLANK(A2935),"",SUMIF($A$3:$A2935,Q$2,$B$3:$B2935))</f>
        <v/>
      </c>
      <c r="R2935" s="0" t="str">
        <f aca="false">IF(ISBLANK(A2935),"",SUMIF($A$3:$A2935,R$2,$B$3:$B2935))</f>
        <v/>
      </c>
      <c r="T2935" s="9" t="str">
        <f aca="false">IF(ISBLANK(A2935),"",IF($A2935=T$2,$C2935,T2934))</f>
        <v/>
      </c>
      <c r="U2935" s="9" t="str">
        <f aca="false">IF(ISBLANK(A2935),"",IF($A2935=U$2,$C2935,U2934))</f>
        <v/>
      </c>
      <c r="V2935" s="9" t="str">
        <f aca="false">IF(ISBLANK(A2935),"",IF($A2935=V$2,$C2935,V2934))</f>
        <v/>
      </c>
      <c r="W2935" s="9" t="str">
        <f aca="false">IF(ISBLANK(A2935),"",IF($A2935=W$2,$C2935,W2934))</f>
        <v/>
      </c>
    </row>
    <row r="2936" customFormat="false" ht="14.1" hidden="false" customHeight="false" outlineLevel="0" collapsed="false">
      <c r="H2936" s="8" t="n">
        <f aca="false">IF(ISBLANK(D2936),,LEFT(D2936,LEN(D2936)-6)*1)</f>
        <v>0</v>
      </c>
      <c r="I2936" s="9" t="str">
        <f aca="false">IF(ISBLANK(A2936),"",-B2936*C2936)</f>
        <v/>
      </c>
      <c r="J2936" s="9" t="str">
        <f aca="false">IF(ISBLANK(A2936),"",-SUM(I$3:I2936))</f>
        <v/>
      </c>
      <c r="K2936" s="9" t="str">
        <f aca="false">IF(ISBLANK(A2936),"",SUMPRODUCT(O2936:R2936,T2936:W2936)-J2936)</f>
        <v/>
      </c>
      <c r="L2936" s="5" t="str">
        <f aca="false">IF(ISBLANK(A2936),"",K2936/$M$1)</f>
        <v/>
      </c>
      <c r="M2936" s="5" t="str">
        <f aca="false">IF(ISBLANK(A2936),"",K2936/($M$1+SUM(K$3:K2935)))</f>
        <v/>
      </c>
      <c r="N2936" s="0" t="str">
        <f aca="false">IF(ISBLANK(A2936),"",IF(H2937=0,NETWORKDAYS($H$3,H2936,holiday!$B$2:$B$10),IF(DAY(H2936)&lt;DAY(H2937),NETWORKDAYS($H$3,H2936,holiday!$B$2:$B$10),0)))</f>
        <v/>
      </c>
      <c r="O2936" s="0" t="str">
        <f aca="false">IF(ISBLANK(A2936),"",SUMIF($A$3:$A2936,O$2,$B$3:$B2936))</f>
        <v/>
      </c>
      <c r="P2936" s="0" t="str">
        <f aca="false">IF(ISBLANK(A2936),"",SUMIF($A$3:$A2936,P$2,$B$3:$B2936))</f>
        <v/>
      </c>
      <c r="Q2936" s="0" t="str">
        <f aca="false">IF(ISBLANK(A2936),"",SUMIF($A$3:$A2936,Q$2,$B$3:$B2936))</f>
        <v/>
      </c>
      <c r="R2936" s="0" t="str">
        <f aca="false">IF(ISBLANK(A2936),"",SUMIF($A$3:$A2936,R$2,$B$3:$B2936))</f>
        <v/>
      </c>
      <c r="T2936" s="9" t="str">
        <f aca="false">IF(ISBLANK(A2936),"",IF($A2936=T$2,$C2936,T2935))</f>
        <v/>
      </c>
      <c r="U2936" s="9" t="str">
        <f aca="false">IF(ISBLANK(A2936),"",IF($A2936=U$2,$C2936,U2935))</f>
        <v/>
      </c>
      <c r="V2936" s="9" t="str">
        <f aca="false">IF(ISBLANK(A2936),"",IF($A2936=V$2,$C2936,V2935))</f>
        <v/>
      </c>
      <c r="W2936" s="9" t="str">
        <f aca="false">IF(ISBLANK(A2936),"",IF($A2936=W$2,$C2936,W2935))</f>
        <v/>
      </c>
    </row>
    <row r="2937" customFormat="false" ht="14.1" hidden="false" customHeight="false" outlineLevel="0" collapsed="false">
      <c r="H2937" s="8" t="n">
        <f aca="false">IF(ISBLANK(D2937),,LEFT(D2937,LEN(D2937)-6)*1)</f>
        <v>0</v>
      </c>
      <c r="I2937" s="9" t="str">
        <f aca="false">IF(ISBLANK(A2937),"",-B2937*C2937)</f>
        <v/>
      </c>
      <c r="J2937" s="9" t="str">
        <f aca="false">IF(ISBLANK(A2937),"",-SUM(I$3:I2937))</f>
        <v/>
      </c>
      <c r="K2937" s="9" t="str">
        <f aca="false">IF(ISBLANK(A2937),"",SUMPRODUCT(O2937:R2937,T2937:W2937)-J2937)</f>
        <v/>
      </c>
      <c r="L2937" s="5" t="str">
        <f aca="false">IF(ISBLANK(A2937),"",K2937/$M$1)</f>
        <v/>
      </c>
      <c r="M2937" s="5" t="str">
        <f aca="false">IF(ISBLANK(A2937),"",K2937/($M$1+SUM(K$3:K2936)))</f>
        <v/>
      </c>
      <c r="N2937" s="0" t="str">
        <f aca="false">IF(ISBLANK(A2937),"",IF(H2938=0,NETWORKDAYS($H$3,H2937,holiday!$B$2:$B$10),IF(DAY(H2937)&lt;DAY(H2938),NETWORKDAYS($H$3,H2937,holiday!$B$2:$B$10),0)))</f>
        <v/>
      </c>
      <c r="O2937" s="0" t="str">
        <f aca="false">IF(ISBLANK(A2937),"",SUMIF($A$3:$A2937,O$2,$B$3:$B2937))</f>
        <v/>
      </c>
      <c r="P2937" s="0" t="str">
        <f aca="false">IF(ISBLANK(A2937),"",SUMIF($A$3:$A2937,P$2,$B$3:$B2937))</f>
        <v/>
      </c>
      <c r="Q2937" s="0" t="str">
        <f aca="false">IF(ISBLANK(A2937),"",SUMIF($A$3:$A2937,Q$2,$B$3:$B2937))</f>
        <v/>
      </c>
      <c r="R2937" s="0" t="str">
        <f aca="false">IF(ISBLANK(A2937),"",SUMIF($A$3:$A2937,R$2,$B$3:$B2937))</f>
        <v/>
      </c>
      <c r="T2937" s="9" t="str">
        <f aca="false">IF(ISBLANK(A2937),"",IF($A2937=T$2,$C2937,T2936))</f>
        <v/>
      </c>
      <c r="U2937" s="9" t="str">
        <f aca="false">IF(ISBLANK(A2937),"",IF($A2937=U$2,$C2937,U2936))</f>
        <v/>
      </c>
      <c r="V2937" s="9" t="str">
        <f aca="false">IF(ISBLANK(A2937),"",IF($A2937=V$2,$C2937,V2936))</f>
        <v/>
      </c>
      <c r="W2937" s="9" t="str">
        <f aca="false">IF(ISBLANK(A2937),"",IF($A2937=W$2,$C2937,W2936))</f>
        <v/>
      </c>
    </row>
    <row r="2938" customFormat="false" ht="14.1" hidden="false" customHeight="false" outlineLevel="0" collapsed="false">
      <c r="H2938" s="8" t="n">
        <f aca="false">IF(ISBLANK(D2938),,LEFT(D2938,LEN(D2938)-6)*1)</f>
        <v>0</v>
      </c>
      <c r="I2938" s="9" t="str">
        <f aca="false">IF(ISBLANK(A2938),"",-B2938*C2938)</f>
        <v/>
      </c>
      <c r="J2938" s="9" t="str">
        <f aca="false">IF(ISBLANK(A2938),"",-SUM(I$3:I2938))</f>
        <v/>
      </c>
      <c r="K2938" s="9" t="str">
        <f aca="false">IF(ISBLANK(A2938),"",SUMPRODUCT(O2938:R2938,T2938:W2938)-J2938)</f>
        <v/>
      </c>
      <c r="L2938" s="5" t="str">
        <f aca="false">IF(ISBLANK(A2938),"",K2938/$M$1)</f>
        <v/>
      </c>
      <c r="M2938" s="5" t="str">
        <f aca="false">IF(ISBLANK(A2938),"",K2938/($M$1+SUM(K$3:K2937)))</f>
        <v/>
      </c>
      <c r="N2938" s="0" t="str">
        <f aca="false">IF(ISBLANK(A2938),"",IF(H2939=0,NETWORKDAYS($H$3,H2938,holiday!$B$2:$B$10),IF(DAY(H2938)&lt;DAY(H2939),NETWORKDAYS($H$3,H2938,holiday!$B$2:$B$10),0)))</f>
        <v/>
      </c>
      <c r="O2938" s="0" t="str">
        <f aca="false">IF(ISBLANK(A2938),"",SUMIF($A$3:$A2938,O$2,$B$3:$B2938))</f>
        <v/>
      </c>
      <c r="P2938" s="0" t="str">
        <f aca="false">IF(ISBLANK(A2938),"",SUMIF($A$3:$A2938,P$2,$B$3:$B2938))</f>
        <v/>
      </c>
      <c r="Q2938" s="0" t="str">
        <f aca="false">IF(ISBLANK(A2938),"",SUMIF($A$3:$A2938,Q$2,$B$3:$B2938))</f>
        <v/>
      </c>
      <c r="R2938" s="0" t="str">
        <f aca="false">IF(ISBLANK(A2938),"",SUMIF($A$3:$A2938,R$2,$B$3:$B2938))</f>
        <v/>
      </c>
      <c r="T2938" s="9" t="str">
        <f aca="false">IF(ISBLANK(A2938),"",IF($A2938=T$2,$C2938,T2937))</f>
        <v/>
      </c>
      <c r="U2938" s="9" t="str">
        <f aca="false">IF(ISBLANK(A2938),"",IF($A2938=U$2,$C2938,U2937))</f>
        <v/>
      </c>
      <c r="V2938" s="9" t="str">
        <f aca="false">IF(ISBLANK(A2938),"",IF($A2938=V$2,$C2938,V2937))</f>
        <v/>
      </c>
      <c r="W2938" s="9" t="str">
        <f aca="false">IF(ISBLANK(A2938),"",IF($A2938=W$2,$C2938,W2937))</f>
        <v/>
      </c>
    </row>
    <row r="2939" customFormat="false" ht="14.1" hidden="false" customHeight="false" outlineLevel="0" collapsed="false">
      <c r="H2939" s="8" t="n">
        <f aca="false">IF(ISBLANK(D2939),,LEFT(D2939,LEN(D2939)-6)*1)</f>
        <v>0</v>
      </c>
      <c r="I2939" s="9" t="str">
        <f aca="false">IF(ISBLANK(A2939),"",-B2939*C2939)</f>
        <v/>
      </c>
      <c r="J2939" s="9" t="str">
        <f aca="false">IF(ISBLANK(A2939),"",-SUM(I$3:I2939))</f>
        <v/>
      </c>
      <c r="K2939" s="9" t="str">
        <f aca="false">IF(ISBLANK(A2939),"",SUMPRODUCT(O2939:R2939,T2939:W2939)-J2939)</f>
        <v/>
      </c>
      <c r="L2939" s="5" t="str">
        <f aca="false">IF(ISBLANK(A2939),"",K2939/$M$1)</f>
        <v/>
      </c>
      <c r="M2939" s="5" t="str">
        <f aca="false">IF(ISBLANK(A2939),"",K2939/($M$1+SUM(K$3:K2938)))</f>
        <v/>
      </c>
      <c r="N2939" s="0" t="str">
        <f aca="false">IF(ISBLANK(A2939),"",IF(H2940=0,NETWORKDAYS($H$3,H2939,holiday!$B$2:$B$10),IF(DAY(H2939)&lt;DAY(H2940),NETWORKDAYS($H$3,H2939,holiday!$B$2:$B$10),0)))</f>
        <v/>
      </c>
      <c r="O2939" s="0" t="str">
        <f aca="false">IF(ISBLANK(A2939),"",SUMIF($A$3:$A2939,O$2,$B$3:$B2939))</f>
        <v/>
      </c>
      <c r="P2939" s="0" t="str">
        <f aca="false">IF(ISBLANK(A2939),"",SUMIF($A$3:$A2939,P$2,$B$3:$B2939))</f>
        <v/>
      </c>
      <c r="Q2939" s="0" t="str">
        <f aca="false">IF(ISBLANK(A2939),"",SUMIF($A$3:$A2939,Q$2,$B$3:$B2939))</f>
        <v/>
      </c>
      <c r="R2939" s="0" t="str">
        <f aca="false">IF(ISBLANK(A2939),"",SUMIF($A$3:$A2939,R$2,$B$3:$B2939))</f>
        <v/>
      </c>
      <c r="T2939" s="9" t="str">
        <f aca="false">IF(ISBLANK(A2939),"",IF($A2939=T$2,$C2939,T2938))</f>
        <v/>
      </c>
      <c r="U2939" s="9" t="str">
        <f aca="false">IF(ISBLANK(A2939),"",IF($A2939=U$2,$C2939,U2938))</f>
        <v/>
      </c>
      <c r="V2939" s="9" t="str">
        <f aca="false">IF(ISBLANK(A2939),"",IF($A2939=V$2,$C2939,V2938))</f>
        <v/>
      </c>
      <c r="W2939" s="9" t="str">
        <f aca="false">IF(ISBLANK(A2939),"",IF($A2939=W$2,$C2939,W2938))</f>
        <v/>
      </c>
    </row>
    <row r="2940" customFormat="false" ht="14.1" hidden="false" customHeight="false" outlineLevel="0" collapsed="false">
      <c r="H2940" s="8" t="n">
        <f aca="false">IF(ISBLANK(D2940),,LEFT(D2940,LEN(D2940)-6)*1)</f>
        <v>0</v>
      </c>
      <c r="I2940" s="9" t="str">
        <f aca="false">IF(ISBLANK(A2940),"",-B2940*C2940)</f>
        <v/>
      </c>
      <c r="J2940" s="9" t="str">
        <f aca="false">IF(ISBLANK(A2940),"",-SUM(I$3:I2940))</f>
        <v/>
      </c>
      <c r="K2940" s="9" t="str">
        <f aca="false">IF(ISBLANK(A2940),"",SUMPRODUCT(O2940:R2940,T2940:W2940)-J2940)</f>
        <v/>
      </c>
      <c r="L2940" s="5" t="str">
        <f aca="false">IF(ISBLANK(A2940),"",K2940/$M$1)</f>
        <v/>
      </c>
      <c r="M2940" s="5" t="str">
        <f aca="false">IF(ISBLANK(A2940),"",K2940/($M$1+SUM(K$3:K2939)))</f>
        <v/>
      </c>
      <c r="N2940" s="0" t="str">
        <f aca="false">IF(ISBLANK(A2940),"",IF(H2941=0,NETWORKDAYS($H$3,H2940,holiday!$B$2:$B$10),IF(DAY(H2940)&lt;DAY(H2941),NETWORKDAYS($H$3,H2940,holiday!$B$2:$B$10),0)))</f>
        <v/>
      </c>
      <c r="O2940" s="0" t="str">
        <f aca="false">IF(ISBLANK(A2940),"",SUMIF($A$3:$A2940,O$2,$B$3:$B2940))</f>
        <v/>
      </c>
      <c r="P2940" s="0" t="str">
        <f aca="false">IF(ISBLANK(A2940),"",SUMIF($A$3:$A2940,P$2,$B$3:$B2940))</f>
        <v/>
      </c>
      <c r="Q2940" s="0" t="str">
        <f aca="false">IF(ISBLANK(A2940),"",SUMIF($A$3:$A2940,Q$2,$B$3:$B2940))</f>
        <v/>
      </c>
      <c r="R2940" s="0" t="str">
        <f aca="false">IF(ISBLANK(A2940),"",SUMIF($A$3:$A2940,R$2,$B$3:$B2940))</f>
        <v/>
      </c>
      <c r="T2940" s="9" t="str">
        <f aca="false">IF(ISBLANK(A2940),"",IF($A2940=T$2,$C2940,T2939))</f>
        <v/>
      </c>
      <c r="U2940" s="9" t="str">
        <f aca="false">IF(ISBLANK(A2940),"",IF($A2940=U$2,$C2940,U2939))</f>
        <v/>
      </c>
      <c r="V2940" s="9" t="str">
        <f aca="false">IF(ISBLANK(A2940),"",IF($A2940=V$2,$C2940,V2939))</f>
        <v/>
      </c>
      <c r="W2940" s="9" t="str">
        <f aca="false">IF(ISBLANK(A2940),"",IF($A2940=W$2,$C2940,W2939))</f>
        <v/>
      </c>
    </row>
    <row r="2941" customFormat="false" ht="14.1" hidden="false" customHeight="false" outlineLevel="0" collapsed="false">
      <c r="H2941" s="8" t="n">
        <f aca="false">IF(ISBLANK(D2941),,LEFT(D2941,LEN(D2941)-6)*1)</f>
        <v>0</v>
      </c>
      <c r="I2941" s="9" t="str">
        <f aca="false">IF(ISBLANK(A2941),"",-B2941*C2941)</f>
        <v/>
      </c>
      <c r="J2941" s="9" t="str">
        <f aca="false">IF(ISBLANK(A2941),"",-SUM(I$3:I2941))</f>
        <v/>
      </c>
      <c r="K2941" s="9" t="str">
        <f aca="false">IF(ISBLANK(A2941),"",SUMPRODUCT(O2941:R2941,T2941:W2941)-J2941)</f>
        <v/>
      </c>
      <c r="L2941" s="5" t="str">
        <f aca="false">IF(ISBLANK(A2941),"",K2941/$M$1)</f>
        <v/>
      </c>
      <c r="M2941" s="5" t="str">
        <f aca="false">IF(ISBLANK(A2941),"",K2941/($M$1+SUM(K$3:K2940)))</f>
        <v/>
      </c>
      <c r="N2941" s="0" t="str">
        <f aca="false">IF(ISBLANK(A2941),"",IF(H2942=0,NETWORKDAYS($H$3,H2941,holiday!$B$2:$B$10),IF(DAY(H2941)&lt;DAY(H2942),NETWORKDAYS($H$3,H2941,holiday!$B$2:$B$10),0)))</f>
        <v/>
      </c>
      <c r="O2941" s="0" t="str">
        <f aca="false">IF(ISBLANK(A2941),"",SUMIF($A$3:$A2941,O$2,$B$3:$B2941))</f>
        <v/>
      </c>
      <c r="P2941" s="0" t="str">
        <f aca="false">IF(ISBLANK(A2941),"",SUMIF($A$3:$A2941,P$2,$B$3:$B2941))</f>
        <v/>
      </c>
      <c r="Q2941" s="0" t="str">
        <f aca="false">IF(ISBLANK(A2941),"",SUMIF($A$3:$A2941,Q$2,$B$3:$B2941))</f>
        <v/>
      </c>
      <c r="R2941" s="0" t="str">
        <f aca="false">IF(ISBLANK(A2941),"",SUMIF($A$3:$A2941,R$2,$B$3:$B2941))</f>
        <v/>
      </c>
      <c r="T2941" s="9" t="str">
        <f aca="false">IF(ISBLANK(A2941),"",IF($A2941=T$2,$C2941,T2940))</f>
        <v/>
      </c>
      <c r="U2941" s="9" t="str">
        <f aca="false">IF(ISBLANK(A2941),"",IF($A2941=U$2,$C2941,U2940))</f>
        <v/>
      </c>
      <c r="V2941" s="9" t="str">
        <f aca="false">IF(ISBLANK(A2941),"",IF($A2941=V$2,$C2941,V2940))</f>
        <v/>
      </c>
      <c r="W2941" s="9" t="str">
        <f aca="false">IF(ISBLANK(A2941),"",IF($A2941=W$2,$C2941,W2940))</f>
        <v/>
      </c>
    </row>
    <row r="2942" customFormat="false" ht="14.1" hidden="false" customHeight="false" outlineLevel="0" collapsed="false">
      <c r="H2942" s="8" t="n">
        <f aca="false">IF(ISBLANK(D2942),,LEFT(D2942,LEN(D2942)-6)*1)</f>
        <v>0</v>
      </c>
      <c r="I2942" s="9" t="str">
        <f aca="false">IF(ISBLANK(A2942),"",-B2942*C2942)</f>
        <v/>
      </c>
      <c r="J2942" s="9" t="str">
        <f aca="false">IF(ISBLANK(A2942),"",-SUM(I$3:I2942))</f>
        <v/>
      </c>
      <c r="K2942" s="9" t="str">
        <f aca="false">IF(ISBLANK(A2942),"",SUMPRODUCT(O2942:R2942,T2942:W2942)-J2942)</f>
        <v/>
      </c>
      <c r="L2942" s="5" t="str">
        <f aca="false">IF(ISBLANK(A2942),"",K2942/$M$1)</f>
        <v/>
      </c>
      <c r="M2942" s="5" t="str">
        <f aca="false">IF(ISBLANK(A2942),"",K2942/($M$1+SUM(K$3:K2941)))</f>
        <v/>
      </c>
      <c r="N2942" s="0" t="str">
        <f aca="false">IF(ISBLANK(A2942),"",IF(H2943=0,NETWORKDAYS($H$3,H2942,holiday!$B$2:$B$10),IF(DAY(H2942)&lt;DAY(H2943),NETWORKDAYS($H$3,H2942,holiday!$B$2:$B$10),0)))</f>
        <v/>
      </c>
      <c r="O2942" s="0" t="str">
        <f aca="false">IF(ISBLANK(A2942),"",SUMIF($A$3:$A2942,O$2,$B$3:$B2942))</f>
        <v/>
      </c>
      <c r="P2942" s="0" t="str">
        <f aca="false">IF(ISBLANK(A2942),"",SUMIF($A$3:$A2942,P$2,$B$3:$B2942))</f>
        <v/>
      </c>
      <c r="Q2942" s="0" t="str">
        <f aca="false">IF(ISBLANK(A2942),"",SUMIF($A$3:$A2942,Q$2,$B$3:$B2942))</f>
        <v/>
      </c>
      <c r="R2942" s="0" t="str">
        <f aca="false">IF(ISBLANK(A2942),"",SUMIF($A$3:$A2942,R$2,$B$3:$B2942))</f>
        <v/>
      </c>
      <c r="T2942" s="9" t="str">
        <f aca="false">IF(ISBLANK(A2942),"",IF($A2942=T$2,$C2942,T2941))</f>
        <v/>
      </c>
      <c r="U2942" s="9" t="str">
        <f aca="false">IF(ISBLANK(A2942),"",IF($A2942=U$2,$C2942,U2941))</f>
        <v/>
      </c>
      <c r="V2942" s="9" t="str">
        <f aca="false">IF(ISBLANK(A2942),"",IF($A2942=V$2,$C2942,V2941))</f>
        <v/>
      </c>
      <c r="W2942" s="9" t="str">
        <f aca="false">IF(ISBLANK(A2942),"",IF($A2942=W$2,$C2942,W2941))</f>
        <v/>
      </c>
    </row>
    <row r="2943" customFormat="false" ht="14.1" hidden="false" customHeight="false" outlineLevel="0" collapsed="false">
      <c r="H2943" s="8" t="n">
        <f aca="false">IF(ISBLANK(D2943),,LEFT(D2943,LEN(D2943)-6)*1)</f>
        <v>0</v>
      </c>
      <c r="I2943" s="9" t="str">
        <f aca="false">IF(ISBLANK(A2943),"",-B2943*C2943)</f>
        <v/>
      </c>
      <c r="J2943" s="9" t="str">
        <f aca="false">IF(ISBLANK(A2943),"",-SUM(I$3:I2943))</f>
        <v/>
      </c>
      <c r="K2943" s="9" t="str">
        <f aca="false">IF(ISBLANK(A2943),"",SUMPRODUCT(O2943:R2943,T2943:W2943)-J2943)</f>
        <v/>
      </c>
      <c r="L2943" s="5" t="str">
        <f aca="false">IF(ISBLANK(A2943),"",K2943/$M$1)</f>
        <v/>
      </c>
      <c r="M2943" s="5" t="str">
        <f aca="false">IF(ISBLANK(A2943),"",K2943/($M$1+SUM(K$3:K2942)))</f>
        <v/>
      </c>
      <c r="N2943" s="0" t="str">
        <f aca="false">IF(ISBLANK(A2943),"",IF(H2944=0,NETWORKDAYS($H$3,H2943,holiday!$B$2:$B$10),IF(DAY(H2943)&lt;DAY(H2944),NETWORKDAYS($H$3,H2943,holiday!$B$2:$B$10),0)))</f>
        <v/>
      </c>
      <c r="O2943" s="0" t="str">
        <f aca="false">IF(ISBLANK(A2943),"",SUMIF($A$3:$A2943,O$2,$B$3:$B2943))</f>
        <v/>
      </c>
      <c r="P2943" s="0" t="str">
        <f aca="false">IF(ISBLANK(A2943),"",SUMIF($A$3:$A2943,P$2,$B$3:$B2943))</f>
        <v/>
      </c>
      <c r="Q2943" s="0" t="str">
        <f aca="false">IF(ISBLANK(A2943),"",SUMIF($A$3:$A2943,Q$2,$B$3:$B2943))</f>
        <v/>
      </c>
      <c r="R2943" s="0" t="str">
        <f aca="false">IF(ISBLANK(A2943),"",SUMIF($A$3:$A2943,R$2,$B$3:$B2943))</f>
        <v/>
      </c>
      <c r="T2943" s="9" t="str">
        <f aca="false">IF(ISBLANK(A2943),"",IF($A2943=T$2,$C2943,T2942))</f>
        <v/>
      </c>
      <c r="U2943" s="9" t="str">
        <f aca="false">IF(ISBLANK(A2943),"",IF($A2943=U$2,$C2943,U2942))</f>
        <v/>
      </c>
      <c r="V2943" s="9" t="str">
        <f aca="false">IF(ISBLANK(A2943),"",IF($A2943=V$2,$C2943,V2942))</f>
        <v/>
      </c>
      <c r="W2943" s="9" t="str">
        <f aca="false">IF(ISBLANK(A2943),"",IF($A2943=W$2,$C2943,W2942))</f>
        <v/>
      </c>
    </row>
    <row r="2944" customFormat="false" ht="14.1" hidden="false" customHeight="false" outlineLevel="0" collapsed="false">
      <c r="H2944" s="8" t="n">
        <f aca="false">IF(ISBLANK(D2944),,LEFT(D2944,LEN(D2944)-6)*1)</f>
        <v>0</v>
      </c>
      <c r="I2944" s="9" t="str">
        <f aca="false">IF(ISBLANK(A2944),"",-B2944*C2944)</f>
        <v/>
      </c>
      <c r="J2944" s="9" t="str">
        <f aca="false">IF(ISBLANK(A2944),"",-SUM(I$3:I2944))</f>
        <v/>
      </c>
      <c r="K2944" s="9" t="str">
        <f aca="false">IF(ISBLANK(A2944),"",SUMPRODUCT(O2944:R2944,T2944:W2944)-J2944)</f>
        <v/>
      </c>
      <c r="L2944" s="5" t="str">
        <f aca="false">IF(ISBLANK(A2944),"",K2944/$M$1)</f>
        <v/>
      </c>
      <c r="M2944" s="5" t="str">
        <f aca="false">IF(ISBLANK(A2944),"",K2944/($M$1+SUM(K$3:K2943)))</f>
        <v/>
      </c>
      <c r="N2944" s="0" t="str">
        <f aca="false">IF(ISBLANK(A2944),"",IF(H2945=0,NETWORKDAYS($H$3,H2944,holiday!$B$2:$B$10),IF(DAY(H2944)&lt;DAY(H2945),NETWORKDAYS($H$3,H2944,holiday!$B$2:$B$10),0)))</f>
        <v/>
      </c>
      <c r="O2944" s="0" t="str">
        <f aca="false">IF(ISBLANK(A2944),"",SUMIF($A$3:$A2944,O$2,$B$3:$B2944))</f>
        <v/>
      </c>
      <c r="P2944" s="0" t="str">
        <f aca="false">IF(ISBLANK(A2944),"",SUMIF($A$3:$A2944,P$2,$B$3:$B2944))</f>
        <v/>
      </c>
      <c r="Q2944" s="0" t="str">
        <f aca="false">IF(ISBLANK(A2944),"",SUMIF($A$3:$A2944,Q$2,$B$3:$B2944))</f>
        <v/>
      </c>
      <c r="R2944" s="0" t="str">
        <f aca="false">IF(ISBLANK(A2944),"",SUMIF($A$3:$A2944,R$2,$B$3:$B2944))</f>
        <v/>
      </c>
      <c r="T2944" s="9" t="str">
        <f aca="false">IF(ISBLANK(A2944),"",IF($A2944=T$2,$C2944,T2943))</f>
        <v/>
      </c>
      <c r="U2944" s="9" t="str">
        <f aca="false">IF(ISBLANK(A2944),"",IF($A2944=U$2,$C2944,U2943))</f>
        <v/>
      </c>
      <c r="V2944" s="9" t="str">
        <f aca="false">IF(ISBLANK(A2944),"",IF($A2944=V$2,$C2944,V2943))</f>
        <v/>
      </c>
      <c r="W2944" s="9" t="str">
        <f aca="false">IF(ISBLANK(A2944),"",IF($A2944=W$2,$C2944,W2943))</f>
        <v/>
      </c>
    </row>
    <row r="2945" customFormat="false" ht="14.1" hidden="false" customHeight="false" outlineLevel="0" collapsed="false">
      <c r="H2945" s="8" t="n">
        <f aca="false">IF(ISBLANK(D2945),,LEFT(D2945,LEN(D2945)-6)*1)</f>
        <v>0</v>
      </c>
      <c r="I2945" s="9" t="str">
        <f aca="false">IF(ISBLANK(A2945),"",-B2945*C2945)</f>
        <v/>
      </c>
      <c r="J2945" s="9" t="str">
        <f aca="false">IF(ISBLANK(A2945),"",-SUM(I$3:I2945))</f>
        <v/>
      </c>
      <c r="K2945" s="9" t="str">
        <f aca="false">IF(ISBLANK(A2945),"",SUMPRODUCT(O2945:R2945,T2945:W2945)-J2945)</f>
        <v/>
      </c>
      <c r="L2945" s="5" t="str">
        <f aca="false">IF(ISBLANK(A2945),"",K2945/$M$1)</f>
        <v/>
      </c>
      <c r="M2945" s="5" t="str">
        <f aca="false">IF(ISBLANK(A2945),"",K2945/($M$1+SUM(K$3:K2944)))</f>
        <v/>
      </c>
      <c r="N2945" s="0" t="str">
        <f aca="false">IF(ISBLANK(A2945),"",IF(H2946=0,NETWORKDAYS($H$3,H2945,holiday!$B$2:$B$10),IF(DAY(H2945)&lt;DAY(H2946),NETWORKDAYS($H$3,H2945,holiday!$B$2:$B$10),0)))</f>
        <v/>
      </c>
      <c r="O2945" s="0" t="str">
        <f aca="false">IF(ISBLANK(A2945),"",SUMIF($A$3:$A2945,O$2,$B$3:$B2945))</f>
        <v/>
      </c>
      <c r="P2945" s="0" t="str">
        <f aca="false">IF(ISBLANK(A2945),"",SUMIF($A$3:$A2945,P$2,$B$3:$B2945))</f>
        <v/>
      </c>
      <c r="Q2945" s="0" t="str">
        <f aca="false">IF(ISBLANK(A2945),"",SUMIF($A$3:$A2945,Q$2,$B$3:$B2945))</f>
        <v/>
      </c>
      <c r="R2945" s="0" t="str">
        <f aca="false">IF(ISBLANK(A2945),"",SUMIF($A$3:$A2945,R$2,$B$3:$B2945))</f>
        <v/>
      </c>
      <c r="T2945" s="9" t="str">
        <f aca="false">IF(ISBLANK(A2945),"",IF($A2945=T$2,$C2945,T2944))</f>
        <v/>
      </c>
      <c r="U2945" s="9" t="str">
        <f aca="false">IF(ISBLANK(A2945),"",IF($A2945=U$2,$C2945,U2944))</f>
        <v/>
      </c>
      <c r="V2945" s="9" t="str">
        <f aca="false">IF(ISBLANK(A2945),"",IF($A2945=V$2,$C2945,V2944))</f>
        <v/>
      </c>
      <c r="W2945" s="9" t="str">
        <f aca="false">IF(ISBLANK(A2945),"",IF($A2945=W$2,$C2945,W2944))</f>
        <v/>
      </c>
    </row>
    <row r="2946" customFormat="false" ht="14.1" hidden="false" customHeight="false" outlineLevel="0" collapsed="false">
      <c r="H2946" s="8" t="n">
        <f aca="false">IF(ISBLANK(D2946),,LEFT(D2946,LEN(D2946)-6)*1)</f>
        <v>0</v>
      </c>
      <c r="I2946" s="9" t="str">
        <f aca="false">IF(ISBLANK(A2946),"",-B2946*C2946)</f>
        <v/>
      </c>
      <c r="J2946" s="9" t="str">
        <f aca="false">IF(ISBLANK(A2946),"",-SUM(I$3:I2946))</f>
        <v/>
      </c>
      <c r="K2946" s="9" t="str">
        <f aca="false">IF(ISBLANK(A2946),"",SUMPRODUCT(O2946:R2946,T2946:W2946)-J2946)</f>
        <v/>
      </c>
      <c r="L2946" s="5" t="str">
        <f aca="false">IF(ISBLANK(A2946),"",K2946/$M$1)</f>
        <v/>
      </c>
      <c r="M2946" s="5" t="str">
        <f aca="false">IF(ISBLANK(A2946),"",K2946/($M$1+SUM(K$3:K2945)))</f>
        <v/>
      </c>
      <c r="N2946" s="0" t="str">
        <f aca="false">IF(ISBLANK(A2946),"",IF(H2947=0,NETWORKDAYS($H$3,H2946,holiday!$B$2:$B$10),IF(DAY(H2946)&lt;DAY(H2947),NETWORKDAYS($H$3,H2946,holiday!$B$2:$B$10),0)))</f>
        <v/>
      </c>
      <c r="O2946" s="0" t="str">
        <f aca="false">IF(ISBLANK(A2946),"",SUMIF($A$3:$A2946,O$2,$B$3:$B2946))</f>
        <v/>
      </c>
      <c r="P2946" s="0" t="str">
        <f aca="false">IF(ISBLANK(A2946),"",SUMIF($A$3:$A2946,P$2,$B$3:$B2946))</f>
        <v/>
      </c>
      <c r="Q2946" s="0" t="str">
        <f aca="false">IF(ISBLANK(A2946),"",SUMIF($A$3:$A2946,Q$2,$B$3:$B2946))</f>
        <v/>
      </c>
      <c r="R2946" s="0" t="str">
        <f aca="false">IF(ISBLANK(A2946),"",SUMIF($A$3:$A2946,R$2,$B$3:$B2946))</f>
        <v/>
      </c>
      <c r="T2946" s="9" t="str">
        <f aca="false">IF(ISBLANK(A2946),"",IF($A2946=T$2,$C2946,T2945))</f>
        <v/>
      </c>
      <c r="U2946" s="9" t="str">
        <f aca="false">IF(ISBLANK(A2946),"",IF($A2946=U$2,$C2946,U2945))</f>
        <v/>
      </c>
      <c r="V2946" s="9" t="str">
        <f aca="false">IF(ISBLANK(A2946),"",IF($A2946=V$2,$C2946,V2945))</f>
        <v/>
      </c>
      <c r="W2946" s="9" t="str">
        <f aca="false">IF(ISBLANK(A2946),"",IF($A2946=W$2,$C2946,W2945))</f>
        <v/>
      </c>
    </row>
    <row r="2947" customFormat="false" ht="14.1" hidden="false" customHeight="false" outlineLevel="0" collapsed="false">
      <c r="H2947" s="8" t="n">
        <f aca="false">IF(ISBLANK(D2947),,LEFT(D2947,LEN(D2947)-6)*1)</f>
        <v>0</v>
      </c>
      <c r="I2947" s="9" t="str">
        <f aca="false">IF(ISBLANK(A2947),"",-B2947*C2947)</f>
        <v/>
      </c>
      <c r="J2947" s="9" t="str">
        <f aca="false">IF(ISBLANK(A2947),"",-SUM(I$3:I2947))</f>
        <v/>
      </c>
      <c r="K2947" s="9" t="str">
        <f aca="false">IF(ISBLANK(A2947),"",SUMPRODUCT(O2947:R2947,T2947:W2947)-J2947)</f>
        <v/>
      </c>
      <c r="L2947" s="5" t="str">
        <f aca="false">IF(ISBLANK(A2947),"",K2947/$M$1)</f>
        <v/>
      </c>
      <c r="M2947" s="5" t="str">
        <f aca="false">IF(ISBLANK(A2947),"",K2947/($M$1+SUM(K$3:K2946)))</f>
        <v/>
      </c>
      <c r="N2947" s="0" t="str">
        <f aca="false">IF(ISBLANK(A2947),"",IF(H2948=0,NETWORKDAYS($H$3,H2947,holiday!$B$2:$B$10),IF(DAY(H2947)&lt;DAY(H2948),NETWORKDAYS($H$3,H2947,holiday!$B$2:$B$10),0)))</f>
        <v/>
      </c>
      <c r="O2947" s="0" t="str">
        <f aca="false">IF(ISBLANK(A2947),"",SUMIF($A$3:$A2947,O$2,$B$3:$B2947))</f>
        <v/>
      </c>
      <c r="P2947" s="0" t="str">
        <f aca="false">IF(ISBLANK(A2947),"",SUMIF($A$3:$A2947,P$2,$B$3:$B2947))</f>
        <v/>
      </c>
      <c r="Q2947" s="0" t="str">
        <f aca="false">IF(ISBLANK(A2947),"",SUMIF($A$3:$A2947,Q$2,$B$3:$B2947))</f>
        <v/>
      </c>
      <c r="R2947" s="0" t="str">
        <f aca="false">IF(ISBLANK(A2947),"",SUMIF($A$3:$A2947,R$2,$B$3:$B2947))</f>
        <v/>
      </c>
      <c r="T2947" s="9" t="str">
        <f aca="false">IF(ISBLANK(A2947),"",IF($A2947=T$2,$C2947,T2946))</f>
        <v/>
      </c>
      <c r="U2947" s="9" t="str">
        <f aca="false">IF(ISBLANK(A2947),"",IF($A2947=U$2,$C2947,U2946))</f>
        <v/>
      </c>
      <c r="V2947" s="9" t="str">
        <f aca="false">IF(ISBLANK(A2947),"",IF($A2947=V$2,$C2947,V2946))</f>
        <v/>
      </c>
      <c r="W2947" s="9" t="str">
        <f aca="false">IF(ISBLANK(A2947),"",IF($A2947=W$2,$C2947,W2946))</f>
        <v/>
      </c>
    </row>
    <row r="2948" customFormat="false" ht="14.1" hidden="false" customHeight="false" outlineLevel="0" collapsed="false">
      <c r="H2948" s="8" t="n">
        <f aca="false">IF(ISBLANK(D2948),,LEFT(D2948,LEN(D2948)-6)*1)</f>
        <v>0</v>
      </c>
      <c r="I2948" s="9" t="str">
        <f aca="false">IF(ISBLANK(A2948),"",-B2948*C2948)</f>
        <v/>
      </c>
      <c r="J2948" s="9" t="str">
        <f aca="false">IF(ISBLANK(A2948),"",-SUM(I$3:I2948))</f>
        <v/>
      </c>
      <c r="K2948" s="9" t="str">
        <f aca="false">IF(ISBLANK(A2948),"",SUMPRODUCT(O2948:R2948,T2948:W2948)-J2948)</f>
        <v/>
      </c>
      <c r="L2948" s="5" t="str">
        <f aca="false">IF(ISBLANK(A2948),"",K2948/$M$1)</f>
        <v/>
      </c>
      <c r="M2948" s="5" t="str">
        <f aca="false">IF(ISBLANK(A2948),"",K2948/($M$1+SUM(K$3:K2947)))</f>
        <v/>
      </c>
      <c r="N2948" s="0" t="str">
        <f aca="false">IF(ISBLANK(A2948),"",IF(H2949=0,NETWORKDAYS($H$3,H2948,holiday!$B$2:$B$10),IF(DAY(H2948)&lt;DAY(H2949),NETWORKDAYS($H$3,H2948,holiday!$B$2:$B$10),0)))</f>
        <v/>
      </c>
      <c r="O2948" s="0" t="str">
        <f aca="false">IF(ISBLANK(A2948),"",SUMIF($A$3:$A2948,O$2,$B$3:$B2948))</f>
        <v/>
      </c>
      <c r="P2948" s="0" t="str">
        <f aca="false">IF(ISBLANK(A2948),"",SUMIF($A$3:$A2948,P$2,$B$3:$B2948))</f>
        <v/>
      </c>
      <c r="Q2948" s="0" t="str">
        <f aca="false">IF(ISBLANK(A2948),"",SUMIF($A$3:$A2948,Q$2,$B$3:$B2948))</f>
        <v/>
      </c>
      <c r="R2948" s="0" t="str">
        <f aca="false">IF(ISBLANK(A2948),"",SUMIF($A$3:$A2948,R$2,$B$3:$B2948))</f>
        <v/>
      </c>
      <c r="T2948" s="9" t="str">
        <f aca="false">IF(ISBLANK(A2948),"",IF($A2948=T$2,$C2948,T2947))</f>
        <v/>
      </c>
      <c r="U2948" s="9" t="str">
        <f aca="false">IF(ISBLANK(A2948),"",IF($A2948=U$2,$C2948,U2947))</f>
        <v/>
      </c>
      <c r="V2948" s="9" t="str">
        <f aca="false">IF(ISBLANK(A2948),"",IF($A2948=V$2,$C2948,V2947))</f>
        <v/>
      </c>
      <c r="W2948" s="9" t="str">
        <f aca="false">IF(ISBLANK(A2948),"",IF($A2948=W$2,$C2948,W2947))</f>
        <v/>
      </c>
    </row>
    <row r="2949" customFormat="false" ht="14.1" hidden="false" customHeight="false" outlineLevel="0" collapsed="false">
      <c r="H2949" s="8" t="n">
        <f aca="false">IF(ISBLANK(D2949),,LEFT(D2949,LEN(D2949)-6)*1)</f>
        <v>0</v>
      </c>
      <c r="I2949" s="9" t="str">
        <f aca="false">IF(ISBLANK(A2949),"",-B2949*C2949)</f>
        <v/>
      </c>
      <c r="J2949" s="9" t="str">
        <f aca="false">IF(ISBLANK(A2949),"",-SUM(I$3:I2949))</f>
        <v/>
      </c>
      <c r="K2949" s="9" t="str">
        <f aca="false">IF(ISBLANK(A2949),"",SUMPRODUCT(O2949:R2949,T2949:W2949)-J2949)</f>
        <v/>
      </c>
      <c r="L2949" s="5" t="str">
        <f aca="false">IF(ISBLANK(A2949),"",K2949/$M$1)</f>
        <v/>
      </c>
      <c r="M2949" s="5" t="str">
        <f aca="false">IF(ISBLANK(A2949),"",K2949/($M$1+SUM(K$3:K2948)))</f>
        <v/>
      </c>
      <c r="N2949" s="0" t="str">
        <f aca="false">IF(ISBLANK(A2949),"",IF(H2950=0,NETWORKDAYS($H$3,H2949,holiday!$B$2:$B$10),IF(DAY(H2949)&lt;DAY(H2950),NETWORKDAYS($H$3,H2949,holiday!$B$2:$B$10),0)))</f>
        <v/>
      </c>
      <c r="O2949" s="0" t="str">
        <f aca="false">IF(ISBLANK(A2949),"",SUMIF($A$3:$A2949,O$2,$B$3:$B2949))</f>
        <v/>
      </c>
      <c r="P2949" s="0" t="str">
        <f aca="false">IF(ISBLANK(A2949),"",SUMIF($A$3:$A2949,P$2,$B$3:$B2949))</f>
        <v/>
      </c>
      <c r="Q2949" s="0" t="str">
        <f aca="false">IF(ISBLANK(A2949),"",SUMIF($A$3:$A2949,Q$2,$B$3:$B2949))</f>
        <v/>
      </c>
      <c r="R2949" s="0" t="str">
        <f aca="false">IF(ISBLANK(A2949),"",SUMIF($A$3:$A2949,R$2,$B$3:$B2949))</f>
        <v/>
      </c>
      <c r="T2949" s="9" t="str">
        <f aca="false">IF(ISBLANK(A2949),"",IF($A2949=T$2,$C2949,T2948))</f>
        <v/>
      </c>
      <c r="U2949" s="9" t="str">
        <f aca="false">IF(ISBLANK(A2949),"",IF($A2949=U$2,$C2949,U2948))</f>
        <v/>
      </c>
      <c r="V2949" s="9" t="str">
        <f aca="false">IF(ISBLANK(A2949),"",IF($A2949=V$2,$C2949,V2948))</f>
        <v/>
      </c>
      <c r="W2949" s="9" t="str">
        <f aca="false">IF(ISBLANK(A2949),"",IF($A2949=W$2,$C2949,W2948))</f>
        <v/>
      </c>
    </row>
    <row r="2950" customFormat="false" ht="14.1" hidden="false" customHeight="false" outlineLevel="0" collapsed="false">
      <c r="H2950" s="8" t="n">
        <f aca="false">IF(ISBLANK(D2950),,LEFT(D2950,LEN(D2950)-6)*1)</f>
        <v>0</v>
      </c>
      <c r="I2950" s="9" t="str">
        <f aca="false">IF(ISBLANK(A2950),"",-B2950*C2950)</f>
        <v/>
      </c>
      <c r="J2950" s="9" t="str">
        <f aca="false">IF(ISBLANK(A2950),"",-SUM(I$3:I2950))</f>
        <v/>
      </c>
      <c r="K2950" s="9" t="str">
        <f aca="false">IF(ISBLANK(A2950),"",SUMPRODUCT(O2950:R2950,T2950:W2950)-J2950)</f>
        <v/>
      </c>
      <c r="L2950" s="5" t="str">
        <f aca="false">IF(ISBLANK(A2950),"",K2950/$M$1)</f>
        <v/>
      </c>
      <c r="M2950" s="5" t="str">
        <f aca="false">IF(ISBLANK(A2950),"",K2950/($M$1+SUM(K$3:K2949)))</f>
        <v/>
      </c>
      <c r="N2950" s="0" t="str">
        <f aca="false">IF(ISBLANK(A2950),"",IF(H2951=0,NETWORKDAYS($H$3,H2950,holiday!$B$2:$B$10),IF(DAY(H2950)&lt;DAY(H2951),NETWORKDAYS($H$3,H2950,holiday!$B$2:$B$10),0)))</f>
        <v/>
      </c>
      <c r="O2950" s="0" t="str">
        <f aca="false">IF(ISBLANK(A2950),"",SUMIF($A$3:$A2950,O$2,$B$3:$B2950))</f>
        <v/>
      </c>
      <c r="P2950" s="0" t="str">
        <f aca="false">IF(ISBLANK(A2950),"",SUMIF($A$3:$A2950,P$2,$B$3:$B2950))</f>
        <v/>
      </c>
      <c r="Q2950" s="0" t="str">
        <f aca="false">IF(ISBLANK(A2950),"",SUMIF($A$3:$A2950,Q$2,$B$3:$B2950))</f>
        <v/>
      </c>
      <c r="R2950" s="0" t="str">
        <f aca="false">IF(ISBLANK(A2950),"",SUMIF($A$3:$A2950,R$2,$B$3:$B2950))</f>
        <v/>
      </c>
      <c r="T2950" s="9" t="str">
        <f aca="false">IF(ISBLANK(A2950),"",IF($A2950=T$2,$C2950,T2949))</f>
        <v/>
      </c>
      <c r="U2950" s="9" t="str">
        <f aca="false">IF(ISBLANK(A2950),"",IF($A2950=U$2,$C2950,U2949))</f>
        <v/>
      </c>
      <c r="V2950" s="9" t="str">
        <f aca="false">IF(ISBLANK(A2950),"",IF($A2950=V$2,$C2950,V2949))</f>
        <v/>
      </c>
      <c r="W2950" s="9" t="str">
        <f aca="false">IF(ISBLANK(A2950),"",IF($A2950=W$2,$C2950,W2949))</f>
        <v/>
      </c>
    </row>
    <row r="2951" customFormat="false" ht="14.1" hidden="false" customHeight="false" outlineLevel="0" collapsed="false">
      <c r="H2951" s="8" t="n">
        <f aca="false">IF(ISBLANK(D2951),,LEFT(D2951,LEN(D2951)-6)*1)</f>
        <v>0</v>
      </c>
      <c r="I2951" s="9" t="str">
        <f aca="false">IF(ISBLANK(A2951),"",-B2951*C2951)</f>
        <v/>
      </c>
      <c r="J2951" s="9" t="str">
        <f aca="false">IF(ISBLANK(A2951),"",-SUM(I$3:I2951))</f>
        <v/>
      </c>
      <c r="K2951" s="9" t="str">
        <f aca="false">IF(ISBLANK(A2951),"",SUMPRODUCT(O2951:R2951,T2951:W2951)-J2951)</f>
        <v/>
      </c>
      <c r="L2951" s="5" t="str">
        <f aca="false">IF(ISBLANK(A2951),"",K2951/$M$1)</f>
        <v/>
      </c>
      <c r="M2951" s="5" t="str">
        <f aca="false">IF(ISBLANK(A2951),"",K2951/($M$1+SUM(K$3:K2950)))</f>
        <v/>
      </c>
      <c r="N2951" s="0" t="str">
        <f aca="false">IF(ISBLANK(A2951),"",IF(H2952=0,NETWORKDAYS($H$3,H2951,holiday!$B$2:$B$10),IF(DAY(H2951)&lt;DAY(H2952),NETWORKDAYS($H$3,H2951,holiday!$B$2:$B$10),0)))</f>
        <v/>
      </c>
      <c r="O2951" s="0" t="str">
        <f aca="false">IF(ISBLANK(A2951),"",SUMIF($A$3:$A2951,O$2,$B$3:$B2951))</f>
        <v/>
      </c>
      <c r="P2951" s="0" t="str">
        <f aca="false">IF(ISBLANK(A2951),"",SUMIF($A$3:$A2951,P$2,$B$3:$B2951))</f>
        <v/>
      </c>
      <c r="Q2951" s="0" t="str">
        <f aca="false">IF(ISBLANK(A2951),"",SUMIF($A$3:$A2951,Q$2,$B$3:$B2951))</f>
        <v/>
      </c>
      <c r="R2951" s="0" t="str">
        <f aca="false">IF(ISBLANK(A2951),"",SUMIF($A$3:$A2951,R$2,$B$3:$B2951))</f>
        <v/>
      </c>
      <c r="T2951" s="9" t="str">
        <f aca="false">IF(ISBLANK(A2951),"",IF($A2951=T$2,$C2951,T2950))</f>
        <v/>
      </c>
      <c r="U2951" s="9" t="str">
        <f aca="false">IF(ISBLANK(A2951),"",IF($A2951=U$2,$C2951,U2950))</f>
        <v/>
      </c>
      <c r="V2951" s="9" t="str">
        <f aca="false">IF(ISBLANK(A2951),"",IF($A2951=V$2,$C2951,V2950))</f>
        <v/>
      </c>
      <c r="W2951" s="9" t="str">
        <f aca="false">IF(ISBLANK(A2951),"",IF($A2951=W$2,$C2951,W2950))</f>
        <v/>
      </c>
    </row>
    <row r="2952" customFormat="false" ht="14.1" hidden="false" customHeight="false" outlineLevel="0" collapsed="false">
      <c r="H2952" s="8" t="n">
        <f aca="false">IF(ISBLANK(D2952),,LEFT(D2952,LEN(D2952)-6)*1)</f>
        <v>0</v>
      </c>
      <c r="I2952" s="9" t="str">
        <f aca="false">IF(ISBLANK(A2952),"",-B2952*C2952)</f>
        <v/>
      </c>
      <c r="J2952" s="9" t="str">
        <f aca="false">IF(ISBLANK(A2952),"",-SUM(I$3:I2952))</f>
        <v/>
      </c>
      <c r="K2952" s="9" t="str">
        <f aca="false">IF(ISBLANK(A2952),"",SUMPRODUCT(O2952:R2952,T2952:W2952)-J2952)</f>
        <v/>
      </c>
      <c r="L2952" s="5" t="str">
        <f aca="false">IF(ISBLANK(A2952),"",K2952/$M$1)</f>
        <v/>
      </c>
      <c r="M2952" s="5" t="str">
        <f aca="false">IF(ISBLANK(A2952),"",K2952/($M$1+SUM(K$3:K2951)))</f>
        <v/>
      </c>
      <c r="N2952" s="0" t="str">
        <f aca="false">IF(ISBLANK(A2952),"",IF(H2953=0,NETWORKDAYS($H$3,H2952,holiday!$B$2:$B$10),IF(DAY(H2952)&lt;DAY(H2953),NETWORKDAYS($H$3,H2952,holiday!$B$2:$B$10),0)))</f>
        <v/>
      </c>
      <c r="O2952" s="0" t="str">
        <f aca="false">IF(ISBLANK(A2952),"",SUMIF($A$3:$A2952,O$2,$B$3:$B2952))</f>
        <v/>
      </c>
      <c r="P2952" s="0" t="str">
        <f aca="false">IF(ISBLANK(A2952),"",SUMIF($A$3:$A2952,P$2,$B$3:$B2952))</f>
        <v/>
      </c>
      <c r="Q2952" s="0" t="str">
        <f aca="false">IF(ISBLANK(A2952),"",SUMIF($A$3:$A2952,Q$2,$B$3:$B2952))</f>
        <v/>
      </c>
      <c r="R2952" s="0" t="str">
        <f aca="false">IF(ISBLANK(A2952),"",SUMIF($A$3:$A2952,R$2,$B$3:$B2952))</f>
        <v/>
      </c>
      <c r="T2952" s="9" t="str">
        <f aca="false">IF(ISBLANK(A2952),"",IF($A2952=T$2,$C2952,T2951))</f>
        <v/>
      </c>
      <c r="U2952" s="9" t="str">
        <f aca="false">IF(ISBLANK(A2952),"",IF($A2952=U$2,$C2952,U2951))</f>
        <v/>
      </c>
      <c r="V2952" s="9" t="str">
        <f aca="false">IF(ISBLANK(A2952),"",IF($A2952=V$2,$C2952,V2951))</f>
        <v/>
      </c>
      <c r="W2952" s="9" t="str">
        <f aca="false">IF(ISBLANK(A2952),"",IF($A2952=W$2,$C2952,W2951))</f>
        <v/>
      </c>
    </row>
    <row r="2953" customFormat="false" ht="14.1" hidden="false" customHeight="false" outlineLevel="0" collapsed="false">
      <c r="H2953" s="8" t="n">
        <f aca="false">IF(ISBLANK(D2953),,LEFT(D2953,LEN(D2953)-6)*1)</f>
        <v>0</v>
      </c>
      <c r="I2953" s="9" t="str">
        <f aca="false">IF(ISBLANK(A2953),"",-B2953*C2953)</f>
        <v/>
      </c>
      <c r="J2953" s="9" t="str">
        <f aca="false">IF(ISBLANK(A2953),"",-SUM(I$3:I2953))</f>
        <v/>
      </c>
      <c r="K2953" s="9" t="str">
        <f aca="false">IF(ISBLANK(A2953),"",SUMPRODUCT(O2953:R2953,T2953:W2953)-J2953)</f>
        <v/>
      </c>
      <c r="L2953" s="5" t="str">
        <f aca="false">IF(ISBLANK(A2953),"",K2953/$M$1)</f>
        <v/>
      </c>
      <c r="M2953" s="5" t="str">
        <f aca="false">IF(ISBLANK(A2953),"",K2953/($M$1+SUM(K$3:K2952)))</f>
        <v/>
      </c>
      <c r="N2953" s="0" t="str">
        <f aca="false">IF(ISBLANK(A2953),"",IF(H2954=0,NETWORKDAYS($H$3,H2953,holiday!$B$2:$B$10),IF(DAY(H2953)&lt;DAY(H2954),NETWORKDAYS($H$3,H2953,holiday!$B$2:$B$10),0)))</f>
        <v/>
      </c>
      <c r="O2953" s="0" t="str">
        <f aca="false">IF(ISBLANK(A2953),"",SUMIF($A$3:$A2953,O$2,$B$3:$B2953))</f>
        <v/>
      </c>
      <c r="P2953" s="0" t="str">
        <f aca="false">IF(ISBLANK(A2953),"",SUMIF($A$3:$A2953,P$2,$B$3:$B2953))</f>
        <v/>
      </c>
      <c r="Q2953" s="0" t="str">
        <f aca="false">IF(ISBLANK(A2953),"",SUMIF($A$3:$A2953,Q$2,$B$3:$B2953))</f>
        <v/>
      </c>
      <c r="R2953" s="0" t="str">
        <f aca="false">IF(ISBLANK(A2953),"",SUMIF($A$3:$A2953,R$2,$B$3:$B2953))</f>
        <v/>
      </c>
      <c r="T2953" s="9" t="str">
        <f aca="false">IF(ISBLANK(A2953),"",IF($A2953=T$2,$C2953,T2952))</f>
        <v/>
      </c>
      <c r="U2953" s="9" t="str">
        <f aca="false">IF(ISBLANK(A2953),"",IF($A2953=U$2,$C2953,U2952))</f>
        <v/>
      </c>
      <c r="V2953" s="9" t="str">
        <f aca="false">IF(ISBLANK(A2953),"",IF($A2953=V$2,$C2953,V2952))</f>
        <v/>
      </c>
      <c r="W2953" s="9" t="str">
        <f aca="false">IF(ISBLANK(A2953),"",IF($A2953=W$2,$C2953,W2952))</f>
        <v/>
      </c>
    </row>
    <row r="2954" customFormat="false" ht="14.1" hidden="false" customHeight="false" outlineLevel="0" collapsed="false">
      <c r="H2954" s="8" t="n">
        <f aca="false">IF(ISBLANK(D2954),,LEFT(D2954,LEN(D2954)-6)*1)</f>
        <v>0</v>
      </c>
      <c r="I2954" s="9" t="str">
        <f aca="false">IF(ISBLANK(A2954),"",-B2954*C2954)</f>
        <v/>
      </c>
      <c r="J2954" s="9" t="str">
        <f aca="false">IF(ISBLANK(A2954),"",-SUM(I$3:I2954))</f>
        <v/>
      </c>
      <c r="K2954" s="9" t="str">
        <f aca="false">IF(ISBLANK(A2954),"",SUMPRODUCT(O2954:R2954,T2954:W2954)-J2954)</f>
        <v/>
      </c>
      <c r="L2954" s="5" t="str">
        <f aca="false">IF(ISBLANK(A2954),"",K2954/$M$1)</f>
        <v/>
      </c>
      <c r="M2954" s="5" t="str">
        <f aca="false">IF(ISBLANK(A2954),"",K2954/($M$1+SUM(K$3:K2953)))</f>
        <v/>
      </c>
      <c r="N2954" s="0" t="str">
        <f aca="false">IF(ISBLANK(A2954),"",IF(H2955=0,NETWORKDAYS($H$3,H2954,holiday!$B$2:$B$10),IF(DAY(H2954)&lt;DAY(H2955),NETWORKDAYS($H$3,H2954,holiday!$B$2:$B$10),0)))</f>
        <v/>
      </c>
      <c r="O2954" s="0" t="str">
        <f aca="false">IF(ISBLANK(A2954),"",SUMIF($A$3:$A2954,O$2,$B$3:$B2954))</f>
        <v/>
      </c>
      <c r="P2954" s="0" t="str">
        <f aca="false">IF(ISBLANK(A2954),"",SUMIF($A$3:$A2954,P$2,$B$3:$B2954))</f>
        <v/>
      </c>
      <c r="Q2954" s="0" t="str">
        <f aca="false">IF(ISBLANK(A2954),"",SUMIF($A$3:$A2954,Q$2,$B$3:$B2954))</f>
        <v/>
      </c>
      <c r="R2954" s="0" t="str">
        <f aca="false">IF(ISBLANK(A2954),"",SUMIF($A$3:$A2954,R$2,$B$3:$B2954))</f>
        <v/>
      </c>
      <c r="T2954" s="9" t="str">
        <f aca="false">IF(ISBLANK(A2954),"",IF($A2954=T$2,$C2954,T2953))</f>
        <v/>
      </c>
      <c r="U2954" s="9" t="str">
        <f aca="false">IF(ISBLANK(A2954),"",IF($A2954=U$2,$C2954,U2953))</f>
        <v/>
      </c>
      <c r="V2954" s="9" t="str">
        <f aca="false">IF(ISBLANK(A2954),"",IF($A2954=V$2,$C2954,V2953))</f>
        <v/>
      </c>
      <c r="W2954" s="9" t="str">
        <f aca="false">IF(ISBLANK(A2954),"",IF($A2954=W$2,$C2954,W2953))</f>
        <v/>
      </c>
    </row>
    <row r="2955" customFormat="false" ht="14.1" hidden="false" customHeight="false" outlineLevel="0" collapsed="false">
      <c r="H2955" s="8" t="n">
        <f aca="false">IF(ISBLANK(D2955),,LEFT(D2955,LEN(D2955)-6)*1)</f>
        <v>0</v>
      </c>
      <c r="I2955" s="9" t="str">
        <f aca="false">IF(ISBLANK(A2955),"",-B2955*C2955)</f>
        <v/>
      </c>
      <c r="J2955" s="9" t="str">
        <f aca="false">IF(ISBLANK(A2955),"",-SUM(I$3:I2955))</f>
        <v/>
      </c>
      <c r="K2955" s="9" t="str">
        <f aca="false">IF(ISBLANK(A2955),"",SUMPRODUCT(O2955:R2955,T2955:W2955)-J2955)</f>
        <v/>
      </c>
      <c r="L2955" s="5" t="str">
        <f aca="false">IF(ISBLANK(A2955),"",K2955/$M$1)</f>
        <v/>
      </c>
      <c r="M2955" s="5" t="str">
        <f aca="false">IF(ISBLANK(A2955),"",K2955/($M$1+SUM(K$3:K2954)))</f>
        <v/>
      </c>
      <c r="N2955" s="0" t="str">
        <f aca="false">IF(ISBLANK(A2955),"",IF(H2956=0,NETWORKDAYS($H$3,H2955,holiday!$B$2:$B$10),IF(DAY(H2955)&lt;DAY(H2956),NETWORKDAYS($H$3,H2955,holiday!$B$2:$B$10),0)))</f>
        <v/>
      </c>
      <c r="O2955" s="0" t="str">
        <f aca="false">IF(ISBLANK(A2955),"",SUMIF($A$3:$A2955,O$2,$B$3:$B2955))</f>
        <v/>
      </c>
      <c r="P2955" s="0" t="str">
        <f aca="false">IF(ISBLANK(A2955),"",SUMIF($A$3:$A2955,P$2,$B$3:$B2955))</f>
        <v/>
      </c>
      <c r="Q2955" s="0" t="str">
        <f aca="false">IF(ISBLANK(A2955),"",SUMIF($A$3:$A2955,Q$2,$B$3:$B2955))</f>
        <v/>
      </c>
      <c r="R2955" s="0" t="str">
        <f aca="false">IF(ISBLANK(A2955),"",SUMIF($A$3:$A2955,R$2,$B$3:$B2955))</f>
        <v/>
      </c>
      <c r="T2955" s="9" t="str">
        <f aca="false">IF(ISBLANK(A2955),"",IF($A2955=T$2,$C2955,T2954))</f>
        <v/>
      </c>
      <c r="U2955" s="9" t="str">
        <f aca="false">IF(ISBLANK(A2955),"",IF($A2955=U$2,$C2955,U2954))</f>
        <v/>
      </c>
      <c r="V2955" s="9" t="str">
        <f aca="false">IF(ISBLANK(A2955),"",IF($A2955=V$2,$C2955,V2954))</f>
        <v/>
      </c>
      <c r="W2955" s="9" t="str">
        <f aca="false">IF(ISBLANK(A2955),"",IF($A2955=W$2,$C2955,W2954))</f>
        <v/>
      </c>
    </row>
    <row r="2956" customFormat="false" ht="14.1" hidden="false" customHeight="false" outlineLevel="0" collapsed="false">
      <c r="H2956" s="8" t="n">
        <f aca="false">IF(ISBLANK(D2956),,LEFT(D2956,LEN(D2956)-6)*1)</f>
        <v>0</v>
      </c>
      <c r="I2956" s="9" t="str">
        <f aca="false">IF(ISBLANK(A2956),"",-B2956*C2956)</f>
        <v/>
      </c>
      <c r="J2956" s="9" t="str">
        <f aca="false">IF(ISBLANK(A2956),"",-SUM(I$3:I2956))</f>
        <v/>
      </c>
      <c r="K2956" s="9" t="str">
        <f aca="false">IF(ISBLANK(A2956),"",SUMPRODUCT(O2956:R2956,T2956:W2956)-J2956)</f>
        <v/>
      </c>
      <c r="L2956" s="5" t="str">
        <f aca="false">IF(ISBLANK(A2956),"",K2956/$M$1)</f>
        <v/>
      </c>
      <c r="M2956" s="5" t="str">
        <f aca="false">IF(ISBLANK(A2956),"",K2956/($M$1+SUM(K$3:K2955)))</f>
        <v/>
      </c>
      <c r="N2956" s="0" t="str">
        <f aca="false">IF(ISBLANK(A2956),"",IF(H2957=0,NETWORKDAYS($H$3,H2956,holiday!$B$2:$B$10),IF(DAY(H2956)&lt;DAY(H2957),NETWORKDAYS($H$3,H2956,holiday!$B$2:$B$10),0)))</f>
        <v/>
      </c>
      <c r="O2956" s="0" t="str">
        <f aca="false">IF(ISBLANK(A2956),"",SUMIF($A$3:$A2956,O$2,$B$3:$B2956))</f>
        <v/>
      </c>
      <c r="P2956" s="0" t="str">
        <f aca="false">IF(ISBLANK(A2956),"",SUMIF($A$3:$A2956,P$2,$B$3:$B2956))</f>
        <v/>
      </c>
      <c r="Q2956" s="0" t="str">
        <f aca="false">IF(ISBLANK(A2956),"",SUMIF($A$3:$A2956,Q$2,$B$3:$B2956))</f>
        <v/>
      </c>
      <c r="R2956" s="0" t="str">
        <f aca="false">IF(ISBLANK(A2956),"",SUMIF($A$3:$A2956,R$2,$B$3:$B2956))</f>
        <v/>
      </c>
      <c r="T2956" s="9" t="str">
        <f aca="false">IF(ISBLANK(A2956),"",IF($A2956=T$2,$C2956,T2955))</f>
        <v/>
      </c>
      <c r="U2956" s="9" t="str">
        <f aca="false">IF(ISBLANK(A2956),"",IF($A2956=U$2,$C2956,U2955))</f>
        <v/>
      </c>
      <c r="V2956" s="9" t="str">
        <f aca="false">IF(ISBLANK(A2956),"",IF($A2956=V$2,$C2956,V2955))</f>
        <v/>
      </c>
      <c r="W2956" s="9" t="str">
        <f aca="false">IF(ISBLANK(A2956),"",IF($A2956=W$2,$C2956,W2955))</f>
        <v/>
      </c>
    </row>
    <row r="2957" customFormat="false" ht="14.1" hidden="false" customHeight="false" outlineLevel="0" collapsed="false">
      <c r="H2957" s="8" t="n">
        <f aca="false">IF(ISBLANK(D2957),,LEFT(D2957,LEN(D2957)-6)*1)</f>
        <v>0</v>
      </c>
      <c r="I2957" s="9" t="str">
        <f aca="false">IF(ISBLANK(A2957),"",-B2957*C2957)</f>
        <v/>
      </c>
      <c r="J2957" s="9" t="str">
        <f aca="false">IF(ISBLANK(A2957),"",-SUM(I$3:I2957))</f>
        <v/>
      </c>
      <c r="K2957" s="9" t="str">
        <f aca="false">IF(ISBLANK(A2957),"",SUMPRODUCT(O2957:R2957,T2957:W2957)-J2957)</f>
        <v/>
      </c>
      <c r="L2957" s="5" t="str">
        <f aca="false">IF(ISBLANK(A2957),"",K2957/$M$1)</f>
        <v/>
      </c>
      <c r="M2957" s="5" t="str">
        <f aca="false">IF(ISBLANK(A2957),"",K2957/($M$1+SUM(K$3:K2956)))</f>
        <v/>
      </c>
      <c r="N2957" s="0" t="str">
        <f aca="false">IF(ISBLANK(A2957),"",IF(H2958=0,NETWORKDAYS($H$3,H2957,holiday!$B$2:$B$10),IF(DAY(H2957)&lt;DAY(H2958),NETWORKDAYS($H$3,H2957,holiday!$B$2:$B$10),0)))</f>
        <v/>
      </c>
      <c r="O2957" s="0" t="str">
        <f aca="false">IF(ISBLANK(A2957),"",SUMIF($A$3:$A2957,O$2,$B$3:$B2957))</f>
        <v/>
      </c>
      <c r="P2957" s="0" t="str">
        <f aca="false">IF(ISBLANK(A2957),"",SUMIF($A$3:$A2957,P$2,$B$3:$B2957))</f>
        <v/>
      </c>
      <c r="Q2957" s="0" t="str">
        <f aca="false">IF(ISBLANK(A2957),"",SUMIF($A$3:$A2957,Q$2,$B$3:$B2957))</f>
        <v/>
      </c>
      <c r="R2957" s="0" t="str">
        <f aca="false">IF(ISBLANK(A2957),"",SUMIF($A$3:$A2957,R$2,$B$3:$B2957))</f>
        <v/>
      </c>
      <c r="T2957" s="9" t="str">
        <f aca="false">IF(ISBLANK(A2957),"",IF($A2957=T$2,$C2957,T2956))</f>
        <v/>
      </c>
      <c r="U2957" s="9" t="str">
        <f aca="false">IF(ISBLANK(A2957),"",IF($A2957=U$2,$C2957,U2956))</f>
        <v/>
      </c>
      <c r="V2957" s="9" t="str">
        <f aca="false">IF(ISBLANK(A2957),"",IF($A2957=V$2,$C2957,V2956))</f>
        <v/>
      </c>
      <c r="W2957" s="9" t="str">
        <f aca="false">IF(ISBLANK(A2957),"",IF($A2957=W$2,$C2957,W2956))</f>
        <v/>
      </c>
    </row>
    <row r="2958" customFormat="false" ht="14.1" hidden="false" customHeight="false" outlineLevel="0" collapsed="false">
      <c r="H2958" s="8" t="n">
        <f aca="false">IF(ISBLANK(D2958),,LEFT(D2958,LEN(D2958)-6)*1)</f>
        <v>0</v>
      </c>
      <c r="I2958" s="9" t="str">
        <f aca="false">IF(ISBLANK(A2958),"",-B2958*C2958)</f>
        <v/>
      </c>
      <c r="J2958" s="9" t="str">
        <f aca="false">IF(ISBLANK(A2958),"",-SUM(I$3:I2958))</f>
        <v/>
      </c>
      <c r="K2958" s="9" t="str">
        <f aca="false">IF(ISBLANK(A2958),"",SUMPRODUCT(O2958:R2958,T2958:W2958)-J2958)</f>
        <v/>
      </c>
      <c r="L2958" s="5" t="str">
        <f aca="false">IF(ISBLANK(A2958),"",K2958/$M$1)</f>
        <v/>
      </c>
      <c r="M2958" s="5" t="str">
        <f aca="false">IF(ISBLANK(A2958),"",K2958/($M$1+SUM(K$3:K2957)))</f>
        <v/>
      </c>
      <c r="N2958" s="0" t="str">
        <f aca="false">IF(ISBLANK(A2958),"",IF(H2959=0,NETWORKDAYS($H$3,H2958,holiday!$B$2:$B$10),IF(DAY(H2958)&lt;DAY(H2959),NETWORKDAYS($H$3,H2958,holiday!$B$2:$B$10),0)))</f>
        <v/>
      </c>
      <c r="O2958" s="0" t="str">
        <f aca="false">IF(ISBLANK(A2958),"",SUMIF($A$3:$A2958,O$2,$B$3:$B2958))</f>
        <v/>
      </c>
      <c r="P2958" s="0" t="str">
        <f aca="false">IF(ISBLANK(A2958),"",SUMIF($A$3:$A2958,P$2,$B$3:$B2958))</f>
        <v/>
      </c>
      <c r="Q2958" s="0" t="str">
        <f aca="false">IF(ISBLANK(A2958),"",SUMIF($A$3:$A2958,Q$2,$B$3:$B2958))</f>
        <v/>
      </c>
      <c r="R2958" s="0" t="str">
        <f aca="false">IF(ISBLANK(A2958),"",SUMIF($A$3:$A2958,R$2,$B$3:$B2958))</f>
        <v/>
      </c>
      <c r="T2958" s="9" t="str">
        <f aca="false">IF(ISBLANK(A2958),"",IF($A2958=T$2,$C2958,T2957))</f>
        <v/>
      </c>
      <c r="U2958" s="9" t="str">
        <f aca="false">IF(ISBLANK(A2958),"",IF($A2958=U$2,$C2958,U2957))</f>
        <v/>
      </c>
      <c r="V2958" s="9" t="str">
        <f aca="false">IF(ISBLANK(A2958),"",IF($A2958=V$2,$C2958,V2957))</f>
        <v/>
      </c>
      <c r="W2958" s="9" t="str">
        <f aca="false">IF(ISBLANK(A2958),"",IF($A2958=W$2,$C2958,W2957))</f>
        <v/>
      </c>
    </row>
    <row r="2959" customFormat="false" ht="14.1" hidden="false" customHeight="false" outlineLevel="0" collapsed="false">
      <c r="H2959" s="8" t="n">
        <f aca="false">IF(ISBLANK(D2959),,LEFT(D2959,LEN(D2959)-6)*1)</f>
        <v>0</v>
      </c>
      <c r="I2959" s="9" t="str">
        <f aca="false">IF(ISBLANK(A2959),"",-B2959*C2959)</f>
        <v/>
      </c>
      <c r="J2959" s="9" t="str">
        <f aca="false">IF(ISBLANK(A2959),"",-SUM(I$3:I2959))</f>
        <v/>
      </c>
      <c r="K2959" s="9" t="str">
        <f aca="false">IF(ISBLANK(A2959),"",SUMPRODUCT(O2959:R2959,T2959:W2959)-J2959)</f>
        <v/>
      </c>
      <c r="L2959" s="5" t="str">
        <f aca="false">IF(ISBLANK(A2959),"",K2959/$M$1)</f>
        <v/>
      </c>
      <c r="M2959" s="5" t="str">
        <f aca="false">IF(ISBLANK(A2959),"",K2959/($M$1+SUM(K$3:K2958)))</f>
        <v/>
      </c>
      <c r="N2959" s="0" t="str">
        <f aca="false">IF(ISBLANK(A2959),"",IF(H2960=0,NETWORKDAYS($H$3,H2959,holiday!$B$2:$B$10),IF(DAY(H2959)&lt;DAY(H2960),NETWORKDAYS($H$3,H2959,holiday!$B$2:$B$10),0)))</f>
        <v/>
      </c>
      <c r="O2959" s="0" t="str">
        <f aca="false">IF(ISBLANK(A2959),"",SUMIF($A$3:$A2959,O$2,$B$3:$B2959))</f>
        <v/>
      </c>
      <c r="P2959" s="0" t="str">
        <f aca="false">IF(ISBLANK(A2959),"",SUMIF($A$3:$A2959,P$2,$B$3:$B2959))</f>
        <v/>
      </c>
      <c r="Q2959" s="0" t="str">
        <f aca="false">IF(ISBLANK(A2959),"",SUMIF($A$3:$A2959,Q$2,$B$3:$B2959))</f>
        <v/>
      </c>
      <c r="R2959" s="0" t="str">
        <f aca="false">IF(ISBLANK(A2959),"",SUMIF($A$3:$A2959,R$2,$B$3:$B2959))</f>
        <v/>
      </c>
      <c r="T2959" s="9" t="str">
        <f aca="false">IF(ISBLANK(A2959),"",IF($A2959=T$2,$C2959,T2958))</f>
        <v/>
      </c>
      <c r="U2959" s="9" t="str">
        <f aca="false">IF(ISBLANK(A2959),"",IF($A2959=U$2,$C2959,U2958))</f>
        <v/>
      </c>
      <c r="V2959" s="9" t="str">
        <f aca="false">IF(ISBLANK(A2959),"",IF($A2959=V$2,$C2959,V2958))</f>
        <v/>
      </c>
      <c r="W2959" s="9" t="str">
        <f aca="false">IF(ISBLANK(A2959),"",IF($A2959=W$2,$C2959,W2958))</f>
        <v/>
      </c>
    </row>
    <row r="2960" customFormat="false" ht="14.1" hidden="false" customHeight="false" outlineLevel="0" collapsed="false">
      <c r="H2960" s="8" t="n">
        <f aca="false">IF(ISBLANK(D2960),,LEFT(D2960,LEN(D2960)-6)*1)</f>
        <v>0</v>
      </c>
      <c r="I2960" s="9" t="str">
        <f aca="false">IF(ISBLANK(A2960),"",-B2960*C2960)</f>
        <v/>
      </c>
      <c r="J2960" s="9" t="str">
        <f aca="false">IF(ISBLANK(A2960),"",-SUM(I$3:I2960))</f>
        <v/>
      </c>
      <c r="K2960" s="9" t="str">
        <f aca="false">IF(ISBLANK(A2960),"",SUMPRODUCT(O2960:R2960,T2960:W2960)-J2960)</f>
        <v/>
      </c>
      <c r="L2960" s="5" t="str">
        <f aca="false">IF(ISBLANK(A2960),"",K2960/$M$1)</f>
        <v/>
      </c>
      <c r="M2960" s="5" t="str">
        <f aca="false">IF(ISBLANK(A2960),"",K2960/($M$1+SUM(K$3:K2959)))</f>
        <v/>
      </c>
      <c r="N2960" s="0" t="str">
        <f aca="false">IF(ISBLANK(A2960),"",IF(H2961=0,NETWORKDAYS($H$3,H2960,holiday!$B$2:$B$10),IF(DAY(H2960)&lt;DAY(H2961),NETWORKDAYS($H$3,H2960,holiday!$B$2:$B$10),0)))</f>
        <v/>
      </c>
      <c r="O2960" s="0" t="str">
        <f aca="false">IF(ISBLANK(A2960),"",SUMIF($A$3:$A2960,O$2,$B$3:$B2960))</f>
        <v/>
      </c>
      <c r="P2960" s="0" t="str">
        <f aca="false">IF(ISBLANK(A2960),"",SUMIF($A$3:$A2960,P$2,$B$3:$B2960))</f>
        <v/>
      </c>
      <c r="Q2960" s="0" t="str">
        <f aca="false">IF(ISBLANK(A2960),"",SUMIF($A$3:$A2960,Q$2,$B$3:$B2960))</f>
        <v/>
      </c>
      <c r="R2960" s="0" t="str">
        <f aca="false">IF(ISBLANK(A2960),"",SUMIF($A$3:$A2960,R$2,$B$3:$B2960))</f>
        <v/>
      </c>
      <c r="T2960" s="9" t="str">
        <f aca="false">IF(ISBLANK(A2960),"",IF($A2960=T$2,$C2960,T2959))</f>
        <v/>
      </c>
      <c r="U2960" s="9" t="str">
        <f aca="false">IF(ISBLANK(A2960),"",IF($A2960=U$2,$C2960,U2959))</f>
        <v/>
      </c>
      <c r="V2960" s="9" t="str">
        <f aca="false">IF(ISBLANK(A2960),"",IF($A2960=V$2,$C2960,V2959))</f>
        <v/>
      </c>
      <c r="W2960" s="9" t="str">
        <f aca="false">IF(ISBLANK(A2960),"",IF($A2960=W$2,$C2960,W2959))</f>
        <v/>
      </c>
    </row>
    <row r="2961" customFormat="false" ht="14.1" hidden="false" customHeight="false" outlineLevel="0" collapsed="false">
      <c r="H2961" s="8" t="n">
        <f aca="false">IF(ISBLANK(D2961),,LEFT(D2961,LEN(D2961)-6)*1)</f>
        <v>0</v>
      </c>
      <c r="I2961" s="9" t="str">
        <f aca="false">IF(ISBLANK(A2961),"",-B2961*C2961)</f>
        <v/>
      </c>
      <c r="J2961" s="9" t="str">
        <f aca="false">IF(ISBLANK(A2961),"",-SUM(I$3:I2961))</f>
        <v/>
      </c>
      <c r="K2961" s="9" t="str">
        <f aca="false">IF(ISBLANK(A2961),"",SUMPRODUCT(O2961:R2961,T2961:W2961)-J2961)</f>
        <v/>
      </c>
      <c r="L2961" s="5" t="str">
        <f aca="false">IF(ISBLANK(A2961),"",K2961/$M$1)</f>
        <v/>
      </c>
      <c r="M2961" s="5" t="str">
        <f aca="false">IF(ISBLANK(A2961),"",K2961/($M$1+SUM(K$3:K2960)))</f>
        <v/>
      </c>
      <c r="N2961" s="0" t="str">
        <f aca="false">IF(ISBLANK(A2961),"",IF(H2962=0,NETWORKDAYS($H$3,H2961,holiday!$B$2:$B$10),IF(DAY(H2961)&lt;DAY(H2962),NETWORKDAYS($H$3,H2961,holiday!$B$2:$B$10),0)))</f>
        <v/>
      </c>
      <c r="O2961" s="0" t="str">
        <f aca="false">IF(ISBLANK(A2961),"",SUMIF($A$3:$A2961,O$2,$B$3:$B2961))</f>
        <v/>
      </c>
      <c r="P2961" s="0" t="str">
        <f aca="false">IF(ISBLANK(A2961),"",SUMIF($A$3:$A2961,P$2,$B$3:$B2961))</f>
        <v/>
      </c>
      <c r="Q2961" s="0" t="str">
        <f aca="false">IF(ISBLANK(A2961),"",SUMIF($A$3:$A2961,Q$2,$B$3:$B2961))</f>
        <v/>
      </c>
      <c r="R2961" s="0" t="str">
        <f aca="false">IF(ISBLANK(A2961),"",SUMIF($A$3:$A2961,R$2,$B$3:$B2961))</f>
        <v/>
      </c>
      <c r="T2961" s="9" t="str">
        <f aca="false">IF(ISBLANK(A2961),"",IF($A2961=T$2,$C2961,T2960))</f>
        <v/>
      </c>
      <c r="U2961" s="9" t="str">
        <f aca="false">IF(ISBLANK(A2961),"",IF($A2961=U$2,$C2961,U2960))</f>
        <v/>
      </c>
      <c r="V2961" s="9" t="str">
        <f aca="false">IF(ISBLANK(A2961),"",IF($A2961=V$2,$C2961,V2960))</f>
        <v/>
      </c>
      <c r="W2961" s="9" t="str">
        <f aca="false">IF(ISBLANK(A2961),"",IF($A2961=W$2,$C2961,W2960))</f>
        <v/>
      </c>
    </row>
    <row r="2962" customFormat="false" ht="14.1" hidden="false" customHeight="false" outlineLevel="0" collapsed="false">
      <c r="H2962" s="8" t="n">
        <f aca="false">IF(ISBLANK(D2962),,LEFT(D2962,LEN(D2962)-6)*1)</f>
        <v>0</v>
      </c>
      <c r="I2962" s="9" t="str">
        <f aca="false">IF(ISBLANK(A2962),"",-B2962*C2962)</f>
        <v/>
      </c>
      <c r="J2962" s="9" t="str">
        <f aca="false">IF(ISBLANK(A2962),"",-SUM(I$3:I2962))</f>
        <v/>
      </c>
      <c r="K2962" s="9" t="str">
        <f aca="false">IF(ISBLANK(A2962),"",SUMPRODUCT(O2962:R2962,T2962:W2962)-J2962)</f>
        <v/>
      </c>
      <c r="L2962" s="5" t="str">
        <f aca="false">IF(ISBLANK(A2962),"",K2962/$M$1)</f>
        <v/>
      </c>
      <c r="M2962" s="5" t="str">
        <f aca="false">IF(ISBLANK(A2962),"",K2962/($M$1+SUM(K$3:K2961)))</f>
        <v/>
      </c>
      <c r="N2962" s="0" t="str">
        <f aca="false">IF(ISBLANK(A2962),"",IF(H2963=0,NETWORKDAYS($H$3,H2962,holiday!$B$2:$B$10),IF(DAY(H2962)&lt;DAY(H2963),NETWORKDAYS($H$3,H2962,holiday!$B$2:$B$10),0)))</f>
        <v/>
      </c>
      <c r="O2962" s="0" t="str">
        <f aca="false">IF(ISBLANK(A2962),"",SUMIF($A$3:$A2962,O$2,$B$3:$B2962))</f>
        <v/>
      </c>
      <c r="P2962" s="0" t="str">
        <f aca="false">IF(ISBLANK(A2962),"",SUMIF($A$3:$A2962,P$2,$B$3:$B2962))</f>
        <v/>
      </c>
      <c r="Q2962" s="0" t="str">
        <f aca="false">IF(ISBLANK(A2962),"",SUMIF($A$3:$A2962,Q$2,$B$3:$B2962))</f>
        <v/>
      </c>
      <c r="R2962" s="0" t="str">
        <f aca="false">IF(ISBLANK(A2962),"",SUMIF($A$3:$A2962,R$2,$B$3:$B2962))</f>
        <v/>
      </c>
      <c r="T2962" s="9" t="str">
        <f aca="false">IF(ISBLANK(A2962),"",IF($A2962=T$2,$C2962,T2961))</f>
        <v/>
      </c>
      <c r="U2962" s="9" t="str">
        <f aca="false">IF(ISBLANK(A2962),"",IF($A2962=U$2,$C2962,U2961))</f>
        <v/>
      </c>
      <c r="V2962" s="9" t="str">
        <f aca="false">IF(ISBLANK(A2962),"",IF($A2962=V$2,$C2962,V2961))</f>
        <v/>
      </c>
      <c r="W2962" s="9" t="str">
        <f aca="false">IF(ISBLANK(A2962),"",IF($A2962=W$2,$C2962,W2961))</f>
        <v/>
      </c>
    </row>
    <row r="2963" customFormat="false" ht="14.1" hidden="false" customHeight="false" outlineLevel="0" collapsed="false">
      <c r="H2963" s="8" t="n">
        <f aca="false">IF(ISBLANK(D2963),,LEFT(D2963,LEN(D2963)-6)*1)</f>
        <v>0</v>
      </c>
      <c r="I2963" s="9" t="str">
        <f aca="false">IF(ISBLANK(A2963),"",-B2963*C2963)</f>
        <v/>
      </c>
      <c r="J2963" s="9" t="str">
        <f aca="false">IF(ISBLANK(A2963),"",-SUM(I$3:I2963))</f>
        <v/>
      </c>
      <c r="K2963" s="9" t="str">
        <f aca="false">IF(ISBLANK(A2963),"",SUMPRODUCT(O2963:R2963,T2963:W2963)-J2963)</f>
        <v/>
      </c>
      <c r="L2963" s="5" t="str">
        <f aca="false">IF(ISBLANK(A2963),"",K2963/$M$1)</f>
        <v/>
      </c>
      <c r="M2963" s="5" t="str">
        <f aca="false">IF(ISBLANK(A2963),"",K2963/($M$1+SUM(K$3:K2962)))</f>
        <v/>
      </c>
      <c r="N2963" s="0" t="str">
        <f aca="false">IF(ISBLANK(A2963),"",IF(H2964=0,NETWORKDAYS($H$3,H2963,holiday!$B$2:$B$10),IF(DAY(H2963)&lt;DAY(H2964),NETWORKDAYS($H$3,H2963,holiday!$B$2:$B$10),0)))</f>
        <v/>
      </c>
      <c r="O2963" s="0" t="str">
        <f aca="false">IF(ISBLANK(A2963),"",SUMIF($A$3:$A2963,O$2,$B$3:$B2963))</f>
        <v/>
      </c>
      <c r="P2963" s="0" t="str">
        <f aca="false">IF(ISBLANK(A2963),"",SUMIF($A$3:$A2963,P$2,$B$3:$B2963))</f>
        <v/>
      </c>
      <c r="Q2963" s="0" t="str">
        <f aca="false">IF(ISBLANK(A2963),"",SUMIF($A$3:$A2963,Q$2,$B$3:$B2963))</f>
        <v/>
      </c>
      <c r="R2963" s="0" t="str">
        <f aca="false">IF(ISBLANK(A2963),"",SUMIF($A$3:$A2963,R$2,$B$3:$B2963))</f>
        <v/>
      </c>
      <c r="T2963" s="9" t="str">
        <f aca="false">IF(ISBLANK(A2963),"",IF($A2963=T$2,$C2963,T2962))</f>
        <v/>
      </c>
      <c r="U2963" s="9" t="str">
        <f aca="false">IF(ISBLANK(A2963),"",IF($A2963=U$2,$C2963,U2962))</f>
        <v/>
      </c>
      <c r="V2963" s="9" t="str">
        <f aca="false">IF(ISBLANK(A2963),"",IF($A2963=V$2,$C2963,V2962))</f>
        <v/>
      </c>
      <c r="W2963" s="9" t="str">
        <f aca="false">IF(ISBLANK(A2963),"",IF($A2963=W$2,$C2963,W2962))</f>
        <v/>
      </c>
    </row>
    <row r="2964" customFormat="false" ht="14.1" hidden="false" customHeight="false" outlineLevel="0" collapsed="false">
      <c r="H2964" s="8" t="n">
        <f aca="false">IF(ISBLANK(D2964),,LEFT(D2964,LEN(D2964)-6)*1)</f>
        <v>0</v>
      </c>
      <c r="I2964" s="9" t="str">
        <f aca="false">IF(ISBLANK(A2964),"",-B2964*C2964)</f>
        <v/>
      </c>
      <c r="J2964" s="9" t="str">
        <f aca="false">IF(ISBLANK(A2964),"",-SUM(I$3:I2964))</f>
        <v/>
      </c>
      <c r="K2964" s="9" t="str">
        <f aca="false">IF(ISBLANK(A2964),"",SUMPRODUCT(O2964:R2964,T2964:W2964)-J2964)</f>
        <v/>
      </c>
      <c r="L2964" s="5" t="str">
        <f aca="false">IF(ISBLANK(A2964),"",K2964/$M$1)</f>
        <v/>
      </c>
      <c r="M2964" s="5" t="str">
        <f aca="false">IF(ISBLANK(A2964),"",K2964/($M$1+SUM(K$3:K2963)))</f>
        <v/>
      </c>
      <c r="N2964" s="0" t="str">
        <f aca="false">IF(ISBLANK(A2964),"",IF(H2965=0,NETWORKDAYS($H$3,H2964,holiday!$B$2:$B$10),IF(DAY(H2964)&lt;DAY(H2965),NETWORKDAYS($H$3,H2964,holiday!$B$2:$B$10),0)))</f>
        <v/>
      </c>
      <c r="O2964" s="0" t="str">
        <f aca="false">IF(ISBLANK(A2964),"",SUMIF($A$3:$A2964,O$2,$B$3:$B2964))</f>
        <v/>
      </c>
      <c r="P2964" s="0" t="str">
        <f aca="false">IF(ISBLANK(A2964),"",SUMIF($A$3:$A2964,P$2,$B$3:$B2964))</f>
        <v/>
      </c>
      <c r="Q2964" s="0" t="str">
        <f aca="false">IF(ISBLANK(A2964),"",SUMIF($A$3:$A2964,Q$2,$B$3:$B2964))</f>
        <v/>
      </c>
      <c r="R2964" s="0" t="str">
        <f aca="false">IF(ISBLANK(A2964),"",SUMIF($A$3:$A2964,R$2,$B$3:$B2964))</f>
        <v/>
      </c>
      <c r="T2964" s="9" t="str">
        <f aca="false">IF(ISBLANK(A2964),"",IF($A2964=T$2,$C2964,T2963))</f>
        <v/>
      </c>
      <c r="U2964" s="9" t="str">
        <f aca="false">IF(ISBLANK(A2964),"",IF($A2964=U$2,$C2964,U2963))</f>
        <v/>
      </c>
      <c r="V2964" s="9" t="str">
        <f aca="false">IF(ISBLANK(A2964),"",IF($A2964=V$2,$C2964,V2963))</f>
        <v/>
      </c>
      <c r="W2964" s="9" t="str">
        <f aca="false">IF(ISBLANK(A2964),"",IF($A2964=W$2,$C2964,W2963))</f>
        <v/>
      </c>
    </row>
    <row r="2965" customFormat="false" ht="14.1" hidden="false" customHeight="false" outlineLevel="0" collapsed="false">
      <c r="H2965" s="8" t="n">
        <f aca="false">IF(ISBLANK(D2965),,LEFT(D2965,LEN(D2965)-6)*1)</f>
        <v>0</v>
      </c>
      <c r="I2965" s="9" t="str">
        <f aca="false">IF(ISBLANK(A2965),"",-B2965*C2965)</f>
        <v/>
      </c>
      <c r="J2965" s="9" t="str">
        <f aca="false">IF(ISBLANK(A2965),"",-SUM(I$3:I2965))</f>
        <v/>
      </c>
      <c r="K2965" s="9" t="str">
        <f aca="false">IF(ISBLANK(A2965),"",SUMPRODUCT(O2965:R2965,T2965:W2965)-J2965)</f>
        <v/>
      </c>
      <c r="L2965" s="5" t="str">
        <f aca="false">IF(ISBLANK(A2965),"",K2965/$M$1)</f>
        <v/>
      </c>
      <c r="M2965" s="5" t="str">
        <f aca="false">IF(ISBLANK(A2965),"",K2965/($M$1+SUM(K$3:K2964)))</f>
        <v/>
      </c>
      <c r="N2965" s="0" t="str">
        <f aca="false">IF(ISBLANK(A2965),"",IF(H2966=0,NETWORKDAYS($H$3,H2965,holiday!$B$2:$B$10),IF(DAY(H2965)&lt;DAY(H2966),NETWORKDAYS($H$3,H2965,holiday!$B$2:$B$10),0)))</f>
        <v/>
      </c>
      <c r="O2965" s="0" t="str">
        <f aca="false">IF(ISBLANK(A2965),"",SUMIF($A$3:$A2965,O$2,$B$3:$B2965))</f>
        <v/>
      </c>
      <c r="P2965" s="0" t="str">
        <f aca="false">IF(ISBLANK(A2965),"",SUMIF($A$3:$A2965,P$2,$B$3:$B2965))</f>
        <v/>
      </c>
      <c r="Q2965" s="0" t="str">
        <f aca="false">IF(ISBLANK(A2965),"",SUMIF($A$3:$A2965,Q$2,$B$3:$B2965))</f>
        <v/>
      </c>
      <c r="R2965" s="0" t="str">
        <f aca="false">IF(ISBLANK(A2965),"",SUMIF($A$3:$A2965,R$2,$B$3:$B2965))</f>
        <v/>
      </c>
      <c r="T2965" s="9" t="str">
        <f aca="false">IF(ISBLANK(A2965),"",IF($A2965=T$2,$C2965,T2964))</f>
        <v/>
      </c>
      <c r="U2965" s="9" t="str">
        <f aca="false">IF(ISBLANK(A2965),"",IF($A2965=U$2,$C2965,U2964))</f>
        <v/>
      </c>
      <c r="V2965" s="9" t="str">
        <f aca="false">IF(ISBLANK(A2965),"",IF($A2965=V$2,$C2965,V2964))</f>
        <v/>
      </c>
      <c r="W2965" s="9" t="str">
        <f aca="false">IF(ISBLANK(A2965),"",IF($A2965=W$2,$C2965,W2964))</f>
        <v/>
      </c>
    </row>
    <row r="2966" customFormat="false" ht="14.1" hidden="false" customHeight="false" outlineLevel="0" collapsed="false">
      <c r="H2966" s="8" t="n">
        <f aca="false">IF(ISBLANK(D2966),,LEFT(D2966,LEN(D2966)-6)*1)</f>
        <v>0</v>
      </c>
      <c r="I2966" s="9" t="str">
        <f aca="false">IF(ISBLANK(A2966),"",-B2966*C2966)</f>
        <v/>
      </c>
      <c r="J2966" s="9" t="str">
        <f aca="false">IF(ISBLANK(A2966),"",-SUM(I$3:I2966))</f>
        <v/>
      </c>
      <c r="K2966" s="9" t="str">
        <f aca="false">IF(ISBLANK(A2966),"",SUMPRODUCT(O2966:R2966,T2966:W2966)-J2966)</f>
        <v/>
      </c>
      <c r="L2966" s="5" t="str">
        <f aca="false">IF(ISBLANK(A2966),"",K2966/$M$1)</f>
        <v/>
      </c>
      <c r="M2966" s="5" t="str">
        <f aca="false">IF(ISBLANK(A2966),"",K2966/($M$1+SUM(K$3:K2965)))</f>
        <v/>
      </c>
      <c r="N2966" s="0" t="str">
        <f aca="false">IF(ISBLANK(A2966),"",IF(H2967=0,NETWORKDAYS($H$3,H2966,holiday!$B$2:$B$10),IF(DAY(H2966)&lt;DAY(H2967),NETWORKDAYS($H$3,H2966,holiday!$B$2:$B$10),0)))</f>
        <v/>
      </c>
      <c r="O2966" s="0" t="str">
        <f aca="false">IF(ISBLANK(A2966),"",SUMIF($A$3:$A2966,O$2,$B$3:$B2966))</f>
        <v/>
      </c>
      <c r="P2966" s="0" t="str">
        <f aca="false">IF(ISBLANK(A2966),"",SUMIF($A$3:$A2966,P$2,$B$3:$B2966))</f>
        <v/>
      </c>
      <c r="Q2966" s="0" t="str">
        <f aca="false">IF(ISBLANK(A2966),"",SUMIF($A$3:$A2966,Q$2,$B$3:$B2966))</f>
        <v/>
      </c>
      <c r="R2966" s="0" t="str">
        <f aca="false">IF(ISBLANK(A2966),"",SUMIF($A$3:$A2966,R$2,$B$3:$B2966))</f>
        <v/>
      </c>
      <c r="T2966" s="9" t="str">
        <f aca="false">IF(ISBLANK(A2966),"",IF($A2966=T$2,$C2966,T2965))</f>
        <v/>
      </c>
      <c r="U2966" s="9" t="str">
        <f aca="false">IF(ISBLANK(A2966),"",IF($A2966=U$2,$C2966,U2965))</f>
        <v/>
      </c>
      <c r="V2966" s="9" t="str">
        <f aca="false">IF(ISBLANK(A2966),"",IF($A2966=V$2,$C2966,V2965))</f>
        <v/>
      </c>
      <c r="W2966" s="9" t="str">
        <f aca="false">IF(ISBLANK(A2966),"",IF($A2966=W$2,$C2966,W2965))</f>
        <v/>
      </c>
    </row>
    <row r="2967" customFormat="false" ht="14.1" hidden="false" customHeight="false" outlineLevel="0" collapsed="false">
      <c r="H2967" s="8" t="n">
        <f aca="false">IF(ISBLANK(D2967),,LEFT(D2967,LEN(D2967)-6)*1)</f>
        <v>0</v>
      </c>
      <c r="I2967" s="9" t="str">
        <f aca="false">IF(ISBLANK(A2967),"",-B2967*C2967)</f>
        <v/>
      </c>
      <c r="J2967" s="9" t="str">
        <f aca="false">IF(ISBLANK(A2967),"",-SUM(I$3:I2967))</f>
        <v/>
      </c>
      <c r="K2967" s="9" t="str">
        <f aca="false">IF(ISBLANK(A2967),"",SUMPRODUCT(O2967:R2967,T2967:W2967)-J2967)</f>
        <v/>
      </c>
      <c r="L2967" s="5" t="str">
        <f aca="false">IF(ISBLANK(A2967),"",K2967/$M$1)</f>
        <v/>
      </c>
      <c r="M2967" s="5" t="str">
        <f aca="false">IF(ISBLANK(A2967),"",K2967/($M$1+SUM(K$3:K2966)))</f>
        <v/>
      </c>
      <c r="N2967" s="0" t="str">
        <f aca="false">IF(ISBLANK(A2967),"",IF(H2968=0,NETWORKDAYS($H$3,H2967,holiday!$B$2:$B$10),IF(DAY(H2967)&lt;DAY(H2968),NETWORKDAYS($H$3,H2967,holiday!$B$2:$B$10),0)))</f>
        <v/>
      </c>
      <c r="O2967" s="0" t="str">
        <f aca="false">IF(ISBLANK(A2967),"",SUMIF($A$3:$A2967,O$2,$B$3:$B2967))</f>
        <v/>
      </c>
      <c r="P2967" s="0" t="str">
        <f aca="false">IF(ISBLANK(A2967),"",SUMIF($A$3:$A2967,P$2,$B$3:$B2967))</f>
        <v/>
      </c>
      <c r="Q2967" s="0" t="str">
        <f aca="false">IF(ISBLANK(A2967),"",SUMIF($A$3:$A2967,Q$2,$B$3:$B2967))</f>
        <v/>
      </c>
      <c r="R2967" s="0" t="str">
        <f aca="false">IF(ISBLANK(A2967),"",SUMIF($A$3:$A2967,R$2,$B$3:$B2967))</f>
        <v/>
      </c>
      <c r="T2967" s="9" t="str">
        <f aca="false">IF(ISBLANK(A2967),"",IF($A2967=T$2,$C2967,T2966))</f>
        <v/>
      </c>
      <c r="U2967" s="9" t="str">
        <f aca="false">IF(ISBLANK(A2967),"",IF($A2967=U$2,$C2967,U2966))</f>
        <v/>
      </c>
      <c r="V2967" s="9" t="str">
        <f aca="false">IF(ISBLANK(A2967),"",IF($A2967=V$2,$C2967,V2966))</f>
        <v/>
      </c>
      <c r="W2967" s="9" t="str">
        <f aca="false">IF(ISBLANK(A2967),"",IF($A2967=W$2,$C2967,W2966))</f>
        <v/>
      </c>
    </row>
    <row r="2968" customFormat="false" ht="14.1" hidden="false" customHeight="false" outlineLevel="0" collapsed="false">
      <c r="H2968" s="8" t="n">
        <f aca="false">IF(ISBLANK(D2968),,LEFT(D2968,LEN(D2968)-6)*1)</f>
        <v>0</v>
      </c>
      <c r="I2968" s="9" t="str">
        <f aca="false">IF(ISBLANK(A2968),"",-B2968*C2968)</f>
        <v/>
      </c>
      <c r="J2968" s="9" t="str">
        <f aca="false">IF(ISBLANK(A2968),"",-SUM(I$3:I2968))</f>
        <v/>
      </c>
      <c r="K2968" s="9" t="str">
        <f aca="false">IF(ISBLANK(A2968),"",SUMPRODUCT(O2968:R2968,T2968:W2968)-J2968)</f>
        <v/>
      </c>
      <c r="L2968" s="5" t="str">
        <f aca="false">IF(ISBLANK(A2968),"",K2968/$M$1)</f>
        <v/>
      </c>
      <c r="M2968" s="5" t="str">
        <f aca="false">IF(ISBLANK(A2968),"",K2968/($M$1+SUM(K$3:K2967)))</f>
        <v/>
      </c>
      <c r="N2968" s="0" t="str">
        <f aca="false">IF(ISBLANK(A2968),"",IF(H2969=0,NETWORKDAYS($H$3,H2968,holiday!$B$2:$B$10),IF(DAY(H2968)&lt;DAY(H2969),NETWORKDAYS($H$3,H2968,holiday!$B$2:$B$10),0)))</f>
        <v/>
      </c>
      <c r="O2968" s="0" t="str">
        <f aca="false">IF(ISBLANK(A2968),"",SUMIF($A$3:$A2968,O$2,$B$3:$B2968))</f>
        <v/>
      </c>
      <c r="P2968" s="0" t="str">
        <f aca="false">IF(ISBLANK(A2968),"",SUMIF($A$3:$A2968,P$2,$B$3:$B2968))</f>
        <v/>
      </c>
      <c r="Q2968" s="0" t="str">
        <f aca="false">IF(ISBLANK(A2968),"",SUMIF($A$3:$A2968,Q$2,$B$3:$B2968))</f>
        <v/>
      </c>
      <c r="R2968" s="0" t="str">
        <f aca="false">IF(ISBLANK(A2968),"",SUMIF($A$3:$A2968,R$2,$B$3:$B2968))</f>
        <v/>
      </c>
      <c r="T2968" s="9" t="str">
        <f aca="false">IF(ISBLANK(A2968),"",IF($A2968=T$2,$C2968,T2967))</f>
        <v/>
      </c>
      <c r="U2968" s="9" t="str">
        <f aca="false">IF(ISBLANK(A2968),"",IF($A2968=U$2,$C2968,U2967))</f>
        <v/>
      </c>
      <c r="V2968" s="9" t="str">
        <f aca="false">IF(ISBLANK(A2968),"",IF($A2968=V$2,$C2968,V2967))</f>
        <v/>
      </c>
      <c r="W2968" s="9" t="str">
        <f aca="false">IF(ISBLANK(A2968),"",IF($A2968=W$2,$C2968,W2967))</f>
        <v/>
      </c>
    </row>
    <row r="2969" customFormat="false" ht="14.1" hidden="false" customHeight="false" outlineLevel="0" collapsed="false">
      <c r="H2969" s="8" t="n">
        <f aca="false">IF(ISBLANK(D2969),,LEFT(D2969,LEN(D2969)-6)*1)</f>
        <v>0</v>
      </c>
      <c r="I2969" s="9" t="str">
        <f aca="false">IF(ISBLANK(A2969),"",-B2969*C2969)</f>
        <v/>
      </c>
      <c r="J2969" s="9" t="str">
        <f aca="false">IF(ISBLANK(A2969),"",-SUM(I$3:I2969))</f>
        <v/>
      </c>
      <c r="K2969" s="9" t="str">
        <f aca="false">IF(ISBLANK(A2969),"",SUMPRODUCT(O2969:R2969,T2969:W2969)-J2969)</f>
        <v/>
      </c>
      <c r="L2969" s="5" t="str">
        <f aca="false">IF(ISBLANK(A2969),"",K2969/$M$1)</f>
        <v/>
      </c>
      <c r="M2969" s="5" t="str">
        <f aca="false">IF(ISBLANK(A2969),"",K2969/($M$1+SUM(K$3:K2968)))</f>
        <v/>
      </c>
      <c r="N2969" s="0" t="str">
        <f aca="false">IF(ISBLANK(A2969),"",IF(H2970=0,NETWORKDAYS($H$3,H2969,holiday!$B$2:$B$10),IF(DAY(H2969)&lt;DAY(H2970),NETWORKDAYS($H$3,H2969,holiday!$B$2:$B$10),0)))</f>
        <v/>
      </c>
      <c r="O2969" s="0" t="str">
        <f aca="false">IF(ISBLANK(A2969),"",SUMIF($A$3:$A2969,O$2,$B$3:$B2969))</f>
        <v/>
      </c>
      <c r="P2969" s="0" t="str">
        <f aca="false">IF(ISBLANK(A2969),"",SUMIF($A$3:$A2969,P$2,$B$3:$B2969))</f>
        <v/>
      </c>
      <c r="Q2969" s="0" t="str">
        <f aca="false">IF(ISBLANK(A2969),"",SUMIF($A$3:$A2969,Q$2,$B$3:$B2969))</f>
        <v/>
      </c>
      <c r="R2969" s="0" t="str">
        <f aca="false">IF(ISBLANK(A2969),"",SUMIF($A$3:$A2969,R$2,$B$3:$B2969))</f>
        <v/>
      </c>
      <c r="T2969" s="9" t="str">
        <f aca="false">IF(ISBLANK(A2969),"",IF($A2969=T$2,$C2969,T2968))</f>
        <v/>
      </c>
      <c r="U2969" s="9" t="str">
        <f aca="false">IF(ISBLANK(A2969),"",IF($A2969=U$2,$C2969,U2968))</f>
        <v/>
      </c>
      <c r="V2969" s="9" t="str">
        <f aca="false">IF(ISBLANK(A2969),"",IF($A2969=V$2,$C2969,V2968))</f>
        <v/>
      </c>
      <c r="W2969" s="9" t="str">
        <f aca="false">IF(ISBLANK(A2969),"",IF($A2969=W$2,$C2969,W2968))</f>
        <v/>
      </c>
    </row>
    <row r="2970" customFormat="false" ht="14.1" hidden="false" customHeight="false" outlineLevel="0" collapsed="false">
      <c r="H2970" s="8" t="n">
        <f aca="false">IF(ISBLANK(D2970),,LEFT(D2970,LEN(D2970)-6)*1)</f>
        <v>0</v>
      </c>
      <c r="I2970" s="9" t="str">
        <f aca="false">IF(ISBLANK(A2970),"",-B2970*C2970)</f>
        <v/>
      </c>
      <c r="J2970" s="9" t="str">
        <f aca="false">IF(ISBLANK(A2970),"",-SUM(I$3:I2970))</f>
        <v/>
      </c>
      <c r="K2970" s="9" t="str">
        <f aca="false">IF(ISBLANK(A2970),"",SUMPRODUCT(O2970:R2970,T2970:W2970)-J2970)</f>
        <v/>
      </c>
      <c r="L2970" s="5" t="str">
        <f aca="false">IF(ISBLANK(A2970),"",K2970/$M$1)</f>
        <v/>
      </c>
      <c r="M2970" s="5" t="str">
        <f aca="false">IF(ISBLANK(A2970),"",K2970/($M$1+SUM(K$3:K2969)))</f>
        <v/>
      </c>
      <c r="N2970" s="0" t="str">
        <f aca="false">IF(ISBLANK(A2970),"",IF(H2971=0,NETWORKDAYS($H$3,H2970,holiday!$B$2:$B$10),IF(DAY(H2970)&lt;DAY(H2971),NETWORKDAYS($H$3,H2970,holiday!$B$2:$B$10),0)))</f>
        <v/>
      </c>
      <c r="O2970" s="0" t="str">
        <f aca="false">IF(ISBLANK(A2970),"",SUMIF($A$3:$A2970,O$2,$B$3:$B2970))</f>
        <v/>
      </c>
      <c r="P2970" s="0" t="str">
        <f aca="false">IF(ISBLANK(A2970),"",SUMIF($A$3:$A2970,P$2,$B$3:$B2970))</f>
        <v/>
      </c>
      <c r="Q2970" s="0" t="str">
        <f aca="false">IF(ISBLANK(A2970),"",SUMIF($A$3:$A2970,Q$2,$B$3:$B2970))</f>
        <v/>
      </c>
      <c r="R2970" s="0" t="str">
        <f aca="false">IF(ISBLANK(A2970),"",SUMIF($A$3:$A2970,R$2,$B$3:$B2970))</f>
        <v/>
      </c>
      <c r="T2970" s="9" t="str">
        <f aca="false">IF(ISBLANK(A2970),"",IF($A2970=T$2,$C2970,T2969))</f>
        <v/>
      </c>
      <c r="U2970" s="9" t="str">
        <f aca="false">IF(ISBLANK(A2970),"",IF($A2970=U$2,$C2970,U2969))</f>
        <v/>
      </c>
      <c r="V2970" s="9" t="str">
        <f aca="false">IF(ISBLANK(A2970),"",IF($A2970=V$2,$C2970,V2969))</f>
        <v/>
      </c>
      <c r="W2970" s="9" t="str">
        <f aca="false">IF(ISBLANK(A2970),"",IF($A2970=W$2,$C2970,W2969))</f>
        <v/>
      </c>
    </row>
    <row r="2971" customFormat="false" ht="14.1" hidden="false" customHeight="false" outlineLevel="0" collapsed="false">
      <c r="H2971" s="8" t="n">
        <f aca="false">IF(ISBLANK(D2971),,LEFT(D2971,LEN(D2971)-6)*1)</f>
        <v>0</v>
      </c>
      <c r="I2971" s="9" t="str">
        <f aca="false">IF(ISBLANK(A2971),"",-B2971*C2971)</f>
        <v/>
      </c>
      <c r="J2971" s="9" t="str">
        <f aca="false">IF(ISBLANK(A2971),"",-SUM(I$3:I2971))</f>
        <v/>
      </c>
      <c r="K2971" s="9" t="str">
        <f aca="false">IF(ISBLANK(A2971),"",SUMPRODUCT(O2971:R2971,T2971:W2971)-J2971)</f>
        <v/>
      </c>
      <c r="L2971" s="5" t="str">
        <f aca="false">IF(ISBLANK(A2971),"",K2971/$M$1)</f>
        <v/>
      </c>
      <c r="M2971" s="5" t="str">
        <f aca="false">IF(ISBLANK(A2971),"",K2971/($M$1+SUM(K$3:K2970)))</f>
        <v/>
      </c>
      <c r="N2971" s="0" t="str">
        <f aca="false">IF(ISBLANK(A2971),"",IF(H2972=0,NETWORKDAYS($H$3,H2971,holiday!$B$2:$B$10),IF(DAY(H2971)&lt;DAY(H2972),NETWORKDAYS($H$3,H2971,holiday!$B$2:$B$10),0)))</f>
        <v/>
      </c>
      <c r="O2971" s="0" t="str">
        <f aca="false">IF(ISBLANK(A2971),"",SUMIF($A$3:$A2971,O$2,$B$3:$B2971))</f>
        <v/>
      </c>
      <c r="P2971" s="0" t="str">
        <f aca="false">IF(ISBLANK(A2971),"",SUMIF($A$3:$A2971,P$2,$B$3:$B2971))</f>
        <v/>
      </c>
      <c r="Q2971" s="0" t="str">
        <f aca="false">IF(ISBLANK(A2971),"",SUMIF($A$3:$A2971,Q$2,$B$3:$B2971))</f>
        <v/>
      </c>
      <c r="R2971" s="0" t="str">
        <f aca="false">IF(ISBLANK(A2971),"",SUMIF($A$3:$A2971,R$2,$B$3:$B2971))</f>
        <v/>
      </c>
      <c r="T2971" s="9" t="str">
        <f aca="false">IF(ISBLANK(A2971),"",IF($A2971=T$2,$C2971,T2970))</f>
        <v/>
      </c>
      <c r="U2971" s="9" t="str">
        <f aca="false">IF(ISBLANK(A2971),"",IF($A2971=U$2,$C2971,U2970))</f>
        <v/>
      </c>
      <c r="V2971" s="9" t="str">
        <f aca="false">IF(ISBLANK(A2971),"",IF($A2971=V$2,$C2971,V2970))</f>
        <v/>
      </c>
      <c r="W2971" s="9" t="str">
        <f aca="false">IF(ISBLANK(A2971),"",IF($A2971=W$2,$C2971,W2970))</f>
        <v/>
      </c>
    </row>
    <row r="2972" customFormat="false" ht="14.1" hidden="false" customHeight="false" outlineLevel="0" collapsed="false">
      <c r="H2972" s="8" t="n">
        <f aca="false">IF(ISBLANK(D2972),,LEFT(D2972,LEN(D2972)-6)*1)</f>
        <v>0</v>
      </c>
      <c r="I2972" s="9" t="str">
        <f aca="false">IF(ISBLANK(A2972),"",-B2972*C2972)</f>
        <v/>
      </c>
      <c r="J2972" s="9" t="str">
        <f aca="false">IF(ISBLANK(A2972),"",-SUM(I$3:I2972))</f>
        <v/>
      </c>
      <c r="K2972" s="9" t="str">
        <f aca="false">IF(ISBLANK(A2972),"",SUMPRODUCT(O2972:R2972,T2972:W2972)-J2972)</f>
        <v/>
      </c>
      <c r="L2972" s="5" t="str">
        <f aca="false">IF(ISBLANK(A2972),"",K2972/$M$1)</f>
        <v/>
      </c>
      <c r="M2972" s="5" t="str">
        <f aca="false">IF(ISBLANK(A2972),"",K2972/($M$1+SUM(K$3:K2971)))</f>
        <v/>
      </c>
      <c r="N2972" s="0" t="str">
        <f aca="false">IF(ISBLANK(A2972),"",IF(H2973=0,NETWORKDAYS($H$3,H2972,holiday!$B$2:$B$10),IF(DAY(H2972)&lt;DAY(H2973),NETWORKDAYS($H$3,H2972,holiday!$B$2:$B$10),0)))</f>
        <v/>
      </c>
      <c r="O2972" s="0" t="str">
        <f aca="false">IF(ISBLANK(A2972),"",SUMIF($A$3:$A2972,O$2,$B$3:$B2972))</f>
        <v/>
      </c>
      <c r="P2972" s="0" t="str">
        <f aca="false">IF(ISBLANK(A2972),"",SUMIF($A$3:$A2972,P$2,$B$3:$B2972))</f>
        <v/>
      </c>
      <c r="Q2972" s="0" t="str">
        <f aca="false">IF(ISBLANK(A2972),"",SUMIF($A$3:$A2972,Q$2,$B$3:$B2972))</f>
        <v/>
      </c>
      <c r="R2972" s="0" t="str">
        <f aca="false">IF(ISBLANK(A2972),"",SUMIF($A$3:$A2972,R$2,$B$3:$B2972))</f>
        <v/>
      </c>
      <c r="T2972" s="9" t="str">
        <f aca="false">IF(ISBLANK(A2972),"",IF($A2972=T$2,$C2972,T2971))</f>
        <v/>
      </c>
      <c r="U2972" s="9" t="str">
        <f aca="false">IF(ISBLANK(A2972),"",IF($A2972=U$2,$C2972,U2971))</f>
        <v/>
      </c>
      <c r="V2972" s="9" t="str">
        <f aca="false">IF(ISBLANK(A2972),"",IF($A2972=V$2,$C2972,V2971))</f>
        <v/>
      </c>
      <c r="W2972" s="9" t="str">
        <f aca="false">IF(ISBLANK(A2972),"",IF($A2972=W$2,$C2972,W2971))</f>
        <v/>
      </c>
    </row>
    <row r="2973" customFormat="false" ht="14.1" hidden="false" customHeight="false" outlineLevel="0" collapsed="false">
      <c r="H2973" s="8" t="n">
        <f aca="false">IF(ISBLANK(D2973),,LEFT(D2973,LEN(D2973)-6)*1)</f>
        <v>0</v>
      </c>
      <c r="I2973" s="9" t="str">
        <f aca="false">IF(ISBLANK(A2973),"",-B2973*C2973)</f>
        <v/>
      </c>
      <c r="J2973" s="9" t="str">
        <f aca="false">IF(ISBLANK(A2973),"",-SUM(I$3:I2973))</f>
        <v/>
      </c>
      <c r="K2973" s="9" t="str">
        <f aca="false">IF(ISBLANK(A2973),"",SUMPRODUCT(O2973:R2973,T2973:W2973)-J2973)</f>
        <v/>
      </c>
      <c r="L2973" s="5" t="str">
        <f aca="false">IF(ISBLANK(A2973),"",K2973/$M$1)</f>
        <v/>
      </c>
      <c r="M2973" s="5" t="str">
        <f aca="false">IF(ISBLANK(A2973),"",K2973/($M$1+SUM(K$3:K2972)))</f>
        <v/>
      </c>
      <c r="N2973" s="0" t="str">
        <f aca="false">IF(ISBLANK(A2973),"",IF(H2974=0,NETWORKDAYS($H$3,H2973,holiday!$B$2:$B$10),IF(DAY(H2973)&lt;DAY(H2974),NETWORKDAYS($H$3,H2973,holiday!$B$2:$B$10),0)))</f>
        <v/>
      </c>
      <c r="O2973" s="0" t="str">
        <f aca="false">IF(ISBLANK(A2973),"",SUMIF($A$3:$A2973,O$2,$B$3:$B2973))</f>
        <v/>
      </c>
      <c r="P2973" s="0" t="str">
        <f aca="false">IF(ISBLANK(A2973),"",SUMIF($A$3:$A2973,P$2,$B$3:$B2973))</f>
        <v/>
      </c>
      <c r="Q2973" s="0" t="str">
        <f aca="false">IF(ISBLANK(A2973),"",SUMIF($A$3:$A2973,Q$2,$B$3:$B2973))</f>
        <v/>
      </c>
      <c r="R2973" s="0" t="str">
        <f aca="false">IF(ISBLANK(A2973),"",SUMIF($A$3:$A2973,R$2,$B$3:$B2973))</f>
        <v/>
      </c>
      <c r="T2973" s="9" t="str">
        <f aca="false">IF(ISBLANK(A2973),"",IF($A2973=T$2,$C2973,T2972))</f>
        <v/>
      </c>
      <c r="U2973" s="9" t="str">
        <f aca="false">IF(ISBLANK(A2973),"",IF($A2973=U$2,$C2973,U2972))</f>
        <v/>
      </c>
      <c r="V2973" s="9" t="str">
        <f aca="false">IF(ISBLANK(A2973),"",IF($A2973=V$2,$C2973,V2972))</f>
        <v/>
      </c>
      <c r="W2973" s="9" t="str">
        <f aca="false">IF(ISBLANK(A2973),"",IF($A2973=W$2,$C2973,W2972))</f>
        <v/>
      </c>
    </row>
    <row r="2974" customFormat="false" ht="14.1" hidden="false" customHeight="false" outlineLevel="0" collapsed="false">
      <c r="H2974" s="8" t="n">
        <f aca="false">IF(ISBLANK(D2974),,LEFT(D2974,LEN(D2974)-6)*1)</f>
        <v>0</v>
      </c>
      <c r="I2974" s="9" t="str">
        <f aca="false">IF(ISBLANK(A2974),"",-B2974*C2974)</f>
        <v/>
      </c>
      <c r="J2974" s="9" t="str">
        <f aca="false">IF(ISBLANK(A2974),"",-SUM(I$3:I2974))</f>
        <v/>
      </c>
      <c r="K2974" s="9" t="str">
        <f aca="false">IF(ISBLANK(A2974),"",SUMPRODUCT(O2974:R2974,T2974:W2974)-J2974)</f>
        <v/>
      </c>
      <c r="L2974" s="5" t="str">
        <f aca="false">IF(ISBLANK(A2974),"",K2974/$M$1)</f>
        <v/>
      </c>
      <c r="M2974" s="5" t="str">
        <f aca="false">IF(ISBLANK(A2974),"",K2974/($M$1+SUM(K$3:K2973)))</f>
        <v/>
      </c>
      <c r="N2974" s="0" t="str">
        <f aca="false">IF(ISBLANK(A2974),"",IF(H2975=0,NETWORKDAYS($H$3,H2974,holiday!$B$2:$B$10),IF(DAY(H2974)&lt;DAY(H2975),NETWORKDAYS($H$3,H2974,holiday!$B$2:$B$10),0)))</f>
        <v/>
      </c>
      <c r="O2974" s="0" t="str">
        <f aca="false">IF(ISBLANK(A2974),"",SUMIF($A$3:$A2974,O$2,$B$3:$B2974))</f>
        <v/>
      </c>
      <c r="P2974" s="0" t="str">
        <f aca="false">IF(ISBLANK(A2974),"",SUMIF($A$3:$A2974,P$2,$B$3:$B2974))</f>
        <v/>
      </c>
      <c r="Q2974" s="0" t="str">
        <f aca="false">IF(ISBLANK(A2974),"",SUMIF($A$3:$A2974,Q$2,$B$3:$B2974))</f>
        <v/>
      </c>
      <c r="R2974" s="0" t="str">
        <f aca="false">IF(ISBLANK(A2974),"",SUMIF($A$3:$A2974,R$2,$B$3:$B2974))</f>
        <v/>
      </c>
      <c r="T2974" s="9" t="str">
        <f aca="false">IF(ISBLANK(A2974),"",IF($A2974=T$2,$C2974,T2973))</f>
        <v/>
      </c>
      <c r="U2974" s="9" t="str">
        <f aca="false">IF(ISBLANK(A2974),"",IF($A2974=U$2,$C2974,U2973))</f>
        <v/>
      </c>
      <c r="V2974" s="9" t="str">
        <f aca="false">IF(ISBLANK(A2974),"",IF($A2974=V$2,$C2974,V2973))</f>
        <v/>
      </c>
      <c r="W2974" s="9" t="str">
        <f aca="false">IF(ISBLANK(A2974),"",IF($A2974=W$2,$C2974,W2973))</f>
        <v/>
      </c>
    </row>
    <row r="2975" customFormat="false" ht="14.1" hidden="false" customHeight="false" outlineLevel="0" collapsed="false">
      <c r="H2975" s="8" t="n">
        <f aca="false">IF(ISBLANK(D2975),,LEFT(D2975,LEN(D2975)-6)*1)</f>
        <v>0</v>
      </c>
      <c r="I2975" s="9" t="str">
        <f aca="false">IF(ISBLANK(A2975),"",-B2975*C2975)</f>
        <v/>
      </c>
      <c r="J2975" s="9" t="str">
        <f aca="false">IF(ISBLANK(A2975),"",-SUM(I$3:I2975))</f>
        <v/>
      </c>
      <c r="K2975" s="9" t="str">
        <f aca="false">IF(ISBLANK(A2975),"",SUMPRODUCT(O2975:R2975,T2975:W2975)-J2975)</f>
        <v/>
      </c>
      <c r="L2975" s="5" t="str">
        <f aca="false">IF(ISBLANK(A2975),"",K2975/$M$1)</f>
        <v/>
      </c>
      <c r="M2975" s="5" t="str">
        <f aca="false">IF(ISBLANK(A2975),"",K2975/($M$1+SUM(K$3:K2974)))</f>
        <v/>
      </c>
      <c r="N2975" s="0" t="str">
        <f aca="false">IF(ISBLANK(A2975),"",IF(H2976=0,NETWORKDAYS($H$3,H2975,holiday!$B$2:$B$10),IF(DAY(H2975)&lt;DAY(H2976),NETWORKDAYS($H$3,H2975,holiday!$B$2:$B$10),0)))</f>
        <v/>
      </c>
      <c r="O2975" s="0" t="str">
        <f aca="false">IF(ISBLANK(A2975),"",SUMIF($A$3:$A2975,O$2,$B$3:$B2975))</f>
        <v/>
      </c>
      <c r="P2975" s="0" t="str">
        <f aca="false">IF(ISBLANK(A2975),"",SUMIF($A$3:$A2975,P$2,$B$3:$B2975))</f>
        <v/>
      </c>
      <c r="Q2975" s="0" t="str">
        <f aca="false">IF(ISBLANK(A2975),"",SUMIF($A$3:$A2975,Q$2,$B$3:$B2975))</f>
        <v/>
      </c>
      <c r="R2975" s="0" t="str">
        <f aca="false">IF(ISBLANK(A2975),"",SUMIF($A$3:$A2975,R$2,$B$3:$B2975))</f>
        <v/>
      </c>
      <c r="T2975" s="9" t="str">
        <f aca="false">IF(ISBLANK(A2975),"",IF($A2975=T$2,$C2975,T2974))</f>
        <v/>
      </c>
      <c r="U2975" s="9" t="str">
        <f aca="false">IF(ISBLANK(A2975),"",IF($A2975=U$2,$C2975,U2974))</f>
        <v/>
      </c>
      <c r="V2975" s="9" t="str">
        <f aca="false">IF(ISBLANK(A2975),"",IF($A2975=V$2,$C2975,V2974))</f>
        <v/>
      </c>
      <c r="W2975" s="9" t="str">
        <f aca="false">IF(ISBLANK(A2975),"",IF($A2975=W$2,$C2975,W2974))</f>
        <v/>
      </c>
    </row>
    <row r="2976" customFormat="false" ht="14.1" hidden="false" customHeight="false" outlineLevel="0" collapsed="false">
      <c r="H2976" s="8" t="n">
        <f aca="false">IF(ISBLANK(D2976),,LEFT(D2976,LEN(D2976)-6)*1)</f>
        <v>0</v>
      </c>
      <c r="I2976" s="9" t="str">
        <f aca="false">IF(ISBLANK(A2976),"",-B2976*C2976)</f>
        <v/>
      </c>
      <c r="J2976" s="9" t="str">
        <f aca="false">IF(ISBLANK(A2976),"",-SUM(I$3:I2976))</f>
        <v/>
      </c>
      <c r="K2976" s="9" t="str">
        <f aca="false">IF(ISBLANK(A2976),"",SUMPRODUCT(O2976:R2976,T2976:W2976)-J2976)</f>
        <v/>
      </c>
      <c r="L2976" s="5" t="str">
        <f aca="false">IF(ISBLANK(A2976),"",K2976/$M$1)</f>
        <v/>
      </c>
      <c r="M2976" s="5" t="str">
        <f aca="false">IF(ISBLANK(A2976),"",K2976/($M$1+SUM(K$3:K2975)))</f>
        <v/>
      </c>
      <c r="N2976" s="0" t="str">
        <f aca="false">IF(ISBLANK(A2976),"",IF(H2977=0,NETWORKDAYS($H$3,H2976,holiday!$B$2:$B$10),IF(DAY(H2976)&lt;DAY(H2977),NETWORKDAYS($H$3,H2976,holiday!$B$2:$B$10),0)))</f>
        <v/>
      </c>
      <c r="O2976" s="0" t="str">
        <f aca="false">IF(ISBLANK(A2976),"",SUMIF($A$3:$A2976,O$2,$B$3:$B2976))</f>
        <v/>
      </c>
      <c r="P2976" s="0" t="str">
        <f aca="false">IF(ISBLANK(A2976),"",SUMIF($A$3:$A2976,P$2,$B$3:$B2976))</f>
        <v/>
      </c>
      <c r="Q2976" s="0" t="str">
        <f aca="false">IF(ISBLANK(A2976),"",SUMIF($A$3:$A2976,Q$2,$B$3:$B2976))</f>
        <v/>
      </c>
      <c r="R2976" s="0" t="str">
        <f aca="false">IF(ISBLANK(A2976),"",SUMIF($A$3:$A2976,R$2,$B$3:$B2976))</f>
        <v/>
      </c>
      <c r="T2976" s="9" t="str">
        <f aca="false">IF(ISBLANK(A2976),"",IF($A2976=T$2,$C2976,T2975))</f>
        <v/>
      </c>
      <c r="U2976" s="9" t="str">
        <f aca="false">IF(ISBLANK(A2976),"",IF($A2976=U$2,$C2976,U2975))</f>
        <v/>
      </c>
      <c r="V2976" s="9" t="str">
        <f aca="false">IF(ISBLANK(A2976),"",IF($A2976=V$2,$C2976,V2975))</f>
        <v/>
      </c>
      <c r="W2976" s="9" t="str">
        <f aca="false">IF(ISBLANK(A2976),"",IF($A2976=W$2,$C2976,W2975))</f>
        <v/>
      </c>
    </row>
    <row r="2977" customFormat="false" ht="14.1" hidden="false" customHeight="false" outlineLevel="0" collapsed="false">
      <c r="H2977" s="8" t="n">
        <f aca="false">IF(ISBLANK(D2977),,LEFT(D2977,LEN(D2977)-6)*1)</f>
        <v>0</v>
      </c>
      <c r="I2977" s="9" t="str">
        <f aca="false">IF(ISBLANK(A2977),"",-B2977*C2977)</f>
        <v/>
      </c>
      <c r="J2977" s="9" t="str">
        <f aca="false">IF(ISBLANK(A2977),"",-SUM(I$3:I2977))</f>
        <v/>
      </c>
      <c r="K2977" s="9" t="str">
        <f aca="false">IF(ISBLANK(A2977),"",SUMPRODUCT(O2977:R2977,T2977:W2977)-J2977)</f>
        <v/>
      </c>
      <c r="L2977" s="5" t="str">
        <f aca="false">IF(ISBLANK(A2977),"",K2977/$M$1)</f>
        <v/>
      </c>
      <c r="M2977" s="5" t="str">
        <f aca="false">IF(ISBLANK(A2977),"",K2977/($M$1+SUM(K$3:K2976)))</f>
        <v/>
      </c>
      <c r="N2977" s="0" t="str">
        <f aca="false">IF(ISBLANK(A2977),"",IF(H2978=0,NETWORKDAYS($H$3,H2977,holiday!$B$2:$B$10),IF(DAY(H2977)&lt;DAY(H2978),NETWORKDAYS($H$3,H2977,holiday!$B$2:$B$10),0)))</f>
        <v/>
      </c>
      <c r="O2977" s="0" t="str">
        <f aca="false">IF(ISBLANK(A2977),"",SUMIF($A$3:$A2977,O$2,$B$3:$B2977))</f>
        <v/>
      </c>
      <c r="P2977" s="0" t="str">
        <f aca="false">IF(ISBLANK(A2977),"",SUMIF($A$3:$A2977,P$2,$B$3:$B2977))</f>
        <v/>
      </c>
      <c r="Q2977" s="0" t="str">
        <f aca="false">IF(ISBLANK(A2977),"",SUMIF($A$3:$A2977,Q$2,$B$3:$B2977))</f>
        <v/>
      </c>
      <c r="R2977" s="0" t="str">
        <f aca="false">IF(ISBLANK(A2977),"",SUMIF($A$3:$A2977,R$2,$B$3:$B2977))</f>
        <v/>
      </c>
      <c r="T2977" s="9" t="str">
        <f aca="false">IF(ISBLANK(A2977),"",IF($A2977=T$2,$C2977,T2976))</f>
        <v/>
      </c>
      <c r="U2977" s="9" t="str">
        <f aca="false">IF(ISBLANK(A2977),"",IF($A2977=U$2,$C2977,U2976))</f>
        <v/>
      </c>
      <c r="V2977" s="9" t="str">
        <f aca="false">IF(ISBLANK(A2977),"",IF($A2977=V$2,$C2977,V2976))</f>
        <v/>
      </c>
      <c r="W2977" s="9" t="str">
        <f aca="false">IF(ISBLANK(A2977),"",IF($A2977=W$2,$C2977,W2976))</f>
        <v/>
      </c>
    </row>
    <row r="2978" customFormat="false" ht="14.1" hidden="false" customHeight="false" outlineLevel="0" collapsed="false">
      <c r="H2978" s="8" t="n">
        <f aca="false">IF(ISBLANK(D2978),,LEFT(D2978,LEN(D2978)-6)*1)</f>
        <v>0</v>
      </c>
      <c r="I2978" s="9" t="str">
        <f aca="false">IF(ISBLANK(A2978),"",-B2978*C2978)</f>
        <v/>
      </c>
      <c r="J2978" s="9" t="str">
        <f aca="false">IF(ISBLANK(A2978),"",-SUM(I$3:I2978))</f>
        <v/>
      </c>
      <c r="K2978" s="9" t="str">
        <f aca="false">IF(ISBLANK(A2978),"",SUMPRODUCT(O2978:R2978,T2978:W2978)-J2978)</f>
        <v/>
      </c>
      <c r="L2978" s="5" t="str">
        <f aca="false">IF(ISBLANK(A2978),"",K2978/$M$1)</f>
        <v/>
      </c>
      <c r="M2978" s="5" t="str">
        <f aca="false">IF(ISBLANK(A2978),"",K2978/($M$1+SUM(K$3:K2977)))</f>
        <v/>
      </c>
      <c r="N2978" s="0" t="str">
        <f aca="false">IF(ISBLANK(A2978),"",IF(H2979=0,NETWORKDAYS($H$3,H2978,holiday!$B$2:$B$10),IF(DAY(H2978)&lt;DAY(H2979),NETWORKDAYS($H$3,H2978,holiday!$B$2:$B$10),0)))</f>
        <v/>
      </c>
      <c r="O2978" s="0" t="str">
        <f aca="false">IF(ISBLANK(A2978),"",SUMIF($A$3:$A2978,O$2,$B$3:$B2978))</f>
        <v/>
      </c>
      <c r="P2978" s="0" t="str">
        <f aca="false">IF(ISBLANK(A2978),"",SUMIF($A$3:$A2978,P$2,$B$3:$B2978))</f>
        <v/>
      </c>
      <c r="Q2978" s="0" t="str">
        <f aca="false">IF(ISBLANK(A2978),"",SUMIF($A$3:$A2978,Q$2,$B$3:$B2978))</f>
        <v/>
      </c>
      <c r="R2978" s="0" t="str">
        <f aca="false">IF(ISBLANK(A2978),"",SUMIF($A$3:$A2978,R$2,$B$3:$B2978))</f>
        <v/>
      </c>
      <c r="T2978" s="9" t="str">
        <f aca="false">IF(ISBLANK(A2978),"",IF($A2978=T$2,$C2978,T2977))</f>
        <v/>
      </c>
      <c r="U2978" s="9" t="str">
        <f aca="false">IF(ISBLANK(A2978),"",IF($A2978=U$2,$C2978,U2977))</f>
        <v/>
      </c>
      <c r="V2978" s="9" t="str">
        <f aca="false">IF(ISBLANK(A2978),"",IF($A2978=V$2,$C2978,V2977))</f>
        <v/>
      </c>
      <c r="W2978" s="9" t="str">
        <f aca="false">IF(ISBLANK(A2978),"",IF($A2978=W$2,$C2978,W2977))</f>
        <v/>
      </c>
    </row>
    <row r="2979" customFormat="false" ht="14.1" hidden="false" customHeight="false" outlineLevel="0" collapsed="false">
      <c r="H2979" s="8" t="n">
        <f aca="false">IF(ISBLANK(D2979),,LEFT(D2979,LEN(D2979)-6)*1)</f>
        <v>0</v>
      </c>
      <c r="I2979" s="9" t="str">
        <f aca="false">IF(ISBLANK(A2979),"",-B2979*C2979)</f>
        <v/>
      </c>
      <c r="J2979" s="9" t="str">
        <f aca="false">IF(ISBLANK(A2979),"",-SUM(I$3:I2979))</f>
        <v/>
      </c>
      <c r="K2979" s="9" t="str">
        <f aca="false">IF(ISBLANK(A2979),"",SUMPRODUCT(O2979:R2979,T2979:W2979)-J2979)</f>
        <v/>
      </c>
      <c r="L2979" s="5" t="str">
        <f aca="false">IF(ISBLANK(A2979),"",K2979/$M$1)</f>
        <v/>
      </c>
      <c r="M2979" s="5" t="str">
        <f aca="false">IF(ISBLANK(A2979),"",K2979/($M$1+SUM(K$3:K2978)))</f>
        <v/>
      </c>
      <c r="N2979" s="0" t="str">
        <f aca="false">IF(ISBLANK(A2979),"",IF(H2980=0,NETWORKDAYS($H$3,H2979,holiday!$B$2:$B$10),IF(DAY(H2979)&lt;DAY(H2980),NETWORKDAYS($H$3,H2979,holiday!$B$2:$B$10),0)))</f>
        <v/>
      </c>
      <c r="O2979" s="0" t="str">
        <f aca="false">IF(ISBLANK(A2979),"",SUMIF($A$3:$A2979,O$2,$B$3:$B2979))</f>
        <v/>
      </c>
      <c r="P2979" s="0" t="str">
        <f aca="false">IF(ISBLANK(A2979),"",SUMIF($A$3:$A2979,P$2,$B$3:$B2979))</f>
        <v/>
      </c>
      <c r="Q2979" s="0" t="str">
        <f aca="false">IF(ISBLANK(A2979),"",SUMIF($A$3:$A2979,Q$2,$B$3:$B2979))</f>
        <v/>
      </c>
      <c r="R2979" s="0" t="str">
        <f aca="false">IF(ISBLANK(A2979),"",SUMIF($A$3:$A2979,R$2,$B$3:$B2979))</f>
        <v/>
      </c>
      <c r="T2979" s="9" t="str">
        <f aca="false">IF(ISBLANK(A2979),"",IF($A2979=T$2,$C2979,T2978))</f>
        <v/>
      </c>
      <c r="U2979" s="9" t="str">
        <f aca="false">IF(ISBLANK(A2979),"",IF($A2979=U$2,$C2979,U2978))</f>
        <v/>
      </c>
      <c r="V2979" s="9" t="str">
        <f aca="false">IF(ISBLANK(A2979),"",IF($A2979=V$2,$C2979,V2978))</f>
        <v/>
      </c>
      <c r="W2979" s="9" t="str">
        <f aca="false">IF(ISBLANK(A2979),"",IF($A2979=W$2,$C2979,W2978))</f>
        <v/>
      </c>
    </row>
    <row r="2980" customFormat="false" ht="14.1" hidden="false" customHeight="false" outlineLevel="0" collapsed="false">
      <c r="H2980" s="8" t="n">
        <f aca="false">IF(ISBLANK(D2980),,LEFT(D2980,LEN(D2980)-6)*1)</f>
        <v>0</v>
      </c>
      <c r="I2980" s="9" t="str">
        <f aca="false">IF(ISBLANK(A2980),"",-B2980*C2980)</f>
        <v/>
      </c>
      <c r="J2980" s="9" t="str">
        <f aca="false">IF(ISBLANK(A2980),"",-SUM(I$3:I2980))</f>
        <v/>
      </c>
      <c r="K2980" s="9" t="str">
        <f aca="false">IF(ISBLANK(A2980),"",SUMPRODUCT(O2980:R2980,T2980:W2980)-J2980)</f>
        <v/>
      </c>
      <c r="L2980" s="5" t="str">
        <f aca="false">IF(ISBLANK(A2980),"",K2980/$M$1)</f>
        <v/>
      </c>
      <c r="M2980" s="5" t="str">
        <f aca="false">IF(ISBLANK(A2980),"",K2980/($M$1+SUM(K$3:K2979)))</f>
        <v/>
      </c>
      <c r="N2980" s="0" t="str">
        <f aca="false">IF(ISBLANK(A2980),"",IF(H2981=0,NETWORKDAYS($H$3,H2980,holiday!$B$2:$B$10),IF(DAY(H2980)&lt;DAY(H2981),NETWORKDAYS($H$3,H2980,holiday!$B$2:$B$10),0)))</f>
        <v/>
      </c>
      <c r="O2980" s="0" t="str">
        <f aca="false">IF(ISBLANK(A2980),"",SUMIF($A$3:$A2980,O$2,$B$3:$B2980))</f>
        <v/>
      </c>
      <c r="P2980" s="0" t="str">
        <f aca="false">IF(ISBLANK(A2980),"",SUMIF($A$3:$A2980,P$2,$B$3:$B2980))</f>
        <v/>
      </c>
      <c r="Q2980" s="0" t="str">
        <f aca="false">IF(ISBLANK(A2980),"",SUMIF($A$3:$A2980,Q$2,$B$3:$B2980))</f>
        <v/>
      </c>
      <c r="R2980" s="0" t="str">
        <f aca="false">IF(ISBLANK(A2980),"",SUMIF($A$3:$A2980,R$2,$B$3:$B2980))</f>
        <v/>
      </c>
      <c r="T2980" s="9" t="str">
        <f aca="false">IF(ISBLANK(A2980),"",IF($A2980=T$2,$C2980,T2979))</f>
        <v/>
      </c>
      <c r="U2980" s="9" t="str">
        <f aca="false">IF(ISBLANK(A2980),"",IF($A2980=U$2,$C2980,U2979))</f>
        <v/>
      </c>
      <c r="V2980" s="9" t="str">
        <f aca="false">IF(ISBLANK(A2980),"",IF($A2980=V$2,$C2980,V2979))</f>
        <v/>
      </c>
      <c r="W2980" s="9" t="str">
        <f aca="false">IF(ISBLANK(A2980),"",IF($A2980=W$2,$C2980,W2979))</f>
        <v/>
      </c>
    </row>
    <row r="2981" customFormat="false" ht="14.1" hidden="false" customHeight="false" outlineLevel="0" collapsed="false">
      <c r="H2981" s="8" t="n">
        <f aca="false">IF(ISBLANK(D2981),,LEFT(D2981,LEN(D2981)-6)*1)</f>
        <v>0</v>
      </c>
      <c r="I2981" s="9" t="str">
        <f aca="false">IF(ISBLANK(A2981),"",-B2981*C2981)</f>
        <v/>
      </c>
      <c r="J2981" s="9" t="str">
        <f aca="false">IF(ISBLANK(A2981),"",-SUM(I$3:I2981))</f>
        <v/>
      </c>
      <c r="K2981" s="9" t="str">
        <f aca="false">IF(ISBLANK(A2981),"",SUMPRODUCT(O2981:R2981,T2981:W2981)-J2981)</f>
        <v/>
      </c>
      <c r="L2981" s="5" t="str">
        <f aca="false">IF(ISBLANK(A2981),"",K2981/$M$1)</f>
        <v/>
      </c>
      <c r="M2981" s="5" t="str">
        <f aca="false">IF(ISBLANK(A2981),"",K2981/($M$1+SUM(K$3:K2980)))</f>
        <v/>
      </c>
      <c r="N2981" s="0" t="str">
        <f aca="false">IF(ISBLANK(A2981),"",IF(H2982=0,NETWORKDAYS($H$3,H2981,holiday!$B$2:$B$10),IF(DAY(H2981)&lt;DAY(H2982),NETWORKDAYS($H$3,H2981,holiday!$B$2:$B$10),0)))</f>
        <v/>
      </c>
      <c r="O2981" s="0" t="str">
        <f aca="false">IF(ISBLANK(A2981),"",SUMIF($A$3:$A2981,O$2,$B$3:$B2981))</f>
        <v/>
      </c>
      <c r="P2981" s="0" t="str">
        <f aca="false">IF(ISBLANK(A2981),"",SUMIF($A$3:$A2981,P$2,$B$3:$B2981))</f>
        <v/>
      </c>
      <c r="Q2981" s="0" t="str">
        <f aca="false">IF(ISBLANK(A2981),"",SUMIF($A$3:$A2981,Q$2,$B$3:$B2981))</f>
        <v/>
      </c>
      <c r="R2981" s="0" t="str">
        <f aca="false">IF(ISBLANK(A2981),"",SUMIF($A$3:$A2981,R$2,$B$3:$B2981))</f>
        <v/>
      </c>
      <c r="T2981" s="9" t="str">
        <f aca="false">IF(ISBLANK(A2981),"",IF($A2981=T$2,$C2981,T2980))</f>
        <v/>
      </c>
      <c r="U2981" s="9" t="str">
        <f aca="false">IF(ISBLANK(A2981),"",IF($A2981=U$2,$C2981,U2980))</f>
        <v/>
      </c>
      <c r="V2981" s="9" t="str">
        <f aca="false">IF(ISBLANK(A2981),"",IF($A2981=V$2,$C2981,V2980))</f>
        <v/>
      </c>
      <c r="W2981" s="9" t="str">
        <f aca="false">IF(ISBLANK(A2981),"",IF($A2981=W$2,$C2981,W2980))</f>
        <v/>
      </c>
    </row>
    <row r="2982" customFormat="false" ht="14.1" hidden="false" customHeight="false" outlineLevel="0" collapsed="false">
      <c r="H2982" s="8" t="n">
        <f aca="false">IF(ISBLANK(D2982),,LEFT(D2982,LEN(D2982)-6)*1)</f>
        <v>0</v>
      </c>
      <c r="I2982" s="9" t="str">
        <f aca="false">IF(ISBLANK(A2982),"",-B2982*C2982)</f>
        <v/>
      </c>
      <c r="J2982" s="9" t="str">
        <f aca="false">IF(ISBLANK(A2982),"",-SUM(I$3:I2982))</f>
        <v/>
      </c>
      <c r="K2982" s="9" t="str">
        <f aca="false">IF(ISBLANK(A2982),"",SUMPRODUCT(O2982:R2982,T2982:W2982)-J2982)</f>
        <v/>
      </c>
      <c r="L2982" s="5" t="str">
        <f aca="false">IF(ISBLANK(A2982),"",K2982/$M$1)</f>
        <v/>
      </c>
      <c r="M2982" s="5" t="str">
        <f aca="false">IF(ISBLANK(A2982),"",K2982/($M$1+SUM(K$3:K2981)))</f>
        <v/>
      </c>
      <c r="N2982" s="0" t="str">
        <f aca="false">IF(ISBLANK(A2982),"",IF(H2983=0,NETWORKDAYS($H$3,H2982,holiday!$B$2:$B$10),IF(DAY(H2982)&lt;DAY(H2983),NETWORKDAYS($H$3,H2982,holiday!$B$2:$B$10),0)))</f>
        <v/>
      </c>
      <c r="O2982" s="0" t="str">
        <f aca="false">IF(ISBLANK(A2982),"",SUMIF($A$3:$A2982,O$2,$B$3:$B2982))</f>
        <v/>
      </c>
      <c r="P2982" s="0" t="str">
        <f aca="false">IF(ISBLANK(A2982),"",SUMIF($A$3:$A2982,P$2,$B$3:$B2982))</f>
        <v/>
      </c>
      <c r="Q2982" s="0" t="str">
        <f aca="false">IF(ISBLANK(A2982),"",SUMIF($A$3:$A2982,Q$2,$B$3:$B2982))</f>
        <v/>
      </c>
      <c r="R2982" s="0" t="str">
        <f aca="false">IF(ISBLANK(A2982),"",SUMIF($A$3:$A2982,R$2,$B$3:$B2982))</f>
        <v/>
      </c>
      <c r="T2982" s="9" t="str">
        <f aca="false">IF(ISBLANK(A2982),"",IF($A2982=T$2,$C2982,T2981))</f>
        <v/>
      </c>
      <c r="U2982" s="9" t="str">
        <f aca="false">IF(ISBLANK(A2982),"",IF($A2982=U$2,$C2982,U2981))</f>
        <v/>
      </c>
      <c r="V2982" s="9" t="str">
        <f aca="false">IF(ISBLANK(A2982),"",IF($A2982=V$2,$C2982,V2981))</f>
        <v/>
      </c>
      <c r="W2982" s="9" t="str">
        <f aca="false">IF(ISBLANK(A2982),"",IF($A2982=W$2,$C2982,W2981))</f>
        <v/>
      </c>
    </row>
    <row r="2983" customFormat="false" ht="14.1" hidden="false" customHeight="false" outlineLevel="0" collapsed="false">
      <c r="H2983" s="8" t="n">
        <f aca="false">IF(ISBLANK(D2983),,LEFT(D2983,LEN(D2983)-6)*1)</f>
        <v>0</v>
      </c>
      <c r="I2983" s="9" t="str">
        <f aca="false">IF(ISBLANK(A2983),"",-B2983*C2983)</f>
        <v/>
      </c>
      <c r="J2983" s="9" t="str">
        <f aca="false">IF(ISBLANK(A2983),"",-SUM(I$3:I2983))</f>
        <v/>
      </c>
      <c r="K2983" s="9" t="str">
        <f aca="false">IF(ISBLANK(A2983),"",SUMPRODUCT(O2983:R2983,T2983:W2983)-J2983)</f>
        <v/>
      </c>
      <c r="L2983" s="5" t="str">
        <f aca="false">IF(ISBLANK(A2983),"",K2983/$M$1)</f>
        <v/>
      </c>
      <c r="M2983" s="5" t="str">
        <f aca="false">IF(ISBLANK(A2983),"",K2983/($M$1+SUM(K$3:K2982)))</f>
        <v/>
      </c>
      <c r="N2983" s="0" t="str">
        <f aca="false">IF(ISBLANK(A2983),"",IF(H2984=0,NETWORKDAYS($H$3,H2983,holiday!$B$2:$B$10),IF(DAY(H2983)&lt;DAY(H2984),NETWORKDAYS($H$3,H2983,holiday!$B$2:$B$10),0)))</f>
        <v/>
      </c>
      <c r="O2983" s="0" t="str">
        <f aca="false">IF(ISBLANK(A2983),"",SUMIF($A$3:$A2983,O$2,$B$3:$B2983))</f>
        <v/>
      </c>
      <c r="P2983" s="0" t="str">
        <f aca="false">IF(ISBLANK(A2983),"",SUMIF($A$3:$A2983,P$2,$B$3:$B2983))</f>
        <v/>
      </c>
      <c r="Q2983" s="0" t="str">
        <f aca="false">IF(ISBLANK(A2983),"",SUMIF($A$3:$A2983,Q$2,$B$3:$B2983))</f>
        <v/>
      </c>
      <c r="R2983" s="0" t="str">
        <f aca="false">IF(ISBLANK(A2983),"",SUMIF($A$3:$A2983,R$2,$B$3:$B2983))</f>
        <v/>
      </c>
      <c r="T2983" s="9" t="str">
        <f aca="false">IF(ISBLANK(A2983),"",IF($A2983=T$2,$C2983,T2982))</f>
        <v/>
      </c>
      <c r="U2983" s="9" t="str">
        <f aca="false">IF(ISBLANK(A2983),"",IF($A2983=U$2,$C2983,U2982))</f>
        <v/>
      </c>
      <c r="V2983" s="9" t="str">
        <f aca="false">IF(ISBLANK(A2983),"",IF($A2983=V$2,$C2983,V2982))</f>
        <v/>
      </c>
      <c r="W2983" s="9" t="str">
        <f aca="false">IF(ISBLANK(A2983),"",IF($A2983=W$2,$C2983,W2982))</f>
        <v/>
      </c>
    </row>
    <row r="2984" customFormat="false" ht="14.1" hidden="false" customHeight="false" outlineLevel="0" collapsed="false">
      <c r="H2984" s="8" t="n">
        <f aca="false">IF(ISBLANK(D2984),,LEFT(D2984,LEN(D2984)-6)*1)</f>
        <v>0</v>
      </c>
      <c r="I2984" s="9" t="str">
        <f aca="false">IF(ISBLANK(A2984),"",-B2984*C2984)</f>
        <v/>
      </c>
      <c r="J2984" s="9" t="str">
        <f aca="false">IF(ISBLANK(A2984),"",-SUM(I$3:I2984))</f>
        <v/>
      </c>
      <c r="K2984" s="9" t="str">
        <f aca="false">IF(ISBLANK(A2984),"",SUMPRODUCT(O2984:R2984,T2984:W2984)-J2984)</f>
        <v/>
      </c>
      <c r="L2984" s="5" t="str">
        <f aca="false">IF(ISBLANK(A2984),"",K2984/$M$1)</f>
        <v/>
      </c>
      <c r="M2984" s="5" t="str">
        <f aca="false">IF(ISBLANK(A2984),"",K2984/($M$1+SUM(K$3:K2983)))</f>
        <v/>
      </c>
      <c r="N2984" s="0" t="str">
        <f aca="false">IF(ISBLANK(A2984),"",IF(H2985=0,NETWORKDAYS($H$3,H2984,holiday!$B$2:$B$10),IF(DAY(H2984)&lt;DAY(H2985),NETWORKDAYS($H$3,H2984,holiday!$B$2:$B$10),0)))</f>
        <v/>
      </c>
      <c r="O2984" s="0" t="str">
        <f aca="false">IF(ISBLANK(A2984),"",SUMIF($A$3:$A2984,O$2,$B$3:$B2984))</f>
        <v/>
      </c>
      <c r="P2984" s="0" t="str">
        <f aca="false">IF(ISBLANK(A2984),"",SUMIF($A$3:$A2984,P$2,$B$3:$B2984))</f>
        <v/>
      </c>
      <c r="Q2984" s="0" t="str">
        <f aca="false">IF(ISBLANK(A2984),"",SUMIF($A$3:$A2984,Q$2,$B$3:$B2984))</f>
        <v/>
      </c>
      <c r="R2984" s="0" t="str">
        <f aca="false">IF(ISBLANK(A2984),"",SUMIF($A$3:$A2984,R$2,$B$3:$B2984))</f>
        <v/>
      </c>
      <c r="T2984" s="9" t="str">
        <f aca="false">IF(ISBLANK(A2984),"",IF($A2984=T$2,$C2984,T2983))</f>
        <v/>
      </c>
      <c r="U2984" s="9" t="str">
        <f aca="false">IF(ISBLANK(A2984),"",IF($A2984=U$2,$C2984,U2983))</f>
        <v/>
      </c>
      <c r="V2984" s="9" t="str">
        <f aca="false">IF(ISBLANK(A2984),"",IF($A2984=V$2,$C2984,V2983))</f>
        <v/>
      </c>
      <c r="W2984" s="9" t="str">
        <f aca="false">IF(ISBLANK(A2984),"",IF($A2984=W$2,$C2984,W2983))</f>
        <v/>
      </c>
    </row>
    <row r="2985" customFormat="false" ht="14.1" hidden="false" customHeight="false" outlineLevel="0" collapsed="false">
      <c r="H2985" s="8" t="n">
        <f aca="false">IF(ISBLANK(D2985),,LEFT(D2985,LEN(D2985)-6)*1)</f>
        <v>0</v>
      </c>
      <c r="I2985" s="9" t="str">
        <f aca="false">IF(ISBLANK(A2985),"",-B2985*C2985)</f>
        <v/>
      </c>
      <c r="J2985" s="9" t="str">
        <f aca="false">IF(ISBLANK(A2985),"",-SUM(I$3:I2985))</f>
        <v/>
      </c>
      <c r="K2985" s="9" t="str">
        <f aca="false">IF(ISBLANK(A2985),"",SUMPRODUCT(O2985:R2985,T2985:W2985)-J2985)</f>
        <v/>
      </c>
      <c r="L2985" s="5" t="str">
        <f aca="false">IF(ISBLANK(A2985),"",K2985/$M$1)</f>
        <v/>
      </c>
      <c r="M2985" s="5" t="str">
        <f aca="false">IF(ISBLANK(A2985),"",K2985/($M$1+SUM(K$3:K2984)))</f>
        <v/>
      </c>
      <c r="N2985" s="0" t="str">
        <f aca="false">IF(ISBLANK(A2985),"",IF(H2986=0,NETWORKDAYS($H$3,H2985,holiday!$B$2:$B$10),IF(DAY(H2985)&lt;DAY(H2986),NETWORKDAYS($H$3,H2985,holiday!$B$2:$B$10),0)))</f>
        <v/>
      </c>
      <c r="O2985" s="0" t="str">
        <f aca="false">IF(ISBLANK(A2985),"",SUMIF($A$3:$A2985,O$2,$B$3:$B2985))</f>
        <v/>
      </c>
      <c r="P2985" s="0" t="str">
        <f aca="false">IF(ISBLANK(A2985),"",SUMIF($A$3:$A2985,P$2,$B$3:$B2985))</f>
        <v/>
      </c>
      <c r="Q2985" s="0" t="str">
        <f aca="false">IF(ISBLANK(A2985),"",SUMIF($A$3:$A2985,Q$2,$B$3:$B2985))</f>
        <v/>
      </c>
      <c r="R2985" s="0" t="str">
        <f aca="false">IF(ISBLANK(A2985),"",SUMIF($A$3:$A2985,R$2,$B$3:$B2985))</f>
        <v/>
      </c>
      <c r="T2985" s="9" t="str">
        <f aca="false">IF(ISBLANK(A2985),"",IF($A2985=T$2,$C2985,T2984))</f>
        <v/>
      </c>
      <c r="U2985" s="9" t="str">
        <f aca="false">IF(ISBLANK(A2985),"",IF($A2985=U$2,$C2985,U2984))</f>
        <v/>
      </c>
      <c r="V2985" s="9" t="str">
        <f aca="false">IF(ISBLANK(A2985),"",IF($A2985=V$2,$C2985,V2984))</f>
        <v/>
      </c>
      <c r="W2985" s="9" t="str">
        <f aca="false">IF(ISBLANK(A2985),"",IF($A2985=W$2,$C2985,W2984))</f>
        <v/>
      </c>
    </row>
    <row r="2986" customFormat="false" ht="14.1" hidden="false" customHeight="false" outlineLevel="0" collapsed="false">
      <c r="H2986" s="8" t="n">
        <f aca="false">IF(ISBLANK(D2986),,LEFT(D2986,LEN(D2986)-6)*1)</f>
        <v>0</v>
      </c>
      <c r="I2986" s="9" t="str">
        <f aca="false">IF(ISBLANK(A2986),"",-B2986*C2986)</f>
        <v/>
      </c>
      <c r="J2986" s="9" t="str">
        <f aca="false">IF(ISBLANK(A2986),"",-SUM(I$3:I2986))</f>
        <v/>
      </c>
      <c r="K2986" s="9" t="str">
        <f aca="false">IF(ISBLANK(A2986),"",SUMPRODUCT(O2986:R2986,T2986:W2986)-J2986)</f>
        <v/>
      </c>
      <c r="L2986" s="5" t="str">
        <f aca="false">IF(ISBLANK(A2986),"",K2986/$M$1)</f>
        <v/>
      </c>
      <c r="M2986" s="5" t="str">
        <f aca="false">IF(ISBLANK(A2986),"",K2986/($M$1+SUM(K$3:K2985)))</f>
        <v/>
      </c>
      <c r="N2986" s="0" t="str">
        <f aca="false">IF(ISBLANK(A2986),"",IF(H2987=0,NETWORKDAYS($H$3,H2986,holiday!$B$2:$B$10),IF(DAY(H2986)&lt;DAY(H2987),NETWORKDAYS($H$3,H2986,holiday!$B$2:$B$10),0)))</f>
        <v/>
      </c>
      <c r="O2986" s="0" t="str">
        <f aca="false">IF(ISBLANK(A2986),"",SUMIF($A$3:$A2986,O$2,$B$3:$B2986))</f>
        <v/>
      </c>
      <c r="P2986" s="0" t="str">
        <f aca="false">IF(ISBLANK(A2986),"",SUMIF($A$3:$A2986,P$2,$B$3:$B2986))</f>
        <v/>
      </c>
      <c r="Q2986" s="0" t="str">
        <f aca="false">IF(ISBLANK(A2986),"",SUMIF($A$3:$A2986,Q$2,$B$3:$B2986))</f>
        <v/>
      </c>
      <c r="R2986" s="0" t="str">
        <f aca="false">IF(ISBLANK(A2986),"",SUMIF($A$3:$A2986,R$2,$B$3:$B2986))</f>
        <v/>
      </c>
      <c r="T2986" s="9" t="str">
        <f aca="false">IF(ISBLANK(A2986),"",IF($A2986=T$2,$C2986,T2985))</f>
        <v/>
      </c>
      <c r="U2986" s="9" t="str">
        <f aca="false">IF(ISBLANK(A2986),"",IF($A2986=U$2,$C2986,U2985))</f>
        <v/>
      </c>
      <c r="V2986" s="9" t="str">
        <f aca="false">IF(ISBLANK(A2986),"",IF($A2986=V$2,$C2986,V2985))</f>
        <v/>
      </c>
      <c r="W2986" s="9" t="str">
        <f aca="false">IF(ISBLANK(A2986),"",IF($A2986=W$2,$C2986,W2985))</f>
        <v/>
      </c>
    </row>
    <row r="2987" customFormat="false" ht="14.1" hidden="false" customHeight="false" outlineLevel="0" collapsed="false">
      <c r="H2987" s="8" t="n">
        <f aca="false">IF(ISBLANK(D2987),,LEFT(D2987,LEN(D2987)-6)*1)</f>
        <v>0</v>
      </c>
      <c r="I2987" s="9" t="str">
        <f aca="false">IF(ISBLANK(A2987),"",-B2987*C2987)</f>
        <v/>
      </c>
      <c r="J2987" s="9" t="str">
        <f aca="false">IF(ISBLANK(A2987),"",-SUM(I$3:I2987))</f>
        <v/>
      </c>
      <c r="K2987" s="9" t="str">
        <f aca="false">IF(ISBLANK(A2987),"",SUMPRODUCT(O2987:R2987,T2987:W2987)-J2987)</f>
        <v/>
      </c>
      <c r="L2987" s="5" t="str">
        <f aca="false">IF(ISBLANK(A2987),"",K2987/$M$1)</f>
        <v/>
      </c>
      <c r="M2987" s="5" t="str">
        <f aca="false">IF(ISBLANK(A2987),"",K2987/($M$1+SUM(K$3:K2986)))</f>
        <v/>
      </c>
      <c r="N2987" s="0" t="str">
        <f aca="false">IF(ISBLANK(A2987),"",IF(H2988=0,NETWORKDAYS($H$3,H2987,holiday!$B$2:$B$10),IF(DAY(H2987)&lt;DAY(H2988),NETWORKDAYS($H$3,H2987,holiday!$B$2:$B$10),0)))</f>
        <v/>
      </c>
      <c r="O2987" s="0" t="str">
        <f aca="false">IF(ISBLANK(A2987),"",SUMIF($A$3:$A2987,O$2,$B$3:$B2987))</f>
        <v/>
      </c>
      <c r="P2987" s="0" t="str">
        <f aca="false">IF(ISBLANK(A2987),"",SUMIF($A$3:$A2987,P$2,$B$3:$B2987))</f>
        <v/>
      </c>
      <c r="Q2987" s="0" t="str">
        <f aca="false">IF(ISBLANK(A2987),"",SUMIF($A$3:$A2987,Q$2,$B$3:$B2987))</f>
        <v/>
      </c>
      <c r="R2987" s="0" t="str">
        <f aca="false">IF(ISBLANK(A2987),"",SUMIF($A$3:$A2987,R$2,$B$3:$B2987))</f>
        <v/>
      </c>
      <c r="T2987" s="9" t="str">
        <f aca="false">IF(ISBLANK(A2987),"",IF($A2987=T$2,$C2987,T2986))</f>
        <v/>
      </c>
      <c r="U2987" s="9" t="str">
        <f aca="false">IF(ISBLANK(A2987),"",IF($A2987=U$2,$C2987,U2986))</f>
        <v/>
      </c>
      <c r="V2987" s="9" t="str">
        <f aca="false">IF(ISBLANK(A2987),"",IF($A2987=V$2,$C2987,V2986))</f>
        <v/>
      </c>
      <c r="W2987" s="9" t="str">
        <f aca="false">IF(ISBLANK(A2987),"",IF($A2987=W$2,$C2987,W2986))</f>
        <v/>
      </c>
    </row>
    <row r="2988" customFormat="false" ht="14.1" hidden="false" customHeight="false" outlineLevel="0" collapsed="false">
      <c r="H2988" s="8" t="n">
        <f aca="false">IF(ISBLANK(D2988),,LEFT(D2988,LEN(D2988)-6)*1)</f>
        <v>0</v>
      </c>
      <c r="I2988" s="9" t="str">
        <f aca="false">IF(ISBLANK(A2988),"",-B2988*C2988)</f>
        <v/>
      </c>
      <c r="J2988" s="9" t="str">
        <f aca="false">IF(ISBLANK(A2988),"",-SUM(I$3:I2988))</f>
        <v/>
      </c>
      <c r="K2988" s="9" t="str">
        <f aca="false">IF(ISBLANK(A2988),"",SUMPRODUCT(O2988:R2988,T2988:W2988)-J2988)</f>
        <v/>
      </c>
      <c r="L2988" s="5" t="str">
        <f aca="false">IF(ISBLANK(A2988),"",K2988/$M$1)</f>
        <v/>
      </c>
      <c r="M2988" s="5" t="str">
        <f aca="false">IF(ISBLANK(A2988),"",K2988/($M$1+SUM(K$3:K2987)))</f>
        <v/>
      </c>
      <c r="N2988" s="0" t="str">
        <f aca="false">IF(ISBLANK(A2988),"",IF(H2989=0,NETWORKDAYS($H$3,H2988,holiday!$B$2:$B$10),IF(DAY(H2988)&lt;DAY(H2989),NETWORKDAYS($H$3,H2988,holiday!$B$2:$B$10),0)))</f>
        <v/>
      </c>
      <c r="O2988" s="0" t="str">
        <f aca="false">IF(ISBLANK(A2988),"",SUMIF($A$3:$A2988,O$2,$B$3:$B2988))</f>
        <v/>
      </c>
      <c r="P2988" s="0" t="str">
        <f aca="false">IF(ISBLANK(A2988),"",SUMIF($A$3:$A2988,P$2,$B$3:$B2988))</f>
        <v/>
      </c>
      <c r="Q2988" s="0" t="str">
        <f aca="false">IF(ISBLANK(A2988),"",SUMIF($A$3:$A2988,Q$2,$B$3:$B2988))</f>
        <v/>
      </c>
      <c r="R2988" s="0" t="str">
        <f aca="false">IF(ISBLANK(A2988),"",SUMIF($A$3:$A2988,R$2,$B$3:$B2988))</f>
        <v/>
      </c>
      <c r="T2988" s="9" t="str">
        <f aca="false">IF(ISBLANK(A2988),"",IF($A2988=T$2,$C2988,T2987))</f>
        <v/>
      </c>
      <c r="U2988" s="9" t="str">
        <f aca="false">IF(ISBLANK(A2988),"",IF($A2988=U$2,$C2988,U2987))</f>
        <v/>
      </c>
      <c r="V2988" s="9" t="str">
        <f aca="false">IF(ISBLANK(A2988),"",IF($A2988=V$2,$C2988,V2987))</f>
        <v/>
      </c>
      <c r="W2988" s="9" t="str">
        <f aca="false">IF(ISBLANK(A2988),"",IF($A2988=W$2,$C2988,W2987))</f>
        <v/>
      </c>
    </row>
    <row r="2989" customFormat="false" ht="14.1" hidden="false" customHeight="false" outlineLevel="0" collapsed="false">
      <c r="H2989" s="8" t="n">
        <f aca="false">IF(ISBLANK(D2989),,LEFT(D2989,LEN(D2989)-6)*1)</f>
        <v>0</v>
      </c>
      <c r="I2989" s="9" t="str">
        <f aca="false">IF(ISBLANK(A2989),"",-B2989*C2989)</f>
        <v/>
      </c>
      <c r="J2989" s="9" t="str">
        <f aca="false">IF(ISBLANK(A2989),"",-SUM(I$3:I2989))</f>
        <v/>
      </c>
      <c r="K2989" s="9" t="str">
        <f aca="false">IF(ISBLANK(A2989),"",SUMPRODUCT(O2989:R2989,T2989:W2989)-J2989)</f>
        <v/>
      </c>
      <c r="L2989" s="5" t="str">
        <f aca="false">IF(ISBLANK(A2989),"",K2989/$M$1)</f>
        <v/>
      </c>
      <c r="M2989" s="5" t="str">
        <f aca="false">IF(ISBLANK(A2989),"",K2989/($M$1+SUM(K$3:K2988)))</f>
        <v/>
      </c>
      <c r="N2989" s="0" t="str">
        <f aca="false">IF(ISBLANK(A2989),"",IF(H2990=0,NETWORKDAYS($H$3,H2989,holiday!$B$2:$B$10),IF(DAY(H2989)&lt;DAY(H2990),NETWORKDAYS($H$3,H2989,holiday!$B$2:$B$10),0)))</f>
        <v/>
      </c>
      <c r="O2989" s="0" t="str">
        <f aca="false">IF(ISBLANK(A2989),"",SUMIF($A$3:$A2989,O$2,$B$3:$B2989))</f>
        <v/>
      </c>
      <c r="P2989" s="0" t="str">
        <f aca="false">IF(ISBLANK(A2989),"",SUMIF($A$3:$A2989,P$2,$B$3:$B2989))</f>
        <v/>
      </c>
      <c r="Q2989" s="0" t="str">
        <f aca="false">IF(ISBLANK(A2989),"",SUMIF($A$3:$A2989,Q$2,$B$3:$B2989))</f>
        <v/>
      </c>
      <c r="R2989" s="0" t="str">
        <f aca="false">IF(ISBLANK(A2989),"",SUMIF($A$3:$A2989,R$2,$B$3:$B2989))</f>
        <v/>
      </c>
      <c r="T2989" s="9" t="str">
        <f aca="false">IF(ISBLANK(A2989),"",IF($A2989=T$2,$C2989,T2988))</f>
        <v/>
      </c>
      <c r="U2989" s="9" t="str">
        <f aca="false">IF(ISBLANK(A2989),"",IF($A2989=U$2,$C2989,U2988))</f>
        <v/>
      </c>
      <c r="V2989" s="9" t="str">
        <f aca="false">IF(ISBLANK(A2989),"",IF($A2989=V$2,$C2989,V2988))</f>
        <v/>
      </c>
      <c r="W2989" s="9" t="str">
        <f aca="false">IF(ISBLANK(A2989),"",IF($A2989=W$2,$C2989,W2988))</f>
        <v/>
      </c>
    </row>
    <row r="2990" customFormat="false" ht="14.1" hidden="false" customHeight="false" outlineLevel="0" collapsed="false">
      <c r="H2990" s="8" t="n">
        <f aca="false">IF(ISBLANK(D2990),,LEFT(D2990,LEN(D2990)-6)*1)</f>
        <v>0</v>
      </c>
      <c r="I2990" s="9" t="str">
        <f aca="false">IF(ISBLANK(A2990),"",-B2990*C2990)</f>
        <v/>
      </c>
      <c r="J2990" s="9" t="str">
        <f aca="false">IF(ISBLANK(A2990),"",-SUM(I$3:I2990))</f>
        <v/>
      </c>
      <c r="K2990" s="9" t="str">
        <f aca="false">IF(ISBLANK(A2990),"",SUMPRODUCT(O2990:R2990,T2990:W2990)-J2990)</f>
        <v/>
      </c>
      <c r="L2990" s="5" t="str">
        <f aca="false">IF(ISBLANK(A2990),"",K2990/$M$1)</f>
        <v/>
      </c>
      <c r="M2990" s="5" t="str">
        <f aca="false">IF(ISBLANK(A2990),"",K2990/($M$1+SUM(K$3:K2989)))</f>
        <v/>
      </c>
      <c r="N2990" s="0" t="str">
        <f aca="false">IF(ISBLANK(A2990),"",IF(H2991=0,NETWORKDAYS($H$3,H2990,holiday!$B$2:$B$10),IF(DAY(H2990)&lt;DAY(H2991),NETWORKDAYS($H$3,H2990,holiday!$B$2:$B$10),0)))</f>
        <v/>
      </c>
      <c r="O2990" s="0" t="str">
        <f aca="false">IF(ISBLANK(A2990),"",SUMIF($A$3:$A2990,O$2,$B$3:$B2990))</f>
        <v/>
      </c>
      <c r="P2990" s="0" t="str">
        <f aca="false">IF(ISBLANK(A2990),"",SUMIF($A$3:$A2990,P$2,$B$3:$B2990))</f>
        <v/>
      </c>
      <c r="Q2990" s="0" t="str">
        <f aca="false">IF(ISBLANK(A2990),"",SUMIF($A$3:$A2990,Q$2,$B$3:$B2990))</f>
        <v/>
      </c>
      <c r="R2990" s="0" t="str">
        <f aca="false">IF(ISBLANK(A2990),"",SUMIF($A$3:$A2990,R$2,$B$3:$B2990))</f>
        <v/>
      </c>
      <c r="T2990" s="9" t="str">
        <f aca="false">IF(ISBLANK(A2990),"",IF($A2990=T$2,$C2990,T2989))</f>
        <v/>
      </c>
      <c r="U2990" s="9" t="str">
        <f aca="false">IF(ISBLANK(A2990),"",IF($A2990=U$2,$C2990,U2989))</f>
        <v/>
      </c>
      <c r="V2990" s="9" t="str">
        <f aca="false">IF(ISBLANK(A2990),"",IF($A2990=V$2,$C2990,V2989))</f>
        <v/>
      </c>
      <c r="W2990" s="9" t="str">
        <f aca="false">IF(ISBLANK(A2990),"",IF($A2990=W$2,$C2990,W2989))</f>
        <v/>
      </c>
    </row>
    <row r="2991" customFormat="false" ht="14.1" hidden="false" customHeight="false" outlineLevel="0" collapsed="false">
      <c r="H2991" s="8" t="n">
        <f aca="false">IF(ISBLANK(D2991),,LEFT(D2991,LEN(D2991)-6)*1)</f>
        <v>0</v>
      </c>
      <c r="I2991" s="9" t="str">
        <f aca="false">IF(ISBLANK(A2991),"",-B2991*C2991)</f>
        <v/>
      </c>
      <c r="J2991" s="9" t="str">
        <f aca="false">IF(ISBLANK(A2991),"",-SUM(I$3:I2991))</f>
        <v/>
      </c>
      <c r="K2991" s="9" t="str">
        <f aca="false">IF(ISBLANK(A2991),"",SUMPRODUCT(O2991:R2991,T2991:W2991)-J2991)</f>
        <v/>
      </c>
      <c r="L2991" s="5" t="str">
        <f aca="false">IF(ISBLANK(A2991),"",K2991/$M$1)</f>
        <v/>
      </c>
      <c r="M2991" s="5" t="str">
        <f aca="false">IF(ISBLANK(A2991),"",K2991/($M$1+SUM(K$3:K2990)))</f>
        <v/>
      </c>
      <c r="N2991" s="0" t="str">
        <f aca="false">IF(ISBLANK(A2991),"",IF(H2992=0,NETWORKDAYS($H$3,H2991,holiday!$B$2:$B$10),IF(DAY(H2991)&lt;DAY(H2992),NETWORKDAYS($H$3,H2991,holiday!$B$2:$B$10),0)))</f>
        <v/>
      </c>
      <c r="O2991" s="0" t="str">
        <f aca="false">IF(ISBLANK(A2991),"",SUMIF($A$3:$A2991,O$2,$B$3:$B2991))</f>
        <v/>
      </c>
      <c r="P2991" s="0" t="str">
        <f aca="false">IF(ISBLANK(A2991),"",SUMIF($A$3:$A2991,P$2,$B$3:$B2991))</f>
        <v/>
      </c>
      <c r="Q2991" s="0" t="str">
        <f aca="false">IF(ISBLANK(A2991),"",SUMIF($A$3:$A2991,Q$2,$B$3:$B2991))</f>
        <v/>
      </c>
      <c r="R2991" s="0" t="str">
        <f aca="false">IF(ISBLANK(A2991),"",SUMIF($A$3:$A2991,R$2,$B$3:$B2991))</f>
        <v/>
      </c>
      <c r="T2991" s="9" t="str">
        <f aca="false">IF(ISBLANK(A2991),"",IF($A2991=T$2,$C2991,T2990))</f>
        <v/>
      </c>
      <c r="U2991" s="9" t="str">
        <f aca="false">IF(ISBLANK(A2991),"",IF($A2991=U$2,$C2991,U2990))</f>
        <v/>
      </c>
      <c r="V2991" s="9" t="str">
        <f aca="false">IF(ISBLANK(A2991),"",IF($A2991=V$2,$C2991,V2990))</f>
        <v/>
      </c>
      <c r="W2991" s="9" t="str">
        <f aca="false">IF(ISBLANK(A2991),"",IF($A2991=W$2,$C2991,W2990))</f>
        <v/>
      </c>
    </row>
    <row r="2992" customFormat="false" ht="14.1" hidden="false" customHeight="false" outlineLevel="0" collapsed="false">
      <c r="H2992" s="8" t="n">
        <f aca="false">IF(ISBLANK(D2992),,LEFT(D2992,LEN(D2992)-6)*1)</f>
        <v>0</v>
      </c>
      <c r="I2992" s="9" t="str">
        <f aca="false">IF(ISBLANK(A2992),"",-B2992*C2992)</f>
        <v/>
      </c>
      <c r="J2992" s="9" t="str">
        <f aca="false">IF(ISBLANK(A2992),"",-SUM(I$3:I2992))</f>
        <v/>
      </c>
      <c r="K2992" s="9" t="str">
        <f aca="false">IF(ISBLANK(A2992),"",SUMPRODUCT(O2992:R2992,T2992:W2992)-J2992)</f>
        <v/>
      </c>
      <c r="L2992" s="5" t="str">
        <f aca="false">IF(ISBLANK(A2992),"",K2992/$M$1)</f>
        <v/>
      </c>
      <c r="M2992" s="5" t="str">
        <f aca="false">IF(ISBLANK(A2992),"",K2992/($M$1+SUM(K$3:K2991)))</f>
        <v/>
      </c>
      <c r="N2992" s="0" t="str">
        <f aca="false">IF(ISBLANK(A2992),"",IF(H2993=0,NETWORKDAYS($H$3,H2992,holiday!$B$2:$B$10),IF(DAY(H2992)&lt;DAY(H2993),NETWORKDAYS($H$3,H2992,holiday!$B$2:$B$10),0)))</f>
        <v/>
      </c>
      <c r="O2992" s="0" t="str">
        <f aca="false">IF(ISBLANK(A2992),"",SUMIF($A$3:$A2992,O$2,$B$3:$B2992))</f>
        <v/>
      </c>
      <c r="P2992" s="0" t="str">
        <f aca="false">IF(ISBLANK(A2992),"",SUMIF($A$3:$A2992,P$2,$B$3:$B2992))</f>
        <v/>
      </c>
      <c r="Q2992" s="0" t="str">
        <f aca="false">IF(ISBLANK(A2992),"",SUMIF($A$3:$A2992,Q$2,$B$3:$B2992))</f>
        <v/>
      </c>
      <c r="R2992" s="0" t="str">
        <f aca="false">IF(ISBLANK(A2992),"",SUMIF($A$3:$A2992,R$2,$B$3:$B2992))</f>
        <v/>
      </c>
      <c r="T2992" s="9" t="str">
        <f aca="false">IF(ISBLANK(A2992),"",IF($A2992=T$2,$C2992,T2991))</f>
        <v/>
      </c>
      <c r="U2992" s="9" t="str">
        <f aca="false">IF(ISBLANK(A2992),"",IF($A2992=U$2,$C2992,U2991))</f>
        <v/>
      </c>
      <c r="V2992" s="9" t="str">
        <f aca="false">IF(ISBLANK(A2992),"",IF($A2992=V$2,$C2992,V2991))</f>
        <v/>
      </c>
      <c r="W2992" s="9" t="str">
        <f aca="false">IF(ISBLANK(A2992),"",IF($A2992=W$2,$C2992,W2991))</f>
        <v/>
      </c>
    </row>
    <row r="2993" customFormat="false" ht="14.1" hidden="false" customHeight="false" outlineLevel="0" collapsed="false">
      <c r="H2993" s="8" t="n">
        <f aca="false">IF(ISBLANK(D2993),,LEFT(D2993,LEN(D2993)-6)*1)</f>
        <v>0</v>
      </c>
      <c r="I2993" s="9" t="str">
        <f aca="false">IF(ISBLANK(A2993),"",-B2993*C2993)</f>
        <v/>
      </c>
      <c r="J2993" s="9" t="str">
        <f aca="false">IF(ISBLANK(A2993),"",-SUM(I$3:I2993))</f>
        <v/>
      </c>
      <c r="K2993" s="9" t="str">
        <f aca="false">IF(ISBLANK(A2993),"",SUMPRODUCT(O2993:R2993,T2993:W2993)-J2993)</f>
        <v/>
      </c>
      <c r="L2993" s="5" t="str">
        <f aca="false">IF(ISBLANK(A2993),"",K2993/$M$1)</f>
        <v/>
      </c>
      <c r="M2993" s="5" t="str">
        <f aca="false">IF(ISBLANK(A2993),"",K2993/($M$1+SUM(K$3:K2992)))</f>
        <v/>
      </c>
      <c r="N2993" s="0" t="str">
        <f aca="false">IF(ISBLANK(A2993),"",IF(H2994=0,NETWORKDAYS($H$3,H2993,holiday!$B$2:$B$10),IF(DAY(H2993)&lt;DAY(H2994),NETWORKDAYS($H$3,H2993,holiday!$B$2:$B$10),0)))</f>
        <v/>
      </c>
      <c r="O2993" s="0" t="str">
        <f aca="false">IF(ISBLANK(A2993),"",SUMIF($A$3:$A2993,O$2,$B$3:$B2993))</f>
        <v/>
      </c>
      <c r="P2993" s="0" t="str">
        <f aca="false">IF(ISBLANK(A2993),"",SUMIF($A$3:$A2993,P$2,$B$3:$B2993))</f>
        <v/>
      </c>
      <c r="Q2993" s="0" t="str">
        <f aca="false">IF(ISBLANK(A2993),"",SUMIF($A$3:$A2993,Q$2,$B$3:$B2993))</f>
        <v/>
      </c>
      <c r="R2993" s="0" t="str">
        <f aca="false">IF(ISBLANK(A2993),"",SUMIF($A$3:$A2993,R$2,$B$3:$B2993))</f>
        <v/>
      </c>
      <c r="T2993" s="9" t="str">
        <f aca="false">IF(ISBLANK(A2993),"",IF($A2993=T$2,$C2993,T2992))</f>
        <v/>
      </c>
      <c r="U2993" s="9" t="str">
        <f aca="false">IF(ISBLANK(A2993),"",IF($A2993=U$2,$C2993,U2992))</f>
        <v/>
      </c>
      <c r="V2993" s="9" t="str">
        <f aca="false">IF(ISBLANK(A2993),"",IF($A2993=V$2,$C2993,V2992))</f>
        <v/>
      </c>
      <c r="W2993" s="9" t="str">
        <f aca="false">IF(ISBLANK(A2993),"",IF($A2993=W$2,$C2993,W2992))</f>
        <v/>
      </c>
    </row>
    <row r="2994" customFormat="false" ht="14.1" hidden="false" customHeight="false" outlineLevel="0" collapsed="false">
      <c r="H2994" s="8" t="n">
        <f aca="false">IF(ISBLANK(D2994),,LEFT(D2994,LEN(D2994)-6)*1)</f>
        <v>0</v>
      </c>
      <c r="I2994" s="9" t="str">
        <f aca="false">IF(ISBLANK(A2994),"",-B2994*C2994)</f>
        <v/>
      </c>
      <c r="J2994" s="9" t="str">
        <f aca="false">IF(ISBLANK(A2994),"",-SUM(I$3:I2994))</f>
        <v/>
      </c>
      <c r="K2994" s="9" t="str">
        <f aca="false">IF(ISBLANK(A2994),"",SUMPRODUCT(O2994:R2994,T2994:W2994)-J2994)</f>
        <v/>
      </c>
      <c r="L2994" s="5" t="str">
        <f aca="false">IF(ISBLANK(A2994),"",K2994/$M$1)</f>
        <v/>
      </c>
      <c r="M2994" s="5" t="str">
        <f aca="false">IF(ISBLANK(A2994),"",K2994/($M$1+SUM(K$3:K2993)))</f>
        <v/>
      </c>
      <c r="N2994" s="0" t="str">
        <f aca="false">IF(ISBLANK(A2994),"",IF(H2995=0,NETWORKDAYS($H$3,H2994,holiday!$B$2:$B$10),IF(DAY(H2994)&lt;DAY(H2995),NETWORKDAYS($H$3,H2994,holiday!$B$2:$B$10),0)))</f>
        <v/>
      </c>
      <c r="O2994" s="0" t="str">
        <f aca="false">IF(ISBLANK(A2994),"",SUMIF($A$3:$A2994,O$2,$B$3:$B2994))</f>
        <v/>
      </c>
      <c r="P2994" s="0" t="str">
        <f aca="false">IF(ISBLANK(A2994),"",SUMIF($A$3:$A2994,P$2,$B$3:$B2994))</f>
        <v/>
      </c>
      <c r="Q2994" s="0" t="str">
        <f aca="false">IF(ISBLANK(A2994),"",SUMIF($A$3:$A2994,Q$2,$B$3:$B2994))</f>
        <v/>
      </c>
      <c r="R2994" s="0" t="str">
        <f aca="false">IF(ISBLANK(A2994),"",SUMIF($A$3:$A2994,R$2,$B$3:$B2994))</f>
        <v/>
      </c>
      <c r="T2994" s="9" t="str">
        <f aca="false">IF(ISBLANK(A2994),"",IF($A2994=T$2,$C2994,T2993))</f>
        <v/>
      </c>
      <c r="U2994" s="9" t="str">
        <f aca="false">IF(ISBLANK(A2994),"",IF($A2994=U$2,$C2994,U2993))</f>
        <v/>
      </c>
      <c r="V2994" s="9" t="str">
        <f aca="false">IF(ISBLANK(A2994),"",IF($A2994=V$2,$C2994,V2993))</f>
        <v/>
      </c>
      <c r="W2994" s="9" t="str">
        <f aca="false">IF(ISBLANK(A2994),"",IF($A2994=W$2,$C2994,W2993))</f>
        <v/>
      </c>
    </row>
    <row r="2995" customFormat="false" ht="14.1" hidden="false" customHeight="false" outlineLevel="0" collapsed="false">
      <c r="H2995" s="8" t="n">
        <f aca="false">IF(ISBLANK(D2995),,LEFT(D2995,LEN(D2995)-6)*1)</f>
        <v>0</v>
      </c>
      <c r="I2995" s="9" t="str">
        <f aca="false">IF(ISBLANK(A2995),"",-B2995*C2995)</f>
        <v/>
      </c>
      <c r="J2995" s="9" t="str">
        <f aca="false">IF(ISBLANK(A2995),"",-SUM(I$3:I2995))</f>
        <v/>
      </c>
      <c r="K2995" s="9" t="str">
        <f aca="false">IF(ISBLANK(A2995),"",SUMPRODUCT(O2995:R2995,T2995:W2995)-J2995)</f>
        <v/>
      </c>
      <c r="L2995" s="5" t="str">
        <f aca="false">IF(ISBLANK(A2995),"",K2995/$M$1)</f>
        <v/>
      </c>
      <c r="M2995" s="5" t="str">
        <f aca="false">IF(ISBLANK(A2995),"",K2995/($M$1+SUM(K$3:K2994)))</f>
        <v/>
      </c>
      <c r="N2995" s="0" t="str">
        <f aca="false">IF(ISBLANK(A2995),"",IF(H2996=0,NETWORKDAYS($H$3,H2995,holiday!$B$2:$B$10),IF(DAY(H2995)&lt;DAY(H2996),NETWORKDAYS($H$3,H2995,holiday!$B$2:$B$10),0)))</f>
        <v/>
      </c>
      <c r="O2995" s="0" t="str">
        <f aca="false">IF(ISBLANK(A2995),"",SUMIF($A$3:$A2995,O$2,$B$3:$B2995))</f>
        <v/>
      </c>
      <c r="P2995" s="0" t="str">
        <f aca="false">IF(ISBLANK(A2995),"",SUMIF($A$3:$A2995,P$2,$B$3:$B2995))</f>
        <v/>
      </c>
      <c r="Q2995" s="0" t="str">
        <f aca="false">IF(ISBLANK(A2995),"",SUMIF($A$3:$A2995,Q$2,$B$3:$B2995))</f>
        <v/>
      </c>
      <c r="R2995" s="0" t="str">
        <f aca="false">IF(ISBLANK(A2995),"",SUMIF($A$3:$A2995,R$2,$B$3:$B2995))</f>
        <v/>
      </c>
      <c r="T2995" s="9" t="str">
        <f aca="false">IF(ISBLANK(A2995),"",IF($A2995=T$2,$C2995,T2994))</f>
        <v/>
      </c>
      <c r="U2995" s="9" t="str">
        <f aca="false">IF(ISBLANK(A2995),"",IF($A2995=U$2,$C2995,U2994))</f>
        <v/>
      </c>
      <c r="V2995" s="9" t="str">
        <f aca="false">IF(ISBLANK(A2995),"",IF($A2995=V$2,$C2995,V2994))</f>
        <v/>
      </c>
      <c r="W2995" s="9" t="str">
        <f aca="false">IF(ISBLANK(A2995),"",IF($A2995=W$2,$C2995,W2994))</f>
        <v/>
      </c>
    </row>
    <row r="2996" customFormat="false" ht="14.1" hidden="false" customHeight="false" outlineLevel="0" collapsed="false">
      <c r="H2996" s="8" t="n">
        <f aca="false">IF(ISBLANK(D2996),,LEFT(D2996,LEN(D2996)-6)*1)</f>
        <v>0</v>
      </c>
      <c r="I2996" s="9" t="str">
        <f aca="false">IF(ISBLANK(A2996),"",-B2996*C2996)</f>
        <v/>
      </c>
      <c r="J2996" s="9" t="str">
        <f aca="false">IF(ISBLANK(A2996),"",-SUM(I$3:I2996))</f>
        <v/>
      </c>
      <c r="K2996" s="9" t="str">
        <f aca="false">IF(ISBLANK(A2996),"",SUMPRODUCT(O2996:R2996,T2996:W2996)-J2996)</f>
        <v/>
      </c>
      <c r="L2996" s="5" t="str">
        <f aca="false">IF(ISBLANK(A2996),"",K2996/$M$1)</f>
        <v/>
      </c>
      <c r="M2996" s="5" t="str">
        <f aca="false">IF(ISBLANK(A2996),"",K2996/($M$1+SUM(K$3:K2995)))</f>
        <v/>
      </c>
      <c r="N2996" s="0" t="str">
        <f aca="false">IF(ISBLANK(A2996),"",IF(H2997=0,NETWORKDAYS($H$3,H2996,holiday!$B$2:$B$10),IF(DAY(H2996)&lt;DAY(H2997),NETWORKDAYS($H$3,H2996,holiday!$B$2:$B$10),0)))</f>
        <v/>
      </c>
      <c r="O2996" s="0" t="str">
        <f aca="false">IF(ISBLANK(A2996),"",SUMIF($A$3:$A2996,O$2,$B$3:$B2996))</f>
        <v/>
      </c>
      <c r="P2996" s="0" t="str">
        <f aca="false">IF(ISBLANK(A2996),"",SUMIF($A$3:$A2996,P$2,$B$3:$B2996))</f>
        <v/>
      </c>
      <c r="Q2996" s="0" t="str">
        <f aca="false">IF(ISBLANK(A2996),"",SUMIF($A$3:$A2996,Q$2,$B$3:$B2996))</f>
        <v/>
      </c>
      <c r="R2996" s="0" t="str">
        <f aca="false">IF(ISBLANK(A2996),"",SUMIF($A$3:$A2996,R$2,$B$3:$B2996))</f>
        <v/>
      </c>
      <c r="T2996" s="9" t="str">
        <f aca="false">IF(ISBLANK(A2996),"",IF($A2996=T$2,$C2996,T2995))</f>
        <v/>
      </c>
      <c r="U2996" s="9" t="str">
        <f aca="false">IF(ISBLANK(A2996),"",IF($A2996=U$2,$C2996,U2995))</f>
        <v/>
      </c>
      <c r="V2996" s="9" t="str">
        <f aca="false">IF(ISBLANK(A2996),"",IF($A2996=V$2,$C2996,V2995))</f>
        <v/>
      </c>
      <c r="W2996" s="9" t="str">
        <f aca="false">IF(ISBLANK(A2996),"",IF($A2996=W$2,$C2996,W2995))</f>
        <v/>
      </c>
    </row>
    <row r="2997" customFormat="false" ht="14.1" hidden="false" customHeight="false" outlineLevel="0" collapsed="false">
      <c r="H2997" s="8" t="n">
        <f aca="false">IF(ISBLANK(D2997),,LEFT(D2997,LEN(D2997)-6)*1)</f>
        <v>0</v>
      </c>
      <c r="I2997" s="9" t="str">
        <f aca="false">IF(ISBLANK(A2997),"",-B2997*C2997)</f>
        <v/>
      </c>
      <c r="J2997" s="9" t="str">
        <f aca="false">IF(ISBLANK(A2997),"",-SUM(I$3:I2997))</f>
        <v/>
      </c>
      <c r="K2997" s="9" t="str">
        <f aca="false">IF(ISBLANK(A2997),"",SUMPRODUCT(O2997:R2997,T2997:W2997)-J2997)</f>
        <v/>
      </c>
      <c r="L2997" s="5" t="str">
        <f aca="false">IF(ISBLANK(A2997),"",K2997/$M$1)</f>
        <v/>
      </c>
      <c r="M2997" s="5" t="str">
        <f aca="false">IF(ISBLANK(A2997),"",K2997/($M$1+SUM(K$3:K2996)))</f>
        <v/>
      </c>
      <c r="N2997" s="0" t="str">
        <f aca="false">IF(ISBLANK(A2997),"",IF(H2998=0,NETWORKDAYS($H$3,H2997,holiday!$B$2:$B$10),IF(DAY(H2997)&lt;DAY(H2998),NETWORKDAYS($H$3,H2997,holiday!$B$2:$B$10),0)))</f>
        <v/>
      </c>
      <c r="O2997" s="0" t="str">
        <f aca="false">IF(ISBLANK(A2997),"",SUMIF($A$3:$A2997,O$2,$B$3:$B2997))</f>
        <v/>
      </c>
      <c r="P2997" s="0" t="str">
        <f aca="false">IF(ISBLANK(A2997),"",SUMIF($A$3:$A2997,P$2,$B$3:$B2997))</f>
        <v/>
      </c>
      <c r="Q2997" s="0" t="str">
        <f aca="false">IF(ISBLANK(A2997),"",SUMIF($A$3:$A2997,Q$2,$B$3:$B2997))</f>
        <v/>
      </c>
      <c r="R2997" s="0" t="str">
        <f aca="false">IF(ISBLANK(A2997),"",SUMIF($A$3:$A2997,R$2,$B$3:$B2997))</f>
        <v/>
      </c>
      <c r="T2997" s="9" t="str">
        <f aca="false">IF(ISBLANK(A2997),"",IF($A2997=T$2,$C2997,T2996))</f>
        <v/>
      </c>
      <c r="U2997" s="9" t="str">
        <f aca="false">IF(ISBLANK(A2997),"",IF($A2997=U$2,$C2997,U2996))</f>
        <v/>
      </c>
      <c r="V2997" s="9" t="str">
        <f aca="false">IF(ISBLANK(A2997),"",IF($A2997=V$2,$C2997,V2996))</f>
        <v/>
      </c>
      <c r="W2997" s="9" t="str">
        <f aca="false">IF(ISBLANK(A2997),"",IF($A2997=W$2,$C2997,W2996))</f>
        <v/>
      </c>
    </row>
    <row r="2998" customFormat="false" ht="14.1" hidden="false" customHeight="false" outlineLevel="0" collapsed="false">
      <c r="H2998" s="8" t="n">
        <f aca="false">IF(ISBLANK(D2998),,LEFT(D2998,LEN(D2998)-6)*1)</f>
        <v>0</v>
      </c>
      <c r="I2998" s="9" t="str">
        <f aca="false">IF(ISBLANK(A2998),"",-B2998*C2998)</f>
        <v/>
      </c>
      <c r="J2998" s="9" t="str">
        <f aca="false">IF(ISBLANK(A2998),"",-SUM(I$3:I2998))</f>
        <v/>
      </c>
      <c r="K2998" s="9" t="str">
        <f aca="false">IF(ISBLANK(A2998),"",SUMPRODUCT(O2998:R2998,T2998:W2998)-J2998)</f>
        <v/>
      </c>
      <c r="L2998" s="5" t="str">
        <f aca="false">IF(ISBLANK(A2998),"",K2998/$M$1)</f>
        <v/>
      </c>
      <c r="M2998" s="5" t="str">
        <f aca="false">IF(ISBLANK(A2998),"",K2998/($M$1+SUM(K$3:K2997)))</f>
        <v/>
      </c>
      <c r="N2998" s="0" t="str">
        <f aca="false">IF(ISBLANK(A2998),"",IF(H2999=0,NETWORKDAYS($H$3,H2998,holiday!$B$2:$B$10),IF(DAY(H2998)&lt;DAY(H2999),NETWORKDAYS($H$3,H2998,holiday!$B$2:$B$10),0)))</f>
        <v/>
      </c>
      <c r="O2998" s="0" t="str">
        <f aca="false">IF(ISBLANK(A2998),"",SUMIF($A$3:$A2998,O$2,$B$3:$B2998))</f>
        <v/>
      </c>
      <c r="P2998" s="0" t="str">
        <f aca="false">IF(ISBLANK(A2998),"",SUMIF($A$3:$A2998,P$2,$B$3:$B2998))</f>
        <v/>
      </c>
      <c r="Q2998" s="0" t="str">
        <f aca="false">IF(ISBLANK(A2998),"",SUMIF($A$3:$A2998,Q$2,$B$3:$B2998))</f>
        <v/>
      </c>
      <c r="R2998" s="0" t="str">
        <f aca="false">IF(ISBLANK(A2998),"",SUMIF($A$3:$A2998,R$2,$B$3:$B2998))</f>
        <v/>
      </c>
      <c r="T2998" s="9" t="str">
        <f aca="false">IF(ISBLANK(A2998),"",IF($A2998=T$2,$C2998,T2997))</f>
        <v/>
      </c>
      <c r="U2998" s="9" t="str">
        <f aca="false">IF(ISBLANK(A2998),"",IF($A2998=U$2,$C2998,U2997))</f>
        <v/>
      </c>
      <c r="V2998" s="9" t="str">
        <f aca="false">IF(ISBLANK(A2998),"",IF($A2998=V$2,$C2998,V2997))</f>
        <v/>
      </c>
      <c r="W2998" s="9" t="str">
        <f aca="false">IF(ISBLANK(A2998),"",IF($A2998=W$2,$C2998,W2997))</f>
        <v/>
      </c>
    </row>
    <row r="2999" customFormat="false" ht="14.1" hidden="false" customHeight="false" outlineLevel="0" collapsed="false">
      <c r="H2999" s="8" t="n">
        <f aca="false">IF(ISBLANK(D2999),,LEFT(D2999,LEN(D2999)-6)*1)</f>
        <v>0</v>
      </c>
      <c r="I2999" s="9" t="str">
        <f aca="false">IF(ISBLANK(A2999),"",-B2999*C2999)</f>
        <v/>
      </c>
      <c r="J2999" s="9" t="str">
        <f aca="false">IF(ISBLANK(A2999),"",-SUM(I$3:I2999))</f>
        <v/>
      </c>
      <c r="K2999" s="9" t="str">
        <f aca="false">IF(ISBLANK(A2999),"",SUMPRODUCT(O2999:R2999,T2999:W2999)-J2999)</f>
        <v/>
      </c>
      <c r="L2999" s="5" t="str">
        <f aca="false">IF(ISBLANK(A2999),"",K2999/$M$1)</f>
        <v/>
      </c>
      <c r="M2999" s="5" t="str">
        <f aca="false">IF(ISBLANK(A2999),"",K2999/($M$1+SUM(K$3:K2998)))</f>
        <v/>
      </c>
      <c r="N2999" s="0" t="str">
        <f aca="false">IF(ISBLANK(A2999),"",IF(H3000=0,NETWORKDAYS($H$3,H2999,holiday!$B$2:$B$10),IF(DAY(H2999)&lt;DAY(H3000),NETWORKDAYS($H$3,H2999,holiday!$B$2:$B$10),0)))</f>
        <v/>
      </c>
      <c r="O2999" s="0" t="str">
        <f aca="false">IF(ISBLANK(A2999),"",SUMIF($A$3:$A2999,O$2,$B$3:$B2999))</f>
        <v/>
      </c>
      <c r="P2999" s="0" t="str">
        <f aca="false">IF(ISBLANK(A2999),"",SUMIF($A$3:$A2999,P$2,$B$3:$B2999))</f>
        <v/>
      </c>
      <c r="Q2999" s="0" t="str">
        <f aca="false">IF(ISBLANK(A2999),"",SUMIF($A$3:$A2999,Q$2,$B$3:$B2999))</f>
        <v/>
      </c>
      <c r="R2999" s="0" t="str">
        <f aca="false">IF(ISBLANK(A2999),"",SUMIF($A$3:$A2999,R$2,$B$3:$B2999))</f>
        <v/>
      </c>
      <c r="T2999" s="9" t="str">
        <f aca="false">IF(ISBLANK(A2999),"",IF($A2999=T$2,$C2999,T2998))</f>
        <v/>
      </c>
      <c r="U2999" s="9" t="str">
        <f aca="false">IF(ISBLANK(A2999),"",IF($A2999=U$2,$C2999,U2998))</f>
        <v/>
      </c>
      <c r="V2999" s="9" t="str">
        <f aca="false">IF(ISBLANK(A2999),"",IF($A2999=V$2,$C2999,V2998))</f>
        <v/>
      </c>
      <c r="W2999" s="9" t="str">
        <f aca="false">IF(ISBLANK(A2999),"",IF($A2999=W$2,$C2999,W2998))</f>
        <v/>
      </c>
    </row>
    <row r="3000" customFormat="false" ht="14.1" hidden="false" customHeight="false" outlineLevel="0" collapsed="false">
      <c r="H3000" s="8" t="n">
        <f aca="false">IF(ISBLANK(D3000),,LEFT(D3000,LEN(D3000)-6)*1)</f>
        <v>0</v>
      </c>
      <c r="I3000" s="9" t="str">
        <f aca="false">IF(ISBLANK(A3000),"",-B3000*C3000)</f>
        <v/>
      </c>
      <c r="J3000" s="9" t="str">
        <f aca="false">IF(ISBLANK(A3000),"",-SUM(I$3:I3000))</f>
        <v/>
      </c>
      <c r="K3000" s="9" t="str">
        <f aca="false">IF(ISBLANK(A3000),"",SUMPRODUCT(O3000:R3000,T3000:W3000)-J3000)</f>
        <v/>
      </c>
      <c r="L3000" s="5" t="str">
        <f aca="false">IF(ISBLANK(A3000),"",K3000/$M$1)</f>
        <v/>
      </c>
      <c r="M3000" s="5" t="str">
        <f aca="false">IF(ISBLANK(A3000),"",K3000/($M$1+SUM(K$3:K2999)))</f>
        <v/>
      </c>
      <c r="N3000" s="0" t="str">
        <f aca="false">IF(ISBLANK(A3000),"",IF(H3001=0,NETWORKDAYS($H$3,H3000,holiday!$B$2:$B$10),IF(DAY(H3000)&lt;DAY(H3001),NETWORKDAYS($H$3,H3000,holiday!$B$2:$B$10),0)))</f>
        <v/>
      </c>
      <c r="O3000" s="0" t="str">
        <f aca="false">IF(ISBLANK(A3000),"",SUMIF($A$3:$A3000,O$2,$B$3:$B3000))</f>
        <v/>
      </c>
      <c r="P3000" s="0" t="str">
        <f aca="false">IF(ISBLANK(A3000),"",SUMIF($A$3:$A3000,P$2,$B$3:$B3000))</f>
        <v/>
      </c>
      <c r="Q3000" s="0" t="str">
        <f aca="false">IF(ISBLANK(A3000),"",SUMIF($A$3:$A3000,Q$2,$B$3:$B3000))</f>
        <v/>
      </c>
      <c r="R3000" s="0" t="str">
        <f aca="false">IF(ISBLANK(A3000),"",SUMIF($A$3:$A3000,R$2,$B$3:$B3000))</f>
        <v/>
      </c>
      <c r="T3000" s="9" t="str">
        <f aca="false">IF(ISBLANK(A3000),"",IF($A3000=T$2,$C3000,T2999))</f>
        <v/>
      </c>
      <c r="U3000" s="9" t="str">
        <f aca="false">IF(ISBLANK(A3000),"",IF($A3000=U$2,$C3000,U2999))</f>
        <v/>
      </c>
      <c r="V3000" s="9" t="str">
        <f aca="false">IF(ISBLANK(A3000),"",IF($A3000=V$2,$C3000,V2999))</f>
        <v/>
      </c>
      <c r="W3000" s="9" t="str">
        <f aca="false">IF(ISBLANK(A3000),"",IF($A3000=W$2,$C3000,W2999))</f>
        <v/>
      </c>
    </row>
    <row r="3001" customFormat="false" ht="14.1" hidden="false" customHeight="false" outlineLevel="0" collapsed="false">
      <c r="H3001" s="8" t="n">
        <f aca="false">IF(ISBLANK(D3001),,LEFT(D3001,LEN(D3001)-6)*1)</f>
        <v>0</v>
      </c>
      <c r="I3001" s="9" t="str">
        <f aca="false">IF(ISBLANK(A3001),"",-B3001*C3001)</f>
        <v/>
      </c>
      <c r="J3001" s="9" t="str">
        <f aca="false">IF(ISBLANK(A3001),"",-SUM(I$3:I3001))</f>
        <v/>
      </c>
      <c r="K3001" s="9" t="str">
        <f aca="false">IF(ISBLANK(A3001),"",SUMPRODUCT(O3001:R3001,T3001:W3001)-J3001)</f>
        <v/>
      </c>
      <c r="L3001" s="5" t="str">
        <f aca="false">IF(ISBLANK(A3001),"",K3001/$M$1)</f>
        <v/>
      </c>
      <c r="M3001" s="5" t="str">
        <f aca="false">IF(ISBLANK(A3001),"",K3001/($M$1+SUM(K$3:K3000)))</f>
        <v/>
      </c>
      <c r="N3001" s="0" t="str">
        <f aca="false">IF(ISBLANK(A3001),"",IF(H3002=0,NETWORKDAYS($H$3,H3001,holiday!$B$2:$B$10),IF(DAY(H3001)&lt;DAY(H3002),NETWORKDAYS($H$3,H3001,holiday!$B$2:$B$10),0)))</f>
        <v/>
      </c>
      <c r="O3001" s="0" t="str">
        <f aca="false">IF(ISBLANK(A3001),"",SUMIF($A$3:$A3001,O$2,$B$3:$B3001))</f>
        <v/>
      </c>
      <c r="P3001" s="0" t="str">
        <f aca="false">IF(ISBLANK(A3001),"",SUMIF($A$3:$A3001,P$2,$B$3:$B3001))</f>
        <v/>
      </c>
      <c r="Q3001" s="0" t="str">
        <f aca="false">IF(ISBLANK(A3001),"",SUMIF($A$3:$A3001,Q$2,$B$3:$B3001))</f>
        <v/>
      </c>
      <c r="R3001" s="0" t="str">
        <f aca="false">IF(ISBLANK(A3001),"",SUMIF($A$3:$A3001,R$2,$B$3:$B3001))</f>
        <v/>
      </c>
      <c r="T3001" s="9" t="str">
        <f aca="false">IF(ISBLANK(A3001),"",IF($A3001=T$2,$C3001,T3000))</f>
        <v/>
      </c>
      <c r="U3001" s="9" t="str">
        <f aca="false">IF(ISBLANK(A3001),"",IF($A3001=U$2,$C3001,U3000))</f>
        <v/>
      </c>
      <c r="V3001" s="9" t="str">
        <f aca="false">IF(ISBLANK(A3001),"",IF($A3001=V$2,$C3001,V3000))</f>
        <v/>
      </c>
      <c r="W3001" s="9" t="str">
        <f aca="false">IF(ISBLANK(A3001),"",IF($A3001=W$2,$C3001,W3000))</f>
        <v/>
      </c>
    </row>
    <row r="3002" customFormat="false" ht="14.1" hidden="false" customHeight="false" outlineLevel="0" collapsed="false">
      <c r="H3002" s="8" t="n">
        <f aca="false">IF(ISBLANK(D3002),,LEFT(D3002,LEN(D3002)-6)*1)</f>
        <v>0</v>
      </c>
      <c r="I3002" s="9" t="str">
        <f aca="false">IF(ISBLANK(A3002),"",-B3002*C3002)</f>
        <v/>
      </c>
      <c r="J3002" s="9" t="str">
        <f aca="false">IF(ISBLANK(A3002),"",-SUM(I$3:I3002))</f>
        <v/>
      </c>
      <c r="K3002" s="9" t="str">
        <f aca="false">IF(ISBLANK(A3002),"",SUMPRODUCT(O3002:R3002,T3002:W3002)-J3002)</f>
        <v/>
      </c>
      <c r="L3002" s="5" t="str">
        <f aca="false">IF(ISBLANK(A3002),"",K3002/$M$1)</f>
        <v/>
      </c>
      <c r="M3002" s="5" t="str">
        <f aca="false">IF(ISBLANK(A3002),"",K3002/($M$1+SUM(K$3:K3001)))</f>
        <v/>
      </c>
      <c r="N3002" s="0" t="str">
        <f aca="false">IF(ISBLANK(A3002),"",IF(H3003=0,NETWORKDAYS($H$3,H3002,holiday!$B$2:$B$10),IF(DAY(H3002)&lt;DAY(H3003),NETWORKDAYS($H$3,H3002,holiday!$B$2:$B$10),0)))</f>
        <v/>
      </c>
      <c r="O3002" s="0" t="str">
        <f aca="false">IF(ISBLANK(A3002),"",SUMIF($A$3:$A3002,O$2,$B$3:$B3002))</f>
        <v/>
      </c>
      <c r="P3002" s="0" t="str">
        <f aca="false">IF(ISBLANK(A3002),"",SUMIF($A$3:$A3002,P$2,$B$3:$B3002))</f>
        <v/>
      </c>
      <c r="Q3002" s="0" t="str">
        <f aca="false">IF(ISBLANK(A3002),"",SUMIF($A$3:$A3002,Q$2,$B$3:$B3002))</f>
        <v/>
      </c>
      <c r="R3002" s="0" t="str">
        <f aca="false">IF(ISBLANK(A3002),"",SUMIF($A$3:$A3002,R$2,$B$3:$B3002))</f>
        <v/>
      </c>
      <c r="T3002" s="9" t="str">
        <f aca="false">IF(ISBLANK(A3002),"",IF($A3002=T$2,$C3002,T3001))</f>
        <v/>
      </c>
      <c r="U3002" s="9" t="str">
        <f aca="false">IF(ISBLANK(A3002),"",IF($A3002=U$2,$C3002,U3001))</f>
        <v/>
      </c>
      <c r="V3002" s="9" t="str">
        <f aca="false">IF(ISBLANK(A3002),"",IF($A3002=V$2,$C3002,V3001))</f>
        <v/>
      </c>
      <c r="W3002" s="9" t="str">
        <f aca="false">IF(ISBLANK(A3002),"",IF($A3002=W$2,$C3002,W3001))</f>
        <v/>
      </c>
    </row>
    <row r="3003" customFormat="false" ht="14.1" hidden="false" customHeight="false" outlineLevel="0" collapsed="false">
      <c r="H3003" s="8" t="n">
        <f aca="false">IF(ISBLANK(D3003),,LEFT(D3003,LEN(D3003)-6)*1)</f>
        <v>0</v>
      </c>
      <c r="I3003" s="9" t="str">
        <f aca="false">IF(ISBLANK(A3003),"",-B3003*C3003)</f>
        <v/>
      </c>
      <c r="J3003" s="9" t="str">
        <f aca="false">IF(ISBLANK(A3003),"",-SUM(I$3:I3003))</f>
        <v/>
      </c>
      <c r="K3003" s="9" t="str">
        <f aca="false">IF(ISBLANK(A3003),"",SUMPRODUCT(O3003:R3003,T3003:W3003)-J3003)</f>
        <v/>
      </c>
      <c r="L3003" s="5" t="str">
        <f aca="false">IF(ISBLANK(A3003),"",K3003/$M$1)</f>
        <v/>
      </c>
      <c r="M3003" s="5" t="str">
        <f aca="false">IF(ISBLANK(A3003),"",K3003/($M$1+SUM(K$3:K3002)))</f>
        <v/>
      </c>
      <c r="N3003" s="0" t="str">
        <f aca="false">IF(ISBLANK(A3003),"",IF(H3004=0,NETWORKDAYS($H$3,H3003,holiday!$B$2:$B$10),IF(DAY(H3003)&lt;DAY(H3004),NETWORKDAYS($H$3,H3003,holiday!$B$2:$B$10),0)))</f>
        <v/>
      </c>
      <c r="O3003" s="0" t="str">
        <f aca="false">IF(ISBLANK(A3003),"",SUMIF($A$3:$A3003,O$2,$B$3:$B3003))</f>
        <v/>
      </c>
      <c r="P3003" s="0" t="str">
        <f aca="false">IF(ISBLANK(A3003),"",SUMIF($A$3:$A3003,P$2,$B$3:$B3003))</f>
        <v/>
      </c>
      <c r="Q3003" s="0" t="str">
        <f aca="false">IF(ISBLANK(A3003),"",SUMIF($A$3:$A3003,Q$2,$B$3:$B3003))</f>
        <v/>
      </c>
      <c r="R3003" s="0" t="str">
        <f aca="false">IF(ISBLANK(A3003),"",SUMIF($A$3:$A3003,R$2,$B$3:$B3003))</f>
        <v/>
      </c>
      <c r="T3003" s="9" t="str">
        <f aca="false">IF(ISBLANK(A3003),"",IF($A3003=T$2,$C3003,T3002))</f>
        <v/>
      </c>
      <c r="U3003" s="9" t="str">
        <f aca="false">IF(ISBLANK(A3003),"",IF($A3003=U$2,$C3003,U3002))</f>
        <v/>
      </c>
      <c r="V3003" s="9" t="str">
        <f aca="false">IF(ISBLANK(A3003),"",IF($A3003=V$2,$C3003,V3002))</f>
        <v/>
      </c>
      <c r="W3003" s="9" t="str">
        <f aca="false">IF(ISBLANK(A3003),"",IF($A3003=W$2,$C3003,W3002))</f>
        <v/>
      </c>
    </row>
    <row r="3004" customFormat="false" ht="14.1" hidden="false" customHeight="false" outlineLevel="0" collapsed="false">
      <c r="H3004" s="8" t="n">
        <f aca="false">IF(ISBLANK(D3004),,LEFT(D3004,LEN(D3004)-6)*1)</f>
        <v>0</v>
      </c>
      <c r="I3004" s="9" t="str">
        <f aca="false">IF(ISBLANK(A3004),"",-B3004*C3004)</f>
        <v/>
      </c>
      <c r="J3004" s="9" t="str">
        <f aca="false">IF(ISBLANK(A3004),"",-SUM(I$3:I3004))</f>
        <v/>
      </c>
      <c r="K3004" s="9" t="str">
        <f aca="false">IF(ISBLANK(A3004),"",SUMPRODUCT(O3004:R3004,T3004:W3004)-J3004)</f>
        <v/>
      </c>
      <c r="L3004" s="5" t="str">
        <f aca="false">IF(ISBLANK(A3004),"",K3004/$M$1)</f>
        <v/>
      </c>
      <c r="M3004" s="5" t="str">
        <f aca="false">IF(ISBLANK(A3004),"",K3004/($M$1+SUM(K$3:K3003)))</f>
        <v/>
      </c>
      <c r="N3004" s="0" t="str">
        <f aca="false">IF(ISBLANK(A3004),"",IF(H3005=0,NETWORKDAYS($H$3,H3004,holiday!$B$2:$B$10),IF(DAY(H3004)&lt;DAY(H3005),NETWORKDAYS($H$3,H3004,holiday!$B$2:$B$10),0)))</f>
        <v/>
      </c>
      <c r="O3004" s="0" t="str">
        <f aca="false">IF(ISBLANK(A3004),"",SUMIF($A$3:$A3004,O$2,$B$3:$B3004))</f>
        <v/>
      </c>
      <c r="P3004" s="0" t="str">
        <f aca="false">IF(ISBLANK(A3004),"",SUMIF($A$3:$A3004,P$2,$B$3:$B3004))</f>
        <v/>
      </c>
      <c r="Q3004" s="0" t="str">
        <f aca="false">IF(ISBLANK(A3004),"",SUMIF($A$3:$A3004,Q$2,$B$3:$B3004))</f>
        <v/>
      </c>
      <c r="R3004" s="0" t="str">
        <f aca="false">IF(ISBLANK(A3004),"",SUMIF($A$3:$A3004,R$2,$B$3:$B3004))</f>
        <v/>
      </c>
      <c r="T3004" s="9" t="str">
        <f aca="false">IF(ISBLANK(A3004),"",IF($A3004=T$2,$C3004,T3003))</f>
        <v/>
      </c>
      <c r="U3004" s="9" t="str">
        <f aca="false">IF(ISBLANK(A3004),"",IF($A3004=U$2,$C3004,U3003))</f>
        <v/>
      </c>
      <c r="V3004" s="9" t="str">
        <f aca="false">IF(ISBLANK(A3004),"",IF($A3004=V$2,$C3004,V3003))</f>
        <v/>
      </c>
      <c r="W3004" s="9" t="str">
        <f aca="false">IF(ISBLANK(A3004),"",IF($A3004=W$2,$C3004,W3003))</f>
        <v/>
      </c>
    </row>
    <row r="3005" customFormat="false" ht="14.1" hidden="false" customHeight="false" outlineLevel="0" collapsed="false">
      <c r="H3005" s="8" t="n">
        <f aca="false">IF(ISBLANK(D3005),,LEFT(D3005,LEN(D3005)-6)*1)</f>
        <v>0</v>
      </c>
      <c r="I3005" s="9" t="str">
        <f aca="false">IF(ISBLANK(A3005),"",-B3005*C3005)</f>
        <v/>
      </c>
      <c r="J3005" s="9" t="str">
        <f aca="false">IF(ISBLANK(A3005),"",-SUM(I$3:I3005))</f>
        <v/>
      </c>
      <c r="K3005" s="9" t="str">
        <f aca="false">IF(ISBLANK(A3005),"",SUMPRODUCT(O3005:R3005,T3005:W3005)-J3005)</f>
        <v/>
      </c>
      <c r="L3005" s="5" t="str">
        <f aca="false">IF(ISBLANK(A3005),"",K3005/$M$1)</f>
        <v/>
      </c>
      <c r="M3005" s="5" t="str">
        <f aca="false">IF(ISBLANK(A3005),"",K3005/($M$1+SUM(K$3:K3004)))</f>
        <v/>
      </c>
      <c r="N3005" s="0" t="str">
        <f aca="false">IF(ISBLANK(A3005),"",IF(H3006=0,NETWORKDAYS($H$3,H3005,holiday!$B$2:$B$10),IF(DAY(H3005)&lt;DAY(H3006),NETWORKDAYS($H$3,H3005,holiday!$B$2:$B$10),0)))</f>
        <v/>
      </c>
      <c r="O3005" s="0" t="str">
        <f aca="false">IF(ISBLANK(A3005),"",SUMIF($A$3:$A3005,O$2,$B$3:$B3005))</f>
        <v/>
      </c>
      <c r="P3005" s="0" t="str">
        <f aca="false">IF(ISBLANK(A3005),"",SUMIF($A$3:$A3005,P$2,$B$3:$B3005))</f>
        <v/>
      </c>
      <c r="Q3005" s="0" t="str">
        <f aca="false">IF(ISBLANK(A3005),"",SUMIF($A$3:$A3005,Q$2,$B$3:$B3005))</f>
        <v/>
      </c>
      <c r="R3005" s="0" t="str">
        <f aca="false">IF(ISBLANK(A3005),"",SUMIF($A$3:$A3005,R$2,$B$3:$B3005))</f>
        <v/>
      </c>
      <c r="T3005" s="9" t="str">
        <f aca="false">IF(ISBLANK(A3005),"",IF($A3005=T$2,$C3005,T3004))</f>
        <v/>
      </c>
      <c r="U3005" s="9" t="str">
        <f aca="false">IF(ISBLANK(A3005),"",IF($A3005=U$2,$C3005,U3004))</f>
        <v/>
      </c>
      <c r="V3005" s="9" t="str">
        <f aca="false">IF(ISBLANK(A3005),"",IF($A3005=V$2,$C3005,V3004))</f>
        <v/>
      </c>
      <c r="W3005" s="9" t="str">
        <f aca="false">IF(ISBLANK(A3005),"",IF($A3005=W$2,$C3005,W3004))</f>
        <v/>
      </c>
    </row>
    <row r="3006" customFormat="false" ht="14.1" hidden="false" customHeight="false" outlineLevel="0" collapsed="false">
      <c r="H3006" s="8" t="n">
        <f aca="false">IF(ISBLANK(D3006),,LEFT(D3006,LEN(D3006)-6)*1)</f>
        <v>0</v>
      </c>
      <c r="I3006" s="9" t="str">
        <f aca="false">IF(ISBLANK(A3006),"",-B3006*C3006)</f>
        <v/>
      </c>
      <c r="J3006" s="9" t="str">
        <f aca="false">IF(ISBLANK(A3006),"",-SUM(I$3:I3006))</f>
        <v/>
      </c>
      <c r="K3006" s="9" t="str">
        <f aca="false">IF(ISBLANK(A3006),"",SUMPRODUCT(O3006:R3006,T3006:W3006)-J3006)</f>
        <v/>
      </c>
      <c r="L3006" s="5" t="str">
        <f aca="false">IF(ISBLANK(A3006),"",K3006/$M$1)</f>
        <v/>
      </c>
      <c r="M3006" s="5" t="str">
        <f aca="false">IF(ISBLANK(A3006),"",K3006/($M$1+SUM(K$3:K3005)))</f>
        <v/>
      </c>
      <c r="N3006" s="0" t="str">
        <f aca="false">IF(ISBLANK(A3006),"",IF(H3007=0,NETWORKDAYS($H$3,H3006,holiday!$B$2:$B$10),IF(DAY(H3006)&lt;DAY(H3007),NETWORKDAYS($H$3,H3006,holiday!$B$2:$B$10),0)))</f>
        <v/>
      </c>
      <c r="O3006" s="0" t="str">
        <f aca="false">IF(ISBLANK(A3006),"",SUMIF($A$3:$A3006,O$2,$B$3:$B3006))</f>
        <v/>
      </c>
      <c r="P3006" s="0" t="str">
        <f aca="false">IF(ISBLANK(A3006),"",SUMIF($A$3:$A3006,P$2,$B$3:$B3006))</f>
        <v/>
      </c>
      <c r="Q3006" s="0" t="str">
        <f aca="false">IF(ISBLANK(A3006),"",SUMIF($A$3:$A3006,Q$2,$B$3:$B3006))</f>
        <v/>
      </c>
      <c r="R3006" s="0" t="str">
        <f aca="false">IF(ISBLANK(A3006),"",SUMIF($A$3:$A3006,R$2,$B$3:$B3006))</f>
        <v/>
      </c>
      <c r="T3006" s="9" t="str">
        <f aca="false">IF(ISBLANK(A3006),"",IF($A3006=T$2,$C3006,T3005))</f>
        <v/>
      </c>
      <c r="U3006" s="9" t="str">
        <f aca="false">IF(ISBLANK(A3006),"",IF($A3006=U$2,$C3006,U3005))</f>
        <v/>
      </c>
      <c r="V3006" s="9" t="str">
        <f aca="false">IF(ISBLANK(A3006),"",IF($A3006=V$2,$C3006,V3005))</f>
        <v/>
      </c>
      <c r="W3006" s="9" t="str">
        <f aca="false">IF(ISBLANK(A3006),"",IF($A3006=W$2,$C3006,W3005))</f>
        <v/>
      </c>
    </row>
    <row r="3007" customFormat="false" ht="14.1" hidden="false" customHeight="false" outlineLevel="0" collapsed="false">
      <c r="H3007" s="8" t="n">
        <f aca="false">IF(ISBLANK(D3007),,LEFT(D3007,LEN(D3007)-6)*1)</f>
        <v>0</v>
      </c>
      <c r="I3007" s="9" t="str">
        <f aca="false">IF(ISBLANK(A3007),"",-B3007*C3007)</f>
        <v/>
      </c>
      <c r="J3007" s="9" t="str">
        <f aca="false">IF(ISBLANK(A3007),"",-SUM(I$3:I3007))</f>
        <v/>
      </c>
      <c r="K3007" s="9" t="str">
        <f aca="false">IF(ISBLANK(A3007),"",SUMPRODUCT(O3007:R3007,T3007:W3007)-J3007)</f>
        <v/>
      </c>
      <c r="L3007" s="5" t="str">
        <f aca="false">IF(ISBLANK(A3007),"",K3007/$M$1)</f>
        <v/>
      </c>
      <c r="M3007" s="5" t="str">
        <f aca="false">IF(ISBLANK(A3007),"",K3007/($M$1+SUM(K$3:K3006)))</f>
        <v/>
      </c>
      <c r="N3007" s="0" t="str">
        <f aca="false">IF(ISBLANK(A3007),"",IF(H3008=0,NETWORKDAYS($H$3,H3007,holiday!$B$2:$B$10),IF(DAY(H3007)&lt;DAY(H3008),NETWORKDAYS($H$3,H3007,holiday!$B$2:$B$10),0)))</f>
        <v/>
      </c>
      <c r="O3007" s="0" t="str">
        <f aca="false">IF(ISBLANK(A3007),"",SUMIF($A$3:$A3007,O$2,$B$3:$B3007))</f>
        <v/>
      </c>
      <c r="P3007" s="0" t="str">
        <f aca="false">IF(ISBLANK(A3007),"",SUMIF($A$3:$A3007,P$2,$B$3:$B3007))</f>
        <v/>
      </c>
      <c r="Q3007" s="0" t="str">
        <f aca="false">IF(ISBLANK(A3007),"",SUMIF($A$3:$A3007,Q$2,$B$3:$B3007))</f>
        <v/>
      </c>
      <c r="R3007" s="0" t="str">
        <f aca="false">IF(ISBLANK(A3007),"",SUMIF($A$3:$A3007,R$2,$B$3:$B3007))</f>
        <v/>
      </c>
      <c r="T3007" s="9" t="str">
        <f aca="false">IF(ISBLANK(A3007),"",IF($A3007=T$2,$C3007,T3006))</f>
        <v/>
      </c>
      <c r="U3007" s="9" t="str">
        <f aca="false">IF(ISBLANK(A3007),"",IF($A3007=U$2,$C3007,U3006))</f>
        <v/>
      </c>
      <c r="V3007" s="9" t="str">
        <f aca="false">IF(ISBLANK(A3007),"",IF($A3007=V$2,$C3007,V3006))</f>
        <v/>
      </c>
      <c r="W3007" s="9" t="str">
        <f aca="false">IF(ISBLANK(A3007),"",IF($A3007=W$2,$C3007,W3006))</f>
        <v/>
      </c>
    </row>
    <row r="3008" customFormat="false" ht="14.1" hidden="false" customHeight="false" outlineLevel="0" collapsed="false">
      <c r="H3008" s="8" t="n">
        <f aca="false">IF(ISBLANK(D3008),,LEFT(D3008,LEN(D3008)-6)*1)</f>
        <v>0</v>
      </c>
      <c r="I3008" s="9" t="str">
        <f aca="false">IF(ISBLANK(A3008),"",-B3008*C3008)</f>
        <v/>
      </c>
      <c r="J3008" s="9" t="str">
        <f aca="false">IF(ISBLANK(A3008),"",-SUM(I$3:I3008))</f>
        <v/>
      </c>
      <c r="K3008" s="9" t="str">
        <f aca="false">IF(ISBLANK(A3008),"",SUMPRODUCT(O3008:R3008,T3008:W3008)-J3008)</f>
        <v/>
      </c>
      <c r="L3008" s="5" t="str">
        <f aca="false">IF(ISBLANK(A3008),"",K3008/$M$1)</f>
        <v/>
      </c>
      <c r="M3008" s="5" t="str">
        <f aca="false">IF(ISBLANK(A3008),"",K3008/($M$1+SUM(K$3:K3007)))</f>
        <v/>
      </c>
      <c r="N3008" s="0" t="str">
        <f aca="false">IF(ISBLANK(A3008),"",IF(H3009=0,NETWORKDAYS($H$3,H3008,holiday!$B$2:$B$10),IF(DAY(H3008)&lt;DAY(H3009),NETWORKDAYS($H$3,H3008,holiday!$B$2:$B$10),0)))</f>
        <v/>
      </c>
      <c r="O3008" s="0" t="str">
        <f aca="false">IF(ISBLANK(A3008),"",SUMIF($A$3:$A3008,O$2,$B$3:$B3008))</f>
        <v/>
      </c>
      <c r="P3008" s="0" t="str">
        <f aca="false">IF(ISBLANK(A3008),"",SUMIF($A$3:$A3008,P$2,$B$3:$B3008))</f>
        <v/>
      </c>
      <c r="Q3008" s="0" t="str">
        <f aca="false">IF(ISBLANK(A3008),"",SUMIF($A$3:$A3008,Q$2,$B$3:$B3008))</f>
        <v/>
      </c>
      <c r="R3008" s="0" t="str">
        <f aca="false">IF(ISBLANK(A3008),"",SUMIF($A$3:$A3008,R$2,$B$3:$B3008))</f>
        <v/>
      </c>
      <c r="T3008" s="9" t="str">
        <f aca="false">IF(ISBLANK(A3008),"",IF($A3008=T$2,$C3008,T3007))</f>
        <v/>
      </c>
      <c r="U3008" s="9" t="str">
        <f aca="false">IF(ISBLANK(A3008),"",IF($A3008=U$2,$C3008,U3007))</f>
        <v/>
      </c>
      <c r="V3008" s="9" t="str">
        <f aca="false">IF(ISBLANK(A3008),"",IF($A3008=V$2,$C3008,V3007))</f>
        <v/>
      </c>
      <c r="W3008" s="9" t="str">
        <f aca="false">IF(ISBLANK(A3008),"",IF($A3008=W$2,$C3008,W3007))</f>
        <v/>
      </c>
    </row>
    <row r="3009" customFormat="false" ht="14.1" hidden="false" customHeight="false" outlineLevel="0" collapsed="false">
      <c r="H3009" s="8" t="n">
        <f aca="false">IF(ISBLANK(D3009),,LEFT(D3009,LEN(D3009)-6)*1)</f>
        <v>0</v>
      </c>
      <c r="I3009" s="9" t="str">
        <f aca="false">IF(ISBLANK(A3009),"",-B3009*C3009)</f>
        <v/>
      </c>
      <c r="J3009" s="9" t="str">
        <f aca="false">IF(ISBLANK(A3009),"",-SUM(I$3:I3009))</f>
        <v/>
      </c>
      <c r="K3009" s="9" t="str">
        <f aca="false">IF(ISBLANK(A3009),"",SUMPRODUCT(O3009:R3009,T3009:W3009)-J3009)</f>
        <v/>
      </c>
      <c r="L3009" s="5" t="str">
        <f aca="false">IF(ISBLANK(A3009),"",K3009/$M$1)</f>
        <v/>
      </c>
      <c r="M3009" s="5" t="str">
        <f aca="false">IF(ISBLANK(A3009),"",K3009/($M$1+SUM(K$3:K3008)))</f>
        <v/>
      </c>
      <c r="N3009" s="0" t="str">
        <f aca="false">IF(ISBLANK(A3009),"",IF(H3010=0,NETWORKDAYS($H$3,H3009,holiday!$B$2:$B$10),IF(DAY(H3009)&lt;DAY(H3010),NETWORKDAYS($H$3,H3009,holiday!$B$2:$B$10),0)))</f>
        <v/>
      </c>
      <c r="O3009" s="0" t="str">
        <f aca="false">IF(ISBLANK(A3009),"",SUMIF($A$3:$A3009,O$2,$B$3:$B3009))</f>
        <v/>
      </c>
      <c r="P3009" s="0" t="str">
        <f aca="false">IF(ISBLANK(A3009),"",SUMIF($A$3:$A3009,P$2,$B$3:$B3009))</f>
        <v/>
      </c>
      <c r="Q3009" s="0" t="str">
        <f aca="false">IF(ISBLANK(A3009),"",SUMIF($A$3:$A3009,Q$2,$B$3:$B3009))</f>
        <v/>
      </c>
      <c r="R3009" s="0" t="str">
        <f aca="false">IF(ISBLANK(A3009),"",SUMIF($A$3:$A3009,R$2,$B$3:$B3009))</f>
        <v/>
      </c>
      <c r="T3009" s="9" t="str">
        <f aca="false">IF(ISBLANK(A3009),"",IF($A3009=T$2,$C3009,T3008))</f>
        <v/>
      </c>
      <c r="U3009" s="9" t="str">
        <f aca="false">IF(ISBLANK(A3009),"",IF($A3009=U$2,$C3009,U3008))</f>
        <v/>
      </c>
      <c r="V3009" s="9" t="str">
        <f aca="false">IF(ISBLANK(A3009),"",IF($A3009=V$2,$C3009,V3008))</f>
        <v/>
      </c>
      <c r="W3009" s="9" t="str">
        <f aca="false">IF(ISBLANK(A3009),"",IF($A3009=W$2,$C3009,W3008))</f>
        <v/>
      </c>
    </row>
    <row r="3010" customFormat="false" ht="14.1" hidden="false" customHeight="false" outlineLevel="0" collapsed="false">
      <c r="H3010" s="8" t="n">
        <f aca="false">IF(ISBLANK(D3010),,LEFT(D3010,LEN(D3010)-6)*1)</f>
        <v>0</v>
      </c>
      <c r="I3010" s="9" t="str">
        <f aca="false">IF(ISBLANK(A3010),"",-B3010*C3010)</f>
        <v/>
      </c>
      <c r="J3010" s="9" t="str">
        <f aca="false">IF(ISBLANK(A3010),"",-SUM(I$3:I3010))</f>
        <v/>
      </c>
      <c r="K3010" s="9" t="str">
        <f aca="false">IF(ISBLANK(A3010),"",SUMPRODUCT(O3010:R3010,T3010:W3010)-J3010)</f>
        <v/>
      </c>
      <c r="L3010" s="5" t="str">
        <f aca="false">IF(ISBLANK(A3010),"",K3010/$M$1)</f>
        <v/>
      </c>
      <c r="M3010" s="5" t="str">
        <f aca="false">IF(ISBLANK(A3010),"",K3010/($M$1+SUM(K$3:K3009)))</f>
        <v/>
      </c>
      <c r="N3010" s="0" t="str">
        <f aca="false">IF(ISBLANK(A3010),"",IF(H3011=0,NETWORKDAYS($H$3,H3010,holiday!$B$2:$B$10),IF(DAY(H3010)&lt;DAY(H3011),NETWORKDAYS($H$3,H3010,holiday!$B$2:$B$10),0)))</f>
        <v/>
      </c>
      <c r="O3010" s="0" t="str">
        <f aca="false">IF(ISBLANK(A3010),"",SUMIF($A$3:$A3010,O$2,$B$3:$B3010))</f>
        <v/>
      </c>
      <c r="P3010" s="0" t="str">
        <f aca="false">IF(ISBLANK(A3010),"",SUMIF($A$3:$A3010,P$2,$B$3:$B3010))</f>
        <v/>
      </c>
      <c r="Q3010" s="0" t="str">
        <f aca="false">IF(ISBLANK(A3010),"",SUMIF($A$3:$A3010,Q$2,$B$3:$B3010))</f>
        <v/>
      </c>
      <c r="R3010" s="0" t="str">
        <f aca="false">IF(ISBLANK(A3010),"",SUMIF($A$3:$A3010,R$2,$B$3:$B3010))</f>
        <v/>
      </c>
      <c r="T3010" s="9" t="str">
        <f aca="false">IF(ISBLANK(A3010),"",IF($A3010=T$2,$C3010,T3009))</f>
        <v/>
      </c>
      <c r="U3010" s="9" t="str">
        <f aca="false">IF(ISBLANK(A3010),"",IF($A3010=U$2,$C3010,U3009))</f>
        <v/>
      </c>
      <c r="V3010" s="9" t="str">
        <f aca="false">IF(ISBLANK(A3010),"",IF($A3010=V$2,$C3010,V3009))</f>
        <v/>
      </c>
      <c r="W3010" s="9" t="str">
        <f aca="false">IF(ISBLANK(A3010),"",IF($A3010=W$2,$C3010,W3009))</f>
        <v/>
      </c>
    </row>
    <row r="3011" customFormat="false" ht="14.1" hidden="false" customHeight="false" outlineLevel="0" collapsed="false">
      <c r="H3011" s="8" t="n">
        <f aca="false">IF(ISBLANK(D3011),,LEFT(D3011,LEN(D3011)-6)*1)</f>
        <v>0</v>
      </c>
      <c r="I3011" s="9" t="str">
        <f aca="false">IF(ISBLANK(A3011),"",-B3011*C3011)</f>
        <v/>
      </c>
      <c r="J3011" s="9" t="str">
        <f aca="false">IF(ISBLANK(A3011),"",-SUM(I$3:I3011))</f>
        <v/>
      </c>
      <c r="K3011" s="9" t="str">
        <f aca="false">IF(ISBLANK(A3011),"",SUMPRODUCT(O3011:R3011,T3011:W3011)-J3011)</f>
        <v/>
      </c>
      <c r="L3011" s="5" t="str">
        <f aca="false">IF(ISBLANK(A3011),"",K3011/$M$1)</f>
        <v/>
      </c>
      <c r="M3011" s="5" t="str">
        <f aca="false">IF(ISBLANK(A3011),"",K3011/($M$1+SUM(K$3:K3010)))</f>
        <v/>
      </c>
      <c r="N3011" s="0" t="str">
        <f aca="false">IF(ISBLANK(A3011),"",IF(H3012=0,NETWORKDAYS($H$3,H3011,holiday!$B$2:$B$10),IF(DAY(H3011)&lt;DAY(H3012),NETWORKDAYS($H$3,H3011,holiday!$B$2:$B$10),0)))</f>
        <v/>
      </c>
      <c r="O3011" s="0" t="str">
        <f aca="false">IF(ISBLANK(A3011),"",SUMIF($A$3:$A3011,O$2,$B$3:$B3011))</f>
        <v/>
      </c>
      <c r="P3011" s="0" t="str">
        <f aca="false">IF(ISBLANK(A3011),"",SUMIF($A$3:$A3011,P$2,$B$3:$B3011))</f>
        <v/>
      </c>
      <c r="Q3011" s="0" t="str">
        <f aca="false">IF(ISBLANK(A3011),"",SUMIF($A$3:$A3011,Q$2,$B$3:$B3011))</f>
        <v/>
      </c>
      <c r="R3011" s="0" t="str">
        <f aca="false">IF(ISBLANK(A3011),"",SUMIF($A$3:$A3011,R$2,$B$3:$B3011))</f>
        <v/>
      </c>
      <c r="T3011" s="9" t="str">
        <f aca="false">IF(ISBLANK(A3011),"",IF($A3011=T$2,$C3011,T3010))</f>
        <v/>
      </c>
      <c r="U3011" s="9" t="str">
        <f aca="false">IF(ISBLANK(A3011),"",IF($A3011=U$2,$C3011,U3010))</f>
        <v/>
      </c>
      <c r="V3011" s="9" t="str">
        <f aca="false">IF(ISBLANK(A3011),"",IF($A3011=V$2,$C3011,V3010))</f>
        <v/>
      </c>
      <c r="W3011" s="9" t="str">
        <f aca="false">IF(ISBLANK(A3011),"",IF($A3011=W$2,$C3011,W3010))</f>
        <v/>
      </c>
    </row>
    <row r="3012" customFormat="false" ht="14.1" hidden="false" customHeight="false" outlineLevel="0" collapsed="false">
      <c r="H3012" s="8" t="n">
        <f aca="false">IF(ISBLANK(D3012),,LEFT(D3012,LEN(D3012)-6)*1)</f>
        <v>0</v>
      </c>
      <c r="I3012" s="9" t="str">
        <f aca="false">IF(ISBLANK(A3012),"",-B3012*C3012)</f>
        <v/>
      </c>
      <c r="J3012" s="9" t="str">
        <f aca="false">IF(ISBLANK(A3012),"",-SUM(I$3:I3012))</f>
        <v/>
      </c>
      <c r="K3012" s="9" t="str">
        <f aca="false">IF(ISBLANK(A3012),"",SUMPRODUCT(O3012:R3012,T3012:W3012)-J3012)</f>
        <v/>
      </c>
      <c r="L3012" s="5" t="str">
        <f aca="false">IF(ISBLANK(A3012),"",K3012/$M$1)</f>
        <v/>
      </c>
      <c r="M3012" s="5" t="str">
        <f aca="false">IF(ISBLANK(A3012),"",K3012/($M$1+SUM(K$3:K3011)))</f>
        <v/>
      </c>
      <c r="N3012" s="0" t="str">
        <f aca="false">IF(ISBLANK(A3012),"",IF(H3013=0,NETWORKDAYS($H$3,H3012,holiday!$B$2:$B$10),IF(DAY(H3012)&lt;DAY(H3013),NETWORKDAYS($H$3,H3012,holiday!$B$2:$B$10),0)))</f>
        <v/>
      </c>
      <c r="O3012" s="0" t="str">
        <f aca="false">IF(ISBLANK(A3012),"",SUMIF($A$3:$A3012,O$2,$B$3:$B3012))</f>
        <v/>
      </c>
      <c r="P3012" s="0" t="str">
        <f aca="false">IF(ISBLANK(A3012),"",SUMIF($A$3:$A3012,P$2,$B$3:$B3012))</f>
        <v/>
      </c>
      <c r="Q3012" s="0" t="str">
        <f aca="false">IF(ISBLANK(A3012),"",SUMIF($A$3:$A3012,Q$2,$B$3:$B3012))</f>
        <v/>
      </c>
      <c r="R3012" s="0" t="str">
        <f aca="false">IF(ISBLANK(A3012),"",SUMIF($A$3:$A3012,R$2,$B$3:$B3012))</f>
        <v/>
      </c>
      <c r="T3012" s="9" t="str">
        <f aca="false">IF(ISBLANK(A3012),"",IF($A3012=T$2,$C3012,T3011))</f>
        <v/>
      </c>
      <c r="U3012" s="9" t="str">
        <f aca="false">IF(ISBLANK(A3012),"",IF($A3012=U$2,$C3012,U3011))</f>
        <v/>
      </c>
      <c r="V3012" s="9" t="str">
        <f aca="false">IF(ISBLANK(A3012),"",IF($A3012=V$2,$C3012,V3011))</f>
        <v/>
      </c>
      <c r="W3012" s="9" t="str">
        <f aca="false">IF(ISBLANK(A3012),"",IF($A3012=W$2,$C3012,W3011))</f>
        <v/>
      </c>
    </row>
    <row r="3013" customFormat="false" ht="14.1" hidden="false" customHeight="false" outlineLevel="0" collapsed="false">
      <c r="H3013" s="8" t="n">
        <f aca="false">IF(ISBLANK(D3013),,LEFT(D3013,LEN(D3013)-6)*1)</f>
        <v>0</v>
      </c>
      <c r="I3013" s="9" t="str">
        <f aca="false">IF(ISBLANK(A3013),"",-B3013*C3013)</f>
        <v/>
      </c>
      <c r="J3013" s="9" t="str">
        <f aca="false">IF(ISBLANK(A3013),"",-SUM(I$3:I3013))</f>
        <v/>
      </c>
      <c r="K3013" s="9" t="str">
        <f aca="false">IF(ISBLANK(A3013),"",SUMPRODUCT(O3013:R3013,T3013:W3013)-J3013)</f>
        <v/>
      </c>
      <c r="L3013" s="5" t="str">
        <f aca="false">IF(ISBLANK(A3013),"",K3013/$M$1)</f>
        <v/>
      </c>
      <c r="M3013" s="5" t="str">
        <f aca="false">IF(ISBLANK(A3013),"",K3013/($M$1+SUM(K$3:K3012)))</f>
        <v/>
      </c>
      <c r="N3013" s="0" t="str">
        <f aca="false">IF(ISBLANK(A3013),"",IF(H3014=0,NETWORKDAYS($H$3,H3013,holiday!$B$2:$B$10),IF(DAY(H3013)&lt;DAY(H3014),NETWORKDAYS($H$3,H3013,holiday!$B$2:$B$10),0)))</f>
        <v/>
      </c>
      <c r="O3013" s="0" t="str">
        <f aca="false">IF(ISBLANK(A3013),"",SUMIF($A$3:$A3013,O$2,$B$3:$B3013))</f>
        <v/>
      </c>
      <c r="P3013" s="0" t="str">
        <f aca="false">IF(ISBLANK(A3013),"",SUMIF($A$3:$A3013,P$2,$B$3:$B3013))</f>
        <v/>
      </c>
      <c r="Q3013" s="0" t="str">
        <f aca="false">IF(ISBLANK(A3013),"",SUMIF($A$3:$A3013,Q$2,$B$3:$B3013))</f>
        <v/>
      </c>
      <c r="R3013" s="0" t="str">
        <f aca="false">IF(ISBLANK(A3013),"",SUMIF($A$3:$A3013,R$2,$B$3:$B3013))</f>
        <v/>
      </c>
      <c r="T3013" s="9" t="str">
        <f aca="false">IF(ISBLANK(A3013),"",IF($A3013=T$2,$C3013,T3012))</f>
        <v/>
      </c>
      <c r="U3013" s="9" t="str">
        <f aca="false">IF(ISBLANK(A3013),"",IF($A3013=U$2,$C3013,U3012))</f>
        <v/>
      </c>
      <c r="V3013" s="9" t="str">
        <f aca="false">IF(ISBLANK(A3013),"",IF($A3013=V$2,$C3013,V3012))</f>
        <v/>
      </c>
      <c r="W3013" s="9" t="str">
        <f aca="false">IF(ISBLANK(A3013),"",IF($A3013=W$2,$C3013,W3012))</f>
        <v/>
      </c>
    </row>
    <row r="3014" customFormat="false" ht="14.1" hidden="false" customHeight="false" outlineLevel="0" collapsed="false">
      <c r="H3014" s="8" t="n">
        <f aca="false">IF(ISBLANK(D3014),,LEFT(D3014,LEN(D3014)-6)*1)</f>
        <v>0</v>
      </c>
      <c r="I3014" s="9" t="str">
        <f aca="false">IF(ISBLANK(A3014),"",-B3014*C3014)</f>
        <v/>
      </c>
      <c r="J3014" s="9" t="str">
        <f aca="false">IF(ISBLANK(A3014),"",-SUM(I$3:I3014))</f>
        <v/>
      </c>
      <c r="K3014" s="9" t="str">
        <f aca="false">IF(ISBLANK(A3014),"",SUMPRODUCT(O3014:R3014,T3014:W3014)-J3014)</f>
        <v/>
      </c>
      <c r="L3014" s="5" t="str">
        <f aca="false">IF(ISBLANK(A3014),"",K3014/$M$1)</f>
        <v/>
      </c>
      <c r="M3014" s="5" t="str">
        <f aca="false">IF(ISBLANK(A3014),"",K3014/($M$1+SUM(K$3:K3013)))</f>
        <v/>
      </c>
      <c r="N3014" s="0" t="str">
        <f aca="false">IF(ISBLANK(A3014),"",IF(H3015=0,NETWORKDAYS($H$3,H3014,holiday!$B$2:$B$10),IF(DAY(H3014)&lt;DAY(H3015),NETWORKDAYS($H$3,H3014,holiday!$B$2:$B$10),0)))</f>
        <v/>
      </c>
      <c r="O3014" s="0" t="str">
        <f aca="false">IF(ISBLANK(A3014),"",SUMIF($A$3:$A3014,O$2,$B$3:$B3014))</f>
        <v/>
      </c>
      <c r="P3014" s="0" t="str">
        <f aca="false">IF(ISBLANK(A3014),"",SUMIF($A$3:$A3014,P$2,$B$3:$B3014))</f>
        <v/>
      </c>
      <c r="Q3014" s="0" t="str">
        <f aca="false">IF(ISBLANK(A3014),"",SUMIF($A$3:$A3014,Q$2,$B$3:$B3014))</f>
        <v/>
      </c>
      <c r="R3014" s="0" t="str">
        <f aca="false">IF(ISBLANK(A3014),"",SUMIF($A$3:$A3014,R$2,$B$3:$B3014))</f>
        <v/>
      </c>
      <c r="T3014" s="9" t="str">
        <f aca="false">IF(ISBLANK(A3014),"",IF($A3014=T$2,$C3014,T3013))</f>
        <v/>
      </c>
      <c r="U3014" s="9" t="str">
        <f aca="false">IF(ISBLANK(A3014),"",IF($A3014=U$2,$C3014,U3013))</f>
        <v/>
      </c>
      <c r="V3014" s="9" t="str">
        <f aca="false">IF(ISBLANK(A3014),"",IF($A3014=V$2,$C3014,V3013))</f>
        <v/>
      </c>
      <c r="W3014" s="9" t="str">
        <f aca="false">IF(ISBLANK(A3014),"",IF($A3014=W$2,$C3014,W3013))</f>
        <v/>
      </c>
    </row>
    <row r="3015" customFormat="false" ht="14.1" hidden="false" customHeight="false" outlineLevel="0" collapsed="false">
      <c r="H3015" s="8" t="n">
        <f aca="false">IF(ISBLANK(D3015),,LEFT(D3015,LEN(D3015)-6)*1)</f>
        <v>0</v>
      </c>
      <c r="I3015" s="9" t="str">
        <f aca="false">IF(ISBLANK(A3015),"",-B3015*C3015)</f>
        <v/>
      </c>
      <c r="J3015" s="9" t="str">
        <f aca="false">IF(ISBLANK(A3015),"",-SUM(I$3:I3015))</f>
        <v/>
      </c>
      <c r="K3015" s="9" t="str">
        <f aca="false">IF(ISBLANK(A3015),"",SUMPRODUCT(O3015:R3015,T3015:W3015)-J3015)</f>
        <v/>
      </c>
      <c r="L3015" s="5" t="str">
        <f aca="false">IF(ISBLANK(A3015),"",K3015/$M$1)</f>
        <v/>
      </c>
      <c r="M3015" s="5" t="str">
        <f aca="false">IF(ISBLANK(A3015),"",K3015/($M$1+SUM(K$3:K3014)))</f>
        <v/>
      </c>
      <c r="N3015" s="0" t="str">
        <f aca="false">IF(ISBLANK(A3015),"",IF(H3016=0,NETWORKDAYS($H$3,H3015,holiday!$B$2:$B$10),IF(DAY(H3015)&lt;DAY(H3016),NETWORKDAYS($H$3,H3015,holiday!$B$2:$B$10),0)))</f>
        <v/>
      </c>
      <c r="O3015" s="0" t="str">
        <f aca="false">IF(ISBLANK(A3015),"",SUMIF($A$3:$A3015,O$2,$B$3:$B3015))</f>
        <v/>
      </c>
      <c r="P3015" s="0" t="str">
        <f aca="false">IF(ISBLANK(A3015),"",SUMIF($A$3:$A3015,P$2,$B$3:$B3015))</f>
        <v/>
      </c>
      <c r="Q3015" s="0" t="str">
        <f aca="false">IF(ISBLANK(A3015),"",SUMIF($A$3:$A3015,Q$2,$B$3:$B3015))</f>
        <v/>
      </c>
      <c r="R3015" s="0" t="str">
        <f aca="false">IF(ISBLANK(A3015),"",SUMIF($A$3:$A3015,R$2,$B$3:$B3015))</f>
        <v/>
      </c>
      <c r="T3015" s="9" t="str">
        <f aca="false">IF(ISBLANK(A3015),"",IF($A3015=T$2,$C3015,T3014))</f>
        <v/>
      </c>
      <c r="U3015" s="9" t="str">
        <f aca="false">IF(ISBLANK(A3015),"",IF($A3015=U$2,$C3015,U3014))</f>
        <v/>
      </c>
      <c r="V3015" s="9" t="str">
        <f aca="false">IF(ISBLANK(A3015),"",IF($A3015=V$2,$C3015,V3014))</f>
        <v/>
      </c>
      <c r="W3015" s="9" t="str">
        <f aca="false">IF(ISBLANK(A3015),"",IF($A3015=W$2,$C3015,W3014))</f>
        <v/>
      </c>
    </row>
    <row r="3016" customFormat="false" ht="14.1" hidden="false" customHeight="false" outlineLevel="0" collapsed="false">
      <c r="H3016" s="8" t="n">
        <f aca="false">IF(ISBLANK(D3016),,LEFT(D3016,LEN(D3016)-6)*1)</f>
        <v>0</v>
      </c>
      <c r="I3016" s="9" t="str">
        <f aca="false">IF(ISBLANK(A3016),"",-B3016*C3016)</f>
        <v/>
      </c>
      <c r="J3016" s="9" t="str">
        <f aca="false">IF(ISBLANK(A3016),"",-SUM(I$3:I3016))</f>
        <v/>
      </c>
      <c r="K3016" s="9" t="str">
        <f aca="false">IF(ISBLANK(A3016),"",SUMPRODUCT(O3016:R3016,T3016:W3016)-J3016)</f>
        <v/>
      </c>
      <c r="L3016" s="5" t="str">
        <f aca="false">IF(ISBLANK(A3016),"",K3016/$M$1)</f>
        <v/>
      </c>
      <c r="M3016" s="5" t="str">
        <f aca="false">IF(ISBLANK(A3016),"",K3016/($M$1+SUM(K$3:K3015)))</f>
        <v/>
      </c>
      <c r="N3016" s="0" t="str">
        <f aca="false">IF(ISBLANK(A3016),"",IF(H3017=0,NETWORKDAYS($H$3,H3016,holiday!$B$2:$B$10),IF(DAY(H3016)&lt;DAY(H3017),NETWORKDAYS($H$3,H3016,holiday!$B$2:$B$10),0)))</f>
        <v/>
      </c>
      <c r="O3016" s="0" t="str">
        <f aca="false">IF(ISBLANK(A3016),"",SUMIF($A$3:$A3016,O$2,$B$3:$B3016))</f>
        <v/>
      </c>
      <c r="P3016" s="0" t="str">
        <f aca="false">IF(ISBLANK(A3016),"",SUMIF($A$3:$A3016,P$2,$B$3:$B3016))</f>
        <v/>
      </c>
      <c r="Q3016" s="0" t="str">
        <f aca="false">IF(ISBLANK(A3016),"",SUMIF($A$3:$A3016,Q$2,$B$3:$B3016))</f>
        <v/>
      </c>
      <c r="R3016" s="0" t="str">
        <f aca="false">IF(ISBLANK(A3016),"",SUMIF($A$3:$A3016,R$2,$B$3:$B3016))</f>
        <v/>
      </c>
      <c r="T3016" s="9" t="str">
        <f aca="false">IF(ISBLANK(A3016),"",IF($A3016=T$2,$C3016,T3015))</f>
        <v/>
      </c>
      <c r="U3016" s="9" t="str">
        <f aca="false">IF(ISBLANK(A3016),"",IF($A3016=U$2,$C3016,U3015))</f>
        <v/>
      </c>
      <c r="V3016" s="9" t="str">
        <f aca="false">IF(ISBLANK(A3016),"",IF($A3016=V$2,$C3016,V3015))</f>
        <v/>
      </c>
      <c r="W3016" s="9" t="str">
        <f aca="false">IF(ISBLANK(A3016),"",IF($A3016=W$2,$C3016,W3015))</f>
        <v/>
      </c>
    </row>
    <row r="3017" customFormat="false" ht="14.1" hidden="false" customHeight="false" outlineLevel="0" collapsed="false">
      <c r="H3017" s="8" t="n">
        <f aca="false">IF(ISBLANK(D3017),,LEFT(D3017,LEN(D3017)-6)*1)</f>
        <v>0</v>
      </c>
      <c r="I3017" s="9" t="str">
        <f aca="false">IF(ISBLANK(A3017),"",-B3017*C3017)</f>
        <v/>
      </c>
      <c r="J3017" s="9" t="str">
        <f aca="false">IF(ISBLANK(A3017),"",-SUM(I$3:I3017))</f>
        <v/>
      </c>
      <c r="K3017" s="9" t="str">
        <f aca="false">IF(ISBLANK(A3017),"",SUMPRODUCT(O3017:R3017,T3017:W3017)-J3017)</f>
        <v/>
      </c>
      <c r="L3017" s="5" t="str">
        <f aca="false">IF(ISBLANK(A3017),"",K3017/$M$1)</f>
        <v/>
      </c>
      <c r="M3017" s="5" t="str">
        <f aca="false">IF(ISBLANK(A3017),"",K3017/($M$1+SUM(K$3:K3016)))</f>
        <v/>
      </c>
      <c r="N3017" s="0" t="str">
        <f aca="false">IF(ISBLANK(A3017),"",IF(H3018=0,NETWORKDAYS($H$3,H3017,holiday!$B$2:$B$10),IF(DAY(H3017)&lt;DAY(H3018),NETWORKDAYS($H$3,H3017,holiday!$B$2:$B$10),0)))</f>
        <v/>
      </c>
      <c r="O3017" s="0" t="str">
        <f aca="false">IF(ISBLANK(A3017),"",SUMIF($A$3:$A3017,O$2,$B$3:$B3017))</f>
        <v/>
      </c>
      <c r="P3017" s="0" t="str">
        <f aca="false">IF(ISBLANK(A3017),"",SUMIF($A$3:$A3017,P$2,$B$3:$B3017))</f>
        <v/>
      </c>
      <c r="Q3017" s="0" t="str">
        <f aca="false">IF(ISBLANK(A3017),"",SUMIF($A$3:$A3017,Q$2,$B$3:$B3017))</f>
        <v/>
      </c>
      <c r="R3017" s="0" t="str">
        <f aca="false">IF(ISBLANK(A3017),"",SUMIF($A$3:$A3017,R$2,$B$3:$B3017))</f>
        <v/>
      </c>
      <c r="T3017" s="9" t="str">
        <f aca="false">IF(ISBLANK(A3017),"",IF($A3017=T$2,$C3017,T3016))</f>
        <v/>
      </c>
      <c r="U3017" s="9" t="str">
        <f aca="false">IF(ISBLANK(A3017),"",IF($A3017=U$2,$C3017,U3016))</f>
        <v/>
      </c>
      <c r="V3017" s="9" t="str">
        <f aca="false">IF(ISBLANK(A3017),"",IF($A3017=V$2,$C3017,V3016))</f>
        <v/>
      </c>
      <c r="W3017" s="9" t="str">
        <f aca="false">IF(ISBLANK(A3017),"",IF($A3017=W$2,$C3017,W3016))</f>
        <v/>
      </c>
    </row>
    <row r="3018" customFormat="false" ht="14.1" hidden="false" customHeight="false" outlineLevel="0" collapsed="false">
      <c r="H3018" s="8" t="n">
        <f aca="false">IF(ISBLANK(D3018),,LEFT(D3018,LEN(D3018)-6)*1)</f>
        <v>0</v>
      </c>
      <c r="I3018" s="9" t="str">
        <f aca="false">IF(ISBLANK(A3018),"",-B3018*C3018)</f>
        <v/>
      </c>
      <c r="J3018" s="9" t="str">
        <f aca="false">IF(ISBLANK(A3018),"",-SUM(I$3:I3018))</f>
        <v/>
      </c>
      <c r="K3018" s="9" t="str">
        <f aca="false">IF(ISBLANK(A3018),"",SUMPRODUCT(O3018:R3018,T3018:W3018)-J3018)</f>
        <v/>
      </c>
      <c r="L3018" s="5" t="str">
        <f aca="false">IF(ISBLANK(A3018),"",K3018/$M$1)</f>
        <v/>
      </c>
      <c r="M3018" s="5" t="str">
        <f aca="false">IF(ISBLANK(A3018),"",K3018/($M$1+SUM(K$3:K3017)))</f>
        <v/>
      </c>
      <c r="N3018" s="0" t="str">
        <f aca="false">IF(ISBLANK(A3018),"",IF(H3019=0,NETWORKDAYS($H$3,H3018,holiday!$B$2:$B$10),IF(DAY(H3018)&lt;DAY(H3019),NETWORKDAYS($H$3,H3018,holiday!$B$2:$B$10),0)))</f>
        <v/>
      </c>
      <c r="O3018" s="0" t="str">
        <f aca="false">IF(ISBLANK(A3018),"",SUMIF($A$3:$A3018,O$2,$B$3:$B3018))</f>
        <v/>
      </c>
      <c r="P3018" s="0" t="str">
        <f aca="false">IF(ISBLANK(A3018),"",SUMIF($A$3:$A3018,P$2,$B$3:$B3018))</f>
        <v/>
      </c>
      <c r="Q3018" s="0" t="str">
        <f aca="false">IF(ISBLANK(A3018),"",SUMIF($A$3:$A3018,Q$2,$B$3:$B3018))</f>
        <v/>
      </c>
      <c r="R3018" s="0" t="str">
        <f aca="false">IF(ISBLANK(A3018),"",SUMIF($A$3:$A3018,R$2,$B$3:$B3018))</f>
        <v/>
      </c>
      <c r="T3018" s="9" t="str">
        <f aca="false">IF(ISBLANK(A3018),"",IF($A3018=T$2,$C3018,T3017))</f>
        <v/>
      </c>
      <c r="U3018" s="9" t="str">
        <f aca="false">IF(ISBLANK(A3018),"",IF($A3018=U$2,$C3018,U3017))</f>
        <v/>
      </c>
      <c r="V3018" s="9" t="str">
        <f aca="false">IF(ISBLANK(A3018),"",IF($A3018=V$2,$C3018,V3017))</f>
        <v/>
      </c>
      <c r="W3018" s="9" t="str">
        <f aca="false">IF(ISBLANK(A3018),"",IF($A3018=W$2,$C3018,W3017))</f>
        <v/>
      </c>
    </row>
    <row r="3019" customFormat="false" ht="14.1" hidden="false" customHeight="false" outlineLevel="0" collapsed="false">
      <c r="H3019" s="8" t="n">
        <f aca="false">IF(ISBLANK(D3019),,LEFT(D3019,LEN(D3019)-6)*1)</f>
        <v>0</v>
      </c>
      <c r="I3019" s="9" t="str">
        <f aca="false">IF(ISBLANK(A3019),"",-B3019*C3019)</f>
        <v/>
      </c>
      <c r="J3019" s="9" t="str">
        <f aca="false">IF(ISBLANK(A3019),"",-SUM(I$3:I3019))</f>
        <v/>
      </c>
      <c r="K3019" s="9" t="str">
        <f aca="false">IF(ISBLANK(A3019),"",SUMPRODUCT(O3019:R3019,T3019:W3019)-J3019)</f>
        <v/>
      </c>
      <c r="L3019" s="5" t="str">
        <f aca="false">IF(ISBLANK(A3019),"",K3019/$M$1)</f>
        <v/>
      </c>
      <c r="M3019" s="5" t="str">
        <f aca="false">IF(ISBLANK(A3019),"",K3019/($M$1+SUM(K$3:K3018)))</f>
        <v/>
      </c>
      <c r="N3019" s="0" t="str">
        <f aca="false">IF(ISBLANK(A3019),"",IF(H3020=0,NETWORKDAYS($H$3,H3019,holiday!$B$2:$B$10),IF(DAY(H3019)&lt;DAY(H3020),NETWORKDAYS($H$3,H3019,holiday!$B$2:$B$10),0)))</f>
        <v/>
      </c>
      <c r="O3019" s="0" t="str">
        <f aca="false">IF(ISBLANK(A3019),"",SUMIF($A$3:$A3019,O$2,$B$3:$B3019))</f>
        <v/>
      </c>
      <c r="P3019" s="0" t="str">
        <f aca="false">IF(ISBLANK(A3019),"",SUMIF($A$3:$A3019,P$2,$B$3:$B3019))</f>
        <v/>
      </c>
      <c r="Q3019" s="0" t="str">
        <f aca="false">IF(ISBLANK(A3019),"",SUMIF($A$3:$A3019,Q$2,$B$3:$B3019))</f>
        <v/>
      </c>
      <c r="R3019" s="0" t="str">
        <f aca="false">IF(ISBLANK(A3019),"",SUMIF($A$3:$A3019,R$2,$B$3:$B3019))</f>
        <v/>
      </c>
      <c r="T3019" s="9" t="str">
        <f aca="false">IF(ISBLANK(A3019),"",IF($A3019=T$2,$C3019,T3018))</f>
        <v/>
      </c>
      <c r="U3019" s="9" t="str">
        <f aca="false">IF(ISBLANK(A3019),"",IF($A3019=U$2,$C3019,U3018))</f>
        <v/>
      </c>
      <c r="V3019" s="9" t="str">
        <f aca="false">IF(ISBLANK(A3019),"",IF($A3019=V$2,$C3019,V3018))</f>
        <v/>
      </c>
      <c r="W3019" s="9" t="str">
        <f aca="false">IF(ISBLANK(A3019),"",IF($A3019=W$2,$C3019,W3018))</f>
        <v/>
      </c>
    </row>
    <row r="3020" customFormat="false" ht="14.1" hidden="false" customHeight="false" outlineLevel="0" collapsed="false">
      <c r="H3020" s="8" t="n">
        <f aca="false">IF(ISBLANK(D3020),,LEFT(D3020,LEN(D3020)-6)*1)</f>
        <v>0</v>
      </c>
      <c r="I3020" s="9" t="str">
        <f aca="false">IF(ISBLANK(A3020),"",-B3020*C3020)</f>
        <v/>
      </c>
      <c r="J3020" s="9" t="str">
        <f aca="false">IF(ISBLANK(A3020),"",-SUM(I$3:I3020))</f>
        <v/>
      </c>
      <c r="K3020" s="9" t="str">
        <f aca="false">IF(ISBLANK(A3020),"",SUMPRODUCT(O3020:R3020,T3020:W3020)-J3020)</f>
        <v/>
      </c>
      <c r="L3020" s="5" t="str">
        <f aca="false">IF(ISBLANK(A3020),"",K3020/$M$1)</f>
        <v/>
      </c>
      <c r="M3020" s="5" t="str">
        <f aca="false">IF(ISBLANK(A3020),"",K3020/($M$1+SUM(K$3:K3019)))</f>
        <v/>
      </c>
      <c r="N3020" s="0" t="str">
        <f aca="false">IF(ISBLANK(A3020),"",IF(H3021=0,NETWORKDAYS($H$3,H3020,holiday!$B$2:$B$10),IF(DAY(H3020)&lt;DAY(H3021),NETWORKDAYS($H$3,H3020,holiday!$B$2:$B$10),0)))</f>
        <v/>
      </c>
      <c r="O3020" s="0" t="str">
        <f aca="false">IF(ISBLANK(A3020),"",SUMIF($A$3:$A3020,O$2,$B$3:$B3020))</f>
        <v/>
      </c>
      <c r="P3020" s="0" t="str">
        <f aca="false">IF(ISBLANK(A3020),"",SUMIF($A$3:$A3020,P$2,$B$3:$B3020))</f>
        <v/>
      </c>
      <c r="Q3020" s="0" t="str">
        <f aca="false">IF(ISBLANK(A3020),"",SUMIF($A$3:$A3020,Q$2,$B$3:$B3020))</f>
        <v/>
      </c>
      <c r="R3020" s="0" t="str">
        <f aca="false">IF(ISBLANK(A3020),"",SUMIF($A$3:$A3020,R$2,$B$3:$B3020))</f>
        <v/>
      </c>
      <c r="T3020" s="9" t="str">
        <f aca="false">IF(ISBLANK(A3020),"",IF($A3020=T$2,$C3020,T3019))</f>
        <v/>
      </c>
      <c r="U3020" s="9" t="str">
        <f aca="false">IF(ISBLANK(A3020),"",IF($A3020=U$2,$C3020,U3019))</f>
        <v/>
      </c>
      <c r="V3020" s="9" t="str">
        <f aca="false">IF(ISBLANK(A3020),"",IF($A3020=V$2,$C3020,V3019))</f>
        <v/>
      </c>
      <c r="W3020" s="9" t="str">
        <f aca="false">IF(ISBLANK(A3020),"",IF($A3020=W$2,$C3020,W3019))</f>
        <v/>
      </c>
    </row>
    <row r="3021" customFormat="false" ht="14.1" hidden="false" customHeight="false" outlineLevel="0" collapsed="false">
      <c r="H3021" s="8" t="n">
        <f aca="false">IF(ISBLANK(D3021),,LEFT(D3021,LEN(D3021)-6)*1)</f>
        <v>0</v>
      </c>
      <c r="I3021" s="9" t="str">
        <f aca="false">IF(ISBLANK(A3021),"",-B3021*C3021)</f>
        <v/>
      </c>
      <c r="J3021" s="9" t="str">
        <f aca="false">IF(ISBLANK(A3021),"",-SUM(I$3:I3021))</f>
        <v/>
      </c>
      <c r="K3021" s="9" t="str">
        <f aca="false">IF(ISBLANK(A3021),"",SUMPRODUCT(O3021:R3021,T3021:W3021)-J3021)</f>
        <v/>
      </c>
      <c r="L3021" s="5" t="str">
        <f aca="false">IF(ISBLANK(A3021),"",K3021/$M$1)</f>
        <v/>
      </c>
      <c r="M3021" s="5" t="str">
        <f aca="false">IF(ISBLANK(A3021),"",K3021/($M$1+SUM(K$3:K3020)))</f>
        <v/>
      </c>
      <c r="N3021" s="0" t="str">
        <f aca="false">IF(ISBLANK(A3021),"",IF(H3022=0,NETWORKDAYS($H$3,H3021,holiday!$B$2:$B$10),IF(DAY(H3021)&lt;DAY(H3022),NETWORKDAYS($H$3,H3021,holiday!$B$2:$B$10),0)))</f>
        <v/>
      </c>
      <c r="O3021" s="0" t="str">
        <f aca="false">IF(ISBLANK(A3021),"",SUMIF($A$3:$A3021,O$2,$B$3:$B3021))</f>
        <v/>
      </c>
      <c r="P3021" s="0" t="str">
        <f aca="false">IF(ISBLANK(A3021),"",SUMIF($A$3:$A3021,P$2,$B$3:$B3021))</f>
        <v/>
      </c>
      <c r="Q3021" s="0" t="str">
        <f aca="false">IF(ISBLANK(A3021),"",SUMIF($A$3:$A3021,Q$2,$B$3:$B3021))</f>
        <v/>
      </c>
      <c r="R3021" s="0" t="str">
        <f aca="false">IF(ISBLANK(A3021),"",SUMIF($A$3:$A3021,R$2,$B$3:$B3021))</f>
        <v/>
      </c>
      <c r="T3021" s="9" t="str">
        <f aca="false">IF(ISBLANK(A3021),"",IF($A3021=T$2,$C3021,T3020))</f>
        <v/>
      </c>
      <c r="U3021" s="9" t="str">
        <f aca="false">IF(ISBLANK(A3021),"",IF($A3021=U$2,$C3021,U3020))</f>
        <v/>
      </c>
      <c r="V3021" s="9" t="str">
        <f aca="false">IF(ISBLANK(A3021),"",IF($A3021=V$2,$C3021,V3020))</f>
        <v/>
      </c>
      <c r="W3021" s="9" t="str">
        <f aca="false">IF(ISBLANK(A3021),"",IF($A3021=W$2,$C3021,W3020))</f>
        <v/>
      </c>
    </row>
    <row r="3022" customFormat="false" ht="14.1" hidden="false" customHeight="false" outlineLevel="0" collapsed="false">
      <c r="H3022" s="8" t="n">
        <f aca="false">IF(ISBLANK(D3022),,LEFT(D3022,LEN(D3022)-6)*1)</f>
        <v>0</v>
      </c>
      <c r="I3022" s="9" t="str">
        <f aca="false">IF(ISBLANK(A3022),"",-B3022*C3022)</f>
        <v/>
      </c>
      <c r="J3022" s="9" t="str">
        <f aca="false">IF(ISBLANK(A3022),"",-SUM(I$3:I3022))</f>
        <v/>
      </c>
      <c r="K3022" s="9" t="str">
        <f aca="false">IF(ISBLANK(A3022),"",SUMPRODUCT(O3022:R3022,T3022:W3022)-J3022)</f>
        <v/>
      </c>
      <c r="L3022" s="5" t="str">
        <f aca="false">IF(ISBLANK(A3022),"",K3022/$M$1)</f>
        <v/>
      </c>
      <c r="M3022" s="5" t="str">
        <f aca="false">IF(ISBLANK(A3022),"",K3022/($M$1+SUM(K$3:K3021)))</f>
        <v/>
      </c>
      <c r="N3022" s="0" t="str">
        <f aca="false">IF(ISBLANK(A3022),"",IF(H3023=0,NETWORKDAYS($H$3,H3022,holiday!$B$2:$B$10),IF(DAY(H3022)&lt;DAY(H3023),NETWORKDAYS($H$3,H3022,holiday!$B$2:$B$10),0)))</f>
        <v/>
      </c>
      <c r="O3022" s="0" t="str">
        <f aca="false">IF(ISBLANK(A3022),"",SUMIF($A$3:$A3022,O$2,$B$3:$B3022))</f>
        <v/>
      </c>
      <c r="P3022" s="0" t="str">
        <f aca="false">IF(ISBLANK(A3022),"",SUMIF($A$3:$A3022,P$2,$B$3:$B3022))</f>
        <v/>
      </c>
      <c r="Q3022" s="0" t="str">
        <f aca="false">IF(ISBLANK(A3022),"",SUMIF($A$3:$A3022,Q$2,$B$3:$B3022))</f>
        <v/>
      </c>
      <c r="R3022" s="0" t="str">
        <f aca="false">IF(ISBLANK(A3022),"",SUMIF($A$3:$A3022,R$2,$B$3:$B3022))</f>
        <v/>
      </c>
      <c r="T3022" s="9" t="str">
        <f aca="false">IF(ISBLANK(A3022),"",IF($A3022=T$2,$C3022,T3021))</f>
        <v/>
      </c>
      <c r="U3022" s="9" t="str">
        <f aca="false">IF(ISBLANK(A3022),"",IF($A3022=U$2,$C3022,U3021))</f>
        <v/>
      </c>
      <c r="V3022" s="9" t="str">
        <f aca="false">IF(ISBLANK(A3022),"",IF($A3022=V$2,$C3022,V3021))</f>
        <v/>
      </c>
      <c r="W3022" s="9" t="str">
        <f aca="false">IF(ISBLANK(A3022),"",IF($A3022=W$2,$C3022,W3021))</f>
        <v/>
      </c>
    </row>
    <row r="3023" customFormat="false" ht="14.1" hidden="false" customHeight="false" outlineLevel="0" collapsed="false">
      <c r="H3023" s="8" t="n">
        <f aca="false">IF(ISBLANK(D3023),,LEFT(D3023,LEN(D3023)-6)*1)</f>
        <v>0</v>
      </c>
      <c r="I3023" s="9" t="str">
        <f aca="false">IF(ISBLANK(A3023),"",-B3023*C3023)</f>
        <v/>
      </c>
      <c r="J3023" s="9" t="str">
        <f aca="false">IF(ISBLANK(A3023),"",-SUM(I$3:I3023))</f>
        <v/>
      </c>
      <c r="K3023" s="9" t="str">
        <f aca="false">IF(ISBLANK(A3023),"",SUMPRODUCT(O3023:R3023,T3023:W3023)-J3023)</f>
        <v/>
      </c>
      <c r="L3023" s="5" t="str">
        <f aca="false">IF(ISBLANK(A3023),"",K3023/$M$1)</f>
        <v/>
      </c>
      <c r="M3023" s="5" t="str">
        <f aca="false">IF(ISBLANK(A3023),"",K3023/($M$1+SUM(K$3:K3022)))</f>
        <v/>
      </c>
      <c r="N3023" s="0" t="str">
        <f aca="false">IF(ISBLANK(A3023),"",IF(H3024=0,NETWORKDAYS($H$3,H3023,holiday!$B$2:$B$10),IF(DAY(H3023)&lt;DAY(H3024),NETWORKDAYS($H$3,H3023,holiday!$B$2:$B$10),0)))</f>
        <v/>
      </c>
      <c r="O3023" s="0" t="str">
        <f aca="false">IF(ISBLANK(A3023),"",SUMIF($A$3:$A3023,O$2,$B$3:$B3023))</f>
        <v/>
      </c>
      <c r="P3023" s="0" t="str">
        <f aca="false">IF(ISBLANK(A3023),"",SUMIF($A$3:$A3023,P$2,$B$3:$B3023))</f>
        <v/>
      </c>
      <c r="Q3023" s="0" t="str">
        <f aca="false">IF(ISBLANK(A3023),"",SUMIF($A$3:$A3023,Q$2,$B$3:$B3023))</f>
        <v/>
      </c>
      <c r="R3023" s="0" t="str">
        <f aca="false">IF(ISBLANK(A3023),"",SUMIF($A$3:$A3023,R$2,$B$3:$B3023))</f>
        <v/>
      </c>
      <c r="T3023" s="9" t="str">
        <f aca="false">IF(ISBLANK(A3023),"",IF($A3023=T$2,$C3023,T3022))</f>
        <v/>
      </c>
      <c r="U3023" s="9" t="str">
        <f aca="false">IF(ISBLANK(A3023),"",IF($A3023=U$2,$C3023,U3022))</f>
        <v/>
      </c>
      <c r="V3023" s="9" t="str">
        <f aca="false">IF(ISBLANK(A3023),"",IF($A3023=V$2,$C3023,V3022))</f>
        <v/>
      </c>
      <c r="W3023" s="9" t="str">
        <f aca="false">IF(ISBLANK(A3023),"",IF($A3023=W$2,$C3023,W3022))</f>
        <v/>
      </c>
    </row>
    <row r="3024" customFormat="false" ht="14.1" hidden="false" customHeight="false" outlineLevel="0" collapsed="false">
      <c r="H3024" s="8" t="n">
        <f aca="false">IF(ISBLANK(D3024),,LEFT(D3024,LEN(D3024)-6)*1)</f>
        <v>0</v>
      </c>
      <c r="I3024" s="9" t="str">
        <f aca="false">IF(ISBLANK(A3024),"",-B3024*C3024)</f>
        <v/>
      </c>
      <c r="J3024" s="9" t="str">
        <f aca="false">IF(ISBLANK(A3024),"",-SUM(I$3:I3024))</f>
        <v/>
      </c>
      <c r="K3024" s="9" t="str">
        <f aca="false">IF(ISBLANK(A3024),"",SUMPRODUCT(O3024:R3024,T3024:W3024)-J3024)</f>
        <v/>
      </c>
      <c r="L3024" s="5" t="str">
        <f aca="false">IF(ISBLANK(A3024),"",K3024/$M$1)</f>
        <v/>
      </c>
      <c r="M3024" s="5" t="str">
        <f aca="false">IF(ISBLANK(A3024),"",K3024/($M$1+SUM(K$3:K3023)))</f>
        <v/>
      </c>
      <c r="N3024" s="0" t="str">
        <f aca="false">IF(ISBLANK(A3024),"",IF(H3025=0,NETWORKDAYS($H$3,H3024,holiday!$B$2:$B$10),IF(DAY(H3024)&lt;DAY(H3025),NETWORKDAYS($H$3,H3024,holiday!$B$2:$B$10),0)))</f>
        <v/>
      </c>
      <c r="O3024" s="0" t="str">
        <f aca="false">IF(ISBLANK(A3024),"",SUMIF($A$3:$A3024,O$2,$B$3:$B3024))</f>
        <v/>
      </c>
      <c r="P3024" s="0" t="str">
        <f aca="false">IF(ISBLANK(A3024),"",SUMIF($A$3:$A3024,P$2,$B$3:$B3024))</f>
        <v/>
      </c>
      <c r="Q3024" s="0" t="str">
        <f aca="false">IF(ISBLANK(A3024),"",SUMIF($A$3:$A3024,Q$2,$B$3:$B3024))</f>
        <v/>
      </c>
      <c r="R3024" s="0" t="str">
        <f aca="false">IF(ISBLANK(A3024),"",SUMIF($A$3:$A3024,R$2,$B$3:$B3024))</f>
        <v/>
      </c>
      <c r="T3024" s="9" t="str">
        <f aca="false">IF(ISBLANK(A3024),"",IF($A3024=T$2,$C3024,T3023))</f>
        <v/>
      </c>
      <c r="U3024" s="9" t="str">
        <f aca="false">IF(ISBLANK(A3024),"",IF($A3024=U$2,$C3024,U3023))</f>
        <v/>
      </c>
      <c r="V3024" s="9" t="str">
        <f aca="false">IF(ISBLANK(A3024),"",IF($A3024=V$2,$C3024,V3023))</f>
        <v/>
      </c>
      <c r="W3024" s="9" t="str">
        <f aca="false">IF(ISBLANK(A3024),"",IF($A3024=W$2,$C3024,W3023))</f>
        <v/>
      </c>
    </row>
    <row r="3025" customFormat="false" ht="14.1" hidden="false" customHeight="false" outlineLevel="0" collapsed="false">
      <c r="H3025" s="8" t="n">
        <f aca="false">IF(ISBLANK(D3025),,LEFT(D3025,LEN(D3025)-6)*1)</f>
        <v>0</v>
      </c>
      <c r="I3025" s="9" t="str">
        <f aca="false">IF(ISBLANK(A3025),"",-B3025*C3025)</f>
        <v/>
      </c>
      <c r="J3025" s="9" t="str">
        <f aca="false">IF(ISBLANK(A3025),"",-SUM(I$3:I3025))</f>
        <v/>
      </c>
      <c r="K3025" s="9" t="str">
        <f aca="false">IF(ISBLANK(A3025),"",SUMPRODUCT(O3025:R3025,T3025:W3025)-J3025)</f>
        <v/>
      </c>
      <c r="L3025" s="5" t="str">
        <f aca="false">IF(ISBLANK(A3025),"",K3025/$M$1)</f>
        <v/>
      </c>
      <c r="M3025" s="5" t="str">
        <f aca="false">IF(ISBLANK(A3025),"",K3025/($M$1+SUM(K$3:K3024)))</f>
        <v/>
      </c>
      <c r="N3025" s="0" t="str">
        <f aca="false">IF(ISBLANK(A3025),"",IF(H3026=0,NETWORKDAYS($H$3,H3025,holiday!$B$2:$B$10),IF(DAY(H3025)&lt;DAY(H3026),NETWORKDAYS($H$3,H3025,holiday!$B$2:$B$10),0)))</f>
        <v/>
      </c>
      <c r="O3025" s="0" t="str">
        <f aca="false">IF(ISBLANK(A3025),"",SUMIF($A$3:$A3025,O$2,$B$3:$B3025))</f>
        <v/>
      </c>
      <c r="P3025" s="0" t="str">
        <f aca="false">IF(ISBLANK(A3025),"",SUMIF($A$3:$A3025,P$2,$B$3:$B3025))</f>
        <v/>
      </c>
      <c r="Q3025" s="0" t="str">
        <f aca="false">IF(ISBLANK(A3025),"",SUMIF($A$3:$A3025,Q$2,$B$3:$B3025))</f>
        <v/>
      </c>
      <c r="R3025" s="0" t="str">
        <f aca="false">IF(ISBLANK(A3025),"",SUMIF($A$3:$A3025,R$2,$B$3:$B3025))</f>
        <v/>
      </c>
      <c r="T3025" s="9" t="str">
        <f aca="false">IF(ISBLANK(A3025),"",IF($A3025=T$2,$C3025,T3024))</f>
        <v/>
      </c>
      <c r="U3025" s="9" t="str">
        <f aca="false">IF(ISBLANK(A3025),"",IF($A3025=U$2,$C3025,U3024))</f>
        <v/>
      </c>
      <c r="V3025" s="9" t="str">
        <f aca="false">IF(ISBLANK(A3025),"",IF($A3025=V$2,$C3025,V3024))</f>
        <v/>
      </c>
      <c r="W3025" s="9" t="str">
        <f aca="false">IF(ISBLANK(A3025),"",IF($A3025=W$2,$C3025,W3024))</f>
        <v/>
      </c>
    </row>
    <row r="3026" customFormat="false" ht="14.1" hidden="false" customHeight="false" outlineLevel="0" collapsed="false">
      <c r="H3026" s="8" t="n">
        <f aca="false">IF(ISBLANK(D3026),,LEFT(D3026,LEN(D3026)-6)*1)</f>
        <v>0</v>
      </c>
      <c r="I3026" s="9" t="str">
        <f aca="false">IF(ISBLANK(A3026),"",-B3026*C3026)</f>
        <v/>
      </c>
      <c r="J3026" s="9" t="str">
        <f aca="false">IF(ISBLANK(A3026),"",-SUM(I$3:I3026))</f>
        <v/>
      </c>
      <c r="K3026" s="9" t="str">
        <f aca="false">IF(ISBLANK(A3026),"",SUMPRODUCT(O3026:R3026,T3026:W3026)-J3026)</f>
        <v/>
      </c>
      <c r="L3026" s="5" t="str">
        <f aca="false">IF(ISBLANK(A3026),"",K3026/$M$1)</f>
        <v/>
      </c>
      <c r="M3026" s="5" t="str">
        <f aca="false">IF(ISBLANK(A3026),"",K3026/($M$1+SUM(K$3:K3025)))</f>
        <v/>
      </c>
      <c r="N3026" s="0" t="str">
        <f aca="false">IF(ISBLANK(A3026),"",IF(H3027=0,NETWORKDAYS($H$3,H3026,holiday!$B$2:$B$10),IF(DAY(H3026)&lt;DAY(H3027),NETWORKDAYS($H$3,H3026,holiday!$B$2:$B$10),0)))</f>
        <v/>
      </c>
      <c r="O3026" s="0" t="str">
        <f aca="false">IF(ISBLANK(A3026),"",SUMIF($A$3:$A3026,O$2,$B$3:$B3026))</f>
        <v/>
      </c>
      <c r="P3026" s="0" t="str">
        <f aca="false">IF(ISBLANK(A3026),"",SUMIF($A$3:$A3026,P$2,$B$3:$B3026))</f>
        <v/>
      </c>
      <c r="Q3026" s="0" t="str">
        <f aca="false">IF(ISBLANK(A3026),"",SUMIF($A$3:$A3026,Q$2,$B$3:$B3026))</f>
        <v/>
      </c>
      <c r="R3026" s="0" t="str">
        <f aca="false">IF(ISBLANK(A3026),"",SUMIF($A$3:$A3026,R$2,$B$3:$B3026))</f>
        <v/>
      </c>
      <c r="T3026" s="9" t="str">
        <f aca="false">IF(ISBLANK(A3026),"",IF($A3026=T$2,$C3026,T3025))</f>
        <v/>
      </c>
      <c r="U3026" s="9" t="str">
        <f aca="false">IF(ISBLANK(A3026),"",IF($A3026=U$2,$C3026,U3025))</f>
        <v/>
      </c>
      <c r="V3026" s="9" t="str">
        <f aca="false">IF(ISBLANK(A3026),"",IF($A3026=V$2,$C3026,V3025))</f>
        <v/>
      </c>
      <c r="W3026" s="9" t="str">
        <f aca="false">IF(ISBLANK(A3026),"",IF($A3026=W$2,$C3026,W3025))</f>
        <v/>
      </c>
    </row>
    <row r="3027" customFormat="false" ht="14.1" hidden="false" customHeight="false" outlineLevel="0" collapsed="false">
      <c r="H3027" s="8" t="n">
        <f aca="false">IF(ISBLANK(D3027),,LEFT(D3027,LEN(D3027)-6)*1)</f>
        <v>0</v>
      </c>
      <c r="I3027" s="9" t="str">
        <f aca="false">IF(ISBLANK(A3027),"",-B3027*C3027)</f>
        <v/>
      </c>
      <c r="J3027" s="9" t="str">
        <f aca="false">IF(ISBLANK(A3027),"",-SUM(I$3:I3027))</f>
        <v/>
      </c>
      <c r="K3027" s="9" t="str">
        <f aca="false">IF(ISBLANK(A3027),"",SUMPRODUCT(O3027:R3027,T3027:W3027)-J3027)</f>
        <v/>
      </c>
      <c r="L3027" s="5" t="str">
        <f aca="false">IF(ISBLANK(A3027),"",K3027/$M$1)</f>
        <v/>
      </c>
      <c r="M3027" s="5" t="str">
        <f aca="false">IF(ISBLANK(A3027),"",K3027/($M$1+SUM(K$3:K3026)))</f>
        <v/>
      </c>
      <c r="N3027" s="0" t="str">
        <f aca="false">IF(ISBLANK(A3027),"",IF(H3028=0,NETWORKDAYS($H$3,H3027,holiday!$B$2:$B$10),IF(DAY(H3027)&lt;DAY(H3028),NETWORKDAYS($H$3,H3027,holiday!$B$2:$B$10),0)))</f>
        <v/>
      </c>
      <c r="O3027" s="0" t="str">
        <f aca="false">IF(ISBLANK(A3027),"",SUMIF($A$3:$A3027,O$2,$B$3:$B3027))</f>
        <v/>
      </c>
      <c r="P3027" s="0" t="str">
        <f aca="false">IF(ISBLANK(A3027),"",SUMIF($A$3:$A3027,P$2,$B$3:$B3027))</f>
        <v/>
      </c>
      <c r="Q3027" s="0" t="str">
        <f aca="false">IF(ISBLANK(A3027),"",SUMIF($A$3:$A3027,Q$2,$B$3:$B3027))</f>
        <v/>
      </c>
      <c r="R3027" s="0" t="str">
        <f aca="false">IF(ISBLANK(A3027),"",SUMIF($A$3:$A3027,R$2,$B$3:$B3027))</f>
        <v/>
      </c>
      <c r="T3027" s="9" t="str">
        <f aca="false">IF(ISBLANK(A3027),"",IF($A3027=T$2,$C3027,T3026))</f>
        <v/>
      </c>
      <c r="U3027" s="9" t="str">
        <f aca="false">IF(ISBLANK(A3027),"",IF($A3027=U$2,$C3027,U3026))</f>
        <v/>
      </c>
      <c r="V3027" s="9" t="str">
        <f aca="false">IF(ISBLANK(A3027),"",IF($A3027=V$2,$C3027,V3026))</f>
        <v/>
      </c>
      <c r="W3027" s="9" t="str">
        <f aca="false">IF(ISBLANK(A3027),"",IF($A3027=W$2,$C3027,W3026))</f>
        <v/>
      </c>
    </row>
    <row r="3028" customFormat="false" ht="14.1" hidden="false" customHeight="false" outlineLevel="0" collapsed="false">
      <c r="H3028" s="8" t="n">
        <f aca="false">IF(ISBLANK(D3028),,LEFT(D3028,LEN(D3028)-6)*1)</f>
        <v>0</v>
      </c>
      <c r="I3028" s="9" t="str">
        <f aca="false">IF(ISBLANK(A3028),"",-B3028*C3028)</f>
        <v/>
      </c>
      <c r="J3028" s="9" t="str">
        <f aca="false">IF(ISBLANK(A3028),"",-SUM(I$3:I3028))</f>
        <v/>
      </c>
      <c r="K3028" s="9" t="str">
        <f aca="false">IF(ISBLANK(A3028),"",SUMPRODUCT(O3028:R3028,T3028:W3028)-J3028)</f>
        <v/>
      </c>
      <c r="L3028" s="5" t="str">
        <f aca="false">IF(ISBLANK(A3028),"",K3028/$M$1)</f>
        <v/>
      </c>
      <c r="M3028" s="5" t="str">
        <f aca="false">IF(ISBLANK(A3028),"",K3028/($M$1+SUM(K$3:K3027)))</f>
        <v/>
      </c>
      <c r="N3028" s="0" t="str">
        <f aca="false">IF(ISBLANK(A3028),"",IF(H3029=0,NETWORKDAYS($H$3,H3028,holiday!$B$2:$B$10),IF(DAY(H3028)&lt;DAY(H3029),NETWORKDAYS($H$3,H3028,holiday!$B$2:$B$10),0)))</f>
        <v/>
      </c>
      <c r="O3028" s="0" t="str">
        <f aca="false">IF(ISBLANK(A3028),"",SUMIF($A$3:$A3028,O$2,$B$3:$B3028))</f>
        <v/>
      </c>
      <c r="P3028" s="0" t="str">
        <f aca="false">IF(ISBLANK(A3028),"",SUMIF($A$3:$A3028,P$2,$B$3:$B3028))</f>
        <v/>
      </c>
      <c r="Q3028" s="0" t="str">
        <f aca="false">IF(ISBLANK(A3028),"",SUMIF($A$3:$A3028,Q$2,$B$3:$B3028))</f>
        <v/>
      </c>
      <c r="R3028" s="0" t="str">
        <f aca="false">IF(ISBLANK(A3028),"",SUMIF($A$3:$A3028,R$2,$B$3:$B3028))</f>
        <v/>
      </c>
      <c r="T3028" s="9" t="str">
        <f aca="false">IF(ISBLANK(A3028),"",IF($A3028=T$2,$C3028,T3027))</f>
        <v/>
      </c>
      <c r="U3028" s="9" t="str">
        <f aca="false">IF(ISBLANK(A3028),"",IF($A3028=U$2,$C3028,U3027))</f>
        <v/>
      </c>
      <c r="V3028" s="9" t="str">
        <f aca="false">IF(ISBLANK(A3028),"",IF($A3028=V$2,$C3028,V3027))</f>
        <v/>
      </c>
      <c r="W3028" s="9" t="str">
        <f aca="false">IF(ISBLANK(A3028),"",IF($A3028=W$2,$C3028,W3027))</f>
        <v/>
      </c>
    </row>
    <row r="3029" customFormat="false" ht="14.1" hidden="false" customHeight="false" outlineLevel="0" collapsed="false">
      <c r="H3029" s="8" t="n">
        <f aca="false">IF(ISBLANK(D3029),,LEFT(D3029,LEN(D3029)-6)*1)</f>
        <v>0</v>
      </c>
      <c r="I3029" s="9" t="str">
        <f aca="false">IF(ISBLANK(A3029),"",-B3029*C3029)</f>
        <v/>
      </c>
      <c r="J3029" s="9" t="str">
        <f aca="false">IF(ISBLANK(A3029),"",-SUM(I$3:I3029))</f>
        <v/>
      </c>
      <c r="K3029" s="9" t="str">
        <f aca="false">IF(ISBLANK(A3029),"",SUMPRODUCT(O3029:R3029,T3029:W3029)-J3029)</f>
        <v/>
      </c>
      <c r="L3029" s="5" t="str">
        <f aca="false">IF(ISBLANK(A3029),"",K3029/$M$1)</f>
        <v/>
      </c>
      <c r="M3029" s="5" t="str">
        <f aca="false">IF(ISBLANK(A3029),"",K3029/($M$1+SUM(K$3:K3028)))</f>
        <v/>
      </c>
      <c r="N3029" s="0" t="str">
        <f aca="false">IF(ISBLANK(A3029),"",IF(H3030=0,NETWORKDAYS($H$3,H3029,holiday!$B$2:$B$10),IF(DAY(H3029)&lt;DAY(H3030),NETWORKDAYS($H$3,H3029,holiday!$B$2:$B$10),0)))</f>
        <v/>
      </c>
      <c r="O3029" s="0" t="str">
        <f aca="false">IF(ISBLANK(A3029),"",SUMIF($A$3:$A3029,O$2,$B$3:$B3029))</f>
        <v/>
      </c>
      <c r="P3029" s="0" t="str">
        <f aca="false">IF(ISBLANK(A3029),"",SUMIF($A$3:$A3029,P$2,$B$3:$B3029))</f>
        <v/>
      </c>
      <c r="Q3029" s="0" t="str">
        <f aca="false">IF(ISBLANK(A3029),"",SUMIF($A$3:$A3029,Q$2,$B$3:$B3029))</f>
        <v/>
      </c>
      <c r="R3029" s="0" t="str">
        <f aca="false">IF(ISBLANK(A3029),"",SUMIF($A$3:$A3029,R$2,$B$3:$B3029))</f>
        <v/>
      </c>
      <c r="T3029" s="9" t="str">
        <f aca="false">IF(ISBLANK(A3029),"",IF($A3029=T$2,$C3029,T3028))</f>
        <v/>
      </c>
      <c r="U3029" s="9" t="str">
        <f aca="false">IF(ISBLANK(A3029),"",IF($A3029=U$2,$C3029,U3028))</f>
        <v/>
      </c>
      <c r="V3029" s="9" t="str">
        <f aca="false">IF(ISBLANK(A3029),"",IF($A3029=V$2,$C3029,V3028))</f>
        <v/>
      </c>
      <c r="W3029" s="9" t="str">
        <f aca="false">IF(ISBLANK(A3029),"",IF($A3029=W$2,$C3029,W3028))</f>
        <v/>
      </c>
    </row>
    <row r="3030" customFormat="false" ht="14.1" hidden="false" customHeight="false" outlineLevel="0" collapsed="false">
      <c r="H3030" s="8" t="n">
        <f aca="false">IF(ISBLANK(D3030),,LEFT(D3030,LEN(D3030)-6)*1)</f>
        <v>0</v>
      </c>
      <c r="I3030" s="9" t="str">
        <f aca="false">IF(ISBLANK(A3030),"",-B3030*C3030)</f>
        <v/>
      </c>
      <c r="J3030" s="9" t="str">
        <f aca="false">IF(ISBLANK(A3030),"",-SUM(I$3:I3030))</f>
        <v/>
      </c>
      <c r="K3030" s="9" t="str">
        <f aca="false">IF(ISBLANK(A3030),"",SUMPRODUCT(O3030:R3030,T3030:W3030)-J3030)</f>
        <v/>
      </c>
      <c r="L3030" s="5" t="str">
        <f aca="false">IF(ISBLANK(A3030),"",K3030/$M$1)</f>
        <v/>
      </c>
      <c r="M3030" s="5" t="str">
        <f aca="false">IF(ISBLANK(A3030),"",K3030/($M$1+SUM(K$3:K3029)))</f>
        <v/>
      </c>
      <c r="N3030" s="0" t="str">
        <f aca="false">IF(ISBLANK(A3030),"",IF(H3031=0,NETWORKDAYS($H$3,H3030,holiday!$B$2:$B$10),IF(DAY(H3030)&lt;DAY(H3031),NETWORKDAYS($H$3,H3030,holiday!$B$2:$B$10),0)))</f>
        <v/>
      </c>
      <c r="O3030" s="0" t="str">
        <f aca="false">IF(ISBLANK(A3030),"",SUMIF($A$3:$A3030,O$2,$B$3:$B3030))</f>
        <v/>
      </c>
      <c r="P3030" s="0" t="str">
        <f aca="false">IF(ISBLANK(A3030),"",SUMIF($A$3:$A3030,P$2,$B$3:$B3030))</f>
        <v/>
      </c>
      <c r="Q3030" s="0" t="str">
        <f aca="false">IF(ISBLANK(A3030),"",SUMIF($A$3:$A3030,Q$2,$B$3:$B3030))</f>
        <v/>
      </c>
      <c r="R3030" s="0" t="str">
        <f aca="false">IF(ISBLANK(A3030),"",SUMIF($A$3:$A3030,R$2,$B$3:$B3030))</f>
        <v/>
      </c>
      <c r="T3030" s="9" t="str">
        <f aca="false">IF(ISBLANK(A3030),"",IF($A3030=T$2,$C3030,T3029))</f>
        <v/>
      </c>
      <c r="U3030" s="9" t="str">
        <f aca="false">IF(ISBLANK(A3030),"",IF($A3030=U$2,$C3030,U3029))</f>
        <v/>
      </c>
      <c r="V3030" s="9" t="str">
        <f aca="false">IF(ISBLANK(A3030),"",IF($A3030=V$2,$C3030,V3029))</f>
        <v/>
      </c>
      <c r="W3030" s="9" t="str">
        <f aca="false">IF(ISBLANK(A3030),"",IF($A3030=W$2,$C3030,W3029))</f>
        <v/>
      </c>
    </row>
    <row r="3031" customFormat="false" ht="14.1" hidden="false" customHeight="false" outlineLevel="0" collapsed="false">
      <c r="H3031" s="8" t="n">
        <f aca="false">IF(ISBLANK(D3031),,LEFT(D3031,LEN(D3031)-6)*1)</f>
        <v>0</v>
      </c>
      <c r="I3031" s="9" t="str">
        <f aca="false">IF(ISBLANK(A3031),"",-B3031*C3031)</f>
        <v/>
      </c>
      <c r="J3031" s="9" t="str">
        <f aca="false">IF(ISBLANK(A3031),"",-SUM(I$3:I3031))</f>
        <v/>
      </c>
      <c r="K3031" s="9" t="str">
        <f aca="false">IF(ISBLANK(A3031),"",SUMPRODUCT(O3031:R3031,T3031:W3031)-J3031)</f>
        <v/>
      </c>
      <c r="L3031" s="5" t="str">
        <f aca="false">IF(ISBLANK(A3031),"",K3031/$M$1)</f>
        <v/>
      </c>
      <c r="M3031" s="5" t="str">
        <f aca="false">IF(ISBLANK(A3031),"",K3031/($M$1+SUM(K$3:K3030)))</f>
        <v/>
      </c>
      <c r="N3031" s="0" t="str">
        <f aca="false">IF(ISBLANK(A3031),"",IF(H3032=0,NETWORKDAYS($H$3,H3031,holiday!$B$2:$B$10),IF(DAY(H3031)&lt;DAY(H3032),NETWORKDAYS($H$3,H3031,holiday!$B$2:$B$10),0)))</f>
        <v/>
      </c>
      <c r="O3031" s="0" t="str">
        <f aca="false">IF(ISBLANK(A3031),"",SUMIF($A$3:$A3031,O$2,$B$3:$B3031))</f>
        <v/>
      </c>
      <c r="P3031" s="0" t="str">
        <f aca="false">IF(ISBLANK(A3031),"",SUMIF($A$3:$A3031,P$2,$B$3:$B3031))</f>
        <v/>
      </c>
      <c r="Q3031" s="0" t="str">
        <f aca="false">IF(ISBLANK(A3031),"",SUMIF($A$3:$A3031,Q$2,$B$3:$B3031))</f>
        <v/>
      </c>
      <c r="R3031" s="0" t="str">
        <f aca="false">IF(ISBLANK(A3031),"",SUMIF($A$3:$A3031,R$2,$B$3:$B3031))</f>
        <v/>
      </c>
      <c r="T3031" s="9" t="str">
        <f aca="false">IF(ISBLANK(A3031),"",IF($A3031=T$2,$C3031,T3030))</f>
        <v/>
      </c>
      <c r="U3031" s="9" t="str">
        <f aca="false">IF(ISBLANK(A3031),"",IF($A3031=U$2,$C3031,U3030))</f>
        <v/>
      </c>
      <c r="V3031" s="9" t="str">
        <f aca="false">IF(ISBLANK(A3031),"",IF($A3031=V$2,$C3031,V3030))</f>
        <v/>
      </c>
      <c r="W3031" s="9" t="str">
        <f aca="false">IF(ISBLANK(A3031),"",IF($A3031=W$2,$C3031,W3030))</f>
        <v/>
      </c>
    </row>
    <row r="3032" customFormat="false" ht="14.1" hidden="false" customHeight="false" outlineLevel="0" collapsed="false">
      <c r="H3032" s="8" t="n">
        <f aca="false">IF(ISBLANK(D3032),,LEFT(D3032,LEN(D3032)-6)*1)</f>
        <v>0</v>
      </c>
      <c r="I3032" s="9" t="str">
        <f aca="false">IF(ISBLANK(A3032),"",-B3032*C3032)</f>
        <v/>
      </c>
      <c r="J3032" s="9" t="str">
        <f aca="false">IF(ISBLANK(A3032),"",-SUM(I$3:I3032))</f>
        <v/>
      </c>
      <c r="K3032" s="9" t="str">
        <f aca="false">IF(ISBLANK(A3032),"",SUMPRODUCT(O3032:R3032,T3032:W3032)-J3032)</f>
        <v/>
      </c>
      <c r="L3032" s="5" t="str">
        <f aca="false">IF(ISBLANK(A3032),"",K3032/$M$1)</f>
        <v/>
      </c>
      <c r="M3032" s="5" t="str">
        <f aca="false">IF(ISBLANK(A3032),"",K3032/($M$1+SUM(K$3:K3031)))</f>
        <v/>
      </c>
      <c r="N3032" s="0" t="str">
        <f aca="false">IF(ISBLANK(A3032),"",IF(H3033=0,NETWORKDAYS($H$3,H3032,holiday!$B$2:$B$10),IF(DAY(H3032)&lt;DAY(H3033),NETWORKDAYS($H$3,H3032,holiday!$B$2:$B$10),0)))</f>
        <v/>
      </c>
      <c r="O3032" s="0" t="str">
        <f aca="false">IF(ISBLANK(A3032),"",SUMIF($A$3:$A3032,O$2,$B$3:$B3032))</f>
        <v/>
      </c>
      <c r="P3032" s="0" t="str">
        <f aca="false">IF(ISBLANK(A3032),"",SUMIF($A$3:$A3032,P$2,$B$3:$B3032))</f>
        <v/>
      </c>
      <c r="Q3032" s="0" t="str">
        <f aca="false">IF(ISBLANK(A3032),"",SUMIF($A$3:$A3032,Q$2,$B$3:$B3032))</f>
        <v/>
      </c>
      <c r="R3032" s="0" t="str">
        <f aca="false">IF(ISBLANK(A3032),"",SUMIF($A$3:$A3032,R$2,$B$3:$B3032))</f>
        <v/>
      </c>
      <c r="T3032" s="9" t="str">
        <f aca="false">IF(ISBLANK(A3032),"",IF($A3032=T$2,$C3032,T3031))</f>
        <v/>
      </c>
      <c r="U3032" s="9" t="str">
        <f aca="false">IF(ISBLANK(A3032),"",IF($A3032=U$2,$C3032,U3031))</f>
        <v/>
      </c>
      <c r="V3032" s="9" t="str">
        <f aca="false">IF(ISBLANK(A3032),"",IF($A3032=V$2,$C3032,V3031))</f>
        <v/>
      </c>
      <c r="W3032" s="9" t="str">
        <f aca="false">IF(ISBLANK(A3032),"",IF($A3032=W$2,$C3032,W3031))</f>
        <v/>
      </c>
    </row>
    <row r="3033" customFormat="false" ht="14.1" hidden="false" customHeight="false" outlineLevel="0" collapsed="false">
      <c r="H3033" s="8" t="n">
        <f aca="false">IF(ISBLANK(D3033),,LEFT(D3033,LEN(D3033)-6)*1)</f>
        <v>0</v>
      </c>
      <c r="I3033" s="9" t="str">
        <f aca="false">IF(ISBLANK(A3033),"",-B3033*C3033)</f>
        <v/>
      </c>
      <c r="J3033" s="9" t="str">
        <f aca="false">IF(ISBLANK(A3033),"",-SUM(I$3:I3033))</f>
        <v/>
      </c>
      <c r="K3033" s="9" t="str">
        <f aca="false">IF(ISBLANK(A3033),"",SUMPRODUCT(O3033:R3033,T3033:W3033)-J3033)</f>
        <v/>
      </c>
      <c r="L3033" s="5" t="str">
        <f aca="false">IF(ISBLANK(A3033),"",K3033/$M$1)</f>
        <v/>
      </c>
      <c r="M3033" s="5" t="str">
        <f aca="false">IF(ISBLANK(A3033),"",K3033/($M$1+SUM(K$3:K3032)))</f>
        <v/>
      </c>
      <c r="N3033" s="0" t="str">
        <f aca="false">IF(ISBLANK(A3033),"",IF(H3034=0,NETWORKDAYS($H$3,H3033,holiday!$B$2:$B$10),IF(DAY(H3033)&lt;DAY(H3034),NETWORKDAYS($H$3,H3033,holiday!$B$2:$B$10),0)))</f>
        <v/>
      </c>
      <c r="O3033" s="0" t="str">
        <f aca="false">IF(ISBLANK(A3033),"",SUMIF($A$3:$A3033,O$2,$B$3:$B3033))</f>
        <v/>
      </c>
      <c r="P3033" s="0" t="str">
        <f aca="false">IF(ISBLANK(A3033),"",SUMIF($A$3:$A3033,P$2,$B$3:$B3033))</f>
        <v/>
      </c>
      <c r="Q3033" s="0" t="str">
        <f aca="false">IF(ISBLANK(A3033),"",SUMIF($A$3:$A3033,Q$2,$B$3:$B3033))</f>
        <v/>
      </c>
      <c r="R3033" s="0" t="str">
        <f aca="false">IF(ISBLANK(A3033),"",SUMIF($A$3:$A3033,R$2,$B$3:$B3033))</f>
        <v/>
      </c>
      <c r="T3033" s="9" t="str">
        <f aca="false">IF(ISBLANK(A3033),"",IF($A3033=T$2,$C3033,T3032))</f>
        <v/>
      </c>
      <c r="U3033" s="9" t="str">
        <f aca="false">IF(ISBLANK(A3033),"",IF($A3033=U$2,$C3033,U3032))</f>
        <v/>
      </c>
      <c r="V3033" s="9" t="str">
        <f aca="false">IF(ISBLANK(A3033),"",IF($A3033=V$2,$C3033,V3032))</f>
        <v/>
      </c>
      <c r="W3033" s="9" t="str">
        <f aca="false">IF(ISBLANK(A3033),"",IF($A3033=W$2,$C3033,W3032))</f>
        <v/>
      </c>
    </row>
    <row r="3034" customFormat="false" ht="14.1" hidden="false" customHeight="false" outlineLevel="0" collapsed="false">
      <c r="H3034" s="8" t="n">
        <f aca="false">IF(ISBLANK(D3034),,LEFT(D3034,LEN(D3034)-6)*1)</f>
        <v>0</v>
      </c>
      <c r="I3034" s="9" t="str">
        <f aca="false">IF(ISBLANK(A3034),"",-B3034*C3034)</f>
        <v/>
      </c>
      <c r="J3034" s="9" t="str">
        <f aca="false">IF(ISBLANK(A3034),"",-SUM(I$3:I3034))</f>
        <v/>
      </c>
      <c r="K3034" s="9" t="str">
        <f aca="false">IF(ISBLANK(A3034),"",SUMPRODUCT(O3034:R3034,T3034:W3034)-J3034)</f>
        <v/>
      </c>
      <c r="L3034" s="5" t="str">
        <f aca="false">IF(ISBLANK(A3034),"",K3034/$M$1)</f>
        <v/>
      </c>
      <c r="M3034" s="5" t="str">
        <f aca="false">IF(ISBLANK(A3034),"",K3034/($M$1+SUM(K$3:K3033)))</f>
        <v/>
      </c>
      <c r="N3034" s="0" t="str">
        <f aca="false">IF(ISBLANK(A3034),"",IF(H3035=0,NETWORKDAYS($H$3,H3034,holiday!$B$2:$B$10),IF(DAY(H3034)&lt;DAY(H3035),NETWORKDAYS($H$3,H3034,holiday!$B$2:$B$10),0)))</f>
        <v/>
      </c>
      <c r="O3034" s="0" t="str">
        <f aca="false">IF(ISBLANK(A3034),"",SUMIF($A$3:$A3034,O$2,$B$3:$B3034))</f>
        <v/>
      </c>
      <c r="P3034" s="0" t="str">
        <f aca="false">IF(ISBLANK(A3034),"",SUMIF($A$3:$A3034,P$2,$B$3:$B3034))</f>
        <v/>
      </c>
      <c r="Q3034" s="0" t="str">
        <f aca="false">IF(ISBLANK(A3034),"",SUMIF($A$3:$A3034,Q$2,$B$3:$B3034))</f>
        <v/>
      </c>
      <c r="R3034" s="0" t="str">
        <f aca="false">IF(ISBLANK(A3034),"",SUMIF($A$3:$A3034,R$2,$B$3:$B3034))</f>
        <v/>
      </c>
      <c r="T3034" s="9" t="str">
        <f aca="false">IF(ISBLANK(A3034),"",IF($A3034=T$2,$C3034,T3033))</f>
        <v/>
      </c>
      <c r="U3034" s="9" t="str">
        <f aca="false">IF(ISBLANK(A3034),"",IF($A3034=U$2,$C3034,U3033))</f>
        <v/>
      </c>
      <c r="V3034" s="9" t="str">
        <f aca="false">IF(ISBLANK(A3034),"",IF($A3034=V$2,$C3034,V3033))</f>
        <v/>
      </c>
      <c r="W3034" s="9" t="str">
        <f aca="false">IF(ISBLANK(A3034),"",IF($A3034=W$2,$C3034,W3033))</f>
        <v/>
      </c>
    </row>
    <row r="3035" customFormat="false" ht="14.1" hidden="false" customHeight="false" outlineLevel="0" collapsed="false">
      <c r="H3035" s="8" t="n">
        <f aca="false">IF(ISBLANK(D3035),,LEFT(D3035,LEN(D3035)-6)*1)</f>
        <v>0</v>
      </c>
      <c r="I3035" s="9" t="str">
        <f aca="false">IF(ISBLANK(A3035),"",-B3035*C3035)</f>
        <v/>
      </c>
      <c r="J3035" s="9" t="str">
        <f aca="false">IF(ISBLANK(A3035),"",-SUM(I$3:I3035))</f>
        <v/>
      </c>
      <c r="K3035" s="9" t="str">
        <f aca="false">IF(ISBLANK(A3035),"",SUMPRODUCT(O3035:R3035,T3035:W3035)-J3035)</f>
        <v/>
      </c>
      <c r="L3035" s="5" t="str">
        <f aca="false">IF(ISBLANK(A3035),"",K3035/$M$1)</f>
        <v/>
      </c>
      <c r="M3035" s="5" t="str">
        <f aca="false">IF(ISBLANK(A3035),"",K3035/($M$1+SUM(K$3:K3034)))</f>
        <v/>
      </c>
      <c r="N3035" s="0" t="str">
        <f aca="false">IF(ISBLANK(A3035),"",IF(H3036=0,NETWORKDAYS($H$3,H3035,holiday!$B$2:$B$10),IF(DAY(H3035)&lt;DAY(H3036),NETWORKDAYS($H$3,H3035,holiday!$B$2:$B$10),0)))</f>
        <v/>
      </c>
      <c r="O3035" s="0" t="str">
        <f aca="false">IF(ISBLANK(A3035),"",SUMIF($A$3:$A3035,O$2,$B$3:$B3035))</f>
        <v/>
      </c>
      <c r="P3035" s="0" t="str">
        <f aca="false">IF(ISBLANK(A3035),"",SUMIF($A$3:$A3035,P$2,$B$3:$B3035))</f>
        <v/>
      </c>
      <c r="Q3035" s="0" t="str">
        <f aca="false">IF(ISBLANK(A3035),"",SUMIF($A$3:$A3035,Q$2,$B$3:$B3035))</f>
        <v/>
      </c>
      <c r="R3035" s="0" t="str">
        <f aca="false">IF(ISBLANK(A3035),"",SUMIF($A$3:$A3035,R$2,$B$3:$B3035))</f>
        <v/>
      </c>
      <c r="T3035" s="9" t="str">
        <f aca="false">IF(ISBLANK(A3035),"",IF($A3035=T$2,$C3035,T3034))</f>
        <v/>
      </c>
      <c r="U3035" s="9" t="str">
        <f aca="false">IF(ISBLANK(A3035),"",IF($A3035=U$2,$C3035,U3034))</f>
        <v/>
      </c>
      <c r="V3035" s="9" t="str">
        <f aca="false">IF(ISBLANK(A3035),"",IF($A3035=V$2,$C3035,V3034))</f>
        <v/>
      </c>
      <c r="W3035" s="9" t="str">
        <f aca="false">IF(ISBLANK(A3035),"",IF($A3035=W$2,$C3035,W3034))</f>
        <v/>
      </c>
    </row>
    <row r="3036" customFormat="false" ht="14.1" hidden="false" customHeight="false" outlineLevel="0" collapsed="false">
      <c r="H3036" s="8" t="n">
        <f aca="false">IF(ISBLANK(D3036),,LEFT(D3036,LEN(D3036)-6)*1)</f>
        <v>0</v>
      </c>
      <c r="I3036" s="9" t="str">
        <f aca="false">IF(ISBLANK(A3036),"",-B3036*C3036)</f>
        <v/>
      </c>
      <c r="J3036" s="9" t="str">
        <f aca="false">IF(ISBLANK(A3036),"",-SUM(I$3:I3036))</f>
        <v/>
      </c>
      <c r="K3036" s="9" t="str">
        <f aca="false">IF(ISBLANK(A3036),"",SUMPRODUCT(O3036:R3036,T3036:W3036)-J3036)</f>
        <v/>
      </c>
      <c r="L3036" s="5" t="str">
        <f aca="false">IF(ISBLANK(A3036),"",K3036/$M$1)</f>
        <v/>
      </c>
      <c r="M3036" s="5" t="str">
        <f aca="false">IF(ISBLANK(A3036),"",K3036/($M$1+SUM(K$3:K3035)))</f>
        <v/>
      </c>
      <c r="N3036" s="0" t="str">
        <f aca="false">IF(ISBLANK(A3036),"",IF(H3037=0,NETWORKDAYS($H$3,H3036,holiday!$B$2:$B$10),IF(DAY(H3036)&lt;DAY(H3037),NETWORKDAYS($H$3,H3036,holiday!$B$2:$B$10),0)))</f>
        <v/>
      </c>
      <c r="O3036" s="0" t="str">
        <f aca="false">IF(ISBLANK(A3036),"",SUMIF($A$3:$A3036,O$2,$B$3:$B3036))</f>
        <v/>
      </c>
      <c r="P3036" s="0" t="str">
        <f aca="false">IF(ISBLANK(A3036),"",SUMIF($A$3:$A3036,P$2,$B$3:$B3036))</f>
        <v/>
      </c>
      <c r="Q3036" s="0" t="str">
        <f aca="false">IF(ISBLANK(A3036),"",SUMIF($A$3:$A3036,Q$2,$B$3:$B3036))</f>
        <v/>
      </c>
      <c r="R3036" s="0" t="str">
        <f aca="false">IF(ISBLANK(A3036),"",SUMIF($A$3:$A3036,R$2,$B$3:$B3036))</f>
        <v/>
      </c>
      <c r="T3036" s="9" t="str">
        <f aca="false">IF(ISBLANK(A3036),"",IF($A3036=T$2,$C3036,T3035))</f>
        <v/>
      </c>
      <c r="U3036" s="9" t="str">
        <f aca="false">IF(ISBLANK(A3036),"",IF($A3036=U$2,$C3036,U3035))</f>
        <v/>
      </c>
      <c r="V3036" s="9" t="str">
        <f aca="false">IF(ISBLANK(A3036),"",IF($A3036=V$2,$C3036,V3035))</f>
        <v/>
      </c>
      <c r="W3036" s="9" t="str">
        <f aca="false">IF(ISBLANK(A3036),"",IF($A3036=W$2,$C3036,W3035))</f>
        <v/>
      </c>
    </row>
    <row r="3037" customFormat="false" ht="14.1" hidden="false" customHeight="false" outlineLevel="0" collapsed="false">
      <c r="H3037" s="8" t="n">
        <f aca="false">IF(ISBLANK(D3037),,LEFT(D3037,LEN(D3037)-6)*1)</f>
        <v>0</v>
      </c>
      <c r="I3037" s="9" t="str">
        <f aca="false">IF(ISBLANK(A3037),"",-B3037*C3037)</f>
        <v/>
      </c>
      <c r="J3037" s="9" t="str">
        <f aca="false">IF(ISBLANK(A3037),"",-SUM(I$3:I3037))</f>
        <v/>
      </c>
      <c r="K3037" s="9" t="str">
        <f aca="false">IF(ISBLANK(A3037),"",SUMPRODUCT(O3037:R3037,T3037:W3037)-J3037)</f>
        <v/>
      </c>
      <c r="L3037" s="5" t="str">
        <f aca="false">IF(ISBLANK(A3037),"",K3037/$M$1)</f>
        <v/>
      </c>
      <c r="M3037" s="5" t="str">
        <f aca="false">IF(ISBLANK(A3037),"",K3037/($M$1+SUM(K$3:K3036)))</f>
        <v/>
      </c>
      <c r="N3037" s="0" t="str">
        <f aca="false">IF(ISBLANK(A3037),"",IF(H3038=0,NETWORKDAYS($H$3,H3037,holiday!$B$2:$B$10),IF(DAY(H3037)&lt;DAY(H3038),NETWORKDAYS($H$3,H3037,holiday!$B$2:$B$10),0)))</f>
        <v/>
      </c>
      <c r="O3037" s="0" t="str">
        <f aca="false">IF(ISBLANK(A3037),"",SUMIF($A$3:$A3037,O$2,$B$3:$B3037))</f>
        <v/>
      </c>
      <c r="P3037" s="0" t="str">
        <f aca="false">IF(ISBLANK(A3037),"",SUMIF($A$3:$A3037,P$2,$B$3:$B3037))</f>
        <v/>
      </c>
      <c r="Q3037" s="0" t="str">
        <f aca="false">IF(ISBLANK(A3037),"",SUMIF($A$3:$A3037,Q$2,$B$3:$B3037))</f>
        <v/>
      </c>
      <c r="R3037" s="0" t="str">
        <f aca="false">IF(ISBLANK(A3037),"",SUMIF($A$3:$A3037,R$2,$B$3:$B3037))</f>
        <v/>
      </c>
      <c r="T3037" s="9" t="str">
        <f aca="false">IF(ISBLANK(A3037),"",IF($A3037=T$2,$C3037,T3036))</f>
        <v/>
      </c>
      <c r="U3037" s="9" t="str">
        <f aca="false">IF(ISBLANK(A3037),"",IF($A3037=U$2,$C3037,U3036))</f>
        <v/>
      </c>
      <c r="V3037" s="9" t="str">
        <f aca="false">IF(ISBLANK(A3037),"",IF($A3037=V$2,$C3037,V3036))</f>
        <v/>
      </c>
      <c r="W3037" s="9" t="str">
        <f aca="false">IF(ISBLANK(A3037),"",IF($A3037=W$2,$C3037,W3036))</f>
        <v/>
      </c>
    </row>
    <row r="3038" customFormat="false" ht="14.1" hidden="false" customHeight="false" outlineLevel="0" collapsed="false">
      <c r="H3038" s="8" t="n">
        <f aca="false">IF(ISBLANK(D3038),,LEFT(D3038,LEN(D3038)-6)*1)</f>
        <v>0</v>
      </c>
      <c r="I3038" s="9" t="str">
        <f aca="false">IF(ISBLANK(A3038),"",-B3038*C3038)</f>
        <v/>
      </c>
      <c r="J3038" s="9" t="str">
        <f aca="false">IF(ISBLANK(A3038),"",-SUM(I$3:I3038))</f>
        <v/>
      </c>
      <c r="K3038" s="9" t="str">
        <f aca="false">IF(ISBLANK(A3038),"",SUMPRODUCT(O3038:R3038,T3038:W3038)-J3038)</f>
        <v/>
      </c>
      <c r="L3038" s="5" t="str">
        <f aca="false">IF(ISBLANK(A3038),"",K3038/$M$1)</f>
        <v/>
      </c>
      <c r="M3038" s="5" t="str">
        <f aca="false">IF(ISBLANK(A3038),"",K3038/($M$1+SUM(K$3:K3037)))</f>
        <v/>
      </c>
      <c r="N3038" s="0" t="str">
        <f aca="false">IF(ISBLANK(A3038),"",IF(H3039=0,NETWORKDAYS($H$3,H3038,holiday!$B$2:$B$10),IF(DAY(H3038)&lt;DAY(H3039),NETWORKDAYS($H$3,H3038,holiday!$B$2:$B$10),0)))</f>
        <v/>
      </c>
      <c r="O3038" s="0" t="str">
        <f aca="false">IF(ISBLANK(A3038),"",SUMIF($A$3:$A3038,O$2,$B$3:$B3038))</f>
        <v/>
      </c>
      <c r="P3038" s="0" t="str">
        <f aca="false">IF(ISBLANK(A3038),"",SUMIF($A$3:$A3038,P$2,$B$3:$B3038))</f>
        <v/>
      </c>
      <c r="Q3038" s="0" t="str">
        <f aca="false">IF(ISBLANK(A3038),"",SUMIF($A$3:$A3038,Q$2,$B$3:$B3038))</f>
        <v/>
      </c>
      <c r="R3038" s="0" t="str">
        <f aca="false">IF(ISBLANK(A3038),"",SUMIF($A$3:$A3038,R$2,$B$3:$B3038))</f>
        <v/>
      </c>
      <c r="T3038" s="9" t="str">
        <f aca="false">IF(ISBLANK(A3038),"",IF($A3038=T$2,$C3038,T3037))</f>
        <v/>
      </c>
      <c r="U3038" s="9" t="str">
        <f aca="false">IF(ISBLANK(A3038),"",IF($A3038=U$2,$C3038,U3037))</f>
        <v/>
      </c>
      <c r="V3038" s="9" t="str">
        <f aca="false">IF(ISBLANK(A3038),"",IF($A3038=V$2,$C3038,V3037))</f>
        <v/>
      </c>
      <c r="W3038" s="9" t="str">
        <f aca="false">IF(ISBLANK(A3038),"",IF($A3038=W$2,$C3038,W3037))</f>
        <v/>
      </c>
    </row>
    <row r="3039" customFormat="false" ht="14.1" hidden="false" customHeight="false" outlineLevel="0" collapsed="false">
      <c r="H3039" s="8" t="n">
        <f aca="false">IF(ISBLANK(D3039),,LEFT(D3039,LEN(D3039)-6)*1)</f>
        <v>0</v>
      </c>
      <c r="I3039" s="9" t="str">
        <f aca="false">IF(ISBLANK(A3039),"",-B3039*C3039)</f>
        <v/>
      </c>
      <c r="J3039" s="9" t="str">
        <f aca="false">IF(ISBLANK(A3039),"",-SUM(I$3:I3039))</f>
        <v/>
      </c>
      <c r="K3039" s="9" t="str">
        <f aca="false">IF(ISBLANK(A3039),"",SUMPRODUCT(O3039:R3039,T3039:W3039)-J3039)</f>
        <v/>
      </c>
      <c r="L3039" s="5" t="str">
        <f aca="false">IF(ISBLANK(A3039),"",K3039/$M$1)</f>
        <v/>
      </c>
      <c r="M3039" s="5" t="str">
        <f aca="false">IF(ISBLANK(A3039),"",K3039/($M$1+SUM(K$3:K3038)))</f>
        <v/>
      </c>
      <c r="N3039" s="0" t="str">
        <f aca="false">IF(ISBLANK(A3039),"",IF(H3040=0,NETWORKDAYS($H$3,H3039,holiday!$B$2:$B$10),IF(DAY(H3039)&lt;DAY(H3040),NETWORKDAYS($H$3,H3039,holiday!$B$2:$B$10),0)))</f>
        <v/>
      </c>
      <c r="O3039" s="0" t="str">
        <f aca="false">IF(ISBLANK(A3039),"",SUMIF($A$3:$A3039,O$2,$B$3:$B3039))</f>
        <v/>
      </c>
      <c r="P3039" s="0" t="str">
        <f aca="false">IF(ISBLANK(A3039),"",SUMIF($A$3:$A3039,P$2,$B$3:$B3039))</f>
        <v/>
      </c>
      <c r="Q3039" s="0" t="str">
        <f aca="false">IF(ISBLANK(A3039),"",SUMIF($A$3:$A3039,Q$2,$B$3:$B3039))</f>
        <v/>
      </c>
      <c r="R3039" s="0" t="str">
        <f aca="false">IF(ISBLANK(A3039),"",SUMIF($A$3:$A3039,R$2,$B$3:$B3039))</f>
        <v/>
      </c>
      <c r="T3039" s="9" t="str">
        <f aca="false">IF(ISBLANK(A3039),"",IF($A3039=T$2,$C3039,T3038))</f>
        <v/>
      </c>
      <c r="U3039" s="9" t="str">
        <f aca="false">IF(ISBLANK(A3039),"",IF($A3039=U$2,$C3039,U3038))</f>
        <v/>
      </c>
      <c r="V3039" s="9" t="str">
        <f aca="false">IF(ISBLANK(A3039),"",IF($A3039=V$2,$C3039,V3038))</f>
        <v/>
      </c>
      <c r="W3039" s="9" t="str">
        <f aca="false">IF(ISBLANK(A3039),"",IF($A3039=W$2,$C3039,W3038))</f>
        <v/>
      </c>
    </row>
    <row r="3040" customFormat="false" ht="14.1" hidden="false" customHeight="false" outlineLevel="0" collapsed="false">
      <c r="H3040" s="8" t="n">
        <f aca="false">IF(ISBLANK(D3040),,LEFT(D3040,LEN(D3040)-6)*1)</f>
        <v>0</v>
      </c>
      <c r="I3040" s="9" t="str">
        <f aca="false">IF(ISBLANK(A3040),"",-B3040*C3040)</f>
        <v/>
      </c>
      <c r="J3040" s="9" t="str">
        <f aca="false">IF(ISBLANK(A3040),"",-SUM(I$3:I3040))</f>
        <v/>
      </c>
      <c r="K3040" s="9" t="str">
        <f aca="false">IF(ISBLANK(A3040),"",SUMPRODUCT(O3040:R3040,T3040:W3040)-J3040)</f>
        <v/>
      </c>
      <c r="L3040" s="5" t="str">
        <f aca="false">IF(ISBLANK(A3040),"",K3040/$M$1)</f>
        <v/>
      </c>
      <c r="M3040" s="5" t="str">
        <f aca="false">IF(ISBLANK(A3040),"",K3040/($M$1+SUM(K$3:K3039)))</f>
        <v/>
      </c>
      <c r="N3040" s="0" t="str">
        <f aca="false">IF(ISBLANK(A3040),"",IF(H3041=0,NETWORKDAYS($H$3,H3040,holiday!$B$2:$B$10),IF(DAY(H3040)&lt;DAY(H3041),NETWORKDAYS($H$3,H3040,holiday!$B$2:$B$10),0)))</f>
        <v/>
      </c>
      <c r="O3040" s="0" t="str">
        <f aca="false">IF(ISBLANK(A3040),"",SUMIF($A$3:$A3040,O$2,$B$3:$B3040))</f>
        <v/>
      </c>
      <c r="P3040" s="0" t="str">
        <f aca="false">IF(ISBLANK(A3040),"",SUMIF($A$3:$A3040,P$2,$B$3:$B3040))</f>
        <v/>
      </c>
      <c r="Q3040" s="0" t="str">
        <f aca="false">IF(ISBLANK(A3040),"",SUMIF($A$3:$A3040,Q$2,$B$3:$B3040))</f>
        <v/>
      </c>
      <c r="R3040" s="0" t="str">
        <f aca="false">IF(ISBLANK(A3040),"",SUMIF($A$3:$A3040,R$2,$B$3:$B3040))</f>
        <v/>
      </c>
      <c r="T3040" s="9" t="str">
        <f aca="false">IF(ISBLANK(A3040),"",IF($A3040=T$2,$C3040,T3039))</f>
        <v/>
      </c>
      <c r="U3040" s="9" t="str">
        <f aca="false">IF(ISBLANK(A3040),"",IF($A3040=U$2,$C3040,U3039))</f>
        <v/>
      </c>
      <c r="V3040" s="9" t="str">
        <f aca="false">IF(ISBLANK(A3040),"",IF($A3040=V$2,$C3040,V3039))</f>
        <v/>
      </c>
      <c r="W3040" s="9" t="str">
        <f aca="false">IF(ISBLANK(A3040),"",IF($A3040=W$2,$C3040,W3039))</f>
        <v/>
      </c>
    </row>
    <row r="3041" customFormat="false" ht="14.1" hidden="false" customHeight="false" outlineLevel="0" collapsed="false">
      <c r="H3041" s="8" t="n">
        <f aca="false">IF(ISBLANK(D3041),,LEFT(D3041,LEN(D3041)-6)*1)</f>
        <v>0</v>
      </c>
      <c r="I3041" s="9" t="str">
        <f aca="false">IF(ISBLANK(A3041),"",-B3041*C3041)</f>
        <v/>
      </c>
      <c r="J3041" s="9" t="str">
        <f aca="false">IF(ISBLANK(A3041),"",-SUM(I$3:I3041))</f>
        <v/>
      </c>
      <c r="K3041" s="9" t="str">
        <f aca="false">IF(ISBLANK(A3041),"",SUMPRODUCT(O3041:R3041,T3041:W3041)-J3041)</f>
        <v/>
      </c>
      <c r="L3041" s="5" t="str">
        <f aca="false">IF(ISBLANK(A3041),"",K3041/$M$1)</f>
        <v/>
      </c>
      <c r="M3041" s="5" t="str">
        <f aca="false">IF(ISBLANK(A3041),"",K3041/($M$1+SUM(K$3:K3040)))</f>
        <v/>
      </c>
      <c r="N3041" s="0" t="str">
        <f aca="false">IF(ISBLANK(A3041),"",IF(H3042=0,NETWORKDAYS($H$3,H3041,holiday!$B$2:$B$10),IF(DAY(H3041)&lt;DAY(H3042),NETWORKDAYS($H$3,H3041,holiday!$B$2:$B$10),0)))</f>
        <v/>
      </c>
      <c r="O3041" s="0" t="str">
        <f aca="false">IF(ISBLANK(A3041),"",SUMIF($A$3:$A3041,O$2,$B$3:$B3041))</f>
        <v/>
      </c>
      <c r="P3041" s="0" t="str">
        <f aca="false">IF(ISBLANK(A3041),"",SUMIF($A$3:$A3041,P$2,$B$3:$B3041))</f>
        <v/>
      </c>
      <c r="Q3041" s="0" t="str">
        <f aca="false">IF(ISBLANK(A3041),"",SUMIF($A$3:$A3041,Q$2,$B$3:$B3041))</f>
        <v/>
      </c>
      <c r="R3041" s="0" t="str">
        <f aca="false">IF(ISBLANK(A3041),"",SUMIF($A$3:$A3041,R$2,$B$3:$B3041))</f>
        <v/>
      </c>
      <c r="T3041" s="9" t="str">
        <f aca="false">IF(ISBLANK(A3041),"",IF($A3041=T$2,$C3041,T3040))</f>
        <v/>
      </c>
      <c r="U3041" s="9" t="str">
        <f aca="false">IF(ISBLANK(A3041),"",IF($A3041=U$2,$C3041,U3040))</f>
        <v/>
      </c>
      <c r="V3041" s="9" t="str">
        <f aca="false">IF(ISBLANK(A3041),"",IF($A3041=V$2,$C3041,V3040))</f>
        <v/>
      </c>
      <c r="W3041" s="9" t="str">
        <f aca="false">IF(ISBLANK(A3041),"",IF($A3041=W$2,$C3041,W3040))</f>
        <v/>
      </c>
    </row>
    <row r="3042" customFormat="false" ht="14.1" hidden="false" customHeight="false" outlineLevel="0" collapsed="false">
      <c r="H3042" s="8" t="n">
        <f aca="false">IF(ISBLANK(D3042),,LEFT(D3042,LEN(D3042)-6)*1)</f>
        <v>0</v>
      </c>
      <c r="I3042" s="9" t="str">
        <f aca="false">IF(ISBLANK(A3042),"",-B3042*C3042)</f>
        <v/>
      </c>
      <c r="J3042" s="9" t="str">
        <f aca="false">IF(ISBLANK(A3042),"",-SUM(I$3:I3042))</f>
        <v/>
      </c>
      <c r="K3042" s="9" t="str">
        <f aca="false">IF(ISBLANK(A3042),"",SUMPRODUCT(O3042:R3042,T3042:W3042)-J3042)</f>
        <v/>
      </c>
      <c r="L3042" s="5" t="str">
        <f aca="false">IF(ISBLANK(A3042),"",K3042/$M$1)</f>
        <v/>
      </c>
      <c r="M3042" s="5" t="str">
        <f aca="false">IF(ISBLANK(A3042),"",K3042/($M$1+SUM(K$3:K3041)))</f>
        <v/>
      </c>
      <c r="N3042" s="0" t="str">
        <f aca="false">IF(ISBLANK(A3042),"",IF(H3043=0,NETWORKDAYS($H$3,H3042,holiday!$B$2:$B$10),IF(DAY(H3042)&lt;DAY(H3043),NETWORKDAYS($H$3,H3042,holiday!$B$2:$B$10),0)))</f>
        <v/>
      </c>
      <c r="O3042" s="0" t="str">
        <f aca="false">IF(ISBLANK(A3042),"",SUMIF($A$3:$A3042,O$2,$B$3:$B3042))</f>
        <v/>
      </c>
      <c r="P3042" s="0" t="str">
        <f aca="false">IF(ISBLANK(A3042),"",SUMIF($A$3:$A3042,P$2,$B$3:$B3042))</f>
        <v/>
      </c>
      <c r="Q3042" s="0" t="str">
        <f aca="false">IF(ISBLANK(A3042),"",SUMIF($A$3:$A3042,Q$2,$B$3:$B3042))</f>
        <v/>
      </c>
      <c r="R3042" s="0" t="str">
        <f aca="false">IF(ISBLANK(A3042),"",SUMIF($A$3:$A3042,R$2,$B$3:$B3042))</f>
        <v/>
      </c>
      <c r="T3042" s="9" t="str">
        <f aca="false">IF(ISBLANK(A3042),"",IF($A3042=T$2,$C3042,T3041))</f>
        <v/>
      </c>
      <c r="U3042" s="9" t="str">
        <f aca="false">IF(ISBLANK(A3042),"",IF($A3042=U$2,$C3042,U3041))</f>
        <v/>
      </c>
      <c r="V3042" s="9" t="str">
        <f aca="false">IF(ISBLANK(A3042),"",IF($A3042=V$2,$C3042,V3041))</f>
        <v/>
      </c>
      <c r="W3042" s="9" t="str">
        <f aca="false">IF(ISBLANK(A3042),"",IF($A3042=W$2,$C3042,W3041))</f>
        <v/>
      </c>
    </row>
    <row r="3043" customFormat="false" ht="14.1" hidden="false" customHeight="false" outlineLevel="0" collapsed="false">
      <c r="H3043" s="8" t="n">
        <f aca="false">IF(ISBLANK(D3043),,LEFT(D3043,LEN(D3043)-6)*1)</f>
        <v>0</v>
      </c>
      <c r="I3043" s="9" t="str">
        <f aca="false">IF(ISBLANK(A3043),"",-B3043*C3043)</f>
        <v/>
      </c>
      <c r="J3043" s="9" t="str">
        <f aca="false">IF(ISBLANK(A3043),"",-SUM(I$3:I3043))</f>
        <v/>
      </c>
      <c r="K3043" s="9" t="str">
        <f aca="false">IF(ISBLANK(A3043),"",SUMPRODUCT(O3043:R3043,T3043:W3043)-J3043)</f>
        <v/>
      </c>
      <c r="L3043" s="5" t="str">
        <f aca="false">IF(ISBLANK(A3043),"",K3043/$M$1)</f>
        <v/>
      </c>
      <c r="M3043" s="5" t="str">
        <f aca="false">IF(ISBLANK(A3043),"",K3043/($M$1+SUM(K$3:K3042)))</f>
        <v/>
      </c>
      <c r="N3043" s="0" t="str">
        <f aca="false">IF(ISBLANK(A3043),"",IF(H3044=0,NETWORKDAYS($H$3,H3043,holiday!$B$2:$B$10),IF(DAY(H3043)&lt;DAY(H3044),NETWORKDAYS($H$3,H3043,holiday!$B$2:$B$10),0)))</f>
        <v/>
      </c>
      <c r="O3043" s="0" t="str">
        <f aca="false">IF(ISBLANK(A3043),"",SUMIF($A$3:$A3043,O$2,$B$3:$B3043))</f>
        <v/>
      </c>
      <c r="P3043" s="0" t="str">
        <f aca="false">IF(ISBLANK(A3043),"",SUMIF($A$3:$A3043,P$2,$B$3:$B3043))</f>
        <v/>
      </c>
      <c r="Q3043" s="0" t="str">
        <f aca="false">IF(ISBLANK(A3043),"",SUMIF($A$3:$A3043,Q$2,$B$3:$B3043))</f>
        <v/>
      </c>
      <c r="R3043" s="0" t="str">
        <f aca="false">IF(ISBLANK(A3043),"",SUMIF($A$3:$A3043,R$2,$B$3:$B3043))</f>
        <v/>
      </c>
      <c r="T3043" s="9" t="str">
        <f aca="false">IF(ISBLANK(A3043),"",IF($A3043=T$2,$C3043,T3042))</f>
        <v/>
      </c>
      <c r="U3043" s="9" t="str">
        <f aca="false">IF(ISBLANK(A3043),"",IF($A3043=U$2,$C3043,U3042))</f>
        <v/>
      </c>
      <c r="V3043" s="9" t="str">
        <f aca="false">IF(ISBLANK(A3043),"",IF($A3043=V$2,$C3043,V3042))</f>
        <v/>
      </c>
      <c r="W3043" s="9" t="str">
        <f aca="false">IF(ISBLANK(A3043),"",IF($A3043=W$2,$C3043,W3042))</f>
        <v/>
      </c>
    </row>
    <row r="3044" customFormat="false" ht="14.1" hidden="false" customHeight="false" outlineLevel="0" collapsed="false">
      <c r="H3044" s="8" t="n">
        <f aca="false">IF(ISBLANK(D3044),,LEFT(D3044,LEN(D3044)-6)*1)</f>
        <v>0</v>
      </c>
      <c r="I3044" s="9" t="str">
        <f aca="false">IF(ISBLANK(A3044),"",-B3044*C3044)</f>
        <v/>
      </c>
      <c r="J3044" s="9" t="str">
        <f aca="false">IF(ISBLANK(A3044),"",-SUM(I$3:I3044))</f>
        <v/>
      </c>
      <c r="K3044" s="9" t="str">
        <f aca="false">IF(ISBLANK(A3044),"",SUMPRODUCT(O3044:R3044,T3044:W3044)-J3044)</f>
        <v/>
      </c>
      <c r="L3044" s="5" t="str">
        <f aca="false">IF(ISBLANK(A3044),"",K3044/$M$1)</f>
        <v/>
      </c>
      <c r="M3044" s="5" t="str">
        <f aca="false">IF(ISBLANK(A3044),"",K3044/($M$1+SUM(K$3:K3043)))</f>
        <v/>
      </c>
      <c r="N3044" s="0" t="str">
        <f aca="false">IF(ISBLANK(A3044),"",IF(H3045=0,NETWORKDAYS($H$3,H3044,holiday!$B$2:$B$10),IF(DAY(H3044)&lt;DAY(H3045),NETWORKDAYS($H$3,H3044,holiday!$B$2:$B$10),0)))</f>
        <v/>
      </c>
      <c r="O3044" s="0" t="str">
        <f aca="false">IF(ISBLANK(A3044),"",SUMIF($A$3:$A3044,O$2,$B$3:$B3044))</f>
        <v/>
      </c>
      <c r="P3044" s="0" t="str">
        <f aca="false">IF(ISBLANK(A3044),"",SUMIF($A$3:$A3044,P$2,$B$3:$B3044))</f>
        <v/>
      </c>
      <c r="Q3044" s="0" t="str">
        <f aca="false">IF(ISBLANK(A3044),"",SUMIF($A$3:$A3044,Q$2,$B$3:$B3044))</f>
        <v/>
      </c>
      <c r="R3044" s="0" t="str">
        <f aca="false">IF(ISBLANK(A3044),"",SUMIF($A$3:$A3044,R$2,$B$3:$B3044))</f>
        <v/>
      </c>
      <c r="T3044" s="9" t="str">
        <f aca="false">IF(ISBLANK(A3044),"",IF($A3044=T$2,$C3044,T3043))</f>
        <v/>
      </c>
      <c r="U3044" s="9" t="str">
        <f aca="false">IF(ISBLANK(A3044),"",IF($A3044=U$2,$C3044,U3043))</f>
        <v/>
      </c>
      <c r="V3044" s="9" t="str">
        <f aca="false">IF(ISBLANK(A3044),"",IF($A3044=V$2,$C3044,V3043))</f>
        <v/>
      </c>
      <c r="W3044" s="9" t="str">
        <f aca="false">IF(ISBLANK(A3044),"",IF($A3044=W$2,$C3044,W3043))</f>
        <v/>
      </c>
    </row>
    <row r="3045" customFormat="false" ht="14.1" hidden="false" customHeight="false" outlineLevel="0" collapsed="false">
      <c r="H3045" s="8" t="n">
        <f aca="false">IF(ISBLANK(D3045),,LEFT(D3045,LEN(D3045)-6)*1)</f>
        <v>0</v>
      </c>
      <c r="I3045" s="9" t="str">
        <f aca="false">IF(ISBLANK(A3045),"",-B3045*C3045)</f>
        <v/>
      </c>
      <c r="J3045" s="9" t="str">
        <f aca="false">IF(ISBLANK(A3045),"",-SUM(I$3:I3045))</f>
        <v/>
      </c>
      <c r="K3045" s="9" t="str">
        <f aca="false">IF(ISBLANK(A3045),"",SUMPRODUCT(O3045:R3045,T3045:W3045)-J3045)</f>
        <v/>
      </c>
      <c r="L3045" s="5" t="str">
        <f aca="false">IF(ISBLANK(A3045),"",K3045/$M$1)</f>
        <v/>
      </c>
      <c r="M3045" s="5" t="str">
        <f aca="false">IF(ISBLANK(A3045),"",K3045/($M$1+SUM(K$3:K3044)))</f>
        <v/>
      </c>
      <c r="N3045" s="0" t="str">
        <f aca="false">IF(ISBLANK(A3045),"",IF(H3046=0,NETWORKDAYS($H$3,H3045,holiday!$B$2:$B$10),IF(DAY(H3045)&lt;DAY(H3046),NETWORKDAYS($H$3,H3045,holiday!$B$2:$B$10),0)))</f>
        <v/>
      </c>
      <c r="O3045" s="0" t="str">
        <f aca="false">IF(ISBLANK(A3045),"",SUMIF($A$3:$A3045,O$2,$B$3:$B3045))</f>
        <v/>
      </c>
      <c r="P3045" s="0" t="str">
        <f aca="false">IF(ISBLANK(A3045),"",SUMIF($A$3:$A3045,P$2,$B$3:$B3045))</f>
        <v/>
      </c>
      <c r="Q3045" s="0" t="str">
        <f aca="false">IF(ISBLANK(A3045),"",SUMIF($A$3:$A3045,Q$2,$B$3:$B3045))</f>
        <v/>
      </c>
      <c r="R3045" s="0" t="str">
        <f aca="false">IF(ISBLANK(A3045),"",SUMIF($A$3:$A3045,R$2,$B$3:$B3045))</f>
        <v/>
      </c>
      <c r="T3045" s="9" t="str">
        <f aca="false">IF(ISBLANK(A3045),"",IF($A3045=T$2,$C3045,T3044))</f>
        <v/>
      </c>
      <c r="U3045" s="9" t="str">
        <f aca="false">IF(ISBLANK(A3045),"",IF($A3045=U$2,$C3045,U3044))</f>
        <v/>
      </c>
      <c r="V3045" s="9" t="str">
        <f aca="false">IF(ISBLANK(A3045),"",IF($A3045=V$2,$C3045,V3044))</f>
        <v/>
      </c>
      <c r="W3045" s="9" t="str">
        <f aca="false">IF(ISBLANK(A3045),"",IF($A3045=W$2,$C3045,W3044))</f>
        <v/>
      </c>
    </row>
    <row r="3046" customFormat="false" ht="14.1" hidden="false" customHeight="false" outlineLevel="0" collapsed="false">
      <c r="H3046" s="8" t="n">
        <f aca="false">IF(ISBLANK(D3046),,LEFT(D3046,LEN(D3046)-6)*1)</f>
        <v>0</v>
      </c>
      <c r="I3046" s="9" t="str">
        <f aca="false">IF(ISBLANK(A3046),"",-B3046*C3046)</f>
        <v/>
      </c>
      <c r="J3046" s="9" t="str">
        <f aca="false">IF(ISBLANK(A3046),"",-SUM(I$3:I3046))</f>
        <v/>
      </c>
      <c r="K3046" s="9" t="str">
        <f aca="false">IF(ISBLANK(A3046),"",SUMPRODUCT(O3046:R3046,T3046:W3046)-J3046)</f>
        <v/>
      </c>
      <c r="L3046" s="5" t="str">
        <f aca="false">IF(ISBLANK(A3046),"",K3046/$M$1)</f>
        <v/>
      </c>
      <c r="M3046" s="5" t="str">
        <f aca="false">IF(ISBLANK(A3046),"",K3046/($M$1+SUM(K$3:K3045)))</f>
        <v/>
      </c>
      <c r="N3046" s="0" t="str">
        <f aca="false">IF(ISBLANK(A3046),"",IF(H3047=0,NETWORKDAYS($H$3,H3046,holiday!$B$2:$B$10),IF(DAY(H3046)&lt;DAY(H3047),NETWORKDAYS($H$3,H3046,holiday!$B$2:$B$10),0)))</f>
        <v/>
      </c>
      <c r="O3046" s="0" t="str">
        <f aca="false">IF(ISBLANK(A3046),"",SUMIF($A$3:$A3046,O$2,$B$3:$B3046))</f>
        <v/>
      </c>
      <c r="P3046" s="0" t="str">
        <f aca="false">IF(ISBLANK(A3046),"",SUMIF($A$3:$A3046,P$2,$B$3:$B3046))</f>
        <v/>
      </c>
      <c r="Q3046" s="0" t="str">
        <f aca="false">IF(ISBLANK(A3046),"",SUMIF($A$3:$A3046,Q$2,$B$3:$B3046))</f>
        <v/>
      </c>
      <c r="R3046" s="0" t="str">
        <f aca="false">IF(ISBLANK(A3046),"",SUMIF($A$3:$A3046,R$2,$B$3:$B3046))</f>
        <v/>
      </c>
      <c r="T3046" s="9" t="str">
        <f aca="false">IF(ISBLANK(A3046),"",IF($A3046=T$2,$C3046,T3045))</f>
        <v/>
      </c>
      <c r="U3046" s="9" t="str">
        <f aca="false">IF(ISBLANK(A3046),"",IF($A3046=U$2,$C3046,U3045))</f>
        <v/>
      </c>
      <c r="V3046" s="9" t="str">
        <f aca="false">IF(ISBLANK(A3046),"",IF($A3046=V$2,$C3046,V3045))</f>
        <v/>
      </c>
      <c r="W3046" s="9" t="str">
        <f aca="false">IF(ISBLANK(A3046),"",IF($A3046=W$2,$C3046,W3045))</f>
        <v/>
      </c>
    </row>
    <row r="3047" customFormat="false" ht="14.1" hidden="false" customHeight="false" outlineLevel="0" collapsed="false">
      <c r="H3047" s="8" t="n">
        <f aca="false">IF(ISBLANK(D3047),,LEFT(D3047,LEN(D3047)-6)*1)</f>
        <v>0</v>
      </c>
      <c r="I3047" s="9" t="str">
        <f aca="false">IF(ISBLANK(A3047),"",-B3047*C3047)</f>
        <v/>
      </c>
      <c r="J3047" s="9" t="str">
        <f aca="false">IF(ISBLANK(A3047),"",-SUM(I$3:I3047))</f>
        <v/>
      </c>
      <c r="K3047" s="9" t="str">
        <f aca="false">IF(ISBLANK(A3047),"",SUMPRODUCT(O3047:R3047,T3047:W3047)-J3047)</f>
        <v/>
      </c>
      <c r="L3047" s="5" t="str">
        <f aca="false">IF(ISBLANK(A3047),"",K3047/$M$1)</f>
        <v/>
      </c>
      <c r="M3047" s="5" t="str">
        <f aca="false">IF(ISBLANK(A3047),"",K3047/($M$1+SUM(K$3:K3046)))</f>
        <v/>
      </c>
      <c r="N3047" s="0" t="str">
        <f aca="false">IF(ISBLANK(A3047),"",IF(H3048=0,NETWORKDAYS($H$3,H3047,holiday!$B$2:$B$10),IF(DAY(H3047)&lt;DAY(H3048),NETWORKDAYS($H$3,H3047,holiday!$B$2:$B$10),0)))</f>
        <v/>
      </c>
      <c r="O3047" s="0" t="str">
        <f aca="false">IF(ISBLANK(A3047),"",SUMIF($A$3:$A3047,O$2,$B$3:$B3047))</f>
        <v/>
      </c>
      <c r="P3047" s="0" t="str">
        <f aca="false">IF(ISBLANK(A3047),"",SUMIF($A$3:$A3047,P$2,$B$3:$B3047))</f>
        <v/>
      </c>
      <c r="Q3047" s="0" t="str">
        <f aca="false">IF(ISBLANK(A3047),"",SUMIF($A$3:$A3047,Q$2,$B$3:$B3047))</f>
        <v/>
      </c>
      <c r="R3047" s="0" t="str">
        <f aca="false">IF(ISBLANK(A3047),"",SUMIF($A$3:$A3047,R$2,$B$3:$B3047))</f>
        <v/>
      </c>
      <c r="T3047" s="9" t="str">
        <f aca="false">IF(ISBLANK(A3047),"",IF($A3047=T$2,$C3047,T3046))</f>
        <v/>
      </c>
      <c r="U3047" s="9" t="str">
        <f aca="false">IF(ISBLANK(A3047),"",IF($A3047=U$2,$C3047,U3046))</f>
        <v/>
      </c>
      <c r="V3047" s="9" t="str">
        <f aca="false">IF(ISBLANK(A3047),"",IF($A3047=V$2,$C3047,V3046))</f>
        <v/>
      </c>
      <c r="W3047" s="9" t="str">
        <f aca="false">IF(ISBLANK(A3047),"",IF($A3047=W$2,$C3047,W3046))</f>
        <v/>
      </c>
    </row>
    <row r="3048" customFormat="false" ht="14.1" hidden="false" customHeight="false" outlineLevel="0" collapsed="false">
      <c r="H3048" s="8" t="n">
        <f aca="false">IF(ISBLANK(D3048),,LEFT(D3048,LEN(D3048)-6)*1)</f>
        <v>0</v>
      </c>
      <c r="I3048" s="9" t="str">
        <f aca="false">IF(ISBLANK(A3048),"",-B3048*C3048)</f>
        <v/>
      </c>
      <c r="J3048" s="9" t="str">
        <f aca="false">IF(ISBLANK(A3048),"",-SUM(I$3:I3048))</f>
        <v/>
      </c>
      <c r="K3048" s="9" t="str">
        <f aca="false">IF(ISBLANK(A3048),"",SUMPRODUCT(O3048:R3048,T3048:W3048)-J3048)</f>
        <v/>
      </c>
      <c r="L3048" s="5" t="str">
        <f aca="false">IF(ISBLANK(A3048),"",K3048/$M$1)</f>
        <v/>
      </c>
      <c r="M3048" s="5" t="str">
        <f aca="false">IF(ISBLANK(A3048),"",K3048/($M$1+SUM(K$3:K3047)))</f>
        <v/>
      </c>
      <c r="N3048" s="0" t="str">
        <f aca="false">IF(ISBLANK(A3048),"",IF(H3049=0,NETWORKDAYS($H$3,H3048,holiday!$B$2:$B$10),IF(DAY(H3048)&lt;DAY(H3049),NETWORKDAYS($H$3,H3048,holiday!$B$2:$B$10),0)))</f>
        <v/>
      </c>
      <c r="O3048" s="0" t="str">
        <f aca="false">IF(ISBLANK(A3048),"",SUMIF($A$3:$A3048,O$2,$B$3:$B3048))</f>
        <v/>
      </c>
      <c r="P3048" s="0" t="str">
        <f aca="false">IF(ISBLANK(A3048),"",SUMIF($A$3:$A3048,P$2,$B$3:$B3048))</f>
        <v/>
      </c>
      <c r="Q3048" s="0" t="str">
        <f aca="false">IF(ISBLANK(A3048),"",SUMIF($A$3:$A3048,Q$2,$B$3:$B3048))</f>
        <v/>
      </c>
      <c r="R3048" s="0" t="str">
        <f aca="false">IF(ISBLANK(A3048),"",SUMIF($A$3:$A3048,R$2,$B$3:$B3048))</f>
        <v/>
      </c>
      <c r="T3048" s="9" t="str">
        <f aca="false">IF(ISBLANK(A3048),"",IF($A3048=T$2,$C3048,T3047))</f>
        <v/>
      </c>
      <c r="U3048" s="9" t="str">
        <f aca="false">IF(ISBLANK(A3048),"",IF($A3048=U$2,$C3048,U3047))</f>
        <v/>
      </c>
      <c r="V3048" s="9" t="str">
        <f aca="false">IF(ISBLANK(A3048),"",IF($A3048=V$2,$C3048,V3047))</f>
        <v/>
      </c>
      <c r="W3048" s="9" t="str">
        <f aca="false">IF(ISBLANK(A3048),"",IF($A3048=W$2,$C3048,W3047))</f>
        <v/>
      </c>
    </row>
    <row r="3049" customFormat="false" ht="14.1" hidden="false" customHeight="false" outlineLevel="0" collapsed="false">
      <c r="H3049" s="8" t="n">
        <f aca="false">IF(ISBLANK(D3049),,LEFT(D3049,LEN(D3049)-6)*1)</f>
        <v>0</v>
      </c>
      <c r="I3049" s="9" t="str">
        <f aca="false">IF(ISBLANK(A3049),"",-B3049*C3049)</f>
        <v/>
      </c>
      <c r="J3049" s="9" t="str">
        <f aca="false">IF(ISBLANK(A3049),"",-SUM(I$3:I3049))</f>
        <v/>
      </c>
      <c r="K3049" s="9" t="str">
        <f aca="false">IF(ISBLANK(A3049),"",SUMPRODUCT(O3049:R3049,T3049:W3049)-J3049)</f>
        <v/>
      </c>
      <c r="L3049" s="5" t="str">
        <f aca="false">IF(ISBLANK(A3049),"",K3049/$M$1)</f>
        <v/>
      </c>
      <c r="M3049" s="5" t="str">
        <f aca="false">IF(ISBLANK(A3049),"",K3049/($M$1+SUM(K$3:K3048)))</f>
        <v/>
      </c>
      <c r="N3049" s="0" t="str">
        <f aca="false">IF(ISBLANK(A3049),"",IF(H3050=0,NETWORKDAYS($H$3,H3049,holiday!$B$2:$B$10),IF(DAY(H3049)&lt;DAY(H3050),NETWORKDAYS($H$3,H3049,holiday!$B$2:$B$10),0)))</f>
        <v/>
      </c>
      <c r="O3049" s="0" t="str">
        <f aca="false">IF(ISBLANK(A3049),"",SUMIF($A$3:$A3049,O$2,$B$3:$B3049))</f>
        <v/>
      </c>
      <c r="P3049" s="0" t="str">
        <f aca="false">IF(ISBLANK(A3049),"",SUMIF($A$3:$A3049,P$2,$B$3:$B3049))</f>
        <v/>
      </c>
      <c r="Q3049" s="0" t="str">
        <f aca="false">IF(ISBLANK(A3049),"",SUMIF($A$3:$A3049,Q$2,$B$3:$B3049))</f>
        <v/>
      </c>
      <c r="R3049" s="0" t="str">
        <f aca="false">IF(ISBLANK(A3049),"",SUMIF($A$3:$A3049,R$2,$B$3:$B3049))</f>
        <v/>
      </c>
      <c r="T3049" s="9" t="str">
        <f aca="false">IF(ISBLANK(A3049),"",IF($A3049=T$2,$C3049,T3048))</f>
        <v/>
      </c>
      <c r="U3049" s="9" t="str">
        <f aca="false">IF(ISBLANK(A3049),"",IF($A3049=U$2,$C3049,U3048))</f>
        <v/>
      </c>
      <c r="V3049" s="9" t="str">
        <f aca="false">IF(ISBLANK(A3049),"",IF($A3049=V$2,$C3049,V3048))</f>
        <v/>
      </c>
      <c r="W3049" s="9" t="str">
        <f aca="false">IF(ISBLANK(A3049),"",IF($A3049=W$2,$C3049,W3048))</f>
        <v/>
      </c>
    </row>
    <row r="3050" customFormat="false" ht="14.1" hidden="false" customHeight="false" outlineLevel="0" collapsed="false">
      <c r="H3050" s="8" t="n">
        <f aca="false">IF(ISBLANK(D3050),,LEFT(D3050,LEN(D3050)-6)*1)</f>
        <v>0</v>
      </c>
      <c r="I3050" s="9" t="str">
        <f aca="false">IF(ISBLANK(A3050),"",-B3050*C3050)</f>
        <v/>
      </c>
      <c r="J3050" s="9" t="str">
        <f aca="false">IF(ISBLANK(A3050),"",-SUM(I$3:I3050))</f>
        <v/>
      </c>
      <c r="K3050" s="9" t="str">
        <f aca="false">IF(ISBLANK(A3050),"",SUMPRODUCT(O3050:R3050,T3050:W3050)-J3050)</f>
        <v/>
      </c>
      <c r="L3050" s="5" t="str">
        <f aca="false">IF(ISBLANK(A3050),"",K3050/$M$1)</f>
        <v/>
      </c>
      <c r="M3050" s="5" t="str">
        <f aca="false">IF(ISBLANK(A3050),"",K3050/($M$1+SUM(K$3:K3049)))</f>
        <v/>
      </c>
      <c r="N3050" s="0" t="str">
        <f aca="false">IF(ISBLANK(A3050),"",IF(H3051=0,NETWORKDAYS($H$3,H3050,holiday!$B$2:$B$10),IF(DAY(H3050)&lt;DAY(H3051),NETWORKDAYS($H$3,H3050,holiday!$B$2:$B$10),0)))</f>
        <v/>
      </c>
      <c r="O3050" s="0" t="str">
        <f aca="false">IF(ISBLANK(A3050),"",SUMIF($A$3:$A3050,O$2,$B$3:$B3050))</f>
        <v/>
      </c>
      <c r="P3050" s="0" t="str">
        <f aca="false">IF(ISBLANK(A3050),"",SUMIF($A$3:$A3050,P$2,$B$3:$B3050))</f>
        <v/>
      </c>
      <c r="Q3050" s="0" t="str">
        <f aca="false">IF(ISBLANK(A3050),"",SUMIF($A$3:$A3050,Q$2,$B$3:$B3050))</f>
        <v/>
      </c>
      <c r="R3050" s="0" t="str">
        <f aca="false">IF(ISBLANK(A3050),"",SUMIF($A$3:$A3050,R$2,$B$3:$B3050))</f>
        <v/>
      </c>
      <c r="T3050" s="9" t="str">
        <f aca="false">IF(ISBLANK(A3050),"",IF($A3050=T$2,$C3050,T3049))</f>
        <v/>
      </c>
      <c r="U3050" s="9" t="str">
        <f aca="false">IF(ISBLANK(A3050),"",IF($A3050=U$2,$C3050,U3049))</f>
        <v/>
      </c>
      <c r="V3050" s="9" t="str">
        <f aca="false">IF(ISBLANK(A3050),"",IF($A3050=V$2,$C3050,V3049))</f>
        <v/>
      </c>
      <c r="W3050" s="9" t="str">
        <f aca="false">IF(ISBLANK(A3050),"",IF($A3050=W$2,$C3050,W3049))</f>
        <v/>
      </c>
    </row>
    <row r="3051" customFormat="false" ht="14.1" hidden="false" customHeight="false" outlineLevel="0" collapsed="false">
      <c r="H3051" s="8" t="n">
        <f aca="false">IF(ISBLANK(D3051),,LEFT(D3051,LEN(D3051)-6)*1)</f>
        <v>0</v>
      </c>
      <c r="I3051" s="9" t="str">
        <f aca="false">IF(ISBLANK(A3051),"",-B3051*C3051)</f>
        <v/>
      </c>
      <c r="J3051" s="9" t="str">
        <f aca="false">IF(ISBLANK(A3051),"",-SUM(I$3:I3051))</f>
        <v/>
      </c>
      <c r="K3051" s="9" t="str">
        <f aca="false">IF(ISBLANK(A3051),"",SUMPRODUCT(O3051:R3051,T3051:W3051)-J3051)</f>
        <v/>
      </c>
      <c r="L3051" s="5" t="str">
        <f aca="false">IF(ISBLANK(A3051),"",K3051/$M$1)</f>
        <v/>
      </c>
      <c r="M3051" s="5" t="str">
        <f aca="false">IF(ISBLANK(A3051),"",K3051/($M$1+SUM(K$3:K3050)))</f>
        <v/>
      </c>
      <c r="N3051" s="0" t="str">
        <f aca="false">IF(ISBLANK(A3051),"",IF(H3052=0,NETWORKDAYS($H$3,H3051,holiday!$B$2:$B$10),IF(DAY(H3051)&lt;DAY(H3052),NETWORKDAYS($H$3,H3051,holiday!$B$2:$B$10),0)))</f>
        <v/>
      </c>
      <c r="O3051" s="0" t="str">
        <f aca="false">IF(ISBLANK(A3051),"",SUMIF($A$3:$A3051,O$2,$B$3:$B3051))</f>
        <v/>
      </c>
      <c r="P3051" s="0" t="str">
        <f aca="false">IF(ISBLANK(A3051),"",SUMIF($A$3:$A3051,P$2,$B$3:$B3051))</f>
        <v/>
      </c>
      <c r="Q3051" s="0" t="str">
        <f aca="false">IF(ISBLANK(A3051),"",SUMIF($A$3:$A3051,Q$2,$B$3:$B3051))</f>
        <v/>
      </c>
      <c r="R3051" s="0" t="str">
        <f aca="false">IF(ISBLANK(A3051),"",SUMIF($A$3:$A3051,R$2,$B$3:$B3051))</f>
        <v/>
      </c>
      <c r="T3051" s="9" t="str">
        <f aca="false">IF(ISBLANK(A3051),"",IF($A3051=T$2,$C3051,T3050))</f>
        <v/>
      </c>
      <c r="U3051" s="9" t="str">
        <f aca="false">IF(ISBLANK(A3051),"",IF($A3051=U$2,$C3051,U3050))</f>
        <v/>
      </c>
      <c r="V3051" s="9" t="str">
        <f aca="false">IF(ISBLANK(A3051),"",IF($A3051=V$2,$C3051,V3050))</f>
        <v/>
      </c>
      <c r="W3051" s="9" t="str">
        <f aca="false">IF(ISBLANK(A3051),"",IF($A3051=W$2,$C3051,W3050))</f>
        <v/>
      </c>
    </row>
    <row r="3052" customFormat="false" ht="14.1" hidden="false" customHeight="false" outlineLevel="0" collapsed="false">
      <c r="H3052" s="8" t="n">
        <f aca="false">IF(ISBLANK(D3052),,LEFT(D3052,LEN(D3052)-6)*1)</f>
        <v>0</v>
      </c>
      <c r="I3052" s="9" t="str">
        <f aca="false">IF(ISBLANK(A3052),"",-B3052*C3052)</f>
        <v/>
      </c>
      <c r="J3052" s="9" t="str">
        <f aca="false">IF(ISBLANK(A3052),"",-SUM(I$3:I3052))</f>
        <v/>
      </c>
      <c r="K3052" s="9" t="str">
        <f aca="false">IF(ISBLANK(A3052),"",SUMPRODUCT(O3052:R3052,T3052:W3052)-J3052)</f>
        <v/>
      </c>
      <c r="L3052" s="5" t="str">
        <f aca="false">IF(ISBLANK(A3052),"",K3052/$M$1)</f>
        <v/>
      </c>
      <c r="M3052" s="5" t="str">
        <f aca="false">IF(ISBLANK(A3052),"",K3052/($M$1+SUM(K$3:K3051)))</f>
        <v/>
      </c>
      <c r="N3052" s="0" t="str">
        <f aca="false">IF(ISBLANK(A3052),"",IF(H3053=0,NETWORKDAYS($H$3,H3052,holiday!$B$2:$B$10),IF(DAY(H3052)&lt;DAY(H3053),NETWORKDAYS($H$3,H3052,holiday!$B$2:$B$10),0)))</f>
        <v/>
      </c>
      <c r="O3052" s="0" t="str">
        <f aca="false">IF(ISBLANK(A3052),"",SUMIF($A$3:$A3052,O$2,$B$3:$B3052))</f>
        <v/>
      </c>
      <c r="P3052" s="0" t="str">
        <f aca="false">IF(ISBLANK(A3052),"",SUMIF($A$3:$A3052,P$2,$B$3:$B3052))</f>
        <v/>
      </c>
      <c r="Q3052" s="0" t="str">
        <f aca="false">IF(ISBLANK(A3052),"",SUMIF($A$3:$A3052,Q$2,$B$3:$B3052))</f>
        <v/>
      </c>
      <c r="R3052" s="0" t="str">
        <f aca="false">IF(ISBLANK(A3052),"",SUMIF($A$3:$A3052,R$2,$B$3:$B3052))</f>
        <v/>
      </c>
      <c r="T3052" s="9" t="str">
        <f aca="false">IF(ISBLANK(A3052),"",IF($A3052=T$2,$C3052,T3051))</f>
        <v/>
      </c>
      <c r="U3052" s="9" t="str">
        <f aca="false">IF(ISBLANK(A3052),"",IF($A3052=U$2,$C3052,U3051))</f>
        <v/>
      </c>
      <c r="V3052" s="9" t="str">
        <f aca="false">IF(ISBLANK(A3052),"",IF($A3052=V$2,$C3052,V3051))</f>
        <v/>
      </c>
      <c r="W3052" s="9" t="str">
        <f aca="false">IF(ISBLANK(A3052),"",IF($A3052=W$2,$C3052,W3051))</f>
        <v/>
      </c>
    </row>
    <row r="3053" customFormat="false" ht="14.1" hidden="false" customHeight="false" outlineLevel="0" collapsed="false">
      <c r="H3053" s="8" t="n">
        <f aca="false">IF(ISBLANK(D3053),,LEFT(D3053,LEN(D3053)-6)*1)</f>
        <v>0</v>
      </c>
      <c r="I3053" s="9" t="str">
        <f aca="false">IF(ISBLANK(A3053),"",-B3053*C3053)</f>
        <v/>
      </c>
      <c r="J3053" s="9" t="str">
        <f aca="false">IF(ISBLANK(A3053),"",-SUM(I$3:I3053))</f>
        <v/>
      </c>
      <c r="K3053" s="9" t="str">
        <f aca="false">IF(ISBLANK(A3053),"",SUMPRODUCT(O3053:R3053,T3053:W3053)-J3053)</f>
        <v/>
      </c>
      <c r="L3053" s="5" t="str">
        <f aca="false">IF(ISBLANK(A3053),"",K3053/$M$1)</f>
        <v/>
      </c>
      <c r="M3053" s="5" t="str">
        <f aca="false">IF(ISBLANK(A3053),"",K3053/($M$1+SUM(K$3:K3052)))</f>
        <v/>
      </c>
      <c r="N3053" s="0" t="str">
        <f aca="false">IF(ISBLANK(A3053),"",IF(H3054=0,NETWORKDAYS($H$3,H3053,holiday!$B$2:$B$10),IF(DAY(H3053)&lt;DAY(H3054),NETWORKDAYS($H$3,H3053,holiday!$B$2:$B$10),0)))</f>
        <v/>
      </c>
      <c r="O3053" s="0" t="str">
        <f aca="false">IF(ISBLANK(A3053),"",SUMIF($A$3:$A3053,O$2,$B$3:$B3053))</f>
        <v/>
      </c>
      <c r="P3053" s="0" t="str">
        <f aca="false">IF(ISBLANK(A3053),"",SUMIF($A$3:$A3053,P$2,$B$3:$B3053))</f>
        <v/>
      </c>
      <c r="Q3053" s="0" t="str">
        <f aca="false">IF(ISBLANK(A3053),"",SUMIF($A$3:$A3053,Q$2,$B$3:$B3053))</f>
        <v/>
      </c>
      <c r="R3053" s="0" t="str">
        <f aca="false">IF(ISBLANK(A3053),"",SUMIF($A$3:$A3053,R$2,$B$3:$B3053))</f>
        <v/>
      </c>
      <c r="T3053" s="9" t="str">
        <f aca="false">IF(ISBLANK(A3053),"",IF($A3053=T$2,$C3053,T3052))</f>
        <v/>
      </c>
      <c r="U3053" s="9" t="str">
        <f aca="false">IF(ISBLANK(A3053),"",IF($A3053=U$2,$C3053,U3052))</f>
        <v/>
      </c>
      <c r="V3053" s="9" t="str">
        <f aca="false">IF(ISBLANK(A3053),"",IF($A3053=V$2,$C3053,V3052))</f>
        <v/>
      </c>
      <c r="W3053" s="9" t="str">
        <f aca="false">IF(ISBLANK(A3053),"",IF($A3053=W$2,$C3053,W3052))</f>
        <v/>
      </c>
    </row>
    <row r="3054" customFormat="false" ht="14.1" hidden="false" customHeight="false" outlineLevel="0" collapsed="false">
      <c r="H3054" s="8" t="n">
        <f aca="false">IF(ISBLANK(D3054),,LEFT(D3054,LEN(D3054)-6)*1)</f>
        <v>0</v>
      </c>
      <c r="I3054" s="9" t="str">
        <f aca="false">IF(ISBLANK(A3054),"",-B3054*C3054)</f>
        <v/>
      </c>
      <c r="J3054" s="9" t="str">
        <f aca="false">IF(ISBLANK(A3054),"",-SUM(I$3:I3054))</f>
        <v/>
      </c>
      <c r="K3054" s="9" t="str">
        <f aca="false">IF(ISBLANK(A3054),"",SUMPRODUCT(O3054:R3054,T3054:W3054)-J3054)</f>
        <v/>
      </c>
      <c r="L3054" s="5" t="str">
        <f aca="false">IF(ISBLANK(A3054),"",K3054/$M$1)</f>
        <v/>
      </c>
      <c r="M3054" s="5" t="str">
        <f aca="false">IF(ISBLANK(A3054),"",K3054/($M$1+SUM(K$3:K3053)))</f>
        <v/>
      </c>
      <c r="N3054" s="0" t="str">
        <f aca="false">IF(ISBLANK(A3054),"",IF(H3055=0,NETWORKDAYS($H$3,H3054,holiday!$B$2:$B$10),IF(DAY(H3054)&lt;DAY(H3055),NETWORKDAYS($H$3,H3054,holiday!$B$2:$B$10),0)))</f>
        <v/>
      </c>
      <c r="O3054" s="0" t="str">
        <f aca="false">IF(ISBLANK(A3054),"",SUMIF($A$3:$A3054,O$2,$B$3:$B3054))</f>
        <v/>
      </c>
      <c r="P3054" s="0" t="str">
        <f aca="false">IF(ISBLANK(A3054),"",SUMIF($A$3:$A3054,P$2,$B$3:$B3054))</f>
        <v/>
      </c>
      <c r="Q3054" s="0" t="str">
        <f aca="false">IF(ISBLANK(A3054),"",SUMIF($A$3:$A3054,Q$2,$B$3:$B3054))</f>
        <v/>
      </c>
      <c r="R3054" s="0" t="str">
        <f aca="false">IF(ISBLANK(A3054),"",SUMIF($A$3:$A3054,R$2,$B$3:$B3054))</f>
        <v/>
      </c>
      <c r="T3054" s="9" t="str">
        <f aca="false">IF(ISBLANK(A3054),"",IF($A3054=T$2,$C3054,T3053))</f>
        <v/>
      </c>
      <c r="U3054" s="9" t="str">
        <f aca="false">IF(ISBLANK(A3054),"",IF($A3054=U$2,$C3054,U3053))</f>
        <v/>
      </c>
      <c r="V3054" s="9" t="str">
        <f aca="false">IF(ISBLANK(A3054),"",IF($A3054=V$2,$C3054,V3053))</f>
        <v/>
      </c>
      <c r="W3054" s="9" t="str">
        <f aca="false">IF(ISBLANK(A3054),"",IF($A3054=W$2,$C3054,W3053))</f>
        <v/>
      </c>
    </row>
    <row r="3055" customFormat="false" ht="14.1" hidden="false" customHeight="false" outlineLevel="0" collapsed="false">
      <c r="H3055" s="8" t="n">
        <f aca="false">IF(ISBLANK(D3055),,LEFT(D3055,LEN(D3055)-6)*1)</f>
        <v>0</v>
      </c>
      <c r="I3055" s="9" t="str">
        <f aca="false">IF(ISBLANK(A3055),"",-B3055*C3055)</f>
        <v/>
      </c>
      <c r="J3055" s="9" t="str">
        <f aca="false">IF(ISBLANK(A3055),"",-SUM(I$3:I3055))</f>
        <v/>
      </c>
      <c r="K3055" s="9" t="str">
        <f aca="false">IF(ISBLANK(A3055),"",SUMPRODUCT(O3055:R3055,T3055:W3055)-J3055)</f>
        <v/>
      </c>
      <c r="L3055" s="5" t="str">
        <f aca="false">IF(ISBLANK(A3055),"",K3055/$M$1)</f>
        <v/>
      </c>
      <c r="M3055" s="5" t="str">
        <f aca="false">IF(ISBLANK(A3055),"",K3055/($M$1+SUM(K$3:K3054)))</f>
        <v/>
      </c>
      <c r="N3055" s="0" t="str">
        <f aca="false">IF(ISBLANK(A3055),"",IF(H3056=0,NETWORKDAYS($H$3,H3055,holiday!$B$2:$B$10),IF(DAY(H3055)&lt;DAY(H3056),NETWORKDAYS($H$3,H3055,holiday!$B$2:$B$10),0)))</f>
        <v/>
      </c>
      <c r="O3055" s="0" t="str">
        <f aca="false">IF(ISBLANK(A3055),"",SUMIF($A$3:$A3055,O$2,$B$3:$B3055))</f>
        <v/>
      </c>
      <c r="P3055" s="0" t="str">
        <f aca="false">IF(ISBLANK(A3055),"",SUMIF($A$3:$A3055,P$2,$B$3:$B3055))</f>
        <v/>
      </c>
      <c r="Q3055" s="0" t="str">
        <f aca="false">IF(ISBLANK(A3055),"",SUMIF($A$3:$A3055,Q$2,$B$3:$B3055))</f>
        <v/>
      </c>
      <c r="R3055" s="0" t="str">
        <f aca="false">IF(ISBLANK(A3055),"",SUMIF($A$3:$A3055,R$2,$B$3:$B3055))</f>
        <v/>
      </c>
      <c r="T3055" s="9" t="str">
        <f aca="false">IF(ISBLANK(A3055),"",IF($A3055=T$2,$C3055,T3054))</f>
        <v/>
      </c>
      <c r="U3055" s="9" t="str">
        <f aca="false">IF(ISBLANK(A3055),"",IF($A3055=U$2,$C3055,U3054))</f>
        <v/>
      </c>
      <c r="V3055" s="9" t="str">
        <f aca="false">IF(ISBLANK(A3055),"",IF($A3055=V$2,$C3055,V3054))</f>
        <v/>
      </c>
      <c r="W3055" s="9" t="str">
        <f aca="false">IF(ISBLANK(A3055),"",IF($A3055=W$2,$C3055,W3054))</f>
        <v/>
      </c>
    </row>
    <row r="3056" customFormat="false" ht="14.1" hidden="false" customHeight="false" outlineLevel="0" collapsed="false">
      <c r="H3056" s="8" t="n">
        <f aca="false">IF(ISBLANK(D3056),,LEFT(D3056,LEN(D3056)-6)*1)</f>
        <v>0</v>
      </c>
      <c r="I3056" s="9" t="str">
        <f aca="false">IF(ISBLANK(A3056),"",-B3056*C3056)</f>
        <v/>
      </c>
      <c r="J3056" s="9" t="str">
        <f aca="false">IF(ISBLANK(A3056),"",-SUM(I$3:I3056))</f>
        <v/>
      </c>
      <c r="K3056" s="9" t="str">
        <f aca="false">IF(ISBLANK(A3056),"",SUMPRODUCT(O3056:R3056,T3056:W3056)-J3056)</f>
        <v/>
      </c>
      <c r="L3056" s="5" t="str">
        <f aca="false">IF(ISBLANK(A3056),"",K3056/$M$1)</f>
        <v/>
      </c>
      <c r="M3056" s="5" t="str">
        <f aca="false">IF(ISBLANK(A3056),"",K3056/($M$1+SUM(K$3:K3055)))</f>
        <v/>
      </c>
      <c r="N3056" s="0" t="str">
        <f aca="false">IF(ISBLANK(A3056),"",IF(H3057=0,NETWORKDAYS($H$3,H3056,holiday!$B$2:$B$10),IF(DAY(H3056)&lt;DAY(H3057),NETWORKDAYS($H$3,H3056,holiday!$B$2:$B$10),0)))</f>
        <v/>
      </c>
      <c r="O3056" s="0" t="str">
        <f aca="false">IF(ISBLANK(A3056),"",SUMIF($A$3:$A3056,O$2,$B$3:$B3056))</f>
        <v/>
      </c>
      <c r="P3056" s="0" t="str">
        <f aca="false">IF(ISBLANK(A3056),"",SUMIF($A$3:$A3056,P$2,$B$3:$B3056))</f>
        <v/>
      </c>
      <c r="Q3056" s="0" t="str">
        <f aca="false">IF(ISBLANK(A3056),"",SUMIF($A$3:$A3056,Q$2,$B$3:$B3056))</f>
        <v/>
      </c>
      <c r="R3056" s="0" t="str">
        <f aca="false">IF(ISBLANK(A3056),"",SUMIF($A$3:$A3056,R$2,$B$3:$B3056))</f>
        <v/>
      </c>
      <c r="T3056" s="9" t="str">
        <f aca="false">IF(ISBLANK(A3056),"",IF($A3056=T$2,$C3056,T3055))</f>
        <v/>
      </c>
      <c r="U3056" s="9" t="str">
        <f aca="false">IF(ISBLANK(A3056),"",IF($A3056=U$2,$C3056,U3055))</f>
        <v/>
      </c>
      <c r="V3056" s="9" t="str">
        <f aca="false">IF(ISBLANK(A3056),"",IF($A3056=V$2,$C3056,V3055))</f>
        <v/>
      </c>
      <c r="W3056" s="9" t="str">
        <f aca="false">IF(ISBLANK(A3056),"",IF($A3056=W$2,$C3056,W3055))</f>
        <v/>
      </c>
    </row>
    <row r="3057" customFormat="false" ht="14.1" hidden="false" customHeight="false" outlineLevel="0" collapsed="false">
      <c r="H3057" s="8" t="n">
        <f aca="false">IF(ISBLANK(D3057),,LEFT(D3057,LEN(D3057)-6)*1)</f>
        <v>0</v>
      </c>
      <c r="I3057" s="9" t="str">
        <f aca="false">IF(ISBLANK(A3057),"",-B3057*C3057)</f>
        <v/>
      </c>
      <c r="J3057" s="9" t="str">
        <f aca="false">IF(ISBLANK(A3057),"",-SUM(I$3:I3057))</f>
        <v/>
      </c>
      <c r="K3057" s="9" t="str">
        <f aca="false">IF(ISBLANK(A3057),"",SUMPRODUCT(O3057:R3057,T3057:W3057)-J3057)</f>
        <v/>
      </c>
      <c r="L3057" s="5" t="str">
        <f aca="false">IF(ISBLANK(A3057),"",K3057/$M$1)</f>
        <v/>
      </c>
      <c r="M3057" s="5" t="str">
        <f aca="false">IF(ISBLANK(A3057),"",K3057/($M$1+SUM(K$3:K3056)))</f>
        <v/>
      </c>
      <c r="N3057" s="0" t="str">
        <f aca="false">IF(ISBLANK(A3057),"",IF(H3058=0,NETWORKDAYS($H$3,H3057,holiday!$B$2:$B$10),IF(DAY(H3057)&lt;DAY(H3058),NETWORKDAYS($H$3,H3057,holiday!$B$2:$B$10),0)))</f>
        <v/>
      </c>
      <c r="O3057" s="0" t="str">
        <f aca="false">IF(ISBLANK(A3057),"",SUMIF($A$3:$A3057,O$2,$B$3:$B3057))</f>
        <v/>
      </c>
      <c r="P3057" s="0" t="str">
        <f aca="false">IF(ISBLANK(A3057),"",SUMIF($A$3:$A3057,P$2,$B$3:$B3057))</f>
        <v/>
      </c>
      <c r="Q3057" s="0" t="str">
        <f aca="false">IF(ISBLANK(A3057),"",SUMIF($A$3:$A3057,Q$2,$B$3:$B3057))</f>
        <v/>
      </c>
      <c r="R3057" s="0" t="str">
        <f aca="false">IF(ISBLANK(A3057),"",SUMIF($A$3:$A3057,R$2,$B$3:$B3057))</f>
        <v/>
      </c>
      <c r="T3057" s="9" t="str">
        <f aca="false">IF(ISBLANK(A3057),"",IF($A3057=T$2,$C3057,T3056))</f>
        <v/>
      </c>
      <c r="U3057" s="9" t="str">
        <f aca="false">IF(ISBLANK(A3057),"",IF($A3057=U$2,$C3057,U3056))</f>
        <v/>
      </c>
      <c r="V3057" s="9" t="str">
        <f aca="false">IF(ISBLANK(A3057),"",IF($A3057=V$2,$C3057,V3056))</f>
        <v/>
      </c>
      <c r="W3057" s="9" t="str">
        <f aca="false">IF(ISBLANK(A3057),"",IF($A3057=W$2,$C3057,W3056))</f>
        <v/>
      </c>
    </row>
    <row r="3058" customFormat="false" ht="14.1" hidden="false" customHeight="false" outlineLevel="0" collapsed="false">
      <c r="H3058" s="8" t="n">
        <f aca="false">IF(ISBLANK(D3058),,LEFT(D3058,LEN(D3058)-6)*1)</f>
        <v>0</v>
      </c>
      <c r="I3058" s="9" t="str">
        <f aca="false">IF(ISBLANK(A3058),"",-B3058*C3058)</f>
        <v/>
      </c>
      <c r="J3058" s="9" t="str">
        <f aca="false">IF(ISBLANK(A3058),"",-SUM(I$3:I3058))</f>
        <v/>
      </c>
      <c r="K3058" s="9" t="str">
        <f aca="false">IF(ISBLANK(A3058),"",SUMPRODUCT(O3058:R3058,T3058:W3058)-J3058)</f>
        <v/>
      </c>
      <c r="L3058" s="5" t="str">
        <f aca="false">IF(ISBLANK(A3058),"",K3058/$M$1)</f>
        <v/>
      </c>
      <c r="M3058" s="5" t="str">
        <f aca="false">IF(ISBLANK(A3058),"",K3058/($M$1+SUM(K$3:K3057)))</f>
        <v/>
      </c>
      <c r="N3058" s="0" t="str">
        <f aca="false">IF(ISBLANK(A3058),"",IF(H3059=0,NETWORKDAYS($H$3,H3058,holiday!$B$2:$B$10),IF(DAY(H3058)&lt;DAY(H3059),NETWORKDAYS($H$3,H3058,holiday!$B$2:$B$10),0)))</f>
        <v/>
      </c>
      <c r="O3058" s="0" t="str">
        <f aca="false">IF(ISBLANK(A3058),"",SUMIF($A$3:$A3058,O$2,$B$3:$B3058))</f>
        <v/>
      </c>
      <c r="P3058" s="0" t="str">
        <f aca="false">IF(ISBLANK(A3058),"",SUMIF($A$3:$A3058,P$2,$B$3:$B3058))</f>
        <v/>
      </c>
      <c r="Q3058" s="0" t="str">
        <f aca="false">IF(ISBLANK(A3058),"",SUMIF($A$3:$A3058,Q$2,$B$3:$B3058))</f>
        <v/>
      </c>
      <c r="R3058" s="0" t="str">
        <f aca="false">IF(ISBLANK(A3058),"",SUMIF($A$3:$A3058,R$2,$B$3:$B3058))</f>
        <v/>
      </c>
      <c r="T3058" s="9" t="str">
        <f aca="false">IF(ISBLANK(A3058),"",IF($A3058=T$2,$C3058,T3057))</f>
        <v/>
      </c>
      <c r="U3058" s="9" t="str">
        <f aca="false">IF(ISBLANK(A3058),"",IF($A3058=U$2,$C3058,U3057))</f>
        <v/>
      </c>
      <c r="V3058" s="9" t="str">
        <f aca="false">IF(ISBLANK(A3058),"",IF($A3058=V$2,$C3058,V3057))</f>
        <v/>
      </c>
      <c r="W3058" s="9" t="str">
        <f aca="false">IF(ISBLANK(A3058),"",IF($A3058=W$2,$C3058,W3057))</f>
        <v/>
      </c>
    </row>
    <row r="3059" customFormat="false" ht="14.1" hidden="false" customHeight="false" outlineLevel="0" collapsed="false">
      <c r="H3059" s="8" t="n">
        <f aca="false">IF(ISBLANK(D3059),,LEFT(D3059,LEN(D3059)-6)*1)</f>
        <v>0</v>
      </c>
      <c r="I3059" s="9" t="str">
        <f aca="false">IF(ISBLANK(A3059),"",-B3059*C3059)</f>
        <v/>
      </c>
      <c r="J3059" s="9" t="str">
        <f aca="false">IF(ISBLANK(A3059),"",-SUM(I$3:I3059))</f>
        <v/>
      </c>
      <c r="K3059" s="9" t="str">
        <f aca="false">IF(ISBLANK(A3059),"",SUMPRODUCT(O3059:R3059,T3059:W3059)-J3059)</f>
        <v/>
      </c>
      <c r="L3059" s="5" t="str">
        <f aca="false">IF(ISBLANK(A3059),"",K3059/$M$1)</f>
        <v/>
      </c>
      <c r="M3059" s="5" t="str">
        <f aca="false">IF(ISBLANK(A3059),"",K3059/($M$1+SUM(K$3:K3058)))</f>
        <v/>
      </c>
      <c r="N3059" s="0" t="str">
        <f aca="false">IF(ISBLANK(A3059),"",IF(H3060=0,NETWORKDAYS($H$3,H3059,holiday!$B$2:$B$10),IF(DAY(H3059)&lt;DAY(H3060),NETWORKDAYS($H$3,H3059,holiday!$B$2:$B$10),0)))</f>
        <v/>
      </c>
      <c r="O3059" s="0" t="str">
        <f aca="false">IF(ISBLANK(A3059),"",SUMIF($A$3:$A3059,O$2,$B$3:$B3059))</f>
        <v/>
      </c>
      <c r="P3059" s="0" t="str">
        <f aca="false">IF(ISBLANK(A3059),"",SUMIF($A$3:$A3059,P$2,$B$3:$B3059))</f>
        <v/>
      </c>
      <c r="Q3059" s="0" t="str">
        <f aca="false">IF(ISBLANK(A3059),"",SUMIF($A$3:$A3059,Q$2,$B$3:$B3059))</f>
        <v/>
      </c>
      <c r="R3059" s="0" t="str">
        <f aca="false">IF(ISBLANK(A3059),"",SUMIF($A$3:$A3059,R$2,$B$3:$B3059))</f>
        <v/>
      </c>
      <c r="T3059" s="9" t="str">
        <f aca="false">IF(ISBLANK(A3059),"",IF($A3059=T$2,$C3059,T3058))</f>
        <v/>
      </c>
      <c r="U3059" s="9" t="str">
        <f aca="false">IF(ISBLANK(A3059),"",IF($A3059=U$2,$C3059,U3058))</f>
        <v/>
      </c>
      <c r="V3059" s="9" t="str">
        <f aca="false">IF(ISBLANK(A3059),"",IF($A3059=V$2,$C3059,V3058))</f>
        <v/>
      </c>
      <c r="W3059" s="9" t="str">
        <f aca="false">IF(ISBLANK(A3059),"",IF($A3059=W$2,$C3059,W3058))</f>
        <v/>
      </c>
    </row>
    <row r="3060" customFormat="false" ht="14.1" hidden="false" customHeight="false" outlineLevel="0" collapsed="false">
      <c r="H3060" s="8" t="n">
        <f aca="false">IF(ISBLANK(D3060),,LEFT(D3060,LEN(D3060)-6)*1)</f>
        <v>0</v>
      </c>
      <c r="I3060" s="9" t="str">
        <f aca="false">IF(ISBLANK(A3060),"",-B3060*C3060)</f>
        <v/>
      </c>
      <c r="J3060" s="9" t="str">
        <f aca="false">IF(ISBLANK(A3060),"",-SUM(I$3:I3060))</f>
        <v/>
      </c>
      <c r="K3060" s="9" t="str">
        <f aca="false">IF(ISBLANK(A3060),"",SUMPRODUCT(O3060:R3060,T3060:W3060)-J3060)</f>
        <v/>
      </c>
      <c r="L3060" s="5" t="str">
        <f aca="false">IF(ISBLANK(A3060),"",K3060/$M$1)</f>
        <v/>
      </c>
      <c r="M3060" s="5" t="str">
        <f aca="false">IF(ISBLANK(A3060),"",K3060/($M$1+SUM(K$3:K3059)))</f>
        <v/>
      </c>
      <c r="N3060" s="0" t="str">
        <f aca="false">IF(ISBLANK(A3060),"",IF(H3061=0,NETWORKDAYS($H$3,H3060,holiday!$B$2:$B$10),IF(DAY(H3060)&lt;DAY(H3061),NETWORKDAYS($H$3,H3060,holiday!$B$2:$B$10),0)))</f>
        <v/>
      </c>
      <c r="O3060" s="0" t="str">
        <f aca="false">IF(ISBLANK(A3060),"",SUMIF($A$3:$A3060,O$2,$B$3:$B3060))</f>
        <v/>
      </c>
      <c r="P3060" s="0" t="str">
        <f aca="false">IF(ISBLANK(A3060),"",SUMIF($A$3:$A3060,P$2,$B$3:$B3060))</f>
        <v/>
      </c>
      <c r="Q3060" s="0" t="str">
        <f aca="false">IF(ISBLANK(A3060),"",SUMIF($A$3:$A3060,Q$2,$B$3:$B3060))</f>
        <v/>
      </c>
      <c r="R3060" s="0" t="str">
        <f aca="false">IF(ISBLANK(A3060),"",SUMIF($A$3:$A3060,R$2,$B$3:$B3060))</f>
        <v/>
      </c>
      <c r="T3060" s="9" t="str">
        <f aca="false">IF(ISBLANK(A3060),"",IF($A3060=T$2,$C3060,T3059))</f>
        <v/>
      </c>
      <c r="U3060" s="9" t="str">
        <f aca="false">IF(ISBLANK(A3060),"",IF($A3060=U$2,$C3060,U3059))</f>
        <v/>
      </c>
      <c r="V3060" s="9" t="str">
        <f aca="false">IF(ISBLANK(A3060),"",IF($A3060=V$2,$C3060,V3059))</f>
        <v/>
      </c>
      <c r="W3060" s="9" t="str">
        <f aca="false">IF(ISBLANK(A3060),"",IF($A3060=W$2,$C3060,W3059))</f>
        <v/>
      </c>
    </row>
    <row r="3061" customFormat="false" ht="14.1" hidden="false" customHeight="false" outlineLevel="0" collapsed="false">
      <c r="H3061" s="8" t="n">
        <f aca="false">IF(ISBLANK(D3061),,LEFT(D3061,LEN(D3061)-6)*1)</f>
        <v>0</v>
      </c>
      <c r="I3061" s="9" t="str">
        <f aca="false">IF(ISBLANK(A3061),"",-B3061*C3061)</f>
        <v/>
      </c>
      <c r="J3061" s="9" t="str">
        <f aca="false">IF(ISBLANK(A3061),"",-SUM(I$3:I3061))</f>
        <v/>
      </c>
      <c r="K3061" s="9" t="str">
        <f aca="false">IF(ISBLANK(A3061),"",SUMPRODUCT(O3061:R3061,T3061:W3061)-J3061)</f>
        <v/>
      </c>
      <c r="L3061" s="5" t="str">
        <f aca="false">IF(ISBLANK(A3061),"",K3061/$M$1)</f>
        <v/>
      </c>
      <c r="M3061" s="5" t="str">
        <f aca="false">IF(ISBLANK(A3061),"",K3061/($M$1+SUM(K$3:K3060)))</f>
        <v/>
      </c>
      <c r="N3061" s="0" t="str">
        <f aca="false">IF(ISBLANK(A3061),"",IF(H3062=0,NETWORKDAYS($H$3,H3061,holiday!$B$2:$B$10),IF(DAY(H3061)&lt;DAY(H3062),NETWORKDAYS($H$3,H3061,holiday!$B$2:$B$10),0)))</f>
        <v/>
      </c>
      <c r="O3061" s="0" t="str">
        <f aca="false">IF(ISBLANK(A3061),"",SUMIF($A$3:$A3061,O$2,$B$3:$B3061))</f>
        <v/>
      </c>
      <c r="P3061" s="0" t="str">
        <f aca="false">IF(ISBLANK(A3061),"",SUMIF($A$3:$A3061,P$2,$B$3:$B3061))</f>
        <v/>
      </c>
      <c r="Q3061" s="0" t="str">
        <f aca="false">IF(ISBLANK(A3061),"",SUMIF($A$3:$A3061,Q$2,$B$3:$B3061))</f>
        <v/>
      </c>
      <c r="R3061" s="0" t="str">
        <f aca="false">IF(ISBLANK(A3061),"",SUMIF($A$3:$A3061,R$2,$B$3:$B3061))</f>
        <v/>
      </c>
      <c r="T3061" s="9" t="str">
        <f aca="false">IF(ISBLANK(A3061),"",IF($A3061=T$2,$C3061,T3060))</f>
        <v/>
      </c>
      <c r="U3061" s="9" t="str">
        <f aca="false">IF(ISBLANK(A3061),"",IF($A3061=U$2,$C3061,U3060))</f>
        <v/>
      </c>
      <c r="V3061" s="9" t="str">
        <f aca="false">IF(ISBLANK(A3061),"",IF($A3061=V$2,$C3061,V3060))</f>
        <v/>
      </c>
      <c r="W3061" s="9" t="str">
        <f aca="false">IF(ISBLANK(A3061),"",IF($A3061=W$2,$C3061,W3060))</f>
        <v/>
      </c>
    </row>
    <row r="3062" customFormat="false" ht="14.1" hidden="false" customHeight="false" outlineLevel="0" collapsed="false">
      <c r="H3062" s="8" t="n">
        <f aca="false">IF(ISBLANK(D3062),,LEFT(D3062,LEN(D3062)-6)*1)</f>
        <v>0</v>
      </c>
      <c r="I3062" s="9" t="str">
        <f aca="false">IF(ISBLANK(A3062),"",-B3062*C3062)</f>
        <v/>
      </c>
      <c r="J3062" s="9" t="str">
        <f aca="false">IF(ISBLANK(A3062),"",-SUM(I$3:I3062))</f>
        <v/>
      </c>
      <c r="K3062" s="9" t="str">
        <f aca="false">IF(ISBLANK(A3062),"",SUMPRODUCT(O3062:R3062,T3062:W3062)-J3062)</f>
        <v/>
      </c>
      <c r="L3062" s="5" t="str">
        <f aca="false">IF(ISBLANK(A3062),"",K3062/$M$1)</f>
        <v/>
      </c>
      <c r="M3062" s="5" t="str">
        <f aca="false">IF(ISBLANK(A3062),"",K3062/($M$1+SUM(K$3:K3061)))</f>
        <v/>
      </c>
      <c r="N3062" s="0" t="str">
        <f aca="false">IF(ISBLANK(A3062),"",IF(H3063=0,NETWORKDAYS($H$3,H3062,holiday!$B$2:$B$10),IF(DAY(H3062)&lt;DAY(H3063),NETWORKDAYS($H$3,H3062,holiday!$B$2:$B$10),0)))</f>
        <v/>
      </c>
      <c r="O3062" s="0" t="str">
        <f aca="false">IF(ISBLANK(A3062),"",SUMIF($A$3:$A3062,O$2,$B$3:$B3062))</f>
        <v/>
      </c>
      <c r="P3062" s="0" t="str">
        <f aca="false">IF(ISBLANK(A3062),"",SUMIF($A$3:$A3062,P$2,$B$3:$B3062))</f>
        <v/>
      </c>
      <c r="Q3062" s="0" t="str">
        <f aca="false">IF(ISBLANK(A3062),"",SUMIF($A$3:$A3062,Q$2,$B$3:$B3062))</f>
        <v/>
      </c>
      <c r="R3062" s="0" t="str">
        <f aca="false">IF(ISBLANK(A3062),"",SUMIF($A$3:$A3062,R$2,$B$3:$B3062))</f>
        <v/>
      </c>
      <c r="T3062" s="9" t="str">
        <f aca="false">IF(ISBLANK(A3062),"",IF($A3062=T$2,$C3062,T3061))</f>
        <v/>
      </c>
      <c r="U3062" s="9" t="str">
        <f aca="false">IF(ISBLANK(A3062),"",IF($A3062=U$2,$C3062,U3061))</f>
        <v/>
      </c>
      <c r="V3062" s="9" t="str">
        <f aca="false">IF(ISBLANK(A3062),"",IF($A3062=V$2,$C3062,V3061))</f>
        <v/>
      </c>
      <c r="W3062" s="9" t="str">
        <f aca="false">IF(ISBLANK(A3062),"",IF($A3062=W$2,$C3062,W3061))</f>
        <v/>
      </c>
    </row>
    <row r="3063" customFormat="false" ht="14.1" hidden="false" customHeight="false" outlineLevel="0" collapsed="false">
      <c r="H3063" s="8" t="n">
        <f aca="false">IF(ISBLANK(D3063),,LEFT(D3063,LEN(D3063)-6)*1)</f>
        <v>0</v>
      </c>
      <c r="I3063" s="9" t="str">
        <f aca="false">IF(ISBLANK(A3063),"",-B3063*C3063)</f>
        <v/>
      </c>
      <c r="J3063" s="9" t="str">
        <f aca="false">IF(ISBLANK(A3063),"",-SUM(I$3:I3063))</f>
        <v/>
      </c>
      <c r="K3063" s="9" t="str">
        <f aca="false">IF(ISBLANK(A3063),"",SUMPRODUCT(O3063:R3063,T3063:W3063)-J3063)</f>
        <v/>
      </c>
      <c r="L3063" s="5" t="str">
        <f aca="false">IF(ISBLANK(A3063),"",K3063/$M$1)</f>
        <v/>
      </c>
      <c r="M3063" s="5" t="str">
        <f aca="false">IF(ISBLANK(A3063),"",K3063/($M$1+SUM(K$3:K3062)))</f>
        <v/>
      </c>
      <c r="N3063" s="0" t="str">
        <f aca="false">IF(ISBLANK(A3063),"",IF(H3064=0,NETWORKDAYS($H$3,H3063,holiday!$B$2:$B$10),IF(DAY(H3063)&lt;DAY(H3064),NETWORKDAYS($H$3,H3063,holiday!$B$2:$B$10),0)))</f>
        <v/>
      </c>
      <c r="O3063" s="0" t="str">
        <f aca="false">IF(ISBLANK(A3063),"",SUMIF($A$3:$A3063,O$2,$B$3:$B3063))</f>
        <v/>
      </c>
      <c r="P3063" s="0" t="str">
        <f aca="false">IF(ISBLANK(A3063),"",SUMIF($A$3:$A3063,P$2,$B$3:$B3063))</f>
        <v/>
      </c>
      <c r="Q3063" s="0" t="str">
        <f aca="false">IF(ISBLANK(A3063),"",SUMIF($A$3:$A3063,Q$2,$B$3:$B3063))</f>
        <v/>
      </c>
      <c r="R3063" s="0" t="str">
        <f aca="false">IF(ISBLANK(A3063),"",SUMIF($A$3:$A3063,R$2,$B$3:$B3063))</f>
        <v/>
      </c>
      <c r="T3063" s="9" t="str">
        <f aca="false">IF(ISBLANK(A3063),"",IF($A3063=T$2,$C3063,T3062))</f>
        <v/>
      </c>
      <c r="U3063" s="9" t="str">
        <f aca="false">IF(ISBLANK(A3063),"",IF($A3063=U$2,$C3063,U3062))</f>
        <v/>
      </c>
      <c r="V3063" s="9" t="str">
        <f aca="false">IF(ISBLANK(A3063),"",IF($A3063=V$2,$C3063,V3062))</f>
        <v/>
      </c>
      <c r="W3063" s="9" t="str">
        <f aca="false">IF(ISBLANK(A3063),"",IF($A3063=W$2,$C3063,W3062))</f>
        <v/>
      </c>
    </row>
    <row r="3064" customFormat="false" ht="14.1" hidden="false" customHeight="false" outlineLevel="0" collapsed="false">
      <c r="H3064" s="8" t="n">
        <f aca="false">IF(ISBLANK(D3064),,LEFT(D3064,LEN(D3064)-6)*1)</f>
        <v>0</v>
      </c>
      <c r="I3064" s="9" t="str">
        <f aca="false">IF(ISBLANK(A3064),"",-B3064*C3064)</f>
        <v/>
      </c>
      <c r="J3064" s="9" t="str">
        <f aca="false">IF(ISBLANK(A3064),"",-SUM(I$3:I3064))</f>
        <v/>
      </c>
      <c r="K3064" s="9" t="str">
        <f aca="false">IF(ISBLANK(A3064),"",SUMPRODUCT(O3064:R3064,T3064:W3064)-J3064)</f>
        <v/>
      </c>
      <c r="L3064" s="5" t="str">
        <f aca="false">IF(ISBLANK(A3064),"",K3064/$M$1)</f>
        <v/>
      </c>
      <c r="M3064" s="5" t="str">
        <f aca="false">IF(ISBLANK(A3064),"",K3064/($M$1+SUM(K$3:K3063)))</f>
        <v/>
      </c>
      <c r="N3064" s="0" t="str">
        <f aca="false">IF(ISBLANK(A3064),"",IF(H3065=0,NETWORKDAYS($H$3,H3064,holiday!$B$2:$B$10),IF(DAY(H3064)&lt;DAY(H3065),NETWORKDAYS($H$3,H3064,holiday!$B$2:$B$10),0)))</f>
        <v/>
      </c>
      <c r="O3064" s="0" t="str">
        <f aca="false">IF(ISBLANK(A3064),"",SUMIF($A$3:$A3064,O$2,$B$3:$B3064))</f>
        <v/>
      </c>
      <c r="P3064" s="0" t="str">
        <f aca="false">IF(ISBLANK(A3064),"",SUMIF($A$3:$A3064,P$2,$B$3:$B3064))</f>
        <v/>
      </c>
      <c r="Q3064" s="0" t="str">
        <f aca="false">IF(ISBLANK(A3064),"",SUMIF($A$3:$A3064,Q$2,$B$3:$B3064))</f>
        <v/>
      </c>
      <c r="R3064" s="0" t="str">
        <f aca="false">IF(ISBLANK(A3064),"",SUMIF($A$3:$A3064,R$2,$B$3:$B3064))</f>
        <v/>
      </c>
      <c r="T3064" s="9" t="str">
        <f aca="false">IF(ISBLANK(A3064),"",IF($A3064=T$2,$C3064,T3063))</f>
        <v/>
      </c>
      <c r="U3064" s="9" t="str">
        <f aca="false">IF(ISBLANK(A3064),"",IF($A3064=U$2,$C3064,U3063))</f>
        <v/>
      </c>
      <c r="V3064" s="9" t="str">
        <f aca="false">IF(ISBLANK(A3064),"",IF($A3064=V$2,$C3064,V3063))</f>
        <v/>
      </c>
      <c r="W3064" s="9" t="str">
        <f aca="false">IF(ISBLANK(A3064),"",IF($A3064=W$2,$C3064,W3063))</f>
        <v/>
      </c>
    </row>
    <row r="3065" customFormat="false" ht="14.1" hidden="false" customHeight="false" outlineLevel="0" collapsed="false">
      <c r="H3065" s="8" t="n">
        <f aca="false">IF(ISBLANK(D3065),,LEFT(D3065,LEN(D3065)-6)*1)</f>
        <v>0</v>
      </c>
      <c r="I3065" s="9" t="str">
        <f aca="false">IF(ISBLANK(A3065),"",-B3065*C3065)</f>
        <v/>
      </c>
      <c r="J3065" s="9" t="str">
        <f aca="false">IF(ISBLANK(A3065),"",-SUM(I$3:I3065))</f>
        <v/>
      </c>
      <c r="K3065" s="9" t="str">
        <f aca="false">IF(ISBLANK(A3065),"",SUMPRODUCT(O3065:R3065,T3065:W3065)-J3065)</f>
        <v/>
      </c>
      <c r="L3065" s="5" t="str">
        <f aca="false">IF(ISBLANK(A3065),"",K3065/$M$1)</f>
        <v/>
      </c>
      <c r="M3065" s="5" t="str">
        <f aca="false">IF(ISBLANK(A3065),"",K3065/($M$1+SUM(K$3:K3064)))</f>
        <v/>
      </c>
      <c r="N3065" s="0" t="str">
        <f aca="false">IF(ISBLANK(A3065),"",IF(H3066=0,NETWORKDAYS($H$3,H3065,holiday!$B$2:$B$10),IF(DAY(H3065)&lt;DAY(H3066),NETWORKDAYS($H$3,H3065,holiday!$B$2:$B$10),0)))</f>
        <v/>
      </c>
      <c r="O3065" s="0" t="str">
        <f aca="false">IF(ISBLANK(A3065),"",SUMIF($A$3:$A3065,O$2,$B$3:$B3065))</f>
        <v/>
      </c>
      <c r="P3065" s="0" t="str">
        <f aca="false">IF(ISBLANK(A3065),"",SUMIF($A$3:$A3065,P$2,$B$3:$B3065))</f>
        <v/>
      </c>
      <c r="Q3065" s="0" t="str">
        <f aca="false">IF(ISBLANK(A3065),"",SUMIF($A$3:$A3065,Q$2,$B$3:$B3065))</f>
        <v/>
      </c>
      <c r="R3065" s="0" t="str">
        <f aca="false">IF(ISBLANK(A3065),"",SUMIF($A$3:$A3065,R$2,$B$3:$B3065))</f>
        <v/>
      </c>
      <c r="T3065" s="9" t="str">
        <f aca="false">IF(ISBLANK(A3065),"",IF($A3065=T$2,$C3065,T3064))</f>
        <v/>
      </c>
      <c r="U3065" s="9" t="str">
        <f aca="false">IF(ISBLANK(A3065),"",IF($A3065=U$2,$C3065,U3064))</f>
        <v/>
      </c>
      <c r="V3065" s="9" t="str">
        <f aca="false">IF(ISBLANK(A3065),"",IF($A3065=V$2,$C3065,V3064))</f>
        <v/>
      </c>
      <c r="W3065" s="9" t="str">
        <f aca="false">IF(ISBLANK(A3065),"",IF($A3065=W$2,$C3065,W3064))</f>
        <v/>
      </c>
    </row>
    <row r="3066" customFormat="false" ht="14.1" hidden="false" customHeight="false" outlineLevel="0" collapsed="false">
      <c r="H3066" s="8" t="n">
        <f aca="false">IF(ISBLANK(D3066),,LEFT(D3066,LEN(D3066)-6)*1)</f>
        <v>0</v>
      </c>
      <c r="I3066" s="9" t="str">
        <f aca="false">IF(ISBLANK(A3066),"",-B3066*C3066)</f>
        <v/>
      </c>
      <c r="J3066" s="9" t="str">
        <f aca="false">IF(ISBLANK(A3066),"",-SUM(I$3:I3066))</f>
        <v/>
      </c>
      <c r="K3066" s="9" t="str">
        <f aca="false">IF(ISBLANK(A3066),"",SUMPRODUCT(O3066:R3066,T3066:W3066)-J3066)</f>
        <v/>
      </c>
      <c r="L3066" s="5" t="str">
        <f aca="false">IF(ISBLANK(A3066),"",K3066/$M$1)</f>
        <v/>
      </c>
      <c r="M3066" s="5" t="str">
        <f aca="false">IF(ISBLANK(A3066),"",K3066/($M$1+SUM(K$3:K3065)))</f>
        <v/>
      </c>
      <c r="N3066" s="0" t="str">
        <f aca="false">IF(ISBLANK(A3066),"",IF(H3067=0,NETWORKDAYS($H$3,H3066,holiday!$B$2:$B$10),IF(DAY(H3066)&lt;DAY(H3067),NETWORKDAYS($H$3,H3066,holiday!$B$2:$B$10),0)))</f>
        <v/>
      </c>
      <c r="O3066" s="0" t="str">
        <f aca="false">IF(ISBLANK(A3066),"",SUMIF($A$3:$A3066,O$2,$B$3:$B3066))</f>
        <v/>
      </c>
      <c r="P3066" s="0" t="str">
        <f aca="false">IF(ISBLANK(A3066),"",SUMIF($A$3:$A3066,P$2,$B$3:$B3066))</f>
        <v/>
      </c>
      <c r="Q3066" s="0" t="str">
        <f aca="false">IF(ISBLANK(A3066),"",SUMIF($A$3:$A3066,Q$2,$B$3:$B3066))</f>
        <v/>
      </c>
      <c r="R3066" s="0" t="str">
        <f aca="false">IF(ISBLANK(A3066),"",SUMIF($A$3:$A3066,R$2,$B$3:$B3066))</f>
        <v/>
      </c>
      <c r="T3066" s="9" t="str">
        <f aca="false">IF(ISBLANK(A3066),"",IF($A3066=T$2,$C3066,T3065))</f>
        <v/>
      </c>
      <c r="U3066" s="9" t="str">
        <f aca="false">IF(ISBLANK(A3066),"",IF($A3066=U$2,$C3066,U3065))</f>
        <v/>
      </c>
      <c r="V3066" s="9" t="str">
        <f aca="false">IF(ISBLANK(A3066),"",IF($A3066=V$2,$C3066,V3065))</f>
        <v/>
      </c>
      <c r="W3066" s="9" t="str">
        <f aca="false">IF(ISBLANK(A3066),"",IF($A3066=W$2,$C3066,W3065))</f>
        <v/>
      </c>
    </row>
    <row r="3067" customFormat="false" ht="14.1" hidden="false" customHeight="false" outlineLevel="0" collapsed="false">
      <c r="H3067" s="8" t="n">
        <f aca="false">IF(ISBLANK(D3067),,LEFT(D3067,LEN(D3067)-6)*1)</f>
        <v>0</v>
      </c>
      <c r="I3067" s="9" t="str">
        <f aca="false">IF(ISBLANK(A3067),"",-B3067*C3067)</f>
        <v/>
      </c>
      <c r="J3067" s="9" t="str">
        <f aca="false">IF(ISBLANK(A3067),"",-SUM(I$3:I3067))</f>
        <v/>
      </c>
      <c r="K3067" s="9" t="str">
        <f aca="false">IF(ISBLANK(A3067),"",SUMPRODUCT(O3067:R3067,T3067:W3067)-J3067)</f>
        <v/>
      </c>
      <c r="L3067" s="5" t="str">
        <f aca="false">IF(ISBLANK(A3067),"",K3067/$M$1)</f>
        <v/>
      </c>
      <c r="M3067" s="5" t="str">
        <f aca="false">IF(ISBLANK(A3067),"",K3067/($M$1+SUM(K$3:K3066)))</f>
        <v/>
      </c>
      <c r="N3067" s="0" t="str">
        <f aca="false">IF(ISBLANK(A3067),"",IF(H3068=0,NETWORKDAYS($H$3,H3067,holiday!$B$2:$B$10),IF(DAY(H3067)&lt;DAY(H3068),NETWORKDAYS($H$3,H3067,holiday!$B$2:$B$10),0)))</f>
        <v/>
      </c>
      <c r="O3067" s="0" t="str">
        <f aca="false">IF(ISBLANK(A3067),"",SUMIF($A$3:$A3067,O$2,$B$3:$B3067))</f>
        <v/>
      </c>
      <c r="P3067" s="0" t="str">
        <f aca="false">IF(ISBLANK(A3067),"",SUMIF($A$3:$A3067,P$2,$B$3:$B3067))</f>
        <v/>
      </c>
      <c r="Q3067" s="0" t="str">
        <f aca="false">IF(ISBLANK(A3067),"",SUMIF($A$3:$A3067,Q$2,$B$3:$B3067))</f>
        <v/>
      </c>
      <c r="R3067" s="0" t="str">
        <f aca="false">IF(ISBLANK(A3067),"",SUMIF($A$3:$A3067,R$2,$B$3:$B3067))</f>
        <v/>
      </c>
      <c r="T3067" s="9" t="str">
        <f aca="false">IF(ISBLANK(A3067),"",IF($A3067=T$2,$C3067,T3066))</f>
        <v/>
      </c>
      <c r="U3067" s="9" t="str">
        <f aca="false">IF(ISBLANK(A3067),"",IF($A3067=U$2,$C3067,U3066))</f>
        <v/>
      </c>
      <c r="V3067" s="9" t="str">
        <f aca="false">IF(ISBLANK(A3067),"",IF($A3067=V$2,$C3067,V3066))</f>
        <v/>
      </c>
      <c r="W3067" s="9" t="str">
        <f aca="false">IF(ISBLANK(A3067),"",IF($A3067=W$2,$C3067,W3066))</f>
        <v/>
      </c>
    </row>
    <row r="3068" customFormat="false" ht="14.1" hidden="false" customHeight="false" outlineLevel="0" collapsed="false">
      <c r="H3068" s="8" t="n">
        <f aca="false">IF(ISBLANK(D3068),,LEFT(D3068,LEN(D3068)-6)*1)</f>
        <v>0</v>
      </c>
      <c r="I3068" s="9" t="str">
        <f aca="false">IF(ISBLANK(A3068),"",-B3068*C3068)</f>
        <v/>
      </c>
      <c r="J3068" s="9" t="str">
        <f aca="false">IF(ISBLANK(A3068),"",-SUM(I$3:I3068))</f>
        <v/>
      </c>
      <c r="K3068" s="9" t="str">
        <f aca="false">IF(ISBLANK(A3068),"",SUMPRODUCT(O3068:R3068,T3068:W3068)-J3068)</f>
        <v/>
      </c>
      <c r="L3068" s="5" t="str">
        <f aca="false">IF(ISBLANK(A3068),"",K3068/$M$1)</f>
        <v/>
      </c>
      <c r="M3068" s="5" t="str">
        <f aca="false">IF(ISBLANK(A3068),"",K3068/($M$1+SUM(K$3:K3067)))</f>
        <v/>
      </c>
      <c r="N3068" s="0" t="str">
        <f aca="false">IF(ISBLANK(A3068),"",IF(H3069=0,NETWORKDAYS($H$3,H3068,holiday!$B$2:$B$10),IF(DAY(H3068)&lt;DAY(H3069),NETWORKDAYS($H$3,H3068,holiday!$B$2:$B$10),0)))</f>
        <v/>
      </c>
      <c r="O3068" s="0" t="str">
        <f aca="false">IF(ISBLANK(A3068),"",SUMIF($A$3:$A3068,O$2,$B$3:$B3068))</f>
        <v/>
      </c>
      <c r="P3068" s="0" t="str">
        <f aca="false">IF(ISBLANK(A3068),"",SUMIF($A$3:$A3068,P$2,$B$3:$B3068))</f>
        <v/>
      </c>
      <c r="Q3068" s="0" t="str">
        <f aca="false">IF(ISBLANK(A3068),"",SUMIF($A$3:$A3068,Q$2,$B$3:$B3068))</f>
        <v/>
      </c>
      <c r="R3068" s="0" t="str">
        <f aca="false">IF(ISBLANK(A3068),"",SUMIF($A$3:$A3068,R$2,$B$3:$B3068))</f>
        <v/>
      </c>
      <c r="T3068" s="9" t="str">
        <f aca="false">IF(ISBLANK(A3068),"",IF($A3068=T$2,$C3068,T3067))</f>
        <v/>
      </c>
      <c r="U3068" s="9" t="str">
        <f aca="false">IF(ISBLANK(A3068),"",IF($A3068=U$2,$C3068,U3067))</f>
        <v/>
      </c>
      <c r="V3068" s="9" t="str">
        <f aca="false">IF(ISBLANK(A3068),"",IF($A3068=V$2,$C3068,V3067))</f>
        <v/>
      </c>
      <c r="W3068" s="9" t="str">
        <f aca="false">IF(ISBLANK(A3068),"",IF($A3068=W$2,$C3068,W3067))</f>
        <v/>
      </c>
    </row>
    <row r="3069" customFormat="false" ht="14.1" hidden="false" customHeight="false" outlineLevel="0" collapsed="false">
      <c r="H3069" s="8" t="n">
        <f aca="false">IF(ISBLANK(D3069),,LEFT(D3069,LEN(D3069)-6)*1)</f>
        <v>0</v>
      </c>
      <c r="I3069" s="9" t="str">
        <f aca="false">IF(ISBLANK(A3069),"",-B3069*C3069)</f>
        <v/>
      </c>
      <c r="J3069" s="9" t="str">
        <f aca="false">IF(ISBLANK(A3069),"",-SUM(I$3:I3069))</f>
        <v/>
      </c>
      <c r="K3069" s="9" t="str">
        <f aca="false">IF(ISBLANK(A3069),"",SUMPRODUCT(O3069:R3069,T3069:W3069)-J3069)</f>
        <v/>
      </c>
      <c r="L3069" s="5" t="str">
        <f aca="false">IF(ISBLANK(A3069),"",K3069/$M$1)</f>
        <v/>
      </c>
      <c r="M3069" s="5" t="str">
        <f aca="false">IF(ISBLANK(A3069),"",K3069/($M$1+SUM(K$3:K3068)))</f>
        <v/>
      </c>
      <c r="N3069" s="0" t="str">
        <f aca="false">IF(ISBLANK(A3069),"",IF(H3070=0,NETWORKDAYS($H$3,H3069,holiday!$B$2:$B$10),IF(DAY(H3069)&lt;DAY(H3070),NETWORKDAYS($H$3,H3069,holiday!$B$2:$B$10),0)))</f>
        <v/>
      </c>
      <c r="O3069" s="0" t="str">
        <f aca="false">IF(ISBLANK(A3069),"",SUMIF($A$3:$A3069,O$2,$B$3:$B3069))</f>
        <v/>
      </c>
      <c r="P3069" s="0" t="str">
        <f aca="false">IF(ISBLANK(A3069),"",SUMIF($A$3:$A3069,P$2,$B$3:$B3069))</f>
        <v/>
      </c>
      <c r="Q3069" s="0" t="str">
        <f aca="false">IF(ISBLANK(A3069),"",SUMIF($A$3:$A3069,Q$2,$B$3:$B3069))</f>
        <v/>
      </c>
      <c r="R3069" s="0" t="str">
        <f aca="false">IF(ISBLANK(A3069),"",SUMIF($A$3:$A3069,R$2,$B$3:$B3069))</f>
        <v/>
      </c>
      <c r="T3069" s="9" t="str">
        <f aca="false">IF(ISBLANK(A3069),"",IF($A3069=T$2,$C3069,T3068))</f>
        <v/>
      </c>
      <c r="U3069" s="9" t="str">
        <f aca="false">IF(ISBLANK(A3069),"",IF($A3069=U$2,$C3069,U3068))</f>
        <v/>
      </c>
      <c r="V3069" s="9" t="str">
        <f aca="false">IF(ISBLANK(A3069),"",IF($A3069=V$2,$C3069,V3068))</f>
        <v/>
      </c>
      <c r="W3069" s="9" t="str">
        <f aca="false">IF(ISBLANK(A3069),"",IF($A3069=W$2,$C3069,W3068))</f>
        <v/>
      </c>
    </row>
    <row r="3070" customFormat="false" ht="14.1" hidden="false" customHeight="false" outlineLevel="0" collapsed="false">
      <c r="H3070" s="8" t="n">
        <f aca="false">IF(ISBLANK(D3070),,LEFT(D3070,LEN(D3070)-6)*1)</f>
        <v>0</v>
      </c>
      <c r="I3070" s="9" t="str">
        <f aca="false">IF(ISBLANK(A3070),"",-B3070*C3070)</f>
        <v/>
      </c>
      <c r="J3070" s="9" t="str">
        <f aca="false">IF(ISBLANK(A3070),"",-SUM(I$3:I3070))</f>
        <v/>
      </c>
      <c r="K3070" s="9" t="str">
        <f aca="false">IF(ISBLANK(A3070),"",SUMPRODUCT(O3070:R3070,T3070:W3070)-J3070)</f>
        <v/>
      </c>
      <c r="L3070" s="5" t="str">
        <f aca="false">IF(ISBLANK(A3070),"",K3070/$M$1)</f>
        <v/>
      </c>
      <c r="M3070" s="5" t="str">
        <f aca="false">IF(ISBLANK(A3070),"",K3070/($M$1+SUM(K$3:K3069)))</f>
        <v/>
      </c>
      <c r="N3070" s="0" t="str">
        <f aca="false">IF(ISBLANK(A3070),"",IF(H3071=0,NETWORKDAYS($H$3,H3070,holiday!$B$2:$B$10),IF(DAY(H3070)&lt;DAY(H3071),NETWORKDAYS($H$3,H3070,holiday!$B$2:$B$10),0)))</f>
        <v/>
      </c>
      <c r="O3070" s="0" t="str">
        <f aca="false">IF(ISBLANK(A3070),"",SUMIF($A$3:$A3070,O$2,$B$3:$B3070))</f>
        <v/>
      </c>
      <c r="P3070" s="0" t="str">
        <f aca="false">IF(ISBLANK(A3070),"",SUMIF($A$3:$A3070,P$2,$B$3:$B3070))</f>
        <v/>
      </c>
      <c r="Q3070" s="0" t="str">
        <f aca="false">IF(ISBLANK(A3070),"",SUMIF($A$3:$A3070,Q$2,$B$3:$B3070))</f>
        <v/>
      </c>
      <c r="R3070" s="0" t="str">
        <f aca="false">IF(ISBLANK(A3070),"",SUMIF($A$3:$A3070,R$2,$B$3:$B3070))</f>
        <v/>
      </c>
      <c r="T3070" s="9" t="str">
        <f aca="false">IF(ISBLANK(A3070),"",IF($A3070=T$2,$C3070,T3069))</f>
        <v/>
      </c>
      <c r="U3070" s="9" t="str">
        <f aca="false">IF(ISBLANK(A3070),"",IF($A3070=U$2,$C3070,U3069))</f>
        <v/>
      </c>
      <c r="V3070" s="9" t="str">
        <f aca="false">IF(ISBLANK(A3070),"",IF($A3070=V$2,$C3070,V3069))</f>
        <v/>
      </c>
      <c r="W3070" s="9" t="str">
        <f aca="false">IF(ISBLANK(A3070),"",IF($A3070=W$2,$C3070,W3069))</f>
        <v/>
      </c>
    </row>
    <row r="3071" customFormat="false" ht="14.1" hidden="false" customHeight="false" outlineLevel="0" collapsed="false">
      <c r="H3071" s="8" t="n">
        <f aca="false">IF(ISBLANK(D3071),,LEFT(D3071,LEN(D3071)-6)*1)</f>
        <v>0</v>
      </c>
      <c r="I3071" s="9" t="str">
        <f aca="false">IF(ISBLANK(A3071),"",-B3071*C3071)</f>
        <v/>
      </c>
      <c r="J3071" s="9" t="str">
        <f aca="false">IF(ISBLANK(A3071),"",-SUM(I$3:I3071))</f>
        <v/>
      </c>
      <c r="K3071" s="9" t="str">
        <f aca="false">IF(ISBLANK(A3071),"",SUMPRODUCT(O3071:R3071,T3071:W3071)-J3071)</f>
        <v/>
      </c>
      <c r="L3071" s="5" t="str">
        <f aca="false">IF(ISBLANK(A3071),"",K3071/$M$1)</f>
        <v/>
      </c>
      <c r="M3071" s="5" t="str">
        <f aca="false">IF(ISBLANK(A3071),"",K3071/($M$1+SUM(K$3:K3070)))</f>
        <v/>
      </c>
      <c r="N3071" s="0" t="str">
        <f aca="false">IF(ISBLANK(A3071),"",IF(H3072=0,NETWORKDAYS($H$3,H3071,holiday!$B$2:$B$10),IF(DAY(H3071)&lt;DAY(H3072),NETWORKDAYS($H$3,H3071,holiday!$B$2:$B$10),0)))</f>
        <v/>
      </c>
      <c r="O3071" s="0" t="str">
        <f aca="false">IF(ISBLANK(A3071),"",SUMIF($A$3:$A3071,O$2,$B$3:$B3071))</f>
        <v/>
      </c>
      <c r="P3071" s="0" t="str">
        <f aca="false">IF(ISBLANK(A3071),"",SUMIF($A$3:$A3071,P$2,$B$3:$B3071))</f>
        <v/>
      </c>
      <c r="Q3071" s="0" t="str">
        <f aca="false">IF(ISBLANK(A3071),"",SUMIF($A$3:$A3071,Q$2,$B$3:$B3071))</f>
        <v/>
      </c>
      <c r="R3071" s="0" t="str">
        <f aca="false">IF(ISBLANK(A3071),"",SUMIF($A$3:$A3071,R$2,$B$3:$B3071))</f>
        <v/>
      </c>
      <c r="T3071" s="9" t="str">
        <f aca="false">IF(ISBLANK(A3071),"",IF($A3071=T$2,$C3071,T3070))</f>
        <v/>
      </c>
      <c r="U3071" s="9" t="str">
        <f aca="false">IF(ISBLANK(A3071),"",IF($A3071=U$2,$C3071,U3070))</f>
        <v/>
      </c>
      <c r="V3071" s="9" t="str">
        <f aca="false">IF(ISBLANK(A3071),"",IF($A3071=V$2,$C3071,V3070))</f>
        <v/>
      </c>
      <c r="W3071" s="9" t="str">
        <f aca="false">IF(ISBLANK(A3071),"",IF($A3071=W$2,$C3071,W3070))</f>
        <v/>
      </c>
    </row>
    <row r="3072" customFormat="false" ht="14.1" hidden="false" customHeight="false" outlineLevel="0" collapsed="false">
      <c r="H3072" s="8" t="n">
        <f aca="false">IF(ISBLANK(D3072),,LEFT(D3072,LEN(D3072)-6)*1)</f>
        <v>0</v>
      </c>
      <c r="I3072" s="9" t="str">
        <f aca="false">IF(ISBLANK(A3072),"",-B3072*C3072)</f>
        <v/>
      </c>
      <c r="J3072" s="9" t="str">
        <f aca="false">IF(ISBLANK(A3072),"",-SUM(I$3:I3072))</f>
        <v/>
      </c>
      <c r="K3072" s="9" t="str">
        <f aca="false">IF(ISBLANK(A3072),"",SUMPRODUCT(O3072:R3072,T3072:W3072)-J3072)</f>
        <v/>
      </c>
      <c r="L3072" s="5" t="str">
        <f aca="false">IF(ISBLANK(A3072),"",K3072/$M$1)</f>
        <v/>
      </c>
      <c r="M3072" s="5" t="str">
        <f aca="false">IF(ISBLANK(A3072),"",K3072/($M$1+SUM(K$3:K3071)))</f>
        <v/>
      </c>
      <c r="N3072" s="0" t="str">
        <f aca="false">IF(ISBLANK(A3072),"",IF(H3073=0,NETWORKDAYS($H$3,H3072,holiday!$B$2:$B$10),IF(DAY(H3072)&lt;DAY(H3073),NETWORKDAYS($H$3,H3072,holiday!$B$2:$B$10),0)))</f>
        <v/>
      </c>
      <c r="O3072" s="0" t="str">
        <f aca="false">IF(ISBLANK(A3072),"",SUMIF($A$3:$A3072,O$2,$B$3:$B3072))</f>
        <v/>
      </c>
      <c r="P3072" s="0" t="str">
        <f aca="false">IF(ISBLANK(A3072),"",SUMIF($A$3:$A3072,P$2,$B$3:$B3072))</f>
        <v/>
      </c>
      <c r="Q3072" s="0" t="str">
        <f aca="false">IF(ISBLANK(A3072),"",SUMIF($A$3:$A3072,Q$2,$B$3:$B3072))</f>
        <v/>
      </c>
      <c r="R3072" s="0" t="str">
        <f aca="false">IF(ISBLANK(A3072),"",SUMIF($A$3:$A3072,R$2,$B$3:$B3072))</f>
        <v/>
      </c>
      <c r="T3072" s="9" t="str">
        <f aca="false">IF(ISBLANK(A3072),"",IF($A3072=T$2,$C3072,T3071))</f>
        <v/>
      </c>
      <c r="U3072" s="9" t="str">
        <f aca="false">IF(ISBLANK(A3072),"",IF($A3072=U$2,$C3072,U3071))</f>
        <v/>
      </c>
      <c r="V3072" s="9" t="str">
        <f aca="false">IF(ISBLANK(A3072),"",IF($A3072=V$2,$C3072,V3071))</f>
        <v/>
      </c>
      <c r="W3072" s="9" t="str">
        <f aca="false">IF(ISBLANK(A3072),"",IF($A3072=W$2,$C3072,W3071))</f>
        <v/>
      </c>
    </row>
    <row r="3073" customFormat="false" ht="14.1" hidden="false" customHeight="false" outlineLevel="0" collapsed="false">
      <c r="H3073" s="8" t="n">
        <f aca="false">IF(ISBLANK(D3073),,LEFT(D3073,LEN(D3073)-6)*1)</f>
        <v>0</v>
      </c>
      <c r="I3073" s="9" t="str">
        <f aca="false">IF(ISBLANK(A3073),"",-B3073*C3073)</f>
        <v/>
      </c>
      <c r="J3073" s="9" t="str">
        <f aca="false">IF(ISBLANK(A3073),"",-SUM(I$3:I3073))</f>
        <v/>
      </c>
      <c r="K3073" s="9" t="str">
        <f aca="false">IF(ISBLANK(A3073),"",SUMPRODUCT(O3073:R3073,T3073:W3073)-J3073)</f>
        <v/>
      </c>
      <c r="L3073" s="5" t="str">
        <f aca="false">IF(ISBLANK(A3073),"",K3073/$M$1)</f>
        <v/>
      </c>
      <c r="M3073" s="5" t="str">
        <f aca="false">IF(ISBLANK(A3073),"",K3073/($M$1+SUM(K$3:K3072)))</f>
        <v/>
      </c>
      <c r="N3073" s="0" t="str">
        <f aca="false">IF(ISBLANK(A3073),"",IF(H3074=0,NETWORKDAYS($H$3,H3073,holiday!$B$2:$B$10),IF(DAY(H3073)&lt;DAY(H3074),NETWORKDAYS($H$3,H3073,holiday!$B$2:$B$10),0)))</f>
        <v/>
      </c>
      <c r="O3073" s="0" t="str">
        <f aca="false">IF(ISBLANK(A3073),"",SUMIF($A$3:$A3073,O$2,$B$3:$B3073))</f>
        <v/>
      </c>
      <c r="P3073" s="0" t="str">
        <f aca="false">IF(ISBLANK(A3073),"",SUMIF($A$3:$A3073,P$2,$B$3:$B3073))</f>
        <v/>
      </c>
      <c r="Q3073" s="0" t="str">
        <f aca="false">IF(ISBLANK(A3073),"",SUMIF($A$3:$A3073,Q$2,$B$3:$B3073))</f>
        <v/>
      </c>
      <c r="R3073" s="0" t="str">
        <f aca="false">IF(ISBLANK(A3073),"",SUMIF($A$3:$A3073,R$2,$B$3:$B3073))</f>
        <v/>
      </c>
      <c r="T3073" s="9" t="str">
        <f aca="false">IF(ISBLANK(A3073),"",IF($A3073=T$2,$C3073,T3072))</f>
        <v/>
      </c>
      <c r="U3073" s="9" t="str">
        <f aca="false">IF(ISBLANK(A3073),"",IF($A3073=U$2,$C3073,U3072))</f>
        <v/>
      </c>
      <c r="V3073" s="9" t="str">
        <f aca="false">IF(ISBLANK(A3073),"",IF($A3073=V$2,$C3073,V3072))</f>
        <v/>
      </c>
      <c r="W3073" s="9" t="str">
        <f aca="false">IF(ISBLANK(A3073),"",IF($A3073=W$2,$C3073,W3072))</f>
        <v/>
      </c>
    </row>
    <row r="3074" customFormat="false" ht="14.1" hidden="false" customHeight="false" outlineLevel="0" collapsed="false">
      <c r="H3074" s="8" t="n">
        <f aca="false">IF(ISBLANK(D3074),,LEFT(D3074,LEN(D3074)-6)*1)</f>
        <v>0</v>
      </c>
      <c r="I3074" s="9" t="str">
        <f aca="false">IF(ISBLANK(A3074),"",-B3074*C3074)</f>
        <v/>
      </c>
      <c r="J3074" s="9" t="str">
        <f aca="false">IF(ISBLANK(A3074),"",-SUM(I$3:I3074))</f>
        <v/>
      </c>
      <c r="K3074" s="9" t="str">
        <f aca="false">IF(ISBLANK(A3074),"",SUMPRODUCT(O3074:R3074,T3074:W3074)-J3074)</f>
        <v/>
      </c>
      <c r="L3074" s="5" t="str">
        <f aca="false">IF(ISBLANK(A3074),"",K3074/$M$1)</f>
        <v/>
      </c>
      <c r="M3074" s="5" t="str">
        <f aca="false">IF(ISBLANK(A3074),"",K3074/($M$1+SUM(K$3:K3073)))</f>
        <v/>
      </c>
      <c r="N3074" s="0" t="str">
        <f aca="false">IF(ISBLANK(A3074),"",IF(H3075=0,NETWORKDAYS($H$3,H3074,holiday!$B$2:$B$10),IF(DAY(H3074)&lt;DAY(H3075),NETWORKDAYS($H$3,H3074,holiday!$B$2:$B$10),0)))</f>
        <v/>
      </c>
      <c r="O3074" s="0" t="str">
        <f aca="false">IF(ISBLANK(A3074),"",SUMIF($A$3:$A3074,O$2,$B$3:$B3074))</f>
        <v/>
      </c>
      <c r="P3074" s="0" t="str">
        <f aca="false">IF(ISBLANK(A3074),"",SUMIF($A$3:$A3074,P$2,$B$3:$B3074))</f>
        <v/>
      </c>
      <c r="Q3074" s="0" t="str">
        <f aca="false">IF(ISBLANK(A3074),"",SUMIF($A$3:$A3074,Q$2,$B$3:$B3074))</f>
        <v/>
      </c>
      <c r="R3074" s="0" t="str">
        <f aca="false">IF(ISBLANK(A3074),"",SUMIF($A$3:$A3074,R$2,$B$3:$B3074))</f>
        <v/>
      </c>
      <c r="T3074" s="9" t="str">
        <f aca="false">IF(ISBLANK(A3074),"",IF($A3074=T$2,$C3074,T3073))</f>
        <v/>
      </c>
      <c r="U3074" s="9" t="str">
        <f aca="false">IF(ISBLANK(A3074),"",IF($A3074=U$2,$C3074,U3073))</f>
        <v/>
      </c>
      <c r="V3074" s="9" t="str">
        <f aca="false">IF(ISBLANK(A3074),"",IF($A3074=V$2,$C3074,V3073))</f>
        <v/>
      </c>
      <c r="W3074" s="9" t="str">
        <f aca="false">IF(ISBLANK(A3074),"",IF($A3074=W$2,$C3074,W3073))</f>
        <v/>
      </c>
    </row>
    <row r="3075" customFormat="false" ht="14.1" hidden="false" customHeight="false" outlineLevel="0" collapsed="false">
      <c r="H3075" s="8" t="n">
        <f aca="false">IF(ISBLANK(D3075),,LEFT(D3075,LEN(D3075)-6)*1)</f>
        <v>0</v>
      </c>
      <c r="I3075" s="9" t="str">
        <f aca="false">IF(ISBLANK(A3075),"",-B3075*C3075)</f>
        <v/>
      </c>
      <c r="J3075" s="9" t="str">
        <f aca="false">IF(ISBLANK(A3075),"",-SUM(I$3:I3075))</f>
        <v/>
      </c>
      <c r="K3075" s="9" t="str">
        <f aca="false">IF(ISBLANK(A3075),"",SUMPRODUCT(O3075:R3075,T3075:W3075)-J3075)</f>
        <v/>
      </c>
      <c r="L3075" s="5" t="str">
        <f aca="false">IF(ISBLANK(A3075),"",K3075/$M$1)</f>
        <v/>
      </c>
      <c r="M3075" s="5" t="str">
        <f aca="false">IF(ISBLANK(A3075),"",K3075/($M$1+SUM(K$3:K3074)))</f>
        <v/>
      </c>
      <c r="N3075" s="0" t="str">
        <f aca="false">IF(ISBLANK(A3075),"",IF(H3076=0,NETWORKDAYS($H$3,H3075,holiday!$B$2:$B$10),IF(DAY(H3075)&lt;DAY(H3076),NETWORKDAYS($H$3,H3075,holiday!$B$2:$B$10),0)))</f>
        <v/>
      </c>
      <c r="O3075" s="0" t="str">
        <f aca="false">IF(ISBLANK(A3075),"",SUMIF($A$3:$A3075,O$2,$B$3:$B3075))</f>
        <v/>
      </c>
      <c r="P3075" s="0" t="str">
        <f aca="false">IF(ISBLANK(A3075),"",SUMIF($A$3:$A3075,P$2,$B$3:$B3075))</f>
        <v/>
      </c>
      <c r="Q3075" s="0" t="str">
        <f aca="false">IF(ISBLANK(A3075),"",SUMIF($A$3:$A3075,Q$2,$B$3:$B3075))</f>
        <v/>
      </c>
      <c r="R3075" s="0" t="str">
        <f aca="false">IF(ISBLANK(A3075),"",SUMIF($A$3:$A3075,R$2,$B$3:$B3075))</f>
        <v/>
      </c>
      <c r="T3075" s="9" t="str">
        <f aca="false">IF(ISBLANK(A3075),"",IF($A3075=T$2,$C3075,T3074))</f>
        <v/>
      </c>
      <c r="U3075" s="9" t="str">
        <f aca="false">IF(ISBLANK(A3075),"",IF($A3075=U$2,$C3075,U3074))</f>
        <v/>
      </c>
      <c r="V3075" s="9" t="str">
        <f aca="false">IF(ISBLANK(A3075),"",IF($A3075=V$2,$C3075,V3074))</f>
        <v/>
      </c>
      <c r="W3075" s="9" t="str">
        <f aca="false">IF(ISBLANK(A3075),"",IF($A3075=W$2,$C3075,W3074))</f>
        <v/>
      </c>
    </row>
    <row r="3076" customFormat="false" ht="14.1" hidden="false" customHeight="false" outlineLevel="0" collapsed="false">
      <c r="H3076" s="8" t="n">
        <f aca="false">IF(ISBLANK(D3076),,LEFT(D3076,LEN(D3076)-6)*1)</f>
        <v>0</v>
      </c>
      <c r="I3076" s="9" t="str">
        <f aca="false">IF(ISBLANK(A3076),"",-B3076*C3076)</f>
        <v/>
      </c>
      <c r="J3076" s="9" t="str">
        <f aca="false">IF(ISBLANK(A3076),"",-SUM(I$3:I3076))</f>
        <v/>
      </c>
      <c r="K3076" s="9" t="str">
        <f aca="false">IF(ISBLANK(A3076),"",SUMPRODUCT(O3076:R3076,T3076:W3076)-J3076)</f>
        <v/>
      </c>
      <c r="L3076" s="5" t="str">
        <f aca="false">IF(ISBLANK(A3076),"",K3076/$M$1)</f>
        <v/>
      </c>
      <c r="M3076" s="5" t="str">
        <f aca="false">IF(ISBLANK(A3076),"",K3076/($M$1+SUM(K$3:K3075)))</f>
        <v/>
      </c>
      <c r="N3076" s="0" t="str">
        <f aca="false">IF(ISBLANK(A3076),"",IF(H3077=0,NETWORKDAYS($H$3,H3076,holiday!$B$2:$B$10),IF(DAY(H3076)&lt;DAY(H3077),NETWORKDAYS($H$3,H3076,holiday!$B$2:$B$10),0)))</f>
        <v/>
      </c>
      <c r="O3076" s="0" t="str">
        <f aca="false">IF(ISBLANK(A3076),"",SUMIF($A$3:$A3076,O$2,$B$3:$B3076))</f>
        <v/>
      </c>
      <c r="P3076" s="0" t="str">
        <f aca="false">IF(ISBLANK(A3076),"",SUMIF($A$3:$A3076,P$2,$B$3:$B3076))</f>
        <v/>
      </c>
      <c r="Q3076" s="0" t="str">
        <f aca="false">IF(ISBLANK(A3076),"",SUMIF($A$3:$A3076,Q$2,$B$3:$B3076))</f>
        <v/>
      </c>
      <c r="R3076" s="0" t="str">
        <f aca="false">IF(ISBLANK(A3076),"",SUMIF($A$3:$A3076,R$2,$B$3:$B3076))</f>
        <v/>
      </c>
      <c r="T3076" s="9" t="str">
        <f aca="false">IF(ISBLANK(A3076),"",IF($A3076=T$2,$C3076,T3075))</f>
        <v/>
      </c>
      <c r="U3076" s="9" t="str">
        <f aca="false">IF(ISBLANK(A3076),"",IF($A3076=U$2,$C3076,U3075))</f>
        <v/>
      </c>
      <c r="V3076" s="9" t="str">
        <f aca="false">IF(ISBLANK(A3076),"",IF($A3076=V$2,$C3076,V3075))</f>
        <v/>
      </c>
      <c r="W3076" s="9" t="str">
        <f aca="false">IF(ISBLANK(A3076),"",IF($A3076=W$2,$C3076,W3075))</f>
        <v/>
      </c>
    </row>
    <row r="3077" customFormat="false" ht="14.1" hidden="false" customHeight="false" outlineLevel="0" collapsed="false">
      <c r="H3077" s="8" t="n">
        <f aca="false">IF(ISBLANK(D3077),,LEFT(D3077,LEN(D3077)-6)*1)</f>
        <v>0</v>
      </c>
      <c r="I3077" s="9" t="str">
        <f aca="false">IF(ISBLANK(A3077),"",-B3077*C3077)</f>
        <v/>
      </c>
      <c r="J3077" s="9" t="str">
        <f aca="false">IF(ISBLANK(A3077),"",-SUM(I$3:I3077))</f>
        <v/>
      </c>
      <c r="K3077" s="9" t="str">
        <f aca="false">IF(ISBLANK(A3077),"",SUMPRODUCT(O3077:R3077,T3077:W3077)-J3077)</f>
        <v/>
      </c>
      <c r="L3077" s="5" t="str">
        <f aca="false">IF(ISBLANK(A3077),"",K3077/$M$1)</f>
        <v/>
      </c>
      <c r="M3077" s="5" t="str">
        <f aca="false">IF(ISBLANK(A3077),"",K3077/($M$1+SUM(K$3:K3076)))</f>
        <v/>
      </c>
      <c r="N3077" s="0" t="str">
        <f aca="false">IF(ISBLANK(A3077),"",IF(H3078=0,NETWORKDAYS($H$3,H3077,holiday!$B$2:$B$10),IF(DAY(H3077)&lt;DAY(H3078),NETWORKDAYS($H$3,H3077,holiday!$B$2:$B$10),0)))</f>
        <v/>
      </c>
      <c r="O3077" s="0" t="str">
        <f aca="false">IF(ISBLANK(A3077),"",SUMIF($A$3:$A3077,O$2,$B$3:$B3077))</f>
        <v/>
      </c>
      <c r="P3077" s="0" t="str">
        <f aca="false">IF(ISBLANK(A3077),"",SUMIF($A$3:$A3077,P$2,$B$3:$B3077))</f>
        <v/>
      </c>
      <c r="Q3077" s="0" t="str">
        <f aca="false">IF(ISBLANK(A3077),"",SUMIF($A$3:$A3077,Q$2,$B$3:$B3077))</f>
        <v/>
      </c>
      <c r="R3077" s="0" t="str">
        <f aca="false">IF(ISBLANK(A3077),"",SUMIF($A$3:$A3077,R$2,$B$3:$B3077))</f>
        <v/>
      </c>
      <c r="T3077" s="9" t="str">
        <f aca="false">IF(ISBLANK(A3077),"",IF($A3077=T$2,$C3077,T3076))</f>
        <v/>
      </c>
      <c r="U3077" s="9" t="str">
        <f aca="false">IF(ISBLANK(A3077),"",IF($A3077=U$2,$C3077,U3076))</f>
        <v/>
      </c>
      <c r="V3077" s="9" t="str">
        <f aca="false">IF(ISBLANK(A3077),"",IF($A3077=V$2,$C3077,V3076))</f>
        <v/>
      </c>
      <c r="W3077" s="9" t="str">
        <f aca="false">IF(ISBLANK(A3077),"",IF($A3077=W$2,$C3077,W3076))</f>
        <v/>
      </c>
    </row>
    <row r="3078" customFormat="false" ht="14.1" hidden="false" customHeight="false" outlineLevel="0" collapsed="false">
      <c r="H3078" s="8" t="n">
        <f aca="false">IF(ISBLANK(D3078),,LEFT(D3078,LEN(D3078)-6)*1)</f>
        <v>0</v>
      </c>
      <c r="I3078" s="9" t="str">
        <f aca="false">IF(ISBLANK(A3078),"",-B3078*C3078)</f>
        <v/>
      </c>
      <c r="J3078" s="9" t="str">
        <f aca="false">IF(ISBLANK(A3078),"",-SUM(I$3:I3078))</f>
        <v/>
      </c>
      <c r="K3078" s="9" t="str">
        <f aca="false">IF(ISBLANK(A3078),"",SUMPRODUCT(O3078:R3078,T3078:W3078)-J3078)</f>
        <v/>
      </c>
      <c r="L3078" s="5" t="str">
        <f aca="false">IF(ISBLANK(A3078),"",K3078/$M$1)</f>
        <v/>
      </c>
      <c r="M3078" s="5" t="str">
        <f aca="false">IF(ISBLANK(A3078),"",K3078/($M$1+SUM(K$3:K3077)))</f>
        <v/>
      </c>
      <c r="N3078" s="0" t="str">
        <f aca="false">IF(ISBLANK(A3078),"",IF(H3079=0,NETWORKDAYS($H$3,H3078,holiday!$B$2:$B$10),IF(DAY(H3078)&lt;DAY(H3079),NETWORKDAYS($H$3,H3078,holiday!$B$2:$B$10),0)))</f>
        <v/>
      </c>
      <c r="O3078" s="0" t="str">
        <f aca="false">IF(ISBLANK(A3078),"",SUMIF($A$3:$A3078,O$2,$B$3:$B3078))</f>
        <v/>
      </c>
      <c r="P3078" s="0" t="str">
        <f aca="false">IF(ISBLANK(A3078),"",SUMIF($A$3:$A3078,P$2,$B$3:$B3078))</f>
        <v/>
      </c>
      <c r="Q3078" s="0" t="str">
        <f aca="false">IF(ISBLANK(A3078),"",SUMIF($A$3:$A3078,Q$2,$B$3:$B3078))</f>
        <v/>
      </c>
      <c r="R3078" s="0" t="str">
        <f aca="false">IF(ISBLANK(A3078),"",SUMIF($A$3:$A3078,R$2,$B$3:$B3078))</f>
        <v/>
      </c>
      <c r="T3078" s="9" t="str">
        <f aca="false">IF(ISBLANK(A3078),"",IF($A3078=T$2,$C3078,T3077))</f>
        <v/>
      </c>
      <c r="U3078" s="9" t="str">
        <f aca="false">IF(ISBLANK(A3078),"",IF($A3078=U$2,$C3078,U3077))</f>
        <v/>
      </c>
      <c r="V3078" s="9" t="str">
        <f aca="false">IF(ISBLANK(A3078),"",IF($A3078=V$2,$C3078,V3077))</f>
        <v/>
      </c>
      <c r="W3078" s="9" t="str">
        <f aca="false">IF(ISBLANK(A3078),"",IF($A3078=W$2,$C3078,W3077))</f>
        <v/>
      </c>
    </row>
    <row r="3079" customFormat="false" ht="14.1" hidden="false" customHeight="false" outlineLevel="0" collapsed="false">
      <c r="H3079" s="8" t="n">
        <f aca="false">IF(ISBLANK(D3079),,LEFT(D3079,LEN(D3079)-6)*1)</f>
        <v>0</v>
      </c>
      <c r="I3079" s="9" t="str">
        <f aca="false">IF(ISBLANK(A3079),"",-B3079*C3079)</f>
        <v/>
      </c>
      <c r="J3079" s="9" t="str">
        <f aca="false">IF(ISBLANK(A3079),"",-SUM(I$3:I3079))</f>
        <v/>
      </c>
      <c r="K3079" s="9" t="str">
        <f aca="false">IF(ISBLANK(A3079),"",SUMPRODUCT(O3079:R3079,T3079:W3079)-J3079)</f>
        <v/>
      </c>
      <c r="L3079" s="5" t="str">
        <f aca="false">IF(ISBLANK(A3079),"",K3079/$M$1)</f>
        <v/>
      </c>
      <c r="M3079" s="5" t="str">
        <f aca="false">IF(ISBLANK(A3079),"",K3079/($M$1+SUM(K$3:K3078)))</f>
        <v/>
      </c>
      <c r="N3079" s="0" t="str">
        <f aca="false">IF(ISBLANK(A3079),"",IF(H3080=0,NETWORKDAYS($H$3,H3079,holiday!$B$2:$B$10),IF(DAY(H3079)&lt;DAY(H3080),NETWORKDAYS($H$3,H3079,holiday!$B$2:$B$10),0)))</f>
        <v/>
      </c>
      <c r="O3079" s="0" t="str">
        <f aca="false">IF(ISBLANK(A3079),"",SUMIF($A$3:$A3079,O$2,$B$3:$B3079))</f>
        <v/>
      </c>
      <c r="P3079" s="0" t="str">
        <f aca="false">IF(ISBLANK(A3079),"",SUMIF($A$3:$A3079,P$2,$B$3:$B3079))</f>
        <v/>
      </c>
      <c r="Q3079" s="0" t="str">
        <f aca="false">IF(ISBLANK(A3079),"",SUMIF($A$3:$A3079,Q$2,$B$3:$B3079))</f>
        <v/>
      </c>
      <c r="R3079" s="0" t="str">
        <f aca="false">IF(ISBLANK(A3079),"",SUMIF($A$3:$A3079,R$2,$B$3:$B3079))</f>
        <v/>
      </c>
      <c r="T3079" s="9" t="str">
        <f aca="false">IF(ISBLANK(A3079),"",IF($A3079=T$2,$C3079,T3078))</f>
        <v/>
      </c>
      <c r="U3079" s="9" t="str">
        <f aca="false">IF(ISBLANK(A3079),"",IF($A3079=U$2,$C3079,U3078))</f>
        <v/>
      </c>
      <c r="V3079" s="9" t="str">
        <f aca="false">IF(ISBLANK(A3079),"",IF($A3079=V$2,$C3079,V3078))</f>
        <v/>
      </c>
      <c r="W3079" s="9" t="str">
        <f aca="false">IF(ISBLANK(A3079),"",IF($A3079=W$2,$C3079,W3078))</f>
        <v/>
      </c>
    </row>
    <row r="3080" customFormat="false" ht="14.1" hidden="false" customHeight="false" outlineLevel="0" collapsed="false">
      <c r="H3080" s="8" t="n">
        <f aca="false">IF(ISBLANK(D3080),,LEFT(D3080,LEN(D3080)-6)*1)</f>
        <v>0</v>
      </c>
      <c r="I3080" s="9" t="str">
        <f aca="false">IF(ISBLANK(A3080),"",-B3080*C3080)</f>
        <v/>
      </c>
      <c r="J3080" s="9" t="str">
        <f aca="false">IF(ISBLANK(A3080),"",-SUM(I$3:I3080))</f>
        <v/>
      </c>
      <c r="K3080" s="9" t="str">
        <f aca="false">IF(ISBLANK(A3080),"",SUMPRODUCT(O3080:R3080,T3080:W3080)-J3080)</f>
        <v/>
      </c>
      <c r="L3080" s="5" t="str">
        <f aca="false">IF(ISBLANK(A3080),"",K3080/$M$1)</f>
        <v/>
      </c>
      <c r="M3080" s="5" t="str">
        <f aca="false">IF(ISBLANK(A3080),"",K3080/($M$1+SUM(K$3:K3079)))</f>
        <v/>
      </c>
      <c r="N3080" s="0" t="str">
        <f aca="false">IF(ISBLANK(A3080),"",IF(H3081=0,NETWORKDAYS($H$3,H3080,holiday!$B$2:$B$10),IF(DAY(H3080)&lt;DAY(H3081),NETWORKDAYS($H$3,H3080,holiday!$B$2:$B$10),0)))</f>
        <v/>
      </c>
      <c r="O3080" s="0" t="str">
        <f aca="false">IF(ISBLANK(A3080),"",SUMIF($A$3:$A3080,O$2,$B$3:$B3080))</f>
        <v/>
      </c>
      <c r="P3080" s="0" t="str">
        <f aca="false">IF(ISBLANK(A3080),"",SUMIF($A$3:$A3080,P$2,$B$3:$B3080))</f>
        <v/>
      </c>
      <c r="Q3080" s="0" t="str">
        <f aca="false">IF(ISBLANK(A3080),"",SUMIF($A$3:$A3080,Q$2,$B$3:$B3080))</f>
        <v/>
      </c>
      <c r="R3080" s="0" t="str">
        <f aca="false">IF(ISBLANK(A3080),"",SUMIF($A$3:$A3080,R$2,$B$3:$B3080))</f>
        <v/>
      </c>
      <c r="T3080" s="9" t="str">
        <f aca="false">IF(ISBLANK(A3080),"",IF($A3080=T$2,$C3080,T3079))</f>
        <v/>
      </c>
      <c r="U3080" s="9" t="str">
        <f aca="false">IF(ISBLANK(A3080),"",IF($A3080=U$2,$C3080,U3079))</f>
        <v/>
      </c>
      <c r="V3080" s="9" t="str">
        <f aca="false">IF(ISBLANK(A3080),"",IF($A3080=V$2,$C3080,V3079))</f>
        <v/>
      </c>
      <c r="W3080" s="9" t="str">
        <f aca="false">IF(ISBLANK(A3080),"",IF($A3080=W$2,$C3080,W3079))</f>
        <v/>
      </c>
    </row>
    <row r="3081" customFormat="false" ht="14.1" hidden="false" customHeight="false" outlineLevel="0" collapsed="false">
      <c r="H3081" s="8" t="n">
        <f aca="false">IF(ISBLANK(D3081),,LEFT(D3081,LEN(D3081)-6)*1)</f>
        <v>0</v>
      </c>
      <c r="I3081" s="9" t="str">
        <f aca="false">IF(ISBLANK(A3081),"",-B3081*C3081)</f>
        <v/>
      </c>
      <c r="J3081" s="9" t="str">
        <f aca="false">IF(ISBLANK(A3081),"",-SUM(I$3:I3081))</f>
        <v/>
      </c>
      <c r="K3081" s="9" t="str">
        <f aca="false">IF(ISBLANK(A3081),"",SUMPRODUCT(O3081:R3081,T3081:W3081)-J3081)</f>
        <v/>
      </c>
      <c r="L3081" s="5" t="str">
        <f aca="false">IF(ISBLANK(A3081),"",K3081/$M$1)</f>
        <v/>
      </c>
      <c r="M3081" s="5" t="str">
        <f aca="false">IF(ISBLANK(A3081),"",K3081/($M$1+SUM(K$3:K3080)))</f>
        <v/>
      </c>
      <c r="N3081" s="0" t="str">
        <f aca="false">IF(ISBLANK(A3081),"",IF(H3082=0,NETWORKDAYS($H$3,H3081,holiday!$B$2:$B$10),IF(DAY(H3081)&lt;DAY(H3082),NETWORKDAYS($H$3,H3081,holiday!$B$2:$B$10),0)))</f>
        <v/>
      </c>
      <c r="O3081" s="0" t="str">
        <f aca="false">IF(ISBLANK(A3081),"",SUMIF($A$3:$A3081,O$2,$B$3:$B3081))</f>
        <v/>
      </c>
      <c r="P3081" s="0" t="str">
        <f aca="false">IF(ISBLANK(A3081),"",SUMIF($A$3:$A3081,P$2,$B$3:$B3081))</f>
        <v/>
      </c>
      <c r="Q3081" s="0" t="str">
        <f aca="false">IF(ISBLANK(A3081),"",SUMIF($A$3:$A3081,Q$2,$B$3:$B3081))</f>
        <v/>
      </c>
      <c r="R3081" s="0" t="str">
        <f aca="false">IF(ISBLANK(A3081),"",SUMIF($A$3:$A3081,R$2,$B$3:$B3081))</f>
        <v/>
      </c>
      <c r="T3081" s="9" t="str">
        <f aca="false">IF(ISBLANK(A3081),"",IF($A3081=T$2,$C3081,T3080))</f>
        <v/>
      </c>
      <c r="U3081" s="9" t="str">
        <f aca="false">IF(ISBLANK(A3081),"",IF($A3081=U$2,$C3081,U3080))</f>
        <v/>
      </c>
      <c r="V3081" s="9" t="str">
        <f aca="false">IF(ISBLANK(A3081),"",IF($A3081=V$2,$C3081,V3080))</f>
        <v/>
      </c>
      <c r="W3081" s="9" t="str">
        <f aca="false">IF(ISBLANK(A3081),"",IF($A3081=W$2,$C3081,W3080))</f>
        <v/>
      </c>
    </row>
    <row r="3082" customFormat="false" ht="14.1" hidden="false" customHeight="false" outlineLevel="0" collapsed="false">
      <c r="H3082" s="8" t="n">
        <f aca="false">IF(ISBLANK(D3082),,LEFT(D3082,LEN(D3082)-6)*1)</f>
        <v>0</v>
      </c>
      <c r="I3082" s="9" t="str">
        <f aca="false">IF(ISBLANK(A3082),"",-B3082*C3082)</f>
        <v/>
      </c>
      <c r="J3082" s="9" t="str">
        <f aca="false">IF(ISBLANK(A3082),"",-SUM(I$3:I3082))</f>
        <v/>
      </c>
      <c r="K3082" s="9" t="str">
        <f aca="false">IF(ISBLANK(A3082),"",SUMPRODUCT(O3082:R3082,T3082:W3082)-J3082)</f>
        <v/>
      </c>
      <c r="L3082" s="5" t="str">
        <f aca="false">IF(ISBLANK(A3082),"",K3082/$M$1)</f>
        <v/>
      </c>
      <c r="M3082" s="5" t="str">
        <f aca="false">IF(ISBLANK(A3082),"",K3082/($M$1+SUM(K$3:K3081)))</f>
        <v/>
      </c>
      <c r="N3082" s="0" t="str">
        <f aca="false">IF(ISBLANK(A3082),"",IF(H3083=0,NETWORKDAYS($H$3,H3082,holiday!$B$2:$B$10),IF(DAY(H3082)&lt;DAY(H3083),NETWORKDAYS($H$3,H3082,holiday!$B$2:$B$10),0)))</f>
        <v/>
      </c>
      <c r="O3082" s="0" t="str">
        <f aca="false">IF(ISBLANK(A3082),"",SUMIF($A$3:$A3082,O$2,$B$3:$B3082))</f>
        <v/>
      </c>
      <c r="P3082" s="0" t="str">
        <f aca="false">IF(ISBLANK(A3082),"",SUMIF($A$3:$A3082,P$2,$B$3:$B3082))</f>
        <v/>
      </c>
      <c r="Q3082" s="0" t="str">
        <f aca="false">IF(ISBLANK(A3082),"",SUMIF($A$3:$A3082,Q$2,$B$3:$B3082))</f>
        <v/>
      </c>
      <c r="R3082" s="0" t="str">
        <f aca="false">IF(ISBLANK(A3082),"",SUMIF($A$3:$A3082,R$2,$B$3:$B3082))</f>
        <v/>
      </c>
      <c r="T3082" s="9" t="str">
        <f aca="false">IF(ISBLANK(A3082),"",IF($A3082=T$2,$C3082,T3081))</f>
        <v/>
      </c>
      <c r="U3082" s="9" t="str">
        <f aca="false">IF(ISBLANK(A3082),"",IF($A3082=U$2,$C3082,U3081))</f>
        <v/>
      </c>
      <c r="V3082" s="9" t="str">
        <f aca="false">IF(ISBLANK(A3082),"",IF($A3082=V$2,$C3082,V3081))</f>
        <v/>
      </c>
      <c r="W3082" s="9" t="str">
        <f aca="false">IF(ISBLANK(A3082),"",IF($A3082=W$2,$C3082,W3081))</f>
        <v/>
      </c>
    </row>
    <row r="3083" customFormat="false" ht="14.1" hidden="false" customHeight="false" outlineLevel="0" collapsed="false">
      <c r="H3083" s="8" t="n">
        <f aca="false">IF(ISBLANK(D3083),,LEFT(D3083,LEN(D3083)-6)*1)</f>
        <v>0</v>
      </c>
      <c r="I3083" s="9" t="str">
        <f aca="false">IF(ISBLANK(A3083),"",-B3083*C3083)</f>
        <v/>
      </c>
      <c r="J3083" s="9" t="str">
        <f aca="false">IF(ISBLANK(A3083),"",-SUM(I$3:I3083))</f>
        <v/>
      </c>
      <c r="K3083" s="9" t="str">
        <f aca="false">IF(ISBLANK(A3083),"",SUMPRODUCT(O3083:R3083,T3083:W3083)-J3083)</f>
        <v/>
      </c>
      <c r="L3083" s="5" t="str">
        <f aca="false">IF(ISBLANK(A3083),"",K3083/$M$1)</f>
        <v/>
      </c>
      <c r="M3083" s="5" t="str">
        <f aca="false">IF(ISBLANK(A3083),"",K3083/($M$1+SUM(K$3:K3082)))</f>
        <v/>
      </c>
      <c r="N3083" s="0" t="str">
        <f aca="false">IF(ISBLANK(A3083),"",IF(H3084=0,NETWORKDAYS($H$3,H3083,holiday!$B$2:$B$10),IF(DAY(H3083)&lt;DAY(H3084),NETWORKDAYS($H$3,H3083,holiday!$B$2:$B$10),0)))</f>
        <v/>
      </c>
      <c r="O3083" s="0" t="str">
        <f aca="false">IF(ISBLANK(A3083),"",SUMIF($A$3:$A3083,O$2,$B$3:$B3083))</f>
        <v/>
      </c>
      <c r="P3083" s="0" t="str">
        <f aca="false">IF(ISBLANK(A3083),"",SUMIF($A$3:$A3083,P$2,$B$3:$B3083))</f>
        <v/>
      </c>
      <c r="Q3083" s="0" t="str">
        <f aca="false">IF(ISBLANK(A3083),"",SUMIF($A$3:$A3083,Q$2,$B$3:$B3083))</f>
        <v/>
      </c>
      <c r="R3083" s="0" t="str">
        <f aca="false">IF(ISBLANK(A3083),"",SUMIF($A$3:$A3083,R$2,$B$3:$B3083))</f>
        <v/>
      </c>
      <c r="T3083" s="9" t="str">
        <f aca="false">IF(ISBLANK(A3083),"",IF($A3083=T$2,$C3083,T3082))</f>
        <v/>
      </c>
      <c r="U3083" s="9" t="str">
        <f aca="false">IF(ISBLANK(A3083),"",IF($A3083=U$2,$C3083,U3082))</f>
        <v/>
      </c>
      <c r="V3083" s="9" t="str">
        <f aca="false">IF(ISBLANK(A3083),"",IF($A3083=V$2,$C3083,V3082))</f>
        <v/>
      </c>
      <c r="W3083" s="9" t="str">
        <f aca="false">IF(ISBLANK(A3083),"",IF($A3083=W$2,$C3083,W3082))</f>
        <v/>
      </c>
    </row>
    <row r="3084" customFormat="false" ht="14.1" hidden="false" customHeight="false" outlineLevel="0" collapsed="false">
      <c r="H3084" s="8" t="n">
        <f aca="false">IF(ISBLANK(D3084),,LEFT(D3084,LEN(D3084)-6)*1)</f>
        <v>0</v>
      </c>
      <c r="I3084" s="9" t="str">
        <f aca="false">IF(ISBLANK(A3084),"",-B3084*C3084)</f>
        <v/>
      </c>
      <c r="J3084" s="9" t="str">
        <f aca="false">IF(ISBLANK(A3084),"",-SUM(I$3:I3084))</f>
        <v/>
      </c>
      <c r="K3084" s="9" t="str">
        <f aca="false">IF(ISBLANK(A3084),"",SUMPRODUCT(O3084:R3084,T3084:W3084)-J3084)</f>
        <v/>
      </c>
      <c r="L3084" s="5" t="str">
        <f aca="false">IF(ISBLANK(A3084),"",K3084/$M$1)</f>
        <v/>
      </c>
      <c r="M3084" s="5" t="str">
        <f aca="false">IF(ISBLANK(A3084),"",K3084/($M$1+SUM(K$3:K3083)))</f>
        <v/>
      </c>
      <c r="N3084" s="0" t="str">
        <f aca="false">IF(ISBLANK(A3084),"",IF(H3085=0,NETWORKDAYS($H$3,H3084,holiday!$B$2:$B$10),IF(DAY(H3084)&lt;DAY(H3085),NETWORKDAYS($H$3,H3084,holiday!$B$2:$B$10),0)))</f>
        <v/>
      </c>
      <c r="O3084" s="0" t="str">
        <f aca="false">IF(ISBLANK(A3084),"",SUMIF($A$3:$A3084,O$2,$B$3:$B3084))</f>
        <v/>
      </c>
      <c r="P3084" s="0" t="str">
        <f aca="false">IF(ISBLANK(A3084),"",SUMIF($A$3:$A3084,P$2,$B$3:$B3084))</f>
        <v/>
      </c>
      <c r="Q3084" s="0" t="str">
        <f aca="false">IF(ISBLANK(A3084),"",SUMIF($A$3:$A3084,Q$2,$B$3:$B3084))</f>
        <v/>
      </c>
      <c r="R3084" s="0" t="str">
        <f aca="false">IF(ISBLANK(A3084),"",SUMIF($A$3:$A3084,R$2,$B$3:$B3084))</f>
        <v/>
      </c>
      <c r="T3084" s="9" t="str">
        <f aca="false">IF(ISBLANK(A3084),"",IF($A3084=T$2,$C3084,T3083))</f>
        <v/>
      </c>
      <c r="U3084" s="9" t="str">
        <f aca="false">IF(ISBLANK(A3084),"",IF($A3084=U$2,$C3084,U3083))</f>
        <v/>
      </c>
      <c r="V3084" s="9" t="str">
        <f aca="false">IF(ISBLANK(A3084),"",IF($A3084=V$2,$C3084,V3083))</f>
        <v/>
      </c>
      <c r="W3084" s="9" t="str">
        <f aca="false">IF(ISBLANK(A3084),"",IF($A3084=W$2,$C3084,W3083))</f>
        <v/>
      </c>
    </row>
    <row r="3085" customFormat="false" ht="14.1" hidden="false" customHeight="false" outlineLevel="0" collapsed="false">
      <c r="H3085" s="8" t="n">
        <f aca="false">IF(ISBLANK(D3085),,LEFT(D3085,LEN(D3085)-6)*1)</f>
        <v>0</v>
      </c>
      <c r="I3085" s="9" t="str">
        <f aca="false">IF(ISBLANK(A3085),"",-B3085*C3085)</f>
        <v/>
      </c>
      <c r="J3085" s="9" t="str">
        <f aca="false">IF(ISBLANK(A3085),"",-SUM(I$3:I3085))</f>
        <v/>
      </c>
      <c r="K3085" s="9" t="str">
        <f aca="false">IF(ISBLANK(A3085),"",SUMPRODUCT(O3085:R3085,T3085:W3085)-J3085)</f>
        <v/>
      </c>
      <c r="L3085" s="5" t="str">
        <f aca="false">IF(ISBLANK(A3085),"",K3085/$M$1)</f>
        <v/>
      </c>
      <c r="M3085" s="5" t="str">
        <f aca="false">IF(ISBLANK(A3085),"",K3085/($M$1+SUM(K$3:K3084)))</f>
        <v/>
      </c>
      <c r="N3085" s="0" t="str">
        <f aca="false">IF(ISBLANK(A3085),"",IF(H3086=0,NETWORKDAYS($H$3,H3085,holiday!$B$2:$B$10),IF(DAY(H3085)&lt;DAY(H3086),NETWORKDAYS($H$3,H3085,holiday!$B$2:$B$10),0)))</f>
        <v/>
      </c>
      <c r="O3085" s="0" t="str">
        <f aca="false">IF(ISBLANK(A3085),"",SUMIF($A$3:$A3085,O$2,$B$3:$B3085))</f>
        <v/>
      </c>
      <c r="P3085" s="0" t="str">
        <f aca="false">IF(ISBLANK(A3085),"",SUMIF($A$3:$A3085,P$2,$B$3:$B3085))</f>
        <v/>
      </c>
      <c r="Q3085" s="0" t="str">
        <f aca="false">IF(ISBLANK(A3085),"",SUMIF($A$3:$A3085,Q$2,$B$3:$B3085))</f>
        <v/>
      </c>
      <c r="R3085" s="0" t="str">
        <f aca="false">IF(ISBLANK(A3085),"",SUMIF($A$3:$A3085,R$2,$B$3:$B3085))</f>
        <v/>
      </c>
      <c r="T3085" s="9" t="str">
        <f aca="false">IF(ISBLANK(A3085),"",IF($A3085=T$2,$C3085,T3084))</f>
        <v/>
      </c>
      <c r="U3085" s="9" t="str">
        <f aca="false">IF(ISBLANK(A3085),"",IF($A3085=U$2,$C3085,U3084))</f>
        <v/>
      </c>
      <c r="V3085" s="9" t="str">
        <f aca="false">IF(ISBLANK(A3085),"",IF($A3085=V$2,$C3085,V3084))</f>
        <v/>
      </c>
      <c r="W3085" s="9" t="str">
        <f aca="false">IF(ISBLANK(A3085),"",IF($A3085=W$2,$C3085,W3084))</f>
        <v/>
      </c>
    </row>
    <row r="3086" customFormat="false" ht="14.1" hidden="false" customHeight="false" outlineLevel="0" collapsed="false">
      <c r="H3086" s="8" t="n">
        <f aca="false">IF(ISBLANK(D3086),,LEFT(D3086,LEN(D3086)-6)*1)</f>
        <v>0</v>
      </c>
      <c r="I3086" s="9" t="str">
        <f aca="false">IF(ISBLANK(A3086),"",-B3086*C3086)</f>
        <v/>
      </c>
      <c r="J3086" s="9" t="str">
        <f aca="false">IF(ISBLANK(A3086),"",-SUM(I$3:I3086))</f>
        <v/>
      </c>
      <c r="K3086" s="9" t="str">
        <f aca="false">IF(ISBLANK(A3086),"",SUMPRODUCT(O3086:R3086,T3086:W3086)-J3086)</f>
        <v/>
      </c>
      <c r="L3086" s="5" t="str">
        <f aca="false">IF(ISBLANK(A3086),"",K3086/$M$1)</f>
        <v/>
      </c>
      <c r="M3086" s="5" t="str">
        <f aca="false">IF(ISBLANK(A3086),"",K3086/($M$1+SUM(K$3:K3085)))</f>
        <v/>
      </c>
      <c r="N3086" s="0" t="str">
        <f aca="false">IF(ISBLANK(A3086),"",IF(H3087=0,NETWORKDAYS($H$3,H3086,holiday!$B$2:$B$10),IF(DAY(H3086)&lt;DAY(H3087),NETWORKDAYS($H$3,H3086,holiday!$B$2:$B$10),0)))</f>
        <v/>
      </c>
      <c r="O3086" s="0" t="str">
        <f aca="false">IF(ISBLANK(A3086),"",SUMIF($A$3:$A3086,O$2,$B$3:$B3086))</f>
        <v/>
      </c>
      <c r="P3086" s="0" t="str">
        <f aca="false">IF(ISBLANK(A3086),"",SUMIF($A$3:$A3086,P$2,$B$3:$B3086))</f>
        <v/>
      </c>
      <c r="Q3086" s="0" t="str">
        <f aca="false">IF(ISBLANK(A3086),"",SUMIF($A$3:$A3086,Q$2,$B$3:$B3086))</f>
        <v/>
      </c>
      <c r="R3086" s="0" t="str">
        <f aca="false">IF(ISBLANK(A3086),"",SUMIF($A$3:$A3086,R$2,$B$3:$B3086))</f>
        <v/>
      </c>
      <c r="T3086" s="9" t="str">
        <f aca="false">IF(ISBLANK(A3086),"",IF($A3086=T$2,$C3086,T3085))</f>
        <v/>
      </c>
      <c r="U3086" s="9" t="str">
        <f aca="false">IF(ISBLANK(A3086),"",IF($A3086=U$2,$C3086,U3085))</f>
        <v/>
      </c>
      <c r="V3086" s="9" t="str">
        <f aca="false">IF(ISBLANK(A3086),"",IF($A3086=V$2,$C3086,V3085))</f>
        <v/>
      </c>
      <c r="W3086" s="9" t="str">
        <f aca="false">IF(ISBLANK(A3086),"",IF($A3086=W$2,$C3086,W3085))</f>
        <v/>
      </c>
    </row>
    <row r="3087" customFormat="false" ht="14.1" hidden="false" customHeight="false" outlineLevel="0" collapsed="false">
      <c r="H3087" s="8" t="n">
        <f aca="false">IF(ISBLANK(D3087),,LEFT(D3087,LEN(D3087)-6)*1)</f>
        <v>0</v>
      </c>
      <c r="I3087" s="9" t="str">
        <f aca="false">IF(ISBLANK(A3087),"",-B3087*C3087)</f>
        <v/>
      </c>
      <c r="J3087" s="9" t="str">
        <f aca="false">IF(ISBLANK(A3087),"",-SUM(I$3:I3087))</f>
        <v/>
      </c>
      <c r="K3087" s="9" t="str">
        <f aca="false">IF(ISBLANK(A3087),"",SUMPRODUCT(O3087:R3087,T3087:W3087)-J3087)</f>
        <v/>
      </c>
      <c r="L3087" s="5" t="str">
        <f aca="false">IF(ISBLANK(A3087),"",K3087/$M$1)</f>
        <v/>
      </c>
      <c r="M3087" s="5" t="str">
        <f aca="false">IF(ISBLANK(A3087),"",K3087/($M$1+SUM(K$3:K3086)))</f>
        <v/>
      </c>
      <c r="N3087" s="0" t="str">
        <f aca="false">IF(ISBLANK(A3087),"",IF(H3088=0,NETWORKDAYS($H$3,H3087,holiday!$B$2:$B$10),IF(DAY(H3087)&lt;DAY(H3088),NETWORKDAYS($H$3,H3087,holiday!$B$2:$B$10),0)))</f>
        <v/>
      </c>
      <c r="O3087" s="0" t="str">
        <f aca="false">IF(ISBLANK(A3087),"",SUMIF($A$3:$A3087,O$2,$B$3:$B3087))</f>
        <v/>
      </c>
      <c r="P3087" s="0" t="str">
        <f aca="false">IF(ISBLANK(A3087),"",SUMIF($A$3:$A3087,P$2,$B$3:$B3087))</f>
        <v/>
      </c>
      <c r="Q3087" s="0" t="str">
        <f aca="false">IF(ISBLANK(A3087),"",SUMIF($A$3:$A3087,Q$2,$B$3:$B3087))</f>
        <v/>
      </c>
      <c r="R3087" s="0" t="str">
        <f aca="false">IF(ISBLANK(A3087),"",SUMIF($A$3:$A3087,R$2,$B$3:$B3087))</f>
        <v/>
      </c>
      <c r="T3087" s="9" t="str">
        <f aca="false">IF(ISBLANK(A3087),"",IF($A3087=T$2,$C3087,T3086))</f>
        <v/>
      </c>
      <c r="U3087" s="9" t="str">
        <f aca="false">IF(ISBLANK(A3087),"",IF($A3087=U$2,$C3087,U3086))</f>
        <v/>
      </c>
      <c r="V3087" s="9" t="str">
        <f aca="false">IF(ISBLANK(A3087),"",IF($A3087=V$2,$C3087,V3086))</f>
        <v/>
      </c>
      <c r="W3087" s="9" t="str">
        <f aca="false">IF(ISBLANK(A3087),"",IF($A3087=W$2,$C3087,W3086))</f>
        <v/>
      </c>
    </row>
    <row r="3088" customFormat="false" ht="14.1" hidden="false" customHeight="false" outlineLevel="0" collapsed="false">
      <c r="H3088" s="8" t="n">
        <f aca="false">IF(ISBLANK(D3088),,LEFT(D3088,LEN(D3088)-6)*1)</f>
        <v>0</v>
      </c>
      <c r="I3088" s="9" t="str">
        <f aca="false">IF(ISBLANK(A3088),"",-B3088*C3088)</f>
        <v/>
      </c>
      <c r="J3088" s="9" t="str">
        <f aca="false">IF(ISBLANK(A3088),"",-SUM(I$3:I3088))</f>
        <v/>
      </c>
      <c r="K3088" s="9" t="str">
        <f aca="false">IF(ISBLANK(A3088),"",SUMPRODUCT(O3088:R3088,T3088:W3088)-J3088)</f>
        <v/>
      </c>
      <c r="L3088" s="5" t="str">
        <f aca="false">IF(ISBLANK(A3088),"",K3088/$M$1)</f>
        <v/>
      </c>
      <c r="M3088" s="5" t="str">
        <f aca="false">IF(ISBLANK(A3088),"",K3088/($M$1+SUM(K$3:K3087)))</f>
        <v/>
      </c>
      <c r="N3088" s="0" t="str">
        <f aca="false">IF(ISBLANK(A3088),"",IF(H3089=0,NETWORKDAYS($H$3,H3088,holiday!$B$2:$B$10),IF(DAY(H3088)&lt;DAY(H3089),NETWORKDAYS($H$3,H3088,holiday!$B$2:$B$10),0)))</f>
        <v/>
      </c>
      <c r="O3088" s="0" t="str">
        <f aca="false">IF(ISBLANK(A3088),"",SUMIF($A$3:$A3088,O$2,$B$3:$B3088))</f>
        <v/>
      </c>
      <c r="P3088" s="0" t="str">
        <f aca="false">IF(ISBLANK(A3088),"",SUMIF($A$3:$A3088,P$2,$B$3:$B3088))</f>
        <v/>
      </c>
      <c r="Q3088" s="0" t="str">
        <f aca="false">IF(ISBLANK(A3088),"",SUMIF($A$3:$A3088,Q$2,$B$3:$B3088))</f>
        <v/>
      </c>
      <c r="R3088" s="0" t="str">
        <f aca="false">IF(ISBLANK(A3088),"",SUMIF($A$3:$A3088,R$2,$B$3:$B3088))</f>
        <v/>
      </c>
      <c r="T3088" s="9" t="str">
        <f aca="false">IF(ISBLANK(A3088),"",IF($A3088=T$2,$C3088,T3087))</f>
        <v/>
      </c>
      <c r="U3088" s="9" t="str">
        <f aca="false">IF(ISBLANK(A3088),"",IF($A3088=U$2,$C3088,U3087))</f>
        <v/>
      </c>
      <c r="V3088" s="9" t="str">
        <f aca="false">IF(ISBLANK(A3088),"",IF($A3088=V$2,$C3088,V3087))</f>
        <v/>
      </c>
      <c r="W3088" s="9" t="str">
        <f aca="false">IF(ISBLANK(A3088),"",IF($A3088=W$2,$C3088,W3087))</f>
        <v/>
      </c>
    </row>
    <row r="3089" customFormat="false" ht="14.1" hidden="false" customHeight="false" outlineLevel="0" collapsed="false">
      <c r="H3089" s="8" t="n">
        <f aca="false">IF(ISBLANK(D3089),,LEFT(D3089,LEN(D3089)-6)*1)</f>
        <v>0</v>
      </c>
      <c r="I3089" s="9" t="str">
        <f aca="false">IF(ISBLANK(A3089),"",-B3089*C3089)</f>
        <v/>
      </c>
      <c r="J3089" s="9" t="str">
        <f aca="false">IF(ISBLANK(A3089),"",-SUM(I$3:I3089))</f>
        <v/>
      </c>
      <c r="K3089" s="9" t="str">
        <f aca="false">IF(ISBLANK(A3089),"",SUMPRODUCT(O3089:R3089,T3089:W3089)-J3089)</f>
        <v/>
      </c>
      <c r="L3089" s="5" t="str">
        <f aca="false">IF(ISBLANK(A3089),"",K3089/$M$1)</f>
        <v/>
      </c>
      <c r="M3089" s="5" t="str">
        <f aca="false">IF(ISBLANK(A3089),"",K3089/($M$1+SUM(K$3:K3088)))</f>
        <v/>
      </c>
      <c r="N3089" s="0" t="str">
        <f aca="false">IF(ISBLANK(A3089),"",IF(H3090=0,NETWORKDAYS($H$3,H3089,holiday!$B$2:$B$10),IF(DAY(H3089)&lt;DAY(H3090),NETWORKDAYS($H$3,H3089,holiday!$B$2:$B$10),0)))</f>
        <v/>
      </c>
      <c r="O3089" s="0" t="str">
        <f aca="false">IF(ISBLANK(A3089),"",SUMIF($A$3:$A3089,O$2,$B$3:$B3089))</f>
        <v/>
      </c>
      <c r="P3089" s="0" t="str">
        <f aca="false">IF(ISBLANK(A3089),"",SUMIF($A$3:$A3089,P$2,$B$3:$B3089))</f>
        <v/>
      </c>
      <c r="Q3089" s="0" t="str">
        <f aca="false">IF(ISBLANK(A3089),"",SUMIF($A$3:$A3089,Q$2,$B$3:$B3089))</f>
        <v/>
      </c>
      <c r="R3089" s="0" t="str">
        <f aca="false">IF(ISBLANK(A3089),"",SUMIF($A$3:$A3089,R$2,$B$3:$B3089))</f>
        <v/>
      </c>
      <c r="T3089" s="9" t="str">
        <f aca="false">IF(ISBLANK(A3089),"",IF($A3089=T$2,$C3089,T3088))</f>
        <v/>
      </c>
      <c r="U3089" s="9" t="str">
        <f aca="false">IF(ISBLANK(A3089),"",IF($A3089=U$2,$C3089,U3088))</f>
        <v/>
      </c>
      <c r="V3089" s="9" t="str">
        <f aca="false">IF(ISBLANK(A3089),"",IF($A3089=V$2,$C3089,V3088))</f>
        <v/>
      </c>
      <c r="W3089" s="9" t="str">
        <f aca="false">IF(ISBLANK(A3089),"",IF($A3089=W$2,$C3089,W3088))</f>
        <v/>
      </c>
    </row>
    <row r="3090" customFormat="false" ht="14.1" hidden="false" customHeight="false" outlineLevel="0" collapsed="false">
      <c r="H3090" s="8" t="n">
        <f aca="false">IF(ISBLANK(D3090),,LEFT(D3090,LEN(D3090)-6)*1)</f>
        <v>0</v>
      </c>
      <c r="I3090" s="9" t="str">
        <f aca="false">IF(ISBLANK(A3090),"",-B3090*C3090)</f>
        <v/>
      </c>
      <c r="J3090" s="9" t="str">
        <f aca="false">IF(ISBLANK(A3090),"",-SUM(I$3:I3090))</f>
        <v/>
      </c>
      <c r="K3090" s="9" t="str">
        <f aca="false">IF(ISBLANK(A3090),"",SUMPRODUCT(O3090:R3090,T3090:W3090)-J3090)</f>
        <v/>
      </c>
      <c r="L3090" s="5" t="str">
        <f aca="false">IF(ISBLANK(A3090),"",K3090/$M$1)</f>
        <v/>
      </c>
      <c r="M3090" s="5" t="str">
        <f aca="false">IF(ISBLANK(A3090),"",K3090/($M$1+SUM(K$3:K3089)))</f>
        <v/>
      </c>
      <c r="N3090" s="0" t="str">
        <f aca="false">IF(ISBLANK(A3090),"",IF(H3091=0,NETWORKDAYS($H$3,H3090,holiday!$B$2:$B$10),IF(DAY(H3090)&lt;DAY(H3091),NETWORKDAYS($H$3,H3090,holiday!$B$2:$B$10),0)))</f>
        <v/>
      </c>
      <c r="O3090" s="0" t="str">
        <f aca="false">IF(ISBLANK(A3090),"",SUMIF($A$3:$A3090,O$2,$B$3:$B3090))</f>
        <v/>
      </c>
      <c r="P3090" s="0" t="str">
        <f aca="false">IF(ISBLANK(A3090),"",SUMIF($A$3:$A3090,P$2,$B$3:$B3090))</f>
        <v/>
      </c>
      <c r="Q3090" s="0" t="str">
        <f aca="false">IF(ISBLANK(A3090),"",SUMIF($A$3:$A3090,Q$2,$B$3:$B3090))</f>
        <v/>
      </c>
      <c r="R3090" s="0" t="str">
        <f aca="false">IF(ISBLANK(A3090),"",SUMIF($A$3:$A3090,R$2,$B$3:$B3090))</f>
        <v/>
      </c>
      <c r="T3090" s="9" t="str">
        <f aca="false">IF(ISBLANK(A3090),"",IF($A3090=T$2,$C3090,T3089))</f>
        <v/>
      </c>
      <c r="U3090" s="9" t="str">
        <f aca="false">IF(ISBLANK(A3090),"",IF($A3090=U$2,$C3090,U3089))</f>
        <v/>
      </c>
      <c r="V3090" s="9" t="str">
        <f aca="false">IF(ISBLANK(A3090),"",IF($A3090=V$2,$C3090,V3089))</f>
        <v/>
      </c>
      <c r="W3090" s="9" t="str">
        <f aca="false">IF(ISBLANK(A3090),"",IF($A3090=W$2,$C3090,W3089))</f>
        <v/>
      </c>
    </row>
    <row r="3091" customFormat="false" ht="14.1" hidden="false" customHeight="false" outlineLevel="0" collapsed="false">
      <c r="H3091" s="8" t="n">
        <f aca="false">IF(ISBLANK(D3091),,LEFT(D3091,LEN(D3091)-6)*1)</f>
        <v>0</v>
      </c>
      <c r="I3091" s="9" t="str">
        <f aca="false">IF(ISBLANK(A3091),"",-B3091*C3091)</f>
        <v/>
      </c>
      <c r="J3091" s="9" t="str">
        <f aca="false">IF(ISBLANK(A3091),"",-SUM(I$3:I3091))</f>
        <v/>
      </c>
      <c r="K3091" s="9" t="str">
        <f aca="false">IF(ISBLANK(A3091),"",SUMPRODUCT(O3091:R3091,T3091:W3091)-J3091)</f>
        <v/>
      </c>
      <c r="L3091" s="5" t="str">
        <f aca="false">IF(ISBLANK(A3091),"",K3091/$M$1)</f>
        <v/>
      </c>
      <c r="M3091" s="5" t="str">
        <f aca="false">IF(ISBLANK(A3091),"",K3091/($M$1+SUM(K$3:K3090)))</f>
        <v/>
      </c>
      <c r="N3091" s="0" t="str">
        <f aca="false">IF(ISBLANK(A3091),"",IF(H3092=0,NETWORKDAYS($H$3,H3091,holiday!$B$2:$B$10),IF(DAY(H3091)&lt;DAY(H3092),NETWORKDAYS($H$3,H3091,holiday!$B$2:$B$10),0)))</f>
        <v/>
      </c>
      <c r="O3091" s="0" t="str">
        <f aca="false">IF(ISBLANK(A3091),"",SUMIF($A$3:$A3091,O$2,$B$3:$B3091))</f>
        <v/>
      </c>
      <c r="P3091" s="0" t="str">
        <f aca="false">IF(ISBLANK(A3091),"",SUMIF($A$3:$A3091,P$2,$B$3:$B3091))</f>
        <v/>
      </c>
      <c r="Q3091" s="0" t="str">
        <f aca="false">IF(ISBLANK(A3091),"",SUMIF($A$3:$A3091,Q$2,$B$3:$B3091))</f>
        <v/>
      </c>
      <c r="R3091" s="0" t="str">
        <f aca="false">IF(ISBLANK(A3091),"",SUMIF($A$3:$A3091,R$2,$B$3:$B3091))</f>
        <v/>
      </c>
      <c r="T3091" s="9" t="str">
        <f aca="false">IF(ISBLANK(A3091),"",IF($A3091=T$2,$C3091,T3090))</f>
        <v/>
      </c>
      <c r="U3091" s="9" t="str">
        <f aca="false">IF(ISBLANK(A3091),"",IF($A3091=U$2,$C3091,U3090))</f>
        <v/>
      </c>
      <c r="V3091" s="9" t="str">
        <f aca="false">IF(ISBLANK(A3091),"",IF($A3091=V$2,$C3091,V3090))</f>
        <v/>
      </c>
      <c r="W3091" s="9" t="str">
        <f aca="false">IF(ISBLANK(A3091),"",IF($A3091=W$2,$C3091,W3090))</f>
        <v/>
      </c>
    </row>
    <row r="3092" customFormat="false" ht="14.1" hidden="false" customHeight="false" outlineLevel="0" collapsed="false">
      <c r="H3092" s="8" t="n">
        <f aca="false">IF(ISBLANK(D3092),,LEFT(D3092,LEN(D3092)-6)*1)</f>
        <v>0</v>
      </c>
      <c r="I3092" s="9" t="str">
        <f aca="false">IF(ISBLANK(A3092),"",-B3092*C3092)</f>
        <v/>
      </c>
      <c r="J3092" s="9" t="str">
        <f aca="false">IF(ISBLANK(A3092),"",-SUM(I$3:I3092))</f>
        <v/>
      </c>
      <c r="K3092" s="9" t="str">
        <f aca="false">IF(ISBLANK(A3092),"",SUMPRODUCT(O3092:R3092,T3092:W3092)-J3092)</f>
        <v/>
      </c>
      <c r="L3092" s="5" t="str">
        <f aca="false">IF(ISBLANK(A3092),"",K3092/$M$1)</f>
        <v/>
      </c>
      <c r="M3092" s="5" t="str">
        <f aca="false">IF(ISBLANK(A3092),"",K3092/($M$1+SUM(K$3:K3091)))</f>
        <v/>
      </c>
      <c r="N3092" s="0" t="str">
        <f aca="false">IF(ISBLANK(A3092),"",IF(H3093=0,NETWORKDAYS($H$3,H3092,holiday!$B$2:$B$10),IF(DAY(H3092)&lt;DAY(H3093),NETWORKDAYS($H$3,H3092,holiday!$B$2:$B$10),0)))</f>
        <v/>
      </c>
      <c r="O3092" s="0" t="str">
        <f aca="false">IF(ISBLANK(A3092),"",SUMIF($A$3:$A3092,O$2,$B$3:$B3092))</f>
        <v/>
      </c>
      <c r="P3092" s="0" t="str">
        <f aca="false">IF(ISBLANK(A3092),"",SUMIF($A$3:$A3092,P$2,$B$3:$B3092))</f>
        <v/>
      </c>
      <c r="Q3092" s="0" t="str">
        <f aca="false">IF(ISBLANK(A3092),"",SUMIF($A$3:$A3092,Q$2,$B$3:$B3092))</f>
        <v/>
      </c>
      <c r="R3092" s="0" t="str">
        <f aca="false">IF(ISBLANK(A3092),"",SUMIF($A$3:$A3092,R$2,$B$3:$B3092))</f>
        <v/>
      </c>
      <c r="T3092" s="9" t="str">
        <f aca="false">IF(ISBLANK(A3092),"",IF($A3092=T$2,$C3092,T3091))</f>
        <v/>
      </c>
      <c r="U3092" s="9" t="str">
        <f aca="false">IF(ISBLANK(A3092),"",IF($A3092=U$2,$C3092,U3091))</f>
        <v/>
      </c>
      <c r="V3092" s="9" t="str">
        <f aca="false">IF(ISBLANK(A3092),"",IF($A3092=V$2,$C3092,V3091))</f>
        <v/>
      </c>
      <c r="W3092" s="9" t="str">
        <f aca="false">IF(ISBLANK(A3092),"",IF($A3092=W$2,$C3092,W3091))</f>
        <v/>
      </c>
    </row>
    <row r="3093" customFormat="false" ht="14.1" hidden="false" customHeight="false" outlineLevel="0" collapsed="false">
      <c r="H3093" s="8" t="n">
        <f aca="false">IF(ISBLANK(D3093),,LEFT(D3093,LEN(D3093)-6)*1)</f>
        <v>0</v>
      </c>
      <c r="I3093" s="9" t="str">
        <f aca="false">IF(ISBLANK(A3093),"",-B3093*C3093)</f>
        <v/>
      </c>
      <c r="J3093" s="9" t="str">
        <f aca="false">IF(ISBLANK(A3093),"",-SUM(I$3:I3093))</f>
        <v/>
      </c>
      <c r="K3093" s="9" t="str">
        <f aca="false">IF(ISBLANK(A3093),"",SUMPRODUCT(O3093:R3093,T3093:W3093)-J3093)</f>
        <v/>
      </c>
      <c r="L3093" s="5" t="str">
        <f aca="false">IF(ISBLANK(A3093),"",K3093/$M$1)</f>
        <v/>
      </c>
      <c r="M3093" s="5" t="str">
        <f aca="false">IF(ISBLANK(A3093),"",K3093/($M$1+SUM(K$3:K3092)))</f>
        <v/>
      </c>
      <c r="N3093" s="0" t="str">
        <f aca="false">IF(ISBLANK(A3093),"",IF(H3094=0,NETWORKDAYS($H$3,H3093,holiday!$B$2:$B$10),IF(DAY(H3093)&lt;DAY(H3094),NETWORKDAYS($H$3,H3093,holiday!$B$2:$B$10),0)))</f>
        <v/>
      </c>
      <c r="O3093" s="0" t="str">
        <f aca="false">IF(ISBLANK(A3093),"",SUMIF($A$3:$A3093,O$2,$B$3:$B3093))</f>
        <v/>
      </c>
      <c r="P3093" s="0" t="str">
        <f aca="false">IF(ISBLANK(A3093),"",SUMIF($A$3:$A3093,P$2,$B$3:$B3093))</f>
        <v/>
      </c>
      <c r="Q3093" s="0" t="str">
        <f aca="false">IF(ISBLANK(A3093),"",SUMIF($A$3:$A3093,Q$2,$B$3:$B3093))</f>
        <v/>
      </c>
      <c r="R3093" s="0" t="str">
        <f aca="false">IF(ISBLANK(A3093),"",SUMIF($A$3:$A3093,R$2,$B$3:$B3093))</f>
        <v/>
      </c>
      <c r="T3093" s="9" t="str">
        <f aca="false">IF(ISBLANK(A3093),"",IF($A3093=T$2,$C3093,T3092))</f>
        <v/>
      </c>
      <c r="U3093" s="9" t="str">
        <f aca="false">IF(ISBLANK(A3093),"",IF($A3093=U$2,$C3093,U3092))</f>
        <v/>
      </c>
      <c r="V3093" s="9" t="str">
        <f aca="false">IF(ISBLANK(A3093),"",IF($A3093=V$2,$C3093,V3092))</f>
        <v/>
      </c>
      <c r="W3093" s="9" t="str">
        <f aca="false">IF(ISBLANK(A3093),"",IF($A3093=W$2,$C3093,W3092))</f>
        <v/>
      </c>
    </row>
    <row r="3094" customFormat="false" ht="14.1" hidden="false" customHeight="false" outlineLevel="0" collapsed="false">
      <c r="H3094" s="8" t="n">
        <f aca="false">IF(ISBLANK(D3094),,LEFT(D3094,LEN(D3094)-6)*1)</f>
        <v>0</v>
      </c>
      <c r="I3094" s="9" t="str">
        <f aca="false">IF(ISBLANK(A3094),"",-B3094*C3094)</f>
        <v/>
      </c>
      <c r="J3094" s="9" t="str">
        <f aca="false">IF(ISBLANK(A3094),"",-SUM(I$3:I3094))</f>
        <v/>
      </c>
      <c r="K3094" s="9" t="str">
        <f aca="false">IF(ISBLANK(A3094),"",SUMPRODUCT(O3094:R3094,T3094:W3094)-J3094)</f>
        <v/>
      </c>
      <c r="L3094" s="5" t="str">
        <f aca="false">IF(ISBLANK(A3094),"",K3094/$M$1)</f>
        <v/>
      </c>
      <c r="M3094" s="5" t="str">
        <f aca="false">IF(ISBLANK(A3094),"",K3094/($M$1+SUM(K$3:K3093)))</f>
        <v/>
      </c>
      <c r="N3094" s="0" t="str">
        <f aca="false">IF(ISBLANK(A3094),"",IF(H3095=0,NETWORKDAYS($H$3,H3094,holiday!$B$2:$B$10),IF(DAY(H3094)&lt;DAY(H3095),NETWORKDAYS($H$3,H3094,holiday!$B$2:$B$10),0)))</f>
        <v/>
      </c>
      <c r="O3094" s="0" t="str">
        <f aca="false">IF(ISBLANK(A3094),"",SUMIF($A$3:$A3094,O$2,$B$3:$B3094))</f>
        <v/>
      </c>
      <c r="P3094" s="0" t="str">
        <f aca="false">IF(ISBLANK(A3094),"",SUMIF($A$3:$A3094,P$2,$B$3:$B3094))</f>
        <v/>
      </c>
      <c r="Q3094" s="0" t="str">
        <f aca="false">IF(ISBLANK(A3094),"",SUMIF($A$3:$A3094,Q$2,$B$3:$B3094))</f>
        <v/>
      </c>
      <c r="R3094" s="0" t="str">
        <f aca="false">IF(ISBLANK(A3094),"",SUMIF($A$3:$A3094,R$2,$B$3:$B3094))</f>
        <v/>
      </c>
      <c r="T3094" s="9" t="str">
        <f aca="false">IF(ISBLANK(A3094),"",IF($A3094=T$2,$C3094,T3093))</f>
        <v/>
      </c>
      <c r="U3094" s="9" t="str">
        <f aca="false">IF(ISBLANK(A3094),"",IF($A3094=U$2,$C3094,U3093))</f>
        <v/>
      </c>
      <c r="V3094" s="9" t="str">
        <f aca="false">IF(ISBLANK(A3094),"",IF($A3094=V$2,$C3094,V3093))</f>
        <v/>
      </c>
      <c r="W3094" s="9" t="str">
        <f aca="false">IF(ISBLANK(A3094),"",IF($A3094=W$2,$C3094,W3093))</f>
        <v/>
      </c>
    </row>
    <row r="3095" customFormat="false" ht="14.1" hidden="false" customHeight="false" outlineLevel="0" collapsed="false">
      <c r="H3095" s="8" t="n">
        <f aca="false">IF(ISBLANK(D3095),,LEFT(D3095,LEN(D3095)-6)*1)</f>
        <v>0</v>
      </c>
      <c r="I3095" s="9" t="str">
        <f aca="false">IF(ISBLANK(A3095),"",-B3095*C3095)</f>
        <v/>
      </c>
      <c r="J3095" s="9" t="str">
        <f aca="false">IF(ISBLANK(A3095),"",-SUM(I$3:I3095))</f>
        <v/>
      </c>
      <c r="K3095" s="9" t="str">
        <f aca="false">IF(ISBLANK(A3095),"",SUMPRODUCT(O3095:R3095,T3095:W3095)-J3095)</f>
        <v/>
      </c>
      <c r="L3095" s="5" t="str">
        <f aca="false">IF(ISBLANK(A3095),"",K3095/$M$1)</f>
        <v/>
      </c>
      <c r="M3095" s="5" t="str">
        <f aca="false">IF(ISBLANK(A3095),"",K3095/($M$1+SUM(K$3:K3094)))</f>
        <v/>
      </c>
      <c r="N3095" s="0" t="str">
        <f aca="false">IF(ISBLANK(A3095),"",IF(H3096=0,NETWORKDAYS($H$3,H3095,holiday!$B$2:$B$10),IF(DAY(H3095)&lt;DAY(H3096),NETWORKDAYS($H$3,H3095,holiday!$B$2:$B$10),0)))</f>
        <v/>
      </c>
      <c r="O3095" s="0" t="str">
        <f aca="false">IF(ISBLANK(A3095),"",SUMIF($A$3:$A3095,O$2,$B$3:$B3095))</f>
        <v/>
      </c>
      <c r="P3095" s="0" t="str">
        <f aca="false">IF(ISBLANK(A3095),"",SUMIF($A$3:$A3095,P$2,$B$3:$B3095))</f>
        <v/>
      </c>
      <c r="Q3095" s="0" t="str">
        <f aca="false">IF(ISBLANK(A3095),"",SUMIF($A$3:$A3095,Q$2,$B$3:$B3095))</f>
        <v/>
      </c>
      <c r="R3095" s="0" t="str">
        <f aca="false">IF(ISBLANK(A3095),"",SUMIF($A$3:$A3095,R$2,$B$3:$B3095))</f>
        <v/>
      </c>
      <c r="T3095" s="9" t="str">
        <f aca="false">IF(ISBLANK(A3095),"",IF($A3095=T$2,$C3095,T3094))</f>
        <v/>
      </c>
      <c r="U3095" s="9" t="str">
        <f aca="false">IF(ISBLANK(A3095),"",IF($A3095=U$2,$C3095,U3094))</f>
        <v/>
      </c>
      <c r="V3095" s="9" t="str">
        <f aca="false">IF(ISBLANK(A3095),"",IF($A3095=V$2,$C3095,V3094))</f>
        <v/>
      </c>
      <c r="W3095" s="9" t="str">
        <f aca="false">IF(ISBLANK(A3095),"",IF($A3095=W$2,$C3095,W3094))</f>
        <v/>
      </c>
    </row>
    <row r="3096" customFormat="false" ht="14.1" hidden="false" customHeight="false" outlineLevel="0" collapsed="false">
      <c r="H3096" s="8" t="n">
        <f aca="false">IF(ISBLANK(D3096),,LEFT(D3096,LEN(D3096)-6)*1)</f>
        <v>0</v>
      </c>
      <c r="I3096" s="9" t="str">
        <f aca="false">IF(ISBLANK(A3096),"",-B3096*C3096)</f>
        <v/>
      </c>
      <c r="J3096" s="9" t="str">
        <f aca="false">IF(ISBLANK(A3096),"",-SUM(I$3:I3096))</f>
        <v/>
      </c>
      <c r="K3096" s="9" t="str">
        <f aca="false">IF(ISBLANK(A3096),"",SUMPRODUCT(O3096:R3096,T3096:W3096)-J3096)</f>
        <v/>
      </c>
      <c r="L3096" s="5" t="str">
        <f aca="false">IF(ISBLANK(A3096),"",K3096/$M$1)</f>
        <v/>
      </c>
      <c r="M3096" s="5" t="str">
        <f aca="false">IF(ISBLANK(A3096),"",K3096/($M$1+SUM(K$3:K3095)))</f>
        <v/>
      </c>
      <c r="N3096" s="0" t="str">
        <f aca="false">IF(ISBLANK(A3096),"",IF(H3097=0,NETWORKDAYS($H$3,H3096,holiday!$B$2:$B$10),IF(DAY(H3096)&lt;DAY(H3097),NETWORKDAYS($H$3,H3096,holiday!$B$2:$B$10),0)))</f>
        <v/>
      </c>
      <c r="O3096" s="0" t="str">
        <f aca="false">IF(ISBLANK(A3096),"",SUMIF($A$3:$A3096,O$2,$B$3:$B3096))</f>
        <v/>
      </c>
      <c r="P3096" s="0" t="str">
        <f aca="false">IF(ISBLANK(A3096),"",SUMIF($A$3:$A3096,P$2,$B$3:$B3096))</f>
        <v/>
      </c>
      <c r="Q3096" s="0" t="str">
        <f aca="false">IF(ISBLANK(A3096),"",SUMIF($A$3:$A3096,Q$2,$B$3:$B3096))</f>
        <v/>
      </c>
      <c r="R3096" s="0" t="str">
        <f aca="false">IF(ISBLANK(A3096),"",SUMIF($A$3:$A3096,R$2,$B$3:$B3096))</f>
        <v/>
      </c>
      <c r="T3096" s="9" t="str">
        <f aca="false">IF(ISBLANK(A3096),"",IF($A3096=T$2,$C3096,T3095))</f>
        <v/>
      </c>
      <c r="U3096" s="9" t="str">
        <f aca="false">IF(ISBLANK(A3096),"",IF($A3096=U$2,$C3096,U3095))</f>
        <v/>
      </c>
      <c r="V3096" s="9" t="str">
        <f aca="false">IF(ISBLANK(A3096),"",IF($A3096=V$2,$C3096,V3095))</f>
        <v/>
      </c>
      <c r="W3096" s="9" t="str">
        <f aca="false">IF(ISBLANK(A3096),"",IF($A3096=W$2,$C3096,W3095))</f>
        <v/>
      </c>
    </row>
    <row r="3097" customFormat="false" ht="14.1" hidden="false" customHeight="false" outlineLevel="0" collapsed="false">
      <c r="H3097" s="8" t="n">
        <f aca="false">IF(ISBLANK(D3097),,LEFT(D3097,LEN(D3097)-6)*1)</f>
        <v>0</v>
      </c>
      <c r="I3097" s="9" t="str">
        <f aca="false">IF(ISBLANK(A3097),"",-B3097*C3097)</f>
        <v/>
      </c>
      <c r="J3097" s="9" t="str">
        <f aca="false">IF(ISBLANK(A3097),"",-SUM(I$3:I3097))</f>
        <v/>
      </c>
      <c r="K3097" s="9" t="str">
        <f aca="false">IF(ISBLANK(A3097),"",SUMPRODUCT(O3097:R3097,T3097:W3097)-J3097)</f>
        <v/>
      </c>
      <c r="L3097" s="5" t="str">
        <f aca="false">IF(ISBLANK(A3097),"",K3097/$M$1)</f>
        <v/>
      </c>
      <c r="M3097" s="5" t="str">
        <f aca="false">IF(ISBLANK(A3097),"",K3097/($M$1+SUM(K$3:K3096)))</f>
        <v/>
      </c>
      <c r="N3097" s="0" t="str">
        <f aca="false">IF(ISBLANK(A3097),"",IF(H3098=0,NETWORKDAYS($H$3,H3097,holiday!$B$2:$B$10),IF(DAY(H3097)&lt;DAY(H3098),NETWORKDAYS($H$3,H3097,holiday!$B$2:$B$10),0)))</f>
        <v/>
      </c>
      <c r="O3097" s="0" t="str">
        <f aca="false">IF(ISBLANK(A3097),"",SUMIF($A$3:$A3097,O$2,$B$3:$B3097))</f>
        <v/>
      </c>
      <c r="P3097" s="0" t="str">
        <f aca="false">IF(ISBLANK(A3097),"",SUMIF($A$3:$A3097,P$2,$B$3:$B3097))</f>
        <v/>
      </c>
      <c r="Q3097" s="0" t="str">
        <f aca="false">IF(ISBLANK(A3097),"",SUMIF($A$3:$A3097,Q$2,$B$3:$B3097))</f>
        <v/>
      </c>
      <c r="R3097" s="0" t="str">
        <f aca="false">IF(ISBLANK(A3097),"",SUMIF($A$3:$A3097,R$2,$B$3:$B3097))</f>
        <v/>
      </c>
      <c r="T3097" s="9" t="str">
        <f aca="false">IF(ISBLANK(A3097),"",IF($A3097=T$2,$C3097,T3096))</f>
        <v/>
      </c>
      <c r="U3097" s="9" t="str">
        <f aca="false">IF(ISBLANK(A3097),"",IF($A3097=U$2,$C3097,U3096))</f>
        <v/>
      </c>
      <c r="V3097" s="9" t="str">
        <f aca="false">IF(ISBLANK(A3097),"",IF($A3097=V$2,$C3097,V3096))</f>
        <v/>
      </c>
      <c r="W3097" s="9" t="str">
        <f aca="false">IF(ISBLANK(A3097),"",IF($A3097=W$2,$C3097,W3096))</f>
        <v/>
      </c>
    </row>
    <row r="3098" customFormat="false" ht="14.1" hidden="false" customHeight="false" outlineLevel="0" collapsed="false">
      <c r="H3098" s="8" t="n">
        <f aca="false">IF(ISBLANK(D3098),,LEFT(D3098,LEN(D3098)-6)*1)</f>
        <v>0</v>
      </c>
      <c r="I3098" s="9" t="str">
        <f aca="false">IF(ISBLANK(A3098),"",-B3098*C3098)</f>
        <v/>
      </c>
      <c r="J3098" s="9" t="str">
        <f aca="false">IF(ISBLANK(A3098),"",-SUM(I$3:I3098))</f>
        <v/>
      </c>
      <c r="K3098" s="9" t="str">
        <f aca="false">IF(ISBLANK(A3098),"",SUMPRODUCT(O3098:R3098,T3098:W3098)-J3098)</f>
        <v/>
      </c>
      <c r="L3098" s="5" t="str">
        <f aca="false">IF(ISBLANK(A3098),"",K3098/$M$1)</f>
        <v/>
      </c>
      <c r="M3098" s="5" t="str">
        <f aca="false">IF(ISBLANK(A3098),"",K3098/($M$1+SUM(K$3:K3097)))</f>
        <v/>
      </c>
      <c r="N3098" s="0" t="str">
        <f aca="false">IF(ISBLANK(A3098),"",IF(H3099=0,NETWORKDAYS($H$3,H3098,holiday!$B$2:$B$10),IF(DAY(H3098)&lt;DAY(H3099),NETWORKDAYS($H$3,H3098,holiday!$B$2:$B$10),0)))</f>
        <v/>
      </c>
      <c r="O3098" s="0" t="str">
        <f aca="false">IF(ISBLANK(A3098),"",SUMIF($A$3:$A3098,O$2,$B$3:$B3098))</f>
        <v/>
      </c>
      <c r="P3098" s="0" t="str">
        <f aca="false">IF(ISBLANK(A3098),"",SUMIF($A$3:$A3098,P$2,$B$3:$B3098))</f>
        <v/>
      </c>
      <c r="Q3098" s="0" t="str">
        <f aca="false">IF(ISBLANK(A3098),"",SUMIF($A$3:$A3098,Q$2,$B$3:$B3098))</f>
        <v/>
      </c>
      <c r="R3098" s="0" t="str">
        <f aca="false">IF(ISBLANK(A3098),"",SUMIF($A$3:$A3098,R$2,$B$3:$B3098))</f>
        <v/>
      </c>
      <c r="T3098" s="9" t="str">
        <f aca="false">IF(ISBLANK(A3098),"",IF($A3098=T$2,$C3098,T3097))</f>
        <v/>
      </c>
      <c r="U3098" s="9" t="str">
        <f aca="false">IF(ISBLANK(A3098),"",IF($A3098=U$2,$C3098,U3097))</f>
        <v/>
      </c>
      <c r="V3098" s="9" t="str">
        <f aca="false">IF(ISBLANK(A3098),"",IF($A3098=V$2,$C3098,V3097))</f>
        <v/>
      </c>
      <c r="W3098" s="9" t="str">
        <f aca="false">IF(ISBLANK(A3098),"",IF($A3098=W$2,$C3098,W3097))</f>
        <v/>
      </c>
    </row>
    <row r="3099" customFormat="false" ht="14.1" hidden="false" customHeight="false" outlineLevel="0" collapsed="false">
      <c r="H3099" s="8" t="n">
        <f aca="false">IF(ISBLANK(D3099),,LEFT(D3099,LEN(D3099)-6)*1)</f>
        <v>0</v>
      </c>
      <c r="I3099" s="9" t="str">
        <f aca="false">IF(ISBLANK(A3099),"",-B3099*C3099)</f>
        <v/>
      </c>
      <c r="J3099" s="9" t="str">
        <f aca="false">IF(ISBLANK(A3099),"",-SUM(I$3:I3099))</f>
        <v/>
      </c>
      <c r="K3099" s="9" t="str">
        <f aca="false">IF(ISBLANK(A3099),"",SUMPRODUCT(O3099:R3099,T3099:W3099)-J3099)</f>
        <v/>
      </c>
      <c r="L3099" s="5" t="str">
        <f aca="false">IF(ISBLANK(A3099),"",K3099/$M$1)</f>
        <v/>
      </c>
      <c r="M3099" s="5" t="str">
        <f aca="false">IF(ISBLANK(A3099),"",K3099/($M$1+SUM(K$3:K3098)))</f>
        <v/>
      </c>
      <c r="N3099" s="0" t="str">
        <f aca="false">IF(ISBLANK(A3099),"",IF(H3100=0,NETWORKDAYS($H$3,H3099,holiday!$B$2:$B$10),IF(DAY(H3099)&lt;DAY(H3100),NETWORKDAYS($H$3,H3099,holiday!$B$2:$B$10),0)))</f>
        <v/>
      </c>
      <c r="O3099" s="0" t="str">
        <f aca="false">IF(ISBLANK(A3099),"",SUMIF($A$3:$A3099,O$2,$B$3:$B3099))</f>
        <v/>
      </c>
      <c r="P3099" s="0" t="str">
        <f aca="false">IF(ISBLANK(A3099),"",SUMIF($A$3:$A3099,P$2,$B$3:$B3099))</f>
        <v/>
      </c>
      <c r="Q3099" s="0" t="str">
        <f aca="false">IF(ISBLANK(A3099),"",SUMIF($A$3:$A3099,Q$2,$B$3:$B3099))</f>
        <v/>
      </c>
      <c r="R3099" s="0" t="str">
        <f aca="false">IF(ISBLANK(A3099),"",SUMIF($A$3:$A3099,R$2,$B$3:$B3099))</f>
        <v/>
      </c>
      <c r="T3099" s="9" t="str">
        <f aca="false">IF(ISBLANK(A3099),"",IF($A3099=T$2,$C3099,T3098))</f>
        <v/>
      </c>
      <c r="U3099" s="9" t="str">
        <f aca="false">IF(ISBLANK(A3099),"",IF($A3099=U$2,$C3099,U3098))</f>
        <v/>
      </c>
      <c r="V3099" s="9" t="str">
        <f aca="false">IF(ISBLANK(A3099),"",IF($A3099=V$2,$C3099,V3098))</f>
        <v/>
      </c>
      <c r="W3099" s="9" t="str">
        <f aca="false">IF(ISBLANK(A3099),"",IF($A3099=W$2,$C3099,W3098))</f>
        <v/>
      </c>
    </row>
    <row r="3100" customFormat="false" ht="14.1" hidden="false" customHeight="false" outlineLevel="0" collapsed="false">
      <c r="H3100" s="8" t="n">
        <f aca="false">IF(ISBLANK(D3100),,LEFT(D3100,LEN(D3100)-6)*1)</f>
        <v>0</v>
      </c>
      <c r="I3100" s="9" t="str">
        <f aca="false">IF(ISBLANK(A3100),"",-B3100*C3100)</f>
        <v/>
      </c>
      <c r="J3100" s="9" t="str">
        <f aca="false">IF(ISBLANK(A3100),"",-SUM(I$3:I3100))</f>
        <v/>
      </c>
      <c r="K3100" s="9" t="str">
        <f aca="false">IF(ISBLANK(A3100),"",SUMPRODUCT(O3100:R3100,T3100:W3100)-J3100)</f>
        <v/>
      </c>
      <c r="L3100" s="5" t="str">
        <f aca="false">IF(ISBLANK(A3100),"",K3100/$M$1)</f>
        <v/>
      </c>
      <c r="M3100" s="5" t="str">
        <f aca="false">IF(ISBLANK(A3100),"",K3100/($M$1+SUM(K$3:K3099)))</f>
        <v/>
      </c>
      <c r="N3100" s="0" t="str">
        <f aca="false">IF(ISBLANK(A3100),"",IF(H3101=0,NETWORKDAYS($H$3,H3100,holiday!$B$2:$B$10),IF(DAY(H3100)&lt;DAY(H3101),NETWORKDAYS($H$3,H3100,holiday!$B$2:$B$10),0)))</f>
        <v/>
      </c>
      <c r="O3100" s="0" t="str">
        <f aca="false">IF(ISBLANK(A3100),"",SUMIF($A$3:$A3100,O$2,$B$3:$B3100))</f>
        <v/>
      </c>
      <c r="P3100" s="0" t="str">
        <f aca="false">IF(ISBLANK(A3100),"",SUMIF($A$3:$A3100,P$2,$B$3:$B3100))</f>
        <v/>
      </c>
      <c r="Q3100" s="0" t="str">
        <f aca="false">IF(ISBLANK(A3100),"",SUMIF($A$3:$A3100,Q$2,$B$3:$B3100))</f>
        <v/>
      </c>
      <c r="R3100" s="0" t="str">
        <f aca="false">IF(ISBLANK(A3100),"",SUMIF($A$3:$A3100,R$2,$B$3:$B3100))</f>
        <v/>
      </c>
      <c r="T3100" s="9" t="str">
        <f aca="false">IF(ISBLANK(A3100),"",IF($A3100=T$2,$C3100,T3099))</f>
        <v/>
      </c>
      <c r="U3100" s="9" t="str">
        <f aca="false">IF(ISBLANK(A3100),"",IF($A3100=U$2,$C3100,U3099))</f>
        <v/>
      </c>
      <c r="V3100" s="9" t="str">
        <f aca="false">IF(ISBLANK(A3100),"",IF($A3100=V$2,$C3100,V3099))</f>
        <v/>
      </c>
      <c r="W3100" s="9" t="str">
        <f aca="false">IF(ISBLANK(A3100),"",IF($A3100=W$2,$C3100,W3099))</f>
        <v/>
      </c>
    </row>
    <row r="3101" customFormat="false" ht="14.1" hidden="false" customHeight="false" outlineLevel="0" collapsed="false">
      <c r="H3101" s="8" t="n">
        <f aca="false">IF(ISBLANK(D3101),,LEFT(D3101,LEN(D3101)-6)*1)</f>
        <v>0</v>
      </c>
      <c r="I3101" s="9" t="str">
        <f aca="false">IF(ISBLANK(A3101),"",-B3101*C3101)</f>
        <v/>
      </c>
      <c r="J3101" s="9" t="str">
        <f aca="false">IF(ISBLANK(A3101),"",-SUM(I$3:I3101))</f>
        <v/>
      </c>
      <c r="K3101" s="9" t="str">
        <f aca="false">IF(ISBLANK(A3101),"",SUMPRODUCT(O3101:R3101,T3101:W3101)-J3101)</f>
        <v/>
      </c>
      <c r="L3101" s="5" t="str">
        <f aca="false">IF(ISBLANK(A3101),"",K3101/$M$1)</f>
        <v/>
      </c>
      <c r="M3101" s="5" t="str">
        <f aca="false">IF(ISBLANK(A3101),"",K3101/($M$1+SUM(K$3:K3100)))</f>
        <v/>
      </c>
      <c r="N3101" s="0" t="str">
        <f aca="false">IF(ISBLANK(A3101),"",IF(H3102=0,NETWORKDAYS($H$3,H3101,holiday!$B$2:$B$10),IF(DAY(H3101)&lt;DAY(H3102),NETWORKDAYS($H$3,H3101,holiday!$B$2:$B$10),0)))</f>
        <v/>
      </c>
      <c r="O3101" s="0" t="str">
        <f aca="false">IF(ISBLANK(A3101),"",SUMIF($A$3:$A3101,O$2,$B$3:$B3101))</f>
        <v/>
      </c>
      <c r="P3101" s="0" t="str">
        <f aca="false">IF(ISBLANK(A3101),"",SUMIF($A$3:$A3101,P$2,$B$3:$B3101))</f>
        <v/>
      </c>
      <c r="Q3101" s="0" t="str">
        <f aca="false">IF(ISBLANK(A3101),"",SUMIF($A$3:$A3101,Q$2,$B$3:$B3101))</f>
        <v/>
      </c>
      <c r="R3101" s="0" t="str">
        <f aca="false">IF(ISBLANK(A3101),"",SUMIF($A$3:$A3101,R$2,$B$3:$B3101))</f>
        <v/>
      </c>
      <c r="T3101" s="9" t="str">
        <f aca="false">IF(ISBLANK(A3101),"",IF($A3101=T$2,$C3101,T3100))</f>
        <v/>
      </c>
      <c r="U3101" s="9" t="str">
        <f aca="false">IF(ISBLANK(A3101),"",IF($A3101=U$2,$C3101,U3100))</f>
        <v/>
      </c>
      <c r="V3101" s="9" t="str">
        <f aca="false">IF(ISBLANK(A3101),"",IF($A3101=V$2,$C3101,V3100))</f>
        <v/>
      </c>
      <c r="W3101" s="9" t="str">
        <f aca="false">IF(ISBLANK(A3101),"",IF($A3101=W$2,$C3101,W3100))</f>
        <v/>
      </c>
    </row>
    <row r="3102" customFormat="false" ht="14.1" hidden="false" customHeight="false" outlineLevel="0" collapsed="false">
      <c r="H3102" s="8" t="n">
        <f aca="false">IF(ISBLANK(D3102),,LEFT(D3102,LEN(D3102)-6)*1)</f>
        <v>0</v>
      </c>
      <c r="I3102" s="9" t="str">
        <f aca="false">IF(ISBLANK(A3102),"",-B3102*C3102)</f>
        <v/>
      </c>
      <c r="J3102" s="9" t="str">
        <f aca="false">IF(ISBLANK(A3102),"",-SUM(I$3:I3102))</f>
        <v/>
      </c>
      <c r="K3102" s="9" t="str">
        <f aca="false">IF(ISBLANK(A3102),"",SUMPRODUCT(O3102:R3102,T3102:W3102)-J3102)</f>
        <v/>
      </c>
      <c r="L3102" s="5" t="str">
        <f aca="false">IF(ISBLANK(A3102),"",K3102/$M$1)</f>
        <v/>
      </c>
      <c r="M3102" s="5" t="str">
        <f aca="false">IF(ISBLANK(A3102),"",K3102/($M$1+SUM(K$3:K3101)))</f>
        <v/>
      </c>
      <c r="N3102" s="0" t="str">
        <f aca="false">IF(ISBLANK(A3102),"",IF(H3103=0,NETWORKDAYS($H$3,H3102,holiday!$B$2:$B$10),IF(DAY(H3102)&lt;DAY(H3103),NETWORKDAYS($H$3,H3102,holiday!$B$2:$B$10),0)))</f>
        <v/>
      </c>
      <c r="O3102" s="0" t="str">
        <f aca="false">IF(ISBLANK(A3102),"",SUMIF($A$3:$A3102,O$2,$B$3:$B3102))</f>
        <v/>
      </c>
      <c r="P3102" s="0" t="str">
        <f aca="false">IF(ISBLANK(A3102),"",SUMIF($A$3:$A3102,P$2,$B$3:$B3102))</f>
        <v/>
      </c>
      <c r="Q3102" s="0" t="str">
        <f aca="false">IF(ISBLANK(A3102),"",SUMIF($A$3:$A3102,Q$2,$B$3:$B3102))</f>
        <v/>
      </c>
      <c r="R3102" s="0" t="str">
        <f aca="false">IF(ISBLANK(A3102),"",SUMIF($A$3:$A3102,R$2,$B$3:$B3102))</f>
        <v/>
      </c>
      <c r="T3102" s="9" t="str">
        <f aca="false">IF(ISBLANK(A3102),"",IF($A3102=T$2,$C3102,T3101))</f>
        <v/>
      </c>
      <c r="U3102" s="9" t="str">
        <f aca="false">IF(ISBLANK(A3102),"",IF($A3102=U$2,$C3102,U3101))</f>
        <v/>
      </c>
      <c r="V3102" s="9" t="str">
        <f aca="false">IF(ISBLANK(A3102),"",IF($A3102=V$2,$C3102,V3101))</f>
        <v/>
      </c>
      <c r="W3102" s="9" t="str">
        <f aca="false">IF(ISBLANK(A3102),"",IF($A3102=W$2,$C3102,W3101))</f>
        <v/>
      </c>
    </row>
    <row r="3103" customFormat="false" ht="14.1" hidden="false" customHeight="false" outlineLevel="0" collapsed="false">
      <c r="H3103" s="8" t="n">
        <f aca="false">IF(ISBLANK(D3103),,LEFT(D3103,LEN(D3103)-6)*1)</f>
        <v>0</v>
      </c>
      <c r="I3103" s="9" t="str">
        <f aca="false">IF(ISBLANK(A3103),"",-B3103*C3103)</f>
        <v/>
      </c>
      <c r="J3103" s="9" t="str">
        <f aca="false">IF(ISBLANK(A3103),"",-SUM(I$3:I3103))</f>
        <v/>
      </c>
      <c r="K3103" s="9" t="str">
        <f aca="false">IF(ISBLANK(A3103),"",SUMPRODUCT(O3103:R3103,T3103:W3103)-J3103)</f>
        <v/>
      </c>
      <c r="L3103" s="5" t="str">
        <f aca="false">IF(ISBLANK(A3103),"",K3103/$M$1)</f>
        <v/>
      </c>
      <c r="M3103" s="5" t="str">
        <f aca="false">IF(ISBLANK(A3103),"",K3103/($M$1+SUM(K$3:K3102)))</f>
        <v/>
      </c>
      <c r="N3103" s="0" t="str">
        <f aca="false">IF(ISBLANK(A3103),"",IF(H3104=0,NETWORKDAYS($H$3,H3103,holiday!$B$2:$B$10),IF(DAY(H3103)&lt;DAY(H3104),NETWORKDAYS($H$3,H3103,holiday!$B$2:$B$10),0)))</f>
        <v/>
      </c>
      <c r="O3103" s="0" t="str">
        <f aca="false">IF(ISBLANK(A3103),"",SUMIF($A$3:$A3103,O$2,$B$3:$B3103))</f>
        <v/>
      </c>
      <c r="P3103" s="0" t="str">
        <f aca="false">IF(ISBLANK(A3103),"",SUMIF($A$3:$A3103,P$2,$B$3:$B3103))</f>
        <v/>
      </c>
      <c r="Q3103" s="0" t="str">
        <f aca="false">IF(ISBLANK(A3103),"",SUMIF($A$3:$A3103,Q$2,$B$3:$B3103))</f>
        <v/>
      </c>
      <c r="R3103" s="0" t="str">
        <f aca="false">IF(ISBLANK(A3103),"",SUMIF($A$3:$A3103,R$2,$B$3:$B3103))</f>
        <v/>
      </c>
      <c r="T3103" s="9" t="str">
        <f aca="false">IF(ISBLANK(A3103),"",IF($A3103=T$2,$C3103,T3102))</f>
        <v/>
      </c>
      <c r="U3103" s="9" t="str">
        <f aca="false">IF(ISBLANK(A3103),"",IF($A3103=U$2,$C3103,U3102))</f>
        <v/>
      </c>
      <c r="V3103" s="9" t="str">
        <f aca="false">IF(ISBLANK(A3103),"",IF($A3103=V$2,$C3103,V3102))</f>
        <v/>
      </c>
      <c r="W3103" s="9" t="str">
        <f aca="false">IF(ISBLANK(A3103),"",IF($A3103=W$2,$C3103,W3102))</f>
        <v/>
      </c>
    </row>
    <row r="3104" customFormat="false" ht="14.1" hidden="false" customHeight="false" outlineLevel="0" collapsed="false">
      <c r="H3104" s="8" t="n">
        <f aca="false">IF(ISBLANK(D3104),,LEFT(D3104,LEN(D3104)-6)*1)</f>
        <v>0</v>
      </c>
      <c r="I3104" s="9" t="str">
        <f aca="false">IF(ISBLANK(A3104),"",-B3104*C3104)</f>
        <v/>
      </c>
      <c r="J3104" s="9" t="str">
        <f aca="false">IF(ISBLANK(A3104),"",-SUM(I$3:I3104))</f>
        <v/>
      </c>
      <c r="K3104" s="9" t="str">
        <f aca="false">IF(ISBLANK(A3104),"",SUMPRODUCT(O3104:R3104,T3104:W3104)-J3104)</f>
        <v/>
      </c>
      <c r="L3104" s="5" t="str">
        <f aca="false">IF(ISBLANK(A3104),"",K3104/$M$1)</f>
        <v/>
      </c>
      <c r="M3104" s="5" t="str">
        <f aca="false">IF(ISBLANK(A3104),"",K3104/($M$1+SUM(K$3:K3103)))</f>
        <v/>
      </c>
      <c r="N3104" s="0" t="str">
        <f aca="false">IF(ISBLANK(A3104),"",IF(H3105=0,NETWORKDAYS($H$3,H3104,holiday!$B$2:$B$10),IF(DAY(H3104)&lt;DAY(H3105),NETWORKDAYS($H$3,H3104,holiday!$B$2:$B$10),0)))</f>
        <v/>
      </c>
      <c r="O3104" s="0" t="str">
        <f aca="false">IF(ISBLANK(A3104),"",SUMIF($A$3:$A3104,O$2,$B$3:$B3104))</f>
        <v/>
      </c>
      <c r="P3104" s="0" t="str">
        <f aca="false">IF(ISBLANK(A3104),"",SUMIF($A$3:$A3104,P$2,$B$3:$B3104))</f>
        <v/>
      </c>
      <c r="Q3104" s="0" t="str">
        <f aca="false">IF(ISBLANK(A3104),"",SUMIF($A$3:$A3104,Q$2,$B$3:$B3104))</f>
        <v/>
      </c>
      <c r="R3104" s="0" t="str">
        <f aca="false">IF(ISBLANK(A3104),"",SUMIF($A$3:$A3104,R$2,$B$3:$B3104))</f>
        <v/>
      </c>
      <c r="T3104" s="9" t="str">
        <f aca="false">IF(ISBLANK(A3104),"",IF($A3104=T$2,$C3104,T3103))</f>
        <v/>
      </c>
      <c r="U3104" s="9" t="str">
        <f aca="false">IF(ISBLANK(A3104),"",IF($A3104=U$2,$C3104,U3103))</f>
        <v/>
      </c>
      <c r="V3104" s="9" t="str">
        <f aca="false">IF(ISBLANK(A3104),"",IF($A3104=V$2,$C3104,V3103))</f>
        <v/>
      </c>
      <c r="W3104" s="9" t="str">
        <f aca="false">IF(ISBLANK(A3104),"",IF($A3104=W$2,$C3104,W3103))</f>
        <v/>
      </c>
    </row>
    <row r="3105" customFormat="false" ht="14.1" hidden="false" customHeight="false" outlineLevel="0" collapsed="false">
      <c r="H3105" s="8" t="n">
        <f aca="false">IF(ISBLANK(D3105),,LEFT(D3105,LEN(D3105)-6)*1)</f>
        <v>0</v>
      </c>
      <c r="I3105" s="9" t="str">
        <f aca="false">IF(ISBLANK(A3105),"",-B3105*C3105)</f>
        <v/>
      </c>
      <c r="J3105" s="9" t="str">
        <f aca="false">IF(ISBLANK(A3105),"",-SUM(I$3:I3105))</f>
        <v/>
      </c>
      <c r="K3105" s="9" t="str">
        <f aca="false">IF(ISBLANK(A3105),"",SUMPRODUCT(O3105:R3105,T3105:W3105)-J3105)</f>
        <v/>
      </c>
      <c r="L3105" s="5" t="str">
        <f aca="false">IF(ISBLANK(A3105),"",K3105/$M$1)</f>
        <v/>
      </c>
      <c r="M3105" s="5" t="str">
        <f aca="false">IF(ISBLANK(A3105),"",K3105/($M$1+SUM(K$3:K3104)))</f>
        <v/>
      </c>
      <c r="N3105" s="0" t="str">
        <f aca="false">IF(ISBLANK(A3105),"",IF(H3106=0,NETWORKDAYS($H$3,H3105,holiday!$B$2:$B$10),IF(DAY(H3105)&lt;DAY(H3106),NETWORKDAYS($H$3,H3105,holiday!$B$2:$B$10),0)))</f>
        <v/>
      </c>
      <c r="O3105" s="0" t="str">
        <f aca="false">IF(ISBLANK(A3105),"",SUMIF($A$3:$A3105,O$2,$B$3:$B3105))</f>
        <v/>
      </c>
      <c r="P3105" s="0" t="str">
        <f aca="false">IF(ISBLANK(A3105),"",SUMIF($A$3:$A3105,P$2,$B$3:$B3105))</f>
        <v/>
      </c>
      <c r="Q3105" s="0" t="str">
        <f aca="false">IF(ISBLANK(A3105),"",SUMIF($A$3:$A3105,Q$2,$B$3:$B3105))</f>
        <v/>
      </c>
      <c r="R3105" s="0" t="str">
        <f aca="false">IF(ISBLANK(A3105),"",SUMIF($A$3:$A3105,R$2,$B$3:$B3105))</f>
        <v/>
      </c>
      <c r="T3105" s="9" t="str">
        <f aca="false">IF(ISBLANK(A3105),"",IF($A3105=T$2,$C3105,T3104))</f>
        <v/>
      </c>
      <c r="U3105" s="9" t="str">
        <f aca="false">IF(ISBLANK(A3105),"",IF($A3105=U$2,$C3105,U3104))</f>
        <v/>
      </c>
      <c r="V3105" s="9" t="str">
        <f aca="false">IF(ISBLANK(A3105),"",IF($A3105=V$2,$C3105,V3104))</f>
        <v/>
      </c>
      <c r="W3105" s="9" t="str">
        <f aca="false">IF(ISBLANK(A3105),"",IF($A3105=W$2,$C3105,W3104))</f>
        <v/>
      </c>
    </row>
    <row r="3106" customFormat="false" ht="14.1" hidden="false" customHeight="false" outlineLevel="0" collapsed="false">
      <c r="H3106" s="8" t="n">
        <f aca="false">IF(ISBLANK(D3106),,LEFT(D3106,LEN(D3106)-6)*1)</f>
        <v>0</v>
      </c>
      <c r="I3106" s="9" t="str">
        <f aca="false">IF(ISBLANK(A3106),"",-B3106*C3106)</f>
        <v/>
      </c>
      <c r="J3106" s="9" t="str">
        <f aca="false">IF(ISBLANK(A3106),"",-SUM(I$3:I3106))</f>
        <v/>
      </c>
      <c r="K3106" s="9" t="str">
        <f aca="false">IF(ISBLANK(A3106),"",SUMPRODUCT(O3106:R3106,T3106:W3106)-J3106)</f>
        <v/>
      </c>
      <c r="L3106" s="5" t="str">
        <f aca="false">IF(ISBLANK(A3106),"",K3106/$M$1)</f>
        <v/>
      </c>
      <c r="M3106" s="5" t="str">
        <f aca="false">IF(ISBLANK(A3106),"",K3106/($M$1+SUM(K$3:K3105)))</f>
        <v/>
      </c>
      <c r="N3106" s="0" t="str">
        <f aca="false">IF(ISBLANK(A3106),"",IF(H3107=0,NETWORKDAYS($H$3,H3106,holiday!$B$2:$B$10),IF(DAY(H3106)&lt;DAY(H3107),NETWORKDAYS($H$3,H3106,holiday!$B$2:$B$10),0)))</f>
        <v/>
      </c>
      <c r="O3106" s="0" t="str">
        <f aca="false">IF(ISBLANK(A3106),"",SUMIF($A$3:$A3106,O$2,$B$3:$B3106))</f>
        <v/>
      </c>
      <c r="P3106" s="0" t="str">
        <f aca="false">IF(ISBLANK(A3106),"",SUMIF($A$3:$A3106,P$2,$B$3:$B3106))</f>
        <v/>
      </c>
      <c r="Q3106" s="0" t="str">
        <f aca="false">IF(ISBLANK(A3106),"",SUMIF($A$3:$A3106,Q$2,$B$3:$B3106))</f>
        <v/>
      </c>
      <c r="R3106" s="0" t="str">
        <f aca="false">IF(ISBLANK(A3106),"",SUMIF($A$3:$A3106,R$2,$B$3:$B3106))</f>
        <v/>
      </c>
      <c r="T3106" s="9" t="str">
        <f aca="false">IF(ISBLANK(A3106),"",IF($A3106=T$2,$C3106,T3105))</f>
        <v/>
      </c>
      <c r="U3106" s="9" t="str">
        <f aca="false">IF(ISBLANK(A3106),"",IF($A3106=U$2,$C3106,U3105))</f>
        <v/>
      </c>
      <c r="V3106" s="9" t="str">
        <f aca="false">IF(ISBLANK(A3106),"",IF($A3106=V$2,$C3106,V3105))</f>
        <v/>
      </c>
      <c r="W3106" s="9" t="str">
        <f aca="false">IF(ISBLANK(A3106),"",IF($A3106=W$2,$C3106,W3105))</f>
        <v/>
      </c>
    </row>
    <row r="3107" customFormat="false" ht="14.1" hidden="false" customHeight="false" outlineLevel="0" collapsed="false">
      <c r="H3107" s="8" t="n">
        <f aca="false">IF(ISBLANK(D3107),,LEFT(D3107,LEN(D3107)-6)*1)</f>
        <v>0</v>
      </c>
      <c r="I3107" s="9" t="str">
        <f aca="false">IF(ISBLANK(A3107),"",-B3107*C3107)</f>
        <v/>
      </c>
      <c r="J3107" s="9" t="str">
        <f aca="false">IF(ISBLANK(A3107),"",-SUM(I$3:I3107))</f>
        <v/>
      </c>
      <c r="K3107" s="9" t="str">
        <f aca="false">IF(ISBLANK(A3107),"",SUMPRODUCT(O3107:R3107,T3107:W3107)-J3107)</f>
        <v/>
      </c>
      <c r="L3107" s="5" t="str">
        <f aca="false">IF(ISBLANK(A3107),"",K3107/$M$1)</f>
        <v/>
      </c>
      <c r="M3107" s="5" t="str">
        <f aca="false">IF(ISBLANK(A3107),"",K3107/($M$1+SUM(K$3:K3106)))</f>
        <v/>
      </c>
      <c r="N3107" s="0" t="str">
        <f aca="false">IF(ISBLANK(A3107),"",IF(H3108=0,NETWORKDAYS($H$3,H3107,holiday!$B$2:$B$10),IF(DAY(H3107)&lt;DAY(H3108),NETWORKDAYS($H$3,H3107,holiday!$B$2:$B$10),0)))</f>
        <v/>
      </c>
      <c r="O3107" s="0" t="str">
        <f aca="false">IF(ISBLANK(A3107),"",SUMIF($A$3:$A3107,O$2,$B$3:$B3107))</f>
        <v/>
      </c>
      <c r="P3107" s="0" t="str">
        <f aca="false">IF(ISBLANK(A3107),"",SUMIF($A$3:$A3107,P$2,$B$3:$B3107))</f>
        <v/>
      </c>
      <c r="Q3107" s="0" t="str">
        <f aca="false">IF(ISBLANK(A3107),"",SUMIF($A$3:$A3107,Q$2,$B$3:$B3107))</f>
        <v/>
      </c>
      <c r="R3107" s="0" t="str">
        <f aca="false">IF(ISBLANK(A3107),"",SUMIF($A$3:$A3107,R$2,$B$3:$B3107))</f>
        <v/>
      </c>
      <c r="T3107" s="9" t="str">
        <f aca="false">IF(ISBLANK(A3107),"",IF($A3107=T$2,$C3107,T3106))</f>
        <v/>
      </c>
      <c r="U3107" s="9" t="str">
        <f aca="false">IF(ISBLANK(A3107),"",IF($A3107=U$2,$C3107,U3106))</f>
        <v/>
      </c>
      <c r="V3107" s="9" t="str">
        <f aca="false">IF(ISBLANK(A3107),"",IF($A3107=V$2,$C3107,V3106))</f>
        <v/>
      </c>
      <c r="W3107" s="9" t="str">
        <f aca="false">IF(ISBLANK(A3107),"",IF($A3107=W$2,$C3107,W3106))</f>
        <v/>
      </c>
    </row>
    <row r="3108" customFormat="false" ht="14.1" hidden="false" customHeight="false" outlineLevel="0" collapsed="false">
      <c r="H3108" s="8" t="n">
        <f aca="false">IF(ISBLANK(D3108),,LEFT(D3108,LEN(D3108)-6)*1)</f>
        <v>0</v>
      </c>
      <c r="I3108" s="9" t="str">
        <f aca="false">IF(ISBLANK(A3108),"",-B3108*C3108)</f>
        <v/>
      </c>
      <c r="J3108" s="9" t="str">
        <f aca="false">IF(ISBLANK(A3108),"",-SUM(I$3:I3108))</f>
        <v/>
      </c>
      <c r="K3108" s="9" t="str">
        <f aca="false">IF(ISBLANK(A3108),"",SUMPRODUCT(O3108:R3108,T3108:W3108)-J3108)</f>
        <v/>
      </c>
      <c r="L3108" s="5" t="str">
        <f aca="false">IF(ISBLANK(A3108),"",K3108/$M$1)</f>
        <v/>
      </c>
      <c r="M3108" s="5" t="str">
        <f aca="false">IF(ISBLANK(A3108),"",K3108/($M$1+SUM(K$3:K3107)))</f>
        <v/>
      </c>
      <c r="N3108" s="0" t="str">
        <f aca="false">IF(ISBLANK(A3108),"",IF(H3109=0,NETWORKDAYS($H$3,H3108,holiday!$B$2:$B$10),IF(DAY(H3108)&lt;DAY(H3109),NETWORKDAYS($H$3,H3108,holiday!$B$2:$B$10),0)))</f>
        <v/>
      </c>
      <c r="O3108" s="0" t="str">
        <f aca="false">IF(ISBLANK(A3108),"",SUMIF($A$3:$A3108,O$2,$B$3:$B3108))</f>
        <v/>
      </c>
      <c r="P3108" s="0" t="str">
        <f aca="false">IF(ISBLANK(A3108),"",SUMIF($A$3:$A3108,P$2,$B$3:$B3108))</f>
        <v/>
      </c>
      <c r="Q3108" s="0" t="str">
        <f aca="false">IF(ISBLANK(A3108),"",SUMIF($A$3:$A3108,Q$2,$B$3:$B3108))</f>
        <v/>
      </c>
      <c r="R3108" s="0" t="str">
        <f aca="false">IF(ISBLANK(A3108),"",SUMIF($A$3:$A3108,R$2,$B$3:$B3108))</f>
        <v/>
      </c>
      <c r="T3108" s="9" t="str">
        <f aca="false">IF(ISBLANK(A3108),"",IF($A3108=T$2,$C3108,T3107))</f>
        <v/>
      </c>
      <c r="U3108" s="9" t="str">
        <f aca="false">IF(ISBLANK(A3108),"",IF($A3108=U$2,$C3108,U3107))</f>
        <v/>
      </c>
      <c r="V3108" s="9" t="str">
        <f aca="false">IF(ISBLANK(A3108),"",IF($A3108=V$2,$C3108,V3107))</f>
        <v/>
      </c>
      <c r="W3108" s="9" t="str">
        <f aca="false">IF(ISBLANK(A3108),"",IF($A3108=W$2,$C3108,W3107))</f>
        <v/>
      </c>
    </row>
    <row r="3109" customFormat="false" ht="14.1" hidden="false" customHeight="false" outlineLevel="0" collapsed="false">
      <c r="H3109" s="8" t="n">
        <f aca="false">IF(ISBLANK(D3109),,LEFT(D3109,LEN(D3109)-6)*1)</f>
        <v>0</v>
      </c>
      <c r="I3109" s="9" t="str">
        <f aca="false">IF(ISBLANK(A3109),"",-B3109*C3109)</f>
        <v/>
      </c>
      <c r="J3109" s="9" t="str">
        <f aca="false">IF(ISBLANK(A3109),"",-SUM(I$3:I3109))</f>
        <v/>
      </c>
      <c r="K3109" s="9" t="str">
        <f aca="false">IF(ISBLANK(A3109),"",SUMPRODUCT(O3109:R3109,T3109:W3109)-J3109)</f>
        <v/>
      </c>
      <c r="L3109" s="5" t="str">
        <f aca="false">IF(ISBLANK(A3109),"",K3109/$M$1)</f>
        <v/>
      </c>
      <c r="M3109" s="5" t="str">
        <f aca="false">IF(ISBLANK(A3109),"",K3109/($M$1+SUM(K$3:K3108)))</f>
        <v/>
      </c>
      <c r="N3109" s="0" t="str">
        <f aca="false">IF(ISBLANK(A3109),"",IF(H3110=0,NETWORKDAYS($H$3,H3109,holiday!$B$2:$B$10),IF(DAY(H3109)&lt;DAY(H3110),NETWORKDAYS($H$3,H3109,holiday!$B$2:$B$10),0)))</f>
        <v/>
      </c>
      <c r="O3109" s="0" t="str">
        <f aca="false">IF(ISBLANK(A3109),"",SUMIF($A$3:$A3109,O$2,$B$3:$B3109))</f>
        <v/>
      </c>
      <c r="P3109" s="0" t="str">
        <f aca="false">IF(ISBLANK(A3109),"",SUMIF($A$3:$A3109,P$2,$B$3:$B3109))</f>
        <v/>
      </c>
      <c r="Q3109" s="0" t="str">
        <f aca="false">IF(ISBLANK(A3109),"",SUMIF($A$3:$A3109,Q$2,$B$3:$B3109))</f>
        <v/>
      </c>
      <c r="R3109" s="0" t="str">
        <f aca="false">IF(ISBLANK(A3109),"",SUMIF($A$3:$A3109,R$2,$B$3:$B3109))</f>
        <v/>
      </c>
      <c r="T3109" s="9" t="str">
        <f aca="false">IF(ISBLANK(A3109),"",IF($A3109=T$2,$C3109,T3108))</f>
        <v/>
      </c>
      <c r="U3109" s="9" t="str">
        <f aca="false">IF(ISBLANK(A3109),"",IF($A3109=U$2,$C3109,U3108))</f>
        <v/>
      </c>
      <c r="V3109" s="9" t="str">
        <f aca="false">IF(ISBLANK(A3109),"",IF($A3109=V$2,$C3109,V3108))</f>
        <v/>
      </c>
      <c r="W3109" s="9" t="str">
        <f aca="false">IF(ISBLANK(A3109),"",IF($A3109=W$2,$C3109,W3108))</f>
        <v/>
      </c>
    </row>
    <row r="3110" customFormat="false" ht="14.1" hidden="false" customHeight="false" outlineLevel="0" collapsed="false">
      <c r="H3110" s="8" t="n">
        <f aca="false">IF(ISBLANK(D3110),,LEFT(D3110,LEN(D3110)-6)*1)</f>
        <v>0</v>
      </c>
      <c r="I3110" s="9" t="str">
        <f aca="false">IF(ISBLANK(A3110),"",-B3110*C3110)</f>
        <v/>
      </c>
      <c r="J3110" s="9" t="str">
        <f aca="false">IF(ISBLANK(A3110),"",-SUM(I$3:I3110))</f>
        <v/>
      </c>
      <c r="K3110" s="9" t="str">
        <f aca="false">IF(ISBLANK(A3110),"",SUMPRODUCT(O3110:R3110,T3110:W3110)-J3110)</f>
        <v/>
      </c>
      <c r="L3110" s="5" t="str">
        <f aca="false">IF(ISBLANK(A3110),"",K3110/$M$1)</f>
        <v/>
      </c>
      <c r="M3110" s="5" t="str">
        <f aca="false">IF(ISBLANK(A3110),"",K3110/($M$1+SUM(K$3:K3109)))</f>
        <v/>
      </c>
      <c r="N3110" s="0" t="str">
        <f aca="false">IF(ISBLANK(A3110),"",IF(H3111=0,NETWORKDAYS($H$3,H3110,holiday!$B$2:$B$10),IF(DAY(H3110)&lt;DAY(H3111),NETWORKDAYS($H$3,H3110,holiday!$B$2:$B$10),0)))</f>
        <v/>
      </c>
      <c r="O3110" s="0" t="str">
        <f aca="false">IF(ISBLANK(A3110),"",SUMIF($A$3:$A3110,O$2,$B$3:$B3110))</f>
        <v/>
      </c>
      <c r="P3110" s="0" t="str">
        <f aca="false">IF(ISBLANK(A3110),"",SUMIF($A$3:$A3110,P$2,$B$3:$B3110))</f>
        <v/>
      </c>
      <c r="Q3110" s="0" t="str">
        <f aca="false">IF(ISBLANK(A3110),"",SUMIF($A$3:$A3110,Q$2,$B$3:$B3110))</f>
        <v/>
      </c>
      <c r="R3110" s="0" t="str">
        <f aca="false">IF(ISBLANK(A3110),"",SUMIF($A$3:$A3110,R$2,$B$3:$B3110))</f>
        <v/>
      </c>
      <c r="T3110" s="9" t="str">
        <f aca="false">IF(ISBLANK(A3110),"",IF($A3110=T$2,$C3110,T3109))</f>
        <v/>
      </c>
      <c r="U3110" s="9" t="str">
        <f aca="false">IF(ISBLANK(A3110),"",IF($A3110=U$2,$C3110,U3109))</f>
        <v/>
      </c>
      <c r="V3110" s="9" t="str">
        <f aca="false">IF(ISBLANK(A3110),"",IF($A3110=V$2,$C3110,V3109))</f>
        <v/>
      </c>
      <c r="W3110" s="9" t="str">
        <f aca="false">IF(ISBLANK(A3110),"",IF($A3110=W$2,$C3110,W3109))</f>
        <v/>
      </c>
    </row>
    <row r="3111" customFormat="false" ht="14.1" hidden="false" customHeight="false" outlineLevel="0" collapsed="false">
      <c r="H3111" s="8" t="n">
        <f aca="false">IF(ISBLANK(D3111),,LEFT(D3111,LEN(D3111)-6)*1)</f>
        <v>0</v>
      </c>
      <c r="I3111" s="9" t="str">
        <f aca="false">IF(ISBLANK(A3111),"",-B3111*C3111)</f>
        <v/>
      </c>
      <c r="J3111" s="9" t="str">
        <f aca="false">IF(ISBLANK(A3111),"",-SUM(I$3:I3111))</f>
        <v/>
      </c>
      <c r="K3111" s="9" t="str">
        <f aca="false">IF(ISBLANK(A3111),"",SUMPRODUCT(O3111:R3111,T3111:W3111)-J3111)</f>
        <v/>
      </c>
      <c r="L3111" s="5" t="str">
        <f aca="false">IF(ISBLANK(A3111),"",K3111/$M$1)</f>
        <v/>
      </c>
      <c r="M3111" s="5" t="str">
        <f aca="false">IF(ISBLANK(A3111),"",K3111/($M$1+SUM(K$3:K3110)))</f>
        <v/>
      </c>
      <c r="N3111" s="0" t="str">
        <f aca="false">IF(ISBLANK(A3111),"",IF(H3112=0,NETWORKDAYS($H$3,H3111,holiday!$B$2:$B$10),IF(DAY(H3111)&lt;DAY(H3112),NETWORKDAYS($H$3,H3111,holiday!$B$2:$B$10),0)))</f>
        <v/>
      </c>
      <c r="O3111" s="0" t="str">
        <f aca="false">IF(ISBLANK(A3111),"",SUMIF($A$3:$A3111,O$2,$B$3:$B3111))</f>
        <v/>
      </c>
      <c r="P3111" s="0" t="str">
        <f aca="false">IF(ISBLANK(A3111),"",SUMIF($A$3:$A3111,P$2,$B$3:$B3111))</f>
        <v/>
      </c>
      <c r="Q3111" s="0" t="str">
        <f aca="false">IF(ISBLANK(A3111),"",SUMIF($A$3:$A3111,Q$2,$B$3:$B3111))</f>
        <v/>
      </c>
      <c r="R3111" s="0" t="str">
        <f aca="false">IF(ISBLANK(A3111),"",SUMIF($A$3:$A3111,R$2,$B$3:$B3111))</f>
        <v/>
      </c>
      <c r="T3111" s="9" t="str">
        <f aca="false">IF(ISBLANK(A3111),"",IF($A3111=T$2,$C3111,T3110))</f>
        <v/>
      </c>
      <c r="U3111" s="9" t="str">
        <f aca="false">IF(ISBLANK(A3111),"",IF($A3111=U$2,$C3111,U3110))</f>
        <v/>
      </c>
      <c r="V3111" s="9" t="str">
        <f aca="false">IF(ISBLANK(A3111),"",IF($A3111=V$2,$C3111,V3110))</f>
        <v/>
      </c>
      <c r="W3111" s="9" t="str">
        <f aca="false">IF(ISBLANK(A3111),"",IF($A3111=W$2,$C3111,W3110))</f>
        <v/>
      </c>
    </row>
    <row r="3112" customFormat="false" ht="14.1" hidden="false" customHeight="false" outlineLevel="0" collapsed="false">
      <c r="H3112" s="8" t="n">
        <f aca="false">IF(ISBLANK(D3112),,LEFT(D3112,LEN(D3112)-6)*1)</f>
        <v>0</v>
      </c>
      <c r="I3112" s="9" t="str">
        <f aca="false">IF(ISBLANK(A3112),"",-B3112*C3112)</f>
        <v/>
      </c>
      <c r="J3112" s="9" t="str">
        <f aca="false">IF(ISBLANK(A3112),"",-SUM(I$3:I3112))</f>
        <v/>
      </c>
      <c r="K3112" s="9" t="str">
        <f aca="false">IF(ISBLANK(A3112),"",SUMPRODUCT(O3112:R3112,T3112:W3112)-J3112)</f>
        <v/>
      </c>
      <c r="L3112" s="5" t="str">
        <f aca="false">IF(ISBLANK(A3112),"",K3112/$M$1)</f>
        <v/>
      </c>
      <c r="M3112" s="5" t="str">
        <f aca="false">IF(ISBLANK(A3112),"",K3112/($M$1+SUM(K$3:K3111)))</f>
        <v/>
      </c>
      <c r="N3112" s="0" t="str">
        <f aca="false">IF(ISBLANK(A3112),"",IF(H3113=0,NETWORKDAYS($H$3,H3112,holiday!$B$2:$B$10),IF(DAY(H3112)&lt;DAY(H3113),NETWORKDAYS($H$3,H3112,holiday!$B$2:$B$10),0)))</f>
        <v/>
      </c>
      <c r="O3112" s="0" t="str">
        <f aca="false">IF(ISBLANK(A3112),"",SUMIF($A$3:$A3112,O$2,$B$3:$B3112))</f>
        <v/>
      </c>
      <c r="P3112" s="0" t="str">
        <f aca="false">IF(ISBLANK(A3112),"",SUMIF($A$3:$A3112,P$2,$B$3:$B3112))</f>
        <v/>
      </c>
      <c r="Q3112" s="0" t="str">
        <f aca="false">IF(ISBLANK(A3112),"",SUMIF($A$3:$A3112,Q$2,$B$3:$B3112))</f>
        <v/>
      </c>
      <c r="R3112" s="0" t="str">
        <f aca="false">IF(ISBLANK(A3112),"",SUMIF($A$3:$A3112,R$2,$B$3:$B3112))</f>
        <v/>
      </c>
      <c r="T3112" s="9" t="str">
        <f aca="false">IF(ISBLANK(A3112),"",IF($A3112=T$2,$C3112,T3111))</f>
        <v/>
      </c>
      <c r="U3112" s="9" t="str">
        <f aca="false">IF(ISBLANK(A3112),"",IF($A3112=U$2,$C3112,U3111))</f>
        <v/>
      </c>
      <c r="V3112" s="9" t="str">
        <f aca="false">IF(ISBLANK(A3112),"",IF($A3112=V$2,$C3112,V3111))</f>
        <v/>
      </c>
      <c r="W3112" s="9" t="str">
        <f aca="false">IF(ISBLANK(A3112),"",IF($A3112=W$2,$C3112,W3111))</f>
        <v/>
      </c>
    </row>
    <row r="3113" customFormat="false" ht="14.1" hidden="false" customHeight="false" outlineLevel="0" collapsed="false">
      <c r="H3113" s="8" t="n">
        <f aca="false">IF(ISBLANK(D3113),,LEFT(D3113,LEN(D3113)-6)*1)</f>
        <v>0</v>
      </c>
      <c r="I3113" s="9" t="str">
        <f aca="false">IF(ISBLANK(A3113),"",-B3113*C3113)</f>
        <v/>
      </c>
      <c r="J3113" s="9" t="str">
        <f aca="false">IF(ISBLANK(A3113),"",-SUM(I$3:I3113))</f>
        <v/>
      </c>
      <c r="K3113" s="9" t="str">
        <f aca="false">IF(ISBLANK(A3113),"",SUMPRODUCT(O3113:R3113,T3113:W3113)-J3113)</f>
        <v/>
      </c>
      <c r="L3113" s="5" t="str">
        <f aca="false">IF(ISBLANK(A3113),"",K3113/$M$1)</f>
        <v/>
      </c>
      <c r="M3113" s="5" t="str">
        <f aca="false">IF(ISBLANK(A3113),"",K3113/($M$1+SUM(K$3:K3112)))</f>
        <v/>
      </c>
      <c r="N3113" s="0" t="str">
        <f aca="false">IF(ISBLANK(A3113),"",IF(H3114=0,NETWORKDAYS($H$3,H3113,holiday!$B$2:$B$10),IF(DAY(H3113)&lt;DAY(H3114),NETWORKDAYS($H$3,H3113,holiday!$B$2:$B$10),0)))</f>
        <v/>
      </c>
      <c r="O3113" s="0" t="str">
        <f aca="false">IF(ISBLANK(A3113),"",SUMIF($A$3:$A3113,O$2,$B$3:$B3113))</f>
        <v/>
      </c>
      <c r="P3113" s="0" t="str">
        <f aca="false">IF(ISBLANK(A3113),"",SUMIF($A$3:$A3113,P$2,$B$3:$B3113))</f>
        <v/>
      </c>
      <c r="Q3113" s="0" t="str">
        <f aca="false">IF(ISBLANK(A3113),"",SUMIF($A$3:$A3113,Q$2,$B$3:$B3113))</f>
        <v/>
      </c>
      <c r="R3113" s="0" t="str">
        <f aca="false">IF(ISBLANK(A3113),"",SUMIF($A$3:$A3113,R$2,$B$3:$B3113))</f>
        <v/>
      </c>
      <c r="T3113" s="9" t="str">
        <f aca="false">IF(ISBLANK(A3113),"",IF($A3113=T$2,$C3113,T3112))</f>
        <v/>
      </c>
      <c r="U3113" s="9" t="str">
        <f aca="false">IF(ISBLANK(A3113),"",IF($A3113=U$2,$C3113,U3112))</f>
        <v/>
      </c>
      <c r="V3113" s="9" t="str">
        <f aca="false">IF(ISBLANK(A3113),"",IF($A3113=V$2,$C3113,V3112))</f>
        <v/>
      </c>
      <c r="W3113" s="9" t="str">
        <f aca="false">IF(ISBLANK(A3113),"",IF($A3113=W$2,$C3113,W3112))</f>
        <v/>
      </c>
    </row>
    <row r="3114" customFormat="false" ht="14.1" hidden="false" customHeight="false" outlineLevel="0" collapsed="false">
      <c r="H3114" s="8" t="n">
        <f aca="false">IF(ISBLANK(D3114),,LEFT(D3114,LEN(D3114)-6)*1)</f>
        <v>0</v>
      </c>
      <c r="I3114" s="9" t="str">
        <f aca="false">IF(ISBLANK(A3114),"",-B3114*C3114)</f>
        <v/>
      </c>
      <c r="J3114" s="9" t="str">
        <f aca="false">IF(ISBLANK(A3114),"",-SUM(I$3:I3114))</f>
        <v/>
      </c>
      <c r="K3114" s="9" t="str">
        <f aca="false">IF(ISBLANK(A3114),"",SUMPRODUCT(O3114:R3114,T3114:W3114)-J3114)</f>
        <v/>
      </c>
      <c r="L3114" s="5" t="str">
        <f aca="false">IF(ISBLANK(A3114),"",K3114/$M$1)</f>
        <v/>
      </c>
      <c r="M3114" s="5" t="str">
        <f aca="false">IF(ISBLANK(A3114),"",K3114/($M$1+SUM(K$3:K3113)))</f>
        <v/>
      </c>
      <c r="N3114" s="0" t="str">
        <f aca="false">IF(ISBLANK(A3114),"",IF(H3115=0,NETWORKDAYS($H$3,H3114,holiday!$B$2:$B$10),IF(DAY(H3114)&lt;DAY(H3115),NETWORKDAYS($H$3,H3114,holiday!$B$2:$B$10),0)))</f>
        <v/>
      </c>
      <c r="O3114" s="0" t="str">
        <f aca="false">IF(ISBLANK(A3114),"",SUMIF($A$3:$A3114,O$2,$B$3:$B3114))</f>
        <v/>
      </c>
      <c r="P3114" s="0" t="str">
        <f aca="false">IF(ISBLANK(A3114),"",SUMIF($A$3:$A3114,P$2,$B$3:$B3114))</f>
        <v/>
      </c>
      <c r="Q3114" s="0" t="str">
        <f aca="false">IF(ISBLANK(A3114),"",SUMIF($A$3:$A3114,Q$2,$B$3:$B3114))</f>
        <v/>
      </c>
      <c r="R3114" s="0" t="str">
        <f aca="false">IF(ISBLANK(A3114),"",SUMIF($A$3:$A3114,R$2,$B$3:$B3114))</f>
        <v/>
      </c>
      <c r="T3114" s="9" t="str">
        <f aca="false">IF(ISBLANK(A3114),"",IF($A3114=T$2,$C3114,T3113))</f>
        <v/>
      </c>
      <c r="U3114" s="9" t="str">
        <f aca="false">IF(ISBLANK(A3114),"",IF($A3114=U$2,$C3114,U3113))</f>
        <v/>
      </c>
      <c r="V3114" s="9" t="str">
        <f aca="false">IF(ISBLANK(A3114),"",IF($A3114=V$2,$C3114,V3113))</f>
        <v/>
      </c>
      <c r="W3114" s="9" t="str">
        <f aca="false">IF(ISBLANK(A3114),"",IF($A3114=W$2,$C3114,W3113))</f>
        <v/>
      </c>
    </row>
    <row r="3115" customFormat="false" ht="14.1" hidden="false" customHeight="false" outlineLevel="0" collapsed="false">
      <c r="H3115" s="8" t="n">
        <f aca="false">IF(ISBLANK(D3115),,LEFT(D3115,LEN(D3115)-6)*1)</f>
        <v>0</v>
      </c>
      <c r="I3115" s="9" t="str">
        <f aca="false">IF(ISBLANK(A3115),"",-B3115*C3115)</f>
        <v/>
      </c>
      <c r="J3115" s="9" t="str">
        <f aca="false">IF(ISBLANK(A3115),"",-SUM(I$3:I3115))</f>
        <v/>
      </c>
      <c r="K3115" s="9" t="str">
        <f aca="false">IF(ISBLANK(A3115),"",SUMPRODUCT(O3115:R3115,T3115:W3115)-J3115)</f>
        <v/>
      </c>
      <c r="L3115" s="5" t="str">
        <f aca="false">IF(ISBLANK(A3115),"",K3115/$M$1)</f>
        <v/>
      </c>
      <c r="M3115" s="5" t="str">
        <f aca="false">IF(ISBLANK(A3115),"",K3115/($M$1+SUM(K$3:K3114)))</f>
        <v/>
      </c>
      <c r="N3115" s="0" t="str">
        <f aca="false">IF(ISBLANK(A3115),"",IF(H3116=0,NETWORKDAYS($H$3,H3115,holiday!$B$2:$B$10),IF(DAY(H3115)&lt;DAY(H3116),NETWORKDAYS($H$3,H3115,holiday!$B$2:$B$10),0)))</f>
        <v/>
      </c>
      <c r="O3115" s="0" t="str">
        <f aca="false">IF(ISBLANK(A3115),"",SUMIF($A$3:$A3115,O$2,$B$3:$B3115))</f>
        <v/>
      </c>
      <c r="P3115" s="0" t="str">
        <f aca="false">IF(ISBLANK(A3115),"",SUMIF($A$3:$A3115,P$2,$B$3:$B3115))</f>
        <v/>
      </c>
      <c r="Q3115" s="0" t="str">
        <f aca="false">IF(ISBLANK(A3115),"",SUMIF($A$3:$A3115,Q$2,$B$3:$B3115))</f>
        <v/>
      </c>
      <c r="R3115" s="0" t="str">
        <f aca="false">IF(ISBLANK(A3115),"",SUMIF($A$3:$A3115,R$2,$B$3:$B3115))</f>
        <v/>
      </c>
      <c r="T3115" s="9" t="str">
        <f aca="false">IF(ISBLANK(A3115),"",IF($A3115=T$2,$C3115,T3114))</f>
        <v/>
      </c>
      <c r="U3115" s="9" t="str">
        <f aca="false">IF(ISBLANK(A3115),"",IF($A3115=U$2,$C3115,U3114))</f>
        <v/>
      </c>
      <c r="V3115" s="9" t="str">
        <f aca="false">IF(ISBLANK(A3115),"",IF($A3115=V$2,$C3115,V3114))</f>
        <v/>
      </c>
      <c r="W3115" s="9" t="str">
        <f aca="false">IF(ISBLANK(A3115),"",IF($A3115=W$2,$C3115,W3114))</f>
        <v/>
      </c>
    </row>
    <row r="3116" customFormat="false" ht="14.1" hidden="false" customHeight="false" outlineLevel="0" collapsed="false">
      <c r="H3116" s="8" t="n">
        <f aca="false">IF(ISBLANK(D3116),,LEFT(D3116,LEN(D3116)-6)*1)</f>
        <v>0</v>
      </c>
      <c r="I3116" s="9" t="str">
        <f aca="false">IF(ISBLANK(A3116),"",-B3116*C3116)</f>
        <v/>
      </c>
      <c r="J3116" s="9" t="str">
        <f aca="false">IF(ISBLANK(A3116),"",-SUM(I$3:I3116))</f>
        <v/>
      </c>
      <c r="K3116" s="9" t="str">
        <f aca="false">IF(ISBLANK(A3116),"",SUMPRODUCT(O3116:R3116,T3116:W3116)-J3116)</f>
        <v/>
      </c>
      <c r="L3116" s="5" t="str">
        <f aca="false">IF(ISBLANK(A3116),"",K3116/$M$1)</f>
        <v/>
      </c>
      <c r="M3116" s="5" t="str">
        <f aca="false">IF(ISBLANK(A3116),"",K3116/($M$1+SUM(K$3:K3115)))</f>
        <v/>
      </c>
      <c r="N3116" s="0" t="str">
        <f aca="false">IF(ISBLANK(A3116),"",IF(H3117=0,NETWORKDAYS($H$3,H3116,holiday!$B$2:$B$10),IF(DAY(H3116)&lt;DAY(H3117),NETWORKDAYS($H$3,H3116,holiday!$B$2:$B$10),0)))</f>
        <v/>
      </c>
      <c r="O3116" s="0" t="str">
        <f aca="false">IF(ISBLANK(A3116),"",SUMIF($A$3:$A3116,O$2,$B$3:$B3116))</f>
        <v/>
      </c>
      <c r="P3116" s="0" t="str">
        <f aca="false">IF(ISBLANK(A3116),"",SUMIF($A$3:$A3116,P$2,$B$3:$B3116))</f>
        <v/>
      </c>
      <c r="Q3116" s="0" t="str">
        <f aca="false">IF(ISBLANK(A3116),"",SUMIF($A$3:$A3116,Q$2,$B$3:$B3116))</f>
        <v/>
      </c>
      <c r="R3116" s="0" t="str">
        <f aca="false">IF(ISBLANK(A3116),"",SUMIF($A$3:$A3116,R$2,$B$3:$B3116))</f>
        <v/>
      </c>
      <c r="T3116" s="9" t="str">
        <f aca="false">IF(ISBLANK(A3116),"",IF($A3116=T$2,$C3116,T3115))</f>
        <v/>
      </c>
      <c r="U3116" s="9" t="str">
        <f aca="false">IF(ISBLANK(A3116),"",IF($A3116=U$2,$C3116,U3115))</f>
        <v/>
      </c>
      <c r="V3116" s="9" t="str">
        <f aca="false">IF(ISBLANK(A3116),"",IF($A3116=V$2,$C3116,V3115))</f>
        <v/>
      </c>
      <c r="W3116" s="9" t="str">
        <f aca="false">IF(ISBLANK(A3116),"",IF($A3116=W$2,$C3116,W3115))</f>
        <v/>
      </c>
    </row>
    <row r="3117" customFormat="false" ht="14.1" hidden="false" customHeight="false" outlineLevel="0" collapsed="false">
      <c r="H3117" s="8" t="n">
        <f aca="false">IF(ISBLANK(D3117),,LEFT(D3117,LEN(D3117)-6)*1)</f>
        <v>0</v>
      </c>
      <c r="I3117" s="9" t="str">
        <f aca="false">IF(ISBLANK(A3117),"",-B3117*C3117)</f>
        <v/>
      </c>
      <c r="J3117" s="9" t="str">
        <f aca="false">IF(ISBLANK(A3117),"",-SUM(I$3:I3117))</f>
        <v/>
      </c>
      <c r="K3117" s="9" t="str">
        <f aca="false">IF(ISBLANK(A3117),"",SUMPRODUCT(O3117:R3117,T3117:W3117)-J3117)</f>
        <v/>
      </c>
      <c r="L3117" s="5" t="str">
        <f aca="false">IF(ISBLANK(A3117),"",K3117/$M$1)</f>
        <v/>
      </c>
      <c r="M3117" s="5" t="str">
        <f aca="false">IF(ISBLANK(A3117),"",K3117/($M$1+SUM(K$3:K3116)))</f>
        <v/>
      </c>
      <c r="N3117" s="0" t="str">
        <f aca="false">IF(ISBLANK(A3117),"",IF(H3118=0,NETWORKDAYS($H$3,H3117,holiday!$B$2:$B$10),IF(DAY(H3117)&lt;DAY(H3118),NETWORKDAYS($H$3,H3117,holiday!$B$2:$B$10),0)))</f>
        <v/>
      </c>
      <c r="O3117" s="0" t="str">
        <f aca="false">IF(ISBLANK(A3117),"",SUMIF($A$3:$A3117,O$2,$B$3:$B3117))</f>
        <v/>
      </c>
      <c r="P3117" s="0" t="str">
        <f aca="false">IF(ISBLANK(A3117),"",SUMIF($A$3:$A3117,P$2,$B$3:$B3117))</f>
        <v/>
      </c>
      <c r="Q3117" s="0" t="str">
        <f aca="false">IF(ISBLANK(A3117),"",SUMIF($A$3:$A3117,Q$2,$B$3:$B3117))</f>
        <v/>
      </c>
      <c r="R3117" s="0" t="str">
        <f aca="false">IF(ISBLANK(A3117),"",SUMIF($A$3:$A3117,R$2,$B$3:$B3117))</f>
        <v/>
      </c>
      <c r="T3117" s="9" t="str">
        <f aca="false">IF(ISBLANK(A3117),"",IF($A3117=T$2,$C3117,T3116))</f>
        <v/>
      </c>
      <c r="U3117" s="9" t="str">
        <f aca="false">IF(ISBLANK(A3117),"",IF($A3117=U$2,$C3117,U3116))</f>
        <v/>
      </c>
      <c r="V3117" s="9" t="str">
        <f aca="false">IF(ISBLANK(A3117),"",IF($A3117=V$2,$C3117,V3116))</f>
        <v/>
      </c>
      <c r="W3117" s="9" t="str">
        <f aca="false">IF(ISBLANK(A3117),"",IF($A3117=W$2,$C3117,W3116))</f>
        <v/>
      </c>
    </row>
    <row r="3118" customFormat="false" ht="14.1" hidden="false" customHeight="false" outlineLevel="0" collapsed="false">
      <c r="H3118" s="8" t="n">
        <f aca="false">IF(ISBLANK(D3118),,LEFT(D3118,LEN(D3118)-6)*1)</f>
        <v>0</v>
      </c>
      <c r="I3118" s="9" t="str">
        <f aca="false">IF(ISBLANK(A3118),"",-B3118*C3118)</f>
        <v/>
      </c>
      <c r="J3118" s="9" t="str">
        <f aca="false">IF(ISBLANK(A3118),"",-SUM(I$3:I3118))</f>
        <v/>
      </c>
      <c r="K3118" s="9" t="str">
        <f aca="false">IF(ISBLANK(A3118),"",SUMPRODUCT(O3118:R3118,T3118:W3118)-J3118)</f>
        <v/>
      </c>
      <c r="L3118" s="5" t="str">
        <f aca="false">IF(ISBLANK(A3118),"",K3118/$M$1)</f>
        <v/>
      </c>
      <c r="M3118" s="5" t="str">
        <f aca="false">IF(ISBLANK(A3118),"",K3118/($M$1+SUM(K$3:K3117)))</f>
        <v/>
      </c>
      <c r="N3118" s="0" t="str">
        <f aca="false">IF(ISBLANK(A3118),"",IF(H3119=0,NETWORKDAYS($H$3,H3118,holiday!$B$2:$B$10),IF(DAY(H3118)&lt;DAY(H3119),NETWORKDAYS($H$3,H3118,holiday!$B$2:$B$10),0)))</f>
        <v/>
      </c>
      <c r="O3118" s="0" t="str">
        <f aca="false">IF(ISBLANK(A3118),"",SUMIF($A$3:$A3118,O$2,$B$3:$B3118))</f>
        <v/>
      </c>
      <c r="P3118" s="0" t="str">
        <f aca="false">IF(ISBLANK(A3118),"",SUMIF($A$3:$A3118,P$2,$B$3:$B3118))</f>
        <v/>
      </c>
      <c r="Q3118" s="0" t="str">
        <f aca="false">IF(ISBLANK(A3118),"",SUMIF($A$3:$A3118,Q$2,$B$3:$B3118))</f>
        <v/>
      </c>
      <c r="R3118" s="0" t="str">
        <f aca="false">IF(ISBLANK(A3118),"",SUMIF($A$3:$A3118,R$2,$B$3:$B3118))</f>
        <v/>
      </c>
      <c r="T3118" s="9" t="str">
        <f aca="false">IF(ISBLANK(A3118),"",IF($A3118=T$2,$C3118,T3117))</f>
        <v/>
      </c>
      <c r="U3118" s="9" t="str">
        <f aca="false">IF(ISBLANK(A3118),"",IF($A3118=U$2,$C3118,U3117))</f>
        <v/>
      </c>
      <c r="V3118" s="9" t="str">
        <f aca="false">IF(ISBLANK(A3118),"",IF($A3118=V$2,$C3118,V3117))</f>
        <v/>
      </c>
      <c r="W3118" s="9" t="str">
        <f aca="false">IF(ISBLANK(A3118),"",IF($A3118=W$2,$C3118,W3117))</f>
        <v/>
      </c>
    </row>
    <row r="3119" customFormat="false" ht="14.1" hidden="false" customHeight="false" outlineLevel="0" collapsed="false">
      <c r="H3119" s="8" t="n">
        <f aca="false">IF(ISBLANK(D3119),,LEFT(D3119,LEN(D3119)-6)*1)</f>
        <v>0</v>
      </c>
      <c r="I3119" s="9" t="str">
        <f aca="false">IF(ISBLANK(A3119),"",-B3119*C3119)</f>
        <v/>
      </c>
      <c r="J3119" s="9" t="str">
        <f aca="false">IF(ISBLANK(A3119),"",-SUM(I$3:I3119))</f>
        <v/>
      </c>
      <c r="K3119" s="9" t="str">
        <f aca="false">IF(ISBLANK(A3119),"",SUMPRODUCT(O3119:R3119,T3119:W3119)-J3119)</f>
        <v/>
      </c>
      <c r="L3119" s="5" t="str">
        <f aca="false">IF(ISBLANK(A3119),"",K3119/$M$1)</f>
        <v/>
      </c>
      <c r="M3119" s="5" t="str">
        <f aca="false">IF(ISBLANK(A3119),"",K3119/($M$1+SUM(K$3:K3118)))</f>
        <v/>
      </c>
      <c r="N3119" s="0" t="str">
        <f aca="false">IF(ISBLANK(A3119),"",IF(H3120=0,NETWORKDAYS($H$3,H3119,holiday!$B$2:$B$10),IF(DAY(H3119)&lt;DAY(H3120),NETWORKDAYS($H$3,H3119,holiday!$B$2:$B$10),0)))</f>
        <v/>
      </c>
      <c r="O3119" s="0" t="str">
        <f aca="false">IF(ISBLANK(A3119),"",SUMIF($A$3:$A3119,O$2,$B$3:$B3119))</f>
        <v/>
      </c>
      <c r="P3119" s="0" t="str">
        <f aca="false">IF(ISBLANK(A3119),"",SUMIF($A$3:$A3119,P$2,$B$3:$B3119))</f>
        <v/>
      </c>
      <c r="Q3119" s="0" t="str">
        <f aca="false">IF(ISBLANK(A3119),"",SUMIF($A$3:$A3119,Q$2,$B$3:$B3119))</f>
        <v/>
      </c>
      <c r="R3119" s="0" t="str">
        <f aca="false">IF(ISBLANK(A3119),"",SUMIF($A$3:$A3119,R$2,$B$3:$B3119))</f>
        <v/>
      </c>
      <c r="T3119" s="9" t="str">
        <f aca="false">IF(ISBLANK(A3119),"",IF($A3119=T$2,$C3119,T3118))</f>
        <v/>
      </c>
      <c r="U3119" s="9" t="str">
        <f aca="false">IF(ISBLANK(A3119),"",IF($A3119=U$2,$C3119,U3118))</f>
        <v/>
      </c>
      <c r="V3119" s="9" t="str">
        <f aca="false">IF(ISBLANK(A3119),"",IF($A3119=V$2,$C3119,V3118))</f>
        <v/>
      </c>
      <c r="W3119" s="9" t="str">
        <f aca="false">IF(ISBLANK(A3119),"",IF($A3119=W$2,$C3119,W3118))</f>
        <v/>
      </c>
    </row>
    <row r="3120" customFormat="false" ht="14.1" hidden="false" customHeight="false" outlineLevel="0" collapsed="false">
      <c r="H3120" s="8" t="n">
        <f aca="false">IF(ISBLANK(D3120),,LEFT(D3120,LEN(D3120)-6)*1)</f>
        <v>0</v>
      </c>
      <c r="I3120" s="9" t="str">
        <f aca="false">IF(ISBLANK(A3120),"",-B3120*C3120)</f>
        <v/>
      </c>
      <c r="J3120" s="9" t="str">
        <f aca="false">IF(ISBLANK(A3120),"",-SUM(I$3:I3120))</f>
        <v/>
      </c>
      <c r="K3120" s="9" t="str">
        <f aca="false">IF(ISBLANK(A3120),"",SUMPRODUCT(O3120:R3120,T3120:W3120)-J3120)</f>
        <v/>
      </c>
      <c r="L3120" s="5" t="str">
        <f aca="false">IF(ISBLANK(A3120),"",K3120/$M$1)</f>
        <v/>
      </c>
      <c r="M3120" s="5" t="str">
        <f aca="false">IF(ISBLANK(A3120),"",K3120/($M$1+SUM(K$3:K3119)))</f>
        <v/>
      </c>
      <c r="N3120" s="0" t="str">
        <f aca="false">IF(ISBLANK(A3120),"",IF(H3121=0,NETWORKDAYS($H$3,H3120,holiday!$B$2:$B$10),IF(DAY(H3120)&lt;DAY(H3121),NETWORKDAYS($H$3,H3120,holiday!$B$2:$B$10),0)))</f>
        <v/>
      </c>
      <c r="O3120" s="0" t="str">
        <f aca="false">IF(ISBLANK(A3120),"",SUMIF($A$3:$A3120,O$2,$B$3:$B3120))</f>
        <v/>
      </c>
      <c r="P3120" s="0" t="str">
        <f aca="false">IF(ISBLANK(A3120),"",SUMIF($A$3:$A3120,P$2,$B$3:$B3120))</f>
        <v/>
      </c>
      <c r="Q3120" s="0" t="str">
        <f aca="false">IF(ISBLANK(A3120),"",SUMIF($A$3:$A3120,Q$2,$B$3:$B3120))</f>
        <v/>
      </c>
      <c r="R3120" s="0" t="str">
        <f aca="false">IF(ISBLANK(A3120),"",SUMIF($A$3:$A3120,R$2,$B$3:$B3120))</f>
        <v/>
      </c>
      <c r="T3120" s="9" t="str">
        <f aca="false">IF(ISBLANK(A3120),"",IF($A3120=T$2,$C3120,T3119))</f>
        <v/>
      </c>
      <c r="U3120" s="9" t="str">
        <f aca="false">IF(ISBLANK(A3120),"",IF($A3120=U$2,$C3120,U3119))</f>
        <v/>
      </c>
      <c r="V3120" s="9" t="str">
        <f aca="false">IF(ISBLANK(A3120),"",IF($A3120=V$2,$C3120,V3119))</f>
        <v/>
      </c>
      <c r="W3120" s="9" t="str">
        <f aca="false">IF(ISBLANK(A3120),"",IF($A3120=W$2,$C3120,W3119))</f>
        <v/>
      </c>
    </row>
    <row r="3121" customFormat="false" ht="14.1" hidden="false" customHeight="false" outlineLevel="0" collapsed="false">
      <c r="H3121" s="8" t="n">
        <f aca="false">IF(ISBLANK(D3121),,LEFT(D3121,LEN(D3121)-6)*1)</f>
        <v>0</v>
      </c>
      <c r="I3121" s="9" t="str">
        <f aca="false">IF(ISBLANK(A3121),"",-B3121*C3121)</f>
        <v/>
      </c>
      <c r="J3121" s="9" t="str">
        <f aca="false">IF(ISBLANK(A3121),"",-SUM(I$3:I3121))</f>
        <v/>
      </c>
      <c r="K3121" s="9" t="str">
        <f aca="false">IF(ISBLANK(A3121),"",SUMPRODUCT(O3121:R3121,T3121:W3121)-J3121)</f>
        <v/>
      </c>
      <c r="L3121" s="5" t="str">
        <f aca="false">IF(ISBLANK(A3121),"",K3121/$M$1)</f>
        <v/>
      </c>
      <c r="M3121" s="5" t="str">
        <f aca="false">IF(ISBLANK(A3121),"",K3121/($M$1+SUM(K$3:K3120)))</f>
        <v/>
      </c>
      <c r="N3121" s="0" t="str">
        <f aca="false">IF(ISBLANK(A3121),"",IF(H3122=0,NETWORKDAYS($H$3,H3121,holiday!$B$2:$B$10),IF(DAY(H3121)&lt;DAY(H3122),NETWORKDAYS($H$3,H3121,holiday!$B$2:$B$10),0)))</f>
        <v/>
      </c>
      <c r="O3121" s="0" t="str">
        <f aca="false">IF(ISBLANK(A3121),"",SUMIF($A$3:$A3121,O$2,$B$3:$B3121))</f>
        <v/>
      </c>
      <c r="P3121" s="0" t="str">
        <f aca="false">IF(ISBLANK(A3121),"",SUMIF($A$3:$A3121,P$2,$B$3:$B3121))</f>
        <v/>
      </c>
      <c r="Q3121" s="0" t="str">
        <f aca="false">IF(ISBLANK(A3121),"",SUMIF($A$3:$A3121,Q$2,$B$3:$B3121))</f>
        <v/>
      </c>
      <c r="R3121" s="0" t="str">
        <f aca="false">IF(ISBLANK(A3121),"",SUMIF($A$3:$A3121,R$2,$B$3:$B3121))</f>
        <v/>
      </c>
      <c r="T3121" s="9" t="str">
        <f aca="false">IF(ISBLANK(A3121),"",IF($A3121=T$2,$C3121,T3120))</f>
        <v/>
      </c>
      <c r="U3121" s="9" t="str">
        <f aca="false">IF(ISBLANK(A3121),"",IF($A3121=U$2,$C3121,U3120))</f>
        <v/>
      </c>
      <c r="V3121" s="9" t="str">
        <f aca="false">IF(ISBLANK(A3121),"",IF($A3121=V$2,$C3121,V3120))</f>
        <v/>
      </c>
      <c r="W3121" s="9" t="str">
        <f aca="false">IF(ISBLANK(A3121),"",IF($A3121=W$2,$C3121,W3120))</f>
        <v/>
      </c>
    </row>
    <row r="3122" customFormat="false" ht="14.1" hidden="false" customHeight="false" outlineLevel="0" collapsed="false">
      <c r="H3122" s="8" t="n">
        <f aca="false">IF(ISBLANK(D3122),,LEFT(D3122,LEN(D3122)-6)*1)</f>
        <v>0</v>
      </c>
      <c r="I3122" s="9" t="str">
        <f aca="false">IF(ISBLANK(A3122),"",-B3122*C3122)</f>
        <v/>
      </c>
      <c r="J3122" s="9" t="str">
        <f aca="false">IF(ISBLANK(A3122),"",-SUM(I$3:I3122))</f>
        <v/>
      </c>
      <c r="K3122" s="9" t="str">
        <f aca="false">IF(ISBLANK(A3122),"",SUMPRODUCT(O3122:R3122,T3122:W3122)-J3122)</f>
        <v/>
      </c>
      <c r="L3122" s="5" t="str">
        <f aca="false">IF(ISBLANK(A3122),"",K3122/$M$1)</f>
        <v/>
      </c>
      <c r="M3122" s="5" t="str">
        <f aca="false">IF(ISBLANK(A3122),"",K3122/($M$1+SUM(K$3:K3121)))</f>
        <v/>
      </c>
      <c r="N3122" s="0" t="str">
        <f aca="false">IF(ISBLANK(A3122),"",IF(H3123=0,NETWORKDAYS($H$3,H3122,holiday!$B$2:$B$10),IF(DAY(H3122)&lt;DAY(H3123),NETWORKDAYS($H$3,H3122,holiday!$B$2:$B$10),0)))</f>
        <v/>
      </c>
      <c r="O3122" s="0" t="str">
        <f aca="false">IF(ISBLANK(A3122),"",SUMIF($A$3:$A3122,O$2,$B$3:$B3122))</f>
        <v/>
      </c>
      <c r="P3122" s="0" t="str">
        <f aca="false">IF(ISBLANK(A3122),"",SUMIF($A$3:$A3122,P$2,$B$3:$B3122))</f>
        <v/>
      </c>
      <c r="Q3122" s="0" t="str">
        <f aca="false">IF(ISBLANK(A3122),"",SUMIF($A$3:$A3122,Q$2,$B$3:$B3122))</f>
        <v/>
      </c>
      <c r="R3122" s="0" t="str">
        <f aca="false">IF(ISBLANK(A3122),"",SUMIF($A$3:$A3122,R$2,$B$3:$B3122))</f>
        <v/>
      </c>
      <c r="T3122" s="9" t="str">
        <f aca="false">IF(ISBLANK(A3122),"",IF($A3122=T$2,$C3122,T3121))</f>
        <v/>
      </c>
      <c r="U3122" s="9" t="str">
        <f aca="false">IF(ISBLANK(A3122),"",IF($A3122=U$2,$C3122,U3121))</f>
        <v/>
      </c>
      <c r="V3122" s="9" t="str">
        <f aca="false">IF(ISBLANK(A3122),"",IF($A3122=V$2,$C3122,V3121))</f>
        <v/>
      </c>
      <c r="W3122" s="9" t="str">
        <f aca="false">IF(ISBLANK(A3122),"",IF($A3122=W$2,$C3122,W3121))</f>
        <v/>
      </c>
    </row>
    <row r="3123" customFormat="false" ht="14.1" hidden="false" customHeight="false" outlineLevel="0" collapsed="false">
      <c r="H3123" s="8" t="n">
        <f aca="false">IF(ISBLANK(D3123),,LEFT(D3123,LEN(D3123)-6)*1)</f>
        <v>0</v>
      </c>
      <c r="I3123" s="9" t="str">
        <f aca="false">IF(ISBLANK(A3123),"",-B3123*C3123)</f>
        <v/>
      </c>
      <c r="J3123" s="9" t="str">
        <f aca="false">IF(ISBLANK(A3123),"",-SUM(I$3:I3123))</f>
        <v/>
      </c>
      <c r="K3123" s="9" t="str">
        <f aca="false">IF(ISBLANK(A3123),"",SUMPRODUCT(O3123:R3123,T3123:W3123)-J3123)</f>
        <v/>
      </c>
      <c r="L3123" s="5" t="str">
        <f aca="false">IF(ISBLANK(A3123),"",K3123/$M$1)</f>
        <v/>
      </c>
      <c r="M3123" s="5" t="str">
        <f aca="false">IF(ISBLANK(A3123),"",K3123/($M$1+SUM(K$3:K3122)))</f>
        <v/>
      </c>
      <c r="N3123" s="0" t="str">
        <f aca="false">IF(ISBLANK(A3123),"",IF(H3124=0,NETWORKDAYS($H$3,H3123,holiday!$B$2:$B$10),IF(DAY(H3123)&lt;DAY(H3124),NETWORKDAYS($H$3,H3123,holiday!$B$2:$B$10),0)))</f>
        <v/>
      </c>
      <c r="O3123" s="0" t="str">
        <f aca="false">IF(ISBLANK(A3123),"",SUMIF($A$3:$A3123,O$2,$B$3:$B3123))</f>
        <v/>
      </c>
      <c r="P3123" s="0" t="str">
        <f aca="false">IF(ISBLANK(A3123),"",SUMIF($A$3:$A3123,P$2,$B$3:$B3123))</f>
        <v/>
      </c>
      <c r="Q3123" s="0" t="str">
        <f aca="false">IF(ISBLANK(A3123),"",SUMIF($A$3:$A3123,Q$2,$B$3:$B3123))</f>
        <v/>
      </c>
      <c r="R3123" s="0" t="str">
        <f aca="false">IF(ISBLANK(A3123),"",SUMIF($A$3:$A3123,R$2,$B$3:$B3123))</f>
        <v/>
      </c>
      <c r="T3123" s="9" t="str">
        <f aca="false">IF(ISBLANK(A3123),"",IF($A3123=T$2,$C3123,T3122))</f>
        <v/>
      </c>
      <c r="U3123" s="9" t="str">
        <f aca="false">IF(ISBLANK(A3123),"",IF($A3123=U$2,$C3123,U3122))</f>
        <v/>
      </c>
      <c r="V3123" s="9" t="str">
        <f aca="false">IF(ISBLANK(A3123),"",IF($A3123=V$2,$C3123,V3122))</f>
        <v/>
      </c>
      <c r="W3123" s="9" t="str">
        <f aca="false">IF(ISBLANK(A3123),"",IF($A3123=W$2,$C3123,W3122))</f>
        <v/>
      </c>
    </row>
    <row r="3124" customFormat="false" ht="14.1" hidden="false" customHeight="false" outlineLevel="0" collapsed="false">
      <c r="H3124" s="8" t="n">
        <f aca="false">IF(ISBLANK(D3124),,LEFT(D3124,LEN(D3124)-6)*1)</f>
        <v>0</v>
      </c>
      <c r="I3124" s="9" t="str">
        <f aca="false">IF(ISBLANK(A3124),"",-B3124*C3124)</f>
        <v/>
      </c>
      <c r="J3124" s="9" t="str">
        <f aca="false">IF(ISBLANK(A3124),"",-SUM(I$3:I3124))</f>
        <v/>
      </c>
      <c r="K3124" s="9" t="str">
        <f aca="false">IF(ISBLANK(A3124),"",SUMPRODUCT(O3124:R3124,T3124:W3124)-J3124)</f>
        <v/>
      </c>
      <c r="L3124" s="5" t="str">
        <f aca="false">IF(ISBLANK(A3124),"",K3124/$M$1)</f>
        <v/>
      </c>
      <c r="M3124" s="5" t="str">
        <f aca="false">IF(ISBLANK(A3124),"",K3124/($M$1+SUM(K$3:K3123)))</f>
        <v/>
      </c>
      <c r="N3124" s="0" t="str">
        <f aca="false">IF(ISBLANK(A3124),"",IF(H3125=0,NETWORKDAYS($H$3,H3124,holiday!$B$2:$B$10),IF(DAY(H3124)&lt;DAY(H3125),NETWORKDAYS($H$3,H3124,holiday!$B$2:$B$10),0)))</f>
        <v/>
      </c>
      <c r="O3124" s="0" t="str">
        <f aca="false">IF(ISBLANK(A3124),"",SUMIF($A$3:$A3124,O$2,$B$3:$B3124))</f>
        <v/>
      </c>
      <c r="P3124" s="0" t="str">
        <f aca="false">IF(ISBLANK(A3124),"",SUMIF($A$3:$A3124,P$2,$B$3:$B3124))</f>
        <v/>
      </c>
      <c r="Q3124" s="0" t="str">
        <f aca="false">IF(ISBLANK(A3124),"",SUMIF($A$3:$A3124,Q$2,$B$3:$B3124))</f>
        <v/>
      </c>
      <c r="R3124" s="0" t="str">
        <f aca="false">IF(ISBLANK(A3124),"",SUMIF($A$3:$A3124,R$2,$B$3:$B3124))</f>
        <v/>
      </c>
      <c r="T3124" s="9" t="str">
        <f aca="false">IF(ISBLANK(A3124),"",IF($A3124=T$2,$C3124,T3123))</f>
        <v/>
      </c>
      <c r="U3124" s="9" t="str">
        <f aca="false">IF(ISBLANK(A3124),"",IF($A3124=U$2,$C3124,U3123))</f>
        <v/>
      </c>
      <c r="V3124" s="9" t="str">
        <f aca="false">IF(ISBLANK(A3124),"",IF($A3124=V$2,$C3124,V3123))</f>
        <v/>
      </c>
      <c r="W3124" s="9" t="str">
        <f aca="false">IF(ISBLANK(A3124),"",IF($A3124=W$2,$C3124,W3123))</f>
        <v/>
      </c>
    </row>
    <row r="3125" customFormat="false" ht="14.1" hidden="false" customHeight="false" outlineLevel="0" collapsed="false">
      <c r="H3125" s="8" t="n">
        <f aca="false">IF(ISBLANK(D3125),,LEFT(D3125,LEN(D3125)-6)*1)</f>
        <v>0</v>
      </c>
      <c r="I3125" s="9" t="str">
        <f aca="false">IF(ISBLANK(A3125),"",-B3125*C3125)</f>
        <v/>
      </c>
      <c r="J3125" s="9" t="str">
        <f aca="false">IF(ISBLANK(A3125),"",-SUM(I$3:I3125))</f>
        <v/>
      </c>
      <c r="K3125" s="9" t="str">
        <f aca="false">IF(ISBLANK(A3125),"",SUMPRODUCT(O3125:R3125,T3125:W3125)-J3125)</f>
        <v/>
      </c>
      <c r="L3125" s="5" t="str">
        <f aca="false">IF(ISBLANK(A3125),"",K3125/$M$1)</f>
        <v/>
      </c>
      <c r="M3125" s="5" t="str">
        <f aca="false">IF(ISBLANK(A3125),"",K3125/($M$1+SUM(K$3:K3124)))</f>
        <v/>
      </c>
      <c r="N3125" s="0" t="str">
        <f aca="false">IF(ISBLANK(A3125),"",IF(H3126=0,NETWORKDAYS($H$3,H3125,holiday!$B$2:$B$10),IF(DAY(H3125)&lt;DAY(H3126),NETWORKDAYS($H$3,H3125,holiday!$B$2:$B$10),0)))</f>
        <v/>
      </c>
      <c r="O3125" s="0" t="str">
        <f aca="false">IF(ISBLANK(A3125),"",SUMIF($A$3:$A3125,O$2,$B$3:$B3125))</f>
        <v/>
      </c>
      <c r="P3125" s="0" t="str">
        <f aca="false">IF(ISBLANK(A3125),"",SUMIF($A$3:$A3125,P$2,$B$3:$B3125))</f>
        <v/>
      </c>
      <c r="Q3125" s="0" t="str">
        <f aca="false">IF(ISBLANK(A3125),"",SUMIF($A$3:$A3125,Q$2,$B$3:$B3125))</f>
        <v/>
      </c>
      <c r="R3125" s="0" t="str">
        <f aca="false">IF(ISBLANK(A3125),"",SUMIF($A$3:$A3125,R$2,$B$3:$B3125))</f>
        <v/>
      </c>
      <c r="T3125" s="9" t="str">
        <f aca="false">IF(ISBLANK(A3125),"",IF($A3125=T$2,$C3125,T3124))</f>
        <v/>
      </c>
      <c r="U3125" s="9" t="str">
        <f aca="false">IF(ISBLANK(A3125),"",IF($A3125=U$2,$C3125,U3124))</f>
        <v/>
      </c>
      <c r="V3125" s="9" t="str">
        <f aca="false">IF(ISBLANK(A3125),"",IF($A3125=V$2,$C3125,V3124))</f>
        <v/>
      </c>
      <c r="W3125" s="9" t="str">
        <f aca="false">IF(ISBLANK(A3125),"",IF($A3125=W$2,$C3125,W3124))</f>
        <v/>
      </c>
    </row>
    <row r="3126" customFormat="false" ht="14.1" hidden="false" customHeight="false" outlineLevel="0" collapsed="false">
      <c r="H3126" s="8" t="n">
        <f aca="false">IF(ISBLANK(D3126),,LEFT(D3126,LEN(D3126)-6)*1)</f>
        <v>0</v>
      </c>
      <c r="I3126" s="9" t="str">
        <f aca="false">IF(ISBLANK(A3126),"",-B3126*C3126)</f>
        <v/>
      </c>
      <c r="J3126" s="9" t="str">
        <f aca="false">IF(ISBLANK(A3126),"",-SUM(I$3:I3126))</f>
        <v/>
      </c>
      <c r="K3126" s="9" t="str">
        <f aca="false">IF(ISBLANK(A3126),"",SUMPRODUCT(O3126:R3126,T3126:W3126)-J3126)</f>
        <v/>
      </c>
      <c r="L3126" s="5" t="str">
        <f aca="false">IF(ISBLANK(A3126),"",K3126/$M$1)</f>
        <v/>
      </c>
      <c r="M3126" s="5" t="str">
        <f aca="false">IF(ISBLANK(A3126),"",K3126/($M$1+SUM(K$3:K3125)))</f>
        <v/>
      </c>
      <c r="N3126" s="0" t="str">
        <f aca="false">IF(ISBLANK(A3126),"",IF(H3127=0,NETWORKDAYS($H$3,H3126,holiday!$B$2:$B$10),IF(DAY(H3126)&lt;DAY(H3127),NETWORKDAYS($H$3,H3126,holiday!$B$2:$B$10),0)))</f>
        <v/>
      </c>
      <c r="O3126" s="0" t="str">
        <f aca="false">IF(ISBLANK(A3126),"",SUMIF($A$3:$A3126,O$2,$B$3:$B3126))</f>
        <v/>
      </c>
      <c r="P3126" s="0" t="str">
        <f aca="false">IF(ISBLANK(A3126),"",SUMIF($A$3:$A3126,P$2,$B$3:$B3126))</f>
        <v/>
      </c>
      <c r="Q3126" s="0" t="str">
        <f aca="false">IF(ISBLANK(A3126),"",SUMIF($A$3:$A3126,Q$2,$B$3:$B3126))</f>
        <v/>
      </c>
      <c r="R3126" s="0" t="str">
        <f aca="false">IF(ISBLANK(A3126),"",SUMIF($A$3:$A3126,R$2,$B$3:$B3126))</f>
        <v/>
      </c>
      <c r="T3126" s="9" t="str">
        <f aca="false">IF(ISBLANK(A3126),"",IF($A3126=T$2,$C3126,T3125))</f>
        <v/>
      </c>
      <c r="U3126" s="9" t="str">
        <f aca="false">IF(ISBLANK(A3126),"",IF($A3126=U$2,$C3126,U3125))</f>
        <v/>
      </c>
      <c r="V3126" s="9" t="str">
        <f aca="false">IF(ISBLANK(A3126),"",IF($A3126=V$2,$C3126,V3125))</f>
        <v/>
      </c>
      <c r="W3126" s="9" t="str">
        <f aca="false">IF(ISBLANK(A3126),"",IF($A3126=W$2,$C3126,W3125))</f>
        <v/>
      </c>
    </row>
    <row r="3127" customFormat="false" ht="14.1" hidden="false" customHeight="false" outlineLevel="0" collapsed="false">
      <c r="H3127" s="8" t="n">
        <f aca="false">IF(ISBLANK(D3127),,LEFT(D3127,LEN(D3127)-6)*1)</f>
        <v>0</v>
      </c>
      <c r="I3127" s="9" t="str">
        <f aca="false">IF(ISBLANK(A3127),"",-B3127*C3127)</f>
        <v/>
      </c>
      <c r="J3127" s="9" t="str">
        <f aca="false">IF(ISBLANK(A3127),"",-SUM(I$3:I3127))</f>
        <v/>
      </c>
      <c r="K3127" s="9" t="str">
        <f aca="false">IF(ISBLANK(A3127),"",SUMPRODUCT(O3127:R3127,T3127:W3127)-J3127)</f>
        <v/>
      </c>
      <c r="L3127" s="5" t="str">
        <f aca="false">IF(ISBLANK(A3127),"",K3127/$M$1)</f>
        <v/>
      </c>
      <c r="M3127" s="5" t="str">
        <f aca="false">IF(ISBLANK(A3127),"",K3127/($M$1+SUM(K$3:K3126)))</f>
        <v/>
      </c>
      <c r="N3127" s="0" t="str">
        <f aca="false">IF(ISBLANK(A3127),"",IF(H3128=0,NETWORKDAYS($H$3,H3127,holiday!$B$2:$B$10),IF(DAY(H3127)&lt;DAY(H3128),NETWORKDAYS($H$3,H3127,holiday!$B$2:$B$10),0)))</f>
        <v/>
      </c>
      <c r="O3127" s="0" t="str">
        <f aca="false">IF(ISBLANK(A3127),"",SUMIF($A$3:$A3127,O$2,$B$3:$B3127))</f>
        <v/>
      </c>
      <c r="P3127" s="0" t="str">
        <f aca="false">IF(ISBLANK(A3127),"",SUMIF($A$3:$A3127,P$2,$B$3:$B3127))</f>
        <v/>
      </c>
      <c r="Q3127" s="0" t="str">
        <f aca="false">IF(ISBLANK(A3127),"",SUMIF($A$3:$A3127,Q$2,$B$3:$B3127))</f>
        <v/>
      </c>
      <c r="R3127" s="0" t="str">
        <f aca="false">IF(ISBLANK(A3127),"",SUMIF($A$3:$A3127,R$2,$B$3:$B3127))</f>
        <v/>
      </c>
      <c r="T3127" s="9" t="str">
        <f aca="false">IF(ISBLANK(A3127),"",IF($A3127=T$2,$C3127,T3126))</f>
        <v/>
      </c>
      <c r="U3127" s="9" t="str">
        <f aca="false">IF(ISBLANK(A3127),"",IF($A3127=U$2,$C3127,U3126))</f>
        <v/>
      </c>
      <c r="V3127" s="9" t="str">
        <f aca="false">IF(ISBLANK(A3127),"",IF($A3127=V$2,$C3127,V3126))</f>
        <v/>
      </c>
      <c r="W3127" s="9" t="str">
        <f aca="false">IF(ISBLANK(A3127),"",IF($A3127=W$2,$C3127,W3126))</f>
        <v/>
      </c>
    </row>
    <row r="3128" customFormat="false" ht="14.1" hidden="false" customHeight="false" outlineLevel="0" collapsed="false">
      <c r="H3128" s="8" t="n">
        <f aca="false">IF(ISBLANK(D3128),,LEFT(D3128,LEN(D3128)-6)*1)</f>
        <v>0</v>
      </c>
      <c r="I3128" s="9" t="str">
        <f aca="false">IF(ISBLANK(A3128),"",-B3128*C3128)</f>
        <v/>
      </c>
      <c r="J3128" s="9" t="str">
        <f aca="false">IF(ISBLANK(A3128),"",-SUM(I$3:I3128))</f>
        <v/>
      </c>
      <c r="K3128" s="9" t="str">
        <f aca="false">IF(ISBLANK(A3128),"",SUMPRODUCT(O3128:R3128,T3128:W3128)-J3128)</f>
        <v/>
      </c>
      <c r="L3128" s="5" t="str">
        <f aca="false">IF(ISBLANK(A3128),"",K3128/$M$1)</f>
        <v/>
      </c>
      <c r="M3128" s="5" t="str">
        <f aca="false">IF(ISBLANK(A3128),"",K3128/($M$1+SUM(K$3:K3127)))</f>
        <v/>
      </c>
      <c r="N3128" s="0" t="str">
        <f aca="false">IF(ISBLANK(A3128),"",IF(H3129=0,NETWORKDAYS($H$3,H3128,holiday!$B$2:$B$10),IF(DAY(H3128)&lt;DAY(H3129),NETWORKDAYS($H$3,H3128,holiday!$B$2:$B$10),0)))</f>
        <v/>
      </c>
      <c r="O3128" s="0" t="str">
        <f aca="false">IF(ISBLANK(A3128),"",SUMIF($A$3:$A3128,O$2,$B$3:$B3128))</f>
        <v/>
      </c>
      <c r="P3128" s="0" t="str">
        <f aca="false">IF(ISBLANK(A3128),"",SUMIF($A$3:$A3128,P$2,$B$3:$B3128))</f>
        <v/>
      </c>
      <c r="Q3128" s="0" t="str">
        <f aca="false">IF(ISBLANK(A3128),"",SUMIF($A$3:$A3128,Q$2,$B$3:$B3128))</f>
        <v/>
      </c>
      <c r="R3128" s="0" t="str">
        <f aca="false">IF(ISBLANK(A3128),"",SUMIF($A$3:$A3128,R$2,$B$3:$B3128))</f>
        <v/>
      </c>
      <c r="T3128" s="9" t="str">
        <f aca="false">IF(ISBLANK(A3128),"",IF($A3128=T$2,$C3128,T3127))</f>
        <v/>
      </c>
      <c r="U3128" s="9" t="str">
        <f aca="false">IF(ISBLANK(A3128),"",IF($A3128=U$2,$C3128,U3127))</f>
        <v/>
      </c>
      <c r="V3128" s="9" t="str">
        <f aca="false">IF(ISBLANK(A3128),"",IF($A3128=V$2,$C3128,V3127))</f>
        <v/>
      </c>
      <c r="W3128" s="9" t="str">
        <f aca="false">IF(ISBLANK(A3128),"",IF($A3128=W$2,$C3128,W3127))</f>
        <v/>
      </c>
    </row>
    <row r="3129" customFormat="false" ht="14.1" hidden="false" customHeight="false" outlineLevel="0" collapsed="false">
      <c r="H3129" s="8" t="n">
        <f aca="false">IF(ISBLANK(D3129),,LEFT(D3129,LEN(D3129)-6)*1)</f>
        <v>0</v>
      </c>
      <c r="I3129" s="9" t="str">
        <f aca="false">IF(ISBLANK(A3129),"",-B3129*C3129)</f>
        <v/>
      </c>
      <c r="J3129" s="9" t="str">
        <f aca="false">IF(ISBLANK(A3129),"",-SUM(I$3:I3129))</f>
        <v/>
      </c>
      <c r="K3129" s="9" t="str">
        <f aca="false">IF(ISBLANK(A3129),"",SUMPRODUCT(O3129:R3129,T3129:W3129)-J3129)</f>
        <v/>
      </c>
      <c r="L3129" s="5" t="str">
        <f aca="false">IF(ISBLANK(A3129),"",K3129/$M$1)</f>
        <v/>
      </c>
      <c r="M3129" s="5" t="str">
        <f aca="false">IF(ISBLANK(A3129),"",K3129/($M$1+SUM(K$3:K3128)))</f>
        <v/>
      </c>
      <c r="N3129" s="0" t="str">
        <f aca="false">IF(ISBLANK(A3129),"",IF(H3130=0,NETWORKDAYS($H$3,H3129,holiday!$B$2:$B$10),IF(DAY(H3129)&lt;DAY(H3130),NETWORKDAYS($H$3,H3129,holiday!$B$2:$B$10),0)))</f>
        <v/>
      </c>
      <c r="O3129" s="0" t="str">
        <f aca="false">IF(ISBLANK(A3129),"",SUMIF($A$3:$A3129,O$2,$B$3:$B3129))</f>
        <v/>
      </c>
      <c r="P3129" s="0" t="str">
        <f aca="false">IF(ISBLANK(A3129),"",SUMIF($A$3:$A3129,P$2,$B$3:$B3129))</f>
        <v/>
      </c>
      <c r="Q3129" s="0" t="str">
        <f aca="false">IF(ISBLANK(A3129),"",SUMIF($A$3:$A3129,Q$2,$B$3:$B3129))</f>
        <v/>
      </c>
      <c r="R3129" s="0" t="str">
        <f aca="false">IF(ISBLANK(A3129),"",SUMIF($A$3:$A3129,R$2,$B$3:$B3129))</f>
        <v/>
      </c>
      <c r="T3129" s="9" t="str">
        <f aca="false">IF(ISBLANK(A3129),"",IF($A3129=T$2,$C3129,T3128))</f>
        <v/>
      </c>
      <c r="U3129" s="9" t="str">
        <f aca="false">IF(ISBLANK(A3129),"",IF($A3129=U$2,$C3129,U3128))</f>
        <v/>
      </c>
      <c r="V3129" s="9" t="str">
        <f aca="false">IF(ISBLANK(A3129),"",IF($A3129=V$2,$C3129,V3128))</f>
        <v/>
      </c>
      <c r="W3129" s="9" t="str">
        <f aca="false">IF(ISBLANK(A3129),"",IF($A3129=W$2,$C3129,W3128))</f>
        <v/>
      </c>
    </row>
    <row r="3130" customFormat="false" ht="14.1" hidden="false" customHeight="false" outlineLevel="0" collapsed="false">
      <c r="H3130" s="8" t="n">
        <f aca="false">IF(ISBLANK(D3130),,LEFT(D3130,LEN(D3130)-6)*1)</f>
        <v>0</v>
      </c>
      <c r="I3130" s="9" t="str">
        <f aca="false">IF(ISBLANK(A3130),"",-B3130*C3130)</f>
        <v/>
      </c>
      <c r="J3130" s="9" t="str">
        <f aca="false">IF(ISBLANK(A3130),"",-SUM(I$3:I3130))</f>
        <v/>
      </c>
      <c r="K3130" s="9" t="str">
        <f aca="false">IF(ISBLANK(A3130),"",SUMPRODUCT(O3130:R3130,T3130:W3130)-J3130)</f>
        <v/>
      </c>
      <c r="L3130" s="5" t="str">
        <f aca="false">IF(ISBLANK(A3130),"",K3130/$M$1)</f>
        <v/>
      </c>
      <c r="M3130" s="5" t="str">
        <f aca="false">IF(ISBLANK(A3130),"",K3130/($M$1+SUM(K$3:K3129)))</f>
        <v/>
      </c>
      <c r="N3130" s="0" t="str">
        <f aca="false">IF(ISBLANK(A3130),"",IF(H3131=0,NETWORKDAYS($H$3,H3130,holiday!$B$2:$B$10),IF(DAY(H3130)&lt;DAY(H3131),NETWORKDAYS($H$3,H3130,holiday!$B$2:$B$10),0)))</f>
        <v/>
      </c>
      <c r="O3130" s="0" t="str">
        <f aca="false">IF(ISBLANK(A3130),"",SUMIF($A$3:$A3130,O$2,$B$3:$B3130))</f>
        <v/>
      </c>
      <c r="P3130" s="0" t="str">
        <f aca="false">IF(ISBLANK(A3130),"",SUMIF($A$3:$A3130,P$2,$B$3:$B3130))</f>
        <v/>
      </c>
      <c r="Q3130" s="0" t="str">
        <f aca="false">IF(ISBLANK(A3130),"",SUMIF($A$3:$A3130,Q$2,$B$3:$B3130))</f>
        <v/>
      </c>
      <c r="R3130" s="0" t="str">
        <f aca="false">IF(ISBLANK(A3130),"",SUMIF($A$3:$A3130,R$2,$B$3:$B3130))</f>
        <v/>
      </c>
      <c r="T3130" s="9" t="str">
        <f aca="false">IF(ISBLANK(A3130),"",IF($A3130=T$2,$C3130,T3129))</f>
        <v/>
      </c>
      <c r="U3130" s="9" t="str">
        <f aca="false">IF(ISBLANK(A3130),"",IF($A3130=U$2,$C3130,U3129))</f>
        <v/>
      </c>
      <c r="V3130" s="9" t="str">
        <f aca="false">IF(ISBLANK(A3130),"",IF($A3130=V$2,$C3130,V3129))</f>
        <v/>
      </c>
      <c r="W3130" s="9" t="str">
        <f aca="false">IF(ISBLANK(A3130),"",IF($A3130=W$2,$C3130,W3129))</f>
        <v/>
      </c>
    </row>
    <row r="3131" customFormat="false" ht="14.1" hidden="false" customHeight="false" outlineLevel="0" collapsed="false">
      <c r="H3131" s="8" t="n">
        <f aca="false">IF(ISBLANK(D3131),,LEFT(D3131,LEN(D3131)-6)*1)</f>
        <v>0</v>
      </c>
      <c r="I3131" s="9" t="str">
        <f aca="false">IF(ISBLANK(A3131),"",-B3131*C3131)</f>
        <v/>
      </c>
      <c r="J3131" s="9" t="str">
        <f aca="false">IF(ISBLANK(A3131),"",-SUM(I$3:I3131))</f>
        <v/>
      </c>
      <c r="K3131" s="9" t="str">
        <f aca="false">IF(ISBLANK(A3131),"",SUMPRODUCT(O3131:R3131,T3131:W3131)-J3131)</f>
        <v/>
      </c>
      <c r="L3131" s="5" t="str">
        <f aca="false">IF(ISBLANK(A3131),"",K3131/$M$1)</f>
        <v/>
      </c>
      <c r="M3131" s="5" t="str">
        <f aca="false">IF(ISBLANK(A3131),"",K3131/($M$1+SUM(K$3:K3130)))</f>
        <v/>
      </c>
      <c r="N3131" s="0" t="str">
        <f aca="false">IF(ISBLANK(A3131),"",IF(H3132=0,NETWORKDAYS($H$3,H3131,holiday!$B$2:$B$10),IF(DAY(H3131)&lt;DAY(H3132),NETWORKDAYS($H$3,H3131,holiday!$B$2:$B$10),0)))</f>
        <v/>
      </c>
      <c r="O3131" s="0" t="str">
        <f aca="false">IF(ISBLANK(A3131),"",SUMIF($A$3:$A3131,O$2,$B$3:$B3131))</f>
        <v/>
      </c>
      <c r="P3131" s="0" t="str">
        <f aca="false">IF(ISBLANK(A3131),"",SUMIF($A$3:$A3131,P$2,$B$3:$B3131))</f>
        <v/>
      </c>
      <c r="Q3131" s="0" t="str">
        <f aca="false">IF(ISBLANK(A3131),"",SUMIF($A$3:$A3131,Q$2,$B$3:$B3131))</f>
        <v/>
      </c>
      <c r="R3131" s="0" t="str">
        <f aca="false">IF(ISBLANK(A3131),"",SUMIF($A$3:$A3131,R$2,$B$3:$B3131))</f>
        <v/>
      </c>
      <c r="T3131" s="9" t="str">
        <f aca="false">IF(ISBLANK(A3131),"",IF($A3131=T$2,$C3131,T3130))</f>
        <v/>
      </c>
      <c r="U3131" s="9" t="str">
        <f aca="false">IF(ISBLANK(A3131),"",IF($A3131=U$2,$C3131,U3130))</f>
        <v/>
      </c>
      <c r="V3131" s="9" t="str">
        <f aca="false">IF(ISBLANK(A3131),"",IF($A3131=V$2,$C3131,V3130))</f>
        <v/>
      </c>
      <c r="W3131" s="9" t="str">
        <f aca="false">IF(ISBLANK(A3131),"",IF($A3131=W$2,$C3131,W3130))</f>
        <v/>
      </c>
    </row>
    <row r="3132" customFormat="false" ht="14.1" hidden="false" customHeight="false" outlineLevel="0" collapsed="false">
      <c r="H3132" s="8" t="n">
        <f aca="false">IF(ISBLANK(D3132),,LEFT(D3132,LEN(D3132)-6)*1)</f>
        <v>0</v>
      </c>
      <c r="I3132" s="9" t="str">
        <f aca="false">IF(ISBLANK(A3132),"",-B3132*C3132)</f>
        <v/>
      </c>
      <c r="J3132" s="9" t="str">
        <f aca="false">IF(ISBLANK(A3132),"",-SUM(I$3:I3132))</f>
        <v/>
      </c>
      <c r="K3132" s="9" t="str">
        <f aca="false">IF(ISBLANK(A3132),"",SUMPRODUCT(O3132:R3132,T3132:W3132)-J3132)</f>
        <v/>
      </c>
      <c r="L3132" s="5" t="str">
        <f aca="false">IF(ISBLANK(A3132),"",K3132/$M$1)</f>
        <v/>
      </c>
      <c r="M3132" s="5" t="str">
        <f aca="false">IF(ISBLANK(A3132),"",K3132/($M$1+SUM(K$3:K3131)))</f>
        <v/>
      </c>
      <c r="N3132" s="0" t="str">
        <f aca="false">IF(ISBLANK(A3132),"",IF(H3133=0,NETWORKDAYS($H$3,H3132,holiday!$B$2:$B$10),IF(DAY(H3132)&lt;DAY(H3133),NETWORKDAYS($H$3,H3132,holiday!$B$2:$B$10),0)))</f>
        <v/>
      </c>
      <c r="O3132" s="0" t="str">
        <f aca="false">IF(ISBLANK(A3132),"",SUMIF($A$3:$A3132,O$2,$B$3:$B3132))</f>
        <v/>
      </c>
      <c r="P3132" s="0" t="str">
        <f aca="false">IF(ISBLANK(A3132),"",SUMIF($A$3:$A3132,P$2,$B$3:$B3132))</f>
        <v/>
      </c>
      <c r="Q3132" s="0" t="str">
        <f aca="false">IF(ISBLANK(A3132),"",SUMIF($A$3:$A3132,Q$2,$B$3:$B3132))</f>
        <v/>
      </c>
      <c r="R3132" s="0" t="str">
        <f aca="false">IF(ISBLANK(A3132),"",SUMIF($A$3:$A3132,R$2,$B$3:$B3132))</f>
        <v/>
      </c>
      <c r="T3132" s="9" t="str">
        <f aca="false">IF(ISBLANK(A3132),"",IF($A3132=T$2,$C3132,T3131))</f>
        <v/>
      </c>
      <c r="U3132" s="9" t="str">
        <f aca="false">IF(ISBLANK(A3132),"",IF($A3132=U$2,$C3132,U3131))</f>
        <v/>
      </c>
      <c r="V3132" s="9" t="str">
        <f aca="false">IF(ISBLANK(A3132),"",IF($A3132=V$2,$C3132,V3131))</f>
        <v/>
      </c>
      <c r="W3132" s="9" t="str">
        <f aca="false">IF(ISBLANK(A3132),"",IF($A3132=W$2,$C3132,W3131))</f>
        <v/>
      </c>
    </row>
    <row r="3133" customFormat="false" ht="14.1" hidden="false" customHeight="false" outlineLevel="0" collapsed="false">
      <c r="H3133" s="8" t="n">
        <f aca="false">IF(ISBLANK(D3133),,LEFT(D3133,LEN(D3133)-6)*1)</f>
        <v>0</v>
      </c>
      <c r="I3133" s="9" t="str">
        <f aca="false">IF(ISBLANK(A3133),"",-B3133*C3133)</f>
        <v/>
      </c>
      <c r="J3133" s="9" t="str">
        <f aca="false">IF(ISBLANK(A3133),"",-SUM(I$3:I3133))</f>
        <v/>
      </c>
      <c r="K3133" s="9" t="str">
        <f aca="false">IF(ISBLANK(A3133),"",SUMPRODUCT(O3133:R3133,T3133:W3133)-J3133)</f>
        <v/>
      </c>
      <c r="L3133" s="5" t="str">
        <f aca="false">IF(ISBLANK(A3133),"",K3133/$M$1)</f>
        <v/>
      </c>
      <c r="M3133" s="5" t="str">
        <f aca="false">IF(ISBLANK(A3133),"",K3133/($M$1+SUM(K$3:K3132)))</f>
        <v/>
      </c>
      <c r="N3133" s="0" t="str">
        <f aca="false">IF(ISBLANK(A3133),"",IF(H3134=0,NETWORKDAYS($H$3,H3133,holiday!$B$2:$B$10),IF(DAY(H3133)&lt;DAY(H3134),NETWORKDAYS($H$3,H3133,holiday!$B$2:$B$10),0)))</f>
        <v/>
      </c>
      <c r="O3133" s="0" t="str">
        <f aca="false">IF(ISBLANK(A3133),"",SUMIF($A$3:$A3133,O$2,$B$3:$B3133))</f>
        <v/>
      </c>
      <c r="P3133" s="0" t="str">
        <f aca="false">IF(ISBLANK(A3133),"",SUMIF($A$3:$A3133,P$2,$B$3:$B3133))</f>
        <v/>
      </c>
      <c r="Q3133" s="0" t="str">
        <f aca="false">IF(ISBLANK(A3133),"",SUMIF($A$3:$A3133,Q$2,$B$3:$B3133))</f>
        <v/>
      </c>
      <c r="R3133" s="0" t="str">
        <f aca="false">IF(ISBLANK(A3133),"",SUMIF($A$3:$A3133,R$2,$B$3:$B3133))</f>
        <v/>
      </c>
      <c r="T3133" s="9" t="str">
        <f aca="false">IF(ISBLANK(A3133),"",IF($A3133=T$2,$C3133,T3132))</f>
        <v/>
      </c>
      <c r="U3133" s="9" t="str">
        <f aca="false">IF(ISBLANK(A3133),"",IF($A3133=U$2,$C3133,U3132))</f>
        <v/>
      </c>
      <c r="V3133" s="9" t="str">
        <f aca="false">IF(ISBLANK(A3133),"",IF($A3133=V$2,$C3133,V3132))</f>
        <v/>
      </c>
      <c r="W3133" s="9" t="str">
        <f aca="false">IF(ISBLANK(A3133),"",IF($A3133=W$2,$C3133,W3132))</f>
        <v/>
      </c>
    </row>
    <row r="3134" customFormat="false" ht="14.1" hidden="false" customHeight="false" outlineLevel="0" collapsed="false">
      <c r="H3134" s="8" t="n">
        <f aca="false">IF(ISBLANK(D3134),,LEFT(D3134,LEN(D3134)-6)*1)</f>
        <v>0</v>
      </c>
      <c r="I3134" s="9" t="str">
        <f aca="false">IF(ISBLANK(A3134),"",-B3134*C3134)</f>
        <v/>
      </c>
      <c r="J3134" s="9" t="str">
        <f aca="false">IF(ISBLANK(A3134),"",-SUM(I$3:I3134))</f>
        <v/>
      </c>
      <c r="K3134" s="9" t="str">
        <f aca="false">IF(ISBLANK(A3134),"",SUMPRODUCT(O3134:R3134,T3134:W3134)-J3134)</f>
        <v/>
      </c>
      <c r="L3134" s="5" t="str">
        <f aca="false">IF(ISBLANK(A3134),"",K3134/$M$1)</f>
        <v/>
      </c>
      <c r="M3134" s="5" t="str">
        <f aca="false">IF(ISBLANK(A3134),"",K3134/($M$1+SUM(K$3:K3133)))</f>
        <v/>
      </c>
      <c r="N3134" s="0" t="str">
        <f aca="false">IF(ISBLANK(A3134),"",IF(H3135=0,NETWORKDAYS($H$3,H3134,holiday!$B$2:$B$10),IF(DAY(H3134)&lt;DAY(H3135),NETWORKDAYS($H$3,H3134,holiday!$B$2:$B$10),0)))</f>
        <v/>
      </c>
      <c r="O3134" s="0" t="str">
        <f aca="false">IF(ISBLANK(A3134),"",SUMIF($A$3:$A3134,O$2,$B$3:$B3134))</f>
        <v/>
      </c>
      <c r="P3134" s="0" t="str">
        <f aca="false">IF(ISBLANK(A3134),"",SUMIF($A$3:$A3134,P$2,$B$3:$B3134))</f>
        <v/>
      </c>
      <c r="Q3134" s="0" t="str">
        <f aca="false">IF(ISBLANK(A3134),"",SUMIF($A$3:$A3134,Q$2,$B$3:$B3134))</f>
        <v/>
      </c>
      <c r="R3134" s="0" t="str">
        <f aca="false">IF(ISBLANK(A3134),"",SUMIF($A$3:$A3134,R$2,$B$3:$B3134))</f>
        <v/>
      </c>
      <c r="T3134" s="9" t="str">
        <f aca="false">IF(ISBLANK(A3134),"",IF($A3134=T$2,$C3134,T3133))</f>
        <v/>
      </c>
      <c r="U3134" s="9" t="str">
        <f aca="false">IF(ISBLANK(A3134),"",IF($A3134=U$2,$C3134,U3133))</f>
        <v/>
      </c>
      <c r="V3134" s="9" t="str">
        <f aca="false">IF(ISBLANK(A3134),"",IF($A3134=V$2,$C3134,V3133))</f>
        <v/>
      </c>
      <c r="W3134" s="9" t="str">
        <f aca="false">IF(ISBLANK(A3134),"",IF($A3134=W$2,$C3134,W3133))</f>
        <v/>
      </c>
    </row>
    <row r="3135" customFormat="false" ht="14.1" hidden="false" customHeight="false" outlineLevel="0" collapsed="false">
      <c r="H3135" s="8" t="n">
        <f aca="false">IF(ISBLANK(D3135),,LEFT(D3135,LEN(D3135)-6)*1)</f>
        <v>0</v>
      </c>
      <c r="I3135" s="9" t="str">
        <f aca="false">IF(ISBLANK(A3135),"",-B3135*C3135)</f>
        <v/>
      </c>
      <c r="J3135" s="9" t="str">
        <f aca="false">IF(ISBLANK(A3135),"",-SUM(I$3:I3135))</f>
        <v/>
      </c>
      <c r="K3135" s="9" t="str">
        <f aca="false">IF(ISBLANK(A3135),"",SUMPRODUCT(O3135:R3135,T3135:W3135)-J3135)</f>
        <v/>
      </c>
      <c r="L3135" s="5" t="str">
        <f aca="false">IF(ISBLANK(A3135),"",K3135/$M$1)</f>
        <v/>
      </c>
      <c r="M3135" s="5" t="str">
        <f aca="false">IF(ISBLANK(A3135),"",K3135/($M$1+SUM(K$3:K3134)))</f>
        <v/>
      </c>
      <c r="N3135" s="0" t="str">
        <f aca="false">IF(ISBLANK(A3135),"",IF(H3136=0,NETWORKDAYS($H$3,H3135,holiday!$B$2:$B$10),IF(DAY(H3135)&lt;DAY(H3136),NETWORKDAYS($H$3,H3135,holiday!$B$2:$B$10),0)))</f>
        <v/>
      </c>
      <c r="O3135" s="0" t="str">
        <f aca="false">IF(ISBLANK(A3135),"",SUMIF($A$3:$A3135,O$2,$B$3:$B3135))</f>
        <v/>
      </c>
      <c r="P3135" s="0" t="str">
        <f aca="false">IF(ISBLANK(A3135),"",SUMIF($A$3:$A3135,P$2,$B$3:$B3135))</f>
        <v/>
      </c>
      <c r="Q3135" s="0" t="str">
        <f aca="false">IF(ISBLANK(A3135),"",SUMIF($A$3:$A3135,Q$2,$B$3:$B3135))</f>
        <v/>
      </c>
      <c r="R3135" s="0" t="str">
        <f aca="false">IF(ISBLANK(A3135),"",SUMIF($A$3:$A3135,R$2,$B$3:$B3135))</f>
        <v/>
      </c>
      <c r="T3135" s="9" t="str">
        <f aca="false">IF(ISBLANK(A3135),"",IF($A3135=T$2,$C3135,T3134))</f>
        <v/>
      </c>
      <c r="U3135" s="9" t="str">
        <f aca="false">IF(ISBLANK(A3135),"",IF($A3135=U$2,$C3135,U3134))</f>
        <v/>
      </c>
      <c r="V3135" s="9" t="str">
        <f aca="false">IF(ISBLANK(A3135),"",IF($A3135=V$2,$C3135,V3134))</f>
        <v/>
      </c>
      <c r="W3135" s="9" t="str">
        <f aca="false">IF(ISBLANK(A3135),"",IF($A3135=W$2,$C3135,W3134))</f>
        <v/>
      </c>
    </row>
    <row r="3136" customFormat="false" ht="14.1" hidden="false" customHeight="false" outlineLevel="0" collapsed="false">
      <c r="H3136" s="8" t="n">
        <f aca="false">IF(ISBLANK(D3136),,LEFT(D3136,LEN(D3136)-6)*1)</f>
        <v>0</v>
      </c>
      <c r="I3136" s="9" t="str">
        <f aca="false">IF(ISBLANK(A3136),"",-B3136*C3136)</f>
        <v/>
      </c>
      <c r="J3136" s="9" t="str">
        <f aca="false">IF(ISBLANK(A3136),"",-SUM(I$3:I3136))</f>
        <v/>
      </c>
      <c r="K3136" s="9" t="str">
        <f aca="false">IF(ISBLANK(A3136),"",SUMPRODUCT(O3136:R3136,T3136:W3136)-J3136)</f>
        <v/>
      </c>
      <c r="L3136" s="5" t="str">
        <f aca="false">IF(ISBLANK(A3136),"",K3136/$M$1)</f>
        <v/>
      </c>
      <c r="M3136" s="5" t="str">
        <f aca="false">IF(ISBLANK(A3136),"",K3136/($M$1+SUM(K$3:K3135)))</f>
        <v/>
      </c>
      <c r="N3136" s="0" t="str">
        <f aca="false">IF(ISBLANK(A3136),"",IF(H3137=0,NETWORKDAYS($H$3,H3136,holiday!$B$2:$B$10),IF(DAY(H3136)&lt;DAY(H3137),NETWORKDAYS($H$3,H3136,holiday!$B$2:$B$10),0)))</f>
        <v/>
      </c>
      <c r="O3136" s="0" t="str">
        <f aca="false">IF(ISBLANK(A3136),"",SUMIF($A$3:$A3136,O$2,$B$3:$B3136))</f>
        <v/>
      </c>
      <c r="P3136" s="0" t="str">
        <f aca="false">IF(ISBLANK(A3136),"",SUMIF($A$3:$A3136,P$2,$B$3:$B3136))</f>
        <v/>
      </c>
      <c r="Q3136" s="0" t="str">
        <f aca="false">IF(ISBLANK(A3136),"",SUMIF($A$3:$A3136,Q$2,$B$3:$B3136))</f>
        <v/>
      </c>
      <c r="R3136" s="0" t="str">
        <f aca="false">IF(ISBLANK(A3136),"",SUMIF($A$3:$A3136,R$2,$B$3:$B3136))</f>
        <v/>
      </c>
      <c r="T3136" s="9" t="str">
        <f aca="false">IF(ISBLANK(A3136),"",IF($A3136=T$2,$C3136,T3135))</f>
        <v/>
      </c>
      <c r="U3136" s="9" t="str">
        <f aca="false">IF(ISBLANK(A3136),"",IF($A3136=U$2,$C3136,U3135))</f>
        <v/>
      </c>
      <c r="V3136" s="9" t="str">
        <f aca="false">IF(ISBLANK(A3136),"",IF($A3136=V$2,$C3136,V3135))</f>
        <v/>
      </c>
      <c r="W3136" s="9" t="str">
        <f aca="false">IF(ISBLANK(A3136),"",IF($A3136=W$2,$C3136,W3135))</f>
        <v/>
      </c>
    </row>
    <row r="3137" customFormat="false" ht="14.1" hidden="false" customHeight="false" outlineLevel="0" collapsed="false">
      <c r="H3137" s="8" t="n">
        <f aca="false">IF(ISBLANK(D3137),,LEFT(D3137,LEN(D3137)-6)*1)</f>
        <v>0</v>
      </c>
      <c r="I3137" s="9" t="str">
        <f aca="false">IF(ISBLANK(A3137),"",-B3137*C3137)</f>
        <v/>
      </c>
      <c r="J3137" s="9" t="str">
        <f aca="false">IF(ISBLANK(A3137),"",-SUM(I$3:I3137))</f>
        <v/>
      </c>
      <c r="K3137" s="9" t="str">
        <f aca="false">IF(ISBLANK(A3137),"",SUMPRODUCT(O3137:R3137,T3137:W3137)-J3137)</f>
        <v/>
      </c>
      <c r="L3137" s="5" t="str">
        <f aca="false">IF(ISBLANK(A3137),"",K3137/$M$1)</f>
        <v/>
      </c>
      <c r="M3137" s="5" t="str">
        <f aca="false">IF(ISBLANK(A3137),"",K3137/($M$1+SUM(K$3:K3136)))</f>
        <v/>
      </c>
      <c r="N3137" s="0" t="str">
        <f aca="false">IF(ISBLANK(A3137),"",IF(H3138=0,NETWORKDAYS($H$3,H3137,holiday!$B$2:$B$10),IF(DAY(H3137)&lt;DAY(H3138),NETWORKDAYS($H$3,H3137,holiday!$B$2:$B$10),0)))</f>
        <v/>
      </c>
      <c r="O3137" s="0" t="str">
        <f aca="false">IF(ISBLANK(A3137),"",SUMIF($A$3:$A3137,O$2,$B$3:$B3137))</f>
        <v/>
      </c>
      <c r="P3137" s="0" t="str">
        <f aca="false">IF(ISBLANK(A3137),"",SUMIF($A$3:$A3137,P$2,$B$3:$B3137))</f>
        <v/>
      </c>
      <c r="Q3137" s="0" t="str">
        <f aca="false">IF(ISBLANK(A3137),"",SUMIF($A$3:$A3137,Q$2,$B$3:$B3137))</f>
        <v/>
      </c>
      <c r="R3137" s="0" t="str">
        <f aca="false">IF(ISBLANK(A3137),"",SUMIF($A$3:$A3137,R$2,$B$3:$B3137))</f>
        <v/>
      </c>
      <c r="T3137" s="9" t="str">
        <f aca="false">IF(ISBLANK(A3137),"",IF($A3137=T$2,$C3137,T3136))</f>
        <v/>
      </c>
      <c r="U3137" s="9" t="str">
        <f aca="false">IF(ISBLANK(A3137),"",IF($A3137=U$2,$C3137,U3136))</f>
        <v/>
      </c>
      <c r="V3137" s="9" t="str">
        <f aca="false">IF(ISBLANK(A3137),"",IF($A3137=V$2,$C3137,V3136))</f>
        <v/>
      </c>
      <c r="W3137" s="9" t="str">
        <f aca="false">IF(ISBLANK(A3137),"",IF($A3137=W$2,$C3137,W3136))</f>
        <v/>
      </c>
    </row>
    <row r="3138" customFormat="false" ht="14.1" hidden="false" customHeight="false" outlineLevel="0" collapsed="false">
      <c r="H3138" s="8" t="n">
        <f aca="false">IF(ISBLANK(D3138),,LEFT(D3138,LEN(D3138)-6)*1)</f>
        <v>0</v>
      </c>
      <c r="I3138" s="9" t="str">
        <f aca="false">IF(ISBLANK(A3138),"",-B3138*C3138)</f>
        <v/>
      </c>
      <c r="J3138" s="9" t="str">
        <f aca="false">IF(ISBLANK(A3138),"",-SUM(I$3:I3138))</f>
        <v/>
      </c>
      <c r="K3138" s="9" t="str">
        <f aca="false">IF(ISBLANK(A3138),"",SUMPRODUCT(O3138:R3138,T3138:W3138)-J3138)</f>
        <v/>
      </c>
      <c r="L3138" s="5" t="str">
        <f aca="false">IF(ISBLANK(A3138),"",K3138/$M$1)</f>
        <v/>
      </c>
      <c r="M3138" s="5" t="str">
        <f aca="false">IF(ISBLANK(A3138),"",K3138/($M$1+SUM(K$3:K3137)))</f>
        <v/>
      </c>
      <c r="N3138" s="0" t="str">
        <f aca="false">IF(ISBLANK(A3138),"",IF(H3139=0,NETWORKDAYS($H$3,H3138,holiday!$B$2:$B$10),IF(DAY(H3138)&lt;DAY(H3139),NETWORKDAYS($H$3,H3138,holiday!$B$2:$B$10),0)))</f>
        <v/>
      </c>
      <c r="O3138" s="0" t="str">
        <f aca="false">IF(ISBLANK(A3138),"",SUMIF($A$3:$A3138,O$2,$B$3:$B3138))</f>
        <v/>
      </c>
      <c r="P3138" s="0" t="str">
        <f aca="false">IF(ISBLANK(A3138),"",SUMIF($A$3:$A3138,P$2,$B$3:$B3138))</f>
        <v/>
      </c>
      <c r="Q3138" s="0" t="str">
        <f aca="false">IF(ISBLANK(A3138),"",SUMIF($A$3:$A3138,Q$2,$B$3:$B3138))</f>
        <v/>
      </c>
      <c r="R3138" s="0" t="str">
        <f aca="false">IF(ISBLANK(A3138),"",SUMIF($A$3:$A3138,R$2,$B$3:$B3138))</f>
        <v/>
      </c>
      <c r="T3138" s="9" t="str">
        <f aca="false">IF(ISBLANK(A3138),"",IF($A3138=T$2,$C3138,T3137))</f>
        <v/>
      </c>
      <c r="U3138" s="9" t="str">
        <f aca="false">IF(ISBLANK(A3138),"",IF($A3138=U$2,$C3138,U3137))</f>
        <v/>
      </c>
      <c r="V3138" s="9" t="str">
        <f aca="false">IF(ISBLANK(A3138),"",IF($A3138=V$2,$C3138,V3137))</f>
        <v/>
      </c>
      <c r="W3138" s="9" t="str">
        <f aca="false">IF(ISBLANK(A3138),"",IF($A3138=W$2,$C3138,W3137))</f>
        <v/>
      </c>
    </row>
    <row r="3139" customFormat="false" ht="14.1" hidden="false" customHeight="false" outlineLevel="0" collapsed="false">
      <c r="H3139" s="8" t="n">
        <f aca="false">IF(ISBLANK(D3139),,LEFT(D3139,LEN(D3139)-6)*1)</f>
        <v>0</v>
      </c>
      <c r="I3139" s="9" t="str">
        <f aca="false">IF(ISBLANK(A3139),"",-B3139*C3139)</f>
        <v/>
      </c>
      <c r="J3139" s="9" t="str">
        <f aca="false">IF(ISBLANK(A3139),"",-SUM(I$3:I3139))</f>
        <v/>
      </c>
      <c r="K3139" s="9" t="str">
        <f aca="false">IF(ISBLANK(A3139),"",SUMPRODUCT(O3139:R3139,T3139:W3139)-J3139)</f>
        <v/>
      </c>
      <c r="L3139" s="5" t="str">
        <f aca="false">IF(ISBLANK(A3139),"",K3139/$M$1)</f>
        <v/>
      </c>
      <c r="M3139" s="5" t="str">
        <f aca="false">IF(ISBLANK(A3139),"",K3139/($M$1+SUM(K$3:K3138)))</f>
        <v/>
      </c>
      <c r="N3139" s="0" t="str">
        <f aca="false">IF(ISBLANK(A3139),"",IF(H3140=0,NETWORKDAYS($H$3,H3139,holiday!$B$2:$B$10),IF(DAY(H3139)&lt;DAY(H3140),NETWORKDAYS($H$3,H3139,holiday!$B$2:$B$10),0)))</f>
        <v/>
      </c>
      <c r="O3139" s="0" t="str">
        <f aca="false">IF(ISBLANK(A3139),"",SUMIF($A$3:$A3139,O$2,$B$3:$B3139))</f>
        <v/>
      </c>
      <c r="P3139" s="0" t="str">
        <f aca="false">IF(ISBLANK(A3139),"",SUMIF($A$3:$A3139,P$2,$B$3:$B3139))</f>
        <v/>
      </c>
      <c r="Q3139" s="0" t="str">
        <f aca="false">IF(ISBLANK(A3139),"",SUMIF($A$3:$A3139,Q$2,$B$3:$B3139))</f>
        <v/>
      </c>
      <c r="R3139" s="0" t="str">
        <f aca="false">IF(ISBLANK(A3139),"",SUMIF($A$3:$A3139,R$2,$B$3:$B3139))</f>
        <v/>
      </c>
      <c r="T3139" s="9" t="str">
        <f aca="false">IF(ISBLANK(A3139),"",IF($A3139=T$2,$C3139,T3138))</f>
        <v/>
      </c>
      <c r="U3139" s="9" t="str">
        <f aca="false">IF(ISBLANK(A3139),"",IF($A3139=U$2,$C3139,U3138))</f>
        <v/>
      </c>
      <c r="V3139" s="9" t="str">
        <f aca="false">IF(ISBLANK(A3139),"",IF($A3139=V$2,$C3139,V3138))</f>
        <v/>
      </c>
      <c r="W3139" s="9" t="str">
        <f aca="false">IF(ISBLANK(A3139),"",IF($A3139=W$2,$C3139,W3138))</f>
        <v/>
      </c>
    </row>
    <row r="3140" customFormat="false" ht="14.1" hidden="false" customHeight="false" outlineLevel="0" collapsed="false">
      <c r="H3140" s="8" t="n">
        <f aca="false">IF(ISBLANK(D3140),,LEFT(D3140,LEN(D3140)-6)*1)</f>
        <v>0</v>
      </c>
      <c r="I3140" s="9" t="str">
        <f aca="false">IF(ISBLANK(A3140),"",-B3140*C3140)</f>
        <v/>
      </c>
      <c r="J3140" s="9" t="str">
        <f aca="false">IF(ISBLANK(A3140),"",-SUM(I$3:I3140))</f>
        <v/>
      </c>
      <c r="K3140" s="9" t="str">
        <f aca="false">IF(ISBLANK(A3140),"",SUMPRODUCT(O3140:R3140,T3140:W3140)-J3140)</f>
        <v/>
      </c>
      <c r="L3140" s="5" t="str">
        <f aca="false">IF(ISBLANK(A3140),"",K3140/$M$1)</f>
        <v/>
      </c>
      <c r="M3140" s="5" t="str">
        <f aca="false">IF(ISBLANK(A3140),"",K3140/($M$1+SUM(K$3:K3139)))</f>
        <v/>
      </c>
      <c r="N3140" s="0" t="str">
        <f aca="false">IF(ISBLANK(A3140),"",IF(H3141=0,NETWORKDAYS($H$3,H3140,holiday!$B$2:$B$10),IF(DAY(H3140)&lt;DAY(H3141),NETWORKDAYS($H$3,H3140,holiday!$B$2:$B$10),0)))</f>
        <v/>
      </c>
      <c r="O3140" s="0" t="str">
        <f aca="false">IF(ISBLANK(A3140),"",SUMIF($A$3:$A3140,O$2,$B$3:$B3140))</f>
        <v/>
      </c>
      <c r="P3140" s="0" t="str">
        <f aca="false">IF(ISBLANK(A3140),"",SUMIF($A$3:$A3140,P$2,$B$3:$B3140))</f>
        <v/>
      </c>
      <c r="Q3140" s="0" t="str">
        <f aca="false">IF(ISBLANK(A3140),"",SUMIF($A$3:$A3140,Q$2,$B$3:$B3140))</f>
        <v/>
      </c>
      <c r="R3140" s="0" t="str">
        <f aca="false">IF(ISBLANK(A3140),"",SUMIF($A$3:$A3140,R$2,$B$3:$B3140))</f>
        <v/>
      </c>
      <c r="T3140" s="9" t="str">
        <f aca="false">IF(ISBLANK(A3140),"",IF($A3140=T$2,$C3140,T3139))</f>
        <v/>
      </c>
      <c r="U3140" s="9" t="str">
        <f aca="false">IF(ISBLANK(A3140),"",IF($A3140=U$2,$C3140,U3139))</f>
        <v/>
      </c>
      <c r="V3140" s="9" t="str">
        <f aca="false">IF(ISBLANK(A3140),"",IF($A3140=V$2,$C3140,V3139))</f>
        <v/>
      </c>
      <c r="W3140" s="9" t="str">
        <f aca="false">IF(ISBLANK(A3140),"",IF($A3140=W$2,$C3140,W3139))</f>
        <v/>
      </c>
    </row>
    <row r="3141" customFormat="false" ht="14.1" hidden="false" customHeight="false" outlineLevel="0" collapsed="false">
      <c r="H3141" s="8" t="n">
        <f aca="false">IF(ISBLANK(D3141),,LEFT(D3141,LEN(D3141)-6)*1)</f>
        <v>0</v>
      </c>
      <c r="I3141" s="9" t="str">
        <f aca="false">IF(ISBLANK(A3141),"",-B3141*C3141)</f>
        <v/>
      </c>
      <c r="J3141" s="9" t="str">
        <f aca="false">IF(ISBLANK(A3141),"",-SUM(I$3:I3141))</f>
        <v/>
      </c>
      <c r="K3141" s="9" t="str">
        <f aca="false">IF(ISBLANK(A3141),"",SUMPRODUCT(O3141:R3141,T3141:W3141)-J3141)</f>
        <v/>
      </c>
      <c r="L3141" s="5" t="str">
        <f aca="false">IF(ISBLANK(A3141),"",K3141/$M$1)</f>
        <v/>
      </c>
      <c r="M3141" s="5" t="str">
        <f aca="false">IF(ISBLANK(A3141),"",K3141/($M$1+SUM(K$3:K3140)))</f>
        <v/>
      </c>
      <c r="N3141" s="0" t="str">
        <f aca="false">IF(ISBLANK(A3141),"",IF(H3142=0,NETWORKDAYS($H$3,H3141,holiday!$B$2:$B$10),IF(DAY(H3141)&lt;DAY(H3142),NETWORKDAYS($H$3,H3141,holiday!$B$2:$B$10),0)))</f>
        <v/>
      </c>
      <c r="O3141" s="0" t="str">
        <f aca="false">IF(ISBLANK(A3141),"",SUMIF($A$3:$A3141,O$2,$B$3:$B3141))</f>
        <v/>
      </c>
      <c r="P3141" s="0" t="str">
        <f aca="false">IF(ISBLANK(A3141),"",SUMIF($A$3:$A3141,P$2,$B$3:$B3141))</f>
        <v/>
      </c>
      <c r="Q3141" s="0" t="str">
        <f aca="false">IF(ISBLANK(A3141),"",SUMIF($A$3:$A3141,Q$2,$B$3:$B3141))</f>
        <v/>
      </c>
      <c r="R3141" s="0" t="str">
        <f aca="false">IF(ISBLANK(A3141),"",SUMIF($A$3:$A3141,R$2,$B$3:$B3141))</f>
        <v/>
      </c>
      <c r="T3141" s="9" t="str">
        <f aca="false">IF(ISBLANK(A3141),"",IF($A3141=T$2,$C3141,T3140))</f>
        <v/>
      </c>
      <c r="U3141" s="9" t="str">
        <f aca="false">IF(ISBLANK(A3141),"",IF($A3141=U$2,$C3141,U3140))</f>
        <v/>
      </c>
      <c r="V3141" s="9" t="str">
        <f aca="false">IF(ISBLANK(A3141),"",IF($A3141=V$2,$C3141,V3140))</f>
        <v/>
      </c>
      <c r="W3141" s="9" t="str">
        <f aca="false">IF(ISBLANK(A3141),"",IF($A3141=W$2,$C3141,W3140))</f>
        <v/>
      </c>
    </row>
    <row r="3142" customFormat="false" ht="14.1" hidden="false" customHeight="false" outlineLevel="0" collapsed="false">
      <c r="H3142" s="8" t="n">
        <f aca="false">IF(ISBLANK(D3142),,LEFT(D3142,LEN(D3142)-6)*1)</f>
        <v>0</v>
      </c>
      <c r="I3142" s="9" t="str">
        <f aca="false">IF(ISBLANK(A3142),"",-B3142*C3142)</f>
        <v/>
      </c>
      <c r="J3142" s="9" t="str">
        <f aca="false">IF(ISBLANK(A3142),"",-SUM(I$3:I3142))</f>
        <v/>
      </c>
      <c r="K3142" s="9" t="str">
        <f aca="false">IF(ISBLANK(A3142),"",SUMPRODUCT(O3142:R3142,T3142:W3142)-J3142)</f>
        <v/>
      </c>
      <c r="L3142" s="5" t="str">
        <f aca="false">IF(ISBLANK(A3142),"",K3142/$M$1)</f>
        <v/>
      </c>
      <c r="M3142" s="5" t="str">
        <f aca="false">IF(ISBLANK(A3142),"",K3142/($M$1+SUM(K$3:K3141)))</f>
        <v/>
      </c>
      <c r="N3142" s="0" t="str">
        <f aca="false">IF(ISBLANK(A3142),"",IF(H3143=0,NETWORKDAYS($H$3,H3142,holiday!$B$2:$B$10),IF(DAY(H3142)&lt;DAY(H3143),NETWORKDAYS($H$3,H3142,holiday!$B$2:$B$10),0)))</f>
        <v/>
      </c>
      <c r="O3142" s="0" t="str">
        <f aca="false">IF(ISBLANK(A3142),"",SUMIF($A$3:$A3142,O$2,$B$3:$B3142))</f>
        <v/>
      </c>
      <c r="P3142" s="0" t="str">
        <f aca="false">IF(ISBLANK(A3142),"",SUMIF($A$3:$A3142,P$2,$B$3:$B3142))</f>
        <v/>
      </c>
      <c r="Q3142" s="0" t="str">
        <f aca="false">IF(ISBLANK(A3142),"",SUMIF($A$3:$A3142,Q$2,$B$3:$B3142))</f>
        <v/>
      </c>
      <c r="R3142" s="0" t="str">
        <f aca="false">IF(ISBLANK(A3142),"",SUMIF($A$3:$A3142,R$2,$B$3:$B3142))</f>
        <v/>
      </c>
      <c r="T3142" s="9" t="str">
        <f aca="false">IF(ISBLANK(A3142),"",IF($A3142=T$2,$C3142,T3141))</f>
        <v/>
      </c>
      <c r="U3142" s="9" t="str">
        <f aca="false">IF(ISBLANK(A3142),"",IF($A3142=U$2,$C3142,U3141))</f>
        <v/>
      </c>
      <c r="V3142" s="9" t="str">
        <f aca="false">IF(ISBLANK(A3142),"",IF($A3142=V$2,$C3142,V3141))</f>
        <v/>
      </c>
      <c r="W3142" s="9" t="str">
        <f aca="false">IF(ISBLANK(A3142),"",IF($A3142=W$2,$C3142,W3141))</f>
        <v/>
      </c>
    </row>
    <row r="3143" customFormat="false" ht="14.1" hidden="false" customHeight="false" outlineLevel="0" collapsed="false">
      <c r="H3143" s="8" t="n">
        <f aca="false">IF(ISBLANK(D3143),,LEFT(D3143,LEN(D3143)-6)*1)</f>
        <v>0</v>
      </c>
      <c r="I3143" s="9" t="str">
        <f aca="false">IF(ISBLANK(A3143),"",-B3143*C3143)</f>
        <v/>
      </c>
      <c r="J3143" s="9" t="str">
        <f aca="false">IF(ISBLANK(A3143),"",-SUM(I$3:I3143))</f>
        <v/>
      </c>
      <c r="K3143" s="9" t="str">
        <f aca="false">IF(ISBLANK(A3143),"",SUMPRODUCT(O3143:R3143,T3143:W3143)-J3143)</f>
        <v/>
      </c>
      <c r="L3143" s="5" t="str">
        <f aca="false">IF(ISBLANK(A3143),"",K3143/$M$1)</f>
        <v/>
      </c>
      <c r="M3143" s="5" t="str">
        <f aca="false">IF(ISBLANK(A3143),"",K3143/($M$1+SUM(K$3:K3142)))</f>
        <v/>
      </c>
      <c r="N3143" s="0" t="str">
        <f aca="false">IF(ISBLANK(A3143),"",IF(H3144=0,NETWORKDAYS($H$3,H3143,holiday!$B$2:$B$10),IF(DAY(H3143)&lt;DAY(H3144),NETWORKDAYS($H$3,H3143,holiday!$B$2:$B$10),0)))</f>
        <v/>
      </c>
      <c r="O3143" s="0" t="str">
        <f aca="false">IF(ISBLANK(A3143),"",SUMIF($A$3:$A3143,O$2,$B$3:$B3143))</f>
        <v/>
      </c>
      <c r="P3143" s="0" t="str">
        <f aca="false">IF(ISBLANK(A3143),"",SUMIF($A$3:$A3143,P$2,$B$3:$B3143))</f>
        <v/>
      </c>
      <c r="Q3143" s="0" t="str">
        <f aca="false">IF(ISBLANK(A3143),"",SUMIF($A$3:$A3143,Q$2,$B$3:$B3143))</f>
        <v/>
      </c>
      <c r="R3143" s="0" t="str">
        <f aca="false">IF(ISBLANK(A3143),"",SUMIF($A$3:$A3143,R$2,$B$3:$B3143))</f>
        <v/>
      </c>
      <c r="T3143" s="9" t="str">
        <f aca="false">IF(ISBLANK(A3143),"",IF($A3143=T$2,$C3143,T3142))</f>
        <v/>
      </c>
      <c r="U3143" s="9" t="str">
        <f aca="false">IF(ISBLANK(A3143),"",IF($A3143=U$2,$C3143,U3142))</f>
        <v/>
      </c>
      <c r="V3143" s="9" t="str">
        <f aca="false">IF(ISBLANK(A3143),"",IF($A3143=V$2,$C3143,V3142))</f>
        <v/>
      </c>
      <c r="W3143" s="9" t="str">
        <f aca="false">IF(ISBLANK(A3143),"",IF($A3143=W$2,$C3143,W3142))</f>
        <v/>
      </c>
    </row>
    <row r="3144" customFormat="false" ht="14.1" hidden="false" customHeight="false" outlineLevel="0" collapsed="false">
      <c r="H3144" s="8" t="n">
        <f aca="false">IF(ISBLANK(D3144),,LEFT(D3144,LEN(D3144)-6)*1)</f>
        <v>0</v>
      </c>
      <c r="I3144" s="9" t="str">
        <f aca="false">IF(ISBLANK(A3144),"",-B3144*C3144)</f>
        <v/>
      </c>
      <c r="J3144" s="9" t="str">
        <f aca="false">IF(ISBLANK(A3144),"",-SUM(I$3:I3144))</f>
        <v/>
      </c>
      <c r="K3144" s="9" t="str">
        <f aca="false">IF(ISBLANK(A3144),"",SUMPRODUCT(O3144:R3144,T3144:W3144)-J3144)</f>
        <v/>
      </c>
      <c r="L3144" s="5" t="str">
        <f aca="false">IF(ISBLANK(A3144),"",K3144/$M$1)</f>
        <v/>
      </c>
      <c r="M3144" s="5" t="str">
        <f aca="false">IF(ISBLANK(A3144),"",K3144/($M$1+SUM(K$3:K3143)))</f>
        <v/>
      </c>
      <c r="N3144" s="0" t="str">
        <f aca="false">IF(ISBLANK(A3144),"",IF(H3145=0,NETWORKDAYS($H$3,H3144,holiday!$B$2:$B$10),IF(DAY(H3144)&lt;DAY(H3145),NETWORKDAYS($H$3,H3144,holiday!$B$2:$B$10),0)))</f>
        <v/>
      </c>
      <c r="O3144" s="0" t="str">
        <f aca="false">IF(ISBLANK(A3144),"",SUMIF($A$3:$A3144,O$2,$B$3:$B3144))</f>
        <v/>
      </c>
      <c r="P3144" s="0" t="str">
        <f aca="false">IF(ISBLANK(A3144),"",SUMIF($A$3:$A3144,P$2,$B$3:$B3144))</f>
        <v/>
      </c>
      <c r="Q3144" s="0" t="str">
        <f aca="false">IF(ISBLANK(A3144),"",SUMIF($A$3:$A3144,Q$2,$B$3:$B3144))</f>
        <v/>
      </c>
      <c r="R3144" s="0" t="str">
        <f aca="false">IF(ISBLANK(A3144),"",SUMIF($A$3:$A3144,R$2,$B$3:$B3144))</f>
        <v/>
      </c>
      <c r="T3144" s="9" t="str">
        <f aca="false">IF(ISBLANK(A3144),"",IF($A3144=T$2,$C3144,T3143))</f>
        <v/>
      </c>
      <c r="U3144" s="9" t="str">
        <f aca="false">IF(ISBLANK(A3144),"",IF($A3144=U$2,$C3144,U3143))</f>
        <v/>
      </c>
      <c r="V3144" s="9" t="str">
        <f aca="false">IF(ISBLANK(A3144),"",IF($A3144=V$2,$C3144,V3143))</f>
        <v/>
      </c>
      <c r="W3144" s="9" t="str">
        <f aca="false">IF(ISBLANK(A3144),"",IF($A3144=W$2,$C3144,W3143))</f>
        <v/>
      </c>
    </row>
    <row r="3145" customFormat="false" ht="14.1" hidden="false" customHeight="false" outlineLevel="0" collapsed="false">
      <c r="H3145" s="8" t="n">
        <f aca="false">IF(ISBLANK(D3145),,LEFT(D3145,LEN(D3145)-6)*1)</f>
        <v>0</v>
      </c>
      <c r="I3145" s="9" t="str">
        <f aca="false">IF(ISBLANK(A3145),"",-B3145*C3145)</f>
        <v/>
      </c>
      <c r="J3145" s="9" t="str">
        <f aca="false">IF(ISBLANK(A3145),"",-SUM(I$3:I3145))</f>
        <v/>
      </c>
      <c r="K3145" s="9" t="str">
        <f aca="false">IF(ISBLANK(A3145),"",SUMPRODUCT(O3145:R3145,T3145:W3145)-J3145)</f>
        <v/>
      </c>
      <c r="L3145" s="5" t="str">
        <f aca="false">IF(ISBLANK(A3145),"",K3145/$M$1)</f>
        <v/>
      </c>
      <c r="M3145" s="5" t="str">
        <f aca="false">IF(ISBLANK(A3145),"",K3145/($M$1+SUM(K$3:K3144)))</f>
        <v/>
      </c>
      <c r="N3145" s="0" t="str">
        <f aca="false">IF(ISBLANK(A3145),"",IF(H3146=0,NETWORKDAYS($H$3,H3145,holiday!$B$2:$B$10),IF(DAY(H3145)&lt;DAY(H3146),NETWORKDAYS($H$3,H3145,holiday!$B$2:$B$10),0)))</f>
        <v/>
      </c>
      <c r="O3145" s="0" t="str">
        <f aca="false">IF(ISBLANK(A3145),"",SUMIF($A$3:$A3145,O$2,$B$3:$B3145))</f>
        <v/>
      </c>
      <c r="P3145" s="0" t="str">
        <f aca="false">IF(ISBLANK(A3145),"",SUMIF($A$3:$A3145,P$2,$B$3:$B3145))</f>
        <v/>
      </c>
      <c r="Q3145" s="0" t="str">
        <f aca="false">IF(ISBLANK(A3145),"",SUMIF($A$3:$A3145,Q$2,$B$3:$B3145))</f>
        <v/>
      </c>
      <c r="R3145" s="0" t="str">
        <f aca="false">IF(ISBLANK(A3145),"",SUMIF($A$3:$A3145,R$2,$B$3:$B3145))</f>
        <v/>
      </c>
      <c r="T3145" s="9" t="str">
        <f aca="false">IF(ISBLANK(A3145),"",IF($A3145=T$2,$C3145,T3144))</f>
        <v/>
      </c>
      <c r="U3145" s="9" t="str">
        <f aca="false">IF(ISBLANK(A3145),"",IF($A3145=U$2,$C3145,U3144))</f>
        <v/>
      </c>
      <c r="V3145" s="9" t="str">
        <f aca="false">IF(ISBLANK(A3145),"",IF($A3145=V$2,$C3145,V3144))</f>
        <v/>
      </c>
      <c r="W3145" s="9" t="str">
        <f aca="false">IF(ISBLANK(A3145),"",IF($A3145=W$2,$C3145,W3144))</f>
        <v/>
      </c>
    </row>
    <row r="3146" customFormat="false" ht="14.1" hidden="false" customHeight="false" outlineLevel="0" collapsed="false">
      <c r="H3146" s="8" t="n">
        <f aca="false">IF(ISBLANK(D3146),,LEFT(D3146,LEN(D3146)-6)*1)</f>
        <v>0</v>
      </c>
      <c r="I3146" s="9" t="str">
        <f aca="false">IF(ISBLANK(A3146),"",-B3146*C3146)</f>
        <v/>
      </c>
      <c r="J3146" s="9" t="str">
        <f aca="false">IF(ISBLANK(A3146),"",-SUM(I$3:I3146))</f>
        <v/>
      </c>
      <c r="K3146" s="9" t="str">
        <f aca="false">IF(ISBLANK(A3146),"",SUMPRODUCT(O3146:R3146,T3146:W3146)-J3146)</f>
        <v/>
      </c>
      <c r="L3146" s="5" t="str">
        <f aca="false">IF(ISBLANK(A3146),"",K3146/$M$1)</f>
        <v/>
      </c>
      <c r="M3146" s="5" t="str">
        <f aca="false">IF(ISBLANK(A3146),"",K3146/($M$1+SUM(K$3:K3145)))</f>
        <v/>
      </c>
      <c r="N3146" s="0" t="str">
        <f aca="false">IF(ISBLANK(A3146),"",IF(H3147=0,NETWORKDAYS($H$3,H3146,holiday!$B$2:$B$10),IF(DAY(H3146)&lt;DAY(H3147),NETWORKDAYS($H$3,H3146,holiday!$B$2:$B$10),0)))</f>
        <v/>
      </c>
      <c r="O3146" s="0" t="str">
        <f aca="false">IF(ISBLANK(A3146),"",SUMIF($A$3:$A3146,O$2,$B$3:$B3146))</f>
        <v/>
      </c>
      <c r="P3146" s="0" t="str">
        <f aca="false">IF(ISBLANK(A3146),"",SUMIF($A$3:$A3146,P$2,$B$3:$B3146))</f>
        <v/>
      </c>
      <c r="Q3146" s="0" t="str">
        <f aca="false">IF(ISBLANK(A3146),"",SUMIF($A$3:$A3146,Q$2,$B$3:$B3146))</f>
        <v/>
      </c>
      <c r="R3146" s="0" t="str">
        <f aca="false">IF(ISBLANK(A3146),"",SUMIF($A$3:$A3146,R$2,$B$3:$B3146))</f>
        <v/>
      </c>
      <c r="T3146" s="9" t="str">
        <f aca="false">IF(ISBLANK(A3146),"",IF($A3146=T$2,$C3146,T3145))</f>
        <v/>
      </c>
      <c r="U3146" s="9" t="str">
        <f aca="false">IF(ISBLANK(A3146),"",IF($A3146=U$2,$C3146,U3145))</f>
        <v/>
      </c>
      <c r="V3146" s="9" t="str">
        <f aca="false">IF(ISBLANK(A3146),"",IF($A3146=V$2,$C3146,V3145))</f>
        <v/>
      </c>
      <c r="W3146" s="9" t="str">
        <f aca="false">IF(ISBLANK(A3146),"",IF($A3146=W$2,$C3146,W3145))</f>
        <v/>
      </c>
    </row>
    <row r="3147" customFormat="false" ht="14.1" hidden="false" customHeight="false" outlineLevel="0" collapsed="false">
      <c r="H3147" s="8" t="n">
        <f aca="false">IF(ISBLANK(D3147),,LEFT(D3147,LEN(D3147)-6)*1)</f>
        <v>0</v>
      </c>
      <c r="I3147" s="9" t="str">
        <f aca="false">IF(ISBLANK(A3147),"",-B3147*C3147)</f>
        <v/>
      </c>
      <c r="J3147" s="9" t="str">
        <f aca="false">IF(ISBLANK(A3147),"",-SUM(I$3:I3147))</f>
        <v/>
      </c>
      <c r="K3147" s="9" t="str">
        <f aca="false">IF(ISBLANK(A3147),"",SUMPRODUCT(O3147:R3147,T3147:W3147)-J3147)</f>
        <v/>
      </c>
      <c r="L3147" s="5" t="str">
        <f aca="false">IF(ISBLANK(A3147),"",K3147/$M$1)</f>
        <v/>
      </c>
      <c r="M3147" s="5" t="str">
        <f aca="false">IF(ISBLANK(A3147),"",K3147/($M$1+SUM(K$3:K3146)))</f>
        <v/>
      </c>
      <c r="N3147" s="0" t="str">
        <f aca="false">IF(ISBLANK(A3147),"",IF(H3148=0,NETWORKDAYS($H$3,H3147,holiday!$B$2:$B$10),IF(DAY(H3147)&lt;DAY(H3148),NETWORKDAYS($H$3,H3147,holiday!$B$2:$B$10),0)))</f>
        <v/>
      </c>
      <c r="O3147" s="0" t="str">
        <f aca="false">IF(ISBLANK(A3147),"",SUMIF($A$3:$A3147,O$2,$B$3:$B3147))</f>
        <v/>
      </c>
      <c r="P3147" s="0" t="str">
        <f aca="false">IF(ISBLANK(A3147),"",SUMIF($A$3:$A3147,P$2,$B$3:$B3147))</f>
        <v/>
      </c>
      <c r="Q3147" s="0" t="str">
        <f aca="false">IF(ISBLANK(A3147),"",SUMIF($A$3:$A3147,Q$2,$B$3:$B3147))</f>
        <v/>
      </c>
      <c r="R3147" s="0" t="str">
        <f aca="false">IF(ISBLANK(A3147),"",SUMIF($A$3:$A3147,R$2,$B$3:$B3147))</f>
        <v/>
      </c>
      <c r="T3147" s="9" t="str">
        <f aca="false">IF(ISBLANK(A3147),"",IF($A3147=T$2,$C3147,T3146))</f>
        <v/>
      </c>
      <c r="U3147" s="9" t="str">
        <f aca="false">IF(ISBLANK(A3147),"",IF($A3147=U$2,$C3147,U3146))</f>
        <v/>
      </c>
      <c r="V3147" s="9" t="str">
        <f aca="false">IF(ISBLANK(A3147),"",IF($A3147=V$2,$C3147,V3146))</f>
        <v/>
      </c>
      <c r="W3147" s="9" t="str">
        <f aca="false">IF(ISBLANK(A3147),"",IF($A3147=W$2,$C3147,W3146))</f>
        <v/>
      </c>
    </row>
    <row r="3148" customFormat="false" ht="14.1" hidden="false" customHeight="false" outlineLevel="0" collapsed="false">
      <c r="H3148" s="8" t="n">
        <f aca="false">IF(ISBLANK(D3148),,LEFT(D3148,LEN(D3148)-6)*1)</f>
        <v>0</v>
      </c>
      <c r="I3148" s="9" t="str">
        <f aca="false">IF(ISBLANK(A3148),"",-B3148*C3148)</f>
        <v/>
      </c>
      <c r="J3148" s="9" t="str">
        <f aca="false">IF(ISBLANK(A3148),"",-SUM(I$3:I3148))</f>
        <v/>
      </c>
      <c r="K3148" s="9" t="str">
        <f aca="false">IF(ISBLANK(A3148),"",SUMPRODUCT(O3148:R3148,T3148:W3148)-J3148)</f>
        <v/>
      </c>
      <c r="L3148" s="5" t="str">
        <f aca="false">IF(ISBLANK(A3148),"",K3148/$M$1)</f>
        <v/>
      </c>
      <c r="M3148" s="5" t="str">
        <f aca="false">IF(ISBLANK(A3148),"",K3148/($M$1+SUM(K$3:K3147)))</f>
        <v/>
      </c>
      <c r="N3148" s="0" t="str">
        <f aca="false">IF(ISBLANK(A3148),"",IF(H3149=0,NETWORKDAYS($H$3,H3148,holiday!$B$2:$B$10),IF(DAY(H3148)&lt;DAY(H3149),NETWORKDAYS($H$3,H3148,holiday!$B$2:$B$10),0)))</f>
        <v/>
      </c>
      <c r="O3148" s="0" t="str">
        <f aca="false">IF(ISBLANK(A3148),"",SUMIF($A$3:$A3148,O$2,$B$3:$B3148))</f>
        <v/>
      </c>
      <c r="P3148" s="0" t="str">
        <f aca="false">IF(ISBLANK(A3148),"",SUMIF($A$3:$A3148,P$2,$B$3:$B3148))</f>
        <v/>
      </c>
      <c r="Q3148" s="0" t="str">
        <f aca="false">IF(ISBLANK(A3148),"",SUMIF($A$3:$A3148,Q$2,$B$3:$B3148))</f>
        <v/>
      </c>
      <c r="R3148" s="0" t="str">
        <f aca="false">IF(ISBLANK(A3148),"",SUMIF($A$3:$A3148,R$2,$B$3:$B3148))</f>
        <v/>
      </c>
      <c r="T3148" s="9" t="str">
        <f aca="false">IF(ISBLANK(A3148),"",IF($A3148=T$2,$C3148,T3147))</f>
        <v/>
      </c>
      <c r="U3148" s="9" t="str">
        <f aca="false">IF(ISBLANK(A3148),"",IF($A3148=U$2,$C3148,U3147))</f>
        <v/>
      </c>
      <c r="V3148" s="9" t="str">
        <f aca="false">IF(ISBLANK(A3148),"",IF($A3148=V$2,$C3148,V3147))</f>
        <v/>
      </c>
      <c r="W3148" s="9" t="str">
        <f aca="false">IF(ISBLANK(A3148),"",IF($A3148=W$2,$C3148,W3147))</f>
        <v/>
      </c>
    </row>
    <row r="3149" customFormat="false" ht="14.1" hidden="false" customHeight="false" outlineLevel="0" collapsed="false">
      <c r="H3149" s="8" t="n">
        <f aca="false">IF(ISBLANK(D3149),,LEFT(D3149,LEN(D3149)-6)*1)</f>
        <v>0</v>
      </c>
      <c r="I3149" s="9" t="str">
        <f aca="false">IF(ISBLANK(A3149),"",-B3149*C3149)</f>
        <v/>
      </c>
      <c r="J3149" s="9" t="str">
        <f aca="false">IF(ISBLANK(A3149),"",-SUM(I$3:I3149))</f>
        <v/>
      </c>
      <c r="K3149" s="9" t="str">
        <f aca="false">IF(ISBLANK(A3149),"",SUMPRODUCT(O3149:R3149,T3149:W3149)-J3149)</f>
        <v/>
      </c>
      <c r="L3149" s="5" t="str">
        <f aca="false">IF(ISBLANK(A3149),"",K3149/$M$1)</f>
        <v/>
      </c>
      <c r="M3149" s="5" t="str">
        <f aca="false">IF(ISBLANK(A3149),"",K3149/($M$1+SUM(K$3:K3148)))</f>
        <v/>
      </c>
      <c r="N3149" s="0" t="str">
        <f aca="false">IF(ISBLANK(A3149),"",IF(H3150=0,NETWORKDAYS($H$3,H3149,holiday!$B$2:$B$10),IF(DAY(H3149)&lt;DAY(H3150),NETWORKDAYS($H$3,H3149,holiday!$B$2:$B$10),0)))</f>
        <v/>
      </c>
      <c r="O3149" s="0" t="str">
        <f aca="false">IF(ISBLANK(A3149),"",SUMIF($A$3:$A3149,O$2,$B$3:$B3149))</f>
        <v/>
      </c>
      <c r="P3149" s="0" t="str">
        <f aca="false">IF(ISBLANK(A3149),"",SUMIF($A$3:$A3149,P$2,$B$3:$B3149))</f>
        <v/>
      </c>
      <c r="Q3149" s="0" t="str">
        <f aca="false">IF(ISBLANK(A3149),"",SUMIF($A$3:$A3149,Q$2,$B$3:$B3149))</f>
        <v/>
      </c>
      <c r="R3149" s="0" t="str">
        <f aca="false">IF(ISBLANK(A3149),"",SUMIF($A$3:$A3149,R$2,$B$3:$B3149))</f>
        <v/>
      </c>
      <c r="T3149" s="9" t="str">
        <f aca="false">IF(ISBLANK(A3149),"",IF($A3149=T$2,$C3149,T3148))</f>
        <v/>
      </c>
      <c r="U3149" s="9" t="str">
        <f aca="false">IF(ISBLANK(A3149),"",IF($A3149=U$2,$C3149,U3148))</f>
        <v/>
      </c>
      <c r="V3149" s="9" t="str">
        <f aca="false">IF(ISBLANK(A3149),"",IF($A3149=V$2,$C3149,V3148))</f>
        <v/>
      </c>
      <c r="W3149" s="9" t="str">
        <f aca="false">IF(ISBLANK(A3149),"",IF($A3149=W$2,$C3149,W3148))</f>
        <v/>
      </c>
    </row>
    <row r="3150" customFormat="false" ht="14.1" hidden="false" customHeight="false" outlineLevel="0" collapsed="false">
      <c r="H3150" s="8" t="n">
        <f aca="false">IF(ISBLANK(D3150),,LEFT(D3150,LEN(D3150)-6)*1)</f>
        <v>0</v>
      </c>
      <c r="I3150" s="9" t="str">
        <f aca="false">IF(ISBLANK(A3150),"",-B3150*C3150)</f>
        <v/>
      </c>
      <c r="J3150" s="9" t="str">
        <f aca="false">IF(ISBLANK(A3150),"",-SUM(I$3:I3150))</f>
        <v/>
      </c>
      <c r="K3150" s="9" t="str">
        <f aca="false">IF(ISBLANK(A3150),"",SUMPRODUCT(O3150:R3150,T3150:W3150)-J3150)</f>
        <v/>
      </c>
      <c r="L3150" s="5" t="str">
        <f aca="false">IF(ISBLANK(A3150),"",K3150/$M$1)</f>
        <v/>
      </c>
      <c r="M3150" s="5" t="str">
        <f aca="false">IF(ISBLANK(A3150),"",K3150/($M$1+SUM(K$3:K3149)))</f>
        <v/>
      </c>
      <c r="N3150" s="0" t="str">
        <f aca="false">IF(ISBLANK(A3150),"",IF(H3151=0,NETWORKDAYS($H$3,H3150,holiday!$B$2:$B$10),IF(DAY(H3150)&lt;DAY(H3151),NETWORKDAYS($H$3,H3150,holiday!$B$2:$B$10),0)))</f>
        <v/>
      </c>
      <c r="O3150" s="0" t="str">
        <f aca="false">IF(ISBLANK(A3150),"",SUMIF($A$3:$A3150,O$2,$B$3:$B3150))</f>
        <v/>
      </c>
      <c r="P3150" s="0" t="str">
        <f aca="false">IF(ISBLANK(A3150),"",SUMIF($A$3:$A3150,P$2,$B$3:$B3150))</f>
        <v/>
      </c>
      <c r="Q3150" s="0" t="str">
        <f aca="false">IF(ISBLANK(A3150),"",SUMIF($A$3:$A3150,Q$2,$B$3:$B3150))</f>
        <v/>
      </c>
      <c r="R3150" s="0" t="str">
        <f aca="false">IF(ISBLANK(A3150),"",SUMIF($A$3:$A3150,R$2,$B$3:$B3150))</f>
        <v/>
      </c>
      <c r="T3150" s="9" t="str">
        <f aca="false">IF(ISBLANK(A3150),"",IF($A3150=T$2,$C3150,T3149))</f>
        <v/>
      </c>
      <c r="U3150" s="9" t="str">
        <f aca="false">IF(ISBLANK(A3150),"",IF($A3150=U$2,$C3150,U3149))</f>
        <v/>
      </c>
      <c r="V3150" s="9" t="str">
        <f aca="false">IF(ISBLANK(A3150),"",IF($A3150=V$2,$C3150,V3149))</f>
        <v/>
      </c>
      <c r="W3150" s="9" t="str">
        <f aca="false">IF(ISBLANK(A3150),"",IF($A3150=W$2,$C3150,W3149))</f>
        <v/>
      </c>
    </row>
    <row r="3151" customFormat="false" ht="14.1" hidden="false" customHeight="false" outlineLevel="0" collapsed="false">
      <c r="H3151" s="8" t="n">
        <f aca="false">IF(ISBLANK(D3151),,LEFT(D3151,LEN(D3151)-6)*1)</f>
        <v>0</v>
      </c>
      <c r="I3151" s="9" t="str">
        <f aca="false">IF(ISBLANK(A3151),"",-B3151*C3151)</f>
        <v/>
      </c>
      <c r="J3151" s="9" t="str">
        <f aca="false">IF(ISBLANK(A3151),"",-SUM(I$3:I3151))</f>
        <v/>
      </c>
      <c r="K3151" s="9" t="str">
        <f aca="false">IF(ISBLANK(A3151),"",SUMPRODUCT(O3151:R3151,T3151:W3151)-J3151)</f>
        <v/>
      </c>
      <c r="L3151" s="5" t="str">
        <f aca="false">IF(ISBLANK(A3151),"",K3151/$M$1)</f>
        <v/>
      </c>
      <c r="M3151" s="5" t="str">
        <f aca="false">IF(ISBLANK(A3151),"",K3151/($M$1+SUM(K$3:K3150)))</f>
        <v/>
      </c>
      <c r="N3151" s="0" t="str">
        <f aca="false">IF(ISBLANK(A3151),"",IF(H3152=0,NETWORKDAYS($H$3,H3151,holiday!$B$2:$B$10),IF(DAY(H3151)&lt;DAY(H3152),NETWORKDAYS($H$3,H3151,holiday!$B$2:$B$10),0)))</f>
        <v/>
      </c>
      <c r="O3151" s="0" t="str">
        <f aca="false">IF(ISBLANK(A3151),"",SUMIF($A$3:$A3151,O$2,$B$3:$B3151))</f>
        <v/>
      </c>
      <c r="P3151" s="0" t="str">
        <f aca="false">IF(ISBLANK(A3151),"",SUMIF($A$3:$A3151,P$2,$B$3:$B3151))</f>
        <v/>
      </c>
      <c r="Q3151" s="0" t="str">
        <f aca="false">IF(ISBLANK(A3151),"",SUMIF($A$3:$A3151,Q$2,$B$3:$B3151))</f>
        <v/>
      </c>
      <c r="R3151" s="0" t="str">
        <f aca="false">IF(ISBLANK(A3151),"",SUMIF($A$3:$A3151,R$2,$B$3:$B3151))</f>
        <v/>
      </c>
      <c r="T3151" s="9" t="str">
        <f aca="false">IF(ISBLANK(A3151),"",IF($A3151=T$2,$C3151,T3150))</f>
        <v/>
      </c>
      <c r="U3151" s="9" t="str">
        <f aca="false">IF(ISBLANK(A3151),"",IF($A3151=U$2,$C3151,U3150))</f>
        <v/>
      </c>
      <c r="V3151" s="9" t="str">
        <f aca="false">IF(ISBLANK(A3151),"",IF($A3151=V$2,$C3151,V3150))</f>
        <v/>
      </c>
      <c r="W3151" s="9" t="str">
        <f aca="false">IF(ISBLANK(A3151),"",IF($A3151=W$2,$C3151,W3150))</f>
        <v/>
      </c>
    </row>
    <row r="3152" customFormat="false" ht="14.1" hidden="false" customHeight="false" outlineLevel="0" collapsed="false">
      <c r="H3152" s="8" t="n">
        <f aca="false">IF(ISBLANK(D3152),,LEFT(D3152,LEN(D3152)-6)*1)</f>
        <v>0</v>
      </c>
      <c r="I3152" s="9" t="str">
        <f aca="false">IF(ISBLANK(A3152),"",-B3152*C3152)</f>
        <v/>
      </c>
      <c r="J3152" s="9" t="str">
        <f aca="false">IF(ISBLANK(A3152),"",-SUM(I$3:I3152))</f>
        <v/>
      </c>
      <c r="K3152" s="9" t="str">
        <f aca="false">IF(ISBLANK(A3152),"",SUMPRODUCT(O3152:R3152,T3152:W3152)-J3152)</f>
        <v/>
      </c>
      <c r="L3152" s="5" t="str">
        <f aca="false">IF(ISBLANK(A3152),"",K3152/$M$1)</f>
        <v/>
      </c>
      <c r="M3152" s="5" t="str">
        <f aca="false">IF(ISBLANK(A3152),"",K3152/($M$1+SUM(K$3:K3151)))</f>
        <v/>
      </c>
      <c r="N3152" s="0" t="str">
        <f aca="false">IF(ISBLANK(A3152),"",IF(H3153=0,NETWORKDAYS($H$3,H3152,holiday!$B$2:$B$10),IF(DAY(H3152)&lt;DAY(H3153),NETWORKDAYS($H$3,H3152,holiday!$B$2:$B$10),0)))</f>
        <v/>
      </c>
      <c r="O3152" s="0" t="str">
        <f aca="false">IF(ISBLANK(A3152),"",SUMIF($A$3:$A3152,O$2,$B$3:$B3152))</f>
        <v/>
      </c>
      <c r="P3152" s="0" t="str">
        <f aca="false">IF(ISBLANK(A3152),"",SUMIF($A$3:$A3152,P$2,$B$3:$B3152))</f>
        <v/>
      </c>
      <c r="Q3152" s="0" t="str">
        <f aca="false">IF(ISBLANK(A3152),"",SUMIF($A$3:$A3152,Q$2,$B$3:$B3152))</f>
        <v/>
      </c>
      <c r="R3152" s="0" t="str">
        <f aca="false">IF(ISBLANK(A3152),"",SUMIF($A$3:$A3152,R$2,$B$3:$B3152))</f>
        <v/>
      </c>
      <c r="T3152" s="9" t="str">
        <f aca="false">IF(ISBLANK(A3152),"",IF($A3152=T$2,$C3152,T3151))</f>
        <v/>
      </c>
      <c r="U3152" s="9" t="str">
        <f aca="false">IF(ISBLANK(A3152),"",IF($A3152=U$2,$C3152,U3151))</f>
        <v/>
      </c>
      <c r="V3152" s="9" t="str">
        <f aca="false">IF(ISBLANK(A3152),"",IF($A3152=V$2,$C3152,V3151))</f>
        <v/>
      </c>
      <c r="W3152" s="9" t="str">
        <f aca="false">IF(ISBLANK(A3152),"",IF($A3152=W$2,$C3152,W3151))</f>
        <v/>
      </c>
    </row>
    <row r="3153" customFormat="false" ht="14.1" hidden="false" customHeight="false" outlineLevel="0" collapsed="false">
      <c r="H3153" s="8" t="n">
        <f aca="false">IF(ISBLANK(D3153),,LEFT(D3153,LEN(D3153)-6)*1)</f>
        <v>0</v>
      </c>
      <c r="I3153" s="9" t="str">
        <f aca="false">IF(ISBLANK(A3153),"",-B3153*C3153)</f>
        <v/>
      </c>
      <c r="J3153" s="9" t="str">
        <f aca="false">IF(ISBLANK(A3153),"",-SUM(I$3:I3153))</f>
        <v/>
      </c>
      <c r="K3153" s="9" t="str">
        <f aca="false">IF(ISBLANK(A3153),"",SUMPRODUCT(O3153:R3153,T3153:W3153)-J3153)</f>
        <v/>
      </c>
      <c r="L3153" s="5" t="str">
        <f aca="false">IF(ISBLANK(A3153),"",K3153/$M$1)</f>
        <v/>
      </c>
      <c r="M3153" s="5" t="str">
        <f aca="false">IF(ISBLANK(A3153),"",K3153/($M$1+SUM(K$3:K3152)))</f>
        <v/>
      </c>
      <c r="N3153" s="0" t="str">
        <f aca="false">IF(ISBLANK(A3153),"",IF(H3154=0,NETWORKDAYS($H$3,H3153,holiday!$B$2:$B$10),IF(DAY(H3153)&lt;DAY(H3154),NETWORKDAYS($H$3,H3153,holiday!$B$2:$B$10),0)))</f>
        <v/>
      </c>
      <c r="O3153" s="0" t="str">
        <f aca="false">IF(ISBLANK(A3153),"",SUMIF($A$3:$A3153,O$2,$B$3:$B3153))</f>
        <v/>
      </c>
      <c r="P3153" s="0" t="str">
        <f aca="false">IF(ISBLANK(A3153),"",SUMIF($A$3:$A3153,P$2,$B$3:$B3153))</f>
        <v/>
      </c>
      <c r="Q3153" s="0" t="str">
        <f aca="false">IF(ISBLANK(A3153),"",SUMIF($A$3:$A3153,Q$2,$B$3:$B3153))</f>
        <v/>
      </c>
      <c r="R3153" s="0" t="str">
        <f aca="false">IF(ISBLANK(A3153),"",SUMIF($A$3:$A3153,R$2,$B$3:$B3153))</f>
        <v/>
      </c>
      <c r="T3153" s="9" t="str">
        <f aca="false">IF(ISBLANK(A3153),"",IF($A3153=T$2,$C3153,T3152))</f>
        <v/>
      </c>
      <c r="U3153" s="9" t="str">
        <f aca="false">IF(ISBLANK(A3153),"",IF($A3153=U$2,$C3153,U3152))</f>
        <v/>
      </c>
      <c r="V3153" s="9" t="str">
        <f aca="false">IF(ISBLANK(A3153),"",IF($A3153=V$2,$C3153,V3152))</f>
        <v/>
      </c>
      <c r="W3153" s="9" t="str">
        <f aca="false">IF(ISBLANK(A3153),"",IF($A3153=W$2,$C3153,W3152))</f>
        <v/>
      </c>
    </row>
    <row r="3154" customFormat="false" ht="14.1" hidden="false" customHeight="false" outlineLevel="0" collapsed="false">
      <c r="H3154" s="8" t="n">
        <f aca="false">IF(ISBLANK(D3154),,LEFT(D3154,LEN(D3154)-6)*1)</f>
        <v>0</v>
      </c>
      <c r="I3154" s="9" t="str">
        <f aca="false">IF(ISBLANK(A3154),"",-B3154*C3154)</f>
        <v/>
      </c>
      <c r="J3154" s="9" t="str">
        <f aca="false">IF(ISBLANK(A3154),"",-SUM(I$3:I3154))</f>
        <v/>
      </c>
      <c r="K3154" s="9" t="str">
        <f aca="false">IF(ISBLANK(A3154),"",SUMPRODUCT(O3154:R3154,T3154:W3154)-J3154)</f>
        <v/>
      </c>
      <c r="L3154" s="5" t="str">
        <f aca="false">IF(ISBLANK(A3154),"",K3154/$M$1)</f>
        <v/>
      </c>
      <c r="M3154" s="5" t="str">
        <f aca="false">IF(ISBLANK(A3154),"",K3154/($M$1+SUM(K$3:K3153)))</f>
        <v/>
      </c>
      <c r="N3154" s="0" t="str">
        <f aca="false">IF(ISBLANK(A3154),"",IF(H3155=0,NETWORKDAYS($H$3,H3154,holiday!$B$2:$B$10),IF(DAY(H3154)&lt;DAY(H3155),NETWORKDAYS($H$3,H3154,holiday!$B$2:$B$10),0)))</f>
        <v/>
      </c>
      <c r="O3154" s="0" t="str">
        <f aca="false">IF(ISBLANK(A3154),"",SUMIF($A$3:$A3154,O$2,$B$3:$B3154))</f>
        <v/>
      </c>
      <c r="P3154" s="0" t="str">
        <f aca="false">IF(ISBLANK(A3154),"",SUMIF($A$3:$A3154,P$2,$B$3:$B3154))</f>
        <v/>
      </c>
      <c r="Q3154" s="0" t="str">
        <f aca="false">IF(ISBLANK(A3154),"",SUMIF($A$3:$A3154,Q$2,$B$3:$B3154))</f>
        <v/>
      </c>
      <c r="R3154" s="0" t="str">
        <f aca="false">IF(ISBLANK(A3154),"",SUMIF($A$3:$A3154,R$2,$B$3:$B3154))</f>
        <v/>
      </c>
      <c r="T3154" s="9" t="str">
        <f aca="false">IF(ISBLANK(A3154),"",IF($A3154=T$2,$C3154,T3153))</f>
        <v/>
      </c>
      <c r="U3154" s="9" t="str">
        <f aca="false">IF(ISBLANK(A3154),"",IF($A3154=U$2,$C3154,U3153))</f>
        <v/>
      </c>
      <c r="V3154" s="9" t="str">
        <f aca="false">IF(ISBLANK(A3154),"",IF($A3154=V$2,$C3154,V3153))</f>
        <v/>
      </c>
      <c r="W3154" s="9" t="str">
        <f aca="false">IF(ISBLANK(A3154),"",IF($A3154=W$2,$C3154,W3153))</f>
        <v/>
      </c>
    </row>
    <row r="3155" customFormat="false" ht="14.1" hidden="false" customHeight="false" outlineLevel="0" collapsed="false">
      <c r="H3155" s="8" t="n">
        <f aca="false">IF(ISBLANK(D3155),,LEFT(D3155,LEN(D3155)-6)*1)</f>
        <v>0</v>
      </c>
      <c r="I3155" s="9" t="str">
        <f aca="false">IF(ISBLANK(A3155),"",-B3155*C3155)</f>
        <v/>
      </c>
      <c r="J3155" s="9" t="str">
        <f aca="false">IF(ISBLANK(A3155),"",-SUM(I$3:I3155))</f>
        <v/>
      </c>
      <c r="K3155" s="9" t="str">
        <f aca="false">IF(ISBLANK(A3155),"",SUMPRODUCT(O3155:R3155,T3155:W3155)-J3155)</f>
        <v/>
      </c>
      <c r="L3155" s="5" t="str">
        <f aca="false">IF(ISBLANK(A3155),"",K3155/$M$1)</f>
        <v/>
      </c>
      <c r="M3155" s="5" t="str">
        <f aca="false">IF(ISBLANK(A3155),"",K3155/($M$1+SUM(K$3:K3154)))</f>
        <v/>
      </c>
      <c r="N3155" s="0" t="str">
        <f aca="false">IF(ISBLANK(A3155),"",IF(H3156=0,NETWORKDAYS($H$3,H3155,holiday!$B$2:$B$10),IF(DAY(H3155)&lt;DAY(H3156),NETWORKDAYS($H$3,H3155,holiday!$B$2:$B$10),0)))</f>
        <v/>
      </c>
      <c r="O3155" s="0" t="str">
        <f aca="false">IF(ISBLANK(A3155),"",SUMIF($A$3:$A3155,O$2,$B$3:$B3155))</f>
        <v/>
      </c>
      <c r="P3155" s="0" t="str">
        <f aca="false">IF(ISBLANK(A3155),"",SUMIF($A$3:$A3155,P$2,$B$3:$B3155))</f>
        <v/>
      </c>
      <c r="Q3155" s="0" t="str">
        <f aca="false">IF(ISBLANK(A3155),"",SUMIF($A$3:$A3155,Q$2,$B$3:$B3155))</f>
        <v/>
      </c>
      <c r="R3155" s="0" t="str">
        <f aca="false">IF(ISBLANK(A3155),"",SUMIF($A$3:$A3155,R$2,$B$3:$B3155))</f>
        <v/>
      </c>
      <c r="T3155" s="9" t="str">
        <f aca="false">IF(ISBLANK(A3155),"",IF($A3155=T$2,$C3155,T3154))</f>
        <v/>
      </c>
      <c r="U3155" s="9" t="str">
        <f aca="false">IF(ISBLANK(A3155),"",IF($A3155=U$2,$C3155,U3154))</f>
        <v/>
      </c>
      <c r="V3155" s="9" t="str">
        <f aca="false">IF(ISBLANK(A3155),"",IF($A3155=V$2,$C3155,V3154))</f>
        <v/>
      </c>
      <c r="W3155" s="9" t="str">
        <f aca="false">IF(ISBLANK(A3155),"",IF($A3155=W$2,$C3155,W3154))</f>
        <v/>
      </c>
    </row>
    <row r="3156" customFormat="false" ht="14.1" hidden="false" customHeight="false" outlineLevel="0" collapsed="false">
      <c r="H3156" s="8" t="n">
        <f aca="false">IF(ISBLANK(D3156),,LEFT(D3156,LEN(D3156)-6)*1)</f>
        <v>0</v>
      </c>
      <c r="I3156" s="9" t="str">
        <f aca="false">IF(ISBLANK(A3156),"",-B3156*C3156)</f>
        <v/>
      </c>
      <c r="J3156" s="9" t="str">
        <f aca="false">IF(ISBLANK(A3156),"",-SUM(I$3:I3156))</f>
        <v/>
      </c>
      <c r="K3156" s="9" t="str">
        <f aca="false">IF(ISBLANK(A3156),"",SUMPRODUCT(O3156:R3156,T3156:W3156)-J3156)</f>
        <v/>
      </c>
      <c r="L3156" s="5" t="str">
        <f aca="false">IF(ISBLANK(A3156),"",K3156/$M$1)</f>
        <v/>
      </c>
      <c r="M3156" s="5" t="str">
        <f aca="false">IF(ISBLANK(A3156),"",K3156/($M$1+SUM(K$3:K3155)))</f>
        <v/>
      </c>
      <c r="N3156" s="0" t="str">
        <f aca="false">IF(ISBLANK(A3156),"",IF(H3157=0,NETWORKDAYS($H$3,H3156,holiday!$B$2:$B$10),IF(DAY(H3156)&lt;DAY(H3157),NETWORKDAYS($H$3,H3156,holiday!$B$2:$B$10),0)))</f>
        <v/>
      </c>
      <c r="O3156" s="0" t="str">
        <f aca="false">IF(ISBLANK(A3156),"",SUMIF($A$3:$A3156,O$2,$B$3:$B3156))</f>
        <v/>
      </c>
      <c r="P3156" s="0" t="str">
        <f aca="false">IF(ISBLANK(A3156),"",SUMIF($A$3:$A3156,P$2,$B$3:$B3156))</f>
        <v/>
      </c>
      <c r="Q3156" s="0" t="str">
        <f aca="false">IF(ISBLANK(A3156),"",SUMIF($A$3:$A3156,Q$2,$B$3:$B3156))</f>
        <v/>
      </c>
      <c r="R3156" s="0" t="str">
        <f aca="false">IF(ISBLANK(A3156),"",SUMIF($A$3:$A3156,R$2,$B$3:$B3156))</f>
        <v/>
      </c>
      <c r="T3156" s="9" t="str">
        <f aca="false">IF(ISBLANK(A3156),"",IF($A3156=T$2,$C3156,T3155))</f>
        <v/>
      </c>
      <c r="U3156" s="9" t="str">
        <f aca="false">IF(ISBLANK(A3156),"",IF($A3156=U$2,$C3156,U3155))</f>
        <v/>
      </c>
      <c r="V3156" s="9" t="str">
        <f aca="false">IF(ISBLANK(A3156),"",IF($A3156=V$2,$C3156,V3155))</f>
        <v/>
      </c>
      <c r="W3156" s="9" t="str">
        <f aca="false">IF(ISBLANK(A3156),"",IF($A3156=W$2,$C3156,W3155))</f>
        <v/>
      </c>
    </row>
    <row r="3157" customFormat="false" ht="14.1" hidden="false" customHeight="false" outlineLevel="0" collapsed="false">
      <c r="H3157" s="8" t="n">
        <f aca="false">IF(ISBLANK(D3157),,LEFT(D3157,LEN(D3157)-6)*1)</f>
        <v>0</v>
      </c>
      <c r="I3157" s="9" t="str">
        <f aca="false">IF(ISBLANK(A3157),"",-B3157*C3157)</f>
        <v/>
      </c>
      <c r="J3157" s="9" t="str">
        <f aca="false">IF(ISBLANK(A3157),"",-SUM(I$3:I3157))</f>
        <v/>
      </c>
      <c r="K3157" s="9" t="str">
        <f aca="false">IF(ISBLANK(A3157),"",SUMPRODUCT(O3157:R3157,T3157:W3157)-J3157)</f>
        <v/>
      </c>
      <c r="L3157" s="5" t="str">
        <f aca="false">IF(ISBLANK(A3157),"",K3157/$M$1)</f>
        <v/>
      </c>
      <c r="M3157" s="5" t="str">
        <f aca="false">IF(ISBLANK(A3157),"",K3157/($M$1+SUM(K$3:K3156)))</f>
        <v/>
      </c>
      <c r="N3157" s="0" t="str">
        <f aca="false">IF(ISBLANK(A3157),"",IF(H3158=0,NETWORKDAYS($H$3,H3157,holiday!$B$2:$B$10),IF(DAY(H3157)&lt;DAY(H3158),NETWORKDAYS($H$3,H3157,holiday!$B$2:$B$10),0)))</f>
        <v/>
      </c>
      <c r="O3157" s="0" t="str">
        <f aca="false">IF(ISBLANK(A3157),"",SUMIF($A$3:$A3157,O$2,$B$3:$B3157))</f>
        <v/>
      </c>
      <c r="P3157" s="0" t="str">
        <f aca="false">IF(ISBLANK(A3157),"",SUMIF($A$3:$A3157,P$2,$B$3:$B3157))</f>
        <v/>
      </c>
      <c r="Q3157" s="0" t="str">
        <f aca="false">IF(ISBLANK(A3157),"",SUMIF($A$3:$A3157,Q$2,$B$3:$B3157))</f>
        <v/>
      </c>
      <c r="R3157" s="0" t="str">
        <f aca="false">IF(ISBLANK(A3157),"",SUMIF($A$3:$A3157,R$2,$B$3:$B3157))</f>
        <v/>
      </c>
      <c r="T3157" s="9" t="str">
        <f aca="false">IF(ISBLANK(A3157),"",IF($A3157=T$2,$C3157,T3156))</f>
        <v/>
      </c>
      <c r="U3157" s="9" t="str">
        <f aca="false">IF(ISBLANK(A3157),"",IF($A3157=U$2,$C3157,U3156))</f>
        <v/>
      </c>
      <c r="V3157" s="9" t="str">
        <f aca="false">IF(ISBLANK(A3157),"",IF($A3157=V$2,$C3157,V3156))</f>
        <v/>
      </c>
      <c r="W3157" s="9" t="str">
        <f aca="false">IF(ISBLANK(A3157),"",IF($A3157=W$2,$C3157,W3156))</f>
        <v/>
      </c>
    </row>
    <row r="3158" customFormat="false" ht="14.1" hidden="false" customHeight="false" outlineLevel="0" collapsed="false">
      <c r="H3158" s="8" t="n">
        <f aca="false">IF(ISBLANK(D3158),,LEFT(D3158,LEN(D3158)-6)*1)</f>
        <v>0</v>
      </c>
      <c r="I3158" s="9" t="str">
        <f aca="false">IF(ISBLANK(A3158),"",-B3158*C3158)</f>
        <v/>
      </c>
      <c r="J3158" s="9" t="str">
        <f aca="false">IF(ISBLANK(A3158),"",-SUM(I$3:I3158))</f>
        <v/>
      </c>
      <c r="K3158" s="9" t="str">
        <f aca="false">IF(ISBLANK(A3158),"",SUMPRODUCT(O3158:R3158,T3158:W3158)-J3158)</f>
        <v/>
      </c>
      <c r="L3158" s="5" t="str">
        <f aca="false">IF(ISBLANK(A3158),"",K3158/$M$1)</f>
        <v/>
      </c>
      <c r="M3158" s="5" t="str">
        <f aca="false">IF(ISBLANK(A3158),"",K3158/($M$1+SUM(K$3:K3157)))</f>
        <v/>
      </c>
      <c r="N3158" s="0" t="str">
        <f aca="false">IF(ISBLANK(A3158),"",IF(H3159=0,NETWORKDAYS($H$3,H3158,holiday!$B$2:$B$10),IF(DAY(H3158)&lt;DAY(H3159),NETWORKDAYS($H$3,H3158,holiday!$B$2:$B$10),0)))</f>
        <v/>
      </c>
      <c r="O3158" s="0" t="str">
        <f aca="false">IF(ISBLANK(A3158),"",SUMIF($A$3:$A3158,O$2,$B$3:$B3158))</f>
        <v/>
      </c>
      <c r="P3158" s="0" t="str">
        <f aca="false">IF(ISBLANK(A3158),"",SUMIF($A$3:$A3158,P$2,$B$3:$B3158))</f>
        <v/>
      </c>
      <c r="Q3158" s="0" t="str">
        <f aca="false">IF(ISBLANK(A3158),"",SUMIF($A$3:$A3158,Q$2,$B$3:$B3158))</f>
        <v/>
      </c>
      <c r="R3158" s="0" t="str">
        <f aca="false">IF(ISBLANK(A3158),"",SUMIF($A$3:$A3158,R$2,$B$3:$B3158))</f>
        <v/>
      </c>
      <c r="T3158" s="9" t="str">
        <f aca="false">IF(ISBLANK(A3158),"",IF($A3158=T$2,$C3158,T3157))</f>
        <v/>
      </c>
      <c r="U3158" s="9" t="str">
        <f aca="false">IF(ISBLANK(A3158),"",IF($A3158=U$2,$C3158,U3157))</f>
        <v/>
      </c>
      <c r="V3158" s="9" t="str">
        <f aca="false">IF(ISBLANK(A3158),"",IF($A3158=V$2,$C3158,V3157))</f>
        <v/>
      </c>
      <c r="W3158" s="9" t="str">
        <f aca="false">IF(ISBLANK(A3158),"",IF($A3158=W$2,$C3158,W3157))</f>
        <v/>
      </c>
    </row>
    <row r="3159" customFormat="false" ht="14.1" hidden="false" customHeight="false" outlineLevel="0" collapsed="false">
      <c r="H3159" s="8" t="n">
        <f aca="false">IF(ISBLANK(D3159),,LEFT(D3159,LEN(D3159)-6)*1)</f>
        <v>0</v>
      </c>
      <c r="I3159" s="9" t="str">
        <f aca="false">IF(ISBLANK(A3159),"",-B3159*C3159)</f>
        <v/>
      </c>
      <c r="J3159" s="9" t="str">
        <f aca="false">IF(ISBLANK(A3159),"",-SUM(I$3:I3159))</f>
        <v/>
      </c>
      <c r="K3159" s="9" t="str">
        <f aca="false">IF(ISBLANK(A3159),"",SUMPRODUCT(O3159:R3159,T3159:W3159)-J3159)</f>
        <v/>
      </c>
      <c r="L3159" s="5" t="str">
        <f aca="false">IF(ISBLANK(A3159),"",K3159/$M$1)</f>
        <v/>
      </c>
      <c r="M3159" s="5" t="str">
        <f aca="false">IF(ISBLANK(A3159),"",K3159/($M$1+SUM(K$3:K3158)))</f>
        <v/>
      </c>
      <c r="N3159" s="0" t="str">
        <f aca="false">IF(ISBLANK(A3159),"",IF(H3160=0,NETWORKDAYS($H$3,H3159,holiday!$B$2:$B$10),IF(DAY(H3159)&lt;DAY(H3160),NETWORKDAYS($H$3,H3159,holiday!$B$2:$B$10),0)))</f>
        <v/>
      </c>
      <c r="O3159" s="0" t="str">
        <f aca="false">IF(ISBLANK(A3159),"",SUMIF($A$3:$A3159,O$2,$B$3:$B3159))</f>
        <v/>
      </c>
      <c r="P3159" s="0" t="str">
        <f aca="false">IF(ISBLANK(A3159),"",SUMIF($A$3:$A3159,P$2,$B$3:$B3159))</f>
        <v/>
      </c>
      <c r="Q3159" s="0" t="str">
        <f aca="false">IF(ISBLANK(A3159),"",SUMIF($A$3:$A3159,Q$2,$B$3:$B3159))</f>
        <v/>
      </c>
      <c r="R3159" s="0" t="str">
        <f aca="false">IF(ISBLANK(A3159),"",SUMIF($A$3:$A3159,R$2,$B$3:$B3159))</f>
        <v/>
      </c>
      <c r="T3159" s="9" t="str">
        <f aca="false">IF(ISBLANK(A3159),"",IF($A3159=T$2,$C3159,T3158))</f>
        <v/>
      </c>
      <c r="U3159" s="9" t="str">
        <f aca="false">IF(ISBLANK(A3159),"",IF($A3159=U$2,$C3159,U3158))</f>
        <v/>
      </c>
      <c r="V3159" s="9" t="str">
        <f aca="false">IF(ISBLANK(A3159),"",IF($A3159=V$2,$C3159,V3158))</f>
        <v/>
      </c>
      <c r="W3159" s="9" t="str">
        <f aca="false">IF(ISBLANK(A3159),"",IF($A3159=W$2,$C3159,W3158))</f>
        <v/>
      </c>
    </row>
    <row r="3160" customFormat="false" ht="14.1" hidden="false" customHeight="false" outlineLevel="0" collapsed="false">
      <c r="H3160" s="8" t="n">
        <f aca="false">IF(ISBLANK(D3160),,LEFT(D3160,LEN(D3160)-6)*1)</f>
        <v>0</v>
      </c>
      <c r="I3160" s="9" t="str">
        <f aca="false">IF(ISBLANK(A3160),"",-B3160*C3160)</f>
        <v/>
      </c>
      <c r="J3160" s="9" t="str">
        <f aca="false">IF(ISBLANK(A3160),"",-SUM(I$3:I3160))</f>
        <v/>
      </c>
      <c r="K3160" s="9" t="str">
        <f aca="false">IF(ISBLANK(A3160),"",SUMPRODUCT(O3160:R3160,T3160:W3160)-J3160)</f>
        <v/>
      </c>
      <c r="L3160" s="5" t="str">
        <f aca="false">IF(ISBLANK(A3160),"",K3160/$M$1)</f>
        <v/>
      </c>
      <c r="M3160" s="5" t="str">
        <f aca="false">IF(ISBLANK(A3160),"",K3160/($M$1+SUM(K$3:K3159)))</f>
        <v/>
      </c>
      <c r="N3160" s="0" t="str">
        <f aca="false">IF(ISBLANK(A3160),"",IF(H3161=0,NETWORKDAYS($H$3,H3160,holiday!$B$2:$B$10),IF(DAY(H3160)&lt;DAY(H3161),NETWORKDAYS($H$3,H3160,holiday!$B$2:$B$10),0)))</f>
        <v/>
      </c>
      <c r="O3160" s="0" t="str">
        <f aca="false">IF(ISBLANK(A3160),"",SUMIF($A$3:$A3160,O$2,$B$3:$B3160))</f>
        <v/>
      </c>
      <c r="P3160" s="0" t="str">
        <f aca="false">IF(ISBLANK(A3160),"",SUMIF($A$3:$A3160,P$2,$B$3:$B3160))</f>
        <v/>
      </c>
      <c r="Q3160" s="0" t="str">
        <f aca="false">IF(ISBLANK(A3160),"",SUMIF($A$3:$A3160,Q$2,$B$3:$B3160))</f>
        <v/>
      </c>
      <c r="R3160" s="0" t="str">
        <f aca="false">IF(ISBLANK(A3160),"",SUMIF($A$3:$A3160,R$2,$B$3:$B3160))</f>
        <v/>
      </c>
      <c r="T3160" s="9" t="str">
        <f aca="false">IF(ISBLANK(A3160),"",IF($A3160=T$2,$C3160,T3159))</f>
        <v/>
      </c>
      <c r="U3160" s="9" t="str">
        <f aca="false">IF(ISBLANK(A3160),"",IF($A3160=U$2,$C3160,U3159))</f>
        <v/>
      </c>
      <c r="V3160" s="9" t="str">
        <f aca="false">IF(ISBLANK(A3160),"",IF($A3160=V$2,$C3160,V3159))</f>
        <v/>
      </c>
      <c r="W3160" s="9" t="str">
        <f aca="false">IF(ISBLANK(A3160),"",IF($A3160=W$2,$C3160,W3159))</f>
        <v/>
      </c>
    </row>
    <row r="3161" customFormat="false" ht="14.1" hidden="false" customHeight="false" outlineLevel="0" collapsed="false">
      <c r="H3161" s="8" t="n">
        <f aca="false">IF(ISBLANK(D3161),,LEFT(D3161,LEN(D3161)-6)*1)</f>
        <v>0</v>
      </c>
      <c r="I3161" s="9" t="str">
        <f aca="false">IF(ISBLANK(A3161),"",-B3161*C3161)</f>
        <v/>
      </c>
      <c r="J3161" s="9" t="str">
        <f aca="false">IF(ISBLANK(A3161),"",-SUM(I$3:I3161))</f>
        <v/>
      </c>
      <c r="K3161" s="9" t="str">
        <f aca="false">IF(ISBLANK(A3161),"",SUMPRODUCT(O3161:R3161,T3161:W3161)-J3161)</f>
        <v/>
      </c>
      <c r="L3161" s="5" t="str">
        <f aca="false">IF(ISBLANK(A3161),"",K3161/$M$1)</f>
        <v/>
      </c>
      <c r="M3161" s="5" t="str">
        <f aca="false">IF(ISBLANK(A3161),"",K3161/($M$1+SUM(K$3:K3160)))</f>
        <v/>
      </c>
      <c r="N3161" s="0" t="str">
        <f aca="false">IF(ISBLANK(A3161),"",IF(H3162=0,NETWORKDAYS($H$3,H3161,holiday!$B$2:$B$10),IF(DAY(H3161)&lt;DAY(H3162),NETWORKDAYS($H$3,H3161,holiday!$B$2:$B$10),0)))</f>
        <v/>
      </c>
      <c r="O3161" s="0" t="str">
        <f aca="false">IF(ISBLANK(A3161),"",SUMIF($A$3:$A3161,O$2,$B$3:$B3161))</f>
        <v/>
      </c>
      <c r="P3161" s="0" t="str">
        <f aca="false">IF(ISBLANK(A3161),"",SUMIF($A$3:$A3161,P$2,$B$3:$B3161))</f>
        <v/>
      </c>
      <c r="Q3161" s="0" t="str">
        <f aca="false">IF(ISBLANK(A3161),"",SUMIF($A$3:$A3161,Q$2,$B$3:$B3161))</f>
        <v/>
      </c>
      <c r="R3161" s="0" t="str">
        <f aca="false">IF(ISBLANK(A3161),"",SUMIF($A$3:$A3161,R$2,$B$3:$B3161))</f>
        <v/>
      </c>
      <c r="T3161" s="9" t="str">
        <f aca="false">IF(ISBLANK(A3161),"",IF($A3161=T$2,$C3161,T3160))</f>
        <v/>
      </c>
      <c r="U3161" s="9" t="str">
        <f aca="false">IF(ISBLANK(A3161),"",IF($A3161=U$2,$C3161,U3160))</f>
        <v/>
      </c>
      <c r="V3161" s="9" t="str">
        <f aca="false">IF(ISBLANK(A3161),"",IF($A3161=V$2,$C3161,V3160))</f>
        <v/>
      </c>
      <c r="W3161" s="9" t="str">
        <f aca="false">IF(ISBLANK(A3161),"",IF($A3161=W$2,$C3161,W3160))</f>
        <v/>
      </c>
    </row>
    <row r="3162" customFormat="false" ht="14.1" hidden="false" customHeight="false" outlineLevel="0" collapsed="false">
      <c r="H3162" s="8" t="n">
        <f aca="false">IF(ISBLANK(D3162),,LEFT(D3162,LEN(D3162)-6)*1)</f>
        <v>0</v>
      </c>
      <c r="I3162" s="9" t="str">
        <f aca="false">IF(ISBLANK(A3162),"",-B3162*C3162)</f>
        <v/>
      </c>
      <c r="J3162" s="9" t="str">
        <f aca="false">IF(ISBLANK(A3162),"",-SUM(I$3:I3162))</f>
        <v/>
      </c>
      <c r="K3162" s="9" t="str">
        <f aca="false">IF(ISBLANK(A3162),"",SUMPRODUCT(O3162:R3162,T3162:W3162)-J3162)</f>
        <v/>
      </c>
      <c r="L3162" s="5" t="str">
        <f aca="false">IF(ISBLANK(A3162),"",K3162/$M$1)</f>
        <v/>
      </c>
      <c r="M3162" s="5" t="str">
        <f aca="false">IF(ISBLANK(A3162),"",K3162/($M$1+SUM(K$3:K3161)))</f>
        <v/>
      </c>
      <c r="N3162" s="0" t="str">
        <f aca="false">IF(ISBLANK(A3162),"",IF(H3163=0,NETWORKDAYS($H$3,H3162,holiday!$B$2:$B$10),IF(DAY(H3162)&lt;DAY(H3163),NETWORKDAYS($H$3,H3162,holiday!$B$2:$B$10),0)))</f>
        <v/>
      </c>
      <c r="O3162" s="0" t="str">
        <f aca="false">IF(ISBLANK(A3162),"",SUMIF($A$3:$A3162,O$2,$B$3:$B3162))</f>
        <v/>
      </c>
      <c r="P3162" s="0" t="str">
        <f aca="false">IF(ISBLANK(A3162),"",SUMIF($A$3:$A3162,P$2,$B$3:$B3162))</f>
        <v/>
      </c>
      <c r="Q3162" s="0" t="str">
        <f aca="false">IF(ISBLANK(A3162),"",SUMIF($A$3:$A3162,Q$2,$B$3:$B3162))</f>
        <v/>
      </c>
      <c r="R3162" s="0" t="str">
        <f aca="false">IF(ISBLANK(A3162),"",SUMIF($A$3:$A3162,R$2,$B$3:$B3162))</f>
        <v/>
      </c>
      <c r="T3162" s="9" t="str">
        <f aca="false">IF(ISBLANK(A3162),"",IF($A3162=T$2,$C3162,T3161))</f>
        <v/>
      </c>
      <c r="U3162" s="9" t="str">
        <f aca="false">IF(ISBLANK(A3162),"",IF($A3162=U$2,$C3162,U3161))</f>
        <v/>
      </c>
      <c r="V3162" s="9" t="str">
        <f aca="false">IF(ISBLANK(A3162),"",IF($A3162=V$2,$C3162,V3161))</f>
        <v/>
      </c>
      <c r="W3162" s="9" t="str">
        <f aca="false">IF(ISBLANK(A3162),"",IF($A3162=W$2,$C3162,W3161))</f>
        <v/>
      </c>
    </row>
    <row r="3163" customFormat="false" ht="14.1" hidden="false" customHeight="false" outlineLevel="0" collapsed="false">
      <c r="H3163" s="8" t="n">
        <f aca="false">IF(ISBLANK(D3163),,LEFT(D3163,LEN(D3163)-6)*1)</f>
        <v>0</v>
      </c>
      <c r="I3163" s="9" t="str">
        <f aca="false">IF(ISBLANK(A3163),"",-B3163*C3163)</f>
        <v/>
      </c>
      <c r="J3163" s="9" t="str">
        <f aca="false">IF(ISBLANK(A3163),"",-SUM(I$3:I3163))</f>
        <v/>
      </c>
      <c r="K3163" s="9" t="str">
        <f aca="false">IF(ISBLANK(A3163),"",SUMPRODUCT(O3163:R3163,T3163:W3163)-J3163)</f>
        <v/>
      </c>
      <c r="L3163" s="5" t="str">
        <f aca="false">IF(ISBLANK(A3163),"",K3163/$M$1)</f>
        <v/>
      </c>
      <c r="M3163" s="5" t="str">
        <f aca="false">IF(ISBLANK(A3163),"",K3163/($M$1+SUM(K$3:K3162)))</f>
        <v/>
      </c>
      <c r="N3163" s="0" t="str">
        <f aca="false">IF(ISBLANK(A3163),"",IF(H3164=0,NETWORKDAYS($H$3,H3163,holiday!$B$2:$B$10),IF(DAY(H3163)&lt;DAY(H3164),NETWORKDAYS($H$3,H3163,holiday!$B$2:$B$10),0)))</f>
        <v/>
      </c>
      <c r="O3163" s="0" t="str">
        <f aca="false">IF(ISBLANK(A3163),"",SUMIF($A$3:$A3163,O$2,$B$3:$B3163))</f>
        <v/>
      </c>
      <c r="P3163" s="0" t="str">
        <f aca="false">IF(ISBLANK(A3163),"",SUMIF($A$3:$A3163,P$2,$B$3:$B3163))</f>
        <v/>
      </c>
      <c r="Q3163" s="0" t="str">
        <f aca="false">IF(ISBLANK(A3163),"",SUMIF($A$3:$A3163,Q$2,$B$3:$B3163))</f>
        <v/>
      </c>
      <c r="R3163" s="0" t="str">
        <f aca="false">IF(ISBLANK(A3163),"",SUMIF($A$3:$A3163,R$2,$B$3:$B3163))</f>
        <v/>
      </c>
      <c r="T3163" s="9" t="str">
        <f aca="false">IF(ISBLANK(A3163),"",IF($A3163=T$2,$C3163,T3162))</f>
        <v/>
      </c>
      <c r="U3163" s="9" t="str">
        <f aca="false">IF(ISBLANK(A3163),"",IF($A3163=U$2,$C3163,U3162))</f>
        <v/>
      </c>
      <c r="V3163" s="9" t="str">
        <f aca="false">IF(ISBLANK(A3163),"",IF($A3163=V$2,$C3163,V3162))</f>
        <v/>
      </c>
      <c r="W3163" s="9" t="str">
        <f aca="false">IF(ISBLANK(A3163),"",IF($A3163=W$2,$C3163,W3162))</f>
        <v/>
      </c>
    </row>
    <row r="3164" customFormat="false" ht="14.1" hidden="false" customHeight="false" outlineLevel="0" collapsed="false">
      <c r="H3164" s="8" t="n">
        <f aca="false">IF(ISBLANK(D3164),,LEFT(D3164,LEN(D3164)-6)*1)</f>
        <v>0</v>
      </c>
      <c r="I3164" s="9" t="str">
        <f aca="false">IF(ISBLANK(A3164),"",-B3164*C3164)</f>
        <v/>
      </c>
      <c r="J3164" s="9" t="str">
        <f aca="false">IF(ISBLANK(A3164),"",-SUM(I$3:I3164))</f>
        <v/>
      </c>
      <c r="K3164" s="9" t="str">
        <f aca="false">IF(ISBLANK(A3164),"",SUMPRODUCT(O3164:R3164,T3164:W3164)-J3164)</f>
        <v/>
      </c>
      <c r="L3164" s="5" t="str">
        <f aca="false">IF(ISBLANK(A3164),"",K3164/$M$1)</f>
        <v/>
      </c>
      <c r="M3164" s="5" t="str">
        <f aca="false">IF(ISBLANK(A3164),"",K3164/($M$1+SUM(K$3:K3163)))</f>
        <v/>
      </c>
      <c r="N3164" s="0" t="str">
        <f aca="false">IF(ISBLANK(A3164),"",IF(H3165=0,NETWORKDAYS($H$3,H3164,holiday!$B$2:$B$10),IF(DAY(H3164)&lt;DAY(H3165),NETWORKDAYS($H$3,H3164,holiday!$B$2:$B$10),0)))</f>
        <v/>
      </c>
      <c r="O3164" s="0" t="str">
        <f aca="false">IF(ISBLANK(A3164),"",SUMIF($A$3:$A3164,O$2,$B$3:$B3164))</f>
        <v/>
      </c>
      <c r="P3164" s="0" t="str">
        <f aca="false">IF(ISBLANK(A3164),"",SUMIF($A$3:$A3164,P$2,$B$3:$B3164))</f>
        <v/>
      </c>
      <c r="Q3164" s="0" t="str">
        <f aca="false">IF(ISBLANK(A3164),"",SUMIF($A$3:$A3164,Q$2,$B$3:$B3164))</f>
        <v/>
      </c>
      <c r="R3164" s="0" t="str">
        <f aca="false">IF(ISBLANK(A3164),"",SUMIF($A$3:$A3164,R$2,$B$3:$B3164))</f>
        <v/>
      </c>
      <c r="T3164" s="9" t="str">
        <f aca="false">IF(ISBLANK(A3164),"",IF($A3164=T$2,$C3164,T3163))</f>
        <v/>
      </c>
      <c r="U3164" s="9" t="str">
        <f aca="false">IF(ISBLANK(A3164),"",IF($A3164=U$2,$C3164,U3163))</f>
        <v/>
      </c>
      <c r="V3164" s="9" t="str">
        <f aca="false">IF(ISBLANK(A3164),"",IF($A3164=V$2,$C3164,V3163))</f>
        <v/>
      </c>
      <c r="W3164" s="9" t="str">
        <f aca="false">IF(ISBLANK(A3164),"",IF($A3164=W$2,$C3164,W3163))</f>
        <v/>
      </c>
    </row>
    <row r="3165" customFormat="false" ht="14.1" hidden="false" customHeight="false" outlineLevel="0" collapsed="false">
      <c r="H3165" s="8" t="n">
        <f aca="false">IF(ISBLANK(D3165),,LEFT(D3165,LEN(D3165)-6)*1)</f>
        <v>0</v>
      </c>
      <c r="I3165" s="9" t="str">
        <f aca="false">IF(ISBLANK(A3165),"",-B3165*C3165)</f>
        <v/>
      </c>
      <c r="J3165" s="9" t="str">
        <f aca="false">IF(ISBLANK(A3165),"",-SUM(I$3:I3165))</f>
        <v/>
      </c>
      <c r="K3165" s="9" t="str">
        <f aca="false">IF(ISBLANK(A3165),"",SUMPRODUCT(O3165:R3165,T3165:W3165)-J3165)</f>
        <v/>
      </c>
      <c r="L3165" s="5" t="str">
        <f aca="false">IF(ISBLANK(A3165),"",K3165/$M$1)</f>
        <v/>
      </c>
      <c r="M3165" s="5" t="str">
        <f aca="false">IF(ISBLANK(A3165),"",K3165/($M$1+SUM(K$3:K3164)))</f>
        <v/>
      </c>
      <c r="N3165" s="0" t="str">
        <f aca="false">IF(ISBLANK(A3165),"",IF(H3166=0,NETWORKDAYS($H$3,H3165,holiday!$B$2:$B$10),IF(DAY(H3165)&lt;DAY(H3166),NETWORKDAYS($H$3,H3165,holiday!$B$2:$B$10),0)))</f>
        <v/>
      </c>
      <c r="O3165" s="0" t="str">
        <f aca="false">IF(ISBLANK(A3165),"",SUMIF($A$3:$A3165,O$2,$B$3:$B3165))</f>
        <v/>
      </c>
      <c r="P3165" s="0" t="str">
        <f aca="false">IF(ISBLANK(A3165),"",SUMIF($A$3:$A3165,P$2,$B$3:$B3165))</f>
        <v/>
      </c>
      <c r="Q3165" s="0" t="str">
        <f aca="false">IF(ISBLANK(A3165),"",SUMIF($A$3:$A3165,Q$2,$B$3:$B3165))</f>
        <v/>
      </c>
      <c r="R3165" s="0" t="str">
        <f aca="false">IF(ISBLANK(A3165),"",SUMIF($A$3:$A3165,R$2,$B$3:$B3165))</f>
        <v/>
      </c>
      <c r="T3165" s="9" t="str">
        <f aca="false">IF(ISBLANK(A3165),"",IF($A3165=T$2,$C3165,T3164))</f>
        <v/>
      </c>
      <c r="U3165" s="9" t="str">
        <f aca="false">IF(ISBLANK(A3165),"",IF($A3165=U$2,$C3165,U3164))</f>
        <v/>
      </c>
      <c r="V3165" s="9" t="str">
        <f aca="false">IF(ISBLANK(A3165),"",IF($A3165=V$2,$C3165,V3164))</f>
        <v/>
      </c>
      <c r="W3165" s="9" t="str">
        <f aca="false">IF(ISBLANK(A3165),"",IF($A3165=W$2,$C3165,W3164))</f>
        <v/>
      </c>
    </row>
    <row r="3166" customFormat="false" ht="14.1" hidden="false" customHeight="false" outlineLevel="0" collapsed="false">
      <c r="H3166" s="8" t="n">
        <f aca="false">IF(ISBLANK(D3166),,LEFT(D3166,LEN(D3166)-6)*1)</f>
        <v>0</v>
      </c>
      <c r="I3166" s="9" t="str">
        <f aca="false">IF(ISBLANK(A3166),"",-B3166*C3166)</f>
        <v/>
      </c>
      <c r="J3166" s="9" t="str">
        <f aca="false">IF(ISBLANK(A3166),"",-SUM(I$3:I3166))</f>
        <v/>
      </c>
      <c r="K3166" s="9" t="str">
        <f aca="false">IF(ISBLANK(A3166),"",SUMPRODUCT(O3166:R3166,T3166:W3166)-J3166)</f>
        <v/>
      </c>
      <c r="L3166" s="5" t="str">
        <f aca="false">IF(ISBLANK(A3166),"",K3166/$M$1)</f>
        <v/>
      </c>
      <c r="M3166" s="5" t="str">
        <f aca="false">IF(ISBLANK(A3166),"",K3166/($M$1+SUM(K$3:K3165)))</f>
        <v/>
      </c>
      <c r="N3166" s="0" t="str">
        <f aca="false">IF(ISBLANK(A3166),"",IF(H3167=0,NETWORKDAYS($H$3,H3166,holiday!$B$2:$B$10),IF(DAY(H3166)&lt;DAY(H3167),NETWORKDAYS($H$3,H3166,holiday!$B$2:$B$10),0)))</f>
        <v/>
      </c>
      <c r="O3166" s="0" t="str">
        <f aca="false">IF(ISBLANK(A3166),"",SUMIF($A$3:$A3166,O$2,$B$3:$B3166))</f>
        <v/>
      </c>
      <c r="P3166" s="0" t="str">
        <f aca="false">IF(ISBLANK(A3166),"",SUMIF($A$3:$A3166,P$2,$B$3:$B3166))</f>
        <v/>
      </c>
      <c r="Q3166" s="0" t="str">
        <f aca="false">IF(ISBLANK(A3166),"",SUMIF($A$3:$A3166,Q$2,$B$3:$B3166))</f>
        <v/>
      </c>
      <c r="R3166" s="0" t="str">
        <f aca="false">IF(ISBLANK(A3166),"",SUMIF($A$3:$A3166,R$2,$B$3:$B3166))</f>
        <v/>
      </c>
      <c r="T3166" s="9" t="str">
        <f aca="false">IF(ISBLANK(A3166),"",IF($A3166=T$2,$C3166,T3165))</f>
        <v/>
      </c>
      <c r="U3166" s="9" t="str">
        <f aca="false">IF(ISBLANK(A3166),"",IF($A3166=U$2,$C3166,U3165))</f>
        <v/>
      </c>
      <c r="V3166" s="9" t="str">
        <f aca="false">IF(ISBLANK(A3166),"",IF($A3166=V$2,$C3166,V3165))</f>
        <v/>
      </c>
      <c r="W3166" s="9" t="str">
        <f aca="false">IF(ISBLANK(A3166),"",IF($A3166=W$2,$C3166,W3165))</f>
        <v/>
      </c>
    </row>
    <row r="3167" customFormat="false" ht="14.1" hidden="false" customHeight="false" outlineLevel="0" collapsed="false">
      <c r="H3167" s="8" t="n">
        <f aca="false">IF(ISBLANK(D3167),,LEFT(D3167,LEN(D3167)-6)*1)</f>
        <v>0</v>
      </c>
      <c r="I3167" s="9" t="str">
        <f aca="false">IF(ISBLANK(A3167),"",-B3167*C3167)</f>
        <v/>
      </c>
      <c r="J3167" s="9" t="str">
        <f aca="false">IF(ISBLANK(A3167),"",-SUM(I$3:I3167))</f>
        <v/>
      </c>
      <c r="K3167" s="9" t="str">
        <f aca="false">IF(ISBLANK(A3167),"",SUMPRODUCT(O3167:R3167,T3167:W3167)-J3167)</f>
        <v/>
      </c>
      <c r="L3167" s="5" t="str">
        <f aca="false">IF(ISBLANK(A3167),"",K3167/$M$1)</f>
        <v/>
      </c>
      <c r="M3167" s="5" t="str">
        <f aca="false">IF(ISBLANK(A3167),"",K3167/($M$1+SUM(K$3:K3166)))</f>
        <v/>
      </c>
      <c r="N3167" s="0" t="str">
        <f aca="false">IF(ISBLANK(A3167),"",IF(H3168=0,NETWORKDAYS($H$3,H3167,holiday!$B$2:$B$10),IF(DAY(H3167)&lt;DAY(H3168),NETWORKDAYS($H$3,H3167,holiday!$B$2:$B$10),0)))</f>
        <v/>
      </c>
      <c r="O3167" s="0" t="str">
        <f aca="false">IF(ISBLANK(A3167),"",SUMIF($A$3:$A3167,O$2,$B$3:$B3167))</f>
        <v/>
      </c>
      <c r="P3167" s="0" t="str">
        <f aca="false">IF(ISBLANK(A3167),"",SUMIF($A$3:$A3167,P$2,$B$3:$B3167))</f>
        <v/>
      </c>
      <c r="Q3167" s="0" t="str">
        <f aca="false">IF(ISBLANK(A3167),"",SUMIF($A$3:$A3167,Q$2,$B$3:$B3167))</f>
        <v/>
      </c>
      <c r="R3167" s="0" t="str">
        <f aca="false">IF(ISBLANK(A3167),"",SUMIF($A$3:$A3167,R$2,$B$3:$B3167))</f>
        <v/>
      </c>
      <c r="T3167" s="9" t="str">
        <f aca="false">IF(ISBLANK(A3167),"",IF($A3167=T$2,$C3167,T3166))</f>
        <v/>
      </c>
      <c r="U3167" s="9" t="str">
        <f aca="false">IF(ISBLANK(A3167),"",IF($A3167=U$2,$C3167,U3166))</f>
        <v/>
      </c>
      <c r="V3167" s="9" t="str">
        <f aca="false">IF(ISBLANK(A3167),"",IF($A3167=V$2,$C3167,V3166))</f>
        <v/>
      </c>
      <c r="W3167" s="9" t="str">
        <f aca="false">IF(ISBLANK(A3167),"",IF($A3167=W$2,$C3167,W3166))</f>
        <v/>
      </c>
    </row>
    <row r="3168" customFormat="false" ht="14.1" hidden="false" customHeight="false" outlineLevel="0" collapsed="false">
      <c r="H3168" s="8" t="n">
        <f aca="false">IF(ISBLANK(D3168),,LEFT(D3168,LEN(D3168)-6)*1)</f>
        <v>0</v>
      </c>
      <c r="I3168" s="9" t="str">
        <f aca="false">IF(ISBLANK(A3168),"",-B3168*C3168)</f>
        <v/>
      </c>
      <c r="J3168" s="9" t="str">
        <f aca="false">IF(ISBLANK(A3168),"",-SUM(I$3:I3168))</f>
        <v/>
      </c>
      <c r="K3168" s="9" t="str">
        <f aca="false">IF(ISBLANK(A3168),"",SUMPRODUCT(O3168:R3168,T3168:W3168)-J3168)</f>
        <v/>
      </c>
      <c r="L3168" s="5" t="str">
        <f aca="false">IF(ISBLANK(A3168),"",K3168/$M$1)</f>
        <v/>
      </c>
      <c r="M3168" s="5" t="str">
        <f aca="false">IF(ISBLANK(A3168),"",K3168/($M$1+SUM(K$3:K3167)))</f>
        <v/>
      </c>
      <c r="N3168" s="0" t="str">
        <f aca="false">IF(ISBLANK(A3168),"",IF(H3169=0,NETWORKDAYS($H$3,H3168,holiday!$B$2:$B$10),IF(DAY(H3168)&lt;DAY(H3169),NETWORKDAYS($H$3,H3168,holiday!$B$2:$B$10),0)))</f>
        <v/>
      </c>
      <c r="O3168" s="0" t="str">
        <f aca="false">IF(ISBLANK(A3168),"",SUMIF($A$3:$A3168,O$2,$B$3:$B3168))</f>
        <v/>
      </c>
      <c r="P3168" s="0" t="str">
        <f aca="false">IF(ISBLANK(A3168),"",SUMIF($A$3:$A3168,P$2,$B$3:$B3168))</f>
        <v/>
      </c>
      <c r="Q3168" s="0" t="str">
        <f aca="false">IF(ISBLANK(A3168),"",SUMIF($A$3:$A3168,Q$2,$B$3:$B3168))</f>
        <v/>
      </c>
      <c r="R3168" s="0" t="str">
        <f aca="false">IF(ISBLANK(A3168),"",SUMIF($A$3:$A3168,R$2,$B$3:$B3168))</f>
        <v/>
      </c>
      <c r="T3168" s="9" t="str">
        <f aca="false">IF(ISBLANK(A3168),"",IF($A3168=T$2,$C3168,T3167))</f>
        <v/>
      </c>
      <c r="U3168" s="9" t="str">
        <f aca="false">IF(ISBLANK(A3168),"",IF($A3168=U$2,$C3168,U3167))</f>
        <v/>
      </c>
      <c r="V3168" s="9" t="str">
        <f aca="false">IF(ISBLANK(A3168),"",IF($A3168=V$2,$C3168,V3167))</f>
        <v/>
      </c>
      <c r="W3168" s="9" t="str">
        <f aca="false">IF(ISBLANK(A3168),"",IF($A3168=W$2,$C3168,W3167))</f>
        <v/>
      </c>
    </row>
    <row r="3169" customFormat="false" ht="14.1" hidden="false" customHeight="false" outlineLevel="0" collapsed="false">
      <c r="H3169" s="8" t="n">
        <f aca="false">IF(ISBLANK(D3169),,LEFT(D3169,LEN(D3169)-6)*1)</f>
        <v>0</v>
      </c>
      <c r="I3169" s="9" t="str">
        <f aca="false">IF(ISBLANK(A3169),"",-B3169*C3169)</f>
        <v/>
      </c>
      <c r="J3169" s="9" t="str">
        <f aca="false">IF(ISBLANK(A3169),"",-SUM(I$3:I3169))</f>
        <v/>
      </c>
      <c r="K3169" s="9" t="str">
        <f aca="false">IF(ISBLANK(A3169),"",SUMPRODUCT(O3169:R3169,T3169:W3169)-J3169)</f>
        <v/>
      </c>
      <c r="L3169" s="5" t="str">
        <f aca="false">IF(ISBLANK(A3169),"",K3169/$M$1)</f>
        <v/>
      </c>
      <c r="M3169" s="5" t="str">
        <f aca="false">IF(ISBLANK(A3169),"",K3169/($M$1+SUM(K$3:K3168)))</f>
        <v/>
      </c>
      <c r="N3169" s="0" t="str">
        <f aca="false">IF(ISBLANK(A3169),"",IF(H3170=0,NETWORKDAYS($H$3,H3169,holiday!$B$2:$B$10),IF(DAY(H3169)&lt;DAY(H3170),NETWORKDAYS($H$3,H3169,holiday!$B$2:$B$10),0)))</f>
        <v/>
      </c>
      <c r="O3169" s="0" t="str">
        <f aca="false">IF(ISBLANK(A3169),"",SUMIF($A$3:$A3169,O$2,$B$3:$B3169))</f>
        <v/>
      </c>
      <c r="P3169" s="0" t="str">
        <f aca="false">IF(ISBLANK(A3169),"",SUMIF($A$3:$A3169,P$2,$B$3:$B3169))</f>
        <v/>
      </c>
      <c r="Q3169" s="0" t="str">
        <f aca="false">IF(ISBLANK(A3169),"",SUMIF($A$3:$A3169,Q$2,$B$3:$B3169))</f>
        <v/>
      </c>
      <c r="R3169" s="0" t="str">
        <f aca="false">IF(ISBLANK(A3169),"",SUMIF($A$3:$A3169,R$2,$B$3:$B3169))</f>
        <v/>
      </c>
      <c r="T3169" s="9" t="str">
        <f aca="false">IF(ISBLANK(A3169),"",IF($A3169=T$2,$C3169,T3168))</f>
        <v/>
      </c>
      <c r="U3169" s="9" t="str">
        <f aca="false">IF(ISBLANK(A3169),"",IF($A3169=U$2,$C3169,U3168))</f>
        <v/>
      </c>
      <c r="V3169" s="9" t="str">
        <f aca="false">IF(ISBLANK(A3169),"",IF($A3169=V$2,$C3169,V3168))</f>
        <v/>
      </c>
      <c r="W3169" s="9" t="str">
        <f aca="false">IF(ISBLANK(A3169),"",IF($A3169=W$2,$C3169,W3168))</f>
        <v/>
      </c>
    </row>
    <row r="3170" customFormat="false" ht="14.1" hidden="false" customHeight="false" outlineLevel="0" collapsed="false">
      <c r="H3170" s="8" t="n">
        <f aca="false">IF(ISBLANK(D3170),,LEFT(D3170,LEN(D3170)-6)*1)</f>
        <v>0</v>
      </c>
      <c r="I3170" s="9" t="str">
        <f aca="false">IF(ISBLANK(A3170),"",-B3170*C3170)</f>
        <v/>
      </c>
      <c r="J3170" s="9" t="str">
        <f aca="false">IF(ISBLANK(A3170),"",-SUM(I$3:I3170))</f>
        <v/>
      </c>
      <c r="K3170" s="9" t="str">
        <f aca="false">IF(ISBLANK(A3170),"",SUMPRODUCT(O3170:R3170,T3170:W3170)-J3170)</f>
        <v/>
      </c>
      <c r="L3170" s="5" t="str">
        <f aca="false">IF(ISBLANK(A3170),"",K3170/$M$1)</f>
        <v/>
      </c>
      <c r="M3170" s="5" t="str">
        <f aca="false">IF(ISBLANK(A3170),"",K3170/($M$1+SUM(K$3:K3169)))</f>
        <v/>
      </c>
      <c r="N3170" s="0" t="str">
        <f aca="false">IF(ISBLANK(A3170),"",IF(H3171=0,NETWORKDAYS($H$3,H3170,holiday!$B$2:$B$10),IF(DAY(H3170)&lt;DAY(H3171),NETWORKDAYS($H$3,H3170,holiday!$B$2:$B$10),0)))</f>
        <v/>
      </c>
      <c r="O3170" s="0" t="str">
        <f aca="false">IF(ISBLANK(A3170),"",SUMIF($A$3:$A3170,O$2,$B$3:$B3170))</f>
        <v/>
      </c>
      <c r="P3170" s="0" t="str">
        <f aca="false">IF(ISBLANK(A3170),"",SUMIF($A$3:$A3170,P$2,$B$3:$B3170))</f>
        <v/>
      </c>
      <c r="Q3170" s="0" t="str">
        <f aca="false">IF(ISBLANK(A3170),"",SUMIF($A$3:$A3170,Q$2,$B$3:$B3170))</f>
        <v/>
      </c>
      <c r="R3170" s="0" t="str">
        <f aca="false">IF(ISBLANK(A3170),"",SUMIF($A$3:$A3170,R$2,$B$3:$B3170))</f>
        <v/>
      </c>
      <c r="T3170" s="9" t="str">
        <f aca="false">IF(ISBLANK(A3170),"",IF($A3170=T$2,$C3170,T3169))</f>
        <v/>
      </c>
      <c r="U3170" s="9" t="str">
        <f aca="false">IF(ISBLANK(A3170),"",IF($A3170=U$2,$C3170,U3169))</f>
        <v/>
      </c>
      <c r="V3170" s="9" t="str">
        <f aca="false">IF(ISBLANK(A3170),"",IF($A3170=V$2,$C3170,V3169))</f>
        <v/>
      </c>
      <c r="W3170" s="9" t="str">
        <f aca="false">IF(ISBLANK(A3170),"",IF($A3170=W$2,$C3170,W3169))</f>
        <v/>
      </c>
    </row>
    <row r="3171" customFormat="false" ht="14.1" hidden="false" customHeight="false" outlineLevel="0" collapsed="false">
      <c r="H3171" s="8" t="n">
        <f aca="false">IF(ISBLANK(D3171),,LEFT(D3171,LEN(D3171)-6)*1)</f>
        <v>0</v>
      </c>
      <c r="I3171" s="9" t="str">
        <f aca="false">IF(ISBLANK(A3171),"",-B3171*C3171)</f>
        <v/>
      </c>
      <c r="J3171" s="9" t="str">
        <f aca="false">IF(ISBLANK(A3171),"",-SUM(I$3:I3171))</f>
        <v/>
      </c>
      <c r="K3171" s="9" t="str">
        <f aca="false">IF(ISBLANK(A3171),"",SUMPRODUCT(O3171:R3171,T3171:W3171)-J3171)</f>
        <v/>
      </c>
      <c r="L3171" s="5" t="str">
        <f aca="false">IF(ISBLANK(A3171),"",K3171/$M$1)</f>
        <v/>
      </c>
      <c r="M3171" s="5" t="str">
        <f aca="false">IF(ISBLANK(A3171),"",K3171/($M$1+SUM(K$3:K3170)))</f>
        <v/>
      </c>
      <c r="N3171" s="0" t="str">
        <f aca="false">IF(ISBLANK(A3171),"",IF(H3172=0,NETWORKDAYS($H$3,H3171,holiday!$B$2:$B$10),IF(DAY(H3171)&lt;DAY(H3172),NETWORKDAYS($H$3,H3171,holiday!$B$2:$B$10),0)))</f>
        <v/>
      </c>
      <c r="O3171" s="0" t="str">
        <f aca="false">IF(ISBLANK(A3171),"",SUMIF($A$3:$A3171,O$2,$B$3:$B3171))</f>
        <v/>
      </c>
      <c r="P3171" s="0" t="str">
        <f aca="false">IF(ISBLANK(A3171),"",SUMIF($A$3:$A3171,P$2,$B$3:$B3171))</f>
        <v/>
      </c>
      <c r="Q3171" s="0" t="str">
        <f aca="false">IF(ISBLANK(A3171),"",SUMIF($A$3:$A3171,Q$2,$B$3:$B3171))</f>
        <v/>
      </c>
      <c r="R3171" s="0" t="str">
        <f aca="false">IF(ISBLANK(A3171),"",SUMIF($A$3:$A3171,R$2,$B$3:$B3171))</f>
        <v/>
      </c>
      <c r="T3171" s="9" t="str">
        <f aca="false">IF(ISBLANK(A3171),"",IF($A3171=T$2,$C3171,T3170))</f>
        <v/>
      </c>
      <c r="U3171" s="9" t="str">
        <f aca="false">IF(ISBLANK(A3171),"",IF($A3171=U$2,$C3171,U3170))</f>
        <v/>
      </c>
      <c r="V3171" s="9" t="str">
        <f aca="false">IF(ISBLANK(A3171),"",IF($A3171=V$2,$C3171,V3170))</f>
        <v/>
      </c>
      <c r="W3171" s="9" t="str">
        <f aca="false">IF(ISBLANK(A3171),"",IF($A3171=W$2,$C3171,W3170))</f>
        <v/>
      </c>
    </row>
    <row r="3172" customFormat="false" ht="14.1" hidden="false" customHeight="false" outlineLevel="0" collapsed="false">
      <c r="H3172" s="8" t="n">
        <f aca="false">IF(ISBLANK(D3172),,LEFT(D3172,LEN(D3172)-6)*1)</f>
        <v>0</v>
      </c>
      <c r="I3172" s="9" t="str">
        <f aca="false">IF(ISBLANK(A3172),"",-B3172*C3172)</f>
        <v/>
      </c>
      <c r="J3172" s="9" t="str">
        <f aca="false">IF(ISBLANK(A3172),"",-SUM(I$3:I3172))</f>
        <v/>
      </c>
      <c r="K3172" s="9" t="str">
        <f aca="false">IF(ISBLANK(A3172),"",SUMPRODUCT(O3172:R3172,T3172:W3172)-J3172)</f>
        <v/>
      </c>
      <c r="L3172" s="5" t="str">
        <f aca="false">IF(ISBLANK(A3172),"",K3172/$M$1)</f>
        <v/>
      </c>
      <c r="M3172" s="5" t="str">
        <f aca="false">IF(ISBLANK(A3172),"",K3172/($M$1+SUM(K$3:K3171)))</f>
        <v/>
      </c>
      <c r="N3172" s="0" t="str">
        <f aca="false">IF(ISBLANK(A3172),"",IF(H3173=0,NETWORKDAYS($H$3,H3172,holiday!$B$2:$B$10),IF(DAY(H3172)&lt;DAY(H3173),NETWORKDAYS($H$3,H3172,holiday!$B$2:$B$10),0)))</f>
        <v/>
      </c>
      <c r="O3172" s="0" t="str">
        <f aca="false">IF(ISBLANK(A3172),"",SUMIF($A$3:$A3172,O$2,$B$3:$B3172))</f>
        <v/>
      </c>
      <c r="P3172" s="0" t="str">
        <f aca="false">IF(ISBLANK(A3172),"",SUMIF($A$3:$A3172,P$2,$B$3:$B3172))</f>
        <v/>
      </c>
      <c r="Q3172" s="0" t="str">
        <f aca="false">IF(ISBLANK(A3172),"",SUMIF($A$3:$A3172,Q$2,$B$3:$B3172))</f>
        <v/>
      </c>
      <c r="R3172" s="0" t="str">
        <f aca="false">IF(ISBLANK(A3172),"",SUMIF($A$3:$A3172,R$2,$B$3:$B3172))</f>
        <v/>
      </c>
      <c r="T3172" s="9" t="str">
        <f aca="false">IF(ISBLANK(A3172),"",IF($A3172=T$2,$C3172,T3171))</f>
        <v/>
      </c>
      <c r="U3172" s="9" t="str">
        <f aca="false">IF(ISBLANK(A3172),"",IF($A3172=U$2,$C3172,U3171))</f>
        <v/>
      </c>
      <c r="V3172" s="9" t="str">
        <f aca="false">IF(ISBLANK(A3172),"",IF($A3172=V$2,$C3172,V3171))</f>
        <v/>
      </c>
      <c r="W3172" s="9" t="str">
        <f aca="false">IF(ISBLANK(A3172),"",IF($A3172=W$2,$C3172,W3171))</f>
        <v/>
      </c>
    </row>
    <row r="3173" customFormat="false" ht="14.1" hidden="false" customHeight="false" outlineLevel="0" collapsed="false">
      <c r="H3173" s="8" t="n">
        <f aca="false">IF(ISBLANK(D3173),,LEFT(D3173,LEN(D3173)-6)*1)</f>
        <v>0</v>
      </c>
      <c r="I3173" s="9" t="str">
        <f aca="false">IF(ISBLANK(A3173),"",-B3173*C3173)</f>
        <v/>
      </c>
      <c r="J3173" s="9" t="str">
        <f aca="false">IF(ISBLANK(A3173),"",-SUM(I$3:I3173))</f>
        <v/>
      </c>
      <c r="K3173" s="9" t="str">
        <f aca="false">IF(ISBLANK(A3173),"",SUMPRODUCT(O3173:R3173,T3173:W3173)-J3173)</f>
        <v/>
      </c>
      <c r="L3173" s="5" t="str">
        <f aca="false">IF(ISBLANK(A3173),"",K3173/$M$1)</f>
        <v/>
      </c>
      <c r="M3173" s="5" t="str">
        <f aca="false">IF(ISBLANK(A3173),"",K3173/($M$1+SUM(K$3:K3172)))</f>
        <v/>
      </c>
      <c r="N3173" s="0" t="str">
        <f aca="false">IF(ISBLANK(A3173),"",IF(H3174=0,NETWORKDAYS($H$3,H3173,holiday!$B$2:$B$10),IF(DAY(H3173)&lt;DAY(H3174),NETWORKDAYS($H$3,H3173,holiday!$B$2:$B$10),0)))</f>
        <v/>
      </c>
      <c r="O3173" s="0" t="str">
        <f aca="false">IF(ISBLANK(A3173),"",SUMIF($A$3:$A3173,O$2,$B$3:$B3173))</f>
        <v/>
      </c>
      <c r="P3173" s="0" t="str">
        <f aca="false">IF(ISBLANK(A3173),"",SUMIF($A$3:$A3173,P$2,$B$3:$B3173))</f>
        <v/>
      </c>
      <c r="Q3173" s="0" t="str">
        <f aca="false">IF(ISBLANK(A3173),"",SUMIF($A$3:$A3173,Q$2,$B$3:$B3173))</f>
        <v/>
      </c>
      <c r="R3173" s="0" t="str">
        <f aca="false">IF(ISBLANK(A3173),"",SUMIF($A$3:$A3173,R$2,$B$3:$B3173))</f>
        <v/>
      </c>
      <c r="T3173" s="9" t="str">
        <f aca="false">IF(ISBLANK(A3173),"",IF($A3173=T$2,$C3173,T3172))</f>
        <v/>
      </c>
      <c r="U3173" s="9" t="str">
        <f aca="false">IF(ISBLANK(A3173),"",IF($A3173=U$2,$C3173,U3172))</f>
        <v/>
      </c>
      <c r="V3173" s="9" t="str">
        <f aca="false">IF(ISBLANK(A3173),"",IF($A3173=V$2,$C3173,V3172))</f>
        <v/>
      </c>
      <c r="W3173" s="9" t="str">
        <f aca="false">IF(ISBLANK(A3173),"",IF($A3173=W$2,$C3173,W3172))</f>
        <v/>
      </c>
    </row>
    <row r="3174" customFormat="false" ht="14.1" hidden="false" customHeight="false" outlineLevel="0" collapsed="false">
      <c r="H3174" s="8" t="n">
        <f aca="false">IF(ISBLANK(D3174),,LEFT(D3174,LEN(D3174)-6)*1)</f>
        <v>0</v>
      </c>
      <c r="I3174" s="9" t="str">
        <f aca="false">IF(ISBLANK(A3174),"",-B3174*C3174)</f>
        <v/>
      </c>
      <c r="J3174" s="9" t="str">
        <f aca="false">IF(ISBLANK(A3174),"",-SUM(I$3:I3174))</f>
        <v/>
      </c>
      <c r="K3174" s="9" t="str">
        <f aca="false">IF(ISBLANK(A3174),"",SUMPRODUCT(O3174:R3174,T3174:W3174)-J3174)</f>
        <v/>
      </c>
      <c r="L3174" s="5" t="str">
        <f aca="false">IF(ISBLANK(A3174),"",K3174/$M$1)</f>
        <v/>
      </c>
      <c r="M3174" s="5" t="str">
        <f aca="false">IF(ISBLANK(A3174),"",K3174/($M$1+SUM(K$3:K3173)))</f>
        <v/>
      </c>
      <c r="N3174" s="0" t="str">
        <f aca="false">IF(ISBLANK(A3174),"",IF(H3175=0,NETWORKDAYS($H$3,H3174,holiday!$B$2:$B$10),IF(DAY(H3174)&lt;DAY(H3175),NETWORKDAYS($H$3,H3174,holiday!$B$2:$B$10),0)))</f>
        <v/>
      </c>
      <c r="O3174" s="0" t="str">
        <f aca="false">IF(ISBLANK(A3174),"",SUMIF($A$3:$A3174,O$2,$B$3:$B3174))</f>
        <v/>
      </c>
      <c r="P3174" s="0" t="str">
        <f aca="false">IF(ISBLANK(A3174),"",SUMIF($A$3:$A3174,P$2,$B$3:$B3174))</f>
        <v/>
      </c>
      <c r="Q3174" s="0" t="str">
        <f aca="false">IF(ISBLANK(A3174),"",SUMIF($A$3:$A3174,Q$2,$B$3:$B3174))</f>
        <v/>
      </c>
      <c r="R3174" s="0" t="str">
        <f aca="false">IF(ISBLANK(A3174),"",SUMIF($A$3:$A3174,R$2,$B$3:$B3174))</f>
        <v/>
      </c>
      <c r="T3174" s="9" t="str">
        <f aca="false">IF(ISBLANK(A3174),"",IF($A3174=T$2,$C3174,T3173))</f>
        <v/>
      </c>
      <c r="U3174" s="9" t="str">
        <f aca="false">IF(ISBLANK(A3174),"",IF($A3174=U$2,$C3174,U3173))</f>
        <v/>
      </c>
      <c r="V3174" s="9" t="str">
        <f aca="false">IF(ISBLANK(A3174),"",IF($A3174=V$2,$C3174,V3173))</f>
        <v/>
      </c>
      <c r="W3174" s="9" t="str">
        <f aca="false">IF(ISBLANK(A3174),"",IF($A3174=W$2,$C3174,W3173))</f>
        <v/>
      </c>
    </row>
    <row r="3175" customFormat="false" ht="14.1" hidden="false" customHeight="false" outlineLevel="0" collapsed="false">
      <c r="H3175" s="8" t="n">
        <f aca="false">IF(ISBLANK(D3175),,LEFT(D3175,LEN(D3175)-6)*1)</f>
        <v>0</v>
      </c>
      <c r="I3175" s="9" t="str">
        <f aca="false">IF(ISBLANK(A3175),"",-B3175*C3175)</f>
        <v/>
      </c>
      <c r="J3175" s="9" t="str">
        <f aca="false">IF(ISBLANK(A3175),"",-SUM(I$3:I3175))</f>
        <v/>
      </c>
      <c r="K3175" s="9" t="str">
        <f aca="false">IF(ISBLANK(A3175),"",SUMPRODUCT(O3175:R3175,T3175:W3175)-J3175)</f>
        <v/>
      </c>
      <c r="L3175" s="5" t="str">
        <f aca="false">IF(ISBLANK(A3175),"",K3175/$M$1)</f>
        <v/>
      </c>
      <c r="M3175" s="5" t="str">
        <f aca="false">IF(ISBLANK(A3175),"",K3175/($M$1+SUM(K$3:K3174)))</f>
        <v/>
      </c>
      <c r="N3175" s="0" t="str">
        <f aca="false">IF(ISBLANK(A3175),"",IF(H3176=0,NETWORKDAYS($H$3,H3175,holiday!$B$2:$B$10),IF(DAY(H3175)&lt;DAY(H3176),NETWORKDAYS($H$3,H3175,holiday!$B$2:$B$10),0)))</f>
        <v/>
      </c>
      <c r="O3175" s="0" t="str">
        <f aca="false">IF(ISBLANK(A3175),"",SUMIF($A$3:$A3175,O$2,$B$3:$B3175))</f>
        <v/>
      </c>
      <c r="P3175" s="0" t="str">
        <f aca="false">IF(ISBLANK(A3175),"",SUMIF($A$3:$A3175,P$2,$B$3:$B3175))</f>
        <v/>
      </c>
      <c r="Q3175" s="0" t="str">
        <f aca="false">IF(ISBLANK(A3175),"",SUMIF($A$3:$A3175,Q$2,$B$3:$B3175))</f>
        <v/>
      </c>
      <c r="R3175" s="0" t="str">
        <f aca="false">IF(ISBLANK(A3175),"",SUMIF($A$3:$A3175,R$2,$B$3:$B3175))</f>
        <v/>
      </c>
      <c r="T3175" s="9" t="str">
        <f aca="false">IF(ISBLANK(A3175),"",IF($A3175=T$2,$C3175,T3174))</f>
        <v/>
      </c>
      <c r="U3175" s="9" t="str">
        <f aca="false">IF(ISBLANK(A3175),"",IF($A3175=U$2,$C3175,U3174))</f>
        <v/>
      </c>
      <c r="V3175" s="9" t="str">
        <f aca="false">IF(ISBLANK(A3175),"",IF($A3175=V$2,$C3175,V3174))</f>
        <v/>
      </c>
      <c r="W3175" s="9" t="str">
        <f aca="false">IF(ISBLANK(A3175),"",IF($A3175=W$2,$C3175,W3174))</f>
        <v/>
      </c>
    </row>
    <row r="3176" customFormat="false" ht="14.1" hidden="false" customHeight="false" outlineLevel="0" collapsed="false">
      <c r="H3176" s="8" t="n">
        <f aca="false">IF(ISBLANK(D3176),,LEFT(D3176,LEN(D3176)-6)*1)</f>
        <v>0</v>
      </c>
      <c r="I3176" s="9" t="str">
        <f aca="false">IF(ISBLANK(A3176),"",-B3176*C3176)</f>
        <v/>
      </c>
      <c r="J3176" s="9" t="str">
        <f aca="false">IF(ISBLANK(A3176),"",-SUM(I$3:I3176))</f>
        <v/>
      </c>
      <c r="K3176" s="9" t="str">
        <f aca="false">IF(ISBLANK(A3176),"",SUMPRODUCT(O3176:R3176,T3176:W3176)-J3176)</f>
        <v/>
      </c>
      <c r="L3176" s="5" t="str">
        <f aca="false">IF(ISBLANK(A3176),"",K3176/$M$1)</f>
        <v/>
      </c>
      <c r="M3176" s="5" t="str">
        <f aca="false">IF(ISBLANK(A3176),"",K3176/($M$1+SUM(K$3:K3175)))</f>
        <v/>
      </c>
      <c r="N3176" s="0" t="str">
        <f aca="false">IF(ISBLANK(A3176),"",IF(H3177=0,NETWORKDAYS($H$3,H3176,holiday!$B$2:$B$10),IF(DAY(H3176)&lt;DAY(H3177),NETWORKDAYS($H$3,H3176,holiday!$B$2:$B$10),0)))</f>
        <v/>
      </c>
      <c r="O3176" s="0" t="str">
        <f aca="false">IF(ISBLANK(A3176),"",SUMIF($A$3:$A3176,O$2,$B$3:$B3176))</f>
        <v/>
      </c>
      <c r="P3176" s="0" t="str">
        <f aca="false">IF(ISBLANK(A3176),"",SUMIF($A$3:$A3176,P$2,$B$3:$B3176))</f>
        <v/>
      </c>
      <c r="Q3176" s="0" t="str">
        <f aca="false">IF(ISBLANK(A3176),"",SUMIF($A$3:$A3176,Q$2,$B$3:$B3176))</f>
        <v/>
      </c>
      <c r="R3176" s="0" t="str">
        <f aca="false">IF(ISBLANK(A3176),"",SUMIF($A$3:$A3176,R$2,$B$3:$B3176))</f>
        <v/>
      </c>
      <c r="T3176" s="9" t="str">
        <f aca="false">IF(ISBLANK(A3176),"",IF($A3176=T$2,$C3176,T3175))</f>
        <v/>
      </c>
      <c r="U3176" s="9" t="str">
        <f aca="false">IF(ISBLANK(A3176),"",IF($A3176=U$2,$C3176,U3175))</f>
        <v/>
      </c>
      <c r="V3176" s="9" t="str">
        <f aca="false">IF(ISBLANK(A3176),"",IF($A3176=V$2,$C3176,V3175))</f>
        <v/>
      </c>
      <c r="W3176" s="9" t="str">
        <f aca="false">IF(ISBLANK(A3176),"",IF($A3176=W$2,$C3176,W3175))</f>
        <v/>
      </c>
    </row>
    <row r="3177" customFormat="false" ht="14.1" hidden="false" customHeight="false" outlineLevel="0" collapsed="false">
      <c r="H3177" s="8" t="n">
        <f aca="false">IF(ISBLANK(D3177),,LEFT(D3177,LEN(D3177)-6)*1)</f>
        <v>0</v>
      </c>
      <c r="I3177" s="9" t="str">
        <f aca="false">IF(ISBLANK(A3177),"",-B3177*C3177)</f>
        <v/>
      </c>
      <c r="J3177" s="9" t="str">
        <f aca="false">IF(ISBLANK(A3177),"",-SUM(I$3:I3177))</f>
        <v/>
      </c>
      <c r="K3177" s="9" t="str">
        <f aca="false">IF(ISBLANK(A3177),"",SUMPRODUCT(O3177:R3177,T3177:W3177)-J3177)</f>
        <v/>
      </c>
      <c r="L3177" s="5" t="str">
        <f aca="false">IF(ISBLANK(A3177),"",K3177/$M$1)</f>
        <v/>
      </c>
      <c r="M3177" s="5" t="str">
        <f aca="false">IF(ISBLANK(A3177),"",K3177/($M$1+SUM(K$3:K3176)))</f>
        <v/>
      </c>
      <c r="N3177" s="0" t="str">
        <f aca="false">IF(ISBLANK(A3177),"",IF(H3178=0,NETWORKDAYS($H$3,H3177,holiday!$B$2:$B$10),IF(DAY(H3177)&lt;DAY(H3178),NETWORKDAYS($H$3,H3177,holiday!$B$2:$B$10),0)))</f>
        <v/>
      </c>
      <c r="O3177" s="0" t="str">
        <f aca="false">IF(ISBLANK(A3177),"",SUMIF($A$3:$A3177,O$2,$B$3:$B3177))</f>
        <v/>
      </c>
      <c r="P3177" s="0" t="str">
        <f aca="false">IF(ISBLANK(A3177),"",SUMIF($A$3:$A3177,P$2,$B$3:$B3177))</f>
        <v/>
      </c>
      <c r="Q3177" s="0" t="str">
        <f aca="false">IF(ISBLANK(A3177),"",SUMIF($A$3:$A3177,Q$2,$B$3:$B3177))</f>
        <v/>
      </c>
      <c r="R3177" s="0" t="str">
        <f aca="false">IF(ISBLANK(A3177),"",SUMIF($A$3:$A3177,R$2,$B$3:$B3177))</f>
        <v/>
      </c>
      <c r="T3177" s="9" t="str">
        <f aca="false">IF(ISBLANK(A3177),"",IF($A3177=T$2,$C3177,T3176))</f>
        <v/>
      </c>
      <c r="U3177" s="9" t="str">
        <f aca="false">IF(ISBLANK(A3177),"",IF($A3177=U$2,$C3177,U3176))</f>
        <v/>
      </c>
      <c r="V3177" s="9" t="str">
        <f aca="false">IF(ISBLANK(A3177),"",IF($A3177=V$2,$C3177,V3176))</f>
        <v/>
      </c>
      <c r="W3177" s="9" t="str">
        <f aca="false">IF(ISBLANK(A3177),"",IF($A3177=W$2,$C3177,W3176))</f>
        <v/>
      </c>
    </row>
    <row r="3178" customFormat="false" ht="14.1" hidden="false" customHeight="false" outlineLevel="0" collapsed="false">
      <c r="H3178" s="8" t="n">
        <f aca="false">IF(ISBLANK(D3178),,LEFT(D3178,LEN(D3178)-6)*1)</f>
        <v>0</v>
      </c>
      <c r="I3178" s="9" t="str">
        <f aca="false">IF(ISBLANK(A3178),"",-B3178*C3178)</f>
        <v/>
      </c>
      <c r="J3178" s="9" t="str">
        <f aca="false">IF(ISBLANK(A3178),"",-SUM(I$3:I3178))</f>
        <v/>
      </c>
      <c r="K3178" s="9" t="str">
        <f aca="false">IF(ISBLANK(A3178),"",SUMPRODUCT(O3178:R3178,T3178:W3178)-J3178)</f>
        <v/>
      </c>
      <c r="L3178" s="5" t="str">
        <f aca="false">IF(ISBLANK(A3178),"",K3178/$M$1)</f>
        <v/>
      </c>
      <c r="M3178" s="5" t="str">
        <f aca="false">IF(ISBLANK(A3178),"",K3178/($M$1+SUM(K$3:K3177)))</f>
        <v/>
      </c>
      <c r="N3178" s="0" t="str">
        <f aca="false">IF(ISBLANK(A3178),"",IF(H3179=0,NETWORKDAYS($H$3,H3178,holiday!$B$2:$B$10),IF(DAY(H3178)&lt;DAY(H3179),NETWORKDAYS($H$3,H3178,holiday!$B$2:$B$10),0)))</f>
        <v/>
      </c>
      <c r="O3178" s="0" t="str">
        <f aca="false">IF(ISBLANK(A3178),"",SUMIF($A$3:$A3178,O$2,$B$3:$B3178))</f>
        <v/>
      </c>
      <c r="P3178" s="0" t="str">
        <f aca="false">IF(ISBLANK(A3178),"",SUMIF($A$3:$A3178,P$2,$B$3:$B3178))</f>
        <v/>
      </c>
      <c r="Q3178" s="0" t="str">
        <f aca="false">IF(ISBLANK(A3178),"",SUMIF($A$3:$A3178,Q$2,$B$3:$B3178))</f>
        <v/>
      </c>
      <c r="R3178" s="0" t="str">
        <f aca="false">IF(ISBLANK(A3178),"",SUMIF($A$3:$A3178,R$2,$B$3:$B3178))</f>
        <v/>
      </c>
      <c r="T3178" s="9" t="str">
        <f aca="false">IF(ISBLANK(A3178),"",IF($A3178=T$2,$C3178,T3177))</f>
        <v/>
      </c>
      <c r="U3178" s="9" t="str">
        <f aca="false">IF(ISBLANK(A3178),"",IF($A3178=U$2,$C3178,U3177))</f>
        <v/>
      </c>
      <c r="V3178" s="9" t="str">
        <f aca="false">IF(ISBLANK(A3178),"",IF($A3178=V$2,$C3178,V3177))</f>
        <v/>
      </c>
      <c r="W3178" s="9" t="str">
        <f aca="false">IF(ISBLANK(A3178),"",IF($A3178=W$2,$C3178,W3177))</f>
        <v/>
      </c>
    </row>
    <row r="3179" customFormat="false" ht="14.1" hidden="false" customHeight="false" outlineLevel="0" collapsed="false">
      <c r="H3179" s="8" t="n">
        <f aca="false">IF(ISBLANK(D3179),,LEFT(D3179,LEN(D3179)-6)*1)</f>
        <v>0</v>
      </c>
      <c r="I3179" s="9" t="str">
        <f aca="false">IF(ISBLANK(A3179),"",-B3179*C3179)</f>
        <v/>
      </c>
      <c r="J3179" s="9" t="str">
        <f aca="false">IF(ISBLANK(A3179),"",-SUM(I$3:I3179))</f>
        <v/>
      </c>
      <c r="K3179" s="9" t="str">
        <f aca="false">IF(ISBLANK(A3179),"",SUMPRODUCT(O3179:R3179,T3179:W3179)-J3179)</f>
        <v/>
      </c>
      <c r="L3179" s="5" t="str">
        <f aca="false">IF(ISBLANK(A3179),"",K3179/$M$1)</f>
        <v/>
      </c>
      <c r="M3179" s="5" t="str">
        <f aca="false">IF(ISBLANK(A3179),"",K3179/($M$1+SUM(K$3:K3178)))</f>
        <v/>
      </c>
      <c r="N3179" s="0" t="str">
        <f aca="false">IF(ISBLANK(A3179),"",IF(H3180=0,NETWORKDAYS($H$3,H3179,holiday!$B$2:$B$10),IF(DAY(H3179)&lt;DAY(H3180),NETWORKDAYS($H$3,H3179,holiday!$B$2:$B$10),0)))</f>
        <v/>
      </c>
      <c r="O3179" s="0" t="str">
        <f aca="false">IF(ISBLANK(A3179),"",SUMIF($A$3:$A3179,O$2,$B$3:$B3179))</f>
        <v/>
      </c>
      <c r="P3179" s="0" t="str">
        <f aca="false">IF(ISBLANK(A3179),"",SUMIF($A$3:$A3179,P$2,$B$3:$B3179))</f>
        <v/>
      </c>
      <c r="Q3179" s="0" t="str">
        <f aca="false">IF(ISBLANK(A3179),"",SUMIF($A$3:$A3179,Q$2,$B$3:$B3179))</f>
        <v/>
      </c>
      <c r="R3179" s="0" t="str">
        <f aca="false">IF(ISBLANK(A3179),"",SUMIF($A$3:$A3179,R$2,$B$3:$B3179))</f>
        <v/>
      </c>
      <c r="T3179" s="9" t="str">
        <f aca="false">IF(ISBLANK(A3179),"",IF($A3179=T$2,$C3179,T3178))</f>
        <v/>
      </c>
      <c r="U3179" s="9" t="str">
        <f aca="false">IF(ISBLANK(A3179),"",IF($A3179=U$2,$C3179,U3178))</f>
        <v/>
      </c>
      <c r="V3179" s="9" t="str">
        <f aca="false">IF(ISBLANK(A3179),"",IF($A3179=V$2,$C3179,V3178))</f>
        <v/>
      </c>
      <c r="W3179" s="9" t="str">
        <f aca="false">IF(ISBLANK(A3179),"",IF($A3179=W$2,$C3179,W3178))</f>
        <v/>
      </c>
    </row>
    <row r="3180" customFormat="false" ht="14.1" hidden="false" customHeight="false" outlineLevel="0" collapsed="false">
      <c r="H3180" s="8" t="n">
        <f aca="false">IF(ISBLANK(D3180),,LEFT(D3180,LEN(D3180)-6)*1)</f>
        <v>0</v>
      </c>
      <c r="I3180" s="9" t="str">
        <f aca="false">IF(ISBLANK(A3180),"",-B3180*C3180)</f>
        <v/>
      </c>
      <c r="J3180" s="9" t="str">
        <f aca="false">IF(ISBLANK(A3180),"",-SUM(I$3:I3180))</f>
        <v/>
      </c>
      <c r="K3180" s="9" t="str">
        <f aca="false">IF(ISBLANK(A3180),"",SUMPRODUCT(O3180:R3180,T3180:W3180)-J3180)</f>
        <v/>
      </c>
      <c r="L3180" s="5" t="str">
        <f aca="false">IF(ISBLANK(A3180),"",K3180/$M$1)</f>
        <v/>
      </c>
      <c r="M3180" s="5" t="str">
        <f aca="false">IF(ISBLANK(A3180),"",K3180/($M$1+SUM(K$3:K3179)))</f>
        <v/>
      </c>
      <c r="N3180" s="0" t="str">
        <f aca="false">IF(ISBLANK(A3180),"",IF(H3181=0,NETWORKDAYS($H$3,H3180,holiday!$B$2:$B$10),IF(DAY(H3180)&lt;DAY(H3181),NETWORKDAYS($H$3,H3180,holiday!$B$2:$B$10),0)))</f>
        <v/>
      </c>
      <c r="O3180" s="0" t="str">
        <f aca="false">IF(ISBLANK(A3180),"",SUMIF($A$3:$A3180,O$2,$B$3:$B3180))</f>
        <v/>
      </c>
      <c r="P3180" s="0" t="str">
        <f aca="false">IF(ISBLANK(A3180),"",SUMIF($A$3:$A3180,P$2,$B$3:$B3180))</f>
        <v/>
      </c>
      <c r="Q3180" s="0" t="str">
        <f aca="false">IF(ISBLANK(A3180),"",SUMIF($A$3:$A3180,Q$2,$B$3:$B3180))</f>
        <v/>
      </c>
      <c r="R3180" s="0" t="str">
        <f aca="false">IF(ISBLANK(A3180),"",SUMIF($A$3:$A3180,R$2,$B$3:$B3180))</f>
        <v/>
      </c>
      <c r="T3180" s="9" t="str">
        <f aca="false">IF(ISBLANK(A3180),"",IF($A3180=T$2,$C3180,T3179))</f>
        <v/>
      </c>
      <c r="U3180" s="9" t="str">
        <f aca="false">IF(ISBLANK(A3180),"",IF($A3180=U$2,$C3180,U3179))</f>
        <v/>
      </c>
      <c r="V3180" s="9" t="str">
        <f aca="false">IF(ISBLANK(A3180),"",IF($A3180=V$2,$C3180,V3179))</f>
        <v/>
      </c>
      <c r="W3180" s="9" t="str">
        <f aca="false">IF(ISBLANK(A3180),"",IF($A3180=W$2,$C3180,W3179))</f>
        <v/>
      </c>
    </row>
    <row r="3181" customFormat="false" ht="14.1" hidden="false" customHeight="false" outlineLevel="0" collapsed="false">
      <c r="H3181" s="8" t="n">
        <f aca="false">IF(ISBLANK(D3181),,LEFT(D3181,LEN(D3181)-6)*1)</f>
        <v>0</v>
      </c>
      <c r="I3181" s="9" t="str">
        <f aca="false">IF(ISBLANK(A3181),"",-B3181*C3181)</f>
        <v/>
      </c>
      <c r="J3181" s="9" t="str">
        <f aca="false">IF(ISBLANK(A3181),"",-SUM(I$3:I3181))</f>
        <v/>
      </c>
      <c r="K3181" s="9" t="str">
        <f aca="false">IF(ISBLANK(A3181),"",SUMPRODUCT(O3181:R3181,T3181:W3181)-J3181)</f>
        <v/>
      </c>
      <c r="L3181" s="5" t="str">
        <f aca="false">IF(ISBLANK(A3181),"",K3181/$M$1)</f>
        <v/>
      </c>
      <c r="M3181" s="5" t="str">
        <f aca="false">IF(ISBLANK(A3181),"",K3181/($M$1+SUM(K$3:K3180)))</f>
        <v/>
      </c>
      <c r="N3181" s="0" t="str">
        <f aca="false">IF(ISBLANK(A3181),"",IF(H3182=0,NETWORKDAYS($H$3,H3181,holiday!$B$2:$B$10),IF(DAY(H3181)&lt;DAY(H3182),NETWORKDAYS($H$3,H3181,holiday!$B$2:$B$10),0)))</f>
        <v/>
      </c>
      <c r="O3181" s="0" t="str">
        <f aca="false">IF(ISBLANK(A3181),"",SUMIF($A$3:$A3181,O$2,$B$3:$B3181))</f>
        <v/>
      </c>
      <c r="P3181" s="0" t="str">
        <f aca="false">IF(ISBLANK(A3181),"",SUMIF($A$3:$A3181,P$2,$B$3:$B3181))</f>
        <v/>
      </c>
      <c r="Q3181" s="0" t="str">
        <f aca="false">IF(ISBLANK(A3181),"",SUMIF($A$3:$A3181,Q$2,$B$3:$B3181))</f>
        <v/>
      </c>
      <c r="R3181" s="0" t="str">
        <f aca="false">IF(ISBLANK(A3181),"",SUMIF($A$3:$A3181,R$2,$B$3:$B3181))</f>
        <v/>
      </c>
      <c r="T3181" s="9" t="str">
        <f aca="false">IF(ISBLANK(A3181),"",IF($A3181=T$2,$C3181,T3180))</f>
        <v/>
      </c>
      <c r="U3181" s="9" t="str">
        <f aca="false">IF(ISBLANK(A3181),"",IF($A3181=U$2,$C3181,U3180))</f>
        <v/>
      </c>
      <c r="V3181" s="9" t="str">
        <f aca="false">IF(ISBLANK(A3181),"",IF($A3181=V$2,$C3181,V3180))</f>
        <v/>
      </c>
      <c r="W3181" s="9" t="str">
        <f aca="false">IF(ISBLANK(A3181),"",IF($A3181=W$2,$C3181,W3180))</f>
        <v/>
      </c>
    </row>
    <row r="3182" customFormat="false" ht="14.1" hidden="false" customHeight="false" outlineLevel="0" collapsed="false">
      <c r="H3182" s="8" t="n">
        <f aca="false">IF(ISBLANK(D3182),,LEFT(D3182,LEN(D3182)-6)*1)</f>
        <v>0</v>
      </c>
      <c r="I3182" s="9" t="str">
        <f aca="false">IF(ISBLANK(A3182),"",-B3182*C3182)</f>
        <v/>
      </c>
      <c r="J3182" s="9" t="str">
        <f aca="false">IF(ISBLANK(A3182),"",-SUM(I$3:I3182))</f>
        <v/>
      </c>
      <c r="K3182" s="9" t="str">
        <f aca="false">IF(ISBLANK(A3182),"",SUMPRODUCT(O3182:R3182,T3182:W3182)-J3182)</f>
        <v/>
      </c>
      <c r="L3182" s="5" t="str">
        <f aca="false">IF(ISBLANK(A3182),"",K3182/$M$1)</f>
        <v/>
      </c>
      <c r="M3182" s="5" t="str">
        <f aca="false">IF(ISBLANK(A3182),"",K3182/($M$1+SUM(K$3:K3181)))</f>
        <v/>
      </c>
      <c r="N3182" s="0" t="str">
        <f aca="false">IF(ISBLANK(A3182),"",IF(H3183=0,NETWORKDAYS($H$3,H3182,holiday!$B$2:$B$10),IF(DAY(H3182)&lt;DAY(H3183),NETWORKDAYS($H$3,H3182,holiday!$B$2:$B$10),0)))</f>
        <v/>
      </c>
      <c r="O3182" s="0" t="str">
        <f aca="false">IF(ISBLANK(A3182),"",SUMIF($A$3:$A3182,O$2,$B$3:$B3182))</f>
        <v/>
      </c>
      <c r="P3182" s="0" t="str">
        <f aca="false">IF(ISBLANK(A3182),"",SUMIF($A$3:$A3182,P$2,$B$3:$B3182))</f>
        <v/>
      </c>
      <c r="Q3182" s="0" t="str">
        <f aca="false">IF(ISBLANK(A3182),"",SUMIF($A$3:$A3182,Q$2,$B$3:$B3182))</f>
        <v/>
      </c>
      <c r="R3182" s="0" t="str">
        <f aca="false">IF(ISBLANK(A3182),"",SUMIF($A$3:$A3182,R$2,$B$3:$B3182))</f>
        <v/>
      </c>
      <c r="T3182" s="9" t="str">
        <f aca="false">IF(ISBLANK(A3182),"",IF($A3182=T$2,$C3182,T3181))</f>
        <v/>
      </c>
      <c r="U3182" s="9" t="str">
        <f aca="false">IF(ISBLANK(A3182),"",IF($A3182=U$2,$C3182,U3181))</f>
        <v/>
      </c>
      <c r="V3182" s="9" t="str">
        <f aca="false">IF(ISBLANK(A3182),"",IF($A3182=V$2,$C3182,V3181))</f>
        <v/>
      </c>
      <c r="W3182" s="9" t="str">
        <f aca="false">IF(ISBLANK(A3182),"",IF($A3182=W$2,$C3182,W3181))</f>
        <v/>
      </c>
    </row>
    <row r="3183" customFormat="false" ht="14.1" hidden="false" customHeight="false" outlineLevel="0" collapsed="false">
      <c r="H3183" s="8" t="n">
        <f aca="false">IF(ISBLANK(D3183),,LEFT(D3183,LEN(D3183)-6)*1)</f>
        <v>0</v>
      </c>
      <c r="I3183" s="9" t="str">
        <f aca="false">IF(ISBLANK(A3183),"",-B3183*C3183)</f>
        <v/>
      </c>
      <c r="J3183" s="9" t="str">
        <f aca="false">IF(ISBLANK(A3183),"",-SUM(I$3:I3183))</f>
        <v/>
      </c>
      <c r="K3183" s="9" t="str">
        <f aca="false">IF(ISBLANK(A3183),"",SUMPRODUCT(O3183:R3183,T3183:W3183)-J3183)</f>
        <v/>
      </c>
      <c r="L3183" s="5" t="str">
        <f aca="false">IF(ISBLANK(A3183),"",K3183/$M$1)</f>
        <v/>
      </c>
      <c r="M3183" s="5" t="str">
        <f aca="false">IF(ISBLANK(A3183),"",K3183/($M$1+SUM(K$3:K3182)))</f>
        <v/>
      </c>
      <c r="N3183" s="0" t="str">
        <f aca="false">IF(ISBLANK(A3183),"",IF(H3184=0,NETWORKDAYS($H$3,H3183,holiday!$B$2:$B$10),IF(DAY(H3183)&lt;DAY(H3184),NETWORKDAYS($H$3,H3183,holiday!$B$2:$B$10),0)))</f>
        <v/>
      </c>
      <c r="O3183" s="0" t="str">
        <f aca="false">IF(ISBLANK(A3183),"",SUMIF($A$3:$A3183,O$2,$B$3:$B3183))</f>
        <v/>
      </c>
      <c r="P3183" s="0" t="str">
        <f aca="false">IF(ISBLANK(A3183),"",SUMIF($A$3:$A3183,P$2,$B$3:$B3183))</f>
        <v/>
      </c>
      <c r="Q3183" s="0" t="str">
        <f aca="false">IF(ISBLANK(A3183),"",SUMIF($A$3:$A3183,Q$2,$B$3:$B3183))</f>
        <v/>
      </c>
      <c r="R3183" s="0" t="str">
        <f aca="false">IF(ISBLANK(A3183),"",SUMIF($A$3:$A3183,R$2,$B$3:$B3183))</f>
        <v/>
      </c>
      <c r="T3183" s="9" t="str">
        <f aca="false">IF(ISBLANK(A3183),"",IF($A3183=T$2,$C3183,T3182))</f>
        <v/>
      </c>
      <c r="U3183" s="9" t="str">
        <f aca="false">IF(ISBLANK(A3183),"",IF($A3183=U$2,$C3183,U3182))</f>
        <v/>
      </c>
      <c r="V3183" s="9" t="str">
        <f aca="false">IF(ISBLANK(A3183),"",IF($A3183=V$2,$C3183,V3182))</f>
        <v/>
      </c>
      <c r="W3183" s="9" t="str">
        <f aca="false">IF(ISBLANK(A3183),"",IF($A3183=W$2,$C3183,W3182))</f>
        <v/>
      </c>
    </row>
    <row r="3184" customFormat="false" ht="14.1" hidden="false" customHeight="false" outlineLevel="0" collapsed="false">
      <c r="H3184" s="8" t="n">
        <f aca="false">IF(ISBLANK(D3184),,LEFT(D3184,LEN(D3184)-6)*1)</f>
        <v>0</v>
      </c>
      <c r="I3184" s="9" t="str">
        <f aca="false">IF(ISBLANK(A3184),"",-B3184*C3184)</f>
        <v/>
      </c>
      <c r="J3184" s="9" t="str">
        <f aca="false">IF(ISBLANK(A3184),"",-SUM(I$3:I3184))</f>
        <v/>
      </c>
      <c r="K3184" s="9" t="str">
        <f aca="false">IF(ISBLANK(A3184),"",SUMPRODUCT(O3184:R3184,T3184:W3184)-J3184)</f>
        <v/>
      </c>
      <c r="L3184" s="5" t="str">
        <f aca="false">IF(ISBLANK(A3184),"",K3184/$M$1)</f>
        <v/>
      </c>
      <c r="M3184" s="5" t="str">
        <f aca="false">IF(ISBLANK(A3184),"",K3184/($M$1+SUM(K$3:K3183)))</f>
        <v/>
      </c>
      <c r="N3184" s="0" t="str">
        <f aca="false">IF(ISBLANK(A3184),"",IF(H3185=0,NETWORKDAYS($H$3,H3184,holiday!$B$2:$B$10),IF(DAY(H3184)&lt;DAY(H3185),NETWORKDAYS($H$3,H3184,holiday!$B$2:$B$10),0)))</f>
        <v/>
      </c>
      <c r="O3184" s="0" t="str">
        <f aca="false">IF(ISBLANK(A3184),"",SUMIF($A$3:$A3184,O$2,$B$3:$B3184))</f>
        <v/>
      </c>
      <c r="P3184" s="0" t="str">
        <f aca="false">IF(ISBLANK(A3184),"",SUMIF($A$3:$A3184,P$2,$B$3:$B3184))</f>
        <v/>
      </c>
      <c r="Q3184" s="0" t="str">
        <f aca="false">IF(ISBLANK(A3184),"",SUMIF($A$3:$A3184,Q$2,$B$3:$B3184))</f>
        <v/>
      </c>
      <c r="R3184" s="0" t="str">
        <f aca="false">IF(ISBLANK(A3184),"",SUMIF($A$3:$A3184,R$2,$B$3:$B3184))</f>
        <v/>
      </c>
      <c r="T3184" s="9" t="str">
        <f aca="false">IF(ISBLANK(A3184),"",IF($A3184=T$2,$C3184,T3183))</f>
        <v/>
      </c>
      <c r="U3184" s="9" t="str">
        <f aca="false">IF(ISBLANK(A3184),"",IF($A3184=U$2,$C3184,U3183))</f>
        <v/>
      </c>
      <c r="V3184" s="9" t="str">
        <f aca="false">IF(ISBLANK(A3184),"",IF($A3184=V$2,$C3184,V3183))</f>
        <v/>
      </c>
      <c r="W3184" s="9" t="str">
        <f aca="false">IF(ISBLANK(A3184),"",IF($A3184=W$2,$C3184,W3183))</f>
        <v/>
      </c>
    </row>
    <row r="3185" customFormat="false" ht="14.1" hidden="false" customHeight="false" outlineLevel="0" collapsed="false">
      <c r="H3185" s="8" t="n">
        <f aca="false">IF(ISBLANK(D3185),,LEFT(D3185,LEN(D3185)-6)*1)</f>
        <v>0</v>
      </c>
      <c r="I3185" s="9" t="str">
        <f aca="false">IF(ISBLANK(A3185),"",-B3185*C3185)</f>
        <v/>
      </c>
      <c r="J3185" s="9" t="str">
        <f aca="false">IF(ISBLANK(A3185),"",-SUM(I$3:I3185))</f>
        <v/>
      </c>
      <c r="K3185" s="9" t="str">
        <f aca="false">IF(ISBLANK(A3185),"",SUMPRODUCT(O3185:R3185,T3185:W3185)-J3185)</f>
        <v/>
      </c>
      <c r="L3185" s="5" t="str">
        <f aca="false">IF(ISBLANK(A3185),"",K3185/$M$1)</f>
        <v/>
      </c>
      <c r="M3185" s="5" t="str">
        <f aca="false">IF(ISBLANK(A3185),"",K3185/($M$1+SUM(K$3:K3184)))</f>
        <v/>
      </c>
      <c r="N3185" s="0" t="str">
        <f aca="false">IF(ISBLANK(A3185),"",IF(H3186=0,NETWORKDAYS($H$3,H3185,holiday!$B$2:$B$10),IF(DAY(H3185)&lt;DAY(H3186),NETWORKDAYS($H$3,H3185,holiday!$B$2:$B$10),0)))</f>
        <v/>
      </c>
      <c r="O3185" s="0" t="str">
        <f aca="false">IF(ISBLANK(A3185),"",SUMIF($A$3:$A3185,O$2,$B$3:$B3185))</f>
        <v/>
      </c>
      <c r="P3185" s="0" t="str">
        <f aca="false">IF(ISBLANK(A3185),"",SUMIF($A$3:$A3185,P$2,$B$3:$B3185))</f>
        <v/>
      </c>
      <c r="Q3185" s="0" t="str">
        <f aca="false">IF(ISBLANK(A3185),"",SUMIF($A$3:$A3185,Q$2,$B$3:$B3185))</f>
        <v/>
      </c>
      <c r="R3185" s="0" t="str">
        <f aca="false">IF(ISBLANK(A3185),"",SUMIF($A$3:$A3185,R$2,$B$3:$B3185))</f>
        <v/>
      </c>
      <c r="T3185" s="9" t="str">
        <f aca="false">IF(ISBLANK(A3185),"",IF($A3185=T$2,$C3185,T3184))</f>
        <v/>
      </c>
      <c r="U3185" s="9" t="str">
        <f aca="false">IF(ISBLANK(A3185),"",IF($A3185=U$2,$C3185,U3184))</f>
        <v/>
      </c>
      <c r="V3185" s="9" t="str">
        <f aca="false">IF(ISBLANK(A3185),"",IF($A3185=V$2,$C3185,V3184))</f>
        <v/>
      </c>
      <c r="W3185" s="9" t="str">
        <f aca="false">IF(ISBLANK(A3185),"",IF($A3185=W$2,$C3185,W3184))</f>
        <v/>
      </c>
    </row>
    <row r="3186" customFormat="false" ht="14.1" hidden="false" customHeight="false" outlineLevel="0" collapsed="false">
      <c r="H3186" s="8" t="n">
        <f aca="false">IF(ISBLANK(D3186),,LEFT(D3186,LEN(D3186)-6)*1)</f>
        <v>0</v>
      </c>
      <c r="I3186" s="9" t="str">
        <f aca="false">IF(ISBLANK(A3186),"",-B3186*C3186)</f>
        <v/>
      </c>
      <c r="J3186" s="9" t="str">
        <f aca="false">IF(ISBLANK(A3186),"",-SUM(I$3:I3186))</f>
        <v/>
      </c>
      <c r="K3186" s="9" t="str">
        <f aca="false">IF(ISBLANK(A3186),"",SUMPRODUCT(O3186:R3186,T3186:W3186)-J3186)</f>
        <v/>
      </c>
      <c r="L3186" s="5" t="str">
        <f aca="false">IF(ISBLANK(A3186),"",K3186/$M$1)</f>
        <v/>
      </c>
      <c r="M3186" s="5" t="str">
        <f aca="false">IF(ISBLANK(A3186),"",K3186/($M$1+SUM(K$3:K3185)))</f>
        <v/>
      </c>
      <c r="N3186" s="0" t="str">
        <f aca="false">IF(ISBLANK(A3186),"",IF(H3187=0,NETWORKDAYS($H$3,H3186,holiday!$B$2:$B$10),IF(DAY(H3186)&lt;DAY(H3187),NETWORKDAYS($H$3,H3186,holiday!$B$2:$B$10),0)))</f>
        <v/>
      </c>
      <c r="O3186" s="0" t="str">
        <f aca="false">IF(ISBLANK(A3186),"",SUMIF($A$3:$A3186,O$2,$B$3:$B3186))</f>
        <v/>
      </c>
      <c r="P3186" s="0" t="str">
        <f aca="false">IF(ISBLANK(A3186),"",SUMIF($A$3:$A3186,P$2,$B$3:$B3186))</f>
        <v/>
      </c>
      <c r="Q3186" s="0" t="str">
        <f aca="false">IF(ISBLANK(A3186),"",SUMIF($A$3:$A3186,Q$2,$B$3:$B3186))</f>
        <v/>
      </c>
      <c r="R3186" s="0" t="str">
        <f aca="false">IF(ISBLANK(A3186),"",SUMIF($A$3:$A3186,R$2,$B$3:$B3186))</f>
        <v/>
      </c>
      <c r="T3186" s="9" t="str">
        <f aca="false">IF(ISBLANK(A3186),"",IF($A3186=T$2,$C3186,T3185))</f>
        <v/>
      </c>
      <c r="U3186" s="9" t="str">
        <f aca="false">IF(ISBLANK(A3186),"",IF($A3186=U$2,$C3186,U3185))</f>
        <v/>
      </c>
      <c r="V3186" s="9" t="str">
        <f aca="false">IF(ISBLANK(A3186),"",IF($A3186=V$2,$C3186,V3185))</f>
        <v/>
      </c>
      <c r="W3186" s="9" t="str">
        <f aca="false">IF(ISBLANK(A3186),"",IF($A3186=W$2,$C3186,W3185))</f>
        <v/>
      </c>
    </row>
    <row r="3187" customFormat="false" ht="14.1" hidden="false" customHeight="false" outlineLevel="0" collapsed="false">
      <c r="H3187" s="8" t="n">
        <f aca="false">IF(ISBLANK(D3187),,LEFT(D3187,LEN(D3187)-6)*1)</f>
        <v>0</v>
      </c>
      <c r="I3187" s="9" t="str">
        <f aca="false">IF(ISBLANK(A3187),"",-B3187*C3187)</f>
        <v/>
      </c>
      <c r="J3187" s="9" t="str">
        <f aca="false">IF(ISBLANK(A3187),"",-SUM(I$3:I3187))</f>
        <v/>
      </c>
      <c r="K3187" s="9" t="str">
        <f aca="false">IF(ISBLANK(A3187),"",SUMPRODUCT(O3187:R3187,T3187:W3187)-J3187)</f>
        <v/>
      </c>
      <c r="L3187" s="5" t="str">
        <f aca="false">IF(ISBLANK(A3187),"",K3187/$M$1)</f>
        <v/>
      </c>
      <c r="M3187" s="5" t="str">
        <f aca="false">IF(ISBLANK(A3187),"",K3187/($M$1+SUM(K$3:K3186)))</f>
        <v/>
      </c>
      <c r="N3187" s="0" t="str">
        <f aca="false">IF(ISBLANK(A3187),"",IF(H3188=0,NETWORKDAYS($H$3,H3187,holiday!$B$2:$B$10),IF(DAY(H3187)&lt;DAY(H3188),NETWORKDAYS($H$3,H3187,holiday!$B$2:$B$10),0)))</f>
        <v/>
      </c>
      <c r="O3187" s="0" t="str">
        <f aca="false">IF(ISBLANK(A3187),"",SUMIF($A$3:$A3187,O$2,$B$3:$B3187))</f>
        <v/>
      </c>
      <c r="P3187" s="0" t="str">
        <f aca="false">IF(ISBLANK(A3187),"",SUMIF($A$3:$A3187,P$2,$B$3:$B3187))</f>
        <v/>
      </c>
      <c r="Q3187" s="0" t="str">
        <f aca="false">IF(ISBLANK(A3187),"",SUMIF($A$3:$A3187,Q$2,$B$3:$B3187))</f>
        <v/>
      </c>
      <c r="R3187" s="0" t="str">
        <f aca="false">IF(ISBLANK(A3187),"",SUMIF($A$3:$A3187,R$2,$B$3:$B3187))</f>
        <v/>
      </c>
      <c r="T3187" s="9" t="str">
        <f aca="false">IF(ISBLANK(A3187),"",IF($A3187=T$2,$C3187,T3186))</f>
        <v/>
      </c>
      <c r="U3187" s="9" t="str">
        <f aca="false">IF(ISBLANK(A3187),"",IF($A3187=U$2,$C3187,U3186))</f>
        <v/>
      </c>
      <c r="V3187" s="9" t="str">
        <f aca="false">IF(ISBLANK(A3187),"",IF($A3187=V$2,$C3187,V3186))</f>
        <v/>
      </c>
      <c r="W3187" s="9" t="str">
        <f aca="false">IF(ISBLANK(A3187),"",IF($A3187=W$2,$C3187,W3186))</f>
        <v/>
      </c>
    </row>
    <row r="3188" customFormat="false" ht="14.1" hidden="false" customHeight="false" outlineLevel="0" collapsed="false">
      <c r="H3188" s="8" t="n">
        <f aca="false">IF(ISBLANK(D3188),,LEFT(D3188,LEN(D3188)-6)*1)</f>
        <v>0</v>
      </c>
      <c r="I3188" s="9" t="str">
        <f aca="false">IF(ISBLANK(A3188),"",-B3188*C3188)</f>
        <v/>
      </c>
      <c r="J3188" s="9" t="str">
        <f aca="false">IF(ISBLANK(A3188),"",-SUM(I$3:I3188))</f>
        <v/>
      </c>
      <c r="K3188" s="9" t="str">
        <f aca="false">IF(ISBLANK(A3188),"",SUMPRODUCT(O3188:R3188,T3188:W3188)-J3188)</f>
        <v/>
      </c>
      <c r="L3188" s="5" t="str">
        <f aca="false">IF(ISBLANK(A3188),"",K3188/$M$1)</f>
        <v/>
      </c>
      <c r="M3188" s="5" t="str">
        <f aca="false">IF(ISBLANK(A3188),"",K3188/($M$1+SUM(K$3:K3187)))</f>
        <v/>
      </c>
      <c r="N3188" s="0" t="str">
        <f aca="false">IF(ISBLANK(A3188),"",IF(H3189=0,NETWORKDAYS($H$3,H3188,holiday!$B$2:$B$10),IF(DAY(H3188)&lt;DAY(H3189),NETWORKDAYS($H$3,H3188,holiday!$B$2:$B$10),0)))</f>
        <v/>
      </c>
      <c r="O3188" s="0" t="str">
        <f aca="false">IF(ISBLANK(A3188),"",SUMIF($A$3:$A3188,O$2,$B$3:$B3188))</f>
        <v/>
      </c>
      <c r="P3188" s="0" t="str">
        <f aca="false">IF(ISBLANK(A3188),"",SUMIF($A$3:$A3188,P$2,$B$3:$B3188))</f>
        <v/>
      </c>
      <c r="Q3188" s="0" t="str">
        <f aca="false">IF(ISBLANK(A3188),"",SUMIF($A$3:$A3188,Q$2,$B$3:$B3188))</f>
        <v/>
      </c>
      <c r="R3188" s="0" t="str">
        <f aca="false">IF(ISBLANK(A3188),"",SUMIF($A$3:$A3188,R$2,$B$3:$B3188))</f>
        <v/>
      </c>
      <c r="T3188" s="9" t="str">
        <f aca="false">IF(ISBLANK(A3188),"",IF($A3188=T$2,$C3188,T3187))</f>
        <v/>
      </c>
      <c r="U3188" s="9" t="str">
        <f aca="false">IF(ISBLANK(A3188),"",IF($A3188=U$2,$C3188,U3187))</f>
        <v/>
      </c>
      <c r="V3188" s="9" t="str">
        <f aca="false">IF(ISBLANK(A3188),"",IF($A3188=V$2,$C3188,V3187))</f>
        <v/>
      </c>
      <c r="W3188" s="9" t="str">
        <f aca="false">IF(ISBLANK(A3188),"",IF($A3188=W$2,$C3188,W3187))</f>
        <v/>
      </c>
    </row>
    <row r="3189" customFormat="false" ht="14.1" hidden="false" customHeight="false" outlineLevel="0" collapsed="false">
      <c r="H3189" s="8" t="n">
        <f aca="false">IF(ISBLANK(D3189),,LEFT(D3189,LEN(D3189)-6)*1)</f>
        <v>0</v>
      </c>
      <c r="I3189" s="9" t="str">
        <f aca="false">IF(ISBLANK(A3189),"",-B3189*C3189)</f>
        <v/>
      </c>
      <c r="J3189" s="9" t="str">
        <f aca="false">IF(ISBLANK(A3189),"",-SUM(I$3:I3189))</f>
        <v/>
      </c>
      <c r="K3189" s="9" t="str">
        <f aca="false">IF(ISBLANK(A3189),"",SUMPRODUCT(O3189:R3189,T3189:W3189)-J3189)</f>
        <v/>
      </c>
      <c r="L3189" s="5" t="str">
        <f aca="false">IF(ISBLANK(A3189),"",K3189/$M$1)</f>
        <v/>
      </c>
      <c r="M3189" s="5" t="str">
        <f aca="false">IF(ISBLANK(A3189),"",K3189/($M$1+SUM(K$3:K3188)))</f>
        <v/>
      </c>
      <c r="N3189" s="0" t="str">
        <f aca="false">IF(ISBLANK(A3189),"",IF(H3190=0,NETWORKDAYS($H$3,H3189,holiday!$B$2:$B$10),IF(DAY(H3189)&lt;DAY(H3190),NETWORKDAYS($H$3,H3189,holiday!$B$2:$B$10),0)))</f>
        <v/>
      </c>
      <c r="O3189" s="0" t="str">
        <f aca="false">IF(ISBLANK(A3189),"",SUMIF($A$3:$A3189,O$2,$B$3:$B3189))</f>
        <v/>
      </c>
      <c r="P3189" s="0" t="str">
        <f aca="false">IF(ISBLANK(A3189),"",SUMIF($A$3:$A3189,P$2,$B$3:$B3189))</f>
        <v/>
      </c>
      <c r="Q3189" s="0" t="str">
        <f aca="false">IF(ISBLANK(A3189),"",SUMIF($A$3:$A3189,Q$2,$B$3:$B3189))</f>
        <v/>
      </c>
      <c r="R3189" s="0" t="str">
        <f aca="false">IF(ISBLANK(A3189),"",SUMIF($A$3:$A3189,R$2,$B$3:$B3189))</f>
        <v/>
      </c>
      <c r="T3189" s="9" t="str">
        <f aca="false">IF(ISBLANK(A3189),"",IF($A3189=T$2,$C3189,T3188))</f>
        <v/>
      </c>
      <c r="U3189" s="9" t="str">
        <f aca="false">IF(ISBLANK(A3189),"",IF($A3189=U$2,$C3189,U3188))</f>
        <v/>
      </c>
      <c r="V3189" s="9" t="str">
        <f aca="false">IF(ISBLANK(A3189),"",IF($A3189=V$2,$C3189,V3188))</f>
        <v/>
      </c>
      <c r="W3189" s="9" t="str">
        <f aca="false">IF(ISBLANK(A3189),"",IF($A3189=W$2,$C3189,W3188))</f>
        <v/>
      </c>
    </row>
    <row r="3190" customFormat="false" ht="14.1" hidden="false" customHeight="false" outlineLevel="0" collapsed="false">
      <c r="H3190" s="8" t="n">
        <f aca="false">IF(ISBLANK(D3190),,LEFT(D3190,LEN(D3190)-6)*1)</f>
        <v>0</v>
      </c>
      <c r="I3190" s="9" t="str">
        <f aca="false">IF(ISBLANK(A3190),"",-B3190*C3190)</f>
        <v/>
      </c>
      <c r="J3190" s="9" t="str">
        <f aca="false">IF(ISBLANK(A3190),"",-SUM(I$3:I3190))</f>
        <v/>
      </c>
      <c r="K3190" s="9" t="str">
        <f aca="false">IF(ISBLANK(A3190),"",SUMPRODUCT(O3190:R3190,T3190:W3190)-J3190)</f>
        <v/>
      </c>
      <c r="L3190" s="5" t="str">
        <f aca="false">IF(ISBLANK(A3190),"",K3190/$M$1)</f>
        <v/>
      </c>
      <c r="M3190" s="5" t="str">
        <f aca="false">IF(ISBLANK(A3190),"",K3190/($M$1+SUM(K$3:K3189)))</f>
        <v/>
      </c>
      <c r="N3190" s="0" t="str">
        <f aca="false">IF(ISBLANK(A3190),"",IF(H3191=0,NETWORKDAYS($H$3,H3190,holiday!$B$2:$B$10),IF(DAY(H3190)&lt;DAY(H3191),NETWORKDAYS($H$3,H3190,holiday!$B$2:$B$10),0)))</f>
        <v/>
      </c>
      <c r="O3190" s="0" t="str">
        <f aca="false">IF(ISBLANK(A3190),"",SUMIF($A$3:$A3190,O$2,$B$3:$B3190))</f>
        <v/>
      </c>
      <c r="P3190" s="0" t="str">
        <f aca="false">IF(ISBLANK(A3190),"",SUMIF($A$3:$A3190,P$2,$B$3:$B3190))</f>
        <v/>
      </c>
      <c r="Q3190" s="0" t="str">
        <f aca="false">IF(ISBLANK(A3190),"",SUMIF($A$3:$A3190,Q$2,$B$3:$B3190))</f>
        <v/>
      </c>
      <c r="R3190" s="0" t="str">
        <f aca="false">IF(ISBLANK(A3190),"",SUMIF($A$3:$A3190,R$2,$B$3:$B3190))</f>
        <v/>
      </c>
      <c r="T3190" s="9" t="str">
        <f aca="false">IF(ISBLANK(A3190),"",IF($A3190=T$2,$C3190,T3189))</f>
        <v/>
      </c>
      <c r="U3190" s="9" t="str">
        <f aca="false">IF(ISBLANK(A3190),"",IF($A3190=U$2,$C3190,U3189))</f>
        <v/>
      </c>
      <c r="V3190" s="9" t="str">
        <f aca="false">IF(ISBLANK(A3190),"",IF($A3190=V$2,$C3190,V3189))</f>
        <v/>
      </c>
      <c r="W3190" s="9" t="str">
        <f aca="false">IF(ISBLANK(A3190),"",IF($A3190=W$2,$C3190,W3189))</f>
        <v/>
      </c>
    </row>
    <row r="3191" customFormat="false" ht="14.1" hidden="false" customHeight="false" outlineLevel="0" collapsed="false">
      <c r="H3191" s="8" t="n">
        <f aca="false">IF(ISBLANK(D3191),,LEFT(D3191,LEN(D3191)-6)*1)</f>
        <v>0</v>
      </c>
      <c r="I3191" s="9" t="str">
        <f aca="false">IF(ISBLANK(A3191),"",-B3191*C3191)</f>
        <v/>
      </c>
      <c r="J3191" s="9" t="str">
        <f aca="false">IF(ISBLANK(A3191),"",-SUM(I$3:I3191))</f>
        <v/>
      </c>
      <c r="K3191" s="9" t="str">
        <f aca="false">IF(ISBLANK(A3191),"",SUMPRODUCT(O3191:R3191,T3191:W3191)-J3191)</f>
        <v/>
      </c>
      <c r="L3191" s="5" t="str">
        <f aca="false">IF(ISBLANK(A3191),"",K3191/$M$1)</f>
        <v/>
      </c>
      <c r="M3191" s="5" t="str">
        <f aca="false">IF(ISBLANK(A3191),"",K3191/($M$1+SUM(K$3:K3190)))</f>
        <v/>
      </c>
      <c r="N3191" s="0" t="str">
        <f aca="false">IF(ISBLANK(A3191),"",IF(H3192=0,NETWORKDAYS($H$3,H3191,holiday!$B$2:$B$10),IF(DAY(H3191)&lt;DAY(H3192),NETWORKDAYS($H$3,H3191,holiday!$B$2:$B$10),0)))</f>
        <v/>
      </c>
      <c r="O3191" s="0" t="str">
        <f aca="false">IF(ISBLANK(A3191),"",SUMIF($A$3:$A3191,O$2,$B$3:$B3191))</f>
        <v/>
      </c>
      <c r="P3191" s="0" t="str">
        <f aca="false">IF(ISBLANK(A3191),"",SUMIF($A$3:$A3191,P$2,$B$3:$B3191))</f>
        <v/>
      </c>
      <c r="Q3191" s="0" t="str">
        <f aca="false">IF(ISBLANK(A3191),"",SUMIF($A$3:$A3191,Q$2,$B$3:$B3191))</f>
        <v/>
      </c>
      <c r="R3191" s="0" t="str">
        <f aca="false">IF(ISBLANK(A3191),"",SUMIF($A$3:$A3191,R$2,$B$3:$B3191))</f>
        <v/>
      </c>
      <c r="T3191" s="9" t="str">
        <f aca="false">IF(ISBLANK(A3191),"",IF($A3191=T$2,$C3191,T3190))</f>
        <v/>
      </c>
      <c r="U3191" s="9" t="str">
        <f aca="false">IF(ISBLANK(A3191),"",IF($A3191=U$2,$C3191,U3190))</f>
        <v/>
      </c>
      <c r="V3191" s="9" t="str">
        <f aca="false">IF(ISBLANK(A3191),"",IF($A3191=V$2,$C3191,V3190))</f>
        <v/>
      </c>
      <c r="W3191" s="9" t="str">
        <f aca="false">IF(ISBLANK(A3191),"",IF($A3191=W$2,$C3191,W3190))</f>
        <v/>
      </c>
    </row>
    <row r="3192" customFormat="false" ht="14.1" hidden="false" customHeight="false" outlineLevel="0" collapsed="false">
      <c r="H3192" s="8" t="n">
        <f aca="false">IF(ISBLANK(D3192),,LEFT(D3192,LEN(D3192)-6)*1)</f>
        <v>0</v>
      </c>
      <c r="I3192" s="9" t="str">
        <f aca="false">IF(ISBLANK(A3192),"",-B3192*C3192)</f>
        <v/>
      </c>
      <c r="J3192" s="9" t="str">
        <f aca="false">IF(ISBLANK(A3192),"",-SUM(I$3:I3192))</f>
        <v/>
      </c>
      <c r="K3192" s="9" t="str">
        <f aca="false">IF(ISBLANK(A3192),"",SUMPRODUCT(O3192:R3192,T3192:W3192)-J3192)</f>
        <v/>
      </c>
      <c r="L3192" s="5" t="str">
        <f aca="false">IF(ISBLANK(A3192),"",K3192/$M$1)</f>
        <v/>
      </c>
      <c r="M3192" s="5" t="str">
        <f aca="false">IF(ISBLANK(A3192),"",K3192/($M$1+SUM(K$3:K3191)))</f>
        <v/>
      </c>
      <c r="N3192" s="0" t="str">
        <f aca="false">IF(ISBLANK(A3192),"",IF(H3193=0,NETWORKDAYS($H$3,H3192,holiday!$B$2:$B$10),IF(DAY(H3192)&lt;DAY(H3193),NETWORKDAYS($H$3,H3192,holiday!$B$2:$B$10),0)))</f>
        <v/>
      </c>
      <c r="O3192" s="0" t="str">
        <f aca="false">IF(ISBLANK(A3192),"",SUMIF($A$3:$A3192,O$2,$B$3:$B3192))</f>
        <v/>
      </c>
      <c r="P3192" s="0" t="str">
        <f aca="false">IF(ISBLANK(A3192),"",SUMIF($A$3:$A3192,P$2,$B$3:$B3192))</f>
        <v/>
      </c>
      <c r="Q3192" s="0" t="str">
        <f aca="false">IF(ISBLANK(A3192),"",SUMIF($A$3:$A3192,Q$2,$B$3:$B3192))</f>
        <v/>
      </c>
      <c r="R3192" s="0" t="str">
        <f aca="false">IF(ISBLANK(A3192),"",SUMIF($A$3:$A3192,R$2,$B$3:$B3192))</f>
        <v/>
      </c>
      <c r="T3192" s="9" t="str">
        <f aca="false">IF(ISBLANK(A3192),"",IF($A3192=T$2,$C3192,T3191))</f>
        <v/>
      </c>
      <c r="U3192" s="9" t="str">
        <f aca="false">IF(ISBLANK(A3192),"",IF($A3192=U$2,$C3192,U3191))</f>
        <v/>
      </c>
      <c r="V3192" s="9" t="str">
        <f aca="false">IF(ISBLANK(A3192),"",IF($A3192=V$2,$C3192,V3191))</f>
        <v/>
      </c>
      <c r="W3192" s="9" t="str">
        <f aca="false">IF(ISBLANK(A3192),"",IF($A3192=W$2,$C3192,W3191))</f>
        <v/>
      </c>
    </row>
    <row r="3193" customFormat="false" ht="14.1" hidden="false" customHeight="false" outlineLevel="0" collapsed="false">
      <c r="H3193" s="8" t="n">
        <f aca="false">IF(ISBLANK(D3193),,LEFT(D3193,LEN(D3193)-6)*1)</f>
        <v>0</v>
      </c>
      <c r="I3193" s="9" t="str">
        <f aca="false">IF(ISBLANK(A3193),"",-B3193*C3193)</f>
        <v/>
      </c>
      <c r="J3193" s="9" t="str">
        <f aca="false">IF(ISBLANK(A3193),"",-SUM(I$3:I3193))</f>
        <v/>
      </c>
      <c r="K3193" s="9" t="str">
        <f aca="false">IF(ISBLANK(A3193),"",SUMPRODUCT(O3193:R3193,T3193:W3193)-J3193)</f>
        <v/>
      </c>
      <c r="L3193" s="5" t="str">
        <f aca="false">IF(ISBLANK(A3193),"",K3193/$M$1)</f>
        <v/>
      </c>
      <c r="M3193" s="5" t="str">
        <f aca="false">IF(ISBLANK(A3193),"",K3193/($M$1+SUM(K$3:K3192)))</f>
        <v/>
      </c>
      <c r="N3193" s="0" t="str">
        <f aca="false">IF(ISBLANK(A3193),"",IF(H3194=0,NETWORKDAYS($H$3,H3193,holiday!$B$2:$B$10),IF(DAY(H3193)&lt;DAY(H3194),NETWORKDAYS($H$3,H3193,holiday!$B$2:$B$10),0)))</f>
        <v/>
      </c>
      <c r="O3193" s="0" t="str">
        <f aca="false">IF(ISBLANK(A3193),"",SUMIF($A$3:$A3193,O$2,$B$3:$B3193))</f>
        <v/>
      </c>
      <c r="P3193" s="0" t="str">
        <f aca="false">IF(ISBLANK(A3193),"",SUMIF($A$3:$A3193,P$2,$B$3:$B3193))</f>
        <v/>
      </c>
      <c r="Q3193" s="0" t="str">
        <f aca="false">IF(ISBLANK(A3193),"",SUMIF($A$3:$A3193,Q$2,$B$3:$B3193))</f>
        <v/>
      </c>
      <c r="R3193" s="0" t="str">
        <f aca="false">IF(ISBLANK(A3193),"",SUMIF($A$3:$A3193,R$2,$B$3:$B3193))</f>
        <v/>
      </c>
      <c r="T3193" s="9" t="str">
        <f aca="false">IF(ISBLANK(A3193),"",IF($A3193=T$2,$C3193,T3192))</f>
        <v/>
      </c>
      <c r="U3193" s="9" t="str">
        <f aca="false">IF(ISBLANK(A3193),"",IF($A3193=U$2,$C3193,U3192))</f>
        <v/>
      </c>
      <c r="V3193" s="9" t="str">
        <f aca="false">IF(ISBLANK(A3193),"",IF($A3193=V$2,$C3193,V3192))</f>
        <v/>
      </c>
      <c r="W3193" s="9" t="str">
        <f aca="false">IF(ISBLANK(A3193),"",IF($A3193=W$2,$C3193,W3192))</f>
        <v/>
      </c>
    </row>
    <row r="3194" customFormat="false" ht="14.1" hidden="false" customHeight="false" outlineLevel="0" collapsed="false">
      <c r="H3194" s="8" t="n">
        <f aca="false">IF(ISBLANK(D3194),,LEFT(D3194,LEN(D3194)-6)*1)</f>
        <v>0</v>
      </c>
      <c r="I3194" s="9" t="str">
        <f aca="false">IF(ISBLANK(A3194),"",-B3194*C3194)</f>
        <v/>
      </c>
      <c r="J3194" s="9" t="str">
        <f aca="false">IF(ISBLANK(A3194),"",-SUM(I$3:I3194))</f>
        <v/>
      </c>
      <c r="K3194" s="9" t="str">
        <f aca="false">IF(ISBLANK(A3194),"",SUMPRODUCT(O3194:R3194,T3194:W3194)-J3194)</f>
        <v/>
      </c>
      <c r="L3194" s="5" t="str">
        <f aca="false">IF(ISBLANK(A3194),"",K3194/$M$1)</f>
        <v/>
      </c>
      <c r="M3194" s="5" t="str">
        <f aca="false">IF(ISBLANK(A3194),"",K3194/($M$1+SUM(K$3:K3193)))</f>
        <v/>
      </c>
      <c r="N3194" s="0" t="str">
        <f aca="false">IF(ISBLANK(A3194),"",IF(H3195=0,NETWORKDAYS($H$3,H3194,holiday!$B$2:$B$10),IF(DAY(H3194)&lt;DAY(H3195),NETWORKDAYS($H$3,H3194,holiday!$B$2:$B$10),0)))</f>
        <v/>
      </c>
      <c r="O3194" s="0" t="str">
        <f aca="false">IF(ISBLANK(A3194),"",SUMIF($A$3:$A3194,O$2,$B$3:$B3194))</f>
        <v/>
      </c>
      <c r="P3194" s="0" t="str">
        <f aca="false">IF(ISBLANK(A3194),"",SUMIF($A$3:$A3194,P$2,$B$3:$B3194))</f>
        <v/>
      </c>
      <c r="Q3194" s="0" t="str">
        <f aca="false">IF(ISBLANK(A3194),"",SUMIF($A$3:$A3194,Q$2,$B$3:$B3194))</f>
        <v/>
      </c>
      <c r="R3194" s="0" t="str">
        <f aca="false">IF(ISBLANK(A3194),"",SUMIF($A$3:$A3194,R$2,$B$3:$B3194))</f>
        <v/>
      </c>
      <c r="T3194" s="9" t="str">
        <f aca="false">IF(ISBLANK(A3194),"",IF($A3194=T$2,$C3194,T3193))</f>
        <v/>
      </c>
      <c r="U3194" s="9" t="str">
        <f aca="false">IF(ISBLANK(A3194),"",IF($A3194=U$2,$C3194,U3193))</f>
        <v/>
      </c>
      <c r="V3194" s="9" t="str">
        <f aca="false">IF(ISBLANK(A3194),"",IF($A3194=V$2,$C3194,V3193))</f>
        <v/>
      </c>
      <c r="W3194" s="9" t="str">
        <f aca="false">IF(ISBLANK(A3194),"",IF($A3194=W$2,$C3194,W3193))</f>
        <v/>
      </c>
    </row>
    <row r="3195" customFormat="false" ht="14.1" hidden="false" customHeight="false" outlineLevel="0" collapsed="false">
      <c r="H3195" s="8" t="n">
        <f aca="false">IF(ISBLANK(D3195),,LEFT(D3195,LEN(D3195)-6)*1)</f>
        <v>0</v>
      </c>
      <c r="I3195" s="9" t="str">
        <f aca="false">IF(ISBLANK(A3195),"",-B3195*C3195)</f>
        <v/>
      </c>
      <c r="J3195" s="9" t="str">
        <f aca="false">IF(ISBLANK(A3195),"",-SUM(I$3:I3195))</f>
        <v/>
      </c>
      <c r="K3195" s="9" t="str">
        <f aca="false">IF(ISBLANK(A3195),"",SUMPRODUCT(O3195:R3195,T3195:W3195)-J3195)</f>
        <v/>
      </c>
      <c r="L3195" s="5" t="str">
        <f aca="false">IF(ISBLANK(A3195),"",K3195/$M$1)</f>
        <v/>
      </c>
      <c r="M3195" s="5" t="str">
        <f aca="false">IF(ISBLANK(A3195),"",K3195/($M$1+SUM(K$3:K3194)))</f>
        <v/>
      </c>
      <c r="N3195" s="0" t="str">
        <f aca="false">IF(ISBLANK(A3195),"",IF(H3196=0,NETWORKDAYS($H$3,H3195,holiday!$B$2:$B$10),IF(DAY(H3195)&lt;DAY(H3196),NETWORKDAYS($H$3,H3195,holiday!$B$2:$B$10),0)))</f>
        <v/>
      </c>
      <c r="O3195" s="0" t="str">
        <f aca="false">IF(ISBLANK(A3195),"",SUMIF($A$3:$A3195,O$2,$B$3:$B3195))</f>
        <v/>
      </c>
      <c r="P3195" s="0" t="str">
        <f aca="false">IF(ISBLANK(A3195),"",SUMIF($A$3:$A3195,P$2,$B$3:$B3195))</f>
        <v/>
      </c>
      <c r="Q3195" s="0" t="str">
        <f aca="false">IF(ISBLANK(A3195),"",SUMIF($A$3:$A3195,Q$2,$B$3:$B3195))</f>
        <v/>
      </c>
      <c r="R3195" s="0" t="str">
        <f aca="false">IF(ISBLANK(A3195),"",SUMIF($A$3:$A3195,R$2,$B$3:$B3195))</f>
        <v/>
      </c>
      <c r="T3195" s="9" t="str">
        <f aca="false">IF(ISBLANK(A3195),"",IF($A3195=T$2,$C3195,T3194))</f>
        <v/>
      </c>
      <c r="U3195" s="9" t="str">
        <f aca="false">IF(ISBLANK(A3195),"",IF($A3195=U$2,$C3195,U3194))</f>
        <v/>
      </c>
      <c r="V3195" s="9" t="str">
        <f aca="false">IF(ISBLANK(A3195),"",IF($A3195=V$2,$C3195,V3194))</f>
        <v/>
      </c>
      <c r="W3195" s="9" t="str">
        <f aca="false">IF(ISBLANK(A3195),"",IF($A3195=W$2,$C3195,W3194))</f>
        <v/>
      </c>
    </row>
    <row r="3196" customFormat="false" ht="14.1" hidden="false" customHeight="false" outlineLevel="0" collapsed="false">
      <c r="H3196" s="8" t="n">
        <f aca="false">IF(ISBLANK(D3196),,LEFT(D3196,LEN(D3196)-6)*1)</f>
        <v>0</v>
      </c>
      <c r="I3196" s="9" t="str">
        <f aca="false">IF(ISBLANK(A3196),"",-B3196*C3196)</f>
        <v/>
      </c>
      <c r="J3196" s="9" t="str">
        <f aca="false">IF(ISBLANK(A3196),"",-SUM(I$3:I3196))</f>
        <v/>
      </c>
      <c r="K3196" s="9" t="str">
        <f aca="false">IF(ISBLANK(A3196),"",SUMPRODUCT(O3196:R3196,T3196:W3196)-J3196)</f>
        <v/>
      </c>
      <c r="L3196" s="5" t="str">
        <f aca="false">IF(ISBLANK(A3196),"",K3196/$M$1)</f>
        <v/>
      </c>
      <c r="M3196" s="5" t="str">
        <f aca="false">IF(ISBLANK(A3196),"",K3196/($M$1+SUM(K$3:K3195)))</f>
        <v/>
      </c>
      <c r="N3196" s="0" t="str">
        <f aca="false">IF(ISBLANK(A3196),"",IF(H3197=0,NETWORKDAYS($H$3,H3196,holiday!$B$2:$B$10),IF(DAY(H3196)&lt;DAY(H3197),NETWORKDAYS($H$3,H3196,holiday!$B$2:$B$10),0)))</f>
        <v/>
      </c>
      <c r="O3196" s="0" t="str">
        <f aca="false">IF(ISBLANK(A3196),"",SUMIF($A$3:$A3196,O$2,$B$3:$B3196))</f>
        <v/>
      </c>
      <c r="P3196" s="0" t="str">
        <f aca="false">IF(ISBLANK(A3196),"",SUMIF($A$3:$A3196,P$2,$B$3:$B3196))</f>
        <v/>
      </c>
      <c r="Q3196" s="0" t="str">
        <f aca="false">IF(ISBLANK(A3196),"",SUMIF($A$3:$A3196,Q$2,$B$3:$B3196))</f>
        <v/>
      </c>
      <c r="R3196" s="0" t="str">
        <f aca="false">IF(ISBLANK(A3196),"",SUMIF($A$3:$A3196,R$2,$B$3:$B3196))</f>
        <v/>
      </c>
      <c r="T3196" s="9" t="str">
        <f aca="false">IF(ISBLANK(A3196),"",IF($A3196=T$2,$C3196,T3195))</f>
        <v/>
      </c>
      <c r="U3196" s="9" t="str">
        <f aca="false">IF(ISBLANK(A3196),"",IF($A3196=U$2,$C3196,U3195))</f>
        <v/>
      </c>
      <c r="V3196" s="9" t="str">
        <f aca="false">IF(ISBLANK(A3196),"",IF($A3196=V$2,$C3196,V3195))</f>
        <v/>
      </c>
      <c r="W3196" s="9" t="str">
        <f aca="false">IF(ISBLANK(A3196),"",IF($A3196=W$2,$C3196,W3195))</f>
        <v/>
      </c>
    </row>
    <row r="3197" customFormat="false" ht="14.1" hidden="false" customHeight="false" outlineLevel="0" collapsed="false">
      <c r="H3197" s="8" t="n">
        <f aca="false">IF(ISBLANK(D3197),,LEFT(D3197,LEN(D3197)-6)*1)</f>
        <v>0</v>
      </c>
      <c r="I3197" s="9" t="str">
        <f aca="false">IF(ISBLANK(A3197),"",-B3197*C3197)</f>
        <v/>
      </c>
      <c r="J3197" s="9" t="str">
        <f aca="false">IF(ISBLANK(A3197),"",-SUM(I$3:I3197))</f>
        <v/>
      </c>
      <c r="K3197" s="9" t="str">
        <f aca="false">IF(ISBLANK(A3197),"",SUMPRODUCT(O3197:R3197,T3197:W3197)-J3197)</f>
        <v/>
      </c>
      <c r="L3197" s="5" t="str">
        <f aca="false">IF(ISBLANK(A3197),"",K3197/$M$1)</f>
        <v/>
      </c>
      <c r="M3197" s="5" t="str">
        <f aca="false">IF(ISBLANK(A3197),"",K3197/($M$1+SUM(K$3:K3196)))</f>
        <v/>
      </c>
      <c r="N3197" s="0" t="str">
        <f aca="false">IF(ISBLANK(A3197),"",IF(H3198=0,NETWORKDAYS($H$3,H3197,holiday!$B$2:$B$10),IF(DAY(H3197)&lt;DAY(H3198),NETWORKDAYS($H$3,H3197,holiday!$B$2:$B$10),0)))</f>
        <v/>
      </c>
      <c r="O3197" s="0" t="str">
        <f aca="false">IF(ISBLANK(A3197),"",SUMIF($A$3:$A3197,O$2,$B$3:$B3197))</f>
        <v/>
      </c>
      <c r="P3197" s="0" t="str">
        <f aca="false">IF(ISBLANK(A3197),"",SUMIF($A$3:$A3197,P$2,$B$3:$B3197))</f>
        <v/>
      </c>
      <c r="Q3197" s="0" t="str">
        <f aca="false">IF(ISBLANK(A3197),"",SUMIF($A$3:$A3197,Q$2,$B$3:$B3197))</f>
        <v/>
      </c>
      <c r="R3197" s="0" t="str">
        <f aca="false">IF(ISBLANK(A3197),"",SUMIF($A$3:$A3197,R$2,$B$3:$B3197))</f>
        <v/>
      </c>
      <c r="T3197" s="9" t="str">
        <f aca="false">IF(ISBLANK(A3197),"",IF($A3197=T$2,$C3197,T3196))</f>
        <v/>
      </c>
      <c r="U3197" s="9" t="str">
        <f aca="false">IF(ISBLANK(A3197),"",IF($A3197=U$2,$C3197,U3196))</f>
        <v/>
      </c>
      <c r="V3197" s="9" t="str">
        <f aca="false">IF(ISBLANK(A3197),"",IF($A3197=V$2,$C3197,V3196))</f>
        <v/>
      </c>
      <c r="W3197" s="9" t="str">
        <f aca="false">IF(ISBLANK(A3197),"",IF($A3197=W$2,$C3197,W3196))</f>
        <v/>
      </c>
    </row>
    <row r="3198" customFormat="false" ht="14.1" hidden="false" customHeight="false" outlineLevel="0" collapsed="false">
      <c r="H3198" s="8" t="n">
        <f aca="false">IF(ISBLANK(D3198),,LEFT(D3198,LEN(D3198)-6)*1)</f>
        <v>0</v>
      </c>
      <c r="I3198" s="9" t="str">
        <f aca="false">IF(ISBLANK(A3198),"",-B3198*C3198)</f>
        <v/>
      </c>
      <c r="J3198" s="9" t="str">
        <f aca="false">IF(ISBLANK(A3198),"",-SUM(I$3:I3198))</f>
        <v/>
      </c>
      <c r="K3198" s="9" t="str">
        <f aca="false">IF(ISBLANK(A3198),"",SUMPRODUCT(O3198:R3198,T3198:W3198)-J3198)</f>
        <v/>
      </c>
      <c r="L3198" s="5" t="str">
        <f aca="false">IF(ISBLANK(A3198),"",K3198/$M$1)</f>
        <v/>
      </c>
      <c r="M3198" s="5" t="str">
        <f aca="false">IF(ISBLANK(A3198),"",K3198/($M$1+SUM(K$3:K3197)))</f>
        <v/>
      </c>
      <c r="N3198" s="0" t="str">
        <f aca="false">IF(ISBLANK(A3198),"",IF(H3199=0,NETWORKDAYS($H$3,H3198,holiday!$B$2:$B$10),IF(DAY(H3198)&lt;DAY(H3199),NETWORKDAYS($H$3,H3198,holiday!$B$2:$B$10),0)))</f>
        <v/>
      </c>
      <c r="O3198" s="0" t="str">
        <f aca="false">IF(ISBLANK(A3198),"",SUMIF($A$3:$A3198,O$2,$B$3:$B3198))</f>
        <v/>
      </c>
      <c r="P3198" s="0" t="str">
        <f aca="false">IF(ISBLANK(A3198),"",SUMIF($A$3:$A3198,P$2,$B$3:$B3198))</f>
        <v/>
      </c>
      <c r="Q3198" s="0" t="str">
        <f aca="false">IF(ISBLANK(A3198),"",SUMIF($A$3:$A3198,Q$2,$B$3:$B3198))</f>
        <v/>
      </c>
      <c r="R3198" s="0" t="str">
        <f aca="false">IF(ISBLANK(A3198),"",SUMIF($A$3:$A3198,R$2,$B$3:$B3198))</f>
        <v/>
      </c>
      <c r="T3198" s="9" t="str">
        <f aca="false">IF(ISBLANK(A3198),"",IF($A3198=T$2,$C3198,T3197))</f>
        <v/>
      </c>
      <c r="U3198" s="9" t="str">
        <f aca="false">IF(ISBLANK(A3198),"",IF($A3198=U$2,$C3198,U3197))</f>
        <v/>
      </c>
      <c r="V3198" s="9" t="str">
        <f aca="false">IF(ISBLANK(A3198),"",IF($A3198=V$2,$C3198,V3197))</f>
        <v/>
      </c>
      <c r="W3198" s="9" t="str">
        <f aca="false">IF(ISBLANK(A3198),"",IF($A3198=W$2,$C3198,W3197))</f>
        <v/>
      </c>
    </row>
    <row r="3199" customFormat="false" ht="14.1" hidden="false" customHeight="false" outlineLevel="0" collapsed="false">
      <c r="H3199" s="8" t="n">
        <f aca="false">IF(ISBLANK(D3199),,LEFT(D3199,LEN(D3199)-6)*1)</f>
        <v>0</v>
      </c>
      <c r="I3199" s="9" t="str">
        <f aca="false">IF(ISBLANK(A3199),"",-B3199*C3199)</f>
        <v/>
      </c>
      <c r="J3199" s="9" t="str">
        <f aca="false">IF(ISBLANK(A3199),"",-SUM(I$3:I3199))</f>
        <v/>
      </c>
      <c r="K3199" s="9" t="str">
        <f aca="false">IF(ISBLANK(A3199),"",SUMPRODUCT(O3199:R3199,T3199:W3199)-J3199)</f>
        <v/>
      </c>
      <c r="L3199" s="5" t="str">
        <f aca="false">IF(ISBLANK(A3199),"",K3199/$M$1)</f>
        <v/>
      </c>
      <c r="M3199" s="5" t="str">
        <f aca="false">IF(ISBLANK(A3199),"",K3199/($M$1+SUM(K$3:K3198)))</f>
        <v/>
      </c>
      <c r="N3199" s="0" t="str">
        <f aca="false">IF(ISBLANK(A3199),"",IF(H3200=0,NETWORKDAYS($H$3,H3199,holiday!$B$2:$B$10),IF(DAY(H3199)&lt;DAY(H3200),NETWORKDAYS($H$3,H3199,holiday!$B$2:$B$10),0)))</f>
        <v/>
      </c>
      <c r="O3199" s="0" t="str">
        <f aca="false">IF(ISBLANK(A3199),"",SUMIF($A$3:$A3199,O$2,$B$3:$B3199))</f>
        <v/>
      </c>
      <c r="P3199" s="0" t="str">
        <f aca="false">IF(ISBLANK(A3199),"",SUMIF($A$3:$A3199,P$2,$B$3:$B3199))</f>
        <v/>
      </c>
      <c r="Q3199" s="0" t="str">
        <f aca="false">IF(ISBLANK(A3199),"",SUMIF($A$3:$A3199,Q$2,$B$3:$B3199))</f>
        <v/>
      </c>
      <c r="R3199" s="0" t="str">
        <f aca="false">IF(ISBLANK(A3199),"",SUMIF($A$3:$A3199,R$2,$B$3:$B3199))</f>
        <v/>
      </c>
      <c r="T3199" s="9" t="str">
        <f aca="false">IF(ISBLANK(A3199),"",IF($A3199=T$2,$C3199,T3198))</f>
        <v/>
      </c>
      <c r="U3199" s="9" t="str">
        <f aca="false">IF(ISBLANK(A3199),"",IF($A3199=U$2,$C3199,U3198))</f>
        <v/>
      </c>
      <c r="V3199" s="9" t="str">
        <f aca="false">IF(ISBLANK(A3199),"",IF($A3199=V$2,$C3199,V3198))</f>
        <v/>
      </c>
      <c r="W3199" s="9" t="str">
        <f aca="false">IF(ISBLANK(A3199),"",IF($A3199=W$2,$C3199,W3198))</f>
        <v/>
      </c>
    </row>
    <row r="3200" customFormat="false" ht="14.1" hidden="false" customHeight="false" outlineLevel="0" collapsed="false">
      <c r="H3200" s="8" t="n">
        <f aca="false">IF(ISBLANK(D3200),,LEFT(D3200,LEN(D3200)-6)*1)</f>
        <v>0</v>
      </c>
      <c r="I3200" s="9" t="str">
        <f aca="false">IF(ISBLANK(A3200),"",-B3200*C3200)</f>
        <v/>
      </c>
      <c r="J3200" s="9" t="str">
        <f aca="false">IF(ISBLANK(A3200),"",-SUM(I$3:I3200))</f>
        <v/>
      </c>
      <c r="K3200" s="9" t="str">
        <f aca="false">IF(ISBLANK(A3200),"",SUMPRODUCT(O3200:R3200,T3200:W3200)-J3200)</f>
        <v/>
      </c>
      <c r="L3200" s="5" t="str">
        <f aca="false">IF(ISBLANK(A3200),"",K3200/$M$1)</f>
        <v/>
      </c>
      <c r="M3200" s="5" t="str">
        <f aca="false">IF(ISBLANK(A3200),"",K3200/($M$1+SUM(K$3:K3199)))</f>
        <v/>
      </c>
      <c r="N3200" s="0" t="str">
        <f aca="false">IF(ISBLANK(A3200),"",IF(H3201=0,NETWORKDAYS($H$3,H3200,holiday!$B$2:$B$10),IF(DAY(H3200)&lt;DAY(H3201),NETWORKDAYS($H$3,H3200,holiday!$B$2:$B$10),0)))</f>
        <v/>
      </c>
      <c r="O3200" s="0" t="str">
        <f aca="false">IF(ISBLANK(A3200),"",SUMIF($A$3:$A3200,O$2,$B$3:$B3200))</f>
        <v/>
      </c>
      <c r="P3200" s="0" t="str">
        <f aca="false">IF(ISBLANK(A3200),"",SUMIF($A$3:$A3200,P$2,$B$3:$B3200))</f>
        <v/>
      </c>
      <c r="Q3200" s="0" t="str">
        <f aca="false">IF(ISBLANK(A3200),"",SUMIF($A$3:$A3200,Q$2,$B$3:$B3200))</f>
        <v/>
      </c>
      <c r="R3200" s="0" t="str">
        <f aca="false">IF(ISBLANK(A3200),"",SUMIF($A$3:$A3200,R$2,$B$3:$B3200))</f>
        <v/>
      </c>
      <c r="T3200" s="9" t="str">
        <f aca="false">IF(ISBLANK(A3200),"",IF($A3200=T$2,$C3200,T3199))</f>
        <v/>
      </c>
      <c r="U3200" s="9" t="str">
        <f aca="false">IF(ISBLANK(A3200),"",IF($A3200=U$2,$C3200,U3199))</f>
        <v/>
      </c>
      <c r="V3200" s="9" t="str">
        <f aca="false">IF(ISBLANK(A3200),"",IF($A3200=V$2,$C3200,V3199))</f>
        <v/>
      </c>
      <c r="W3200" s="9" t="str">
        <f aca="false">IF(ISBLANK(A3200),"",IF($A3200=W$2,$C3200,W3199))</f>
        <v/>
      </c>
    </row>
    <row r="3201" customFormat="false" ht="14.1" hidden="false" customHeight="false" outlineLevel="0" collapsed="false">
      <c r="H3201" s="8" t="n">
        <f aca="false">IF(ISBLANK(D3201),,LEFT(D3201,LEN(D3201)-6)*1)</f>
        <v>0</v>
      </c>
      <c r="I3201" s="9" t="str">
        <f aca="false">IF(ISBLANK(A3201),"",-B3201*C3201)</f>
        <v/>
      </c>
      <c r="J3201" s="9" t="str">
        <f aca="false">IF(ISBLANK(A3201),"",-SUM(I$3:I3201))</f>
        <v/>
      </c>
      <c r="K3201" s="9" t="str">
        <f aca="false">IF(ISBLANK(A3201),"",SUMPRODUCT(O3201:R3201,T3201:W3201)-J3201)</f>
        <v/>
      </c>
      <c r="L3201" s="5" t="str">
        <f aca="false">IF(ISBLANK(A3201),"",K3201/$M$1)</f>
        <v/>
      </c>
      <c r="M3201" s="5" t="str">
        <f aca="false">IF(ISBLANK(A3201),"",K3201/($M$1+SUM(K$3:K3200)))</f>
        <v/>
      </c>
      <c r="N3201" s="0" t="str">
        <f aca="false">IF(ISBLANK(A3201),"",IF(H3202=0,NETWORKDAYS($H$3,H3201,holiday!$B$2:$B$10),IF(DAY(H3201)&lt;DAY(H3202),NETWORKDAYS($H$3,H3201,holiday!$B$2:$B$10),0)))</f>
        <v/>
      </c>
      <c r="O3201" s="0" t="str">
        <f aca="false">IF(ISBLANK(A3201),"",SUMIF($A$3:$A3201,O$2,$B$3:$B3201))</f>
        <v/>
      </c>
      <c r="P3201" s="0" t="str">
        <f aca="false">IF(ISBLANK(A3201),"",SUMIF($A$3:$A3201,P$2,$B$3:$B3201))</f>
        <v/>
      </c>
      <c r="Q3201" s="0" t="str">
        <f aca="false">IF(ISBLANK(A3201),"",SUMIF($A$3:$A3201,Q$2,$B$3:$B3201))</f>
        <v/>
      </c>
      <c r="R3201" s="0" t="str">
        <f aca="false">IF(ISBLANK(A3201),"",SUMIF($A$3:$A3201,R$2,$B$3:$B3201))</f>
        <v/>
      </c>
      <c r="T3201" s="9" t="str">
        <f aca="false">IF(ISBLANK(A3201),"",IF($A3201=T$2,$C3201,T3200))</f>
        <v/>
      </c>
      <c r="U3201" s="9" t="str">
        <f aca="false">IF(ISBLANK(A3201),"",IF($A3201=U$2,$C3201,U3200))</f>
        <v/>
      </c>
      <c r="V3201" s="9" t="str">
        <f aca="false">IF(ISBLANK(A3201),"",IF($A3201=V$2,$C3201,V3200))</f>
        <v/>
      </c>
      <c r="W3201" s="9" t="str">
        <f aca="false">IF(ISBLANK(A3201),"",IF($A3201=W$2,$C3201,W3200))</f>
        <v/>
      </c>
    </row>
    <row r="3202" customFormat="false" ht="14.1" hidden="false" customHeight="false" outlineLevel="0" collapsed="false">
      <c r="H3202" s="8" t="n">
        <f aca="false">IF(ISBLANK(D3202),,LEFT(D3202,LEN(D3202)-6)*1)</f>
        <v>0</v>
      </c>
      <c r="I3202" s="9" t="str">
        <f aca="false">IF(ISBLANK(A3202),"",-B3202*C3202)</f>
        <v/>
      </c>
      <c r="J3202" s="9" t="str">
        <f aca="false">IF(ISBLANK(A3202),"",-SUM(I$3:I3202))</f>
        <v/>
      </c>
      <c r="K3202" s="9" t="str">
        <f aca="false">IF(ISBLANK(A3202),"",SUMPRODUCT(O3202:R3202,T3202:W3202)-J3202)</f>
        <v/>
      </c>
      <c r="L3202" s="5" t="str">
        <f aca="false">IF(ISBLANK(A3202),"",K3202/$M$1)</f>
        <v/>
      </c>
      <c r="M3202" s="5" t="str">
        <f aca="false">IF(ISBLANK(A3202),"",K3202/($M$1+SUM(K$3:K3201)))</f>
        <v/>
      </c>
      <c r="N3202" s="0" t="str">
        <f aca="false">IF(ISBLANK(A3202),"",IF(H3203=0,NETWORKDAYS($H$3,H3202,holiday!$B$2:$B$10),IF(DAY(H3202)&lt;DAY(H3203),NETWORKDAYS($H$3,H3202,holiday!$B$2:$B$10),0)))</f>
        <v/>
      </c>
      <c r="O3202" s="0" t="str">
        <f aca="false">IF(ISBLANK(A3202),"",SUMIF($A$3:$A3202,O$2,$B$3:$B3202))</f>
        <v/>
      </c>
      <c r="P3202" s="0" t="str">
        <f aca="false">IF(ISBLANK(A3202),"",SUMIF($A$3:$A3202,P$2,$B$3:$B3202))</f>
        <v/>
      </c>
      <c r="Q3202" s="0" t="str">
        <f aca="false">IF(ISBLANK(A3202),"",SUMIF($A$3:$A3202,Q$2,$B$3:$B3202))</f>
        <v/>
      </c>
      <c r="R3202" s="0" t="str">
        <f aca="false">IF(ISBLANK(A3202),"",SUMIF($A$3:$A3202,R$2,$B$3:$B3202))</f>
        <v/>
      </c>
      <c r="T3202" s="9" t="str">
        <f aca="false">IF(ISBLANK(A3202),"",IF($A3202=T$2,$C3202,T3201))</f>
        <v/>
      </c>
      <c r="U3202" s="9" t="str">
        <f aca="false">IF(ISBLANK(A3202),"",IF($A3202=U$2,$C3202,U3201))</f>
        <v/>
      </c>
      <c r="V3202" s="9" t="str">
        <f aca="false">IF(ISBLANK(A3202),"",IF($A3202=V$2,$C3202,V3201))</f>
        <v/>
      </c>
      <c r="W3202" s="9" t="str">
        <f aca="false">IF(ISBLANK(A3202),"",IF($A3202=W$2,$C3202,W3201))</f>
        <v/>
      </c>
    </row>
    <row r="3203" customFormat="false" ht="14.1" hidden="false" customHeight="false" outlineLevel="0" collapsed="false">
      <c r="H3203" s="8" t="n">
        <f aca="false">IF(ISBLANK(D3203),,LEFT(D3203,LEN(D3203)-6)*1)</f>
        <v>0</v>
      </c>
      <c r="I3203" s="9" t="str">
        <f aca="false">IF(ISBLANK(A3203),"",-B3203*C3203)</f>
        <v/>
      </c>
      <c r="J3203" s="9" t="str">
        <f aca="false">IF(ISBLANK(A3203),"",-SUM(I$3:I3203))</f>
        <v/>
      </c>
      <c r="K3203" s="9" t="str">
        <f aca="false">IF(ISBLANK(A3203),"",SUMPRODUCT(O3203:R3203,T3203:W3203)-J3203)</f>
        <v/>
      </c>
      <c r="L3203" s="5" t="str">
        <f aca="false">IF(ISBLANK(A3203),"",K3203/$M$1)</f>
        <v/>
      </c>
      <c r="M3203" s="5" t="str">
        <f aca="false">IF(ISBLANK(A3203),"",K3203/($M$1+SUM(K$3:K3202)))</f>
        <v/>
      </c>
      <c r="N3203" s="0" t="str">
        <f aca="false">IF(ISBLANK(A3203),"",IF(H3204=0,NETWORKDAYS($H$3,H3203,holiday!$B$2:$B$10),IF(DAY(H3203)&lt;DAY(H3204),NETWORKDAYS($H$3,H3203,holiday!$B$2:$B$10),0)))</f>
        <v/>
      </c>
      <c r="O3203" s="0" t="str">
        <f aca="false">IF(ISBLANK(A3203),"",SUMIF($A$3:$A3203,O$2,$B$3:$B3203))</f>
        <v/>
      </c>
      <c r="P3203" s="0" t="str">
        <f aca="false">IF(ISBLANK(A3203),"",SUMIF($A$3:$A3203,P$2,$B$3:$B3203))</f>
        <v/>
      </c>
      <c r="Q3203" s="0" t="str">
        <f aca="false">IF(ISBLANK(A3203),"",SUMIF($A$3:$A3203,Q$2,$B$3:$B3203))</f>
        <v/>
      </c>
      <c r="R3203" s="0" t="str">
        <f aca="false">IF(ISBLANK(A3203),"",SUMIF($A$3:$A3203,R$2,$B$3:$B3203))</f>
        <v/>
      </c>
      <c r="T3203" s="9" t="str">
        <f aca="false">IF(ISBLANK(A3203),"",IF($A3203=T$2,$C3203,T3202))</f>
        <v/>
      </c>
      <c r="U3203" s="9" t="str">
        <f aca="false">IF(ISBLANK(A3203),"",IF($A3203=U$2,$C3203,U3202))</f>
        <v/>
      </c>
      <c r="V3203" s="9" t="str">
        <f aca="false">IF(ISBLANK(A3203),"",IF($A3203=V$2,$C3203,V3202))</f>
        <v/>
      </c>
      <c r="W3203" s="9" t="str">
        <f aca="false">IF(ISBLANK(A3203),"",IF($A3203=W$2,$C3203,W3202))</f>
        <v/>
      </c>
    </row>
    <row r="3204" customFormat="false" ht="14.1" hidden="false" customHeight="false" outlineLevel="0" collapsed="false">
      <c r="H3204" s="8" t="n">
        <f aca="false">IF(ISBLANK(D3204),,LEFT(D3204,LEN(D3204)-6)*1)</f>
        <v>0</v>
      </c>
      <c r="I3204" s="9" t="str">
        <f aca="false">IF(ISBLANK(A3204),"",-B3204*C3204)</f>
        <v/>
      </c>
      <c r="J3204" s="9" t="str">
        <f aca="false">IF(ISBLANK(A3204),"",-SUM(I$3:I3204))</f>
        <v/>
      </c>
      <c r="K3204" s="9" t="str">
        <f aca="false">IF(ISBLANK(A3204),"",SUMPRODUCT(O3204:R3204,T3204:W3204)-J3204)</f>
        <v/>
      </c>
      <c r="L3204" s="5" t="str">
        <f aca="false">IF(ISBLANK(A3204),"",K3204/$M$1)</f>
        <v/>
      </c>
      <c r="M3204" s="5" t="str">
        <f aca="false">IF(ISBLANK(A3204),"",K3204/($M$1+SUM(K$3:K3203)))</f>
        <v/>
      </c>
      <c r="N3204" s="0" t="str">
        <f aca="false">IF(ISBLANK(A3204),"",IF(H3205=0,NETWORKDAYS($H$3,H3204,holiday!$B$2:$B$10),IF(DAY(H3204)&lt;DAY(H3205),NETWORKDAYS($H$3,H3204,holiday!$B$2:$B$10),0)))</f>
        <v/>
      </c>
      <c r="O3204" s="0" t="str">
        <f aca="false">IF(ISBLANK(A3204),"",SUMIF($A$3:$A3204,O$2,$B$3:$B3204))</f>
        <v/>
      </c>
      <c r="P3204" s="0" t="str">
        <f aca="false">IF(ISBLANK(A3204),"",SUMIF($A$3:$A3204,P$2,$B$3:$B3204))</f>
        <v/>
      </c>
      <c r="Q3204" s="0" t="str">
        <f aca="false">IF(ISBLANK(A3204),"",SUMIF($A$3:$A3204,Q$2,$B$3:$B3204))</f>
        <v/>
      </c>
      <c r="R3204" s="0" t="str">
        <f aca="false">IF(ISBLANK(A3204),"",SUMIF($A$3:$A3204,R$2,$B$3:$B3204))</f>
        <v/>
      </c>
      <c r="T3204" s="9" t="str">
        <f aca="false">IF(ISBLANK(A3204),"",IF($A3204=T$2,$C3204,T3203))</f>
        <v/>
      </c>
      <c r="U3204" s="9" t="str">
        <f aca="false">IF(ISBLANK(A3204),"",IF($A3204=U$2,$C3204,U3203))</f>
        <v/>
      </c>
      <c r="V3204" s="9" t="str">
        <f aca="false">IF(ISBLANK(A3204),"",IF($A3204=V$2,$C3204,V3203))</f>
        <v/>
      </c>
      <c r="W3204" s="9" t="str">
        <f aca="false">IF(ISBLANK(A3204),"",IF($A3204=W$2,$C3204,W3203))</f>
        <v/>
      </c>
    </row>
    <row r="3205" customFormat="false" ht="14.1" hidden="false" customHeight="false" outlineLevel="0" collapsed="false">
      <c r="H3205" s="8" t="n">
        <f aca="false">IF(ISBLANK(D3205),,LEFT(D3205,LEN(D3205)-6)*1)</f>
        <v>0</v>
      </c>
      <c r="I3205" s="9" t="str">
        <f aca="false">IF(ISBLANK(A3205),"",-B3205*C3205)</f>
        <v/>
      </c>
      <c r="J3205" s="9" t="str">
        <f aca="false">IF(ISBLANK(A3205),"",-SUM(I$3:I3205))</f>
        <v/>
      </c>
      <c r="K3205" s="9" t="str">
        <f aca="false">IF(ISBLANK(A3205),"",SUMPRODUCT(O3205:R3205,T3205:W3205)-J3205)</f>
        <v/>
      </c>
      <c r="L3205" s="5" t="str">
        <f aca="false">IF(ISBLANK(A3205),"",K3205/$M$1)</f>
        <v/>
      </c>
      <c r="M3205" s="5" t="str">
        <f aca="false">IF(ISBLANK(A3205),"",K3205/($M$1+SUM(K$3:K3204)))</f>
        <v/>
      </c>
      <c r="N3205" s="0" t="str">
        <f aca="false">IF(ISBLANK(A3205),"",IF(H3206=0,NETWORKDAYS($H$3,H3205,holiday!$B$2:$B$10),IF(DAY(H3205)&lt;DAY(H3206),NETWORKDAYS($H$3,H3205,holiday!$B$2:$B$10),0)))</f>
        <v/>
      </c>
      <c r="O3205" s="0" t="str">
        <f aca="false">IF(ISBLANK(A3205),"",SUMIF($A$3:$A3205,O$2,$B$3:$B3205))</f>
        <v/>
      </c>
      <c r="P3205" s="0" t="str">
        <f aca="false">IF(ISBLANK(A3205),"",SUMIF($A$3:$A3205,P$2,$B$3:$B3205))</f>
        <v/>
      </c>
      <c r="Q3205" s="0" t="str">
        <f aca="false">IF(ISBLANK(A3205),"",SUMIF($A$3:$A3205,Q$2,$B$3:$B3205))</f>
        <v/>
      </c>
      <c r="R3205" s="0" t="str">
        <f aca="false">IF(ISBLANK(A3205),"",SUMIF($A$3:$A3205,R$2,$B$3:$B3205))</f>
        <v/>
      </c>
      <c r="T3205" s="9" t="str">
        <f aca="false">IF(ISBLANK(A3205),"",IF($A3205=T$2,$C3205,T3204))</f>
        <v/>
      </c>
      <c r="U3205" s="9" t="str">
        <f aca="false">IF(ISBLANK(A3205),"",IF($A3205=U$2,$C3205,U3204))</f>
        <v/>
      </c>
      <c r="V3205" s="9" t="str">
        <f aca="false">IF(ISBLANK(A3205),"",IF($A3205=V$2,$C3205,V3204))</f>
        <v/>
      </c>
      <c r="W3205" s="9" t="str">
        <f aca="false">IF(ISBLANK(A3205),"",IF($A3205=W$2,$C3205,W3204))</f>
        <v/>
      </c>
    </row>
    <row r="3206" customFormat="false" ht="14.1" hidden="false" customHeight="false" outlineLevel="0" collapsed="false">
      <c r="H3206" s="8" t="n">
        <f aca="false">IF(ISBLANK(D3206),,LEFT(D3206,LEN(D3206)-6)*1)</f>
        <v>0</v>
      </c>
      <c r="I3206" s="9" t="str">
        <f aca="false">IF(ISBLANK(A3206),"",-B3206*C3206)</f>
        <v/>
      </c>
      <c r="J3206" s="9" t="str">
        <f aca="false">IF(ISBLANK(A3206),"",-SUM(I$3:I3206))</f>
        <v/>
      </c>
      <c r="K3206" s="9" t="str">
        <f aca="false">IF(ISBLANK(A3206),"",SUMPRODUCT(O3206:R3206,T3206:W3206)-J3206)</f>
        <v/>
      </c>
      <c r="L3206" s="5" t="str">
        <f aca="false">IF(ISBLANK(A3206),"",K3206/$M$1)</f>
        <v/>
      </c>
      <c r="M3206" s="5" t="str">
        <f aca="false">IF(ISBLANK(A3206),"",K3206/($M$1+SUM(K$3:K3205)))</f>
        <v/>
      </c>
      <c r="N3206" s="0" t="str">
        <f aca="false">IF(ISBLANK(A3206),"",IF(H3207=0,NETWORKDAYS($H$3,H3206,holiday!$B$2:$B$10),IF(DAY(H3206)&lt;DAY(H3207),NETWORKDAYS($H$3,H3206,holiday!$B$2:$B$10),0)))</f>
        <v/>
      </c>
      <c r="O3206" s="0" t="str">
        <f aca="false">IF(ISBLANK(A3206),"",SUMIF($A$3:$A3206,O$2,$B$3:$B3206))</f>
        <v/>
      </c>
      <c r="P3206" s="0" t="str">
        <f aca="false">IF(ISBLANK(A3206),"",SUMIF($A$3:$A3206,P$2,$B$3:$B3206))</f>
        <v/>
      </c>
      <c r="Q3206" s="0" t="str">
        <f aca="false">IF(ISBLANK(A3206),"",SUMIF($A$3:$A3206,Q$2,$B$3:$B3206))</f>
        <v/>
      </c>
      <c r="R3206" s="0" t="str">
        <f aca="false">IF(ISBLANK(A3206),"",SUMIF($A$3:$A3206,R$2,$B$3:$B3206))</f>
        <v/>
      </c>
      <c r="T3206" s="9" t="str">
        <f aca="false">IF(ISBLANK(A3206),"",IF($A3206=T$2,$C3206,T3205))</f>
        <v/>
      </c>
      <c r="U3206" s="9" t="str">
        <f aca="false">IF(ISBLANK(A3206),"",IF($A3206=U$2,$C3206,U3205))</f>
        <v/>
      </c>
      <c r="V3206" s="9" t="str">
        <f aca="false">IF(ISBLANK(A3206),"",IF($A3206=V$2,$C3206,V3205))</f>
        <v/>
      </c>
      <c r="W3206" s="9" t="str">
        <f aca="false">IF(ISBLANK(A3206),"",IF($A3206=W$2,$C3206,W3205))</f>
        <v/>
      </c>
    </row>
    <row r="3207" customFormat="false" ht="14.1" hidden="false" customHeight="false" outlineLevel="0" collapsed="false">
      <c r="H3207" s="8" t="n">
        <f aca="false">IF(ISBLANK(D3207),,LEFT(D3207,LEN(D3207)-6)*1)</f>
        <v>0</v>
      </c>
      <c r="I3207" s="9" t="str">
        <f aca="false">IF(ISBLANK(A3207),"",-B3207*C3207)</f>
        <v/>
      </c>
      <c r="J3207" s="9" t="str">
        <f aca="false">IF(ISBLANK(A3207),"",-SUM(I$3:I3207))</f>
        <v/>
      </c>
      <c r="K3207" s="9" t="str">
        <f aca="false">IF(ISBLANK(A3207),"",SUMPRODUCT(O3207:R3207,T3207:W3207)-J3207)</f>
        <v/>
      </c>
      <c r="L3207" s="5" t="str">
        <f aca="false">IF(ISBLANK(A3207),"",K3207/$M$1)</f>
        <v/>
      </c>
      <c r="M3207" s="5" t="str">
        <f aca="false">IF(ISBLANK(A3207),"",K3207/($M$1+SUM(K$3:K3206)))</f>
        <v/>
      </c>
      <c r="N3207" s="0" t="str">
        <f aca="false">IF(ISBLANK(A3207),"",IF(H3208=0,NETWORKDAYS($H$3,H3207,holiday!$B$2:$B$10),IF(DAY(H3207)&lt;DAY(H3208),NETWORKDAYS($H$3,H3207,holiday!$B$2:$B$10),0)))</f>
        <v/>
      </c>
      <c r="O3207" s="0" t="str">
        <f aca="false">IF(ISBLANK(A3207),"",SUMIF($A$3:$A3207,O$2,$B$3:$B3207))</f>
        <v/>
      </c>
      <c r="P3207" s="0" t="str">
        <f aca="false">IF(ISBLANK(A3207),"",SUMIF($A$3:$A3207,P$2,$B$3:$B3207))</f>
        <v/>
      </c>
      <c r="Q3207" s="0" t="str">
        <f aca="false">IF(ISBLANK(A3207),"",SUMIF($A$3:$A3207,Q$2,$B$3:$B3207))</f>
        <v/>
      </c>
      <c r="R3207" s="0" t="str">
        <f aca="false">IF(ISBLANK(A3207),"",SUMIF($A$3:$A3207,R$2,$B$3:$B3207))</f>
        <v/>
      </c>
      <c r="T3207" s="9" t="str">
        <f aca="false">IF(ISBLANK(A3207),"",IF($A3207=T$2,$C3207,T3206))</f>
        <v/>
      </c>
      <c r="U3207" s="9" t="str">
        <f aca="false">IF(ISBLANK(A3207),"",IF($A3207=U$2,$C3207,U3206))</f>
        <v/>
      </c>
      <c r="V3207" s="9" t="str">
        <f aca="false">IF(ISBLANK(A3207),"",IF($A3207=V$2,$C3207,V3206))</f>
        <v/>
      </c>
      <c r="W3207" s="9" t="str">
        <f aca="false">IF(ISBLANK(A3207),"",IF($A3207=W$2,$C3207,W3206))</f>
        <v/>
      </c>
    </row>
    <row r="3208" customFormat="false" ht="14.1" hidden="false" customHeight="false" outlineLevel="0" collapsed="false">
      <c r="H3208" s="8" t="n">
        <f aca="false">IF(ISBLANK(D3208),,LEFT(D3208,LEN(D3208)-6)*1)</f>
        <v>0</v>
      </c>
      <c r="I3208" s="9" t="str">
        <f aca="false">IF(ISBLANK(A3208),"",-B3208*C3208)</f>
        <v/>
      </c>
      <c r="J3208" s="9" t="str">
        <f aca="false">IF(ISBLANK(A3208),"",-SUM(I$3:I3208))</f>
        <v/>
      </c>
      <c r="K3208" s="9" t="str">
        <f aca="false">IF(ISBLANK(A3208),"",SUMPRODUCT(O3208:R3208,T3208:W3208)-J3208)</f>
        <v/>
      </c>
      <c r="L3208" s="5" t="str">
        <f aca="false">IF(ISBLANK(A3208),"",K3208/$M$1)</f>
        <v/>
      </c>
      <c r="M3208" s="5" t="str">
        <f aca="false">IF(ISBLANK(A3208),"",K3208/($M$1+SUM(K$3:K3207)))</f>
        <v/>
      </c>
      <c r="N3208" s="0" t="str">
        <f aca="false">IF(ISBLANK(A3208),"",IF(H3209=0,NETWORKDAYS($H$3,H3208,holiday!$B$2:$B$10),IF(DAY(H3208)&lt;DAY(H3209),NETWORKDAYS($H$3,H3208,holiday!$B$2:$B$10),0)))</f>
        <v/>
      </c>
      <c r="O3208" s="0" t="str">
        <f aca="false">IF(ISBLANK(A3208),"",SUMIF($A$3:$A3208,O$2,$B$3:$B3208))</f>
        <v/>
      </c>
      <c r="P3208" s="0" t="str">
        <f aca="false">IF(ISBLANK(A3208),"",SUMIF($A$3:$A3208,P$2,$B$3:$B3208))</f>
        <v/>
      </c>
      <c r="Q3208" s="0" t="str">
        <f aca="false">IF(ISBLANK(A3208),"",SUMIF($A$3:$A3208,Q$2,$B$3:$B3208))</f>
        <v/>
      </c>
      <c r="R3208" s="0" t="str">
        <f aca="false">IF(ISBLANK(A3208),"",SUMIF($A$3:$A3208,R$2,$B$3:$B3208))</f>
        <v/>
      </c>
      <c r="T3208" s="9" t="str">
        <f aca="false">IF(ISBLANK(A3208),"",IF($A3208=T$2,$C3208,T3207))</f>
        <v/>
      </c>
      <c r="U3208" s="9" t="str">
        <f aca="false">IF(ISBLANK(A3208),"",IF($A3208=U$2,$C3208,U3207))</f>
        <v/>
      </c>
      <c r="V3208" s="9" t="str">
        <f aca="false">IF(ISBLANK(A3208),"",IF($A3208=V$2,$C3208,V3207))</f>
        <v/>
      </c>
      <c r="W3208" s="9" t="str">
        <f aca="false">IF(ISBLANK(A3208),"",IF($A3208=W$2,$C3208,W3207))</f>
        <v/>
      </c>
    </row>
    <row r="3209" customFormat="false" ht="14.1" hidden="false" customHeight="false" outlineLevel="0" collapsed="false">
      <c r="H3209" s="8" t="n">
        <f aca="false">IF(ISBLANK(D3209),,LEFT(D3209,LEN(D3209)-6)*1)</f>
        <v>0</v>
      </c>
      <c r="I3209" s="9" t="str">
        <f aca="false">IF(ISBLANK(A3209),"",-B3209*C3209)</f>
        <v/>
      </c>
      <c r="J3209" s="9" t="str">
        <f aca="false">IF(ISBLANK(A3209),"",-SUM(I$3:I3209))</f>
        <v/>
      </c>
      <c r="K3209" s="9" t="str">
        <f aca="false">IF(ISBLANK(A3209),"",SUMPRODUCT(O3209:R3209,T3209:W3209)-J3209)</f>
        <v/>
      </c>
      <c r="L3209" s="5" t="str">
        <f aca="false">IF(ISBLANK(A3209),"",K3209/$M$1)</f>
        <v/>
      </c>
      <c r="M3209" s="5" t="str">
        <f aca="false">IF(ISBLANK(A3209),"",K3209/($M$1+SUM(K$3:K3208)))</f>
        <v/>
      </c>
      <c r="N3209" s="0" t="str">
        <f aca="false">IF(ISBLANK(A3209),"",IF(H3210=0,NETWORKDAYS($H$3,H3209,holiday!$B$2:$B$10),IF(DAY(H3209)&lt;DAY(H3210),NETWORKDAYS($H$3,H3209,holiday!$B$2:$B$10),0)))</f>
        <v/>
      </c>
      <c r="O3209" s="0" t="str">
        <f aca="false">IF(ISBLANK(A3209),"",SUMIF($A$3:$A3209,O$2,$B$3:$B3209))</f>
        <v/>
      </c>
      <c r="P3209" s="0" t="str">
        <f aca="false">IF(ISBLANK(A3209),"",SUMIF($A$3:$A3209,P$2,$B$3:$B3209))</f>
        <v/>
      </c>
      <c r="Q3209" s="0" t="str">
        <f aca="false">IF(ISBLANK(A3209),"",SUMIF($A$3:$A3209,Q$2,$B$3:$B3209))</f>
        <v/>
      </c>
      <c r="R3209" s="0" t="str">
        <f aca="false">IF(ISBLANK(A3209),"",SUMIF($A$3:$A3209,R$2,$B$3:$B3209))</f>
        <v/>
      </c>
      <c r="T3209" s="9" t="str">
        <f aca="false">IF(ISBLANK(A3209),"",IF($A3209=T$2,$C3209,T3208))</f>
        <v/>
      </c>
      <c r="U3209" s="9" t="str">
        <f aca="false">IF(ISBLANK(A3209),"",IF($A3209=U$2,$C3209,U3208))</f>
        <v/>
      </c>
      <c r="V3209" s="9" t="str">
        <f aca="false">IF(ISBLANK(A3209),"",IF($A3209=V$2,$C3209,V3208))</f>
        <v/>
      </c>
      <c r="W3209" s="9" t="str">
        <f aca="false">IF(ISBLANK(A3209),"",IF($A3209=W$2,$C3209,W3208))</f>
        <v/>
      </c>
    </row>
    <row r="3210" customFormat="false" ht="14.1" hidden="false" customHeight="false" outlineLevel="0" collapsed="false">
      <c r="H3210" s="8" t="n">
        <f aca="false">IF(ISBLANK(D3210),,LEFT(D3210,LEN(D3210)-6)*1)</f>
        <v>0</v>
      </c>
      <c r="I3210" s="9" t="str">
        <f aca="false">IF(ISBLANK(A3210),"",-B3210*C3210)</f>
        <v/>
      </c>
      <c r="J3210" s="9" t="str">
        <f aca="false">IF(ISBLANK(A3210),"",-SUM(I$3:I3210))</f>
        <v/>
      </c>
      <c r="K3210" s="9" t="str">
        <f aca="false">IF(ISBLANK(A3210),"",SUMPRODUCT(O3210:R3210,T3210:W3210)-J3210)</f>
        <v/>
      </c>
      <c r="L3210" s="5" t="str">
        <f aca="false">IF(ISBLANK(A3210),"",K3210/$M$1)</f>
        <v/>
      </c>
      <c r="M3210" s="5" t="str">
        <f aca="false">IF(ISBLANK(A3210),"",K3210/($M$1+SUM(K$3:K3209)))</f>
        <v/>
      </c>
      <c r="N3210" s="0" t="str">
        <f aca="false">IF(ISBLANK(A3210),"",IF(H3211=0,NETWORKDAYS($H$3,H3210,holiday!$B$2:$B$10),IF(DAY(H3210)&lt;DAY(H3211),NETWORKDAYS($H$3,H3210,holiday!$B$2:$B$10),0)))</f>
        <v/>
      </c>
      <c r="O3210" s="0" t="str">
        <f aca="false">IF(ISBLANK(A3210),"",SUMIF($A$3:$A3210,O$2,$B$3:$B3210))</f>
        <v/>
      </c>
      <c r="P3210" s="0" t="str">
        <f aca="false">IF(ISBLANK(A3210),"",SUMIF($A$3:$A3210,P$2,$B$3:$B3210))</f>
        <v/>
      </c>
      <c r="Q3210" s="0" t="str">
        <f aca="false">IF(ISBLANK(A3210),"",SUMIF($A$3:$A3210,Q$2,$B$3:$B3210))</f>
        <v/>
      </c>
      <c r="R3210" s="0" t="str">
        <f aca="false">IF(ISBLANK(A3210),"",SUMIF($A$3:$A3210,R$2,$B$3:$B3210))</f>
        <v/>
      </c>
      <c r="T3210" s="9" t="str">
        <f aca="false">IF(ISBLANK(A3210),"",IF($A3210=T$2,$C3210,T3209))</f>
        <v/>
      </c>
      <c r="U3210" s="9" t="str">
        <f aca="false">IF(ISBLANK(A3210),"",IF($A3210=U$2,$C3210,U3209))</f>
        <v/>
      </c>
      <c r="V3210" s="9" t="str">
        <f aca="false">IF(ISBLANK(A3210),"",IF($A3210=V$2,$C3210,V3209))</f>
        <v/>
      </c>
      <c r="W3210" s="9" t="str">
        <f aca="false">IF(ISBLANK(A3210),"",IF($A3210=W$2,$C3210,W3209))</f>
        <v/>
      </c>
    </row>
    <row r="3211" customFormat="false" ht="14.1" hidden="false" customHeight="false" outlineLevel="0" collapsed="false">
      <c r="H3211" s="8" t="n">
        <f aca="false">IF(ISBLANK(D3211),,LEFT(D3211,LEN(D3211)-6)*1)</f>
        <v>0</v>
      </c>
      <c r="I3211" s="9" t="str">
        <f aca="false">IF(ISBLANK(A3211),"",-B3211*C3211)</f>
        <v/>
      </c>
      <c r="J3211" s="9" t="str">
        <f aca="false">IF(ISBLANK(A3211),"",-SUM(I$3:I3211))</f>
        <v/>
      </c>
      <c r="K3211" s="9" t="str">
        <f aca="false">IF(ISBLANK(A3211),"",SUMPRODUCT(O3211:R3211,T3211:W3211)-J3211)</f>
        <v/>
      </c>
      <c r="L3211" s="5" t="str">
        <f aca="false">IF(ISBLANK(A3211),"",K3211/$M$1)</f>
        <v/>
      </c>
      <c r="M3211" s="5" t="str">
        <f aca="false">IF(ISBLANK(A3211),"",K3211/($M$1+SUM(K$3:K3210)))</f>
        <v/>
      </c>
      <c r="N3211" s="0" t="str">
        <f aca="false">IF(ISBLANK(A3211),"",IF(H3212=0,NETWORKDAYS($H$3,H3211,holiday!$B$2:$B$10),IF(DAY(H3211)&lt;DAY(H3212),NETWORKDAYS($H$3,H3211,holiday!$B$2:$B$10),0)))</f>
        <v/>
      </c>
      <c r="O3211" s="0" t="str">
        <f aca="false">IF(ISBLANK(A3211),"",SUMIF($A$3:$A3211,O$2,$B$3:$B3211))</f>
        <v/>
      </c>
      <c r="P3211" s="0" t="str">
        <f aca="false">IF(ISBLANK(A3211),"",SUMIF($A$3:$A3211,P$2,$B$3:$B3211))</f>
        <v/>
      </c>
      <c r="Q3211" s="0" t="str">
        <f aca="false">IF(ISBLANK(A3211),"",SUMIF($A$3:$A3211,Q$2,$B$3:$B3211))</f>
        <v/>
      </c>
      <c r="R3211" s="0" t="str">
        <f aca="false">IF(ISBLANK(A3211),"",SUMIF($A$3:$A3211,R$2,$B$3:$B3211))</f>
        <v/>
      </c>
      <c r="T3211" s="9" t="str">
        <f aca="false">IF(ISBLANK(A3211),"",IF($A3211=T$2,$C3211,T3210))</f>
        <v/>
      </c>
      <c r="U3211" s="9" t="str">
        <f aca="false">IF(ISBLANK(A3211),"",IF($A3211=U$2,$C3211,U3210))</f>
        <v/>
      </c>
      <c r="V3211" s="9" t="str">
        <f aca="false">IF(ISBLANK(A3211),"",IF($A3211=V$2,$C3211,V3210))</f>
        <v/>
      </c>
      <c r="W3211" s="9" t="str">
        <f aca="false">IF(ISBLANK(A3211),"",IF($A3211=W$2,$C3211,W3210))</f>
        <v/>
      </c>
    </row>
    <row r="3212" customFormat="false" ht="14.1" hidden="false" customHeight="false" outlineLevel="0" collapsed="false">
      <c r="H3212" s="8" t="n">
        <f aca="false">IF(ISBLANK(D3212),,LEFT(D3212,LEN(D3212)-6)*1)</f>
        <v>0</v>
      </c>
      <c r="I3212" s="9" t="str">
        <f aca="false">IF(ISBLANK(A3212),"",-B3212*C3212)</f>
        <v/>
      </c>
      <c r="J3212" s="9" t="str">
        <f aca="false">IF(ISBLANK(A3212),"",-SUM(I$3:I3212))</f>
        <v/>
      </c>
      <c r="K3212" s="9" t="str">
        <f aca="false">IF(ISBLANK(A3212),"",SUMPRODUCT(O3212:R3212,T3212:W3212)-J3212)</f>
        <v/>
      </c>
      <c r="L3212" s="5" t="str">
        <f aca="false">IF(ISBLANK(A3212),"",K3212/$M$1)</f>
        <v/>
      </c>
      <c r="M3212" s="5" t="str">
        <f aca="false">IF(ISBLANK(A3212),"",K3212/($M$1+SUM(K$3:K3211)))</f>
        <v/>
      </c>
      <c r="N3212" s="0" t="str">
        <f aca="false">IF(ISBLANK(A3212),"",IF(H3213=0,NETWORKDAYS($H$3,H3212,holiday!$B$2:$B$10),IF(DAY(H3212)&lt;DAY(H3213),NETWORKDAYS($H$3,H3212,holiday!$B$2:$B$10),0)))</f>
        <v/>
      </c>
      <c r="O3212" s="0" t="str">
        <f aca="false">IF(ISBLANK(A3212),"",SUMIF($A$3:$A3212,O$2,$B$3:$B3212))</f>
        <v/>
      </c>
      <c r="P3212" s="0" t="str">
        <f aca="false">IF(ISBLANK(A3212),"",SUMIF($A$3:$A3212,P$2,$B$3:$B3212))</f>
        <v/>
      </c>
      <c r="Q3212" s="0" t="str">
        <f aca="false">IF(ISBLANK(A3212),"",SUMIF($A$3:$A3212,Q$2,$B$3:$B3212))</f>
        <v/>
      </c>
      <c r="R3212" s="0" t="str">
        <f aca="false">IF(ISBLANK(A3212),"",SUMIF($A$3:$A3212,R$2,$B$3:$B3212))</f>
        <v/>
      </c>
      <c r="T3212" s="9" t="str">
        <f aca="false">IF(ISBLANK(A3212),"",IF($A3212=T$2,$C3212,T3211))</f>
        <v/>
      </c>
      <c r="U3212" s="9" t="str">
        <f aca="false">IF(ISBLANK(A3212),"",IF($A3212=U$2,$C3212,U3211))</f>
        <v/>
      </c>
      <c r="V3212" s="9" t="str">
        <f aca="false">IF(ISBLANK(A3212),"",IF($A3212=V$2,$C3212,V3211))</f>
        <v/>
      </c>
      <c r="W3212" s="9" t="str">
        <f aca="false">IF(ISBLANK(A3212),"",IF($A3212=W$2,$C3212,W3211))</f>
        <v/>
      </c>
    </row>
    <row r="3213" customFormat="false" ht="14.1" hidden="false" customHeight="false" outlineLevel="0" collapsed="false">
      <c r="H3213" s="8" t="n">
        <f aca="false">IF(ISBLANK(D3213),,LEFT(D3213,LEN(D3213)-6)*1)</f>
        <v>0</v>
      </c>
      <c r="I3213" s="9" t="str">
        <f aca="false">IF(ISBLANK(A3213),"",-B3213*C3213)</f>
        <v/>
      </c>
      <c r="J3213" s="9" t="str">
        <f aca="false">IF(ISBLANK(A3213),"",-SUM(I$3:I3213))</f>
        <v/>
      </c>
      <c r="K3213" s="9" t="str">
        <f aca="false">IF(ISBLANK(A3213),"",SUMPRODUCT(O3213:R3213,T3213:W3213)-J3213)</f>
        <v/>
      </c>
      <c r="L3213" s="5" t="str">
        <f aca="false">IF(ISBLANK(A3213),"",K3213/$M$1)</f>
        <v/>
      </c>
      <c r="M3213" s="5" t="str">
        <f aca="false">IF(ISBLANK(A3213),"",K3213/($M$1+SUM(K$3:K3212)))</f>
        <v/>
      </c>
      <c r="N3213" s="0" t="str">
        <f aca="false">IF(ISBLANK(A3213),"",IF(H3214=0,NETWORKDAYS($H$3,H3213,holiday!$B$2:$B$10),IF(DAY(H3213)&lt;DAY(H3214),NETWORKDAYS($H$3,H3213,holiday!$B$2:$B$10),0)))</f>
        <v/>
      </c>
      <c r="O3213" s="0" t="str">
        <f aca="false">IF(ISBLANK(A3213),"",SUMIF($A$3:$A3213,O$2,$B$3:$B3213))</f>
        <v/>
      </c>
      <c r="P3213" s="0" t="str">
        <f aca="false">IF(ISBLANK(A3213),"",SUMIF($A$3:$A3213,P$2,$B$3:$B3213))</f>
        <v/>
      </c>
      <c r="Q3213" s="0" t="str">
        <f aca="false">IF(ISBLANK(A3213),"",SUMIF($A$3:$A3213,Q$2,$B$3:$B3213))</f>
        <v/>
      </c>
      <c r="R3213" s="0" t="str">
        <f aca="false">IF(ISBLANK(A3213),"",SUMIF($A$3:$A3213,R$2,$B$3:$B3213))</f>
        <v/>
      </c>
      <c r="T3213" s="9" t="str">
        <f aca="false">IF(ISBLANK(A3213),"",IF($A3213=T$2,$C3213,T3212))</f>
        <v/>
      </c>
      <c r="U3213" s="9" t="str">
        <f aca="false">IF(ISBLANK(A3213),"",IF($A3213=U$2,$C3213,U3212))</f>
        <v/>
      </c>
      <c r="V3213" s="9" t="str">
        <f aca="false">IF(ISBLANK(A3213),"",IF($A3213=V$2,$C3213,V3212))</f>
        <v/>
      </c>
      <c r="W3213" s="9" t="str">
        <f aca="false">IF(ISBLANK(A3213),"",IF($A3213=W$2,$C3213,W3212))</f>
        <v/>
      </c>
    </row>
    <row r="3214" customFormat="false" ht="14.1" hidden="false" customHeight="false" outlineLevel="0" collapsed="false">
      <c r="H3214" s="8" t="n">
        <f aca="false">IF(ISBLANK(D3214),,LEFT(D3214,LEN(D3214)-6)*1)</f>
        <v>0</v>
      </c>
      <c r="I3214" s="9" t="str">
        <f aca="false">IF(ISBLANK(A3214),"",-B3214*C3214)</f>
        <v/>
      </c>
      <c r="J3214" s="9" t="str">
        <f aca="false">IF(ISBLANK(A3214),"",-SUM(I$3:I3214))</f>
        <v/>
      </c>
      <c r="K3214" s="9" t="str">
        <f aca="false">IF(ISBLANK(A3214),"",SUMPRODUCT(O3214:R3214,T3214:W3214)-J3214)</f>
        <v/>
      </c>
      <c r="L3214" s="5" t="str">
        <f aca="false">IF(ISBLANK(A3214),"",K3214/$M$1)</f>
        <v/>
      </c>
      <c r="M3214" s="5" t="str">
        <f aca="false">IF(ISBLANK(A3214),"",K3214/($M$1+SUM(K$3:K3213)))</f>
        <v/>
      </c>
      <c r="N3214" s="0" t="str">
        <f aca="false">IF(ISBLANK(A3214),"",IF(H3215=0,NETWORKDAYS($H$3,H3214,holiday!$B$2:$B$10),IF(DAY(H3214)&lt;DAY(H3215),NETWORKDAYS($H$3,H3214,holiday!$B$2:$B$10),0)))</f>
        <v/>
      </c>
      <c r="O3214" s="0" t="str">
        <f aca="false">IF(ISBLANK(A3214),"",SUMIF($A$3:$A3214,O$2,$B$3:$B3214))</f>
        <v/>
      </c>
      <c r="P3214" s="0" t="str">
        <f aca="false">IF(ISBLANK(A3214),"",SUMIF($A$3:$A3214,P$2,$B$3:$B3214))</f>
        <v/>
      </c>
      <c r="Q3214" s="0" t="str">
        <f aca="false">IF(ISBLANK(A3214),"",SUMIF($A$3:$A3214,Q$2,$B$3:$B3214))</f>
        <v/>
      </c>
      <c r="R3214" s="0" t="str">
        <f aca="false">IF(ISBLANK(A3214),"",SUMIF($A$3:$A3214,R$2,$B$3:$B3214))</f>
        <v/>
      </c>
      <c r="T3214" s="9" t="str">
        <f aca="false">IF(ISBLANK(A3214),"",IF($A3214=T$2,$C3214,T3213))</f>
        <v/>
      </c>
      <c r="U3214" s="9" t="str">
        <f aca="false">IF(ISBLANK(A3214),"",IF($A3214=U$2,$C3214,U3213))</f>
        <v/>
      </c>
      <c r="V3214" s="9" t="str">
        <f aca="false">IF(ISBLANK(A3214),"",IF($A3214=V$2,$C3214,V3213))</f>
        <v/>
      </c>
      <c r="W3214" s="9" t="str">
        <f aca="false">IF(ISBLANK(A3214),"",IF($A3214=W$2,$C3214,W3213))</f>
        <v/>
      </c>
    </row>
    <row r="3215" customFormat="false" ht="14.1" hidden="false" customHeight="false" outlineLevel="0" collapsed="false">
      <c r="H3215" s="8" t="n">
        <f aca="false">IF(ISBLANK(D3215),,LEFT(D3215,LEN(D3215)-6)*1)</f>
        <v>0</v>
      </c>
      <c r="I3215" s="9" t="str">
        <f aca="false">IF(ISBLANK(A3215),"",-B3215*C3215)</f>
        <v/>
      </c>
      <c r="J3215" s="9" t="str">
        <f aca="false">IF(ISBLANK(A3215),"",-SUM(I$3:I3215))</f>
        <v/>
      </c>
      <c r="K3215" s="9" t="str">
        <f aca="false">IF(ISBLANK(A3215),"",SUMPRODUCT(O3215:R3215,T3215:W3215)-J3215)</f>
        <v/>
      </c>
      <c r="L3215" s="5" t="str">
        <f aca="false">IF(ISBLANK(A3215),"",K3215/$M$1)</f>
        <v/>
      </c>
      <c r="M3215" s="5" t="str">
        <f aca="false">IF(ISBLANK(A3215),"",K3215/($M$1+SUM(K$3:K3214)))</f>
        <v/>
      </c>
      <c r="N3215" s="0" t="str">
        <f aca="false">IF(ISBLANK(A3215),"",IF(H3216=0,NETWORKDAYS($H$3,H3215,holiday!$B$2:$B$10),IF(DAY(H3215)&lt;DAY(H3216),NETWORKDAYS($H$3,H3215,holiday!$B$2:$B$10),0)))</f>
        <v/>
      </c>
      <c r="O3215" s="0" t="str">
        <f aca="false">IF(ISBLANK(A3215),"",SUMIF($A$3:$A3215,O$2,$B$3:$B3215))</f>
        <v/>
      </c>
      <c r="P3215" s="0" t="str">
        <f aca="false">IF(ISBLANK(A3215),"",SUMIF($A$3:$A3215,P$2,$B$3:$B3215))</f>
        <v/>
      </c>
      <c r="Q3215" s="0" t="str">
        <f aca="false">IF(ISBLANK(A3215),"",SUMIF($A$3:$A3215,Q$2,$B$3:$B3215))</f>
        <v/>
      </c>
      <c r="R3215" s="0" t="str">
        <f aca="false">IF(ISBLANK(A3215),"",SUMIF($A$3:$A3215,R$2,$B$3:$B3215))</f>
        <v/>
      </c>
      <c r="T3215" s="9" t="str">
        <f aca="false">IF(ISBLANK(A3215),"",IF($A3215=T$2,$C3215,T3214))</f>
        <v/>
      </c>
      <c r="U3215" s="9" t="str">
        <f aca="false">IF(ISBLANK(A3215),"",IF($A3215=U$2,$C3215,U3214))</f>
        <v/>
      </c>
      <c r="V3215" s="9" t="str">
        <f aca="false">IF(ISBLANK(A3215),"",IF($A3215=V$2,$C3215,V3214))</f>
        <v/>
      </c>
      <c r="W3215" s="9" t="str">
        <f aca="false">IF(ISBLANK(A3215),"",IF($A3215=W$2,$C3215,W3214))</f>
        <v/>
      </c>
    </row>
    <row r="3216" customFormat="false" ht="14.1" hidden="false" customHeight="false" outlineLevel="0" collapsed="false">
      <c r="H3216" s="8" t="n">
        <f aca="false">IF(ISBLANK(D3216),,LEFT(D3216,LEN(D3216)-6)*1)</f>
        <v>0</v>
      </c>
      <c r="I3216" s="9" t="str">
        <f aca="false">IF(ISBLANK(A3216),"",-B3216*C3216)</f>
        <v/>
      </c>
      <c r="J3216" s="9" t="str">
        <f aca="false">IF(ISBLANK(A3216),"",-SUM(I$3:I3216))</f>
        <v/>
      </c>
      <c r="K3216" s="9" t="str">
        <f aca="false">IF(ISBLANK(A3216),"",SUMPRODUCT(O3216:R3216,T3216:W3216)-J3216)</f>
        <v/>
      </c>
      <c r="L3216" s="5" t="str">
        <f aca="false">IF(ISBLANK(A3216),"",K3216/$M$1)</f>
        <v/>
      </c>
      <c r="M3216" s="5" t="str">
        <f aca="false">IF(ISBLANK(A3216),"",K3216/($M$1+SUM(K$3:K3215)))</f>
        <v/>
      </c>
      <c r="N3216" s="0" t="str">
        <f aca="false">IF(ISBLANK(A3216),"",IF(H3217=0,NETWORKDAYS($H$3,H3216,holiday!$B$2:$B$10),IF(DAY(H3216)&lt;DAY(H3217),NETWORKDAYS($H$3,H3216,holiday!$B$2:$B$10),0)))</f>
        <v/>
      </c>
      <c r="O3216" s="0" t="str">
        <f aca="false">IF(ISBLANK(A3216),"",SUMIF($A$3:$A3216,O$2,$B$3:$B3216))</f>
        <v/>
      </c>
      <c r="P3216" s="0" t="str">
        <f aca="false">IF(ISBLANK(A3216),"",SUMIF($A$3:$A3216,P$2,$B$3:$B3216))</f>
        <v/>
      </c>
      <c r="Q3216" s="0" t="str">
        <f aca="false">IF(ISBLANK(A3216),"",SUMIF($A$3:$A3216,Q$2,$B$3:$B3216))</f>
        <v/>
      </c>
      <c r="R3216" s="0" t="str">
        <f aca="false">IF(ISBLANK(A3216),"",SUMIF($A$3:$A3216,R$2,$B$3:$B3216))</f>
        <v/>
      </c>
      <c r="T3216" s="9" t="str">
        <f aca="false">IF(ISBLANK(A3216),"",IF($A3216=T$2,$C3216,T3215))</f>
        <v/>
      </c>
      <c r="U3216" s="9" t="str">
        <f aca="false">IF(ISBLANK(A3216),"",IF($A3216=U$2,$C3216,U3215))</f>
        <v/>
      </c>
      <c r="V3216" s="9" t="str">
        <f aca="false">IF(ISBLANK(A3216),"",IF($A3216=V$2,$C3216,V3215))</f>
        <v/>
      </c>
      <c r="W3216" s="9" t="str">
        <f aca="false">IF(ISBLANK(A3216),"",IF($A3216=W$2,$C3216,W3215))</f>
        <v/>
      </c>
    </row>
    <row r="3217" customFormat="false" ht="14.1" hidden="false" customHeight="false" outlineLevel="0" collapsed="false">
      <c r="H3217" s="8" t="n">
        <f aca="false">IF(ISBLANK(D3217),,LEFT(D3217,LEN(D3217)-6)*1)</f>
        <v>0</v>
      </c>
      <c r="I3217" s="9" t="str">
        <f aca="false">IF(ISBLANK(A3217),"",-B3217*C3217)</f>
        <v/>
      </c>
      <c r="J3217" s="9" t="str">
        <f aca="false">IF(ISBLANK(A3217),"",-SUM(I$3:I3217))</f>
        <v/>
      </c>
      <c r="K3217" s="9" t="str">
        <f aca="false">IF(ISBLANK(A3217),"",SUMPRODUCT(O3217:R3217,T3217:W3217)-J3217)</f>
        <v/>
      </c>
      <c r="L3217" s="5" t="str">
        <f aca="false">IF(ISBLANK(A3217),"",K3217/$M$1)</f>
        <v/>
      </c>
      <c r="M3217" s="5" t="str">
        <f aca="false">IF(ISBLANK(A3217),"",K3217/($M$1+SUM(K$3:K3216)))</f>
        <v/>
      </c>
      <c r="N3217" s="0" t="str">
        <f aca="false">IF(ISBLANK(A3217),"",IF(H3218=0,NETWORKDAYS($H$3,H3217,holiday!$B$2:$B$10),IF(DAY(H3217)&lt;DAY(H3218),NETWORKDAYS($H$3,H3217,holiday!$B$2:$B$10),0)))</f>
        <v/>
      </c>
      <c r="O3217" s="0" t="str">
        <f aca="false">IF(ISBLANK(A3217),"",SUMIF($A$3:$A3217,O$2,$B$3:$B3217))</f>
        <v/>
      </c>
      <c r="P3217" s="0" t="str">
        <f aca="false">IF(ISBLANK(A3217),"",SUMIF($A$3:$A3217,P$2,$B$3:$B3217))</f>
        <v/>
      </c>
      <c r="Q3217" s="0" t="str">
        <f aca="false">IF(ISBLANK(A3217),"",SUMIF($A$3:$A3217,Q$2,$B$3:$B3217))</f>
        <v/>
      </c>
      <c r="R3217" s="0" t="str">
        <f aca="false">IF(ISBLANK(A3217),"",SUMIF($A$3:$A3217,R$2,$B$3:$B3217))</f>
        <v/>
      </c>
      <c r="T3217" s="9" t="str">
        <f aca="false">IF(ISBLANK(A3217),"",IF($A3217=T$2,$C3217,T3216))</f>
        <v/>
      </c>
      <c r="U3217" s="9" t="str">
        <f aca="false">IF(ISBLANK(A3217),"",IF($A3217=U$2,$C3217,U3216))</f>
        <v/>
      </c>
      <c r="V3217" s="9" t="str">
        <f aca="false">IF(ISBLANK(A3217),"",IF($A3217=V$2,$C3217,V3216))</f>
        <v/>
      </c>
      <c r="W3217" s="9" t="str">
        <f aca="false">IF(ISBLANK(A3217),"",IF($A3217=W$2,$C3217,W3216))</f>
        <v/>
      </c>
    </row>
    <row r="3218" customFormat="false" ht="14.1" hidden="false" customHeight="false" outlineLevel="0" collapsed="false">
      <c r="H3218" s="8" t="n">
        <f aca="false">IF(ISBLANK(D3218),,LEFT(D3218,LEN(D3218)-6)*1)</f>
        <v>0</v>
      </c>
      <c r="I3218" s="9" t="str">
        <f aca="false">IF(ISBLANK(A3218),"",-B3218*C3218)</f>
        <v/>
      </c>
      <c r="J3218" s="9" t="str">
        <f aca="false">IF(ISBLANK(A3218),"",-SUM(I$3:I3218))</f>
        <v/>
      </c>
      <c r="K3218" s="9" t="str">
        <f aca="false">IF(ISBLANK(A3218),"",SUMPRODUCT(O3218:R3218,T3218:W3218)-J3218)</f>
        <v/>
      </c>
      <c r="L3218" s="5" t="str">
        <f aca="false">IF(ISBLANK(A3218),"",K3218/$M$1)</f>
        <v/>
      </c>
      <c r="M3218" s="5" t="str">
        <f aca="false">IF(ISBLANK(A3218),"",K3218/($M$1+SUM(K$3:K3217)))</f>
        <v/>
      </c>
      <c r="N3218" s="0" t="str">
        <f aca="false">IF(ISBLANK(A3218),"",IF(H3219=0,NETWORKDAYS($H$3,H3218,holiday!$B$2:$B$10),IF(DAY(H3218)&lt;DAY(H3219),NETWORKDAYS($H$3,H3218,holiday!$B$2:$B$10),0)))</f>
        <v/>
      </c>
      <c r="O3218" s="0" t="str">
        <f aca="false">IF(ISBLANK(A3218),"",SUMIF($A$3:$A3218,O$2,$B$3:$B3218))</f>
        <v/>
      </c>
      <c r="P3218" s="0" t="str">
        <f aca="false">IF(ISBLANK(A3218),"",SUMIF($A$3:$A3218,P$2,$B$3:$B3218))</f>
        <v/>
      </c>
      <c r="Q3218" s="0" t="str">
        <f aca="false">IF(ISBLANK(A3218),"",SUMIF($A$3:$A3218,Q$2,$B$3:$B3218))</f>
        <v/>
      </c>
      <c r="R3218" s="0" t="str">
        <f aca="false">IF(ISBLANK(A3218),"",SUMIF($A$3:$A3218,R$2,$B$3:$B3218))</f>
        <v/>
      </c>
      <c r="T3218" s="9" t="str">
        <f aca="false">IF(ISBLANK(A3218),"",IF($A3218=T$2,$C3218,T3217))</f>
        <v/>
      </c>
      <c r="U3218" s="9" t="str">
        <f aca="false">IF(ISBLANK(A3218),"",IF($A3218=U$2,$C3218,U3217))</f>
        <v/>
      </c>
      <c r="V3218" s="9" t="str">
        <f aca="false">IF(ISBLANK(A3218),"",IF($A3218=V$2,$C3218,V3217))</f>
        <v/>
      </c>
      <c r="W3218" s="9" t="str">
        <f aca="false">IF(ISBLANK(A3218),"",IF($A3218=W$2,$C3218,W3217))</f>
        <v/>
      </c>
    </row>
    <row r="3219" customFormat="false" ht="14.1" hidden="false" customHeight="false" outlineLevel="0" collapsed="false">
      <c r="H3219" s="8" t="n">
        <f aca="false">IF(ISBLANK(D3219),,LEFT(D3219,LEN(D3219)-6)*1)</f>
        <v>0</v>
      </c>
      <c r="I3219" s="9" t="str">
        <f aca="false">IF(ISBLANK(A3219),"",-B3219*C3219)</f>
        <v/>
      </c>
      <c r="J3219" s="9" t="str">
        <f aca="false">IF(ISBLANK(A3219),"",-SUM(I$3:I3219))</f>
        <v/>
      </c>
      <c r="K3219" s="9" t="str">
        <f aca="false">IF(ISBLANK(A3219),"",SUMPRODUCT(O3219:R3219,T3219:W3219)-J3219)</f>
        <v/>
      </c>
      <c r="L3219" s="5" t="str">
        <f aca="false">IF(ISBLANK(A3219),"",K3219/$M$1)</f>
        <v/>
      </c>
      <c r="M3219" s="5" t="str">
        <f aca="false">IF(ISBLANK(A3219),"",K3219/($M$1+SUM(K$3:K3218)))</f>
        <v/>
      </c>
      <c r="N3219" s="0" t="str">
        <f aca="false">IF(ISBLANK(A3219),"",IF(H3220=0,NETWORKDAYS($H$3,H3219,holiday!$B$2:$B$10),IF(DAY(H3219)&lt;DAY(H3220),NETWORKDAYS($H$3,H3219,holiday!$B$2:$B$10),0)))</f>
        <v/>
      </c>
      <c r="O3219" s="0" t="str">
        <f aca="false">IF(ISBLANK(A3219),"",SUMIF($A$3:$A3219,O$2,$B$3:$B3219))</f>
        <v/>
      </c>
      <c r="P3219" s="0" t="str">
        <f aca="false">IF(ISBLANK(A3219),"",SUMIF($A$3:$A3219,P$2,$B$3:$B3219))</f>
        <v/>
      </c>
      <c r="Q3219" s="0" t="str">
        <f aca="false">IF(ISBLANK(A3219),"",SUMIF($A$3:$A3219,Q$2,$B$3:$B3219))</f>
        <v/>
      </c>
      <c r="R3219" s="0" t="str">
        <f aca="false">IF(ISBLANK(A3219),"",SUMIF($A$3:$A3219,R$2,$B$3:$B3219))</f>
        <v/>
      </c>
      <c r="T3219" s="9" t="str">
        <f aca="false">IF(ISBLANK(A3219),"",IF($A3219=T$2,$C3219,T3218))</f>
        <v/>
      </c>
      <c r="U3219" s="9" t="str">
        <f aca="false">IF(ISBLANK(A3219),"",IF($A3219=U$2,$C3219,U3218))</f>
        <v/>
      </c>
      <c r="V3219" s="9" t="str">
        <f aca="false">IF(ISBLANK(A3219),"",IF($A3219=V$2,$C3219,V3218))</f>
        <v/>
      </c>
      <c r="W3219" s="9" t="str">
        <f aca="false">IF(ISBLANK(A3219),"",IF($A3219=W$2,$C3219,W3218))</f>
        <v/>
      </c>
    </row>
    <row r="3220" customFormat="false" ht="14.1" hidden="false" customHeight="false" outlineLevel="0" collapsed="false">
      <c r="H3220" s="8" t="n">
        <f aca="false">IF(ISBLANK(D3220),,LEFT(D3220,LEN(D3220)-6)*1)</f>
        <v>0</v>
      </c>
      <c r="I3220" s="9" t="str">
        <f aca="false">IF(ISBLANK(A3220),"",-B3220*C3220)</f>
        <v/>
      </c>
      <c r="J3220" s="9" t="str">
        <f aca="false">IF(ISBLANK(A3220),"",-SUM(I$3:I3220))</f>
        <v/>
      </c>
      <c r="K3220" s="9" t="str">
        <f aca="false">IF(ISBLANK(A3220),"",SUMPRODUCT(O3220:R3220,T3220:W3220)-J3220)</f>
        <v/>
      </c>
      <c r="L3220" s="5" t="str">
        <f aca="false">IF(ISBLANK(A3220),"",K3220/$M$1)</f>
        <v/>
      </c>
      <c r="M3220" s="5" t="str">
        <f aca="false">IF(ISBLANK(A3220),"",K3220/($M$1+SUM(K$3:K3219)))</f>
        <v/>
      </c>
      <c r="N3220" s="0" t="str">
        <f aca="false">IF(ISBLANK(A3220),"",IF(H3221=0,NETWORKDAYS($H$3,H3220,holiday!$B$2:$B$10),IF(DAY(H3220)&lt;DAY(H3221),NETWORKDAYS($H$3,H3220,holiday!$B$2:$B$10),0)))</f>
        <v/>
      </c>
      <c r="O3220" s="0" t="str">
        <f aca="false">IF(ISBLANK(A3220),"",SUMIF($A$3:$A3220,O$2,$B$3:$B3220))</f>
        <v/>
      </c>
      <c r="P3220" s="0" t="str">
        <f aca="false">IF(ISBLANK(A3220),"",SUMIF($A$3:$A3220,P$2,$B$3:$B3220))</f>
        <v/>
      </c>
      <c r="Q3220" s="0" t="str">
        <f aca="false">IF(ISBLANK(A3220),"",SUMIF($A$3:$A3220,Q$2,$B$3:$B3220))</f>
        <v/>
      </c>
      <c r="R3220" s="0" t="str">
        <f aca="false">IF(ISBLANK(A3220),"",SUMIF($A$3:$A3220,R$2,$B$3:$B3220))</f>
        <v/>
      </c>
      <c r="T3220" s="9" t="str">
        <f aca="false">IF(ISBLANK(A3220),"",IF($A3220=T$2,$C3220,T3219))</f>
        <v/>
      </c>
      <c r="U3220" s="9" t="str">
        <f aca="false">IF(ISBLANK(A3220),"",IF($A3220=U$2,$C3220,U3219))</f>
        <v/>
      </c>
      <c r="V3220" s="9" t="str">
        <f aca="false">IF(ISBLANK(A3220),"",IF($A3220=V$2,$C3220,V3219))</f>
        <v/>
      </c>
      <c r="W3220" s="9" t="str">
        <f aca="false">IF(ISBLANK(A3220),"",IF($A3220=W$2,$C3220,W3219))</f>
        <v/>
      </c>
    </row>
    <row r="3221" customFormat="false" ht="14.1" hidden="false" customHeight="false" outlineLevel="0" collapsed="false">
      <c r="H3221" s="8" t="n">
        <f aca="false">IF(ISBLANK(D3221),,LEFT(D3221,LEN(D3221)-6)*1)</f>
        <v>0</v>
      </c>
      <c r="I3221" s="9" t="str">
        <f aca="false">IF(ISBLANK(A3221),"",-B3221*C3221)</f>
        <v/>
      </c>
      <c r="J3221" s="9" t="str">
        <f aca="false">IF(ISBLANK(A3221),"",-SUM(I$3:I3221))</f>
        <v/>
      </c>
      <c r="K3221" s="9" t="str">
        <f aca="false">IF(ISBLANK(A3221),"",SUMPRODUCT(O3221:R3221,T3221:W3221)-J3221)</f>
        <v/>
      </c>
      <c r="L3221" s="5" t="str">
        <f aca="false">IF(ISBLANK(A3221),"",K3221/$M$1)</f>
        <v/>
      </c>
      <c r="M3221" s="5" t="str">
        <f aca="false">IF(ISBLANK(A3221),"",K3221/($M$1+SUM(K$3:K3220)))</f>
        <v/>
      </c>
      <c r="N3221" s="0" t="str">
        <f aca="false">IF(ISBLANK(A3221),"",IF(H3222=0,NETWORKDAYS($H$3,H3221,holiday!$B$2:$B$10),IF(DAY(H3221)&lt;DAY(H3222),NETWORKDAYS($H$3,H3221,holiday!$B$2:$B$10),0)))</f>
        <v/>
      </c>
      <c r="O3221" s="0" t="str">
        <f aca="false">IF(ISBLANK(A3221),"",SUMIF($A$3:$A3221,O$2,$B$3:$B3221))</f>
        <v/>
      </c>
      <c r="P3221" s="0" t="str">
        <f aca="false">IF(ISBLANK(A3221),"",SUMIF($A$3:$A3221,P$2,$B$3:$B3221))</f>
        <v/>
      </c>
      <c r="Q3221" s="0" t="str">
        <f aca="false">IF(ISBLANK(A3221),"",SUMIF($A$3:$A3221,Q$2,$B$3:$B3221))</f>
        <v/>
      </c>
      <c r="R3221" s="0" t="str">
        <f aca="false">IF(ISBLANK(A3221),"",SUMIF($A$3:$A3221,R$2,$B$3:$B3221))</f>
        <v/>
      </c>
      <c r="T3221" s="9" t="str">
        <f aca="false">IF(ISBLANK(A3221),"",IF($A3221=T$2,$C3221,T3220))</f>
        <v/>
      </c>
      <c r="U3221" s="9" t="str">
        <f aca="false">IF(ISBLANK(A3221),"",IF($A3221=U$2,$C3221,U3220))</f>
        <v/>
      </c>
      <c r="V3221" s="9" t="str">
        <f aca="false">IF(ISBLANK(A3221),"",IF($A3221=V$2,$C3221,V3220))</f>
        <v/>
      </c>
      <c r="W3221" s="9" t="str">
        <f aca="false">IF(ISBLANK(A3221),"",IF($A3221=W$2,$C3221,W3220))</f>
        <v/>
      </c>
    </row>
    <row r="3222" customFormat="false" ht="14.1" hidden="false" customHeight="false" outlineLevel="0" collapsed="false">
      <c r="H3222" s="8" t="n">
        <f aca="false">IF(ISBLANK(D3222),,LEFT(D3222,LEN(D3222)-6)*1)</f>
        <v>0</v>
      </c>
      <c r="I3222" s="9" t="str">
        <f aca="false">IF(ISBLANK(A3222),"",-B3222*C3222)</f>
        <v/>
      </c>
      <c r="J3222" s="9" t="str">
        <f aca="false">IF(ISBLANK(A3222),"",-SUM(I$3:I3222))</f>
        <v/>
      </c>
      <c r="K3222" s="9" t="str">
        <f aca="false">IF(ISBLANK(A3222),"",SUMPRODUCT(O3222:R3222,T3222:W3222)-J3222)</f>
        <v/>
      </c>
      <c r="L3222" s="5" t="str">
        <f aca="false">IF(ISBLANK(A3222),"",K3222/$M$1)</f>
        <v/>
      </c>
      <c r="M3222" s="5" t="str">
        <f aca="false">IF(ISBLANK(A3222),"",K3222/($M$1+SUM(K$3:K3221)))</f>
        <v/>
      </c>
      <c r="N3222" s="0" t="str">
        <f aca="false">IF(ISBLANK(A3222),"",IF(H3223=0,NETWORKDAYS($H$3,H3222,holiday!$B$2:$B$10),IF(DAY(H3222)&lt;DAY(H3223),NETWORKDAYS($H$3,H3222,holiday!$B$2:$B$10),0)))</f>
        <v/>
      </c>
      <c r="O3222" s="0" t="str">
        <f aca="false">IF(ISBLANK(A3222),"",SUMIF($A$3:$A3222,O$2,$B$3:$B3222))</f>
        <v/>
      </c>
      <c r="P3222" s="0" t="str">
        <f aca="false">IF(ISBLANK(A3222),"",SUMIF($A$3:$A3222,P$2,$B$3:$B3222))</f>
        <v/>
      </c>
      <c r="Q3222" s="0" t="str">
        <f aca="false">IF(ISBLANK(A3222),"",SUMIF($A$3:$A3222,Q$2,$B$3:$B3222))</f>
        <v/>
      </c>
      <c r="R3222" s="0" t="str">
        <f aca="false">IF(ISBLANK(A3222),"",SUMIF($A$3:$A3222,R$2,$B$3:$B3222))</f>
        <v/>
      </c>
      <c r="T3222" s="9" t="str">
        <f aca="false">IF(ISBLANK(A3222),"",IF($A3222=T$2,$C3222,T3221))</f>
        <v/>
      </c>
      <c r="U3222" s="9" t="str">
        <f aca="false">IF(ISBLANK(A3222),"",IF($A3222=U$2,$C3222,U3221))</f>
        <v/>
      </c>
      <c r="V3222" s="9" t="str">
        <f aca="false">IF(ISBLANK(A3222),"",IF($A3222=V$2,$C3222,V3221))</f>
        <v/>
      </c>
      <c r="W3222" s="9" t="str">
        <f aca="false">IF(ISBLANK(A3222),"",IF($A3222=W$2,$C3222,W3221))</f>
        <v/>
      </c>
    </row>
    <row r="3223" customFormat="false" ht="14.1" hidden="false" customHeight="false" outlineLevel="0" collapsed="false">
      <c r="H3223" s="8" t="n">
        <f aca="false">IF(ISBLANK(D3223),,LEFT(D3223,LEN(D3223)-6)*1)</f>
        <v>0</v>
      </c>
      <c r="I3223" s="9" t="str">
        <f aca="false">IF(ISBLANK(A3223),"",-B3223*C3223)</f>
        <v/>
      </c>
      <c r="J3223" s="9" t="str">
        <f aca="false">IF(ISBLANK(A3223),"",-SUM(I$3:I3223))</f>
        <v/>
      </c>
      <c r="K3223" s="9" t="str">
        <f aca="false">IF(ISBLANK(A3223),"",SUMPRODUCT(O3223:R3223,T3223:W3223)-J3223)</f>
        <v/>
      </c>
      <c r="L3223" s="5" t="str">
        <f aca="false">IF(ISBLANK(A3223),"",K3223/$M$1)</f>
        <v/>
      </c>
      <c r="M3223" s="5" t="str">
        <f aca="false">IF(ISBLANK(A3223),"",K3223/($M$1+SUM(K$3:K3222)))</f>
        <v/>
      </c>
      <c r="N3223" s="0" t="str">
        <f aca="false">IF(ISBLANK(A3223),"",IF(H3224=0,NETWORKDAYS($H$3,H3223,holiday!$B$2:$B$10),IF(DAY(H3223)&lt;DAY(H3224),NETWORKDAYS($H$3,H3223,holiday!$B$2:$B$10),0)))</f>
        <v/>
      </c>
      <c r="O3223" s="0" t="str">
        <f aca="false">IF(ISBLANK(A3223),"",SUMIF($A$3:$A3223,O$2,$B$3:$B3223))</f>
        <v/>
      </c>
      <c r="P3223" s="0" t="str">
        <f aca="false">IF(ISBLANK(A3223),"",SUMIF($A$3:$A3223,P$2,$B$3:$B3223))</f>
        <v/>
      </c>
      <c r="Q3223" s="0" t="str">
        <f aca="false">IF(ISBLANK(A3223),"",SUMIF($A$3:$A3223,Q$2,$B$3:$B3223))</f>
        <v/>
      </c>
      <c r="R3223" s="0" t="str">
        <f aca="false">IF(ISBLANK(A3223),"",SUMIF($A$3:$A3223,R$2,$B$3:$B3223))</f>
        <v/>
      </c>
      <c r="T3223" s="9" t="str">
        <f aca="false">IF(ISBLANK(A3223),"",IF($A3223=T$2,$C3223,T3222))</f>
        <v/>
      </c>
      <c r="U3223" s="9" t="str">
        <f aca="false">IF(ISBLANK(A3223),"",IF($A3223=U$2,$C3223,U3222))</f>
        <v/>
      </c>
      <c r="V3223" s="9" t="str">
        <f aca="false">IF(ISBLANK(A3223),"",IF($A3223=V$2,$C3223,V3222))</f>
        <v/>
      </c>
      <c r="W3223" s="9" t="str">
        <f aca="false">IF(ISBLANK(A3223),"",IF($A3223=W$2,$C3223,W3222))</f>
        <v/>
      </c>
    </row>
    <row r="3224" customFormat="false" ht="14.1" hidden="false" customHeight="false" outlineLevel="0" collapsed="false">
      <c r="H3224" s="8" t="n">
        <f aca="false">IF(ISBLANK(D3224),,LEFT(D3224,LEN(D3224)-6)*1)</f>
        <v>0</v>
      </c>
      <c r="I3224" s="9" t="str">
        <f aca="false">IF(ISBLANK(A3224),"",-B3224*C3224)</f>
        <v/>
      </c>
      <c r="J3224" s="9" t="str">
        <f aca="false">IF(ISBLANK(A3224),"",-SUM(I$3:I3224))</f>
        <v/>
      </c>
      <c r="K3224" s="9" t="str">
        <f aca="false">IF(ISBLANK(A3224),"",SUMPRODUCT(O3224:R3224,T3224:W3224)-J3224)</f>
        <v/>
      </c>
      <c r="L3224" s="5" t="str">
        <f aca="false">IF(ISBLANK(A3224),"",K3224/$M$1)</f>
        <v/>
      </c>
      <c r="M3224" s="5" t="str">
        <f aca="false">IF(ISBLANK(A3224),"",K3224/($M$1+SUM(K$3:K3223)))</f>
        <v/>
      </c>
      <c r="N3224" s="0" t="str">
        <f aca="false">IF(ISBLANK(A3224),"",IF(H3225=0,NETWORKDAYS($H$3,H3224,holiday!$B$2:$B$10),IF(DAY(H3224)&lt;DAY(H3225),NETWORKDAYS($H$3,H3224,holiday!$B$2:$B$10),0)))</f>
        <v/>
      </c>
      <c r="O3224" s="0" t="str">
        <f aca="false">IF(ISBLANK(A3224),"",SUMIF($A$3:$A3224,O$2,$B$3:$B3224))</f>
        <v/>
      </c>
      <c r="P3224" s="0" t="str">
        <f aca="false">IF(ISBLANK(A3224),"",SUMIF($A$3:$A3224,P$2,$B$3:$B3224))</f>
        <v/>
      </c>
      <c r="Q3224" s="0" t="str">
        <f aca="false">IF(ISBLANK(A3224),"",SUMIF($A$3:$A3224,Q$2,$B$3:$B3224))</f>
        <v/>
      </c>
      <c r="R3224" s="0" t="str">
        <f aca="false">IF(ISBLANK(A3224),"",SUMIF($A$3:$A3224,R$2,$B$3:$B3224))</f>
        <v/>
      </c>
      <c r="T3224" s="9" t="str">
        <f aca="false">IF(ISBLANK(A3224),"",IF($A3224=T$2,$C3224,T3223))</f>
        <v/>
      </c>
      <c r="U3224" s="9" t="str">
        <f aca="false">IF(ISBLANK(A3224),"",IF($A3224=U$2,$C3224,U3223))</f>
        <v/>
      </c>
      <c r="V3224" s="9" t="str">
        <f aca="false">IF(ISBLANK(A3224),"",IF($A3224=V$2,$C3224,V3223))</f>
        <v/>
      </c>
      <c r="W3224" s="9" t="str">
        <f aca="false">IF(ISBLANK(A3224),"",IF($A3224=W$2,$C3224,W3223))</f>
        <v/>
      </c>
    </row>
    <row r="3225" customFormat="false" ht="14.1" hidden="false" customHeight="false" outlineLevel="0" collapsed="false">
      <c r="H3225" s="8" t="n">
        <f aca="false">IF(ISBLANK(D3225),,LEFT(D3225,LEN(D3225)-6)*1)</f>
        <v>0</v>
      </c>
      <c r="I3225" s="9" t="str">
        <f aca="false">IF(ISBLANK(A3225),"",-B3225*C3225)</f>
        <v/>
      </c>
      <c r="J3225" s="9" t="str">
        <f aca="false">IF(ISBLANK(A3225),"",-SUM(I$3:I3225))</f>
        <v/>
      </c>
      <c r="K3225" s="9" t="str">
        <f aca="false">IF(ISBLANK(A3225),"",SUMPRODUCT(O3225:R3225,T3225:W3225)-J3225)</f>
        <v/>
      </c>
      <c r="L3225" s="5" t="str">
        <f aca="false">IF(ISBLANK(A3225),"",K3225/$M$1)</f>
        <v/>
      </c>
      <c r="M3225" s="5" t="str">
        <f aca="false">IF(ISBLANK(A3225),"",K3225/($M$1+SUM(K$3:K3224)))</f>
        <v/>
      </c>
      <c r="N3225" s="0" t="str">
        <f aca="false">IF(ISBLANK(A3225),"",IF(H3226=0,NETWORKDAYS($H$3,H3225,holiday!$B$2:$B$10),IF(DAY(H3225)&lt;DAY(H3226),NETWORKDAYS($H$3,H3225,holiday!$B$2:$B$10),0)))</f>
        <v/>
      </c>
      <c r="O3225" s="0" t="str">
        <f aca="false">IF(ISBLANK(A3225),"",SUMIF($A$3:$A3225,O$2,$B$3:$B3225))</f>
        <v/>
      </c>
      <c r="P3225" s="0" t="str">
        <f aca="false">IF(ISBLANK(A3225),"",SUMIF($A$3:$A3225,P$2,$B$3:$B3225))</f>
        <v/>
      </c>
      <c r="Q3225" s="0" t="str">
        <f aca="false">IF(ISBLANK(A3225),"",SUMIF($A$3:$A3225,Q$2,$B$3:$B3225))</f>
        <v/>
      </c>
      <c r="R3225" s="0" t="str">
        <f aca="false">IF(ISBLANK(A3225),"",SUMIF($A$3:$A3225,R$2,$B$3:$B3225))</f>
        <v/>
      </c>
      <c r="T3225" s="9" t="str">
        <f aca="false">IF(ISBLANK(A3225),"",IF($A3225=T$2,$C3225,T3224))</f>
        <v/>
      </c>
      <c r="U3225" s="9" t="str">
        <f aca="false">IF(ISBLANK(A3225),"",IF($A3225=U$2,$C3225,U3224))</f>
        <v/>
      </c>
      <c r="V3225" s="9" t="str">
        <f aca="false">IF(ISBLANK(A3225),"",IF($A3225=V$2,$C3225,V3224))</f>
        <v/>
      </c>
      <c r="W3225" s="9" t="str">
        <f aca="false">IF(ISBLANK(A3225),"",IF($A3225=W$2,$C3225,W3224))</f>
        <v/>
      </c>
    </row>
    <row r="3226" customFormat="false" ht="14.1" hidden="false" customHeight="false" outlineLevel="0" collapsed="false">
      <c r="H3226" s="8" t="n">
        <f aca="false">IF(ISBLANK(D3226),,LEFT(D3226,LEN(D3226)-6)*1)</f>
        <v>0</v>
      </c>
      <c r="I3226" s="9" t="str">
        <f aca="false">IF(ISBLANK(A3226),"",-B3226*C3226)</f>
        <v/>
      </c>
      <c r="J3226" s="9" t="str">
        <f aca="false">IF(ISBLANK(A3226),"",-SUM(I$3:I3226))</f>
        <v/>
      </c>
      <c r="K3226" s="9" t="str">
        <f aca="false">IF(ISBLANK(A3226),"",SUMPRODUCT(O3226:R3226,T3226:W3226)-J3226)</f>
        <v/>
      </c>
      <c r="L3226" s="5" t="str">
        <f aca="false">IF(ISBLANK(A3226),"",K3226/$M$1)</f>
        <v/>
      </c>
      <c r="M3226" s="5" t="str">
        <f aca="false">IF(ISBLANK(A3226),"",K3226/($M$1+SUM(K$3:K3225)))</f>
        <v/>
      </c>
      <c r="N3226" s="0" t="str">
        <f aca="false">IF(ISBLANK(A3226),"",IF(H3227=0,NETWORKDAYS($H$3,H3226,holiday!$B$2:$B$10),IF(DAY(H3226)&lt;DAY(H3227),NETWORKDAYS($H$3,H3226,holiday!$B$2:$B$10),0)))</f>
        <v/>
      </c>
      <c r="O3226" s="0" t="str">
        <f aca="false">IF(ISBLANK(A3226),"",SUMIF($A$3:$A3226,O$2,$B$3:$B3226))</f>
        <v/>
      </c>
      <c r="P3226" s="0" t="str">
        <f aca="false">IF(ISBLANK(A3226),"",SUMIF($A$3:$A3226,P$2,$B$3:$B3226))</f>
        <v/>
      </c>
      <c r="Q3226" s="0" t="str">
        <f aca="false">IF(ISBLANK(A3226),"",SUMIF($A$3:$A3226,Q$2,$B$3:$B3226))</f>
        <v/>
      </c>
      <c r="R3226" s="0" t="str">
        <f aca="false">IF(ISBLANK(A3226),"",SUMIF($A$3:$A3226,R$2,$B$3:$B3226))</f>
        <v/>
      </c>
      <c r="T3226" s="9" t="str">
        <f aca="false">IF(ISBLANK(A3226),"",IF($A3226=T$2,$C3226,T3225))</f>
        <v/>
      </c>
      <c r="U3226" s="9" t="str">
        <f aca="false">IF(ISBLANK(A3226),"",IF($A3226=U$2,$C3226,U3225))</f>
        <v/>
      </c>
      <c r="V3226" s="9" t="str">
        <f aca="false">IF(ISBLANK(A3226),"",IF($A3226=V$2,$C3226,V3225))</f>
        <v/>
      </c>
      <c r="W3226" s="9" t="str">
        <f aca="false">IF(ISBLANK(A3226),"",IF($A3226=W$2,$C3226,W3225))</f>
        <v/>
      </c>
    </row>
    <row r="3227" customFormat="false" ht="14.1" hidden="false" customHeight="false" outlineLevel="0" collapsed="false">
      <c r="H3227" s="8" t="n">
        <f aca="false">IF(ISBLANK(D3227),,LEFT(D3227,LEN(D3227)-6)*1)</f>
        <v>0</v>
      </c>
      <c r="I3227" s="9" t="str">
        <f aca="false">IF(ISBLANK(A3227),"",-B3227*C3227)</f>
        <v/>
      </c>
      <c r="J3227" s="9" t="str">
        <f aca="false">IF(ISBLANK(A3227),"",-SUM(I$3:I3227))</f>
        <v/>
      </c>
      <c r="K3227" s="9" t="str">
        <f aca="false">IF(ISBLANK(A3227),"",SUMPRODUCT(O3227:R3227,T3227:W3227)-J3227)</f>
        <v/>
      </c>
      <c r="L3227" s="5" t="str">
        <f aca="false">IF(ISBLANK(A3227),"",K3227/$M$1)</f>
        <v/>
      </c>
      <c r="M3227" s="5" t="str">
        <f aca="false">IF(ISBLANK(A3227),"",K3227/($M$1+SUM(K$3:K3226)))</f>
        <v/>
      </c>
      <c r="N3227" s="0" t="str">
        <f aca="false">IF(ISBLANK(A3227),"",IF(H3228=0,NETWORKDAYS($H$3,H3227,holiday!$B$2:$B$10),IF(DAY(H3227)&lt;DAY(H3228),NETWORKDAYS($H$3,H3227,holiday!$B$2:$B$10),0)))</f>
        <v/>
      </c>
      <c r="O3227" s="0" t="str">
        <f aca="false">IF(ISBLANK(A3227),"",SUMIF($A$3:$A3227,O$2,$B$3:$B3227))</f>
        <v/>
      </c>
      <c r="P3227" s="0" t="str">
        <f aca="false">IF(ISBLANK(A3227),"",SUMIF($A$3:$A3227,P$2,$B$3:$B3227))</f>
        <v/>
      </c>
      <c r="Q3227" s="0" t="str">
        <f aca="false">IF(ISBLANK(A3227),"",SUMIF($A$3:$A3227,Q$2,$B$3:$B3227))</f>
        <v/>
      </c>
      <c r="R3227" s="0" t="str">
        <f aca="false">IF(ISBLANK(A3227),"",SUMIF($A$3:$A3227,R$2,$B$3:$B3227))</f>
        <v/>
      </c>
      <c r="T3227" s="9" t="str">
        <f aca="false">IF(ISBLANK(A3227),"",IF($A3227=T$2,$C3227,T3226))</f>
        <v/>
      </c>
      <c r="U3227" s="9" t="str">
        <f aca="false">IF(ISBLANK(A3227),"",IF($A3227=U$2,$C3227,U3226))</f>
        <v/>
      </c>
      <c r="V3227" s="9" t="str">
        <f aca="false">IF(ISBLANK(A3227),"",IF($A3227=V$2,$C3227,V3226))</f>
        <v/>
      </c>
      <c r="W3227" s="9" t="str">
        <f aca="false">IF(ISBLANK(A3227),"",IF($A3227=W$2,$C3227,W3226))</f>
        <v/>
      </c>
    </row>
    <row r="3228" customFormat="false" ht="14.1" hidden="false" customHeight="false" outlineLevel="0" collapsed="false">
      <c r="H3228" s="8" t="n">
        <f aca="false">IF(ISBLANK(D3228),,LEFT(D3228,LEN(D3228)-6)*1)</f>
        <v>0</v>
      </c>
      <c r="I3228" s="9" t="str">
        <f aca="false">IF(ISBLANK(A3228),"",-B3228*C3228)</f>
        <v/>
      </c>
      <c r="J3228" s="9" t="str">
        <f aca="false">IF(ISBLANK(A3228),"",-SUM(I$3:I3228))</f>
        <v/>
      </c>
      <c r="K3228" s="9" t="str">
        <f aca="false">IF(ISBLANK(A3228),"",SUMPRODUCT(O3228:R3228,T3228:W3228)-J3228)</f>
        <v/>
      </c>
      <c r="L3228" s="5" t="str">
        <f aca="false">IF(ISBLANK(A3228),"",K3228/$M$1)</f>
        <v/>
      </c>
      <c r="M3228" s="5" t="str">
        <f aca="false">IF(ISBLANK(A3228),"",K3228/($M$1+SUM(K$3:K3227)))</f>
        <v/>
      </c>
      <c r="N3228" s="0" t="str">
        <f aca="false">IF(ISBLANK(A3228),"",IF(H3229=0,NETWORKDAYS($H$3,H3228,holiday!$B$2:$B$10),IF(DAY(H3228)&lt;DAY(H3229),NETWORKDAYS($H$3,H3228,holiday!$B$2:$B$10),0)))</f>
        <v/>
      </c>
      <c r="O3228" s="0" t="str">
        <f aca="false">IF(ISBLANK(A3228),"",SUMIF($A$3:$A3228,O$2,$B$3:$B3228))</f>
        <v/>
      </c>
      <c r="P3228" s="0" t="str">
        <f aca="false">IF(ISBLANK(A3228),"",SUMIF($A$3:$A3228,P$2,$B$3:$B3228))</f>
        <v/>
      </c>
      <c r="Q3228" s="0" t="str">
        <f aca="false">IF(ISBLANK(A3228),"",SUMIF($A$3:$A3228,Q$2,$B$3:$B3228))</f>
        <v/>
      </c>
      <c r="R3228" s="0" t="str">
        <f aca="false">IF(ISBLANK(A3228),"",SUMIF($A$3:$A3228,R$2,$B$3:$B3228))</f>
        <v/>
      </c>
      <c r="T3228" s="9" t="str">
        <f aca="false">IF(ISBLANK(A3228),"",IF($A3228=T$2,$C3228,T3227))</f>
        <v/>
      </c>
      <c r="U3228" s="9" t="str">
        <f aca="false">IF(ISBLANK(A3228),"",IF($A3228=U$2,$C3228,U3227))</f>
        <v/>
      </c>
      <c r="V3228" s="9" t="str">
        <f aca="false">IF(ISBLANK(A3228),"",IF($A3228=V$2,$C3228,V3227))</f>
        <v/>
      </c>
      <c r="W3228" s="9" t="str">
        <f aca="false">IF(ISBLANK(A3228),"",IF($A3228=W$2,$C3228,W3227))</f>
        <v/>
      </c>
    </row>
    <row r="3229" customFormat="false" ht="14.1" hidden="false" customHeight="false" outlineLevel="0" collapsed="false">
      <c r="H3229" s="8" t="n">
        <f aca="false">IF(ISBLANK(D3229),,LEFT(D3229,LEN(D3229)-6)*1)</f>
        <v>0</v>
      </c>
      <c r="I3229" s="9" t="str">
        <f aca="false">IF(ISBLANK(A3229),"",-B3229*C3229)</f>
        <v/>
      </c>
      <c r="J3229" s="9" t="str">
        <f aca="false">IF(ISBLANK(A3229),"",-SUM(I$3:I3229))</f>
        <v/>
      </c>
      <c r="K3229" s="9" t="str">
        <f aca="false">IF(ISBLANK(A3229),"",SUMPRODUCT(O3229:R3229,T3229:W3229)-J3229)</f>
        <v/>
      </c>
      <c r="L3229" s="5" t="str">
        <f aca="false">IF(ISBLANK(A3229),"",K3229/$M$1)</f>
        <v/>
      </c>
      <c r="M3229" s="5" t="str">
        <f aca="false">IF(ISBLANK(A3229),"",K3229/($M$1+SUM(K$3:K3228)))</f>
        <v/>
      </c>
      <c r="N3229" s="0" t="str">
        <f aca="false">IF(ISBLANK(A3229),"",IF(H3230=0,NETWORKDAYS($H$3,H3229,holiday!$B$2:$B$10),IF(DAY(H3229)&lt;DAY(H3230),NETWORKDAYS($H$3,H3229,holiday!$B$2:$B$10),0)))</f>
        <v/>
      </c>
      <c r="O3229" s="0" t="str">
        <f aca="false">IF(ISBLANK(A3229),"",SUMIF($A$3:$A3229,O$2,$B$3:$B3229))</f>
        <v/>
      </c>
      <c r="P3229" s="0" t="str">
        <f aca="false">IF(ISBLANK(A3229),"",SUMIF($A$3:$A3229,P$2,$B$3:$B3229))</f>
        <v/>
      </c>
      <c r="Q3229" s="0" t="str">
        <f aca="false">IF(ISBLANK(A3229),"",SUMIF($A$3:$A3229,Q$2,$B$3:$B3229))</f>
        <v/>
      </c>
      <c r="R3229" s="0" t="str">
        <f aca="false">IF(ISBLANK(A3229),"",SUMIF($A$3:$A3229,R$2,$B$3:$B3229))</f>
        <v/>
      </c>
      <c r="T3229" s="9" t="str">
        <f aca="false">IF(ISBLANK(A3229),"",IF($A3229=T$2,$C3229,T3228))</f>
        <v/>
      </c>
      <c r="U3229" s="9" t="str">
        <f aca="false">IF(ISBLANK(A3229),"",IF($A3229=U$2,$C3229,U3228))</f>
        <v/>
      </c>
      <c r="V3229" s="9" t="str">
        <f aca="false">IF(ISBLANK(A3229),"",IF($A3229=V$2,$C3229,V3228))</f>
        <v/>
      </c>
      <c r="W3229" s="9" t="str">
        <f aca="false">IF(ISBLANK(A3229),"",IF($A3229=W$2,$C3229,W3228))</f>
        <v/>
      </c>
    </row>
    <row r="3230" customFormat="false" ht="14.1" hidden="false" customHeight="false" outlineLevel="0" collapsed="false">
      <c r="H3230" s="8" t="n">
        <f aca="false">IF(ISBLANK(D3230),,LEFT(D3230,LEN(D3230)-6)*1)</f>
        <v>0</v>
      </c>
      <c r="I3230" s="9" t="str">
        <f aca="false">IF(ISBLANK(A3230),"",-B3230*C3230)</f>
        <v/>
      </c>
      <c r="J3230" s="9" t="str">
        <f aca="false">IF(ISBLANK(A3230),"",-SUM(I$3:I3230))</f>
        <v/>
      </c>
      <c r="K3230" s="9" t="str">
        <f aca="false">IF(ISBLANK(A3230),"",SUMPRODUCT(O3230:R3230,T3230:W3230)-J3230)</f>
        <v/>
      </c>
      <c r="L3230" s="5" t="str">
        <f aca="false">IF(ISBLANK(A3230),"",K3230/$M$1)</f>
        <v/>
      </c>
      <c r="M3230" s="5" t="str">
        <f aca="false">IF(ISBLANK(A3230),"",K3230/($M$1+SUM(K$3:K3229)))</f>
        <v/>
      </c>
      <c r="N3230" s="0" t="str">
        <f aca="false">IF(ISBLANK(A3230),"",IF(H3231=0,NETWORKDAYS($H$3,H3230,holiday!$B$2:$B$10),IF(DAY(H3230)&lt;DAY(H3231),NETWORKDAYS($H$3,H3230,holiday!$B$2:$B$10),0)))</f>
        <v/>
      </c>
      <c r="O3230" s="0" t="str">
        <f aca="false">IF(ISBLANK(A3230),"",SUMIF($A$3:$A3230,O$2,$B$3:$B3230))</f>
        <v/>
      </c>
      <c r="P3230" s="0" t="str">
        <f aca="false">IF(ISBLANK(A3230),"",SUMIF($A$3:$A3230,P$2,$B$3:$B3230))</f>
        <v/>
      </c>
      <c r="Q3230" s="0" t="str">
        <f aca="false">IF(ISBLANK(A3230),"",SUMIF($A$3:$A3230,Q$2,$B$3:$B3230))</f>
        <v/>
      </c>
      <c r="R3230" s="0" t="str">
        <f aca="false">IF(ISBLANK(A3230),"",SUMIF($A$3:$A3230,R$2,$B$3:$B3230))</f>
        <v/>
      </c>
      <c r="T3230" s="9" t="str">
        <f aca="false">IF(ISBLANK(A3230),"",IF($A3230=T$2,$C3230,T3229))</f>
        <v/>
      </c>
      <c r="U3230" s="9" t="str">
        <f aca="false">IF(ISBLANK(A3230),"",IF($A3230=U$2,$C3230,U3229))</f>
        <v/>
      </c>
      <c r="V3230" s="9" t="str">
        <f aca="false">IF(ISBLANK(A3230),"",IF($A3230=V$2,$C3230,V3229))</f>
        <v/>
      </c>
      <c r="W3230" s="9" t="str">
        <f aca="false">IF(ISBLANK(A3230),"",IF($A3230=W$2,$C3230,W3229))</f>
        <v/>
      </c>
    </row>
    <row r="3231" customFormat="false" ht="14.1" hidden="false" customHeight="false" outlineLevel="0" collapsed="false">
      <c r="H3231" s="8" t="n">
        <f aca="false">IF(ISBLANK(D3231),,LEFT(D3231,LEN(D3231)-6)*1)</f>
        <v>0</v>
      </c>
      <c r="I3231" s="9" t="str">
        <f aca="false">IF(ISBLANK(A3231),"",-B3231*C3231)</f>
        <v/>
      </c>
      <c r="J3231" s="9" t="str">
        <f aca="false">IF(ISBLANK(A3231),"",-SUM(I$3:I3231))</f>
        <v/>
      </c>
      <c r="K3231" s="9" t="str">
        <f aca="false">IF(ISBLANK(A3231),"",SUMPRODUCT(O3231:R3231,T3231:W3231)-J3231)</f>
        <v/>
      </c>
      <c r="L3231" s="5" t="str">
        <f aca="false">IF(ISBLANK(A3231),"",K3231/$M$1)</f>
        <v/>
      </c>
      <c r="M3231" s="5" t="str">
        <f aca="false">IF(ISBLANK(A3231),"",K3231/($M$1+SUM(K$3:K3230)))</f>
        <v/>
      </c>
      <c r="N3231" s="0" t="str">
        <f aca="false">IF(ISBLANK(A3231),"",IF(H3232=0,NETWORKDAYS($H$3,H3231,holiday!$B$2:$B$10),IF(DAY(H3231)&lt;DAY(H3232),NETWORKDAYS($H$3,H3231,holiday!$B$2:$B$10),0)))</f>
        <v/>
      </c>
      <c r="O3231" s="0" t="str">
        <f aca="false">IF(ISBLANK(A3231),"",SUMIF($A$3:$A3231,O$2,$B$3:$B3231))</f>
        <v/>
      </c>
      <c r="P3231" s="0" t="str">
        <f aca="false">IF(ISBLANK(A3231),"",SUMIF($A$3:$A3231,P$2,$B$3:$B3231))</f>
        <v/>
      </c>
      <c r="Q3231" s="0" t="str">
        <f aca="false">IF(ISBLANK(A3231),"",SUMIF($A$3:$A3231,Q$2,$B$3:$B3231))</f>
        <v/>
      </c>
      <c r="R3231" s="0" t="str">
        <f aca="false">IF(ISBLANK(A3231),"",SUMIF($A$3:$A3231,R$2,$B$3:$B3231))</f>
        <v/>
      </c>
      <c r="T3231" s="9" t="str">
        <f aca="false">IF(ISBLANK(A3231),"",IF($A3231=T$2,$C3231,T3230))</f>
        <v/>
      </c>
      <c r="U3231" s="9" t="str">
        <f aca="false">IF(ISBLANK(A3231),"",IF($A3231=U$2,$C3231,U3230))</f>
        <v/>
      </c>
      <c r="V3231" s="9" t="str">
        <f aca="false">IF(ISBLANK(A3231),"",IF($A3231=V$2,$C3231,V3230))</f>
        <v/>
      </c>
      <c r="W3231" s="9" t="str">
        <f aca="false">IF(ISBLANK(A3231),"",IF($A3231=W$2,$C3231,W3230))</f>
        <v/>
      </c>
    </row>
    <row r="3232" customFormat="false" ht="14.1" hidden="false" customHeight="false" outlineLevel="0" collapsed="false">
      <c r="H3232" s="8" t="n">
        <f aca="false">IF(ISBLANK(D3232),,LEFT(D3232,LEN(D3232)-6)*1)</f>
        <v>0</v>
      </c>
      <c r="I3232" s="9" t="str">
        <f aca="false">IF(ISBLANK(A3232),"",-B3232*C3232)</f>
        <v/>
      </c>
      <c r="J3232" s="9" t="str">
        <f aca="false">IF(ISBLANK(A3232),"",-SUM(I$3:I3232))</f>
        <v/>
      </c>
      <c r="K3232" s="9" t="str">
        <f aca="false">IF(ISBLANK(A3232),"",SUMPRODUCT(O3232:R3232,T3232:W3232)-J3232)</f>
        <v/>
      </c>
      <c r="L3232" s="5" t="str">
        <f aca="false">IF(ISBLANK(A3232),"",K3232/$M$1)</f>
        <v/>
      </c>
      <c r="M3232" s="5" t="str">
        <f aca="false">IF(ISBLANK(A3232),"",K3232/($M$1+SUM(K$3:K3231)))</f>
        <v/>
      </c>
      <c r="N3232" s="0" t="str">
        <f aca="false">IF(ISBLANK(A3232),"",IF(H3233=0,NETWORKDAYS($H$3,H3232,holiday!$B$2:$B$10),IF(DAY(H3232)&lt;DAY(H3233),NETWORKDAYS($H$3,H3232,holiday!$B$2:$B$10),0)))</f>
        <v/>
      </c>
      <c r="O3232" s="0" t="str">
        <f aca="false">IF(ISBLANK(A3232),"",SUMIF($A$3:$A3232,O$2,$B$3:$B3232))</f>
        <v/>
      </c>
      <c r="P3232" s="0" t="str">
        <f aca="false">IF(ISBLANK(A3232),"",SUMIF($A$3:$A3232,P$2,$B$3:$B3232))</f>
        <v/>
      </c>
      <c r="Q3232" s="0" t="str">
        <f aca="false">IF(ISBLANK(A3232),"",SUMIF($A$3:$A3232,Q$2,$B$3:$B3232))</f>
        <v/>
      </c>
      <c r="R3232" s="0" t="str">
        <f aca="false">IF(ISBLANK(A3232),"",SUMIF($A$3:$A3232,R$2,$B$3:$B3232))</f>
        <v/>
      </c>
      <c r="T3232" s="9" t="str">
        <f aca="false">IF(ISBLANK(A3232),"",IF($A3232=T$2,$C3232,T3231))</f>
        <v/>
      </c>
      <c r="U3232" s="9" t="str">
        <f aca="false">IF(ISBLANK(A3232),"",IF($A3232=U$2,$C3232,U3231))</f>
        <v/>
      </c>
      <c r="V3232" s="9" t="str">
        <f aca="false">IF(ISBLANK(A3232),"",IF($A3232=V$2,$C3232,V3231))</f>
        <v/>
      </c>
      <c r="W3232" s="9" t="str">
        <f aca="false">IF(ISBLANK(A3232),"",IF($A3232=W$2,$C3232,W3231))</f>
        <v/>
      </c>
    </row>
    <row r="3233" customFormat="false" ht="14.1" hidden="false" customHeight="false" outlineLevel="0" collapsed="false">
      <c r="H3233" s="8" t="n">
        <f aca="false">IF(ISBLANK(D3233),,LEFT(D3233,LEN(D3233)-6)*1)</f>
        <v>0</v>
      </c>
      <c r="I3233" s="9" t="str">
        <f aca="false">IF(ISBLANK(A3233),"",-B3233*C3233)</f>
        <v/>
      </c>
      <c r="J3233" s="9" t="str">
        <f aca="false">IF(ISBLANK(A3233),"",-SUM(I$3:I3233))</f>
        <v/>
      </c>
      <c r="K3233" s="9" t="str">
        <f aca="false">IF(ISBLANK(A3233),"",SUMPRODUCT(O3233:R3233,T3233:W3233)-J3233)</f>
        <v/>
      </c>
      <c r="L3233" s="5" t="str">
        <f aca="false">IF(ISBLANK(A3233),"",K3233/$M$1)</f>
        <v/>
      </c>
      <c r="M3233" s="5" t="str">
        <f aca="false">IF(ISBLANK(A3233),"",K3233/($M$1+SUM(K$3:K3232)))</f>
        <v/>
      </c>
      <c r="N3233" s="0" t="str">
        <f aca="false">IF(ISBLANK(A3233),"",IF(H3234=0,NETWORKDAYS($H$3,H3233,holiday!$B$2:$B$10),IF(DAY(H3233)&lt;DAY(H3234),NETWORKDAYS($H$3,H3233,holiday!$B$2:$B$10),0)))</f>
        <v/>
      </c>
      <c r="O3233" s="0" t="str">
        <f aca="false">IF(ISBLANK(A3233),"",SUMIF($A$3:$A3233,O$2,$B$3:$B3233))</f>
        <v/>
      </c>
      <c r="P3233" s="0" t="str">
        <f aca="false">IF(ISBLANK(A3233),"",SUMIF($A$3:$A3233,P$2,$B$3:$B3233))</f>
        <v/>
      </c>
      <c r="Q3233" s="0" t="str">
        <f aca="false">IF(ISBLANK(A3233),"",SUMIF($A$3:$A3233,Q$2,$B$3:$B3233))</f>
        <v/>
      </c>
      <c r="R3233" s="0" t="str">
        <f aca="false">IF(ISBLANK(A3233),"",SUMIF($A$3:$A3233,R$2,$B$3:$B3233))</f>
        <v/>
      </c>
      <c r="T3233" s="9" t="str">
        <f aca="false">IF(ISBLANK(A3233),"",IF($A3233=T$2,$C3233,T3232))</f>
        <v/>
      </c>
      <c r="U3233" s="9" t="str">
        <f aca="false">IF(ISBLANK(A3233),"",IF($A3233=U$2,$C3233,U3232))</f>
        <v/>
      </c>
      <c r="V3233" s="9" t="str">
        <f aca="false">IF(ISBLANK(A3233),"",IF($A3233=V$2,$C3233,V3232))</f>
        <v/>
      </c>
      <c r="W3233" s="9" t="str">
        <f aca="false">IF(ISBLANK(A3233),"",IF($A3233=W$2,$C3233,W3232))</f>
        <v/>
      </c>
    </row>
    <row r="3234" customFormat="false" ht="14.1" hidden="false" customHeight="false" outlineLevel="0" collapsed="false">
      <c r="H3234" s="8" t="n">
        <f aca="false">IF(ISBLANK(D3234),,LEFT(D3234,LEN(D3234)-6)*1)</f>
        <v>0</v>
      </c>
      <c r="I3234" s="9" t="str">
        <f aca="false">IF(ISBLANK(A3234),"",-B3234*C3234)</f>
        <v/>
      </c>
      <c r="J3234" s="9" t="str">
        <f aca="false">IF(ISBLANK(A3234),"",-SUM(I$3:I3234))</f>
        <v/>
      </c>
      <c r="K3234" s="9" t="str">
        <f aca="false">IF(ISBLANK(A3234),"",SUMPRODUCT(O3234:R3234,T3234:W3234)-J3234)</f>
        <v/>
      </c>
      <c r="L3234" s="5" t="str">
        <f aca="false">IF(ISBLANK(A3234),"",K3234/$M$1)</f>
        <v/>
      </c>
      <c r="M3234" s="5" t="str">
        <f aca="false">IF(ISBLANK(A3234),"",K3234/($M$1+SUM(K$3:K3233)))</f>
        <v/>
      </c>
      <c r="N3234" s="0" t="str">
        <f aca="false">IF(ISBLANK(A3234),"",IF(H3235=0,NETWORKDAYS($H$3,H3234,holiday!$B$2:$B$10),IF(DAY(H3234)&lt;DAY(H3235),NETWORKDAYS($H$3,H3234,holiday!$B$2:$B$10),0)))</f>
        <v/>
      </c>
      <c r="O3234" s="0" t="str">
        <f aca="false">IF(ISBLANK(A3234),"",SUMIF($A$3:$A3234,O$2,$B$3:$B3234))</f>
        <v/>
      </c>
      <c r="P3234" s="0" t="str">
        <f aca="false">IF(ISBLANK(A3234),"",SUMIF($A$3:$A3234,P$2,$B$3:$B3234))</f>
        <v/>
      </c>
      <c r="Q3234" s="0" t="str">
        <f aca="false">IF(ISBLANK(A3234),"",SUMIF($A$3:$A3234,Q$2,$B$3:$B3234))</f>
        <v/>
      </c>
      <c r="R3234" s="0" t="str">
        <f aca="false">IF(ISBLANK(A3234),"",SUMIF($A$3:$A3234,R$2,$B$3:$B3234))</f>
        <v/>
      </c>
      <c r="T3234" s="9" t="str">
        <f aca="false">IF(ISBLANK(A3234),"",IF($A3234=T$2,$C3234,T3233))</f>
        <v/>
      </c>
      <c r="U3234" s="9" t="str">
        <f aca="false">IF(ISBLANK(A3234),"",IF($A3234=U$2,$C3234,U3233))</f>
        <v/>
      </c>
      <c r="V3234" s="9" t="str">
        <f aca="false">IF(ISBLANK(A3234),"",IF($A3234=V$2,$C3234,V3233))</f>
        <v/>
      </c>
      <c r="W3234" s="9" t="str">
        <f aca="false">IF(ISBLANK(A3234),"",IF($A3234=W$2,$C3234,W3233))</f>
        <v/>
      </c>
    </row>
    <row r="3235" customFormat="false" ht="14.1" hidden="false" customHeight="false" outlineLevel="0" collapsed="false">
      <c r="H3235" s="8" t="n">
        <f aca="false">IF(ISBLANK(D3235),,LEFT(D3235,LEN(D3235)-6)*1)</f>
        <v>0</v>
      </c>
      <c r="I3235" s="9" t="str">
        <f aca="false">IF(ISBLANK(A3235),"",-B3235*C3235)</f>
        <v/>
      </c>
      <c r="J3235" s="9" t="str">
        <f aca="false">IF(ISBLANK(A3235),"",-SUM(I$3:I3235))</f>
        <v/>
      </c>
      <c r="K3235" s="9" t="str">
        <f aca="false">IF(ISBLANK(A3235),"",SUMPRODUCT(O3235:R3235,T3235:W3235)-J3235)</f>
        <v/>
      </c>
      <c r="L3235" s="5" t="str">
        <f aca="false">IF(ISBLANK(A3235),"",K3235/$M$1)</f>
        <v/>
      </c>
      <c r="M3235" s="5" t="str">
        <f aca="false">IF(ISBLANK(A3235),"",K3235/($M$1+SUM(K$3:K3234)))</f>
        <v/>
      </c>
      <c r="N3235" s="0" t="str">
        <f aca="false">IF(ISBLANK(A3235),"",IF(H3236=0,NETWORKDAYS($H$3,H3235,holiday!$B$2:$B$10),IF(DAY(H3235)&lt;DAY(H3236),NETWORKDAYS($H$3,H3235,holiday!$B$2:$B$10),0)))</f>
        <v/>
      </c>
      <c r="O3235" s="0" t="str">
        <f aca="false">IF(ISBLANK(A3235),"",SUMIF($A$3:$A3235,O$2,$B$3:$B3235))</f>
        <v/>
      </c>
      <c r="P3235" s="0" t="str">
        <f aca="false">IF(ISBLANK(A3235),"",SUMIF($A$3:$A3235,P$2,$B$3:$B3235))</f>
        <v/>
      </c>
      <c r="Q3235" s="0" t="str">
        <f aca="false">IF(ISBLANK(A3235),"",SUMIF($A$3:$A3235,Q$2,$B$3:$B3235))</f>
        <v/>
      </c>
      <c r="R3235" s="0" t="str">
        <f aca="false">IF(ISBLANK(A3235),"",SUMIF($A$3:$A3235,R$2,$B$3:$B3235))</f>
        <v/>
      </c>
      <c r="T3235" s="9" t="str">
        <f aca="false">IF(ISBLANK(A3235),"",IF($A3235=T$2,$C3235,T3234))</f>
        <v/>
      </c>
      <c r="U3235" s="9" t="str">
        <f aca="false">IF(ISBLANK(A3235),"",IF($A3235=U$2,$C3235,U3234))</f>
        <v/>
      </c>
      <c r="V3235" s="9" t="str">
        <f aca="false">IF(ISBLANK(A3235),"",IF($A3235=V$2,$C3235,V3234))</f>
        <v/>
      </c>
      <c r="W3235" s="9" t="str">
        <f aca="false">IF(ISBLANK(A3235),"",IF($A3235=W$2,$C3235,W3234))</f>
        <v/>
      </c>
    </row>
    <row r="3236" customFormat="false" ht="14.1" hidden="false" customHeight="false" outlineLevel="0" collapsed="false">
      <c r="H3236" s="8" t="n">
        <f aca="false">IF(ISBLANK(D3236),,LEFT(D3236,LEN(D3236)-6)*1)</f>
        <v>0</v>
      </c>
      <c r="I3236" s="9" t="str">
        <f aca="false">IF(ISBLANK(A3236),"",-B3236*C3236)</f>
        <v/>
      </c>
      <c r="J3236" s="9" t="str">
        <f aca="false">IF(ISBLANK(A3236),"",-SUM(I$3:I3236))</f>
        <v/>
      </c>
      <c r="K3236" s="9" t="str">
        <f aca="false">IF(ISBLANK(A3236),"",SUMPRODUCT(O3236:R3236,T3236:W3236)-J3236)</f>
        <v/>
      </c>
      <c r="L3236" s="5" t="str">
        <f aca="false">IF(ISBLANK(A3236),"",K3236/$M$1)</f>
        <v/>
      </c>
      <c r="M3236" s="5" t="str">
        <f aca="false">IF(ISBLANK(A3236),"",K3236/($M$1+SUM(K$3:K3235)))</f>
        <v/>
      </c>
      <c r="N3236" s="0" t="str">
        <f aca="false">IF(ISBLANK(A3236),"",IF(H3237=0,NETWORKDAYS($H$3,H3236,holiday!$B$2:$B$10),IF(DAY(H3236)&lt;DAY(H3237),NETWORKDAYS($H$3,H3236,holiday!$B$2:$B$10),0)))</f>
        <v/>
      </c>
      <c r="O3236" s="0" t="str">
        <f aca="false">IF(ISBLANK(A3236),"",SUMIF($A$3:$A3236,O$2,$B$3:$B3236))</f>
        <v/>
      </c>
      <c r="P3236" s="0" t="str">
        <f aca="false">IF(ISBLANK(A3236),"",SUMIF($A$3:$A3236,P$2,$B$3:$B3236))</f>
        <v/>
      </c>
      <c r="Q3236" s="0" t="str">
        <f aca="false">IF(ISBLANK(A3236),"",SUMIF($A$3:$A3236,Q$2,$B$3:$B3236))</f>
        <v/>
      </c>
      <c r="R3236" s="0" t="str">
        <f aca="false">IF(ISBLANK(A3236),"",SUMIF($A$3:$A3236,R$2,$B$3:$B3236))</f>
        <v/>
      </c>
      <c r="T3236" s="9" t="str">
        <f aca="false">IF(ISBLANK(A3236),"",IF($A3236=T$2,$C3236,T3235))</f>
        <v/>
      </c>
      <c r="U3236" s="9" t="str">
        <f aca="false">IF(ISBLANK(A3236),"",IF($A3236=U$2,$C3236,U3235))</f>
        <v/>
      </c>
      <c r="V3236" s="9" t="str">
        <f aca="false">IF(ISBLANK(A3236),"",IF($A3236=V$2,$C3236,V3235))</f>
        <v/>
      </c>
      <c r="W3236" s="9" t="str">
        <f aca="false">IF(ISBLANK(A3236),"",IF($A3236=W$2,$C3236,W3235))</f>
        <v/>
      </c>
    </row>
    <row r="3237" customFormat="false" ht="14.1" hidden="false" customHeight="false" outlineLevel="0" collapsed="false">
      <c r="H3237" s="8" t="n">
        <f aca="false">IF(ISBLANK(D3237),,LEFT(D3237,LEN(D3237)-6)*1)</f>
        <v>0</v>
      </c>
      <c r="I3237" s="9" t="str">
        <f aca="false">IF(ISBLANK(A3237),"",-B3237*C3237)</f>
        <v/>
      </c>
      <c r="J3237" s="9" t="str">
        <f aca="false">IF(ISBLANK(A3237),"",-SUM(I$3:I3237))</f>
        <v/>
      </c>
      <c r="K3237" s="9" t="str">
        <f aca="false">IF(ISBLANK(A3237),"",SUMPRODUCT(O3237:R3237,T3237:W3237)-J3237)</f>
        <v/>
      </c>
      <c r="L3237" s="5" t="str">
        <f aca="false">IF(ISBLANK(A3237),"",K3237/$M$1)</f>
        <v/>
      </c>
      <c r="M3237" s="5" t="str">
        <f aca="false">IF(ISBLANK(A3237),"",K3237/($M$1+SUM(K$3:K3236)))</f>
        <v/>
      </c>
      <c r="N3237" s="0" t="str">
        <f aca="false">IF(ISBLANK(A3237),"",IF(H3238=0,NETWORKDAYS($H$3,H3237,holiday!$B$2:$B$10),IF(DAY(H3237)&lt;DAY(H3238),NETWORKDAYS($H$3,H3237,holiday!$B$2:$B$10),0)))</f>
        <v/>
      </c>
      <c r="O3237" s="0" t="str">
        <f aca="false">IF(ISBLANK(A3237),"",SUMIF($A$3:$A3237,O$2,$B$3:$B3237))</f>
        <v/>
      </c>
      <c r="P3237" s="0" t="str">
        <f aca="false">IF(ISBLANK(A3237),"",SUMIF($A$3:$A3237,P$2,$B$3:$B3237))</f>
        <v/>
      </c>
      <c r="Q3237" s="0" t="str">
        <f aca="false">IF(ISBLANK(A3237),"",SUMIF($A$3:$A3237,Q$2,$B$3:$B3237))</f>
        <v/>
      </c>
      <c r="R3237" s="0" t="str">
        <f aca="false">IF(ISBLANK(A3237),"",SUMIF($A$3:$A3237,R$2,$B$3:$B3237))</f>
        <v/>
      </c>
      <c r="T3237" s="9" t="str">
        <f aca="false">IF(ISBLANK(A3237),"",IF($A3237=T$2,$C3237,T3236))</f>
        <v/>
      </c>
      <c r="U3237" s="9" t="str">
        <f aca="false">IF(ISBLANK(A3237),"",IF($A3237=U$2,$C3237,U3236))</f>
        <v/>
      </c>
      <c r="V3237" s="9" t="str">
        <f aca="false">IF(ISBLANK(A3237),"",IF($A3237=V$2,$C3237,V3236))</f>
        <v/>
      </c>
      <c r="W3237" s="9" t="str">
        <f aca="false">IF(ISBLANK(A3237),"",IF($A3237=W$2,$C3237,W3236))</f>
        <v/>
      </c>
    </row>
    <row r="3238" customFormat="false" ht="14.1" hidden="false" customHeight="false" outlineLevel="0" collapsed="false">
      <c r="H3238" s="8" t="n">
        <f aca="false">IF(ISBLANK(D3238),,LEFT(D3238,LEN(D3238)-6)*1)</f>
        <v>0</v>
      </c>
      <c r="I3238" s="9" t="str">
        <f aca="false">IF(ISBLANK(A3238),"",-B3238*C3238)</f>
        <v/>
      </c>
      <c r="J3238" s="9" t="str">
        <f aca="false">IF(ISBLANK(A3238),"",-SUM(I$3:I3238))</f>
        <v/>
      </c>
      <c r="K3238" s="9" t="str">
        <f aca="false">IF(ISBLANK(A3238),"",SUMPRODUCT(O3238:R3238,T3238:W3238)-J3238)</f>
        <v/>
      </c>
      <c r="L3238" s="5" t="str">
        <f aca="false">IF(ISBLANK(A3238),"",K3238/$M$1)</f>
        <v/>
      </c>
      <c r="M3238" s="5" t="str">
        <f aca="false">IF(ISBLANK(A3238),"",K3238/($M$1+SUM(K$3:K3237)))</f>
        <v/>
      </c>
      <c r="N3238" s="0" t="str">
        <f aca="false">IF(ISBLANK(A3238),"",IF(H3239=0,NETWORKDAYS($H$3,H3238,holiday!$B$2:$B$10),IF(DAY(H3238)&lt;DAY(H3239),NETWORKDAYS($H$3,H3238,holiday!$B$2:$B$10),0)))</f>
        <v/>
      </c>
      <c r="O3238" s="0" t="str">
        <f aca="false">IF(ISBLANK(A3238),"",SUMIF($A$3:$A3238,O$2,$B$3:$B3238))</f>
        <v/>
      </c>
      <c r="P3238" s="0" t="str">
        <f aca="false">IF(ISBLANK(A3238),"",SUMIF($A$3:$A3238,P$2,$B$3:$B3238))</f>
        <v/>
      </c>
      <c r="Q3238" s="0" t="str">
        <f aca="false">IF(ISBLANK(A3238),"",SUMIF($A$3:$A3238,Q$2,$B$3:$B3238))</f>
        <v/>
      </c>
      <c r="R3238" s="0" t="str">
        <f aca="false">IF(ISBLANK(A3238),"",SUMIF($A$3:$A3238,R$2,$B$3:$B3238))</f>
        <v/>
      </c>
      <c r="T3238" s="9" t="str">
        <f aca="false">IF(ISBLANK(A3238),"",IF($A3238=T$2,$C3238,T3237))</f>
        <v/>
      </c>
      <c r="U3238" s="9" t="str">
        <f aca="false">IF(ISBLANK(A3238),"",IF($A3238=U$2,$C3238,U3237))</f>
        <v/>
      </c>
      <c r="V3238" s="9" t="str">
        <f aca="false">IF(ISBLANK(A3238),"",IF($A3238=V$2,$C3238,V3237))</f>
        <v/>
      </c>
      <c r="W3238" s="9" t="str">
        <f aca="false">IF(ISBLANK(A3238),"",IF($A3238=W$2,$C3238,W3237))</f>
        <v/>
      </c>
    </row>
    <row r="3239" customFormat="false" ht="14.1" hidden="false" customHeight="false" outlineLevel="0" collapsed="false">
      <c r="H3239" s="8" t="n">
        <f aca="false">IF(ISBLANK(D3239),,LEFT(D3239,LEN(D3239)-6)*1)</f>
        <v>0</v>
      </c>
      <c r="I3239" s="9" t="str">
        <f aca="false">IF(ISBLANK(A3239),"",-B3239*C3239)</f>
        <v/>
      </c>
      <c r="J3239" s="9" t="str">
        <f aca="false">IF(ISBLANK(A3239),"",-SUM(I$3:I3239))</f>
        <v/>
      </c>
      <c r="K3239" s="9" t="str">
        <f aca="false">IF(ISBLANK(A3239),"",SUMPRODUCT(O3239:R3239,T3239:W3239)-J3239)</f>
        <v/>
      </c>
      <c r="L3239" s="5" t="str">
        <f aca="false">IF(ISBLANK(A3239),"",K3239/$M$1)</f>
        <v/>
      </c>
      <c r="M3239" s="5" t="str">
        <f aca="false">IF(ISBLANK(A3239),"",K3239/($M$1+SUM(K$3:K3238)))</f>
        <v/>
      </c>
      <c r="N3239" s="0" t="str">
        <f aca="false">IF(ISBLANK(A3239),"",IF(H3240=0,NETWORKDAYS($H$3,H3239,holiday!$B$2:$B$10),IF(DAY(H3239)&lt;DAY(H3240),NETWORKDAYS($H$3,H3239,holiday!$B$2:$B$10),0)))</f>
        <v/>
      </c>
      <c r="O3239" s="0" t="str">
        <f aca="false">IF(ISBLANK(A3239),"",SUMIF($A$3:$A3239,O$2,$B$3:$B3239))</f>
        <v/>
      </c>
      <c r="P3239" s="0" t="str">
        <f aca="false">IF(ISBLANK(A3239),"",SUMIF($A$3:$A3239,P$2,$B$3:$B3239))</f>
        <v/>
      </c>
      <c r="Q3239" s="0" t="str">
        <f aca="false">IF(ISBLANK(A3239),"",SUMIF($A$3:$A3239,Q$2,$B$3:$B3239))</f>
        <v/>
      </c>
      <c r="R3239" s="0" t="str">
        <f aca="false">IF(ISBLANK(A3239),"",SUMIF($A$3:$A3239,R$2,$B$3:$B3239))</f>
        <v/>
      </c>
      <c r="T3239" s="9" t="str">
        <f aca="false">IF(ISBLANK(A3239),"",IF($A3239=T$2,$C3239,T3238))</f>
        <v/>
      </c>
      <c r="U3239" s="9" t="str">
        <f aca="false">IF(ISBLANK(A3239),"",IF($A3239=U$2,$C3239,U3238))</f>
        <v/>
      </c>
      <c r="V3239" s="9" t="str">
        <f aca="false">IF(ISBLANK(A3239),"",IF($A3239=V$2,$C3239,V3238))</f>
        <v/>
      </c>
      <c r="W3239" s="9" t="str">
        <f aca="false">IF(ISBLANK(A3239),"",IF($A3239=W$2,$C3239,W3238))</f>
        <v/>
      </c>
    </row>
    <row r="3240" customFormat="false" ht="14.1" hidden="false" customHeight="false" outlineLevel="0" collapsed="false">
      <c r="H3240" s="8" t="n">
        <f aca="false">IF(ISBLANK(D3240),,LEFT(D3240,LEN(D3240)-6)*1)</f>
        <v>0</v>
      </c>
      <c r="I3240" s="9" t="str">
        <f aca="false">IF(ISBLANK(A3240),"",-B3240*C3240)</f>
        <v/>
      </c>
      <c r="J3240" s="9" t="str">
        <f aca="false">IF(ISBLANK(A3240),"",-SUM(I$3:I3240))</f>
        <v/>
      </c>
      <c r="K3240" s="9" t="str">
        <f aca="false">IF(ISBLANK(A3240),"",SUMPRODUCT(O3240:R3240,T3240:W3240)-J3240)</f>
        <v/>
      </c>
      <c r="L3240" s="5" t="str">
        <f aca="false">IF(ISBLANK(A3240),"",K3240/$M$1)</f>
        <v/>
      </c>
      <c r="M3240" s="5" t="str">
        <f aca="false">IF(ISBLANK(A3240),"",K3240/($M$1+SUM(K$3:K3239)))</f>
        <v/>
      </c>
      <c r="N3240" s="0" t="str">
        <f aca="false">IF(ISBLANK(A3240),"",IF(H3241=0,NETWORKDAYS($H$3,H3240,holiday!$B$2:$B$10),IF(DAY(H3240)&lt;DAY(H3241),NETWORKDAYS($H$3,H3240,holiday!$B$2:$B$10),0)))</f>
        <v/>
      </c>
      <c r="O3240" s="0" t="str">
        <f aca="false">IF(ISBLANK(A3240),"",SUMIF($A$3:$A3240,O$2,$B$3:$B3240))</f>
        <v/>
      </c>
      <c r="P3240" s="0" t="str">
        <f aca="false">IF(ISBLANK(A3240),"",SUMIF($A$3:$A3240,P$2,$B$3:$B3240))</f>
        <v/>
      </c>
      <c r="Q3240" s="0" t="str">
        <f aca="false">IF(ISBLANK(A3240),"",SUMIF($A$3:$A3240,Q$2,$B$3:$B3240))</f>
        <v/>
      </c>
      <c r="R3240" s="0" t="str">
        <f aca="false">IF(ISBLANK(A3240),"",SUMIF($A$3:$A3240,R$2,$B$3:$B3240))</f>
        <v/>
      </c>
      <c r="T3240" s="9" t="str">
        <f aca="false">IF(ISBLANK(A3240),"",IF($A3240=T$2,$C3240,T3239))</f>
        <v/>
      </c>
      <c r="U3240" s="9" t="str">
        <f aca="false">IF(ISBLANK(A3240),"",IF($A3240=U$2,$C3240,U3239))</f>
        <v/>
      </c>
      <c r="V3240" s="9" t="str">
        <f aca="false">IF(ISBLANK(A3240),"",IF($A3240=V$2,$C3240,V3239))</f>
        <v/>
      </c>
      <c r="W3240" s="9" t="str">
        <f aca="false">IF(ISBLANK(A3240),"",IF($A3240=W$2,$C3240,W3239))</f>
        <v/>
      </c>
    </row>
    <row r="3241" customFormat="false" ht="14.1" hidden="false" customHeight="false" outlineLevel="0" collapsed="false">
      <c r="H3241" s="8" t="n">
        <f aca="false">IF(ISBLANK(D3241),,LEFT(D3241,LEN(D3241)-6)*1)</f>
        <v>0</v>
      </c>
      <c r="I3241" s="9" t="str">
        <f aca="false">IF(ISBLANK(A3241),"",-B3241*C3241)</f>
        <v/>
      </c>
      <c r="J3241" s="9" t="str">
        <f aca="false">IF(ISBLANK(A3241),"",-SUM(I$3:I3241))</f>
        <v/>
      </c>
      <c r="K3241" s="9" t="str">
        <f aca="false">IF(ISBLANK(A3241),"",SUMPRODUCT(O3241:R3241,T3241:W3241)-J3241)</f>
        <v/>
      </c>
      <c r="L3241" s="5" t="str">
        <f aca="false">IF(ISBLANK(A3241),"",K3241/$M$1)</f>
        <v/>
      </c>
      <c r="M3241" s="5" t="str">
        <f aca="false">IF(ISBLANK(A3241),"",K3241/($M$1+SUM(K$3:K3240)))</f>
        <v/>
      </c>
      <c r="N3241" s="0" t="str">
        <f aca="false">IF(ISBLANK(A3241),"",IF(H3242=0,NETWORKDAYS($H$3,H3241,holiday!$B$2:$B$10),IF(DAY(H3241)&lt;DAY(H3242),NETWORKDAYS($H$3,H3241,holiday!$B$2:$B$10),0)))</f>
        <v/>
      </c>
      <c r="O3241" s="0" t="str">
        <f aca="false">IF(ISBLANK(A3241),"",SUMIF($A$3:$A3241,O$2,$B$3:$B3241))</f>
        <v/>
      </c>
      <c r="P3241" s="0" t="str">
        <f aca="false">IF(ISBLANK(A3241),"",SUMIF($A$3:$A3241,P$2,$B$3:$B3241))</f>
        <v/>
      </c>
      <c r="Q3241" s="0" t="str">
        <f aca="false">IF(ISBLANK(A3241),"",SUMIF($A$3:$A3241,Q$2,$B$3:$B3241))</f>
        <v/>
      </c>
      <c r="R3241" s="0" t="str">
        <f aca="false">IF(ISBLANK(A3241),"",SUMIF($A$3:$A3241,R$2,$B$3:$B3241))</f>
        <v/>
      </c>
      <c r="T3241" s="9" t="str">
        <f aca="false">IF(ISBLANK(A3241),"",IF($A3241=T$2,$C3241,T3240))</f>
        <v/>
      </c>
      <c r="U3241" s="9" t="str">
        <f aca="false">IF(ISBLANK(A3241),"",IF($A3241=U$2,$C3241,U3240))</f>
        <v/>
      </c>
      <c r="V3241" s="9" t="str">
        <f aca="false">IF(ISBLANK(A3241),"",IF($A3241=V$2,$C3241,V3240))</f>
        <v/>
      </c>
      <c r="W3241" s="9" t="str">
        <f aca="false">IF(ISBLANK(A3241),"",IF($A3241=W$2,$C3241,W3240))</f>
        <v/>
      </c>
    </row>
    <row r="3242" customFormat="false" ht="14.1" hidden="false" customHeight="false" outlineLevel="0" collapsed="false">
      <c r="H3242" s="8" t="n">
        <f aca="false">IF(ISBLANK(D3242),,LEFT(D3242,LEN(D3242)-6)*1)</f>
        <v>0</v>
      </c>
      <c r="I3242" s="9" t="str">
        <f aca="false">IF(ISBLANK(A3242),"",-B3242*C3242)</f>
        <v/>
      </c>
      <c r="J3242" s="9" t="str">
        <f aca="false">IF(ISBLANK(A3242),"",-SUM(I$3:I3242))</f>
        <v/>
      </c>
      <c r="K3242" s="9" t="str">
        <f aca="false">IF(ISBLANK(A3242),"",SUMPRODUCT(O3242:R3242,T3242:W3242)-J3242)</f>
        <v/>
      </c>
      <c r="L3242" s="5" t="str">
        <f aca="false">IF(ISBLANK(A3242),"",K3242/$M$1)</f>
        <v/>
      </c>
      <c r="M3242" s="5" t="str">
        <f aca="false">IF(ISBLANK(A3242),"",K3242/($M$1+SUM(K$3:K3241)))</f>
        <v/>
      </c>
      <c r="N3242" s="0" t="str">
        <f aca="false">IF(ISBLANK(A3242),"",IF(H3243=0,NETWORKDAYS($H$3,H3242,holiday!$B$2:$B$10),IF(DAY(H3242)&lt;DAY(H3243),NETWORKDAYS($H$3,H3242,holiday!$B$2:$B$10),0)))</f>
        <v/>
      </c>
      <c r="O3242" s="0" t="str">
        <f aca="false">IF(ISBLANK(A3242),"",SUMIF($A$3:$A3242,O$2,$B$3:$B3242))</f>
        <v/>
      </c>
      <c r="P3242" s="0" t="str">
        <f aca="false">IF(ISBLANK(A3242),"",SUMIF($A$3:$A3242,P$2,$B$3:$B3242))</f>
        <v/>
      </c>
      <c r="Q3242" s="0" t="str">
        <f aca="false">IF(ISBLANK(A3242),"",SUMIF($A$3:$A3242,Q$2,$B$3:$B3242))</f>
        <v/>
      </c>
      <c r="R3242" s="0" t="str">
        <f aca="false">IF(ISBLANK(A3242),"",SUMIF($A$3:$A3242,R$2,$B$3:$B3242))</f>
        <v/>
      </c>
      <c r="T3242" s="9" t="str">
        <f aca="false">IF(ISBLANK(A3242),"",IF($A3242=T$2,$C3242,T3241))</f>
        <v/>
      </c>
      <c r="U3242" s="9" t="str">
        <f aca="false">IF(ISBLANK(A3242),"",IF($A3242=U$2,$C3242,U3241))</f>
        <v/>
      </c>
      <c r="V3242" s="9" t="str">
        <f aca="false">IF(ISBLANK(A3242),"",IF($A3242=V$2,$C3242,V3241))</f>
        <v/>
      </c>
      <c r="W3242" s="9" t="str">
        <f aca="false">IF(ISBLANK(A3242),"",IF($A3242=W$2,$C3242,W3241))</f>
        <v/>
      </c>
    </row>
    <row r="3243" customFormat="false" ht="14.1" hidden="false" customHeight="false" outlineLevel="0" collapsed="false">
      <c r="H3243" s="8" t="n">
        <f aca="false">IF(ISBLANK(D3243),,LEFT(D3243,LEN(D3243)-6)*1)</f>
        <v>0</v>
      </c>
      <c r="I3243" s="9" t="str">
        <f aca="false">IF(ISBLANK(A3243),"",-B3243*C3243)</f>
        <v/>
      </c>
      <c r="J3243" s="9" t="str">
        <f aca="false">IF(ISBLANK(A3243),"",-SUM(I$3:I3243))</f>
        <v/>
      </c>
      <c r="K3243" s="9" t="str">
        <f aca="false">IF(ISBLANK(A3243),"",SUMPRODUCT(O3243:R3243,T3243:W3243)-J3243)</f>
        <v/>
      </c>
      <c r="L3243" s="5" t="str">
        <f aca="false">IF(ISBLANK(A3243),"",K3243/$M$1)</f>
        <v/>
      </c>
      <c r="M3243" s="5" t="str">
        <f aca="false">IF(ISBLANK(A3243),"",K3243/($M$1+SUM(K$3:K3242)))</f>
        <v/>
      </c>
      <c r="N3243" s="0" t="str">
        <f aca="false">IF(ISBLANK(A3243),"",IF(H3244=0,NETWORKDAYS($H$3,H3243,holiday!$B$2:$B$10),IF(DAY(H3243)&lt;DAY(H3244),NETWORKDAYS($H$3,H3243,holiday!$B$2:$B$10),0)))</f>
        <v/>
      </c>
      <c r="O3243" s="0" t="str">
        <f aca="false">IF(ISBLANK(A3243),"",SUMIF($A$3:$A3243,O$2,$B$3:$B3243))</f>
        <v/>
      </c>
      <c r="P3243" s="0" t="str">
        <f aca="false">IF(ISBLANK(A3243),"",SUMIF($A$3:$A3243,P$2,$B$3:$B3243))</f>
        <v/>
      </c>
      <c r="Q3243" s="0" t="str">
        <f aca="false">IF(ISBLANK(A3243),"",SUMIF($A$3:$A3243,Q$2,$B$3:$B3243))</f>
        <v/>
      </c>
      <c r="R3243" s="0" t="str">
        <f aca="false">IF(ISBLANK(A3243),"",SUMIF($A$3:$A3243,R$2,$B$3:$B3243))</f>
        <v/>
      </c>
      <c r="T3243" s="9" t="str">
        <f aca="false">IF(ISBLANK(A3243),"",IF($A3243=T$2,$C3243,T3242))</f>
        <v/>
      </c>
      <c r="U3243" s="9" t="str">
        <f aca="false">IF(ISBLANK(A3243),"",IF($A3243=U$2,$C3243,U3242))</f>
        <v/>
      </c>
      <c r="V3243" s="9" t="str">
        <f aca="false">IF(ISBLANK(A3243),"",IF($A3243=V$2,$C3243,V3242))</f>
        <v/>
      </c>
      <c r="W3243" s="9" t="str">
        <f aca="false">IF(ISBLANK(A3243),"",IF($A3243=W$2,$C3243,W3242))</f>
        <v/>
      </c>
    </row>
    <row r="3244" customFormat="false" ht="14.1" hidden="false" customHeight="false" outlineLevel="0" collapsed="false">
      <c r="H3244" s="8" t="n">
        <f aca="false">IF(ISBLANK(D3244),,LEFT(D3244,LEN(D3244)-6)*1)</f>
        <v>0</v>
      </c>
      <c r="I3244" s="9" t="str">
        <f aca="false">IF(ISBLANK(A3244),"",-B3244*C3244)</f>
        <v/>
      </c>
      <c r="J3244" s="9" t="str">
        <f aca="false">IF(ISBLANK(A3244),"",-SUM(I$3:I3244))</f>
        <v/>
      </c>
      <c r="K3244" s="9" t="str">
        <f aca="false">IF(ISBLANK(A3244),"",SUMPRODUCT(O3244:R3244,T3244:W3244)-J3244)</f>
        <v/>
      </c>
      <c r="L3244" s="5" t="str">
        <f aca="false">IF(ISBLANK(A3244),"",K3244/$M$1)</f>
        <v/>
      </c>
      <c r="M3244" s="5" t="str">
        <f aca="false">IF(ISBLANK(A3244),"",K3244/($M$1+SUM(K$3:K3243)))</f>
        <v/>
      </c>
      <c r="N3244" s="0" t="str">
        <f aca="false">IF(ISBLANK(A3244),"",IF(H3245=0,NETWORKDAYS($H$3,H3244,holiday!$B$2:$B$10),IF(DAY(H3244)&lt;DAY(H3245),NETWORKDAYS($H$3,H3244,holiday!$B$2:$B$10),0)))</f>
        <v/>
      </c>
      <c r="O3244" s="0" t="str">
        <f aca="false">IF(ISBLANK(A3244),"",SUMIF($A$3:$A3244,O$2,$B$3:$B3244))</f>
        <v/>
      </c>
      <c r="P3244" s="0" t="str">
        <f aca="false">IF(ISBLANK(A3244),"",SUMIF($A$3:$A3244,P$2,$B$3:$B3244))</f>
        <v/>
      </c>
      <c r="Q3244" s="0" t="str">
        <f aca="false">IF(ISBLANK(A3244),"",SUMIF($A$3:$A3244,Q$2,$B$3:$B3244))</f>
        <v/>
      </c>
      <c r="R3244" s="0" t="str">
        <f aca="false">IF(ISBLANK(A3244),"",SUMIF($A$3:$A3244,R$2,$B$3:$B3244))</f>
        <v/>
      </c>
      <c r="T3244" s="9" t="str">
        <f aca="false">IF(ISBLANK(A3244),"",IF($A3244=T$2,$C3244,T3243))</f>
        <v/>
      </c>
      <c r="U3244" s="9" t="str">
        <f aca="false">IF(ISBLANK(A3244),"",IF($A3244=U$2,$C3244,U3243))</f>
        <v/>
      </c>
      <c r="V3244" s="9" t="str">
        <f aca="false">IF(ISBLANK(A3244),"",IF($A3244=V$2,$C3244,V3243))</f>
        <v/>
      </c>
      <c r="W3244" s="9" t="str">
        <f aca="false">IF(ISBLANK(A3244),"",IF($A3244=W$2,$C3244,W3243))</f>
        <v/>
      </c>
    </row>
    <row r="3245" customFormat="false" ht="14.1" hidden="false" customHeight="false" outlineLevel="0" collapsed="false">
      <c r="H3245" s="8" t="n">
        <f aca="false">IF(ISBLANK(D3245),,LEFT(D3245,LEN(D3245)-6)*1)</f>
        <v>0</v>
      </c>
      <c r="I3245" s="9" t="str">
        <f aca="false">IF(ISBLANK(A3245),"",-B3245*C3245)</f>
        <v/>
      </c>
      <c r="J3245" s="9" t="str">
        <f aca="false">IF(ISBLANK(A3245),"",-SUM(I$3:I3245))</f>
        <v/>
      </c>
      <c r="K3245" s="9" t="str">
        <f aca="false">IF(ISBLANK(A3245),"",SUMPRODUCT(O3245:R3245,T3245:W3245)-J3245)</f>
        <v/>
      </c>
      <c r="L3245" s="5" t="str">
        <f aca="false">IF(ISBLANK(A3245),"",K3245/$M$1)</f>
        <v/>
      </c>
      <c r="M3245" s="5" t="str">
        <f aca="false">IF(ISBLANK(A3245),"",K3245/($M$1+SUM(K$3:K3244)))</f>
        <v/>
      </c>
      <c r="N3245" s="0" t="str">
        <f aca="false">IF(ISBLANK(A3245),"",IF(H3246=0,NETWORKDAYS($H$3,H3245,holiday!$B$2:$B$10),IF(DAY(H3245)&lt;DAY(H3246),NETWORKDAYS($H$3,H3245,holiday!$B$2:$B$10),0)))</f>
        <v/>
      </c>
      <c r="O3245" s="0" t="str">
        <f aca="false">IF(ISBLANK(A3245),"",SUMIF($A$3:$A3245,O$2,$B$3:$B3245))</f>
        <v/>
      </c>
      <c r="P3245" s="0" t="str">
        <f aca="false">IF(ISBLANK(A3245),"",SUMIF($A$3:$A3245,P$2,$B$3:$B3245))</f>
        <v/>
      </c>
      <c r="Q3245" s="0" t="str">
        <f aca="false">IF(ISBLANK(A3245),"",SUMIF($A$3:$A3245,Q$2,$B$3:$B3245))</f>
        <v/>
      </c>
      <c r="R3245" s="0" t="str">
        <f aca="false">IF(ISBLANK(A3245),"",SUMIF($A$3:$A3245,R$2,$B$3:$B3245))</f>
        <v/>
      </c>
      <c r="T3245" s="9" t="str">
        <f aca="false">IF(ISBLANK(A3245),"",IF($A3245=T$2,$C3245,T3244))</f>
        <v/>
      </c>
      <c r="U3245" s="9" t="str">
        <f aca="false">IF(ISBLANK(A3245),"",IF($A3245=U$2,$C3245,U3244))</f>
        <v/>
      </c>
      <c r="V3245" s="9" t="str">
        <f aca="false">IF(ISBLANK(A3245),"",IF($A3245=V$2,$C3245,V3244))</f>
        <v/>
      </c>
      <c r="W3245" s="9" t="str">
        <f aca="false">IF(ISBLANK(A3245),"",IF($A3245=W$2,$C3245,W3244))</f>
        <v/>
      </c>
    </row>
    <row r="3246" customFormat="false" ht="14.1" hidden="false" customHeight="false" outlineLevel="0" collapsed="false">
      <c r="H3246" s="8" t="n">
        <f aca="false">IF(ISBLANK(D3246),,LEFT(D3246,LEN(D3246)-6)*1)</f>
        <v>0</v>
      </c>
      <c r="I3246" s="9" t="str">
        <f aca="false">IF(ISBLANK(A3246),"",-B3246*C3246)</f>
        <v/>
      </c>
      <c r="J3246" s="9" t="str">
        <f aca="false">IF(ISBLANK(A3246),"",-SUM(I$3:I3246))</f>
        <v/>
      </c>
      <c r="K3246" s="9" t="str">
        <f aca="false">IF(ISBLANK(A3246),"",SUMPRODUCT(O3246:R3246,T3246:W3246)-J3246)</f>
        <v/>
      </c>
      <c r="L3246" s="5" t="str">
        <f aca="false">IF(ISBLANK(A3246),"",K3246/$M$1)</f>
        <v/>
      </c>
      <c r="M3246" s="5" t="str">
        <f aca="false">IF(ISBLANK(A3246),"",K3246/($M$1+SUM(K$3:K3245)))</f>
        <v/>
      </c>
      <c r="N3246" s="0" t="str">
        <f aca="false">IF(ISBLANK(A3246),"",IF(H3247=0,NETWORKDAYS($H$3,H3246,holiday!$B$2:$B$10),IF(DAY(H3246)&lt;DAY(H3247),NETWORKDAYS($H$3,H3246,holiday!$B$2:$B$10),0)))</f>
        <v/>
      </c>
      <c r="O3246" s="0" t="str">
        <f aca="false">IF(ISBLANK(A3246),"",SUMIF($A$3:$A3246,O$2,$B$3:$B3246))</f>
        <v/>
      </c>
      <c r="P3246" s="0" t="str">
        <f aca="false">IF(ISBLANK(A3246),"",SUMIF($A$3:$A3246,P$2,$B$3:$B3246))</f>
        <v/>
      </c>
      <c r="Q3246" s="0" t="str">
        <f aca="false">IF(ISBLANK(A3246),"",SUMIF($A$3:$A3246,Q$2,$B$3:$B3246))</f>
        <v/>
      </c>
      <c r="R3246" s="0" t="str">
        <f aca="false">IF(ISBLANK(A3246),"",SUMIF($A$3:$A3246,R$2,$B$3:$B3246))</f>
        <v/>
      </c>
      <c r="T3246" s="9" t="str">
        <f aca="false">IF(ISBLANK(A3246),"",IF($A3246=T$2,$C3246,T3245))</f>
        <v/>
      </c>
      <c r="U3246" s="9" t="str">
        <f aca="false">IF(ISBLANK(A3246),"",IF($A3246=U$2,$C3246,U3245))</f>
        <v/>
      </c>
      <c r="V3246" s="9" t="str">
        <f aca="false">IF(ISBLANK(A3246),"",IF($A3246=V$2,$C3246,V3245))</f>
        <v/>
      </c>
      <c r="W3246" s="9" t="str">
        <f aca="false">IF(ISBLANK(A3246),"",IF($A3246=W$2,$C3246,W3245))</f>
        <v/>
      </c>
    </row>
    <row r="3247" customFormat="false" ht="14.1" hidden="false" customHeight="false" outlineLevel="0" collapsed="false">
      <c r="H3247" s="8" t="n">
        <f aca="false">IF(ISBLANK(D3247),,LEFT(D3247,LEN(D3247)-6)*1)</f>
        <v>0</v>
      </c>
      <c r="I3247" s="9" t="str">
        <f aca="false">IF(ISBLANK(A3247),"",-B3247*C3247)</f>
        <v/>
      </c>
      <c r="J3247" s="9" t="str">
        <f aca="false">IF(ISBLANK(A3247),"",-SUM(I$3:I3247))</f>
        <v/>
      </c>
      <c r="K3247" s="9" t="str">
        <f aca="false">IF(ISBLANK(A3247),"",SUMPRODUCT(O3247:R3247,T3247:W3247)-J3247)</f>
        <v/>
      </c>
      <c r="L3247" s="5" t="str">
        <f aca="false">IF(ISBLANK(A3247),"",K3247/$M$1)</f>
        <v/>
      </c>
      <c r="M3247" s="5" t="str">
        <f aca="false">IF(ISBLANK(A3247),"",K3247/($M$1+SUM(K$3:K3246)))</f>
        <v/>
      </c>
      <c r="N3247" s="0" t="str">
        <f aca="false">IF(ISBLANK(A3247),"",IF(H3248=0,NETWORKDAYS($H$3,H3247,holiday!$B$2:$B$10),IF(DAY(H3247)&lt;DAY(H3248),NETWORKDAYS($H$3,H3247,holiday!$B$2:$B$10),0)))</f>
        <v/>
      </c>
      <c r="O3247" s="0" t="str">
        <f aca="false">IF(ISBLANK(A3247),"",SUMIF($A$3:$A3247,O$2,$B$3:$B3247))</f>
        <v/>
      </c>
      <c r="P3247" s="0" t="str">
        <f aca="false">IF(ISBLANK(A3247),"",SUMIF($A$3:$A3247,P$2,$B$3:$B3247))</f>
        <v/>
      </c>
      <c r="Q3247" s="0" t="str">
        <f aca="false">IF(ISBLANK(A3247),"",SUMIF($A$3:$A3247,Q$2,$B$3:$B3247))</f>
        <v/>
      </c>
      <c r="R3247" s="0" t="str">
        <f aca="false">IF(ISBLANK(A3247),"",SUMIF($A$3:$A3247,R$2,$B$3:$B3247))</f>
        <v/>
      </c>
      <c r="T3247" s="9" t="str">
        <f aca="false">IF(ISBLANK(A3247),"",IF($A3247=T$2,$C3247,T3246))</f>
        <v/>
      </c>
      <c r="U3247" s="9" t="str">
        <f aca="false">IF(ISBLANK(A3247),"",IF($A3247=U$2,$C3247,U3246))</f>
        <v/>
      </c>
      <c r="V3247" s="9" t="str">
        <f aca="false">IF(ISBLANK(A3247),"",IF($A3247=V$2,$C3247,V3246))</f>
        <v/>
      </c>
      <c r="W3247" s="9" t="str">
        <f aca="false">IF(ISBLANK(A3247),"",IF($A3247=W$2,$C3247,W3246))</f>
        <v/>
      </c>
    </row>
    <row r="3248" customFormat="false" ht="14.1" hidden="false" customHeight="false" outlineLevel="0" collapsed="false">
      <c r="H3248" s="8" t="n">
        <f aca="false">IF(ISBLANK(D3248),,LEFT(D3248,LEN(D3248)-6)*1)</f>
        <v>0</v>
      </c>
      <c r="I3248" s="9" t="str">
        <f aca="false">IF(ISBLANK(A3248),"",-B3248*C3248)</f>
        <v/>
      </c>
      <c r="J3248" s="9" t="str">
        <f aca="false">IF(ISBLANK(A3248),"",-SUM(I$3:I3248))</f>
        <v/>
      </c>
      <c r="K3248" s="9" t="str">
        <f aca="false">IF(ISBLANK(A3248),"",SUMPRODUCT(O3248:R3248,T3248:W3248)-J3248)</f>
        <v/>
      </c>
      <c r="L3248" s="5" t="str">
        <f aca="false">IF(ISBLANK(A3248),"",K3248/$M$1)</f>
        <v/>
      </c>
      <c r="M3248" s="5" t="str">
        <f aca="false">IF(ISBLANK(A3248),"",K3248/($M$1+SUM(K$3:K3247)))</f>
        <v/>
      </c>
      <c r="N3248" s="0" t="str">
        <f aca="false">IF(ISBLANK(A3248),"",IF(H3249=0,NETWORKDAYS($H$3,H3248,holiday!$B$2:$B$10),IF(DAY(H3248)&lt;DAY(H3249),NETWORKDAYS($H$3,H3248,holiday!$B$2:$B$10),0)))</f>
        <v/>
      </c>
      <c r="O3248" s="0" t="str">
        <f aca="false">IF(ISBLANK(A3248),"",SUMIF($A$3:$A3248,O$2,$B$3:$B3248))</f>
        <v/>
      </c>
      <c r="P3248" s="0" t="str">
        <f aca="false">IF(ISBLANK(A3248),"",SUMIF($A$3:$A3248,P$2,$B$3:$B3248))</f>
        <v/>
      </c>
      <c r="Q3248" s="0" t="str">
        <f aca="false">IF(ISBLANK(A3248),"",SUMIF($A$3:$A3248,Q$2,$B$3:$B3248))</f>
        <v/>
      </c>
      <c r="R3248" s="0" t="str">
        <f aca="false">IF(ISBLANK(A3248),"",SUMIF($A$3:$A3248,R$2,$B$3:$B3248))</f>
        <v/>
      </c>
      <c r="T3248" s="9" t="str">
        <f aca="false">IF(ISBLANK(A3248),"",IF($A3248=T$2,$C3248,T3247))</f>
        <v/>
      </c>
      <c r="U3248" s="9" t="str">
        <f aca="false">IF(ISBLANK(A3248),"",IF($A3248=U$2,$C3248,U3247))</f>
        <v/>
      </c>
      <c r="V3248" s="9" t="str">
        <f aca="false">IF(ISBLANK(A3248),"",IF($A3248=V$2,$C3248,V3247))</f>
        <v/>
      </c>
      <c r="W3248" s="9" t="str">
        <f aca="false">IF(ISBLANK(A3248),"",IF($A3248=W$2,$C3248,W3247))</f>
        <v/>
      </c>
    </row>
    <row r="3249" customFormat="false" ht="14.1" hidden="false" customHeight="false" outlineLevel="0" collapsed="false">
      <c r="H3249" s="8" t="n">
        <f aca="false">IF(ISBLANK(D3249),,LEFT(D3249,LEN(D3249)-6)*1)</f>
        <v>0</v>
      </c>
      <c r="I3249" s="9" t="str">
        <f aca="false">IF(ISBLANK(A3249),"",-B3249*C3249)</f>
        <v/>
      </c>
      <c r="J3249" s="9" t="str">
        <f aca="false">IF(ISBLANK(A3249),"",-SUM(I$3:I3249))</f>
        <v/>
      </c>
      <c r="K3249" s="9" t="str">
        <f aca="false">IF(ISBLANK(A3249),"",SUMPRODUCT(O3249:R3249,T3249:W3249)-J3249)</f>
        <v/>
      </c>
      <c r="L3249" s="5" t="str">
        <f aca="false">IF(ISBLANK(A3249),"",K3249/$M$1)</f>
        <v/>
      </c>
      <c r="M3249" s="5" t="str">
        <f aca="false">IF(ISBLANK(A3249),"",K3249/($M$1+SUM(K$3:K3248)))</f>
        <v/>
      </c>
      <c r="N3249" s="0" t="str">
        <f aca="false">IF(ISBLANK(A3249),"",IF(H3250=0,NETWORKDAYS($H$3,H3249,holiday!$B$2:$B$10),IF(DAY(H3249)&lt;DAY(H3250),NETWORKDAYS($H$3,H3249,holiday!$B$2:$B$10),0)))</f>
        <v/>
      </c>
      <c r="O3249" s="0" t="str">
        <f aca="false">IF(ISBLANK(A3249),"",SUMIF($A$3:$A3249,O$2,$B$3:$B3249))</f>
        <v/>
      </c>
      <c r="P3249" s="0" t="str">
        <f aca="false">IF(ISBLANK(A3249),"",SUMIF($A$3:$A3249,P$2,$B$3:$B3249))</f>
        <v/>
      </c>
      <c r="Q3249" s="0" t="str">
        <f aca="false">IF(ISBLANK(A3249),"",SUMIF($A$3:$A3249,Q$2,$B$3:$B3249))</f>
        <v/>
      </c>
      <c r="R3249" s="0" t="str">
        <f aca="false">IF(ISBLANK(A3249),"",SUMIF($A$3:$A3249,R$2,$B$3:$B3249))</f>
        <v/>
      </c>
      <c r="T3249" s="9" t="str">
        <f aca="false">IF(ISBLANK(A3249),"",IF($A3249=T$2,$C3249,T3248))</f>
        <v/>
      </c>
      <c r="U3249" s="9" t="str">
        <f aca="false">IF(ISBLANK(A3249),"",IF($A3249=U$2,$C3249,U3248))</f>
        <v/>
      </c>
      <c r="V3249" s="9" t="str">
        <f aca="false">IF(ISBLANK(A3249),"",IF($A3249=V$2,$C3249,V3248))</f>
        <v/>
      </c>
      <c r="W3249" s="9" t="str">
        <f aca="false">IF(ISBLANK(A3249),"",IF($A3249=W$2,$C3249,W3248))</f>
        <v/>
      </c>
    </row>
    <row r="3250" customFormat="false" ht="14.1" hidden="false" customHeight="false" outlineLevel="0" collapsed="false">
      <c r="H3250" s="8" t="n">
        <f aca="false">IF(ISBLANK(D3250),,LEFT(D3250,LEN(D3250)-6)*1)</f>
        <v>0</v>
      </c>
      <c r="I3250" s="9" t="str">
        <f aca="false">IF(ISBLANK(A3250),"",-B3250*C3250)</f>
        <v/>
      </c>
      <c r="J3250" s="9" t="str">
        <f aca="false">IF(ISBLANK(A3250),"",-SUM(I$3:I3250))</f>
        <v/>
      </c>
      <c r="K3250" s="9" t="str">
        <f aca="false">IF(ISBLANK(A3250),"",SUMPRODUCT(O3250:R3250,T3250:W3250)-J3250)</f>
        <v/>
      </c>
      <c r="L3250" s="5" t="str">
        <f aca="false">IF(ISBLANK(A3250),"",K3250/$M$1)</f>
        <v/>
      </c>
      <c r="M3250" s="5" t="str">
        <f aca="false">IF(ISBLANK(A3250),"",K3250/($M$1+SUM(K$3:K3249)))</f>
        <v/>
      </c>
      <c r="N3250" s="0" t="str">
        <f aca="false">IF(ISBLANK(A3250),"",IF(H3251=0,NETWORKDAYS($H$3,H3250,holiday!$B$2:$B$10),IF(DAY(H3250)&lt;DAY(H3251),NETWORKDAYS($H$3,H3250,holiday!$B$2:$B$10),0)))</f>
        <v/>
      </c>
      <c r="O3250" s="0" t="str">
        <f aca="false">IF(ISBLANK(A3250),"",SUMIF($A$3:$A3250,O$2,$B$3:$B3250))</f>
        <v/>
      </c>
      <c r="P3250" s="0" t="str">
        <f aca="false">IF(ISBLANK(A3250),"",SUMIF($A$3:$A3250,P$2,$B$3:$B3250))</f>
        <v/>
      </c>
      <c r="Q3250" s="0" t="str">
        <f aca="false">IF(ISBLANK(A3250),"",SUMIF($A$3:$A3250,Q$2,$B$3:$B3250))</f>
        <v/>
      </c>
      <c r="R3250" s="0" t="str">
        <f aca="false">IF(ISBLANK(A3250),"",SUMIF($A$3:$A3250,R$2,$B$3:$B3250))</f>
        <v/>
      </c>
      <c r="T3250" s="9" t="str">
        <f aca="false">IF(ISBLANK(A3250),"",IF($A3250=T$2,$C3250,T3249))</f>
        <v/>
      </c>
      <c r="U3250" s="9" t="str">
        <f aca="false">IF(ISBLANK(A3250),"",IF($A3250=U$2,$C3250,U3249))</f>
        <v/>
      </c>
      <c r="V3250" s="9" t="str">
        <f aca="false">IF(ISBLANK(A3250),"",IF($A3250=V$2,$C3250,V3249))</f>
        <v/>
      </c>
      <c r="W3250" s="9" t="str">
        <f aca="false">IF(ISBLANK(A3250),"",IF($A3250=W$2,$C3250,W3249))</f>
        <v/>
      </c>
    </row>
    <row r="3251" customFormat="false" ht="14.1" hidden="false" customHeight="false" outlineLevel="0" collapsed="false">
      <c r="H3251" s="8" t="n">
        <f aca="false">IF(ISBLANK(D3251),,LEFT(D3251,LEN(D3251)-6)*1)</f>
        <v>0</v>
      </c>
      <c r="I3251" s="9" t="str">
        <f aca="false">IF(ISBLANK(A3251),"",-B3251*C3251)</f>
        <v/>
      </c>
      <c r="J3251" s="9" t="str">
        <f aca="false">IF(ISBLANK(A3251),"",-SUM(I$3:I3251))</f>
        <v/>
      </c>
      <c r="K3251" s="9" t="str">
        <f aca="false">IF(ISBLANK(A3251),"",SUMPRODUCT(O3251:R3251,T3251:W3251)-J3251)</f>
        <v/>
      </c>
      <c r="L3251" s="5" t="str">
        <f aca="false">IF(ISBLANK(A3251),"",K3251/$M$1)</f>
        <v/>
      </c>
      <c r="M3251" s="5" t="str">
        <f aca="false">IF(ISBLANK(A3251),"",K3251/($M$1+SUM(K$3:K3250)))</f>
        <v/>
      </c>
      <c r="N3251" s="0" t="str">
        <f aca="false">IF(ISBLANK(A3251),"",IF(H3252=0,NETWORKDAYS($H$3,H3251,holiday!$B$2:$B$10),IF(DAY(H3251)&lt;DAY(H3252),NETWORKDAYS($H$3,H3251,holiday!$B$2:$B$10),0)))</f>
        <v/>
      </c>
      <c r="O3251" s="0" t="str">
        <f aca="false">IF(ISBLANK(A3251),"",SUMIF($A$3:$A3251,O$2,$B$3:$B3251))</f>
        <v/>
      </c>
      <c r="P3251" s="0" t="str">
        <f aca="false">IF(ISBLANK(A3251),"",SUMIF($A$3:$A3251,P$2,$B$3:$B3251))</f>
        <v/>
      </c>
      <c r="Q3251" s="0" t="str">
        <f aca="false">IF(ISBLANK(A3251),"",SUMIF($A$3:$A3251,Q$2,$B$3:$B3251))</f>
        <v/>
      </c>
      <c r="R3251" s="0" t="str">
        <f aca="false">IF(ISBLANK(A3251),"",SUMIF($A$3:$A3251,R$2,$B$3:$B3251))</f>
        <v/>
      </c>
      <c r="T3251" s="9" t="str">
        <f aca="false">IF(ISBLANK(A3251),"",IF($A3251=T$2,$C3251,T3250))</f>
        <v/>
      </c>
      <c r="U3251" s="9" t="str">
        <f aca="false">IF(ISBLANK(A3251),"",IF($A3251=U$2,$C3251,U3250))</f>
        <v/>
      </c>
      <c r="V3251" s="9" t="str">
        <f aca="false">IF(ISBLANK(A3251),"",IF($A3251=V$2,$C3251,V3250))</f>
        <v/>
      </c>
      <c r="W3251" s="9" t="str">
        <f aca="false">IF(ISBLANK(A3251),"",IF($A3251=W$2,$C3251,W3250))</f>
        <v/>
      </c>
    </row>
    <row r="3252" customFormat="false" ht="14.1" hidden="false" customHeight="false" outlineLevel="0" collapsed="false">
      <c r="H3252" s="8" t="n">
        <f aca="false">IF(ISBLANK(D3252),,LEFT(D3252,LEN(D3252)-6)*1)</f>
        <v>0</v>
      </c>
      <c r="I3252" s="9" t="str">
        <f aca="false">IF(ISBLANK(A3252),"",-B3252*C3252)</f>
        <v/>
      </c>
      <c r="J3252" s="9" t="str">
        <f aca="false">IF(ISBLANK(A3252),"",-SUM(I$3:I3252))</f>
        <v/>
      </c>
      <c r="K3252" s="9" t="str">
        <f aca="false">IF(ISBLANK(A3252),"",SUMPRODUCT(O3252:R3252,T3252:W3252)-J3252)</f>
        <v/>
      </c>
      <c r="L3252" s="5" t="str">
        <f aca="false">IF(ISBLANK(A3252),"",K3252/$M$1)</f>
        <v/>
      </c>
      <c r="M3252" s="5" t="str">
        <f aca="false">IF(ISBLANK(A3252),"",K3252/($M$1+SUM(K$3:K3251)))</f>
        <v/>
      </c>
      <c r="N3252" s="0" t="str">
        <f aca="false">IF(ISBLANK(A3252),"",IF(H3253=0,NETWORKDAYS($H$3,H3252,holiday!$B$2:$B$10),IF(DAY(H3252)&lt;DAY(H3253),NETWORKDAYS($H$3,H3252,holiday!$B$2:$B$10),0)))</f>
        <v/>
      </c>
      <c r="O3252" s="0" t="str">
        <f aca="false">IF(ISBLANK(A3252),"",SUMIF($A$3:$A3252,O$2,$B$3:$B3252))</f>
        <v/>
      </c>
      <c r="P3252" s="0" t="str">
        <f aca="false">IF(ISBLANK(A3252),"",SUMIF($A$3:$A3252,P$2,$B$3:$B3252))</f>
        <v/>
      </c>
      <c r="Q3252" s="0" t="str">
        <f aca="false">IF(ISBLANK(A3252),"",SUMIF($A$3:$A3252,Q$2,$B$3:$B3252))</f>
        <v/>
      </c>
      <c r="R3252" s="0" t="str">
        <f aca="false">IF(ISBLANK(A3252),"",SUMIF($A$3:$A3252,R$2,$B$3:$B3252))</f>
        <v/>
      </c>
      <c r="T3252" s="9" t="str">
        <f aca="false">IF(ISBLANK(A3252),"",IF($A3252=T$2,$C3252,T3251))</f>
        <v/>
      </c>
      <c r="U3252" s="9" t="str">
        <f aca="false">IF(ISBLANK(A3252),"",IF($A3252=U$2,$C3252,U3251))</f>
        <v/>
      </c>
      <c r="V3252" s="9" t="str">
        <f aca="false">IF(ISBLANK(A3252),"",IF($A3252=V$2,$C3252,V3251))</f>
        <v/>
      </c>
      <c r="W3252" s="9" t="str">
        <f aca="false">IF(ISBLANK(A3252),"",IF($A3252=W$2,$C3252,W3251))</f>
        <v/>
      </c>
    </row>
    <row r="3253" customFormat="false" ht="14.1" hidden="false" customHeight="false" outlineLevel="0" collapsed="false">
      <c r="H3253" s="8" t="n">
        <f aca="false">IF(ISBLANK(D3253),,LEFT(D3253,LEN(D3253)-6)*1)</f>
        <v>0</v>
      </c>
      <c r="I3253" s="9" t="str">
        <f aca="false">IF(ISBLANK(A3253),"",-B3253*C3253)</f>
        <v/>
      </c>
      <c r="J3253" s="9" t="str">
        <f aca="false">IF(ISBLANK(A3253),"",-SUM(I$3:I3253))</f>
        <v/>
      </c>
      <c r="K3253" s="9" t="str">
        <f aca="false">IF(ISBLANK(A3253),"",SUMPRODUCT(O3253:R3253,T3253:W3253)-J3253)</f>
        <v/>
      </c>
      <c r="L3253" s="5" t="str">
        <f aca="false">IF(ISBLANK(A3253),"",K3253/$M$1)</f>
        <v/>
      </c>
      <c r="M3253" s="5" t="str">
        <f aca="false">IF(ISBLANK(A3253),"",K3253/($M$1+SUM(K$3:K3252)))</f>
        <v/>
      </c>
      <c r="N3253" s="0" t="str">
        <f aca="false">IF(ISBLANK(A3253),"",IF(H3254=0,NETWORKDAYS($H$3,H3253,holiday!$B$2:$B$10),IF(DAY(H3253)&lt;DAY(H3254),NETWORKDAYS($H$3,H3253,holiday!$B$2:$B$10),0)))</f>
        <v/>
      </c>
      <c r="O3253" s="0" t="str">
        <f aca="false">IF(ISBLANK(A3253),"",SUMIF($A$3:$A3253,O$2,$B$3:$B3253))</f>
        <v/>
      </c>
      <c r="P3253" s="0" t="str">
        <f aca="false">IF(ISBLANK(A3253),"",SUMIF($A$3:$A3253,P$2,$B$3:$B3253))</f>
        <v/>
      </c>
      <c r="Q3253" s="0" t="str">
        <f aca="false">IF(ISBLANK(A3253),"",SUMIF($A$3:$A3253,Q$2,$B$3:$B3253))</f>
        <v/>
      </c>
      <c r="R3253" s="0" t="str">
        <f aca="false">IF(ISBLANK(A3253),"",SUMIF($A$3:$A3253,R$2,$B$3:$B3253))</f>
        <v/>
      </c>
      <c r="T3253" s="9" t="str">
        <f aca="false">IF(ISBLANK(A3253),"",IF($A3253=T$2,$C3253,T3252))</f>
        <v/>
      </c>
      <c r="U3253" s="9" t="str">
        <f aca="false">IF(ISBLANK(A3253),"",IF($A3253=U$2,$C3253,U3252))</f>
        <v/>
      </c>
      <c r="V3253" s="9" t="str">
        <f aca="false">IF(ISBLANK(A3253),"",IF($A3253=V$2,$C3253,V3252))</f>
        <v/>
      </c>
      <c r="W3253" s="9" t="str">
        <f aca="false">IF(ISBLANK(A3253),"",IF($A3253=W$2,$C3253,W3252))</f>
        <v/>
      </c>
    </row>
    <row r="3254" customFormat="false" ht="14.1" hidden="false" customHeight="false" outlineLevel="0" collapsed="false">
      <c r="H3254" s="8" t="n">
        <f aca="false">IF(ISBLANK(D3254),,LEFT(D3254,LEN(D3254)-6)*1)</f>
        <v>0</v>
      </c>
      <c r="I3254" s="9" t="str">
        <f aca="false">IF(ISBLANK(A3254),"",-B3254*C3254)</f>
        <v/>
      </c>
      <c r="J3254" s="9" t="str">
        <f aca="false">IF(ISBLANK(A3254),"",-SUM(I$3:I3254))</f>
        <v/>
      </c>
      <c r="K3254" s="9" t="str">
        <f aca="false">IF(ISBLANK(A3254),"",SUMPRODUCT(O3254:R3254,T3254:W3254)-J3254)</f>
        <v/>
      </c>
      <c r="L3254" s="5" t="str">
        <f aca="false">IF(ISBLANK(A3254),"",K3254/$M$1)</f>
        <v/>
      </c>
      <c r="M3254" s="5" t="str">
        <f aca="false">IF(ISBLANK(A3254),"",K3254/($M$1+SUM(K$3:K3253)))</f>
        <v/>
      </c>
      <c r="N3254" s="0" t="str">
        <f aca="false">IF(ISBLANK(A3254),"",IF(H3255=0,NETWORKDAYS($H$3,H3254,holiday!$B$2:$B$10),IF(DAY(H3254)&lt;DAY(H3255),NETWORKDAYS($H$3,H3254,holiday!$B$2:$B$10),0)))</f>
        <v/>
      </c>
      <c r="O3254" s="0" t="str">
        <f aca="false">IF(ISBLANK(A3254),"",SUMIF($A$3:$A3254,O$2,$B$3:$B3254))</f>
        <v/>
      </c>
      <c r="P3254" s="0" t="str">
        <f aca="false">IF(ISBLANK(A3254),"",SUMIF($A$3:$A3254,P$2,$B$3:$B3254))</f>
        <v/>
      </c>
      <c r="Q3254" s="0" t="str">
        <f aca="false">IF(ISBLANK(A3254),"",SUMIF($A$3:$A3254,Q$2,$B$3:$B3254))</f>
        <v/>
      </c>
      <c r="R3254" s="0" t="str">
        <f aca="false">IF(ISBLANK(A3254),"",SUMIF($A$3:$A3254,R$2,$B$3:$B3254))</f>
        <v/>
      </c>
      <c r="T3254" s="9" t="str">
        <f aca="false">IF(ISBLANK(A3254),"",IF($A3254=T$2,$C3254,T3253))</f>
        <v/>
      </c>
      <c r="U3254" s="9" t="str">
        <f aca="false">IF(ISBLANK(A3254),"",IF($A3254=U$2,$C3254,U3253))</f>
        <v/>
      </c>
      <c r="V3254" s="9" t="str">
        <f aca="false">IF(ISBLANK(A3254),"",IF($A3254=V$2,$C3254,V3253))</f>
        <v/>
      </c>
      <c r="W3254" s="9" t="str">
        <f aca="false">IF(ISBLANK(A3254),"",IF($A3254=W$2,$C3254,W3253))</f>
        <v/>
      </c>
    </row>
    <row r="3255" customFormat="false" ht="14.1" hidden="false" customHeight="false" outlineLevel="0" collapsed="false">
      <c r="H3255" s="8" t="n">
        <f aca="false">IF(ISBLANK(D3255),,LEFT(D3255,LEN(D3255)-6)*1)</f>
        <v>0</v>
      </c>
      <c r="I3255" s="9" t="str">
        <f aca="false">IF(ISBLANK(A3255),"",-B3255*C3255)</f>
        <v/>
      </c>
      <c r="J3255" s="9" t="str">
        <f aca="false">IF(ISBLANK(A3255),"",-SUM(I$3:I3255))</f>
        <v/>
      </c>
      <c r="K3255" s="9" t="str">
        <f aca="false">IF(ISBLANK(A3255),"",SUMPRODUCT(O3255:R3255,T3255:W3255)-J3255)</f>
        <v/>
      </c>
      <c r="L3255" s="5" t="str">
        <f aca="false">IF(ISBLANK(A3255),"",K3255/$M$1)</f>
        <v/>
      </c>
      <c r="M3255" s="5" t="str">
        <f aca="false">IF(ISBLANK(A3255),"",K3255/($M$1+SUM(K$3:K3254)))</f>
        <v/>
      </c>
      <c r="N3255" s="0" t="str">
        <f aca="false">IF(ISBLANK(A3255),"",IF(H3256=0,NETWORKDAYS($H$3,H3255,holiday!$B$2:$B$10),IF(DAY(H3255)&lt;DAY(H3256),NETWORKDAYS($H$3,H3255,holiday!$B$2:$B$10),0)))</f>
        <v/>
      </c>
      <c r="O3255" s="0" t="str">
        <f aca="false">IF(ISBLANK(A3255),"",SUMIF($A$3:$A3255,O$2,$B$3:$B3255))</f>
        <v/>
      </c>
      <c r="P3255" s="0" t="str">
        <f aca="false">IF(ISBLANK(A3255),"",SUMIF($A$3:$A3255,P$2,$B$3:$B3255))</f>
        <v/>
      </c>
      <c r="Q3255" s="0" t="str">
        <f aca="false">IF(ISBLANK(A3255),"",SUMIF($A$3:$A3255,Q$2,$B$3:$B3255))</f>
        <v/>
      </c>
      <c r="R3255" s="0" t="str">
        <f aca="false">IF(ISBLANK(A3255),"",SUMIF($A$3:$A3255,R$2,$B$3:$B3255))</f>
        <v/>
      </c>
      <c r="T3255" s="9" t="str">
        <f aca="false">IF(ISBLANK(A3255),"",IF($A3255=T$2,$C3255,T3254))</f>
        <v/>
      </c>
      <c r="U3255" s="9" t="str">
        <f aca="false">IF(ISBLANK(A3255),"",IF($A3255=U$2,$C3255,U3254))</f>
        <v/>
      </c>
      <c r="V3255" s="9" t="str">
        <f aca="false">IF(ISBLANK(A3255),"",IF($A3255=V$2,$C3255,V3254))</f>
        <v/>
      </c>
      <c r="W3255" s="9" t="str">
        <f aca="false">IF(ISBLANK(A3255),"",IF($A3255=W$2,$C3255,W3254))</f>
        <v/>
      </c>
    </row>
    <row r="3256" customFormat="false" ht="14.1" hidden="false" customHeight="false" outlineLevel="0" collapsed="false">
      <c r="H3256" s="8" t="n">
        <f aca="false">IF(ISBLANK(D3256),,LEFT(D3256,LEN(D3256)-6)*1)</f>
        <v>0</v>
      </c>
      <c r="I3256" s="9" t="str">
        <f aca="false">IF(ISBLANK(A3256),"",-B3256*C3256)</f>
        <v/>
      </c>
      <c r="J3256" s="9" t="str">
        <f aca="false">IF(ISBLANK(A3256),"",-SUM(I$3:I3256))</f>
        <v/>
      </c>
      <c r="K3256" s="9" t="str">
        <f aca="false">IF(ISBLANK(A3256),"",SUMPRODUCT(O3256:R3256,T3256:W3256)-J3256)</f>
        <v/>
      </c>
      <c r="L3256" s="5" t="str">
        <f aca="false">IF(ISBLANK(A3256),"",K3256/$M$1)</f>
        <v/>
      </c>
      <c r="M3256" s="5" t="str">
        <f aca="false">IF(ISBLANK(A3256),"",K3256/($M$1+SUM(K$3:K3255)))</f>
        <v/>
      </c>
      <c r="N3256" s="0" t="str">
        <f aca="false">IF(ISBLANK(A3256),"",IF(H3257=0,NETWORKDAYS($H$3,H3256,holiday!$B$2:$B$10),IF(DAY(H3256)&lt;DAY(H3257),NETWORKDAYS($H$3,H3256,holiday!$B$2:$B$10),0)))</f>
        <v/>
      </c>
      <c r="O3256" s="0" t="str">
        <f aca="false">IF(ISBLANK(A3256),"",SUMIF($A$3:$A3256,O$2,$B$3:$B3256))</f>
        <v/>
      </c>
      <c r="P3256" s="0" t="str">
        <f aca="false">IF(ISBLANK(A3256),"",SUMIF($A$3:$A3256,P$2,$B$3:$B3256))</f>
        <v/>
      </c>
      <c r="Q3256" s="0" t="str">
        <f aca="false">IF(ISBLANK(A3256),"",SUMIF($A$3:$A3256,Q$2,$B$3:$B3256))</f>
        <v/>
      </c>
      <c r="R3256" s="0" t="str">
        <f aca="false">IF(ISBLANK(A3256),"",SUMIF($A$3:$A3256,R$2,$B$3:$B3256))</f>
        <v/>
      </c>
      <c r="T3256" s="9" t="str">
        <f aca="false">IF(ISBLANK(A3256),"",IF($A3256=T$2,$C3256,T3255))</f>
        <v/>
      </c>
      <c r="U3256" s="9" t="str">
        <f aca="false">IF(ISBLANK(A3256),"",IF($A3256=U$2,$C3256,U3255))</f>
        <v/>
      </c>
      <c r="V3256" s="9" t="str">
        <f aca="false">IF(ISBLANK(A3256),"",IF($A3256=V$2,$C3256,V3255))</f>
        <v/>
      </c>
      <c r="W3256" s="9" t="str">
        <f aca="false">IF(ISBLANK(A3256),"",IF($A3256=W$2,$C3256,W3255))</f>
        <v/>
      </c>
    </row>
    <row r="3257" customFormat="false" ht="14.1" hidden="false" customHeight="false" outlineLevel="0" collapsed="false">
      <c r="H3257" s="8" t="n">
        <f aca="false">IF(ISBLANK(D3257),,LEFT(D3257,LEN(D3257)-6)*1)</f>
        <v>0</v>
      </c>
      <c r="I3257" s="9" t="str">
        <f aca="false">IF(ISBLANK(A3257),"",-B3257*C3257)</f>
        <v/>
      </c>
      <c r="J3257" s="9" t="str">
        <f aca="false">IF(ISBLANK(A3257),"",-SUM(I$3:I3257))</f>
        <v/>
      </c>
      <c r="K3257" s="9" t="str">
        <f aca="false">IF(ISBLANK(A3257),"",SUMPRODUCT(O3257:R3257,T3257:W3257)-J3257)</f>
        <v/>
      </c>
      <c r="L3257" s="5" t="str">
        <f aca="false">IF(ISBLANK(A3257),"",K3257/$M$1)</f>
        <v/>
      </c>
      <c r="M3257" s="5" t="str">
        <f aca="false">IF(ISBLANK(A3257),"",K3257/($M$1+SUM(K$3:K3256)))</f>
        <v/>
      </c>
      <c r="N3257" s="0" t="str">
        <f aca="false">IF(ISBLANK(A3257),"",IF(H3258=0,NETWORKDAYS($H$3,H3257,holiday!$B$2:$B$10),IF(DAY(H3257)&lt;DAY(H3258),NETWORKDAYS($H$3,H3257,holiday!$B$2:$B$10),0)))</f>
        <v/>
      </c>
      <c r="O3257" s="0" t="str">
        <f aca="false">IF(ISBLANK(A3257),"",SUMIF($A$3:$A3257,O$2,$B$3:$B3257))</f>
        <v/>
      </c>
      <c r="P3257" s="0" t="str">
        <f aca="false">IF(ISBLANK(A3257),"",SUMIF($A$3:$A3257,P$2,$B$3:$B3257))</f>
        <v/>
      </c>
      <c r="Q3257" s="0" t="str">
        <f aca="false">IF(ISBLANK(A3257),"",SUMIF($A$3:$A3257,Q$2,$B$3:$B3257))</f>
        <v/>
      </c>
      <c r="R3257" s="0" t="str">
        <f aca="false">IF(ISBLANK(A3257),"",SUMIF($A$3:$A3257,R$2,$B$3:$B3257))</f>
        <v/>
      </c>
      <c r="T3257" s="9" t="str">
        <f aca="false">IF(ISBLANK(A3257),"",IF($A3257=T$2,$C3257,T3256))</f>
        <v/>
      </c>
      <c r="U3257" s="9" t="str">
        <f aca="false">IF(ISBLANK(A3257),"",IF($A3257=U$2,$C3257,U3256))</f>
        <v/>
      </c>
      <c r="V3257" s="9" t="str">
        <f aca="false">IF(ISBLANK(A3257),"",IF($A3257=V$2,$C3257,V3256))</f>
        <v/>
      </c>
      <c r="W3257" s="9" t="str">
        <f aca="false">IF(ISBLANK(A3257),"",IF($A3257=W$2,$C3257,W3256))</f>
        <v/>
      </c>
    </row>
    <row r="3258" customFormat="false" ht="14.1" hidden="false" customHeight="false" outlineLevel="0" collapsed="false">
      <c r="H3258" s="8" t="n">
        <f aca="false">IF(ISBLANK(D3258),,LEFT(D3258,LEN(D3258)-6)*1)</f>
        <v>0</v>
      </c>
      <c r="I3258" s="9" t="str">
        <f aca="false">IF(ISBLANK(A3258),"",-B3258*C3258)</f>
        <v/>
      </c>
      <c r="J3258" s="9" t="str">
        <f aca="false">IF(ISBLANK(A3258),"",-SUM(I$3:I3258))</f>
        <v/>
      </c>
      <c r="K3258" s="9" t="str">
        <f aca="false">IF(ISBLANK(A3258),"",SUMPRODUCT(O3258:R3258,T3258:W3258)-J3258)</f>
        <v/>
      </c>
      <c r="L3258" s="5" t="str">
        <f aca="false">IF(ISBLANK(A3258),"",K3258/$M$1)</f>
        <v/>
      </c>
      <c r="M3258" s="5" t="str">
        <f aca="false">IF(ISBLANK(A3258),"",K3258/($M$1+SUM(K$3:K3257)))</f>
        <v/>
      </c>
      <c r="N3258" s="0" t="str">
        <f aca="false">IF(ISBLANK(A3258),"",IF(H3259=0,NETWORKDAYS($H$3,H3258,holiday!$B$2:$B$10),IF(DAY(H3258)&lt;DAY(H3259),NETWORKDAYS($H$3,H3258,holiday!$B$2:$B$10),0)))</f>
        <v/>
      </c>
      <c r="O3258" s="0" t="str">
        <f aca="false">IF(ISBLANK(A3258),"",SUMIF($A$3:$A3258,O$2,$B$3:$B3258))</f>
        <v/>
      </c>
      <c r="P3258" s="0" t="str">
        <f aca="false">IF(ISBLANK(A3258),"",SUMIF($A$3:$A3258,P$2,$B$3:$B3258))</f>
        <v/>
      </c>
      <c r="Q3258" s="0" t="str">
        <f aca="false">IF(ISBLANK(A3258),"",SUMIF($A$3:$A3258,Q$2,$B$3:$B3258))</f>
        <v/>
      </c>
      <c r="R3258" s="0" t="str">
        <f aca="false">IF(ISBLANK(A3258),"",SUMIF($A$3:$A3258,R$2,$B$3:$B3258))</f>
        <v/>
      </c>
      <c r="T3258" s="9" t="str">
        <f aca="false">IF(ISBLANK(A3258),"",IF($A3258=T$2,$C3258,T3257))</f>
        <v/>
      </c>
      <c r="U3258" s="9" t="str">
        <f aca="false">IF(ISBLANK(A3258),"",IF($A3258=U$2,$C3258,U3257))</f>
        <v/>
      </c>
      <c r="V3258" s="9" t="str">
        <f aca="false">IF(ISBLANK(A3258),"",IF($A3258=V$2,$C3258,V3257))</f>
        <v/>
      </c>
      <c r="W3258" s="9" t="str">
        <f aca="false">IF(ISBLANK(A3258),"",IF($A3258=W$2,$C3258,W3257))</f>
        <v/>
      </c>
    </row>
    <row r="3259" customFormat="false" ht="14.1" hidden="false" customHeight="false" outlineLevel="0" collapsed="false">
      <c r="H3259" s="8" t="n">
        <f aca="false">IF(ISBLANK(D3259),,LEFT(D3259,LEN(D3259)-6)*1)</f>
        <v>0</v>
      </c>
      <c r="I3259" s="9" t="str">
        <f aca="false">IF(ISBLANK(A3259),"",-B3259*C3259)</f>
        <v/>
      </c>
      <c r="J3259" s="9" t="str">
        <f aca="false">IF(ISBLANK(A3259),"",-SUM(I$3:I3259))</f>
        <v/>
      </c>
      <c r="K3259" s="9" t="str">
        <f aca="false">IF(ISBLANK(A3259),"",SUMPRODUCT(O3259:R3259,T3259:W3259)-J3259)</f>
        <v/>
      </c>
      <c r="L3259" s="5" t="str">
        <f aca="false">IF(ISBLANK(A3259),"",K3259/$M$1)</f>
        <v/>
      </c>
      <c r="M3259" s="5" t="str">
        <f aca="false">IF(ISBLANK(A3259),"",K3259/($M$1+SUM(K$3:K3258)))</f>
        <v/>
      </c>
      <c r="N3259" s="0" t="str">
        <f aca="false">IF(ISBLANK(A3259),"",IF(H3260=0,NETWORKDAYS($H$3,H3259,holiday!$B$2:$B$10),IF(DAY(H3259)&lt;DAY(H3260),NETWORKDAYS($H$3,H3259,holiday!$B$2:$B$10),0)))</f>
        <v/>
      </c>
      <c r="O3259" s="0" t="str">
        <f aca="false">IF(ISBLANK(A3259),"",SUMIF($A$3:$A3259,O$2,$B$3:$B3259))</f>
        <v/>
      </c>
      <c r="P3259" s="0" t="str">
        <f aca="false">IF(ISBLANK(A3259),"",SUMIF($A$3:$A3259,P$2,$B$3:$B3259))</f>
        <v/>
      </c>
      <c r="Q3259" s="0" t="str">
        <f aca="false">IF(ISBLANK(A3259),"",SUMIF($A$3:$A3259,Q$2,$B$3:$B3259))</f>
        <v/>
      </c>
      <c r="R3259" s="0" t="str">
        <f aca="false">IF(ISBLANK(A3259),"",SUMIF($A$3:$A3259,R$2,$B$3:$B3259))</f>
        <v/>
      </c>
      <c r="T3259" s="9" t="str">
        <f aca="false">IF(ISBLANK(A3259),"",IF($A3259=T$2,$C3259,T3258))</f>
        <v/>
      </c>
      <c r="U3259" s="9" t="str">
        <f aca="false">IF(ISBLANK(A3259),"",IF($A3259=U$2,$C3259,U3258))</f>
        <v/>
      </c>
      <c r="V3259" s="9" t="str">
        <f aca="false">IF(ISBLANK(A3259),"",IF($A3259=V$2,$C3259,V3258))</f>
        <v/>
      </c>
      <c r="W3259" s="9" t="str">
        <f aca="false">IF(ISBLANK(A3259),"",IF($A3259=W$2,$C3259,W3258))</f>
        <v/>
      </c>
    </row>
    <row r="3260" customFormat="false" ht="14.1" hidden="false" customHeight="false" outlineLevel="0" collapsed="false">
      <c r="H3260" s="8" t="n">
        <f aca="false">IF(ISBLANK(D3260),,LEFT(D3260,LEN(D3260)-6)*1)</f>
        <v>0</v>
      </c>
      <c r="I3260" s="9" t="str">
        <f aca="false">IF(ISBLANK(A3260),"",-B3260*C3260)</f>
        <v/>
      </c>
      <c r="J3260" s="9" t="str">
        <f aca="false">IF(ISBLANK(A3260),"",-SUM(I$3:I3260))</f>
        <v/>
      </c>
      <c r="K3260" s="9" t="str">
        <f aca="false">IF(ISBLANK(A3260),"",SUMPRODUCT(O3260:R3260,T3260:W3260)-J3260)</f>
        <v/>
      </c>
      <c r="L3260" s="5" t="str">
        <f aca="false">IF(ISBLANK(A3260),"",K3260/$M$1)</f>
        <v/>
      </c>
      <c r="M3260" s="5" t="str">
        <f aca="false">IF(ISBLANK(A3260),"",K3260/($M$1+SUM(K$3:K3259)))</f>
        <v/>
      </c>
      <c r="N3260" s="0" t="str">
        <f aca="false">IF(ISBLANK(A3260),"",IF(H3261=0,NETWORKDAYS($H$3,H3260,holiday!$B$2:$B$10),IF(DAY(H3260)&lt;DAY(H3261),NETWORKDAYS($H$3,H3260,holiday!$B$2:$B$10),0)))</f>
        <v/>
      </c>
      <c r="O3260" s="0" t="str">
        <f aca="false">IF(ISBLANK(A3260),"",SUMIF($A$3:$A3260,O$2,$B$3:$B3260))</f>
        <v/>
      </c>
      <c r="P3260" s="0" t="str">
        <f aca="false">IF(ISBLANK(A3260),"",SUMIF($A$3:$A3260,P$2,$B$3:$B3260))</f>
        <v/>
      </c>
      <c r="Q3260" s="0" t="str">
        <f aca="false">IF(ISBLANK(A3260),"",SUMIF($A$3:$A3260,Q$2,$B$3:$B3260))</f>
        <v/>
      </c>
      <c r="R3260" s="0" t="str">
        <f aca="false">IF(ISBLANK(A3260),"",SUMIF($A$3:$A3260,R$2,$B$3:$B3260))</f>
        <v/>
      </c>
      <c r="T3260" s="9" t="str">
        <f aca="false">IF(ISBLANK(A3260),"",IF($A3260=T$2,$C3260,T3259))</f>
        <v/>
      </c>
      <c r="U3260" s="9" t="str">
        <f aca="false">IF(ISBLANK(A3260),"",IF($A3260=U$2,$C3260,U3259))</f>
        <v/>
      </c>
      <c r="V3260" s="9" t="str">
        <f aca="false">IF(ISBLANK(A3260),"",IF($A3260=V$2,$C3260,V3259))</f>
        <v/>
      </c>
      <c r="W3260" s="9" t="str">
        <f aca="false">IF(ISBLANK(A3260),"",IF($A3260=W$2,$C3260,W3259))</f>
        <v/>
      </c>
    </row>
    <row r="3261" customFormat="false" ht="14.1" hidden="false" customHeight="false" outlineLevel="0" collapsed="false">
      <c r="H3261" s="8" t="n">
        <f aca="false">IF(ISBLANK(D3261),,LEFT(D3261,LEN(D3261)-6)*1)</f>
        <v>0</v>
      </c>
      <c r="I3261" s="9" t="str">
        <f aca="false">IF(ISBLANK(A3261),"",-B3261*C3261)</f>
        <v/>
      </c>
      <c r="J3261" s="9" t="str">
        <f aca="false">IF(ISBLANK(A3261),"",-SUM(I$3:I3261))</f>
        <v/>
      </c>
      <c r="K3261" s="9" t="str">
        <f aca="false">IF(ISBLANK(A3261),"",SUMPRODUCT(O3261:R3261,T3261:W3261)-J3261)</f>
        <v/>
      </c>
      <c r="L3261" s="5" t="str">
        <f aca="false">IF(ISBLANK(A3261),"",K3261/$M$1)</f>
        <v/>
      </c>
      <c r="M3261" s="5" t="str">
        <f aca="false">IF(ISBLANK(A3261),"",K3261/($M$1+SUM(K$3:K3260)))</f>
        <v/>
      </c>
      <c r="N3261" s="0" t="str">
        <f aca="false">IF(ISBLANK(A3261),"",IF(H3262=0,NETWORKDAYS($H$3,H3261,holiday!$B$2:$B$10),IF(DAY(H3261)&lt;DAY(H3262),NETWORKDAYS($H$3,H3261,holiday!$B$2:$B$10),0)))</f>
        <v/>
      </c>
      <c r="O3261" s="0" t="str">
        <f aca="false">IF(ISBLANK(A3261),"",SUMIF($A$3:$A3261,O$2,$B$3:$B3261))</f>
        <v/>
      </c>
      <c r="P3261" s="0" t="str">
        <f aca="false">IF(ISBLANK(A3261),"",SUMIF($A$3:$A3261,P$2,$B$3:$B3261))</f>
        <v/>
      </c>
      <c r="Q3261" s="0" t="str">
        <f aca="false">IF(ISBLANK(A3261),"",SUMIF($A$3:$A3261,Q$2,$B$3:$B3261))</f>
        <v/>
      </c>
      <c r="R3261" s="0" t="str">
        <f aca="false">IF(ISBLANK(A3261),"",SUMIF($A$3:$A3261,R$2,$B$3:$B3261))</f>
        <v/>
      </c>
      <c r="T3261" s="9" t="str">
        <f aca="false">IF(ISBLANK(A3261),"",IF($A3261=T$2,$C3261,T3260))</f>
        <v/>
      </c>
      <c r="U3261" s="9" t="str">
        <f aca="false">IF(ISBLANK(A3261),"",IF($A3261=U$2,$C3261,U3260))</f>
        <v/>
      </c>
      <c r="V3261" s="9" t="str">
        <f aca="false">IF(ISBLANK(A3261),"",IF($A3261=V$2,$C3261,V3260))</f>
        <v/>
      </c>
      <c r="W3261" s="9" t="str">
        <f aca="false">IF(ISBLANK(A3261),"",IF($A3261=W$2,$C3261,W3260))</f>
        <v/>
      </c>
    </row>
    <row r="3262" customFormat="false" ht="14.1" hidden="false" customHeight="false" outlineLevel="0" collapsed="false">
      <c r="H3262" s="8" t="n">
        <f aca="false">IF(ISBLANK(D3262),,LEFT(D3262,LEN(D3262)-6)*1)</f>
        <v>0</v>
      </c>
      <c r="I3262" s="9" t="str">
        <f aca="false">IF(ISBLANK(A3262),"",-B3262*C3262)</f>
        <v/>
      </c>
      <c r="J3262" s="9" t="str">
        <f aca="false">IF(ISBLANK(A3262),"",-SUM(I$3:I3262))</f>
        <v/>
      </c>
      <c r="K3262" s="9" t="str">
        <f aca="false">IF(ISBLANK(A3262),"",SUMPRODUCT(O3262:R3262,T3262:W3262)-J3262)</f>
        <v/>
      </c>
      <c r="L3262" s="5" t="str">
        <f aca="false">IF(ISBLANK(A3262),"",K3262/$M$1)</f>
        <v/>
      </c>
      <c r="M3262" s="5" t="str">
        <f aca="false">IF(ISBLANK(A3262),"",K3262/($M$1+SUM(K$3:K3261)))</f>
        <v/>
      </c>
      <c r="N3262" s="0" t="str">
        <f aca="false">IF(ISBLANK(A3262),"",IF(H3263=0,NETWORKDAYS($H$3,H3262,holiday!$B$2:$B$10),IF(DAY(H3262)&lt;DAY(H3263),NETWORKDAYS($H$3,H3262,holiday!$B$2:$B$10),0)))</f>
        <v/>
      </c>
      <c r="O3262" s="0" t="str">
        <f aca="false">IF(ISBLANK(A3262),"",SUMIF($A$3:$A3262,O$2,$B$3:$B3262))</f>
        <v/>
      </c>
      <c r="P3262" s="0" t="str">
        <f aca="false">IF(ISBLANK(A3262),"",SUMIF($A$3:$A3262,P$2,$B$3:$B3262))</f>
        <v/>
      </c>
      <c r="Q3262" s="0" t="str">
        <f aca="false">IF(ISBLANK(A3262),"",SUMIF($A$3:$A3262,Q$2,$B$3:$B3262))</f>
        <v/>
      </c>
      <c r="R3262" s="0" t="str">
        <f aca="false">IF(ISBLANK(A3262),"",SUMIF($A$3:$A3262,R$2,$B$3:$B3262))</f>
        <v/>
      </c>
      <c r="T3262" s="9" t="str">
        <f aca="false">IF(ISBLANK(A3262),"",IF($A3262=T$2,$C3262,T3261))</f>
        <v/>
      </c>
      <c r="U3262" s="9" t="str">
        <f aca="false">IF(ISBLANK(A3262),"",IF($A3262=U$2,$C3262,U3261))</f>
        <v/>
      </c>
      <c r="V3262" s="9" t="str">
        <f aca="false">IF(ISBLANK(A3262),"",IF($A3262=V$2,$C3262,V3261))</f>
        <v/>
      </c>
      <c r="W3262" s="9" t="str">
        <f aca="false">IF(ISBLANK(A3262),"",IF($A3262=W$2,$C3262,W3261))</f>
        <v/>
      </c>
    </row>
    <row r="3263" customFormat="false" ht="14.1" hidden="false" customHeight="false" outlineLevel="0" collapsed="false">
      <c r="H3263" s="8" t="n">
        <f aca="false">IF(ISBLANK(D3263),,LEFT(D3263,LEN(D3263)-6)*1)</f>
        <v>0</v>
      </c>
      <c r="I3263" s="9" t="str">
        <f aca="false">IF(ISBLANK(A3263),"",-B3263*C3263)</f>
        <v/>
      </c>
      <c r="J3263" s="9" t="str">
        <f aca="false">IF(ISBLANK(A3263),"",-SUM(I$3:I3263))</f>
        <v/>
      </c>
      <c r="K3263" s="9" t="str">
        <f aca="false">IF(ISBLANK(A3263),"",SUMPRODUCT(O3263:R3263,T3263:W3263)-J3263)</f>
        <v/>
      </c>
      <c r="L3263" s="5" t="str">
        <f aca="false">IF(ISBLANK(A3263),"",K3263/$M$1)</f>
        <v/>
      </c>
      <c r="M3263" s="5" t="str">
        <f aca="false">IF(ISBLANK(A3263),"",K3263/($M$1+SUM(K$3:K3262)))</f>
        <v/>
      </c>
      <c r="N3263" s="0" t="str">
        <f aca="false">IF(ISBLANK(A3263),"",IF(H3264=0,NETWORKDAYS($H$3,H3263,holiday!$B$2:$B$10),IF(DAY(H3263)&lt;DAY(H3264),NETWORKDAYS($H$3,H3263,holiday!$B$2:$B$10),0)))</f>
        <v/>
      </c>
      <c r="O3263" s="0" t="str">
        <f aca="false">IF(ISBLANK(A3263),"",SUMIF($A$3:$A3263,O$2,$B$3:$B3263))</f>
        <v/>
      </c>
      <c r="P3263" s="0" t="str">
        <f aca="false">IF(ISBLANK(A3263),"",SUMIF($A$3:$A3263,P$2,$B$3:$B3263))</f>
        <v/>
      </c>
      <c r="Q3263" s="0" t="str">
        <f aca="false">IF(ISBLANK(A3263),"",SUMIF($A$3:$A3263,Q$2,$B$3:$B3263))</f>
        <v/>
      </c>
      <c r="R3263" s="0" t="str">
        <f aca="false">IF(ISBLANK(A3263),"",SUMIF($A$3:$A3263,R$2,$B$3:$B3263))</f>
        <v/>
      </c>
      <c r="T3263" s="9" t="str">
        <f aca="false">IF(ISBLANK(A3263),"",IF($A3263=T$2,$C3263,T3262))</f>
        <v/>
      </c>
      <c r="U3263" s="9" t="str">
        <f aca="false">IF(ISBLANK(A3263),"",IF($A3263=U$2,$C3263,U3262))</f>
        <v/>
      </c>
      <c r="V3263" s="9" t="str">
        <f aca="false">IF(ISBLANK(A3263),"",IF($A3263=V$2,$C3263,V3262))</f>
        <v/>
      </c>
      <c r="W3263" s="9" t="str">
        <f aca="false">IF(ISBLANK(A3263),"",IF($A3263=W$2,$C3263,W3262))</f>
        <v/>
      </c>
    </row>
    <row r="3264" customFormat="false" ht="14.1" hidden="false" customHeight="false" outlineLevel="0" collapsed="false">
      <c r="H3264" s="8" t="n">
        <f aca="false">IF(ISBLANK(D3264),,LEFT(D3264,LEN(D3264)-6)*1)</f>
        <v>0</v>
      </c>
      <c r="I3264" s="9" t="str">
        <f aca="false">IF(ISBLANK(A3264),"",-B3264*C3264)</f>
        <v/>
      </c>
      <c r="J3264" s="9" t="str">
        <f aca="false">IF(ISBLANK(A3264),"",-SUM(I$3:I3264))</f>
        <v/>
      </c>
      <c r="K3264" s="9" t="str">
        <f aca="false">IF(ISBLANK(A3264),"",SUMPRODUCT(O3264:R3264,T3264:W3264)-J3264)</f>
        <v/>
      </c>
      <c r="L3264" s="5" t="str">
        <f aca="false">IF(ISBLANK(A3264),"",K3264/$M$1)</f>
        <v/>
      </c>
      <c r="M3264" s="5" t="str">
        <f aca="false">IF(ISBLANK(A3264),"",K3264/($M$1+SUM(K$3:K3263)))</f>
        <v/>
      </c>
      <c r="N3264" s="0" t="str">
        <f aca="false">IF(ISBLANK(A3264),"",IF(H3265=0,NETWORKDAYS($H$3,H3264,holiday!$B$2:$B$10),IF(DAY(H3264)&lt;DAY(H3265),NETWORKDAYS($H$3,H3264,holiday!$B$2:$B$10),0)))</f>
        <v/>
      </c>
      <c r="O3264" s="0" t="str">
        <f aca="false">IF(ISBLANK(A3264),"",SUMIF($A$3:$A3264,O$2,$B$3:$B3264))</f>
        <v/>
      </c>
      <c r="P3264" s="0" t="str">
        <f aca="false">IF(ISBLANK(A3264),"",SUMIF($A$3:$A3264,P$2,$B$3:$B3264))</f>
        <v/>
      </c>
      <c r="Q3264" s="0" t="str">
        <f aca="false">IF(ISBLANK(A3264),"",SUMIF($A$3:$A3264,Q$2,$B$3:$B3264))</f>
        <v/>
      </c>
      <c r="R3264" s="0" t="str">
        <f aca="false">IF(ISBLANK(A3264),"",SUMIF($A$3:$A3264,R$2,$B$3:$B3264))</f>
        <v/>
      </c>
      <c r="T3264" s="9" t="str">
        <f aca="false">IF(ISBLANK(A3264),"",IF($A3264=T$2,$C3264,T3263))</f>
        <v/>
      </c>
      <c r="U3264" s="9" t="str">
        <f aca="false">IF(ISBLANK(A3264),"",IF($A3264=U$2,$C3264,U3263))</f>
        <v/>
      </c>
      <c r="V3264" s="9" t="str">
        <f aca="false">IF(ISBLANK(A3264),"",IF($A3264=V$2,$C3264,V3263))</f>
        <v/>
      </c>
      <c r="W3264" s="9" t="str">
        <f aca="false">IF(ISBLANK(A3264),"",IF($A3264=W$2,$C3264,W3263))</f>
        <v/>
      </c>
    </row>
    <row r="3265" customFormat="false" ht="14.1" hidden="false" customHeight="false" outlineLevel="0" collapsed="false">
      <c r="H3265" s="8" t="n">
        <f aca="false">IF(ISBLANK(D3265),,LEFT(D3265,LEN(D3265)-6)*1)</f>
        <v>0</v>
      </c>
      <c r="I3265" s="9" t="str">
        <f aca="false">IF(ISBLANK(A3265),"",-B3265*C3265)</f>
        <v/>
      </c>
      <c r="J3265" s="9" t="str">
        <f aca="false">IF(ISBLANK(A3265),"",-SUM(I$3:I3265))</f>
        <v/>
      </c>
      <c r="K3265" s="9" t="str">
        <f aca="false">IF(ISBLANK(A3265),"",SUMPRODUCT(O3265:R3265,T3265:W3265)-J3265)</f>
        <v/>
      </c>
      <c r="L3265" s="5" t="str">
        <f aca="false">IF(ISBLANK(A3265),"",K3265/$M$1)</f>
        <v/>
      </c>
      <c r="M3265" s="5" t="str">
        <f aca="false">IF(ISBLANK(A3265),"",K3265/($M$1+SUM(K$3:K3264)))</f>
        <v/>
      </c>
      <c r="N3265" s="0" t="str">
        <f aca="false">IF(ISBLANK(A3265),"",IF(H3266=0,NETWORKDAYS($H$3,H3265,holiday!$B$2:$B$10),IF(DAY(H3265)&lt;DAY(H3266),NETWORKDAYS($H$3,H3265,holiday!$B$2:$B$10),0)))</f>
        <v/>
      </c>
      <c r="O3265" s="0" t="str">
        <f aca="false">IF(ISBLANK(A3265),"",SUMIF($A$3:$A3265,O$2,$B$3:$B3265))</f>
        <v/>
      </c>
      <c r="P3265" s="0" t="str">
        <f aca="false">IF(ISBLANK(A3265),"",SUMIF($A$3:$A3265,P$2,$B$3:$B3265))</f>
        <v/>
      </c>
      <c r="Q3265" s="0" t="str">
        <f aca="false">IF(ISBLANK(A3265),"",SUMIF($A$3:$A3265,Q$2,$B$3:$B3265))</f>
        <v/>
      </c>
      <c r="R3265" s="0" t="str">
        <f aca="false">IF(ISBLANK(A3265),"",SUMIF($A$3:$A3265,R$2,$B$3:$B3265))</f>
        <v/>
      </c>
      <c r="T3265" s="9" t="str">
        <f aca="false">IF(ISBLANK(A3265),"",IF($A3265=T$2,$C3265,T3264))</f>
        <v/>
      </c>
      <c r="U3265" s="9" t="str">
        <f aca="false">IF(ISBLANK(A3265),"",IF($A3265=U$2,$C3265,U3264))</f>
        <v/>
      </c>
      <c r="V3265" s="9" t="str">
        <f aca="false">IF(ISBLANK(A3265),"",IF($A3265=V$2,$C3265,V3264))</f>
        <v/>
      </c>
      <c r="W3265" s="9" t="str">
        <f aca="false">IF(ISBLANK(A3265),"",IF($A3265=W$2,$C3265,W3264))</f>
        <v/>
      </c>
    </row>
    <row r="3266" customFormat="false" ht="14.1" hidden="false" customHeight="false" outlineLevel="0" collapsed="false">
      <c r="H3266" s="8" t="n">
        <f aca="false">IF(ISBLANK(D3266),,LEFT(D3266,LEN(D3266)-6)*1)</f>
        <v>0</v>
      </c>
      <c r="I3266" s="9" t="str">
        <f aca="false">IF(ISBLANK(A3266),"",-B3266*C3266)</f>
        <v/>
      </c>
      <c r="J3266" s="9" t="str">
        <f aca="false">IF(ISBLANK(A3266),"",-SUM(I$3:I3266))</f>
        <v/>
      </c>
      <c r="K3266" s="9" t="str">
        <f aca="false">IF(ISBLANK(A3266),"",SUMPRODUCT(O3266:R3266,T3266:W3266)-J3266)</f>
        <v/>
      </c>
      <c r="L3266" s="5" t="str">
        <f aca="false">IF(ISBLANK(A3266),"",K3266/$M$1)</f>
        <v/>
      </c>
      <c r="M3266" s="5" t="str">
        <f aca="false">IF(ISBLANK(A3266),"",K3266/($M$1+SUM(K$3:K3265)))</f>
        <v/>
      </c>
      <c r="N3266" s="0" t="str">
        <f aca="false">IF(ISBLANK(A3266),"",IF(H3267=0,NETWORKDAYS($H$3,H3266,holiday!$B$2:$B$10),IF(DAY(H3266)&lt;DAY(H3267),NETWORKDAYS($H$3,H3266,holiday!$B$2:$B$10),0)))</f>
        <v/>
      </c>
      <c r="O3266" s="0" t="str">
        <f aca="false">IF(ISBLANK(A3266),"",SUMIF($A$3:$A3266,O$2,$B$3:$B3266))</f>
        <v/>
      </c>
      <c r="P3266" s="0" t="str">
        <f aca="false">IF(ISBLANK(A3266),"",SUMIF($A$3:$A3266,P$2,$B$3:$B3266))</f>
        <v/>
      </c>
      <c r="Q3266" s="0" t="str">
        <f aca="false">IF(ISBLANK(A3266),"",SUMIF($A$3:$A3266,Q$2,$B$3:$B3266))</f>
        <v/>
      </c>
      <c r="R3266" s="0" t="str">
        <f aca="false">IF(ISBLANK(A3266),"",SUMIF($A$3:$A3266,R$2,$B$3:$B3266))</f>
        <v/>
      </c>
      <c r="T3266" s="9" t="str">
        <f aca="false">IF(ISBLANK(A3266),"",IF($A3266=T$2,$C3266,T3265))</f>
        <v/>
      </c>
      <c r="U3266" s="9" t="str">
        <f aca="false">IF(ISBLANK(A3266),"",IF($A3266=U$2,$C3266,U3265))</f>
        <v/>
      </c>
      <c r="V3266" s="9" t="str">
        <f aca="false">IF(ISBLANK(A3266),"",IF($A3266=V$2,$C3266,V3265))</f>
        <v/>
      </c>
      <c r="W3266" s="9" t="str">
        <f aca="false">IF(ISBLANK(A3266),"",IF($A3266=W$2,$C3266,W3265))</f>
        <v/>
      </c>
    </row>
    <row r="3267" customFormat="false" ht="14.1" hidden="false" customHeight="false" outlineLevel="0" collapsed="false">
      <c r="H3267" s="8" t="n">
        <f aca="false">IF(ISBLANK(D3267),,LEFT(D3267,LEN(D3267)-6)*1)</f>
        <v>0</v>
      </c>
      <c r="I3267" s="9" t="str">
        <f aca="false">IF(ISBLANK(A3267),"",-B3267*C3267)</f>
        <v/>
      </c>
      <c r="J3267" s="9" t="str">
        <f aca="false">IF(ISBLANK(A3267),"",-SUM(I$3:I3267))</f>
        <v/>
      </c>
      <c r="K3267" s="9" t="str">
        <f aca="false">IF(ISBLANK(A3267),"",SUMPRODUCT(O3267:R3267,T3267:W3267)-J3267)</f>
        <v/>
      </c>
      <c r="L3267" s="5" t="str">
        <f aca="false">IF(ISBLANK(A3267),"",K3267/$M$1)</f>
        <v/>
      </c>
      <c r="M3267" s="5" t="str">
        <f aca="false">IF(ISBLANK(A3267),"",K3267/($M$1+SUM(K$3:K3266)))</f>
        <v/>
      </c>
      <c r="N3267" s="0" t="str">
        <f aca="false">IF(ISBLANK(A3267),"",IF(H3268=0,NETWORKDAYS($H$3,H3267,holiday!$B$2:$B$10),IF(DAY(H3267)&lt;DAY(H3268),NETWORKDAYS($H$3,H3267,holiday!$B$2:$B$10),0)))</f>
        <v/>
      </c>
      <c r="O3267" s="0" t="str">
        <f aca="false">IF(ISBLANK(A3267),"",SUMIF($A$3:$A3267,O$2,$B$3:$B3267))</f>
        <v/>
      </c>
      <c r="P3267" s="0" t="str">
        <f aca="false">IF(ISBLANK(A3267),"",SUMIF($A$3:$A3267,P$2,$B$3:$B3267))</f>
        <v/>
      </c>
      <c r="Q3267" s="0" t="str">
        <f aca="false">IF(ISBLANK(A3267),"",SUMIF($A$3:$A3267,Q$2,$B$3:$B3267))</f>
        <v/>
      </c>
      <c r="R3267" s="0" t="str">
        <f aca="false">IF(ISBLANK(A3267),"",SUMIF($A$3:$A3267,R$2,$B$3:$B3267))</f>
        <v/>
      </c>
      <c r="T3267" s="9" t="str">
        <f aca="false">IF(ISBLANK(A3267),"",IF($A3267=T$2,$C3267,T3266))</f>
        <v/>
      </c>
      <c r="U3267" s="9" t="str">
        <f aca="false">IF(ISBLANK(A3267),"",IF($A3267=U$2,$C3267,U3266))</f>
        <v/>
      </c>
      <c r="V3267" s="9" t="str">
        <f aca="false">IF(ISBLANK(A3267),"",IF($A3267=V$2,$C3267,V3266))</f>
        <v/>
      </c>
      <c r="W3267" s="9" t="str">
        <f aca="false">IF(ISBLANK(A3267),"",IF($A3267=W$2,$C3267,W3266))</f>
        <v/>
      </c>
    </row>
    <row r="3268" customFormat="false" ht="14.1" hidden="false" customHeight="false" outlineLevel="0" collapsed="false">
      <c r="H3268" s="8" t="n">
        <f aca="false">IF(ISBLANK(D3268),,LEFT(D3268,LEN(D3268)-6)*1)</f>
        <v>0</v>
      </c>
      <c r="I3268" s="9" t="str">
        <f aca="false">IF(ISBLANK(A3268),"",-B3268*C3268)</f>
        <v/>
      </c>
      <c r="J3268" s="9" t="str">
        <f aca="false">IF(ISBLANK(A3268),"",-SUM(I$3:I3268))</f>
        <v/>
      </c>
      <c r="K3268" s="9" t="str">
        <f aca="false">IF(ISBLANK(A3268),"",SUMPRODUCT(O3268:R3268,T3268:W3268)-J3268)</f>
        <v/>
      </c>
      <c r="L3268" s="5" t="str">
        <f aca="false">IF(ISBLANK(A3268),"",K3268/$M$1)</f>
        <v/>
      </c>
      <c r="M3268" s="5" t="str">
        <f aca="false">IF(ISBLANK(A3268),"",K3268/($M$1+SUM(K$3:K3267)))</f>
        <v/>
      </c>
      <c r="N3268" s="0" t="str">
        <f aca="false">IF(ISBLANK(A3268),"",IF(H3269=0,NETWORKDAYS($H$3,H3268,holiday!$B$2:$B$10),IF(DAY(H3268)&lt;DAY(H3269),NETWORKDAYS($H$3,H3268,holiday!$B$2:$B$10),0)))</f>
        <v/>
      </c>
      <c r="O3268" s="0" t="str">
        <f aca="false">IF(ISBLANK(A3268),"",SUMIF($A$3:$A3268,O$2,$B$3:$B3268))</f>
        <v/>
      </c>
      <c r="P3268" s="0" t="str">
        <f aca="false">IF(ISBLANK(A3268),"",SUMIF($A$3:$A3268,P$2,$B$3:$B3268))</f>
        <v/>
      </c>
      <c r="Q3268" s="0" t="str">
        <f aca="false">IF(ISBLANK(A3268),"",SUMIF($A$3:$A3268,Q$2,$B$3:$B3268))</f>
        <v/>
      </c>
      <c r="R3268" s="0" t="str">
        <f aca="false">IF(ISBLANK(A3268),"",SUMIF($A$3:$A3268,R$2,$B$3:$B3268))</f>
        <v/>
      </c>
      <c r="T3268" s="9" t="str">
        <f aca="false">IF(ISBLANK(A3268),"",IF($A3268=T$2,$C3268,T3267))</f>
        <v/>
      </c>
      <c r="U3268" s="9" t="str">
        <f aca="false">IF(ISBLANK(A3268),"",IF($A3268=U$2,$C3268,U3267))</f>
        <v/>
      </c>
      <c r="V3268" s="9" t="str">
        <f aca="false">IF(ISBLANK(A3268),"",IF($A3268=V$2,$C3268,V3267))</f>
        <v/>
      </c>
      <c r="W3268" s="9" t="str">
        <f aca="false">IF(ISBLANK(A3268),"",IF($A3268=W$2,$C3268,W3267))</f>
        <v/>
      </c>
    </row>
    <row r="3269" customFormat="false" ht="14.1" hidden="false" customHeight="false" outlineLevel="0" collapsed="false">
      <c r="H3269" s="8" t="n">
        <f aca="false">IF(ISBLANK(D3269),,LEFT(D3269,LEN(D3269)-6)*1)</f>
        <v>0</v>
      </c>
      <c r="I3269" s="9" t="str">
        <f aca="false">IF(ISBLANK(A3269),"",-B3269*C3269)</f>
        <v/>
      </c>
      <c r="J3269" s="9" t="str">
        <f aca="false">IF(ISBLANK(A3269),"",-SUM(I$3:I3269))</f>
        <v/>
      </c>
      <c r="K3269" s="9" t="str">
        <f aca="false">IF(ISBLANK(A3269),"",SUMPRODUCT(O3269:R3269,T3269:W3269)-J3269)</f>
        <v/>
      </c>
      <c r="L3269" s="5" t="str">
        <f aca="false">IF(ISBLANK(A3269),"",K3269/$M$1)</f>
        <v/>
      </c>
      <c r="M3269" s="5" t="str">
        <f aca="false">IF(ISBLANK(A3269),"",K3269/($M$1+SUM(K$3:K3268)))</f>
        <v/>
      </c>
      <c r="N3269" s="0" t="str">
        <f aca="false">IF(ISBLANK(A3269),"",IF(H3270=0,NETWORKDAYS($H$3,H3269,holiday!$B$2:$B$10),IF(DAY(H3269)&lt;DAY(H3270),NETWORKDAYS($H$3,H3269,holiday!$B$2:$B$10),0)))</f>
        <v/>
      </c>
      <c r="O3269" s="0" t="str">
        <f aca="false">IF(ISBLANK(A3269),"",SUMIF($A$3:$A3269,O$2,$B$3:$B3269))</f>
        <v/>
      </c>
      <c r="P3269" s="0" t="str">
        <f aca="false">IF(ISBLANK(A3269),"",SUMIF($A$3:$A3269,P$2,$B$3:$B3269))</f>
        <v/>
      </c>
      <c r="Q3269" s="0" t="str">
        <f aca="false">IF(ISBLANK(A3269),"",SUMIF($A$3:$A3269,Q$2,$B$3:$B3269))</f>
        <v/>
      </c>
      <c r="R3269" s="0" t="str">
        <f aca="false">IF(ISBLANK(A3269),"",SUMIF($A$3:$A3269,R$2,$B$3:$B3269))</f>
        <v/>
      </c>
      <c r="T3269" s="9" t="str">
        <f aca="false">IF(ISBLANK(A3269),"",IF($A3269=T$2,$C3269,T3268))</f>
        <v/>
      </c>
      <c r="U3269" s="9" t="str">
        <f aca="false">IF(ISBLANK(A3269),"",IF($A3269=U$2,$C3269,U3268))</f>
        <v/>
      </c>
      <c r="V3269" s="9" t="str">
        <f aca="false">IF(ISBLANK(A3269),"",IF($A3269=V$2,$C3269,V3268))</f>
        <v/>
      </c>
      <c r="W3269" s="9" t="str">
        <f aca="false">IF(ISBLANK(A3269),"",IF($A3269=W$2,$C3269,W3268))</f>
        <v/>
      </c>
    </row>
    <row r="3270" customFormat="false" ht="14.1" hidden="false" customHeight="false" outlineLevel="0" collapsed="false">
      <c r="H3270" s="8" t="n">
        <f aca="false">IF(ISBLANK(D3270),,LEFT(D3270,LEN(D3270)-6)*1)</f>
        <v>0</v>
      </c>
      <c r="I3270" s="9" t="str">
        <f aca="false">IF(ISBLANK(A3270),"",-B3270*C3270)</f>
        <v/>
      </c>
      <c r="J3270" s="9" t="str">
        <f aca="false">IF(ISBLANK(A3270),"",-SUM(I$3:I3270))</f>
        <v/>
      </c>
      <c r="K3270" s="9" t="str">
        <f aca="false">IF(ISBLANK(A3270),"",SUMPRODUCT(O3270:R3270,T3270:W3270)-J3270)</f>
        <v/>
      </c>
      <c r="L3270" s="5" t="str">
        <f aca="false">IF(ISBLANK(A3270),"",K3270/$M$1)</f>
        <v/>
      </c>
      <c r="M3270" s="5" t="str">
        <f aca="false">IF(ISBLANK(A3270),"",K3270/($M$1+SUM(K$3:K3269)))</f>
        <v/>
      </c>
      <c r="N3270" s="0" t="str">
        <f aca="false">IF(ISBLANK(A3270),"",IF(H3271=0,NETWORKDAYS($H$3,H3270,holiday!$B$2:$B$10),IF(DAY(H3270)&lt;DAY(H3271),NETWORKDAYS($H$3,H3270,holiday!$B$2:$B$10),0)))</f>
        <v/>
      </c>
      <c r="O3270" s="0" t="str">
        <f aca="false">IF(ISBLANK(A3270),"",SUMIF($A$3:$A3270,O$2,$B$3:$B3270))</f>
        <v/>
      </c>
      <c r="P3270" s="0" t="str">
        <f aca="false">IF(ISBLANK(A3270),"",SUMIF($A$3:$A3270,P$2,$B$3:$B3270))</f>
        <v/>
      </c>
      <c r="Q3270" s="0" t="str">
        <f aca="false">IF(ISBLANK(A3270),"",SUMIF($A$3:$A3270,Q$2,$B$3:$B3270))</f>
        <v/>
      </c>
      <c r="R3270" s="0" t="str">
        <f aca="false">IF(ISBLANK(A3270),"",SUMIF($A$3:$A3270,R$2,$B$3:$B3270))</f>
        <v/>
      </c>
      <c r="T3270" s="9" t="str">
        <f aca="false">IF(ISBLANK(A3270),"",IF($A3270=T$2,$C3270,T3269))</f>
        <v/>
      </c>
      <c r="U3270" s="9" t="str">
        <f aca="false">IF(ISBLANK(A3270),"",IF($A3270=U$2,$C3270,U3269))</f>
        <v/>
      </c>
      <c r="V3270" s="9" t="str">
        <f aca="false">IF(ISBLANK(A3270),"",IF($A3270=V$2,$C3270,V3269))</f>
        <v/>
      </c>
      <c r="W3270" s="9" t="str">
        <f aca="false">IF(ISBLANK(A3270),"",IF($A3270=W$2,$C3270,W3269))</f>
        <v/>
      </c>
    </row>
    <row r="3271" customFormat="false" ht="14.1" hidden="false" customHeight="false" outlineLevel="0" collapsed="false">
      <c r="H3271" s="8" t="n">
        <f aca="false">IF(ISBLANK(D3271),,LEFT(D3271,LEN(D3271)-6)*1)</f>
        <v>0</v>
      </c>
      <c r="I3271" s="9" t="str">
        <f aca="false">IF(ISBLANK(A3271),"",-B3271*C3271)</f>
        <v/>
      </c>
      <c r="J3271" s="9" t="str">
        <f aca="false">IF(ISBLANK(A3271),"",-SUM(I$3:I3271))</f>
        <v/>
      </c>
      <c r="K3271" s="9" t="str">
        <f aca="false">IF(ISBLANK(A3271),"",SUMPRODUCT(O3271:R3271,T3271:W3271)-J3271)</f>
        <v/>
      </c>
      <c r="L3271" s="5" t="str">
        <f aca="false">IF(ISBLANK(A3271),"",K3271/$M$1)</f>
        <v/>
      </c>
      <c r="M3271" s="5" t="str">
        <f aca="false">IF(ISBLANK(A3271),"",K3271/($M$1+SUM(K$3:K3270)))</f>
        <v/>
      </c>
      <c r="N3271" s="0" t="str">
        <f aca="false">IF(ISBLANK(A3271),"",IF(H3272=0,NETWORKDAYS($H$3,H3271,holiday!$B$2:$B$10),IF(DAY(H3271)&lt;DAY(H3272),NETWORKDAYS($H$3,H3271,holiday!$B$2:$B$10),0)))</f>
        <v/>
      </c>
      <c r="O3271" s="0" t="str">
        <f aca="false">IF(ISBLANK(A3271),"",SUMIF($A$3:$A3271,O$2,$B$3:$B3271))</f>
        <v/>
      </c>
      <c r="P3271" s="0" t="str">
        <f aca="false">IF(ISBLANK(A3271),"",SUMIF($A$3:$A3271,P$2,$B$3:$B3271))</f>
        <v/>
      </c>
      <c r="Q3271" s="0" t="str">
        <f aca="false">IF(ISBLANK(A3271),"",SUMIF($A$3:$A3271,Q$2,$B$3:$B3271))</f>
        <v/>
      </c>
      <c r="R3271" s="0" t="str">
        <f aca="false">IF(ISBLANK(A3271),"",SUMIF($A$3:$A3271,R$2,$B$3:$B3271))</f>
        <v/>
      </c>
      <c r="T3271" s="9" t="str">
        <f aca="false">IF(ISBLANK(A3271),"",IF($A3271=T$2,$C3271,T3270))</f>
        <v/>
      </c>
      <c r="U3271" s="9" t="str">
        <f aca="false">IF(ISBLANK(A3271),"",IF($A3271=U$2,$C3271,U3270))</f>
        <v/>
      </c>
      <c r="V3271" s="9" t="str">
        <f aca="false">IF(ISBLANK(A3271),"",IF($A3271=V$2,$C3271,V3270))</f>
        <v/>
      </c>
      <c r="W3271" s="9" t="str">
        <f aca="false">IF(ISBLANK(A3271),"",IF($A3271=W$2,$C3271,W3270))</f>
        <v/>
      </c>
    </row>
    <row r="3272" customFormat="false" ht="14.1" hidden="false" customHeight="false" outlineLevel="0" collapsed="false">
      <c r="H3272" s="8" t="n">
        <f aca="false">IF(ISBLANK(D3272),,LEFT(D3272,LEN(D3272)-6)*1)</f>
        <v>0</v>
      </c>
      <c r="I3272" s="9" t="str">
        <f aca="false">IF(ISBLANK(A3272),"",-B3272*C3272)</f>
        <v/>
      </c>
      <c r="J3272" s="9" t="str">
        <f aca="false">IF(ISBLANK(A3272),"",-SUM(I$3:I3272))</f>
        <v/>
      </c>
      <c r="K3272" s="9" t="str">
        <f aca="false">IF(ISBLANK(A3272),"",SUMPRODUCT(O3272:R3272,T3272:W3272)-J3272)</f>
        <v/>
      </c>
      <c r="L3272" s="5" t="str">
        <f aca="false">IF(ISBLANK(A3272),"",K3272/$M$1)</f>
        <v/>
      </c>
      <c r="M3272" s="5" t="str">
        <f aca="false">IF(ISBLANK(A3272),"",K3272/($M$1+SUM(K$3:K3271)))</f>
        <v/>
      </c>
      <c r="N3272" s="0" t="str">
        <f aca="false">IF(ISBLANK(A3272),"",IF(H3273=0,NETWORKDAYS($H$3,H3272,holiday!$B$2:$B$10),IF(DAY(H3272)&lt;DAY(H3273),NETWORKDAYS($H$3,H3272,holiday!$B$2:$B$10),0)))</f>
        <v/>
      </c>
      <c r="O3272" s="0" t="str">
        <f aca="false">IF(ISBLANK(A3272),"",SUMIF($A$3:$A3272,O$2,$B$3:$B3272))</f>
        <v/>
      </c>
      <c r="P3272" s="0" t="str">
        <f aca="false">IF(ISBLANK(A3272),"",SUMIF($A$3:$A3272,P$2,$B$3:$B3272))</f>
        <v/>
      </c>
      <c r="Q3272" s="0" t="str">
        <f aca="false">IF(ISBLANK(A3272),"",SUMIF($A$3:$A3272,Q$2,$B$3:$B3272))</f>
        <v/>
      </c>
      <c r="R3272" s="0" t="str">
        <f aca="false">IF(ISBLANK(A3272),"",SUMIF($A$3:$A3272,R$2,$B$3:$B3272))</f>
        <v/>
      </c>
      <c r="T3272" s="9" t="str">
        <f aca="false">IF(ISBLANK(A3272),"",IF($A3272=T$2,$C3272,T3271))</f>
        <v/>
      </c>
      <c r="U3272" s="9" t="str">
        <f aca="false">IF(ISBLANK(A3272),"",IF($A3272=U$2,$C3272,U3271))</f>
        <v/>
      </c>
      <c r="V3272" s="9" t="str">
        <f aca="false">IF(ISBLANK(A3272),"",IF($A3272=V$2,$C3272,V3271))</f>
        <v/>
      </c>
      <c r="W3272" s="9" t="str">
        <f aca="false">IF(ISBLANK(A3272),"",IF($A3272=W$2,$C3272,W3271))</f>
        <v/>
      </c>
    </row>
    <row r="3273" customFormat="false" ht="14.1" hidden="false" customHeight="false" outlineLevel="0" collapsed="false">
      <c r="H3273" s="8" t="n">
        <f aca="false">IF(ISBLANK(D3273),,LEFT(D3273,LEN(D3273)-6)*1)</f>
        <v>0</v>
      </c>
      <c r="I3273" s="9" t="str">
        <f aca="false">IF(ISBLANK(A3273),"",-B3273*C3273)</f>
        <v/>
      </c>
      <c r="J3273" s="9" t="str">
        <f aca="false">IF(ISBLANK(A3273),"",-SUM(I$3:I3273))</f>
        <v/>
      </c>
      <c r="K3273" s="9" t="str">
        <f aca="false">IF(ISBLANK(A3273),"",SUMPRODUCT(O3273:R3273,T3273:W3273)-J3273)</f>
        <v/>
      </c>
      <c r="L3273" s="5" t="str">
        <f aca="false">IF(ISBLANK(A3273),"",K3273/$M$1)</f>
        <v/>
      </c>
      <c r="M3273" s="5" t="str">
        <f aca="false">IF(ISBLANK(A3273),"",K3273/($M$1+SUM(K$3:K3272)))</f>
        <v/>
      </c>
      <c r="N3273" s="0" t="str">
        <f aca="false">IF(ISBLANK(A3273),"",IF(H3274=0,NETWORKDAYS($H$3,H3273,holiday!$B$2:$B$10),IF(DAY(H3273)&lt;DAY(H3274),NETWORKDAYS($H$3,H3273,holiday!$B$2:$B$10),0)))</f>
        <v/>
      </c>
      <c r="O3273" s="0" t="str">
        <f aca="false">IF(ISBLANK(A3273),"",SUMIF($A$3:$A3273,O$2,$B$3:$B3273))</f>
        <v/>
      </c>
      <c r="P3273" s="0" t="str">
        <f aca="false">IF(ISBLANK(A3273),"",SUMIF($A$3:$A3273,P$2,$B$3:$B3273))</f>
        <v/>
      </c>
      <c r="Q3273" s="0" t="str">
        <f aca="false">IF(ISBLANK(A3273),"",SUMIF($A$3:$A3273,Q$2,$B$3:$B3273))</f>
        <v/>
      </c>
      <c r="R3273" s="0" t="str">
        <f aca="false">IF(ISBLANK(A3273),"",SUMIF($A$3:$A3273,R$2,$B$3:$B3273))</f>
        <v/>
      </c>
      <c r="T3273" s="9" t="str">
        <f aca="false">IF(ISBLANK(A3273),"",IF($A3273=T$2,$C3273,T3272))</f>
        <v/>
      </c>
      <c r="U3273" s="9" t="str">
        <f aca="false">IF(ISBLANK(A3273),"",IF($A3273=U$2,$C3273,U3272))</f>
        <v/>
      </c>
      <c r="V3273" s="9" t="str">
        <f aca="false">IF(ISBLANK(A3273),"",IF($A3273=V$2,$C3273,V3272))</f>
        <v/>
      </c>
      <c r="W3273" s="9" t="str">
        <f aca="false">IF(ISBLANK(A3273),"",IF($A3273=W$2,$C3273,W3272))</f>
        <v/>
      </c>
    </row>
    <row r="3274" customFormat="false" ht="14.1" hidden="false" customHeight="false" outlineLevel="0" collapsed="false">
      <c r="H3274" s="8" t="n">
        <f aca="false">IF(ISBLANK(D3274),,LEFT(D3274,LEN(D3274)-6)*1)</f>
        <v>0</v>
      </c>
      <c r="I3274" s="9" t="str">
        <f aca="false">IF(ISBLANK(A3274),"",-B3274*C3274)</f>
        <v/>
      </c>
      <c r="J3274" s="9" t="str">
        <f aca="false">IF(ISBLANK(A3274),"",-SUM(I$3:I3274))</f>
        <v/>
      </c>
      <c r="K3274" s="9" t="str">
        <f aca="false">IF(ISBLANK(A3274),"",SUMPRODUCT(O3274:R3274,T3274:W3274)-J3274)</f>
        <v/>
      </c>
      <c r="L3274" s="5" t="str">
        <f aca="false">IF(ISBLANK(A3274),"",K3274/$M$1)</f>
        <v/>
      </c>
      <c r="M3274" s="5" t="str">
        <f aca="false">IF(ISBLANK(A3274),"",K3274/($M$1+SUM(K$3:K3273)))</f>
        <v/>
      </c>
      <c r="N3274" s="0" t="str">
        <f aca="false">IF(ISBLANK(A3274),"",IF(H3275=0,NETWORKDAYS($H$3,H3274,holiday!$B$2:$B$10),IF(DAY(H3274)&lt;DAY(H3275),NETWORKDAYS($H$3,H3274,holiday!$B$2:$B$10),0)))</f>
        <v/>
      </c>
      <c r="O3274" s="0" t="str">
        <f aca="false">IF(ISBLANK(A3274),"",SUMIF($A$3:$A3274,O$2,$B$3:$B3274))</f>
        <v/>
      </c>
      <c r="P3274" s="0" t="str">
        <f aca="false">IF(ISBLANK(A3274),"",SUMIF($A$3:$A3274,P$2,$B$3:$B3274))</f>
        <v/>
      </c>
      <c r="Q3274" s="0" t="str">
        <f aca="false">IF(ISBLANK(A3274),"",SUMIF($A$3:$A3274,Q$2,$B$3:$B3274))</f>
        <v/>
      </c>
      <c r="R3274" s="0" t="str">
        <f aca="false">IF(ISBLANK(A3274),"",SUMIF($A$3:$A3274,R$2,$B$3:$B3274))</f>
        <v/>
      </c>
      <c r="T3274" s="9" t="str">
        <f aca="false">IF(ISBLANK(A3274),"",IF($A3274=T$2,$C3274,T3273))</f>
        <v/>
      </c>
      <c r="U3274" s="9" t="str">
        <f aca="false">IF(ISBLANK(A3274),"",IF($A3274=U$2,$C3274,U3273))</f>
        <v/>
      </c>
      <c r="V3274" s="9" t="str">
        <f aca="false">IF(ISBLANK(A3274),"",IF($A3274=V$2,$C3274,V3273))</f>
        <v/>
      </c>
      <c r="W3274" s="9" t="str">
        <f aca="false">IF(ISBLANK(A3274),"",IF($A3274=W$2,$C3274,W3273))</f>
        <v/>
      </c>
    </row>
    <row r="3275" customFormat="false" ht="14.1" hidden="false" customHeight="false" outlineLevel="0" collapsed="false">
      <c r="H3275" s="8" t="n">
        <f aca="false">IF(ISBLANK(D3275),,LEFT(D3275,LEN(D3275)-6)*1)</f>
        <v>0</v>
      </c>
      <c r="I3275" s="9" t="str">
        <f aca="false">IF(ISBLANK(A3275),"",-B3275*C3275)</f>
        <v/>
      </c>
      <c r="J3275" s="9" t="str">
        <f aca="false">IF(ISBLANK(A3275),"",-SUM(I$3:I3275))</f>
        <v/>
      </c>
      <c r="K3275" s="9" t="str">
        <f aca="false">IF(ISBLANK(A3275),"",SUMPRODUCT(O3275:R3275,T3275:W3275)-J3275)</f>
        <v/>
      </c>
      <c r="L3275" s="5" t="str">
        <f aca="false">IF(ISBLANK(A3275),"",K3275/$M$1)</f>
        <v/>
      </c>
      <c r="M3275" s="5" t="str">
        <f aca="false">IF(ISBLANK(A3275),"",K3275/($M$1+SUM(K$3:K3274)))</f>
        <v/>
      </c>
      <c r="N3275" s="0" t="str">
        <f aca="false">IF(ISBLANK(A3275),"",IF(H3276=0,NETWORKDAYS($H$3,H3275,holiday!$B$2:$B$10),IF(DAY(H3275)&lt;DAY(H3276),NETWORKDAYS($H$3,H3275,holiday!$B$2:$B$10),0)))</f>
        <v/>
      </c>
      <c r="O3275" s="0" t="str">
        <f aca="false">IF(ISBLANK(A3275),"",SUMIF($A$3:$A3275,O$2,$B$3:$B3275))</f>
        <v/>
      </c>
      <c r="P3275" s="0" t="str">
        <f aca="false">IF(ISBLANK(A3275),"",SUMIF($A$3:$A3275,P$2,$B$3:$B3275))</f>
        <v/>
      </c>
      <c r="Q3275" s="0" t="str">
        <f aca="false">IF(ISBLANK(A3275),"",SUMIF($A$3:$A3275,Q$2,$B$3:$B3275))</f>
        <v/>
      </c>
      <c r="R3275" s="0" t="str">
        <f aca="false">IF(ISBLANK(A3275),"",SUMIF($A$3:$A3275,R$2,$B$3:$B3275))</f>
        <v/>
      </c>
      <c r="T3275" s="9" t="str">
        <f aca="false">IF(ISBLANK(A3275),"",IF($A3275=T$2,$C3275,T3274))</f>
        <v/>
      </c>
      <c r="U3275" s="9" t="str">
        <f aca="false">IF(ISBLANK(A3275),"",IF($A3275=U$2,$C3275,U3274))</f>
        <v/>
      </c>
      <c r="V3275" s="9" t="str">
        <f aca="false">IF(ISBLANK(A3275),"",IF($A3275=V$2,$C3275,V3274))</f>
        <v/>
      </c>
      <c r="W3275" s="9" t="str">
        <f aca="false">IF(ISBLANK(A3275),"",IF($A3275=W$2,$C3275,W3274))</f>
        <v/>
      </c>
    </row>
    <row r="3276" customFormat="false" ht="14.1" hidden="false" customHeight="false" outlineLevel="0" collapsed="false">
      <c r="H3276" s="8" t="n">
        <f aca="false">IF(ISBLANK(D3276),,LEFT(D3276,LEN(D3276)-6)*1)</f>
        <v>0</v>
      </c>
      <c r="I3276" s="9" t="str">
        <f aca="false">IF(ISBLANK(A3276),"",-B3276*C3276)</f>
        <v/>
      </c>
      <c r="J3276" s="9" t="str">
        <f aca="false">IF(ISBLANK(A3276),"",-SUM(I$3:I3276))</f>
        <v/>
      </c>
      <c r="K3276" s="9" t="str">
        <f aca="false">IF(ISBLANK(A3276),"",SUMPRODUCT(O3276:R3276,T3276:W3276)-J3276)</f>
        <v/>
      </c>
      <c r="L3276" s="5" t="str">
        <f aca="false">IF(ISBLANK(A3276),"",K3276/$M$1)</f>
        <v/>
      </c>
      <c r="M3276" s="5" t="str">
        <f aca="false">IF(ISBLANK(A3276),"",K3276/($M$1+SUM(K$3:K3275)))</f>
        <v/>
      </c>
      <c r="N3276" s="0" t="str">
        <f aca="false">IF(ISBLANK(A3276),"",IF(H3277=0,NETWORKDAYS($H$3,H3276,holiday!$B$2:$B$10),IF(DAY(H3276)&lt;DAY(H3277),NETWORKDAYS($H$3,H3276,holiday!$B$2:$B$10),0)))</f>
        <v/>
      </c>
      <c r="O3276" s="0" t="str">
        <f aca="false">IF(ISBLANK(A3276),"",SUMIF($A$3:$A3276,O$2,$B$3:$B3276))</f>
        <v/>
      </c>
      <c r="P3276" s="0" t="str">
        <f aca="false">IF(ISBLANK(A3276),"",SUMIF($A$3:$A3276,P$2,$B$3:$B3276))</f>
        <v/>
      </c>
      <c r="Q3276" s="0" t="str">
        <f aca="false">IF(ISBLANK(A3276),"",SUMIF($A$3:$A3276,Q$2,$B$3:$B3276))</f>
        <v/>
      </c>
      <c r="R3276" s="0" t="str">
        <f aca="false">IF(ISBLANK(A3276),"",SUMIF($A$3:$A3276,R$2,$B$3:$B3276))</f>
        <v/>
      </c>
      <c r="T3276" s="9" t="str">
        <f aca="false">IF(ISBLANK(A3276),"",IF($A3276=T$2,$C3276,T3275))</f>
        <v/>
      </c>
      <c r="U3276" s="9" t="str">
        <f aca="false">IF(ISBLANK(A3276),"",IF($A3276=U$2,$C3276,U3275))</f>
        <v/>
      </c>
      <c r="V3276" s="9" t="str">
        <f aca="false">IF(ISBLANK(A3276),"",IF($A3276=V$2,$C3276,V3275))</f>
        <v/>
      </c>
      <c r="W3276" s="9" t="str">
        <f aca="false">IF(ISBLANK(A3276),"",IF($A3276=W$2,$C3276,W3275))</f>
        <v/>
      </c>
    </row>
    <row r="3277" customFormat="false" ht="14.1" hidden="false" customHeight="false" outlineLevel="0" collapsed="false">
      <c r="H3277" s="8" t="n">
        <f aca="false">IF(ISBLANK(D3277),,LEFT(D3277,LEN(D3277)-6)*1)</f>
        <v>0</v>
      </c>
      <c r="I3277" s="9" t="str">
        <f aca="false">IF(ISBLANK(A3277),"",-B3277*C3277)</f>
        <v/>
      </c>
      <c r="J3277" s="9" t="str">
        <f aca="false">IF(ISBLANK(A3277),"",-SUM(I$3:I3277))</f>
        <v/>
      </c>
      <c r="K3277" s="9" t="str">
        <f aca="false">IF(ISBLANK(A3277),"",SUMPRODUCT(O3277:R3277,T3277:W3277)-J3277)</f>
        <v/>
      </c>
      <c r="L3277" s="5" t="str">
        <f aca="false">IF(ISBLANK(A3277),"",K3277/$M$1)</f>
        <v/>
      </c>
      <c r="M3277" s="5" t="str">
        <f aca="false">IF(ISBLANK(A3277),"",K3277/($M$1+SUM(K$3:K3276)))</f>
        <v/>
      </c>
      <c r="N3277" s="0" t="str">
        <f aca="false">IF(ISBLANK(A3277),"",IF(H3278=0,NETWORKDAYS($H$3,H3277,holiday!$B$2:$B$10),IF(DAY(H3277)&lt;DAY(H3278),NETWORKDAYS($H$3,H3277,holiday!$B$2:$B$10),0)))</f>
        <v/>
      </c>
      <c r="O3277" s="0" t="str">
        <f aca="false">IF(ISBLANK(A3277),"",SUMIF($A$3:$A3277,O$2,$B$3:$B3277))</f>
        <v/>
      </c>
      <c r="P3277" s="0" t="str">
        <f aca="false">IF(ISBLANK(A3277),"",SUMIF($A$3:$A3277,P$2,$B$3:$B3277))</f>
        <v/>
      </c>
      <c r="Q3277" s="0" t="str">
        <f aca="false">IF(ISBLANK(A3277),"",SUMIF($A$3:$A3277,Q$2,$B$3:$B3277))</f>
        <v/>
      </c>
      <c r="R3277" s="0" t="str">
        <f aca="false">IF(ISBLANK(A3277),"",SUMIF($A$3:$A3277,R$2,$B$3:$B3277))</f>
        <v/>
      </c>
      <c r="T3277" s="9" t="str">
        <f aca="false">IF(ISBLANK(A3277),"",IF($A3277=T$2,$C3277,T3276))</f>
        <v/>
      </c>
      <c r="U3277" s="9" t="str">
        <f aca="false">IF(ISBLANK(A3277),"",IF($A3277=U$2,$C3277,U3276))</f>
        <v/>
      </c>
      <c r="V3277" s="9" t="str">
        <f aca="false">IF(ISBLANK(A3277),"",IF($A3277=V$2,$C3277,V3276))</f>
        <v/>
      </c>
      <c r="W3277" s="9" t="str">
        <f aca="false">IF(ISBLANK(A3277),"",IF($A3277=W$2,$C3277,W3276))</f>
        <v/>
      </c>
    </row>
    <row r="3278" customFormat="false" ht="14.1" hidden="false" customHeight="false" outlineLevel="0" collapsed="false">
      <c r="H3278" s="8" t="n">
        <f aca="false">IF(ISBLANK(D3278),,LEFT(D3278,LEN(D3278)-6)*1)</f>
        <v>0</v>
      </c>
      <c r="I3278" s="9" t="str">
        <f aca="false">IF(ISBLANK(A3278),"",-B3278*C3278)</f>
        <v/>
      </c>
      <c r="J3278" s="9" t="str">
        <f aca="false">IF(ISBLANK(A3278),"",-SUM(I$3:I3278))</f>
        <v/>
      </c>
      <c r="K3278" s="9" t="str">
        <f aca="false">IF(ISBLANK(A3278),"",SUMPRODUCT(O3278:R3278,T3278:W3278)-J3278)</f>
        <v/>
      </c>
      <c r="L3278" s="5" t="str">
        <f aca="false">IF(ISBLANK(A3278),"",K3278/$M$1)</f>
        <v/>
      </c>
      <c r="M3278" s="5" t="str">
        <f aca="false">IF(ISBLANK(A3278),"",K3278/($M$1+SUM(K$3:K3277)))</f>
        <v/>
      </c>
      <c r="N3278" s="0" t="str">
        <f aca="false">IF(ISBLANK(A3278),"",IF(H3279=0,NETWORKDAYS($H$3,H3278,holiday!$B$2:$B$10),IF(DAY(H3278)&lt;DAY(H3279),NETWORKDAYS($H$3,H3278,holiday!$B$2:$B$10),0)))</f>
        <v/>
      </c>
      <c r="O3278" s="0" t="str">
        <f aca="false">IF(ISBLANK(A3278),"",SUMIF($A$3:$A3278,O$2,$B$3:$B3278))</f>
        <v/>
      </c>
      <c r="P3278" s="0" t="str">
        <f aca="false">IF(ISBLANK(A3278),"",SUMIF($A$3:$A3278,P$2,$B$3:$B3278))</f>
        <v/>
      </c>
      <c r="Q3278" s="0" t="str">
        <f aca="false">IF(ISBLANK(A3278),"",SUMIF($A$3:$A3278,Q$2,$B$3:$B3278))</f>
        <v/>
      </c>
      <c r="R3278" s="0" t="str">
        <f aca="false">IF(ISBLANK(A3278),"",SUMIF($A$3:$A3278,R$2,$B$3:$B3278))</f>
        <v/>
      </c>
      <c r="T3278" s="9" t="str">
        <f aca="false">IF(ISBLANK(A3278),"",IF($A3278=T$2,$C3278,T3277))</f>
        <v/>
      </c>
      <c r="U3278" s="9" t="str">
        <f aca="false">IF(ISBLANK(A3278),"",IF($A3278=U$2,$C3278,U3277))</f>
        <v/>
      </c>
      <c r="V3278" s="9" t="str">
        <f aca="false">IF(ISBLANK(A3278),"",IF($A3278=V$2,$C3278,V3277))</f>
        <v/>
      </c>
      <c r="W3278" s="9" t="str">
        <f aca="false">IF(ISBLANK(A3278),"",IF($A3278=W$2,$C3278,W3277))</f>
        <v/>
      </c>
    </row>
    <row r="3279" customFormat="false" ht="14.1" hidden="false" customHeight="false" outlineLevel="0" collapsed="false">
      <c r="H3279" s="8" t="n">
        <f aca="false">IF(ISBLANK(D3279),,LEFT(D3279,LEN(D3279)-6)*1)</f>
        <v>0</v>
      </c>
      <c r="I3279" s="9" t="str">
        <f aca="false">IF(ISBLANK(A3279),"",-B3279*C3279)</f>
        <v/>
      </c>
      <c r="J3279" s="9" t="str">
        <f aca="false">IF(ISBLANK(A3279),"",-SUM(I$3:I3279))</f>
        <v/>
      </c>
      <c r="K3279" s="9" t="str">
        <f aca="false">IF(ISBLANK(A3279),"",SUMPRODUCT(O3279:R3279,T3279:W3279)-J3279)</f>
        <v/>
      </c>
      <c r="L3279" s="5" t="str">
        <f aca="false">IF(ISBLANK(A3279),"",K3279/$M$1)</f>
        <v/>
      </c>
      <c r="M3279" s="5" t="str">
        <f aca="false">IF(ISBLANK(A3279),"",K3279/($M$1+SUM(K$3:K3278)))</f>
        <v/>
      </c>
      <c r="N3279" s="0" t="str">
        <f aca="false">IF(ISBLANK(A3279),"",IF(H3280=0,NETWORKDAYS($H$3,H3279,holiday!$B$2:$B$10),IF(DAY(H3279)&lt;DAY(H3280),NETWORKDAYS($H$3,H3279,holiday!$B$2:$B$10),0)))</f>
        <v/>
      </c>
      <c r="O3279" s="0" t="str">
        <f aca="false">IF(ISBLANK(A3279),"",SUMIF($A$3:$A3279,O$2,$B$3:$B3279))</f>
        <v/>
      </c>
      <c r="P3279" s="0" t="str">
        <f aca="false">IF(ISBLANK(A3279),"",SUMIF($A$3:$A3279,P$2,$B$3:$B3279))</f>
        <v/>
      </c>
      <c r="Q3279" s="0" t="str">
        <f aca="false">IF(ISBLANK(A3279),"",SUMIF($A$3:$A3279,Q$2,$B$3:$B3279))</f>
        <v/>
      </c>
      <c r="R3279" s="0" t="str">
        <f aca="false">IF(ISBLANK(A3279),"",SUMIF($A$3:$A3279,R$2,$B$3:$B3279))</f>
        <v/>
      </c>
      <c r="T3279" s="9" t="str">
        <f aca="false">IF(ISBLANK(A3279),"",IF($A3279=T$2,$C3279,T3278))</f>
        <v/>
      </c>
      <c r="U3279" s="9" t="str">
        <f aca="false">IF(ISBLANK(A3279),"",IF($A3279=U$2,$C3279,U3278))</f>
        <v/>
      </c>
      <c r="V3279" s="9" t="str">
        <f aca="false">IF(ISBLANK(A3279),"",IF($A3279=V$2,$C3279,V3278))</f>
        <v/>
      </c>
      <c r="W3279" s="9" t="str">
        <f aca="false">IF(ISBLANK(A3279),"",IF($A3279=W$2,$C3279,W3278))</f>
        <v/>
      </c>
    </row>
    <row r="3280" customFormat="false" ht="14.1" hidden="false" customHeight="false" outlineLevel="0" collapsed="false">
      <c r="H3280" s="8" t="n">
        <f aca="false">IF(ISBLANK(D3280),,LEFT(D3280,LEN(D3280)-6)*1)</f>
        <v>0</v>
      </c>
      <c r="I3280" s="9" t="str">
        <f aca="false">IF(ISBLANK(A3280),"",-B3280*C3280)</f>
        <v/>
      </c>
      <c r="J3280" s="9" t="str">
        <f aca="false">IF(ISBLANK(A3280),"",-SUM(I$3:I3280))</f>
        <v/>
      </c>
      <c r="K3280" s="9" t="str">
        <f aca="false">IF(ISBLANK(A3280),"",SUMPRODUCT(O3280:R3280,T3280:W3280)-J3280)</f>
        <v/>
      </c>
      <c r="L3280" s="5" t="str">
        <f aca="false">IF(ISBLANK(A3280),"",K3280/$M$1)</f>
        <v/>
      </c>
      <c r="M3280" s="5" t="str">
        <f aca="false">IF(ISBLANK(A3280),"",K3280/($M$1+SUM(K$3:K3279)))</f>
        <v/>
      </c>
      <c r="N3280" s="0" t="str">
        <f aca="false">IF(ISBLANK(A3280),"",IF(H3281=0,NETWORKDAYS($H$3,H3280,holiday!$B$2:$B$10),IF(DAY(H3280)&lt;DAY(H3281),NETWORKDAYS($H$3,H3280,holiday!$B$2:$B$10),0)))</f>
        <v/>
      </c>
      <c r="O3280" s="0" t="str">
        <f aca="false">IF(ISBLANK(A3280),"",SUMIF($A$3:$A3280,O$2,$B$3:$B3280))</f>
        <v/>
      </c>
      <c r="P3280" s="0" t="str">
        <f aca="false">IF(ISBLANK(A3280),"",SUMIF($A$3:$A3280,P$2,$B$3:$B3280))</f>
        <v/>
      </c>
      <c r="Q3280" s="0" t="str">
        <f aca="false">IF(ISBLANK(A3280),"",SUMIF($A$3:$A3280,Q$2,$B$3:$B3280))</f>
        <v/>
      </c>
      <c r="R3280" s="0" t="str">
        <f aca="false">IF(ISBLANK(A3280),"",SUMIF($A$3:$A3280,R$2,$B$3:$B3280))</f>
        <v/>
      </c>
      <c r="T3280" s="9" t="str">
        <f aca="false">IF(ISBLANK(A3280),"",IF($A3280=T$2,$C3280,T3279))</f>
        <v/>
      </c>
      <c r="U3280" s="9" t="str">
        <f aca="false">IF(ISBLANK(A3280),"",IF($A3280=U$2,$C3280,U3279))</f>
        <v/>
      </c>
      <c r="V3280" s="9" t="str">
        <f aca="false">IF(ISBLANK(A3280),"",IF($A3280=V$2,$C3280,V3279))</f>
        <v/>
      </c>
      <c r="W3280" s="9" t="str">
        <f aca="false">IF(ISBLANK(A3280),"",IF($A3280=W$2,$C3280,W3279))</f>
        <v/>
      </c>
    </row>
    <row r="3281" customFormat="false" ht="14.1" hidden="false" customHeight="false" outlineLevel="0" collapsed="false">
      <c r="H3281" s="8" t="n">
        <f aca="false">IF(ISBLANK(D3281),,LEFT(D3281,LEN(D3281)-6)*1)</f>
        <v>0</v>
      </c>
      <c r="I3281" s="9" t="str">
        <f aca="false">IF(ISBLANK(A3281),"",-B3281*C3281)</f>
        <v/>
      </c>
      <c r="J3281" s="9" t="str">
        <f aca="false">IF(ISBLANK(A3281),"",-SUM(I$3:I3281))</f>
        <v/>
      </c>
      <c r="K3281" s="9" t="str">
        <f aca="false">IF(ISBLANK(A3281),"",SUMPRODUCT(O3281:R3281,T3281:W3281)-J3281)</f>
        <v/>
      </c>
      <c r="L3281" s="5" t="str">
        <f aca="false">IF(ISBLANK(A3281),"",K3281/$M$1)</f>
        <v/>
      </c>
      <c r="M3281" s="5" t="str">
        <f aca="false">IF(ISBLANK(A3281),"",K3281/($M$1+SUM(K$3:K3280)))</f>
        <v/>
      </c>
      <c r="N3281" s="0" t="str">
        <f aca="false">IF(ISBLANK(A3281),"",IF(H3282=0,NETWORKDAYS($H$3,H3281,holiday!$B$2:$B$10),IF(DAY(H3281)&lt;DAY(H3282),NETWORKDAYS($H$3,H3281,holiday!$B$2:$B$10),0)))</f>
        <v/>
      </c>
      <c r="O3281" s="0" t="str">
        <f aca="false">IF(ISBLANK(A3281),"",SUMIF($A$3:$A3281,O$2,$B$3:$B3281))</f>
        <v/>
      </c>
      <c r="P3281" s="0" t="str">
        <f aca="false">IF(ISBLANK(A3281),"",SUMIF($A$3:$A3281,P$2,$B$3:$B3281))</f>
        <v/>
      </c>
      <c r="Q3281" s="0" t="str">
        <f aca="false">IF(ISBLANK(A3281),"",SUMIF($A$3:$A3281,Q$2,$B$3:$B3281))</f>
        <v/>
      </c>
      <c r="R3281" s="0" t="str">
        <f aca="false">IF(ISBLANK(A3281),"",SUMIF($A$3:$A3281,R$2,$B$3:$B3281))</f>
        <v/>
      </c>
      <c r="T3281" s="9" t="str">
        <f aca="false">IF(ISBLANK(A3281),"",IF($A3281=T$2,$C3281,T3280))</f>
        <v/>
      </c>
      <c r="U3281" s="9" t="str">
        <f aca="false">IF(ISBLANK(A3281),"",IF($A3281=U$2,$C3281,U3280))</f>
        <v/>
      </c>
      <c r="V3281" s="9" t="str">
        <f aca="false">IF(ISBLANK(A3281),"",IF($A3281=V$2,$C3281,V3280))</f>
        <v/>
      </c>
      <c r="W3281" s="9" t="str">
        <f aca="false">IF(ISBLANK(A3281),"",IF($A3281=W$2,$C3281,W3280))</f>
        <v/>
      </c>
    </row>
    <row r="3282" customFormat="false" ht="14.1" hidden="false" customHeight="false" outlineLevel="0" collapsed="false">
      <c r="H3282" s="8" t="n">
        <f aca="false">IF(ISBLANK(D3282),,LEFT(D3282,LEN(D3282)-6)*1)</f>
        <v>0</v>
      </c>
      <c r="I3282" s="9" t="str">
        <f aca="false">IF(ISBLANK(A3282),"",-B3282*C3282)</f>
        <v/>
      </c>
      <c r="J3282" s="9" t="str">
        <f aca="false">IF(ISBLANK(A3282),"",-SUM(I$3:I3282))</f>
        <v/>
      </c>
      <c r="K3282" s="9" t="str">
        <f aca="false">IF(ISBLANK(A3282),"",SUMPRODUCT(O3282:R3282,T3282:W3282)-J3282)</f>
        <v/>
      </c>
      <c r="L3282" s="5" t="str">
        <f aca="false">IF(ISBLANK(A3282),"",K3282/$M$1)</f>
        <v/>
      </c>
      <c r="M3282" s="5" t="str">
        <f aca="false">IF(ISBLANK(A3282),"",K3282/($M$1+SUM(K$3:K3281)))</f>
        <v/>
      </c>
      <c r="N3282" s="0" t="str">
        <f aca="false">IF(ISBLANK(A3282),"",IF(H3283=0,NETWORKDAYS($H$3,H3282,holiday!$B$2:$B$10),IF(DAY(H3282)&lt;DAY(H3283),NETWORKDAYS($H$3,H3282,holiday!$B$2:$B$10),0)))</f>
        <v/>
      </c>
      <c r="O3282" s="0" t="str">
        <f aca="false">IF(ISBLANK(A3282),"",SUMIF($A$3:$A3282,O$2,$B$3:$B3282))</f>
        <v/>
      </c>
      <c r="P3282" s="0" t="str">
        <f aca="false">IF(ISBLANK(A3282),"",SUMIF($A$3:$A3282,P$2,$B$3:$B3282))</f>
        <v/>
      </c>
      <c r="Q3282" s="0" t="str">
        <f aca="false">IF(ISBLANK(A3282),"",SUMIF($A$3:$A3282,Q$2,$B$3:$B3282))</f>
        <v/>
      </c>
      <c r="R3282" s="0" t="str">
        <f aca="false">IF(ISBLANK(A3282),"",SUMIF($A$3:$A3282,R$2,$B$3:$B3282))</f>
        <v/>
      </c>
      <c r="T3282" s="9" t="str">
        <f aca="false">IF(ISBLANK(A3282),"",IF($A3282=T$2,$C3282,T3281))</f>
        <v/>
      </c>
      <c r="U3282" s="9" t="str">
        <f aca="false">IF(ISBLANK(A3282),"",IF($A3282=U$2,$C3282,U3281))</f>
        <v/>
      </c>
      <c r="V3282" s="9" t="str">
        <f aca="false">IF(ISBLANK(A3282),"",IF($A3282=V$2,$C3282,V3281))</f>
        <v/>
      </c>
      <c r="W3282" s="9" t="str">
        <f aca="false">IF(ISBLANK(A3282),"",IF($A3282=W$2,$C3282,W3281))</f>
        <v/>
      </c>
    </row>
    <row r="3283" customFormat="false" ht="14.1" hidden="false" customHeight="false" outlineLevel="0" collapsed="false">
      <c r="H3283" s="8" t="n">
        <f aca="false">IF(ISBLANK(D3283),,LEFT(D3283,LEN(D3283)-6)*1)</f>
        <v>0</v>
      </c>
      <c r="I3283" s="9" t="str">
        <f aca="false">IF(ISBLANK(A3283),"",-B3283*C3283)</f>
        <v/>
      </c>
      <c r="J3283" s="9" t="str">
        <f aca="false">IF(ISBLANK(A3283),"",-SUM(I$3:I3283))</f>
        <v/>
      </c>
      <c r="K3283" s="9" t="str">
        <f aca="false">IF(ISBLANK(A3283),"",SUMPRODUCT(O3283:R3283,T3283:W3283)-J3283)</f>
        <v/>
      </c>
      <c r="L3283" s="5" t="str">
        <f aca="false">IF(ISBLANK(A3283),"",K3283/$M$1)</f>
        <v/>
      </c>
      <c r="M3283" s="5" t="str">
        <f aca="false">IF(ISBLANK(A3283),"",K3283/($M$1+SUM(K$3:K3282)))</f>
        <v/>
      </c>
      <c r="N3283" s="0" t="str">
        <f aca="false">IF(ISBLANK(A3283),"",IF(H3284=0,NETWORKDAYS($H$3,H3283,holiday!$B$2:$B$10),IF(DAY(H3283)&lt;DAY(H3284),NETWORKDAYS($H$3,H3283,holiday!$B$2:$B$10),0)))</f>
        <v/>
      </c>
      <c r="O3283" s="0" t="str">
        <f aca="false">IF(ISBLANK(A3283),"",SUMIF($A$3:$A3283,O$2,$B$3:$B3283))</f>
        <v/>
      </c>
      <c r="P3283" s="0" t="str">
        <f aca="false">IF(ISBLANK(A3283),"",SUMIF($A$3:$A3283,P$2,$B$3:$B3283))</f>
        <v/>
      </c>
      <c r="Q3283" s="0" t="str">
        <f aca="false">IF(ISBLANK(A3283),"",SUMIF($A$3:$A3283,Q$2,$B$3:$B3283))</f>
        <v/>
      </c>
      <c r="R3283" s="0" t="str">
        <f aca="false">IF(ISBLANK(A3283),"",SUMIF($A$3:$A3283,R$2,$B$3:$B3283))</f>
        <v/>
      </c>
      <c r="T3283" s="9" t="str">
        <f aca="false">IF(ISBLANK(A3283),"",IF($A3283=T$2,$C3283,T3282))</f>
        <v/>
      </c>
      <c r="U3283" s="9" t="str">
        <f aca="false">IF(ISBLANK(A3283),"",IF($A3283=U$2,$C3283,U3282))</f>
        <v/>
      </c>
      <c r="V3283" s="9" t="str">
        <f aca="false">IF(ISBLANK(A3283),"",IF($A3283=V$2,$C3283,V3282))</f>
        <v/>
      </c>
      <c r="W3283" s="9" t="str">
        <f aca="false">IF(ISBLANK(A3283),"",IF($A3283=W$2,$C3283,W3282))</f>
        <v/>
      </c>
    </row>
    <row r="3284" customFormat="false" ht="14.1" hidden="false" customHeight="false" outlineLevel="0" collapsed="false">
      <c r="H3284" s="8" t="n">
        <f aca="false">IF(ISBLANK(D3284),,LEFT(D3284,LEN(D3284)-6)*1)</f>
        <v>0</v>
      </c>
      <c r="I3284" s="9" t="str">
        <f aca="false">IF(ISBLANK(A3284),"",-B3284*C3284)</f>
        <v/>
      </c>
      <c r="J3284" s="9" t="str">
        <f aca="false">IF(ISBLANK(A3284),"",-SUM(I$3:I3284))</f>
        <v/>
      </c>
      <c r="K3284" s="9" t="str">
        <f aca="false">IF(ISBLANK(A3284),"",SUMPRODUCT(O3284:R3284,T3284:W3284)-J3284)</f>
        <v/>
      </c>
      <c r="L3284" s="5" t="str">
        <f aca="false">IF(ISBLANK(A3284),"",K3284/$M$1)</f>
        <v/>
      </c>
      <c r="M3284" s="5" t="str">
        <f aca="false">IF(ISBLANK(A3284),"",K3284/($M$1+SUM(K$3:K3283)))</f>
        <v/>
      </c>
      <c r="N3284" s="0" t="str">
        <f aca="false">IF(ISBLANK(A3284),"",IF(H3285=0,NETWORKDAYS($H$3,H3284,holiday!$B$2:$B$10),IF(DAY(H3284)&lt;DAY(H3285),NETWORKDAYS($H$3,H3284,holiday!$B$2:$B$10),0)))</f>
        <v/>
      </c>
      <c r="O3284" s="0" t="str">
        <f aca="false">IF(ISBLANK(A3284),"",SUMIF($A$3:$A3284,O$2,$B$3:$B3284))</f>
        <v/>
      </c>
      <c r="P3284" s="0" t="str">
        <f aca="false">IF(ISBLANK(A3284),"",SUMIF($A$3:$A3284,P$2,$B$3:$B3284))</f>
        <v/>
      </c>
      <c r="Q3284" s="0" t="str">
        <f aca="false">IF(ISBLANK(A3284),"",SUMIF($A$3:$A3284,Q$2,$B$3:$B3284))</f>
        <v/>
      </c>
      <c r="R3284" s="0" t="str">
        <f aca="false">IF(ISBLANK(A3284),"",SUMIF($A$3:$A3284,R$2,$B$3:$B3284))</f>
        <v/>
      </c>
      <c r="T3284" s="9" t="str">
        <f aca="false">IF(ISBLANK(A3284),"",IF($A3284=T$2,$C3284,T3283))</f>
        <v/>
      </c>
      <c r="U3284" s="9" t="str">
        <f aca="false">IF(ISBLANK(A3284),"",IF($A3284=U$2,$C3284,U3283))</f>
        <v/>
      </c>
      <c r="V3284" s="9" t="str">
        <f aca="false">IF(ISBLANK(A3284),"",IF($A3284=V$2,$C3284,V3283))</f>
        <v/>
      </c>
      <c r="W3284" s="9" t="str">
        <f aca="false">IF(ISBLANK(A3284),"",IF($A3284=W$2,$C3284,W3283))</f>
        <v/>
      </c>
    </row>
    <row r="3285" customFormat="false" ht="14.1" hidden="false" customHeight="false" outlineLevel="0" collapsed="false">
      <c r="H3285" s="8" t="n">
        <f aca="false">IF(ISBLANK(D3285),,LEFT(D3285,LEN(D3285)-6)*1)</f>
        <v>0</v>
      </c>
      <c r="I3285" s="9" t="str">
        <f aca="false">IF(ISBLANK(A3285),"",-B3285*C3285)</f>
        <v/>
      </c>
      <c r="J3285" s="9" t="str">
        <f aca="false">IF(ISBLANK(A3285),"",-SUM(I$3:I3285))</f>
        <v/>
      </c>
      <c r="K3285" s="9" t="str">
        <f aca="false">IF(ISBLANK(A3285),"",SUMPRODUCT(O3285:R3285,T3285:W3285)-J3285)</f>
        <v/>
      </c>
      <c r="L3285" s="5" t="str">
        <f aca="false">IF(ISBLANK(A3285),"",K3285/$M$1)</f>
        <v/>
      </c>
      <c r="M3285" s="5" t="str">
        <f aca="false">IF(ISBLANK(A3285),"",K3285/($M$1+SUM(K$3:K3284)))</f>
        <v/>
      </c>
      <c r="N3285" s="0" t="str">
        <f aca="false">IF(ISBLANK(A3285),"",IF(H3286=0,NETWORKDAYS($H$3,H3285,holiday!$B$2:$B$10),IF(DAY(H3285)&lt;DAY(H3286),NETWORKDAYS($H$3,H3285,holiday!$B$2:$B$10),0)))</f>
        <v/>
      </c>
      <c r="O3285" s="0" t="str">
        <f aca="false">IF(ISBLANK(A3285),"",SUMIF($A$3:$A3285,O$2,$B$3:$B3285))</f>
        <v/>
      </c>
      <c r="P3285" s="0" t="str">
        <f aca="false">IF(ISBLANK(A3285),"",SUMIF($A$3:$A3285,P$2,$B$3:$B3285))</f>
        <v/>
      </c>
      <c r="Q3285" s="0" t="str">
        <f aca="false">IF(ISBLANK(A3285),"",SUMIF($A$3:$A3285,Q$2,$B$3:$B3285))</f>
        <v/>
      </c>
      <c r="R3285" s="0" t="str">
        <f aca="false">IF(ISBLANK(A3285),"",SUMIF($A$3:$A3285,R$2,$B$3:$B3285))</f>
        <v/>
      </c>
      <c r="T3285" s="9" t="str">
        <f aca="false">IF(ISBLANK(A3285),"",IF($A3285=T$2,$C3285,T3284))</f>
        <v/>
      </c>
      <c r="U3285" s="9" t="str">
        <f aca="false">IF(ISBLANK(A3285),"",IF($A3285=U$2,$C3285,U3284))</f>
        <v/>
      </c>
      <c r="V3285" s="9" t="str">
        <f aca="false">IF(ISBLANK(A3285),"",IF($A3285=V$2,$C3285,V3284))</f>
        <v/>
      </c>
      <c r="W3285" s="9" t="str">
        <f aca="false">IF(ISBLANK(A3285),"",IF($A3285=W$2,$C3285,W3284))</f>
        <v/>
      </c>
    </row>
    <row r="3286" customFormat="false" ht="14.1" hidden="false" customHeight="false" outlineLevel="0" collapsed="false">
      <c r="H3286" s="8" t="n">
        <f aca="false">IF(ISBLANK(D3286),,LEFT(D3286,LEN(D3286)-6)*1)</f>
        <v>0</v>
      </c>
      <c r="I3286" s="9" t="str">
        <f aca="false">IF(ISBLANK(A3286),"",-B3286*C3286)</f>
        <v/>
      </c>
      <c r="J3286" s="9" t="str">
        <f aca="false">IF(ISBLANK(A3286),"",-SUM(I$3:I3286))</f>
        <v/>
      </c>
      <c r="K3286" s="9" t="str">
        <f aca="false">IF(ISBLANK(A3286),"",SUMPRODUCT(O3286:R3286,T3286:W3286)-J3286)</f>
        <v/>
      </c>
      <c r="L3286" s="5" t="str">
        <f aca="false">IF(ISBLANK(A3286),"",K3286/$M$1)</f>
        <v/>
      </c>
      <c r="M3286" s="5" t="str">
        <f aca="false">IF(ISBLANK(A3286),"",K3286/($M$1+SUM(K$3:K3285)))</f>
        <v/>
      </c>
      <c r="N3286" s="0" t="str">
        <f aca="false">IF(ISBLANK(A3286),"",IF(H3287=0,NETWORKDAYS($H$3,H3286,holiday!$B$2:$B$10),IF(DAY(H3286)&lt;DAY(H3287),NETWORKDAYS($H$3,H3286,holiday!$B$2:$B$10),0)))</f>
        <v/>
      </c>
      <c r="O3286" s="0" t="str">
        <f aca="false">IF(ISBLANK(A3286),"",SUMIF($A$3:$A3286,O$2,$B$3:$B3286))</f>
        <v/>
      </c>
      <c r="P3286" s="0" t="str">
        <f aca="false">IF(ISBLANK(A3286),"",SUMIF($A$3:$A3286,P$2,$B$3:$B3286))</f>
        <v/>
      </c>
      <c r="Q3286" s="0" t="str">
        <f aca="false">IF(ISBLANK(A3286),"",SUMIF($A$3:$A3286,Q$2,$B$3:$B3286))</f>
        <v/>
      </c>
      <c r="R3286" s="0" t="str">
        <f aca="false">IF(ISBLANK(A3286),"",SUMIF($A$3:$A3286,R$2,$B$3:$B3286))</f>
        <v/>
      </c>
      <c r="T3286" s="9" t="str">
        <f aca="false">IF(ISBLANK(A3286),"",IF($A3286=T$2,$C3286,T3285))</f>
        <v/>
      </c>
      <c r="U3286" s="9" t="str">
        <f aca="false">IF(ISBLANK(A3286),"",IF($A3286=U$2,$C3286,U3285))</f>
        <v/>
      </c>
      <c r="V3286" s="9" t="str">
        <f aca="false">IF(ISBLANK(A3286),"",IF($A3286=V$2,$C3286,V3285))</f>
        <v/>
      </c>
      <c r="W3286" s="9" t="str">
        <f aca="false">IF(ISBLANK(A3286),"",IF($A3286=W$2,$C3286,W3285))</f>
        <v/>
      </c>
    </row>
    <row r="3287" customFormat="false" ht="14.1" hidden="false" customHeight="false" outlineLevel="0" collapsed="false">
      <c r="H3287" s="8" t="n">
        <f aca="false">IF(ISBLANK(D3287),,LEFT(D3287,LEN(D3287)-6)*1)</f>
        <v>0</v>
      </c>
      <c r="I3287" s="9" t="str">
        <f aca="false">IF(ISBLANK(A3287),"",-B3287*C3287)</f>
        <v/>
      </c>
      <c r="J3287" s="9" t="str">
        <f aca="false">IF(ISBLANK(A3287),"",-SUM(I$3:I3287))</f>
        <v/>
      </c>
      <c r="K3287" s="9" t="str">
        <f aca="false">IF(ISBLANK(A3287),"",SUMPRODUCT(O3287:R3287,T3287:W3287)-J3287)</f>
        <v/>
      </c>
      <c r="L3287" s="5" t="str">
        <f aca="false">IF(ISBLANK(A3287),"",K3287/$M$1)</f>
        <v/>
      </c>
      <c r="M3287" s="5" t="str">
        <f aca="false">IF(ISBLANK(A3287),"",K3287/($M$1+SUM(K$3:K3286)))</f>
        <v/>
      </c>
      <c r="N3287" s="0" t="str">
        <f aca="false">IF(ISBLANK(A3287),"",IF(H3288=0,NETWORKDAYS($H$3,H3287,holiday!$B$2:$B$10),IF(DAY(H3287)&lt;DAY(H3288),NETWORKDAYS($H$3,H3287,holiday!$B$2:$B$10),0)))</f>
        <v/>
      </c>
      <c r="O3287" s="0" t="str">
        <f aca="false">IF(ISBLANK(A3287),"",SUMIF($A$3:$A3287,O$2,$B$3:$B3287))</f>
        <v/>
      </c>
      <c r="P3287" s="0" t="str">
        <f aca="false">IF(ISBLANK(A3287),"",SUMIF($A$3:$A3287,P$2,$B$3:$B3287))</f>
        <v/>
      </c>
      <c r="Q3287" s="0" t="str">
        <f aca="false">IF(ISBLANK(A3287),"",SUMIF($A$3:$A3287,Q$2,$B$3:$B3287))</f>
        <v/>
      </c>
      <c r="R3287" s="0" t="str">
        <f aca="false">IF(ISBLANK(A3287),"",SUMIF($A$3:$A3287,R$2,$B$3:$B3287))</f>
        <v/>
      </c>
      <c r="T3287" s="9" t="str">
        <f aca="false">IF(ISBLANK(A3287),"",IF($A3287=T$2,$C3287,T3286))</f>
        <v/>
      </c>
      <c r="U3287" s="9" t="str">
        <f aca="false">IF(ISBLANK(A3287),"",IF($A3287=U$2,$C3287,U3286))</f>
        <v/>
      </c>
      <c r="V3287" s="9" t="str">
        <f aca="false">IF(ISBLANK(A3287),"",IF($A3287=V$2,$C3287,V3286))</f>
        <v/>
      </c>
      <c r="W3287" s="9" t="str">
        <f aca="false">IF(ISBLANK(A3287),"",IF($A3287=W$2,$C3287,W3286))</f>
        <v/>
      </c>
    </row>
    <row r="3288" customFormat="false" ht="14.1" hidden="false" customHeight="false" outlineLevel="0" collapsed="false">
      <c r="H3288" s="8" t="n">
        <f aca="false">IF(ISBLANK(D3288),,LEFT(D3288,LEN(D3288)-6)*1)</f>
        <v>0</v>
      </c>
      <c r="I3288" s="9" t="str">
        <f aca="false">IF(ISBLANK(A3288),"",-B3288*C3288)</f>
        <v/>
      </c>
      <c r="J3288" s="9" t="str">
        <f aca="false">IF(ISBLANK(A3288),"",-SUM(I$3:I3288))</f>
        <v/>
      </c>
      <c r="K3288" s="9" t="str">
        <f aca="false">IF(ISBLANK(A3288),"",SUMPRODUCT(O3288:R3288,T3288:W3288)-J3288)</f>
        <v/>
      </c>
      <c r="L3288" s="5" t="str">
        <f aca="false">IF(ISBLANK(A3288),"",K3288/$M$1)</f>
        <v/>
      </c>
      <c r="M3288" s="5" t="str">
        <f aca="false">IF(ISBLANK(A3288),"",K3288/($M$1+SUM(K$3:K3287)))</f>
        <v/>
      </c>
      <c r="N3288" s="0" t="str">
        <f aca="false">IF(ISBLANK(A3288),"",IF(H3289=0,NETWORKDAYS($H$3,H3288,holiday!$B$2:$B$10),IF(DAY(H3288)&lt;DAY(H3289),NETWORKDAYS($H$3,H3288,holiday!$B$2:$B$10),0)))</f>
        <v/>
      </c>
      <c r="O3288" s="0" t="str">
        <f aca="false">IF(ISBLANK(A3288),"",SUMIF($A$3:$A3288,O$2,$B$3:$B3288))</f>
        <v/>
      </c>
      <c r="P3288" s="0" t="str">
        <f aca="false">IF(ISBLANK(A3288),"",SUMIF($A$3:$A3288,P$2,$B$3:$B3288))</f>
        <v/>
      </c>
      <c r="Q3288" s="0" t="str">
        <f aca="false">IF(ISBLANK(A3288),"",SUMIF($A$3:$A3288,Q$2,$B$3:$B3288))</f>
        <v/>
      </c>
      <c r="R3288" s="0" t="str">
        <f aca="false">IF(ISBLANK(A3288),"",SUMIF($A$3:$A3288,R$2,$B$3:$B3288))</f>
        <v/>
      </c>
      <c r="T3288" s="9" t="str">
        <f aca="false">IF(ISBLANK(A3288),"",IF($A3288=T$2,$C3288,T3287))</f>
        <v/>
      </c>
      <c r="U3288" s="9" t="str">
        <f aca="false">IF(ISBLANK(A3288),"",IF($A3288=U$2,$C3288,U3287))</f>
        <v/>
      </c>
      <c r="V3288" s="9" t="str">
        <f aca="false">IF(ISBLANK(A3288),"",IF($A3288=V$2,$C3288,V3287))</f>
        <v/>
      </c>
      <c r="W3288" s="9" t="str">
        <f aca="false">IF(ISBLANK(A3288),"",IF($A3288=W$2,$C3288,W3287))</f>
        <v/>
      </c>
    </row>
    <row r="3289" customFormat="false" ht="14.1" hidden="false" customHeight="false" outlineLevel="0" collapsed="false">
      <c r="H3289" s="8" t="n">
        <f aca="false">IF(ISBLANK(D3289),,LEFT(D3289,LEN(D3289)-6)*1)</f>
        <v>0</v>
      </c>
      <c r="I3289" s="9" t="str">
        <f aca="false">IF(ISBLANK(A3289),"",-B3289*C3289)</f>
        <v/>
      </c>
      <c r="J3289" s="9" t="str">
        <f aca="false">IF(ISBLANK(A3289),"",-SUM(I$3:I3289))</f>
        <v/>
      </c>
      <c r="K3289" s="9" t="str">
        <f aca="false">IF(ISBLANK(A3289),"",SUMPRODUCT(O3289:R3289,T3289:W3289)-J3289)</f>
        <v/>
      </c>
      <c r="L3289" s="5" t="str">
        <f aca="false">IF(ISBLANK(A3289),"",K3289/$M$1)</f>
        <v/>
      </c>
      <c r="M3289" s="5" t="str">
        <f aca="false">IF(ISBLANK(A3289),"",K3289/($M$1+SUM(K$3:K3288)))</f>
        <v/>
      </c>
      <c r="N3289" s="0" t="str">
        <f aca="false">IF(ISBLANK(A3289),"",IF(H3290=0,NETWORKDAYS($H$3,H3289,holiday!$B$2:$B$10),IF(DAY(H3289)&lt;DAY(H3290),NETWORKDAYS($H$3,H3289,holiday!$B$2:$B$10),0)))</f>
        <v/>
      </c>
      <c r="O3289" s="0" t="str">
        <f aca="false">IF(ISBLANK(A3289),"",SUMIF($A$3:$A3289,O$2,$B$3:$B3289))</f>
        <v/>
      </c>
      <c r="P3289" s="0" t="str">
        <f aca="false">IF(ISBLANK(A3289),"",SUMIF($A$3:$A3289,P$2,$B$3:$B3289))</f>
        <v/>
      </c>
      <c r="Q3289" s="0" t="str">
        <f aca="false">IF(ISBLANK(A3289),"",SUMIF($A$3:$A3289,Q$2,$B$3:$B3289))</f>
        <v/>
      </c>
      <c r="R3289" s="0" t="str">
        <f aca="false">IF(ISBLANK(A3289),"",SUMIF($A$3:$A3289,R$2,$B$3:$B3289))</f>
        <v/>
      </c>
      <c r="T3289" s="9" t="str">
        <f aca="false">IF(ISBLANK(A3289),"",IF($A3289=T$2,$C3289,T3288))</f>
        <v/>
      </c>
      <c r="U3289" s="9" t="str">
        <f aca="false">IF(ISBLANK(A3289),"",IF($A3289=U$2,$C3289,U3288))</f>
        <v/>
      </c>
      <c r="V3289" s="9" t="str">
        <f aca="false">IF(ISBLANK(A3289),"",IF($A3289=V$2,$C3289,V3288))</f>
        <v/>
      </c>
      <c r="W3289" s="9" t="str">
        <f aca="false">IF(ISBLANK(A3289),"",IF($A3289=W$2,$C3289,W3288))</f>
        <v/>
      </c>
    </row>
    <row r="3290" customFormat="false" ht="14.1" hidden="false" customHeight="false" outlineLevel="0" collapsed="false">
      <c r="H3290" s="8" t="n">
        <f aca="false">IF(ISBLANK(D3290),,LEFT(D3290,LEN(D3290)-6)*1)</f>
        <v>0</v>
      </c>
      <c r="I3290" s="9" t="str">
        <f aca="false">IF(ISBLANK(A3290),"",-B3290*C3290)</f>
        <v/>
      </c>
      <c r="J3290" s="9" t="str">
        <f aca="false">IF(ISBLANK(A3290),"",-SUM(I$3:I3290))</f>
        <v/>
      </c>
      <c r="K3290" s="9" t="str">
        <f aca="false">IF(ISBLANK(A3290),"",SUMPRODUCT(O3290:R3290,T3290:W3290)-J3290)</f>
        <v/>
      </c>
      <c r="L3290" s="5" t="str">
        <f aca="false">IF(ISBLANK(A3290),"",K3290/$M$1)</f>
        <v/>
      </c>
      <c r="M3290" s="5" t="str">
        <f aca="false">IF(ISBLANK(A3290),"",K3290/($M$1+SUM(K$3:K3289)))</f>
        <v/>
      </c>
      <c r="N3290" s="0" t="str">
        <f aca="false">IF(ISBLANK(A3290),"",IF(H3291=0,NETWORKDAYS($H$3,H3290,holiday!$B$2:$B$10),IF(DAY(H3290)&lt;DAY(H3291),NETWORKDAYS($H$3,H3290,holiday!$B$2:$B$10),0)))</f>
        <v/>
      </c>
      <c r="O3290" s="0" t="str">
        <f aca="false">IF(ISBLANK(A3290),"",SUMIF($A$3:$A3290,O$2,$B$3:$B3290))</f>
        <v/>
      </c>
      <c r="P3290" s="0" t="str">
        <f aca="false">IF(ISBLANK(A3290),"",SUMIF($A$3:$A3290,P$2,$B$3:$B3290))</f>
        <v/>
      </c>
      <c r="Q3290" s="0" t="str">
        <f aca="false">IF(ISBLANK(A3290),"",SUMIF($A$3:$A3290,Q$2,$B$3:$B3290))</f>
        <v/>
      </c>
      <c r="R3290" s="0" t="str">
        <f aca="false">IF(ISBLANK(A3290),"",SUMIF($A$3:$A3290,R$2,$B$3:$B3290))</f>
        <v/>
      </c>
      <c r="T3290" s="9" t="str">
        <f aca="false">IF(ISBLANK(A3290),"",IF($A3290=T$2,$C3290,T3289))</f>
        <v/>
      </c>
      <c r="U3290" s="9" t="str">
        <f aca="false">IF(ISBLANK(A3290),"",IF($A3290=U$2,$C3290,U3289))</f>
        <v/>
      </c>
      <c r="V3290" s="9" t="str">
        <f aca="false">IF(ISBLANK(A3290),"",IF($A3290=V$2,$C3290,V3289))</f>
        <v/>
      </c>
      <c r="W3290" s="9" t="str">
        <f aca="false">IF(ISBLANK(A3290),"",IF($A3290=W$2,$C3290,W3289))</f>
        <v/>
      </c>
    </row>
    <row r="3291" customFormat="false" ht="14.1" hidden="false" customHeight="false" outlineLevel="0" collapsed="false">
      <c r="H3291" s="8" t="n">
        <f aca="false">IF(ISBLANK(D3291),,LEFT(D3291,LEN(D3291)-6)*1)</f>
        <v>0</v>
      </c>
      <c r="I3291" s="9" t="str">
        <f aca="false">IF(ISBLANK(A3291),"",-B3291*C3291)</f>
        <v/>
      </c>
      <c r="J3291" s="9" t="str">
        <f aca="false">IF(ISBLANK(A3291),"",-SUM(I$3:I3291))</f>
        <v/>
      </c>
      <c r="K3291" s="9" t="str">
        <f aca="false">IF(ISBLANK(A3291),"",SUMPRODUCT(O3291:R3291,T3291:W3291)-J3291)</f>
        <v/>
      </c>
      <c r="L3291" s="5" t="str">
        <f aca="false">IF(ISBLANK(A3291),"",K3291/$M$1)</f>
        <v/>
      </c>
      <c r="M3291" s="5" t="str">
        <f aca="false">IF(ISBLANK(A3291),"",K3291/($M$1+SUM(K$3:K3290)))</f>
        <v/>
      </c>
      <c r="N3291" s="0" t="str">
        <f aca="false">IF(ISBLANK(A3291),"",IF(H3292=0,NETWORKDAYS($H$3,H3291,holiday!$B$2:$B$10),IF(DAY(H3291)&lt;DAY(H3292),NETWORKDAYS($H$3,H3291,holiday!$B$2:$B$10),0)))</f>
        <v/>
      </c>
      <c r="O3291" s="0" t="str">
        <f aca="false">IF(ISBLANK(A3291),"",SUMIF($A$3:$A3291,O$2,$B$3:$B3291))</f>
        <v/>
      </c>
      <c r="P3291" s="0" t="str">
        <f aca="false">IF(ISBLANK(A3291),"",SUMIF($A$3:$A3291,P$2,$B$3:$B3291))</f>
        <v/>
      </c>
      <c r="Q3291" s="0" t="str">
        <f aca="false">IF(ISBLANK(A3291),"",SUMIF($A$3:$A3291,Q$2,$B$3:$B3291))</f>
        <v/>
      </c>
      <c r="R3291" s="0" t="str">
        <f aca="false">IF(ISBLANK(A3291),"",SUMIF($A$3:$A3291,R$2,$B$3:$B3291))</f>
        <v/>
      </c>
      <c r="T3291" s="9" t="str">
        <f aca="false">IF(ISBLANK(A3291),"",IF($A3291=T$2,$C3291,T3290))</f>
        <v/>
      </c>
      <c r="U3291" s="9" t="str">
        <f aca="false">IF(ISBLANK(A3291),"",IF($A3291=U$2,$C3291,U3290))</f>
        <v/>
      </c>
      <c r="V3291" s="9" t="str">
        <f aca="false">IF(ISBLANK(A3291),"",IF($A3291=V$2,$C3291,V3290))</f>
        <v/>
      </c>
      <c r="W3291" s="9" t="str">
        <f aca="false">IF(ISBLANK(A3291),"",IF($A3291=W$2,$C3291,W3290))</f>
        <v/>
      </c>
    </row>
    <row r="3292" customFormat="false" ht="14.1" hidden="false" customHeight="false" outlineLevel="0" collapsed="false">
      <c r="H3292" s="8" t="n">
        <f aca="false">IF(ISBLANK(D3292),,LEFT(D3292,LEN(D3292)-6)*1)</f>
        <v>0</v>
      </c>
      <c r="I3292" s="9" t="str">
        <f aca="false">IF(ISBLANK(A3292),"",-B3292*C3292)</f>
        <v/>
      </c>
      <c r="J3292" s="9" t="str">
        <f aca="false">IF(ISBLANK(A3292),"",-SUM(I$3:I3292))</f>
        <v/>
      </c>
      <c r="K3292" s="9" t="str">
        <f aca="false">IF(ISBLANK(A3292),"",SUMPRODUCT(O3292:R3292,T3292:W3292)-J3292)</f>
        <v/>
      </c>
      <c r="L3292" s="5" t="str">
        <f aca="false">IF(ISBLANK(A3292),"",K3292/$M$1)</f>
        <v/>
      </c>
      <c r="M3292" s="5" t="str">
        <f aca="false">IF(ISBLANK(A3292),"",K3292/($M$1+SUM(K$3:K3291)))</f>
        <v/>
      </c>
      <c r="N3292" s="0" t="str">
        <f aca="false">IF(ISBLANK(A3292),"",IF(H3293=0,NETWORKDAYS($H$3,H3292,holiday!$B$2:$B$10),IF(DAY(H3292)&lt;DAY(H3293),NETWORKDAYS($H$3,H3292,holiday!$B$2:$B$10),0)))</f>
        <v/>
      </c>
      <c r="O3292" s="0" t="str">
        <f aca="false">IF(ISBLANK(A3292),"",SUMIF($A$3:$A3292,O$2,$B$3:$B3292))</f>
        <v/>
      </c>
      <c r="P3292" s="0" t="str">
        <f aca="false">IF(ISBLANK(A3292),"",SUMIF($A$3:$A3292,P$2,$B$3:$B3292))</f>
        <v/>
      </c>
      <c r="Q3292" s="0" t="str">
        <f aca="false">IF(ISBLANK(A3292),"",SUMIF($A$3:$A3292,Q$2,$B$3:$B3292))</f>
        <v/>
      </c>
      <c r="R3292" s="0" t="str">
        <f aca="false">IF(ISBLANK(A3292),"",SUMIF($A$3:$A3292,R$2,$B$3:$B3292))</f>
        <v/>
      </c>
      <c r="T3292" s="9" t="str">
        <f aca="false">IF(ISBLANK(A3292),"",IF($A3292=T$2,$C3292,T3291))</f>
        <v/>
      </c>
      <c r="U3292" s="9" t="str">
        <f aca="false">IF(ISBLANK(A3292),"",IF($A3292=U$2,$C3292,U3291))</f>
        <v/>
      </c>
      <c r="V3292" s="9" t="str">
        <f aca="false">IF(ISBLANK(A3292),"",IF($A3292=V$2,$C3292,V3291))</f>
        <v/>
      </c>
      <c r="W3292" s="9" t="str">
        <f aca="false">IF(ISBLANK(A3292),"",IF($A3292=W$2,$C3292,W3291))</f>
        <v/>
      </c>
    </row>
    <row r="3293" customFormat="false" ht="14.1" hidden="false" customHeight="false" outlineLevel="0" collapsed="false">
      <c r="H3293" s="8" t="n">
        <f aca="false">IF(ISBLANK(D3293),,LEFT(D3293,LEN(D3293)-6)*1)</f>
        <v>0</v>
      </c>
      <c r="I3293" s="9" t="str">
        <f aca="false">IF(ISBLANK(A3293),"",-B3293*C3293)</f>
        <v/>
      </c>
      <c r="J3293" s="9" t="str">
        <f aca="false">IF(ISBLANK(A3293),"",-SUM(I$3:I3293))</f>
        <v/>
      </c>
      <c r="K3293" s="9" t="str">
        <f aca="false">IF(ISBLANK(A3293),"",SUMPRODUCT(O3293:R3293,T3293:W3293)-J3293)</f>
        <v/>
      </c>
      <c r="L3293" s="5" t="str">
        <f aca="false">IF(ISBLANK(A3293),"",K3293/$M$1)</f>
        <v/>
      </c>
      <c r="M3293" s="5" t="str">
        <f aca="false">IF(ISBLANK(A3293),"",K3293/($M$1+SUM(K$3:K3292)))</f>
        <v/>
      </c>
      <c r="N3293" s="0" t="str">
        <f aca="false">IF(ISBLANK(A3293),"",IF(H3294=0,NETWORKDAYS($H$3,H3293,holiday!$B$2:$B$10),IF(DAY(H3293)&lt;DAY(H3294),NETWORKDAYS($H$3,H3293,holiday!$B$2:$B$10),0)))</f>
        <v/>
      </c>
      <c r="O3293" s="0" t="str">
        <f aca="false">IF(ISBLANK(A3293),"",SUMIF($A$3:$A3293,O$2,$B$3:$B3293))</f>
        <v/>
      </c>
      <c r="P3293" s="0" t="str">
        <f aca="false">IF(ISBLANK(A3293),"",SUMIF($A$3:$A3293,P$2,$B$3:$B3293))</f>
        <v/>
      </c>
      <c r="Q3293" s="0" t="str">
        <f aca="false">IF(ISBLANK(A3293),"",SUMIF($A$3:$A3293,Q$2,$B$3:$B3293))</f>
        <v/>
      </c>
      <c r="R3293" s="0" t="str">
        <f aca="false">IF(ISBLANK(A3293),"",SUMIF($A$3:$A3293,R$2,$B$3:$B3293))</f>
        <v/>
      </c>
      <c r="T3293" s="9" t="str">
        <f aca="false">IF(ISBLANK(A3293),"",IF($A3293=T$2,$C3293,T3292))</f>
        <v/>
      </c>
      <c r="U3293" s="9" t="str">
        <f aca="false">IF(ISBLANK(A3293),"",IF($A3293=U$2,$C3293,U3292))</f>
        <v/>
      </c>
      <c r="V3293" s="9" t="str">
        <f aca="false">IF(ISBLANK(A3293),"",IF($A3293=V$2,$C3293,V3292))</f>
        <v/>
      </c>
      <c r="W3293" s="9" t="str">
        <f aca="false">IF(ISBLANK(A3293),"",IF($A3293=W$2,$C3293,W3292))</f>
        <v/>
      </c>
    </row>
    <row r="3294" customFormat="false" ht="14.1" hidden="false" customHeight="false" outlineLevel="0" collapsed="false">
      <c r="H3294" s="8" t="n">
        <f aca="false">IF(ISBLANK(D3294),,LEFT(D3294,LEN(D3294)-6)*1)</f>
        <v>0</v>
      </c>
      <c r="I3294" s="9" t="str">
        <f aca="false">IF(ISBLANK(A3294),"",-B3294*C3294)</f>
        <v/>
      </c>
      <c r="J3294" s="9" t="str">
        <f aca="false">IF(ISBLANK(A3294),"",-SUM(I$3:I3294))</f>
        <v/>
      </c>
      <c r="K3294" s="9" t="str">
        <f aca="false">IF(ISBLANK(A3294),"",SUMPRODUCT(O3294:R3294,T3294:W3294)-J3294)</f>
        <v/>
      </c>
      <c r="L3294" s="5" t="str">
        <f aca="false">IF(ISBLANK(A3294),"",K3294/$M$1)</f>
        <v/>
      </c>
      <c r="M3294" s="5" t="str">
        <f aca="false">IF(ISBLANK(A3294),"",K3294/($M$1+SUM(K$3:K3293)))</f>
        <v/>
      </c>
      <c r="N3294" s="0" t="str">
        <f aca="false">IF(ISBLANK(A3294),"",IF(H3295=0,NETWORKDAYS($H$3,H3294,holiday!$B$2:$B$10),IF(DAY(H3294)&lt;DAY(H3295),NETWORKDAYS($H$3,H3294,holiday!$B$2:$B$10),0)))</f>
        <v/>
      </c>
      <c r="O3294" s="0" t="str">
        <f aca="false">IF(ISBLANK(A3294),"",SUMIF($A$3:$A3294,O$2,$B$3:$B3294))</f>
        <v/>
      </c>
      <c r="P3294" s="0" t="str">
        <f aca="false">IF(ISBLANK(A3294),"",SUMIF($A$3:$A3294,P$2,$B$3:$B3294))</f>
        <v/>
      </c>
      <c r="Q3294" s="0" t="str">
        <f aca="false">IF(ISBLANK(A3294),"",SUMIF($A$3:$A3294,Q$2,$B$3:$B3294))</f>
        <v/>
      </c>
      <c r="R3294" s="0" t="str">
        <f aca="false">IF(ISBLANK(A3294),"",SUMIF($A$3:$A3294,R$2,$B$3:$B3294))</f>
        <v/>
      </c>
      <c r="T3294" s="9" t="str">
        <f aca="false">IF(ISBLANK(A3294),"",IF($A3294=T$2,$C3294,T3293))</f>
        <v/>
      </c>
      <c r="U3294" s="9" t="str">
        <f aca="false">IF(ISBLANK(A3294),"",IF($A3294=U$2,$C3294,U3293))</f>
        <v/>
      </c>
      <c r="V3294" s="9" t="str">
        <f aca="false">IF(ISBLANK(A3294),"",IF($A3294=V$2,$C3294,V3293))</f>
        <v/>
      </c>
      <c r="W3294" s="9" t="str">
        <f aca="false">IF(ISBLANK(A3294),"",IF($A3294=W$2,$C3294,W3293))</f>
        <v/>
      </c>
    </row>
    <row r="3295" customFormat="false" ht="14.1" hidden="false" customHeight="false" outlineLevel="0" collapsed="false">
      <c r="H3295" s="8" t="n">
        <f aca="false">IF(ISBLANK(D3295),,LEFT(D3295,LEN(D3295)-6)*1)</f>
        <v>0</v>
      </c>
      <c r="I3295" s="9" t="str">
        <f aca="false">IF(ISBLANK(A3295),"",-B3295*C3295)</f>
        <v/>
      </c>
      <c r="J3295" s="9" t="str">
        <f aca="false">IF(ISBLANK(A3295),"",-SUM(I$3:I3295))</f>
        <v/>
      </c>
      <c r="K3295" s="9" t="str">
        <f aca="false">IF(ISBLANK(A3295),"",SUMPRODUCT(O3295:R3295,T3295:W3295)-J3295)</f>
        <v/>
      </c>
      <c r="L3295" s="5" t="str">
        <f aca="false">IF(ISBLANK(A3295),"",K3295/$M$1)</f>
        <v/>
      </c>
      <c r="M3295" s="5" t="str">
        <f aca="false">IF(ISBLANK(A3295),"",K3295/($M$1+SUM(K$3:K3294)))</f>
        <v/>
      </c>
      <c r="N3295" s="0" t="str">
        <f aca="false">IF(ISBLANK(A3295),"",IF(H3296=0,NETWORKDAYS($H$3,H3295,holiday!$B$2:$B$10),IF(DAY(H3295)&lt;DAY(H3296),NETWORKDAYS($H$3,H3295,holiday!$B$2:$B$10),0)))</f>
        <v/>
      </c>
      <c r="O3295" s="0" t="str">
        <f aca="false">IF(ISBLANK(A3295),"",SUMIF($A$3:$A3295,O$2,$B$3:$B3295))</f>
        <v/>
      </c>
      <c r="P3295" s="0" t="str">
        <f aca="false">IF(ISBLANK(A3295),"",SUMIF($A$3:$A3295,P$2,$B$3:$B3295))</f>
        <v/>
      </c>
      <c r="Q3295" s="0" t="str">
        <f aca="false">IF(ISBLANK(A3295),"",SUMIF($A$3:$A3295,Q$2,$B$3:$B3295))</f>
        <v/>
      </c>
      <c r="R3295" s="0" t="str">
        <f aca="false">IF(ISBLANK(A3295),"",SUMIF($A$3:$A3295,R$2,$B$3:$B3295))</f>
        <v/>
      </c>
      <c r="T3295" s="9" t="str">
        <f aca="false">IF(ISBLANK(A3295),"",IF($A3295=T$2,$C3295,T3294))</f>
        <v/>
      </c>
      <c r="U3295" s="9" t="str">
        <f aca="false">IF(ISBLANK(A3295),"",IF($A3295=U$2,$C3295,U3294))</f>
        <v/>
      </c>
      <c r="V3295" s="9" t="str">
        <f aca="false">IF(ISBLANK(A3295),"",IF($A3295=V$2,$C3295,V3294))</f>
        <v/>
      </c>
      <c r="W3295" s="9" t="str">
        <f aca="false">IF(ISBLANK(A3295),"",IF($A3295=W$2,$C3295,W3294))</f>
        <v/>
      </c>
    </row>
    <row r="3296" customFormat="false" ht="14.1" hidden="false" customHeight="false" outlineLevel="0" collapsed="false">
      <c r="H3296" s="8" t="n">
        <f aca="false">IF(ISBLANK(D3296),,LEFT(D3296,LEN(D3296)-6)*1)</f>
        <v>0</v>
      </c>
      <c r="I3296" s="9" t="str">
        <f aca="false">IF(ISBLANK(A3296),"",-B3296*C3296)</f>
        <v/>
      </c>
      <c r="J3296" s="9" t="str">
        <f aca="false">IF(ISBLANK(A3296),"",-SUM(I$3:I3296))</f>
        <v/>
      </c>
      <c r="K3296" s="9" t="str">
        <f aca="false">IF(ISBLANK(A3296),"",SUMPRODUCT(O3296:R3296,T3296:W3296)-J3296)</f>
        <v/>
      </c>
      <c r="L3296" s="5" t="str">
        <f aca="false">IF(ISBLANK(A3296),"",K3296/$M$1)</f>
        <v/>
      </c>
      <c r="M3296" s="5" t="str">
        <f aca="false">IF(ISBLANK(A3296),"",K3296/($M$1+SUM(K$3:K3295)))</f>
        <v/>
      </c>
      <c r="N3296" s="0" t="str">
        <f aca="false">IF(ISBLANK(A3296),"",IF(H3297=0,NETWORKDAYS($H$3,H3296,holiday!$B$2:$B$10),IF(DAY(H3296)&lt;DAY(H3297),NETWORKDAYS($H$3,H3296,holiday!$B$2:$B$10),0)))</f>
        <v/>
      </c>
      <c r="O3296" s="0" t="str">
        <f aca="false">IF(ISBLANK(A3296),"",SUMIF($A$3:$A3296,O$2,$B$3:$B3296))</f>
        <v/>
      </c>
      <c r="P3296" s="0" t="str">
        <f aca="false">IF(ISBLANK(A3296),"",SUMIF($A$3:$A3296,P$2,$B$3:$B3296))</f>
        <v/>
      </c>
      <c r="Q3296" s="0" t="str">
        <f aca="false">IF(ISBLANK(A3296),"",SUMIF($A$3:$A3296,Q$2,$B$3:$B3296))</f>
        <v/>
      </c>
      <c r="R3296" s="0" t="str">
        <f aca="false">IF(ISBLANK(A3296),"",SUMIF($A$3:$A3296,R$2,$B$3:$B3296))</f>
        <v/>
      </c>
      <c r="T3296" s="9" t="str">
        <f aca="false">IF(ISBLANK(A3296),"",IF($A3296=T$2,$C3296,T3295))</f>
        <v/>
      </c>
      <c r="U3296" s="9" t="str">
        <f aca="false">IF(ISBLANK(A3296),"",IF($A3296=U$2,$C3296,U3295))</f>
        <v/>
      </c>
      <c r="V3296" s="9" t="str">
        <f aca="false">IF(ISBLANK(A3296),"",IF($A3296=V$2,$C3296,V3295))</f>
        <v/>
      </c>
      <c r="W3296" s="9" t="str">
        <f aca="false">IF(ISBLANK(A3296),"",IF($A3296=W$2,$C3296,W3295))</f>
        <v/>
      </c>
    </row>
    <row r="3297" customFormat="false" ht="14.1" hidden="false" customHeight="false" outlineLevel="0" collapsed="false">
      <c r="H3297" s="8" t="n">
        <f aca="false">IF(ISBLANK(D3297),,LEFT(D3297,LEN(D3297)-6)*1)</f>
        <v>0</v>
      </c>
      <c r="I3297" s="9" t="str">
        <f aca="false">IF(ISBLANK(A3297),"",-B3297*C3297)</f>
        <v/>
      </c>
      <c r="J3297" s="9" t="str">
        <f aca="false">IF(ISBLANK(A3297),"",-SUM(I$3:I3297))</f>
        <v/>
      </c>
      <c r="K3297" s="9" t="str">
        <f aca="false">IF(ISBLANK(A3297),"",SUMPRODUCT(O3297:R3297,T3297:W3297)-J3297)</f>
        <v/>
      </c>
      <c r="L3297" s="5" t="str">
        <f aca="false">IF(ISBLANK(A3297),"",K3297/$M$1)</f>
        <v/>
      </c>
      <c r="M3297" s="5" t="str">
        <f aca="false">IF(ISBLANK(A3297),"",K3297/($M$1+SUM(K$3:K3296)))</f>
        <v/>
      </c>
      <c r="N3297" s="0" t="str">
        <f aca="false">IF(ISBLANK(A3297),"",IF(H3298=0,NETWORKDAYS($H$3,H3297,holiday!$B$2:$B$10),IF(DAY(H3297)&lt;DAY(H3298),NETWORKDAYS($H$3,H3297,holiday!$B$2:$B$10),0)))</f>
        <v/>
      </c>
      <c r="O3297" s="0" t="str">
        <f aca="false">IF(ISBLANK(A3297),"",SUMIF($A$3:$A3297,O$2,$B$3:$B3297))</f>
        <v/>
      </c>
      <c r="P3297" s="0" t="str">
        <f aca="false">IF(ISBLANK(A3297),"",SUMIF($A$3:$A3297,P$2,$B$3:$B3297))</f>
        <v/>
      </c>
      <c r="Q3297" s="0" t="str">
        <f aca="false">IF(ISBLANK(A3297),"",SUMIF($A$3:$A3297,Q$2,$B$3:$B3297))</f>
        <v/>
      </c>
      <c r="R3297" s="0" t="str">
        <f aca="false">IF(ISBLANK(A3297),"",SUMIF($A$3:$A3297,R$2,$B$3:$B3297))</f>
        <v/>
      </c>
      <c r="T3297" s="9" t="str">
        <f aca="false">IF(ISBLANK(A3297),"",IF($A3297=T$2,$C3297,T3296))</f>
        <v/>
      </c>
      <c r="U3297" s="9" t="str">
        <f aca="false">IF(ISBLANK(A3297),"",IF($A3297=U$2,$C3297,U3296))</f>
        <v/>
      </c>
      <c r="V3297" s="9" t="str">
        <f aca="false">IF(ISBLANK(A3297),"",IF($A3297=V$2,$C3297,V3296))</f>
        <v/>
      </c>
      <c r="W3297" s="9" t="str">
        <f aca="false">IF(ISBLANK(A3297),"",IF($A3297=W$2,$C3297,W3296))</f>
        <v/>
      </c>
    </row>
    <row r="3298" customFormat="false" ht="14.1" hidden="false" customHeight="false" outlineLevel="0" collapsed="false">
      <c r="H3298" s="8" t="n">
        <f aca="false">IF(ISBLANK(D3298),,LEFT(D3298,LEN(D3298)-6)*1)</f>
        <v>0</v>
      </c>
      <c r="I3298" s="9" t="str">
        <f aca="false">IF(ISBLANK(A3298),"",-B3298*C3298)</f>
        <v/>
      </c>
      <c r="J3298" s="9" t="str">
        <f aca="false">IF(ISBLANK(A3298),"",-SUM(I$3:I3298))</f>
        <v/>
      </c>
      <c r="K3298" s="9" t="str">
        <f aca="false">IF(ISBLANK(A3298),"",SUMPRODUCT(O3298:R3298,T3298:W3298)-J3298)</f>
        <v/>
      </c>
      <c r="L3298" s="5" t="str">
        <f aca="false">IF(ISBLANK(A3298),"",K3298/$M$1)</f>
        <v/>
      </c>
      <c r="M3298" s="5" t="str">
        <f aca="false">IF(ISBLANK(A3298),"",K3298/($M$1+SUM(K$3:K3297)))</f>
        <v/>
      </c>
      <c r="N3298" s="0" t="str">
        <f aca="false">IF(ISBLANK(A3298),"",IF(H3299=0,NETWORKDAYS($H$3,H3298,holiday!$B$2:$B$10),IF(DAY(H3298)&lt;DAY(H3299),NETWORKDAYS($H$3,H3298,holiday!$B$2:$B$10),0)))</f>
        <v/>
      </c>
      <c r="O3298" s="0" t="str">
        <f aca="false">IF(ISBLANK(A3298),"",SUMIF($A$3:$A3298,O$2,$B$3:$B3298))</f>
        <v/>
      </c>
      <c r="P3298" s="0" t="str">
        <f aca="false">IF(ISBLANK(A3298),"",SUMIF($A$3:$A3298,P$2,$B$3:$B3298))</f>
        <v/>
      </c>
      <c r="Q3298" s="0" t="str">
        <f aca="false">IF(ISBLANK(A3298),"",SUMIF($A$3:$A3298,Q$2,$B$3:$B3298))</f>
        <v/>
      </c>
      <c r="R3298" s="0" t="str">
        <f aca="false">IF(ISBLANK(A3298),"",SUMIF($A$3:$A3298,R$2,$B$3:$B3298))</f>
        <v/>
      </c>
      <c r="T3298" s="9" t="str">
        <f aca="false">IF(ISBLANK(A3298),"",IF($A3298=T$2,$C3298,T3297))</f>
        <v/>
      </c>
      <c r="U3298" s="9" t="str">
        <f aca="false">IF(ISBLANK(A3298),"",IF($A3298=U$2,$C3298,U3297))</f>
        <v/>
      </c>
      <c r="V3298" s="9" t="str">
        <f aca="false">IF(ISBLANK(A3298),"",IF($A3298=V$2,$C3298,V3297))</f>
        <v/>
      </c>
      <c r="W3298" s="9" t="str">
        <f aca="false">IF(ISBLANK(A3298),"",IF($A3298=W$2,$C3298,W3297))</f>
        <v/>
      </c>
    </row>
    <row r="3299" customFormat="false" ht="14.1" hidden="false" customHeight="false" outlineLevel="0" collapsed="false">
      <c r="H3299" s="8" t="n">
        <f aca="false">IF(ISBLANK(D3299),,LEFT(D3299,LEN(D3299)-6)*1)</f>
        <v>0</v>
      </c>
      <c r="I3299" s="9" t="str">
        <f aca="false">IF(ISBLANK(A3299),"",-B3299*C3299)</f>
        <v/>
      </c>
      <c r="J3299" s="9" t="str">
        <f aca="false">IF(ISBLANK(A3299),"",-SUM(I$3:I3299))</f>
        <v/>
      </c>
      <c r="K3299" s="9" t="str">
        <f aca="false">IF(ISBLANK(A3299),"",SUMPRODUCT(O3299:R3299,T3299:W3299)-J3299)</f>
        <v/>
      </c>
      <c r="L3299" s="5" t="str">
        <f aca="false">IF(ISBLANK(A3299),"",K3299/$M$1)</f>
        <v/>
      </c>
      <c r="M3299" s="5" t="str">
        <f aca="false">IF(ISBLANK(A3299),"",K3299/($M$1+SUM(K$3:K3298)))</f>
        <v/>
      </c>
      <c r="N3299" s="0" t="str">
        <f aca="false">IF(ISBLANK(A3299),"",IF(H3300=0,NETWORKDAYS($H$3,H3299,holiday!$B$2:$B$10),IF(DAY(H3299)&lt;DAY(H3300),NETWORKDAYS($H$3,H3299,holiday!$B$2:$B$10),0)))</f>
        <v/>
      </c>
      <c r="O3299" s="0" t="str">
        <f aca="false">IF(ISBLANK(A3299),"",SUMIF($A$3:$A3299,O$2,$B$3:$B3299))</f>
        <v/>
      </c>
      <c r="P3299" s="0" t="str">
        <f aca="false">IF(ISBLANK(A3299),"",SUMIF($A$3:$A3299,P$2,$B$3:$B3299))</f>
        <v/>
      </c>
      <c r="Q3299" s="0" t="str">
        <f aca="false">IF(ISBLANK(A3299),"",SUMIF($A$3:$A3299,Q$2,$B$3:$B3299))</f>
        <v/>
      </c>
      <c r="R3299" s="0" t="str">
        <f aca="false">IF(ISBLANK(A3299),"",SUMIF($A$3:$A3299,R$2,$B$3:$B3299))</f>
        <v/>
      </c>
      <c r="T3299" s="9" t="str">
        <f aca="false">IF(ISBLANK(A3299),"",IF($A3299=T$2,$C3299,T3298))</f>
        <v/>
      </c>
      <c r="U3299" s="9" t="str">
        <f aca="false">IF(ISBLANK(A3299),"",IF($A3299=U$2,$C3299,U3298))</f>
        <v/>
      </c>
      <c r="V3299" s="9" t="str">
        <f aca="false">IF(ISBLANK(A3299),"",IF($A3299=V$2,$C3299,V3298))</f>
        <v/>
      </c>
      <c r="W3299" s="9" t="str">
        <f aca="false">IF(ISBLANK(A3299),"",IF($A3299=W$2,$C3299,W3298))</f>
        <v/>
      </c>
    </row>
    <row r="3300" customFormat="false" ht="14.1" hidden="false" customHeight="false" outlineLevel="0" collapsed="false">
      <c r="H3300" s="8" t="n">
        <f aca="false">IF(ISBLANK(D3300),,LEFT(D3300,LEN(D3300)-6)*1)</f>
        <v>0</v>
      </c>
      <c r="I3300" s="9" t="str">
        <f aca="false">IF(ISBLANK(A3300),"",-B3300*C3300)</f>
        <v/>
      </c>
      <c r="J3300" s="9" t="str">
        <f aca="false">IF(ISBLANK(A3300),"",-SUM(I$3:I3300))</f>
        <v/>
      </c>
      <c r="K3300" s="9" t="str">
        <f aca="false">IF(ISBLANK(A3300),"",SUMPRODUCT(O3300:R3300,T3300:W3300)-J3300)</f>
        <v/>
      </c>
      <c r="L3300" s="5" t="str">
        <f aca="false">IF(ISBLANK(A3300),"",K3300/$M$1)</f>
        <v/>
      </c>
      <c r="M3300" s="5" t="str">
        <f aca="false">IF(ISBLANK(A3300),"",K3300/($M$1+SUM(K$3:K3299)))</f>
        <v/>
      </c>
      <c r="N3300" s="0" t="str">
        <f aca="false">IF(ISBLANK(A3300),"",IF(H3301=0,NETWORKDAYS($H$3,H3300,holiday!$B$2:$B$10),IF(DAY(H3300)&lt;DAY(H3301),NETWORKDAYS($H$3,H3300,holiday!$B$2:$B$10),0)))</f>
        <v/>
      </c>
      <c r="O3300" s="0" t="str">
        <f aca="false">IF(ISBLANK(A3300),"",SUMIF($A$3:$A3300,O$2,$B$3:$B3300))</f>
        <v/>
      </c>
      <c r="P3300" s="0" t="str">
        <f aca="false">IF(ISBLANK(A3300),"",SUMIF($A$3:$A3300,P$2,$B$3:$B3300))</f>
        <v/>
      </c>
      <c r="Q3300" s="0" t="str">
        <f aca="false">IF(ISBLANK(A3300),"",SUMIF($A$3:$A3300,Q$2,$B$3:$B3300))</f>
        <v/>
      </c>
      <c r="R3300" s="0" t="str">
        <f aca="false">IF(ISBLANK(A3300),"",SUMIF($A$3:$A3300,R$2,$B$3:$B3300))</f>
        <v/>
      </c>
      <c r="T3300" s="9" t="str">
        <f aca="false">IF(ISBLANK(A3300),"",IF($A3300=T$2,$C3300,T3299))</f>
        <v/>
      </c>
      <c r="U3300" s="9" t="str">
        <f aca="false">IF(ISBLANK(A3300),"",IF($A3300=U$2,$C3300,U3299))</f>
        <v/>
      </c>
      <c r="V3300" s="9" t="str">
        <f aca="false">IF(ISBLANK(A3300),"",IF($A3300=V$2,$C3300,V3299))</f>
        <v/>
      </c>
      <c r="W3300" s="9" t="str">
        <f aca="false">IF(ISBLANK(A3300),"",IF($A3300=W$2,$C3300,W3299))</f>
        <v/>
      </c>
    </row>
    <row r="3301" customFormat="false" ht="14.1" hidden="false" customHeight="false" outlineLevel="0" collapsed="false">
      <c r="H3301" s="8" t="n">
        <f aca="false">IF(ISBLANK(D3301),,LEFT(D3301,LEN(D3301)-6)*1)</f>
        <v>0</v>
      </c>
      <c r="I3301" s="9" t="str">
        <f aca="false">IF(ISBLANK(A3301),"",-B3301*C3301)</f>
        <v/>
      </c>
      <c r="J3301" s="9" t="str">
        <f aca="false">IF(ISBLANK(A3301),"",-SUM(I$3:I3301))</f>
        <v/>
      </c>
      <c r="K3301" s="9" t="str">
        <f aca="false">IF(ISBLANK(A3301),"",SUMPRODUCT(O3301:R3301,T3301:W3301)-J3301)</f>
        <v/>
      </c>
      <c r="L3301" s="5" t="str">
        <f aca="false">IF(ISBLANK(A3301),"",K3301/$M$1)</f>
        <v/>
      </c>
      <c r="M3301" s="5" t="str">
        <f aca="false">IF(ISBLANK(A3301),"",K3301/($M$1+SUM(K$3:K3300)))</f>
        <v/>
      </c>
      <c r="N3301" s="0" t="str">
        <f aca="false">IF(ISBLANK(A3301),"",IF(H3302=0,NETWORKDAYS($H$3,H3301,holiday!$B$2:$B$10),IF(DAY(H3301)&lt;DAY(H3302),NETWORKDAYS($H$3,H3301,holiday!$B$2:$B$10),0)))</f>
        <v/>
      </c>
      <c r="O3301" s="0" t="str">
        <f aca="false">IF(ISBLANK(A3301),"",SUMIF($A$3:$A3301,O$2,$B$3:$B3301))</f>
        <v/>
      </c>
      <c r="P3301" s="0" t="str">
        <f aca="false">IF(ISBLANK(A3301),"",SUMIF($A$3:$A3301,P$2,$B$3:$B3301))</f>
        <v/>
      </c>
      <c r="Q3301" s="0" t="str">
        <f aca="false">IF(ISBLANK(A3301),"",SUMIF($A$3:$A3301,Q$2,$B$3:$B3301))</f>
        <v/>
      </c>
      <c r="R3301" s="0" t="str">
        <f aca="false">IF(ISBLANK(A3301),"",SUMIF($A$3:$A3301,R$2,$B$3:$B3301))</f>
        <v/>
      </c>
      <c r="T3301" s="9" t="str">
        <f aca="false">IF(ISBLANK(A3301),"",IF($A3301=T$2,$C3301,T3300))</f>
        <v/>
      </c>
      <c r="U3301" s="9" t="str">
        <f aca="false">IF(ISBLANK(A3301),"",IF($A3301=U$2,$C3301,U3300))</f>
        <v/>
      </c>
      <c r="V3301" s="9" t="str">
        <f aca="false">IF(ISBLANK(A3301),"",IF($A3301=V$2,$C3301,V3300))</f>
        <v/>
      </c>
      <c r="W3301" s="9" t="str">
        <f aca="false">IF(ISBLANK(A3301),"",IF($A3301=W$2,$C3301,W3300))</f>
        <v/>
      </c>
    </row>
    <row r="3302" customFormat="false" ht="14.1" hidden="false" customHeight="false" outlineLevel="0" collapsed="false">
      <c r="H3302" s="8" t="n">
        <f aca="false">IF(ISBLANK(D3302),,LEFT(D3302,LEN(D3302)-6)*1)</f>
        <v>0</v>
      </c>
      <c r="I3302" s="9" t="str">
        <f aca="false">IF(ISBLANK(A3302),"",-B3302*C3302)</f>
        <v/>
      </c>
      <c r="J3302" s="9" t="str">
        <f aca="false">IF(ISBLANK(A3302),"",-SUM(I$3:I3302))</f>
        <v/>
      </c>
      <c r="K3302" s="9" t="str">
        <f aca="false">IF(ISBLANK(A3302),"",SUMPRODUCT(O3302:R3302,T3302:W3302)-J3302)</f>
        <v/>
      </c>
      <c r="L3302" s="5" t="str">
        <f aca="false">IF(ISBLANK(A3302),"",K3302/$M$1)</f>
        <v/>
      </c>
      <c r="M3302" s="5" t="str">
        <f aca="false">IF(ISBLANK(A3302),"",K3302/($M$1+SUM(K$3:K3301)))</f>
        <v/>
      </c>
      <c r="N3302" s="0" t="str">
        <f aca="false">IF(ISBLANK(A3302),"",IF(H3303=0,NETWORKDAYS($H$3,H3302,holiday!$B$2:$B$10),IF(DAY(H3302)&lt;DAY(H3303),NETWORKDAYS($H$3,H3302,holiday!$B$2:$B$10),0)))</f>
        <v/>
      </c>
      <c r="O3302" s="0" t="str">
        <f aca="false">IF(ISBLANK(A3302),"",SUMIF($A$3:$A3302,O$2,$B$3:$B3302))</f>
        <v/>
      </c>
      <c r="P3302" s="0" t="str">
        <f aca="false">IF(ISBLANK(A3302),"",SUMIF($A$3:$A3302,P$2,$B$3:$B3302))</f>
        <v/>
      </c>
      <c r="Q3302" s="0" t="str">
        <f aca="false">IF(ISBLANK(A3302),"",SUMIF($A$3:$A3302,Q$2,$B$3:$B3302))</f>
        <v/>
      </c>
      <c r="R3302" s="0" t="str">
        <f aca="false">IF(ISBLANK(A3302),"",SUMIF($A$3:$A3302,R$2,$B$3:$B3302))</f>
        <v/>
      </c>
      <c r="T3302" s="9" t="str">
        <f aca="false">IF(ISBLANK(A3302),"",IF($A3302=T$2,$C3302,T3301))</f>
        <v/>
      </c>
      <c r="U3302" s="9" t="str">
        <f aca="false">IF(ISBLANK(A3302),"",IF($A3302=U$2,$C3302,U3301))</f>
        <v/>
      </c>
      <c r="V3302" s="9" t="str">
        <f aca="false">IF(ISBLANK(A3302),"",IF($A3302=V$2,$C3302,V3301))</f>
        <v/>
      </c>
      <c r="W3302" s="9" t="str">
        <f aca="false">IF(ISBLANK(A3302),"",IF($A3302=W$2,$C3302,W3301))</f>
        <v/>
      </c>
    </row>
    <row r="3303" customFormat="false" ht="14.1" hidden="false" customHeight="false" outlineLevel="0" collapsed="false">
      <c r="H3303" s="8" t="n">
        <f aca="false">IF(ISBLANK(D3303),,LEFT(D3303,LEN(D3303)-6)*1)</f>
        <v>0</v>
      </c>
      <c r="I3303" s="9" t="str">
        <f aca="false">IF(ISBLANK(A3303),"",-B3303*C3303)</f>
        <v/>
      </c>
      <c r="J3303" s="9" t="str">
        <f aca="false">IF(ISBLANK(A3303),"",-SUM(I$3:I3303))</f>
        <v/>
      </c>
      <c r="K3303" s="9" t="str">
        <f aca="false">IF(ISBLANK(A3303),"",SUMPRODUCT(O3303:R3303,T3303:W3303)-J3303)</f>
        <v/>
      </c>
      <c r="L3303" s="5" t="str">
        <f aca="false">IF(ISBLANK(A3303),"",K3303/$M$1)</f>
        <v/>
      </c>
      <c r="M3303" s="5" t="str">
        <f aca="false">IF(ISBLANK(A3303),"",K3303/($M$1+SUM(K$3:K3302)))</f>
        <v/>
      </c>
      <c r="N3303" s="0" t="str">
        <f aca="false">IF(ISBLANK(A3303),"",IF(H3304=0,NETWORKDAYS($H$3,H3303,holiday!$B$2:$B$10),IF(DAY(H3303)&lt;DAY(H3304),NETWORKDAYS($H$3,H3303,holiday!$B$2:$B$10),0)))</f>
        <v/>
      </c>
      <c r="O3303" s="0" t="str">
        <f aca="false">IF(ISBLANK(A3303),"",SUMIF($A$3:$A3303,O$2,$B$3:$B3303))</f>
        <v/>
      </c>
      <c r="P3303" s="0" t="str">
        <f aca="false">IF(ISBLANK(A3303),"",SUMIF($A$3:$A3303,P$2,$B$3:$B3303))</f>
        <v/>
      </c>
      <c r="Q3303" s="0" t="str">
        <f aca="false">IF(ISBLANK(A3303),"",SUMIF($A$3:$A3303,Q$2,$B$3:$B3303))</f>
        <v/>
      </c>
      <c r="R3303" s="0" t="str">
        <f aca="false">IF(ISBLANK(A3303),"",SUMIF($A$3:$A3303,R$2,$B$3:$B3303))</f>
        <v/>
      </c>
      <c r="T3303" s="9" t="str">
        <f aca="false">IF(ISBLANK(A3303),"",IF($A3303=T$2,$C3303,T3302))</f>
        <v/>
      </c>
      <c r="U3303" s="9" t="str">
        <f aca="false">IF(ISBLANK(A3303),"",IF($A3303=U$2,$C3303,U3302))</f>
        <v/>
      </c>
      <c r="V3303" s="9" t="str">
        <f aca="false">IF(ISBLANK(A3303),"",IF($A3303=V$2,$C3303,V3302))</f>
        <v/>
      </c>
      <c r="W3303" s="9" t="str">
        <f aca="false">IF(ISBLANK(A3303),"",IF($A3303=W$2,$C3303,W3302))</f>
        <v/>
      </c>
    </row>
    <row r="3304" customFormat="false" ht="14.1" hidden="false" customHeight="false" outlineLevel="0" collapsed="false">
      <c r="H3304" s="8" t="n">
        <f aca="false">IF(ISBLANK(D3304),,LEFT(D3304,LEN(D3304)-6)*1)</f>
        <v>0</v>
      </c>
      <c r="I3304" s="9" t="str">
        <f aca="false">IF(ISBLANK(A3304),"",-B3304*C3304)</f>
        <v/>
      </c>
      <c r="J3304" s="9" t="str">
        <f aca="false">IF(ISBLANK(A3304),"",-SUM(I$3:I3304))</f>
        <v/>
      </c>
      <c r="K3304" s="9" t="str">
        <f aca="false">IF(ISBLANK(A3304),"",SUMPRODUCT(O3304:R3304,T3304:W3304)-J3304)</f>
        <v/>
      </c>
      <c r="L3304" s="5" t="str">
        <f aca="false">IF(ISBLANK(A3304),"",K3304/$M$1)</f>
        <v/>
      </c>
      <c r="M3304" s="5" t="str">
        <f aca="false">IF(ISBLANK(A3304),"",K3304/($M$1+SUM(K$3:K3303)))</f>
        <v/>
      </c>
      <c r="N3304" s="0" t="str">
        <f aca="false">IF(ISBLANK(A3304),"",IF(H3305=0,NETWORKDAYS($H$3,H3304,holiday!$B$2:$B$10),IF(DAY(H3304)&lt;DAY(H3305),NETWORKDAYS($H$3,H3304,holiday!$B$2:$B$10),0)))</f>
        <v/>
      </c>
      <c r="O3304" s="0" t="str">
        <f aca="false">IF(ISBLANK(A3304),"",SUMIF($A$3:$A3304,O$2,$B$3:$B3304))</f>
        <v/>
      </c>
      <c r="P3304" s="0" t="str">
        <f aca="false">IF(ISBLANK(A3304),"",SUMIF($A$3:$A3304,P$2,$B$3:$B3304))</f>
        <v/>
      </c>
      <c r="Q3304" s="0" t="str">
        <f aca="false">IF(ISBLANK(A3304),"",SUMIF($A$3:$A3304,Q$2,$B$3:$B3304))</f>
        <v/>
      </c>
      <c r="R3304" s="0" t="str">
        <f aca="false">IF(ISBLANK(A3304),"",SUMIF($A$3:$A3304,R$2,$B$3:$B3304))</f>
        <v/>
      </c>
      <c r="T3304" s="9" t="str">
        <f aca="false">IF(ISBLANK(A3304),"",IF($A3304=T$2,$C3304,T3303))</f>
        <v/>
      </c>
      <c r="U3304" s="9" t="str">
        <f aca="false">IF(ISBLANK(A3304),"",IF($A3304=U$2,$C3304,U3303))</f>
        <v/>
      </c>
      <c r="V3304" s="9" t="str">
        <f aca="false">IF(ISBLANK(A3304),"",IF($A3304=V$2,$C3304,V3303))</f>
        <v/>
      </c>
      <c r="W3304" s="9" t="str">
        <f aca="false">IF(ISBLANK(A3304),"",IF($A3304=W$2,$C3304,W3303))</f>
        <v/>
      </c>
    </row>
    <row r="3305" customFormat="false" ht="14.1" hidden="false" customHeight="false" outlineLevel="0" collapsed="false">
      <c r="H3305" s="8" t="n">
        <f aca="false">IF(ISBLANK(D3305),,LEFT(D3305,LEN(D3305)-6)*1)</f>
        <v>0</v>
      </c>
      <c r="I3305" s="9" t="str">
        <f aca="false">IF(ISBLANK(A3305),"",-B3305*C3305)</f>
        <v/>
      </c>
      <c r="J3305" s="9" t="str">
        <f aca="false">IF(ISBLANK(A3305),"",-SUM(I$3:I3305))</f>
        <v/>
      </c>
      <c r="K3305" s="9" t="str">
        <f aca="false">IF(ISBLANK(A3305),"",SUMPRODUCT(O3305:R3305,T3305:W3305)-J3305)</f>
        <v/>
      </c>
      <c r="L3305" s="5" t="str">
        <f aca="false">IF(ISBLANK(A3305),"",K3305/$M$1)</f>
        <v/>
      </c>
      <c r="M3305" s="5" t="str">
        <f aca="false">IF(ISBLANK(A3305),"",K3305/($M$1+SUM(K$3:K3304)))</f>
        <v/>
      </c>
      <c r="N3305" s="0" t="str">
        <f aca="false">IF(ISBLANK(A3305),"",IF(H3306=0,NETWORKDAYS($H$3,H3305,holiday!$B$2:$B$10),IF(DAY(H3305)&lt;DAY(H3306),NETWORKDAYS($H$3,H3305,holiday!$B$2:$B$10),0)))</f>
        <v/>
      </c>
      <c r="O3305" s="0" t="str">
        <f aca="false">IF(ISBLANK(A3305),"",SUMIF($A$3:$A3305,O$2,$B$3:$B3305))</f>
        <v/>
      </c>
      <c r="P3305" s="0" t="str">
        <f aca="false">IF(ISBLANK(A3305),"",SUMIF($A$3:$A3305,P$2,$B$3:$B3305))</f>
        <v/>
      </c>
      <c r="Q3305" s="0" t="str">
        <f aca="false">IF(ISBLANK(A3305),"",SUMIF($A$3:$A3305,Q$2,$B$3:$B3305))</f>
        <v/>
      </c>
      <c r="R3305" s="0" t="str">
        <f aca="false">IF(ISBLANK(A3305),"",SUMIF($A$3:$A3305,R$2,$B$3:$B3305))</f>
        <v/>
      </c>
      <c r="T3305" s="9" t="str">
        <f aca="false">IF(ISBLANK(A3305),"",IF($A3305=T$2,$C3305,T3304))</f>
        <v/>
      </c>
      <c r="U3305" s="9" t="str">
        <f aca="false">IF(ISBLANK(A3305),"",IF($A3305=U$2,$C3305,U3304))</f>
        <v/>
      </c>
      <c r="V3305" s="9" t="str">
        <f aca="false">IF(ISBLANK(A3305),"",IF($A3305=V$2,$C3305,V3304))</f>
        <v/>
      </c>
      <c r="W3305" s="9" t="str">
        <f aca="false">IF(ISBLANK(A3305),"",IF($A3305=W$2,$C3305,W3304))</f>
        <v/>
      </c>
    </row>
    <row r="3306" customFormat="false" ht="14.1" hidden="false" customHeight="false" outlineLevel="0" collapsed="false">
      <c r="H3306" s="8" t="n">
        <f aca="false">IF(ISBLANK(D3306),,LEFT(D3306,LEN(D3306)-6)*1)</f>
        <v>0</v>
      </c>
      <c r="I3306" s="9" t="str">
        <f aca="false">IF(ISBLANK(A3306),"",-B3306*C3306)</f>
        <v/>
      </c>
      <c r="J3306" s="9" t="str">
        <f aca="false">IF(ISBLANK(A3306),"",-SUM(I$3:I3306))</f>
        <v/>
      </c>
      <c r="K3306" s="9" t="str">
        <f aca="false">IF(ISBLANK(A3306),"",SUMPRODUCT(O3306:R3306,T3306:W3306)-J3306)</f>
        <v/>
      </c>
      <c r="L3306" s="5" t="str">
        <f aca="false">IF(ISBLANK(A3306),"",K3306/$M$1)</f>
        <v/>
      </c>
      <c r="M3306" s="5" t="str">
        <f aca="false">IF(ISBLANK(A3306),"",K3306/($M$1+SUM(K$3:K3305)))</f>
        <v/>
      </c>
      <c r="N3306" s="0" t="str">
        <f aca="false">IF(ISBLANK(A3306),"",IF(H3307=0,NETWORKDAYS($H$3,H3306,holiday!$B$2:$B$10),IF(DAY(H3306)&lt;DAY(H3307),NETWORKDAYS($H$3,H3306,holiday!$B$2:$B$10),0)))</f>
        <v/>
      </c>
      <c r="O3306" s="0" t="str">
        <f aca="false">IF(ISBLANK(A3306),"",SUMIF($A$3:$A3306,O$2,$B$3:$B3306))</f>
        <v/>
      </c>
      <c r="P3306" s="0" t="str">
        <f aca="false">IF(ISBLANK(A3306),"",SUMIF($A$3:$A3306,P$2,$B$3:$B3306))</f>
        <v/>
      </c>
      <c r="Q3306" s="0" t="str">
        <f aca="false">IF(ISBLANK(A3306),"",SUMIF($A$3:$A3306,Q$2,$B$3:$B3306))</f>
        <v/>
      </c>
      <c r="R3306" s="0" t="str">
        <f aca="false">IF(ISBLANK(A3306),"",SUMIF($A$3:$A3306,R$2,$B$3:$B3306))</f>
        <v/>
      </c>
      <c r="T3306" s="9" t="str">
        <f aca="false">IF(ISBLANK(A3306),"",IF($A3306=T$2,$C3306,T3305))</f>
        <v/>
      </c>
      <c r="U3306" s="9" t="str">
        <f aca="false">IF(ISBLANK(A3306),"",IF($A3306=U$2,$C3306,U3305))</f>
        <v/>
      </c>
      <c r="V3306" s="9" t="str">
        <f aca="false">IF(ISBLANK(A3306),"",IF($A3306=V$2,$C3306,V3305))</f>
        <v/>
      </c>
      <c r="W3306" s="9" t="str">
        <f aca="false">IF(ISBLANK(A3306),"",IF($A3306=W$2,$C3306,W3305))</f>
        <v/>
      </c>
    </row>
    <row r="3307" customFormat="false" ht="14.1" hidden="false" customHeight="false" outlineLevel="0" collapsed="false">
      <c r="H3307" s="8" t="n">
        <f aca="false">IF(ISBLANK(D3307),,LEFT(D3307,LEN(D3307)-6)*1)</f>
        <v>0</v>
      </c>
      <c r="I3307" s="9" t="str">
        <f aca="false">IF(ISBLANK(A3307),"",-B3307*C3307)</f>
        <v/>
      </c>
      <c r="J3307" s="9" t="str">
        <f aca="false">IF(ISBLANK(A3307),"",-SUM(I$3:I3307))</f>
        <v/>
      </c>
      <c r="K3307" s="9" t="str">
        <f aca="false">IF(ISBLANK(A3307),"",SUMPRODUCT(O3307:R3307,T3307:W3307)-J3307)</f>
        <v/>
      </c>
      <c r="L3307" s="5" t="str">
        <f aca="false">IF(ISBLANK(A3307),"",K3307/$M$1)</f>
        <v/>
      </c>
      <c r="M3307" s="5" t="str">
        <f aca="false">IF(ISBLANK(A3307),"",K3307/($M$1+SUM(K$3:K3306)))</f>
        <v/>
      </c>
      <c r="N3307" s="0" t="str">
        <f aca="false">IF(ISBLANK(A3307),"",IF(H3308=0,NETWORKDAYS($H$3,H3307,holiday!$B$2:$B$10),IF(DAY(H3307)&lt;DAY(H3308),NETWORKDAYS($H$3,H3307,holiday!$B$2:$B$10),0)))</f>
        <v/>
      </c>
      <c r="O3307" s="0" t="str">
        <f aca="false">IF(ISBLANK(A3307),"",SUMIF($A$3:$A3307,O$2,$B$3:$B3307))</f>
        <v/>
      </c>
      <c r="P3307" s="0" t="str">
        <f aca="false">IF(ISBLANK(A3307),"",SUMIF($A$3:$A3307,P$2,$B$3:$B3307))</f>
        <v/>
      </c>
      <c r="Q3307" s="0" t="str">
        <f aca="false">IF(ISBLANK(A3307),"",SUMIF($A$3:$A3307,Q$2,$B$3:$B3307))</f>
        <v/>
      </c>
      <c r="R3307" s="0" t="str">
        <f aca="false">IF(ISBLANK(A3307),"",SUMIF($A$3:$A3307,R$2,$B$3:$B3307))</f>
        <v/>
      </c>
      <c r="T3307" s="9" t="str">
        <f aca="false">IF(ISBLANK(A3307),"",IF($A3307=T$2,$C3307,T3306))</f>
        <v/>
      </c>
      <c r="U3307" s="9" t="str">
        <f aca="false">IF(ISBLANK(A3307),"",IF($A3307=U$2,$C3307,U3306))</f>
        <v/>
      </c>
      <c r="V3307" s="9" t="str">
        <f aca="false">IF(ISBLANK(A3307),"",IF($A3307=V$2,$C3307,V3306))</f>
        <v/>
      </c>
      <c r="W3307" s="9" t="str">
        <f aca="false">IF(ISBLANK(A3307),"",IF($A3307=W$2,$C3307,W3306))</f>
        <v/>
      </c>
    </row>
    <row r="3308" customFormat="false" ht="14.1" hidden="false" customHeight="false" outlineLevel="0" collapsed="false">
      <c r="H3308" s="8" t="n">
        <f aca="false">IF(ISBLANK(D3308),,LEFT(D3308,LEN(D3308)-6)*1)</f>
        <v>0</v>
      </c>
      <c r="I3308" s="9" t="str">
        <f aca="false">IF(ISBLANK(A3308),"",-B3308*C3308)</f>
        <v/>
      </c>
      <c r="J3308" s="9" t="str">
        <f aca="false">IF(ISBLANK(A3308),"",-SUM(I$3:I3308))</f>
        <v/>
      </c>
      <c r="K3308" s="9" t="str">
        <f aca="false">IF(ISBLANK(A3308),"",SUMPRODUCT(O3308:R3308,T3308:W3308)-J3308)</f>
        <v/>
      </c>
      <c r="L3308" s="5" t="str">
        <f aca="false">IF(ISBLANK(A3308),"",K3308/$M$1)</f>
        <v/>
      </c>
      <c r="M3308" s="5" t="str">
        <f aca="false">IF(ISBLANK(A3308),"",K3308/($M$1+SUM(K$3:K3307)))</f>
        <v/>
      </c>
      <c r="N3308" s="0" t="str">
        <f aca="false">IF(ISBLANK(A3308),"",IF(H3309=0,NETWORKDAYS($H$3,H3308,holiday!$B$2:$B$10),IF(DAY(H3308)&lt;DAY(H3309),NETWORKDAYS($H$3,H3308,holiday!$B$2:$B$10),0)))</f>
        <v/>
      </c>
      <c r="O3308" s="0" t="str">
        <f aca="false">IF(ISBLANK(A3308),"",SUMIF($A$3:$A3308,O$2,$B$3:$B3308))</f>
        <v/>
      </c>
      <c r="P3308" s="0" t="str">
        <f aca="false">IF(ISBLANK(A3308),"",SUMIF($A$3:$A3308,P$2,$B$3:$B3308))</f>
        <v/>
      </c>
      <c r="Q3308" s="0" t="str">
        <f aca="false">IF(ISBLANK(A3308),"",SUMIF($A$3:$A3308,Q$2,$B$3:$B3308))</f>
        <v/>
      </c>
      <c r="R3308" s="0" t="str">
        <f aca="false">IF(ISBLANK(A3308),"",SUMIF($A$3:$A3308,R$2,$B$3:$B3308))</f>
        <v/>
      </c>
      <c r="T3308" s="9" t="str">
        <f aca="false">IF(ISBLANK(A3308),"",IF($A3308=T$2,$C3308,T3307))</f>
        <v/>
      </c>
      <c r="U3308" s="9" t="str">
        <f aca="false">IF(ISBLANK(A3308),"",IF($A3308=U$2,$C3308,U3307))</f>
        <v/>
      </c>
      <c r="V3308" s="9" t="str">
        <f aca="false">IF(ISBLANK(A3308),"",IF($A3308=V$2,$C3308,V3307))</f>
        <v/>
      </c>
      <c r="W3308" s="9" t="str">
        <f aca="false">IF(ISBLANK(A3308),"",IF($A3308=W$2,$C3308,W3307))</f>
        <v/>
      </c>
    </row>
    <row r="3309" customFormat="false" ht="14.1" hidden="false" customHeight="false" outlineLevel="0" collapsed="false">
      <c r="H3309" s="8" t="n">
        <f aca="false">IF(ISBLANK(D3309),,LEFT(D3309,LEN(D3309)-6)*1)</f>
        <v>0</v>
      </c>
      <c r="I3309" s="9" t="str">
        <f aca="false">IF(ISBLANK(A3309),"",-B3309*C3309)</f>
        <v/>
      </c>
      <c r="J3309" s="9" t="str">
        <f aca="false">IF(ISBLANK(A3309),"",-SUM(I$3:I3309))</f>
        <v/>
      </c>
      <c r="K3309" s="9" t="str">
        <f aca="false">IF(ISBLANK(A3309),"",SUMPRODUCT(O3309:R3309,T3309:W3309)-J3309)</f>
        <v/>
      </c>
      <c r="L3309" s="5" t="str">
        <f aca="false">IF(ISBLANK(A3309),"",K3309/$M$1)</f>
        <v/>
      </c>
      <c r="M3309" s="5" t="str">
        <f aca="false">IF(ISBLANK(A3309),"",K3309/($M$1+SUM(K$3:K3308)))</f>
        <v/>
      </c>
      <c r="N3309" s="0" t="str">
        <f aca="false">IF(ISBLANK(A3309),"",IF(H3310=0,NETWORKDAYS($H$3,H3309,holiday!$B$2:$B$10),IF(DAY(H3309)&lt;DAY(H3310),NETWORKDAYS($H$3,H3309,holiday!$B$2:$B$10),0)))</f>
        <v/>
      </c>
      <c r="O3309" s="0" t="str">
        <f aca="false">IF(ISBLANK(A3309),"",SUMIF($A$3:$A3309,O$2,$B$3:$B3309))</f>
        <v/>
      </c>
      <c r="P3309" s="0" t="str">
        <f aca="false">IF(ISBLANK(A3309),"",SUMIF($A$3:$A3309,P$2,$B$3:$B3309))</f>
        <v/>
      </c>
      <c r="Q3309" s="0" t="str">
        <f aca="false">IF(ISBLANK(A3309),"",SUMIF($A$3:$A3309,Q$2,$B$3:$B3309))</f>
        <v/>
      </c>
      <c r="R3309" s="0" t="str">
        <f aca="false">IF(ISBLANK(A3309),"",SUMIF($A$3:$A3309,R$2,$B$3:$B3309))</f>
        <v/>
      </c>
      <c r="T3309" s="9" t="str">
        <f aca="false">IF(ISBLANK(A3309),"",IF($A3309=T$2,$C3309,T3308))</f>
        <v/>
      </c>
      <c r="U3309" s="9" t="str">
        <f aca="false">IF(ISBLANK(A3309),"",IF($A3309=U$2,$C3309,U3308))</f>
        <v/>
      </c>
      <c r="V3309" s="9" t="str">
        <f aca="false">IF(ISBLANK(A3309),"",IF($A3309=V$2,$C3309,V3308))</f>
        <v/>
      </c>
      <c r="W3309" s="9" t="str">
        <f aca="false">IF(ISBLANK(A3309),"",IF($A3309=W$2,$C3309,W3308))</f>
        <v/>
      </c>
    </row>
    <row r="3310" customFormat="false" ht="14.1" hidden="false" customHeight="false" outlineLevel="0" collapsed="false">
      <c r="H3310" s="8" t="n">
        <f aca="false">IF(ISBLANK(D3310),,LEFT(D3310,LEN(D3310)-6)*1)</f>
        <v>0</v>
      </c>
      <c r="I3310" s="9" t="str">
        <f aca="false">IF(ISBLANK(A3310),"",-B3310*C3310)</f>
        <v/>
      </c>
      <c r="J3310" s="9" t="str">
        <f aca="false">IF(ISBLANK(A3310),"",-SUM(I$3:I3310))</f>
        <v/>
      </c>
      <c r="K3310" s="9" t="str">
        <f aca="false">IF(ISBLANK(A3310),"",SUMPRODUCT(O3310:R3310,T3310:W3310)-J3310)</f>
        <v/>
      </c>
      <c r="L3310" s="5" t="str">
        <f aca="false">IF(ISBLANK(A3310),"",K3310/$M$1)</f>
        <v/>
      </c>
      <c r="M3310" s="5" t="str">
        <f aca="false">IF(ISBLANK(A3310),"",K3310/($M$1+SUM(K$3:K3309)))</f>
        <v/>
      </c>
      <c r="N3310" s="0" t="str">
        <f aca="false">IF(ISBLANK(A3310),"",IF(H3311=0,NETWORKDAYS($H$3,H3310,holiday!$B$2:$B$10),IF(DAY(H3310)&lt;DAY(H3311),NETWORKDAYS($H$3,H3310,holiday!$B$2:$B$10),0)))</f>
        <v/>
      </c>
      <c r="O3310" s="0" t="str">
        <f aca="false">IF(ISBLANK(A3310),"",SUMIF($A$3:$A3310,O$2,$B$3:$B3310))</f>
        <v/>
      </c>
      <c r="P3310" s="0" t="str">
        <f aca="false">IF(ISBLANK(A3310),"",SUMIF($A$3:$A3310,P$2,$B$3:$B3310))</f>
        <v/>
      </c>
      <c r="Q3310" s="0" t="str">
        <f aca="false">IF(ISBLANK(A3310),"",SUMIF($A$3:$A3310,Q$2,$B$3:$B3310))</f>
        <v/>
      </c>
      <c r="R3310" s="0" t="str">
        <f aca="false">IF(ISBLANK(A3310),"",SUMIF($A$3:$A3310,R$2,$B$3:$B3310))</f>
        <v/>
      </c>
      <c r="T3310" s="9" t="str">
        <f aca="false">IF(ISBLANK(A3310),"",IF($A3310=T$2,$C3310,T3309))</f>
        <v/>
      </c>
      <c r="U3310" s="9" t="str">
        <f aca="false">IF(ISBLANK(A3310),"",IF($A3310=U$2,$C3310,U3309))</f>
        <v/>
      </c>
      <c r="V3310" s="9" t="str">
        <f aca="false">IF(ISBLANK(A3310),"",IF($A3310=V$2,$C3310,V3309))</f>
        <v/>
      </c>
      <c r="W3310" s="9" t="str">
        <f aca="false">IF(ISBLANK(A3310),"",IF($A3310=W$2,$C3310,W3309))</f>
        <v/>
      </c>
    </row>
    <row r="3311" customFormat="false" ht="14.1" hidden="false" customHeight="false" outlineLevel="0" collapsed="false">
      <c r="H3311" s="8" t="n">
        <f aca="false">IF(ISBLANK(D3311),,LEFT(D3311,LEN(D3311)-6)*1)</f>
        <v>0</v>
      </c>
      <c r="I3311" s="9" t="str">
        <f aca="false">IF(ISBLANK(A3311),"",-B3311*C3311)</f>
        <v/>
      </c>
      <c r="J3311" s="9" t="str">
        <f aca="false">IF(ISBLANK(A3311),"",-SUM(I$3:I3311))</f>
        <v/>
      </c>
      <c r="K3311" s="9" t="str">
        <f aca="false">IF(ISBLANK(A3311),"",SUMPRODUCT(O3311:R3311,T3311:W3311)-J3311)</f>
        <v/>
      </c>
      <c r="L3311" s="5" t="str">
        <f aca="false">IF(ISBLANK(A3311),"",K3311/$M$1)</f>
        <v/>
      </c>
      <c r="M3311" s="5" t="str">
        <f aca="false">IF(ISBLANK(A3311),"",K3311/($M$1+SUM(K$3:K3310)))</f>
        <v/>
      </c>
      <c r="N3311" s="0" t="str">
        <f aca="false">IF(ISBLANK(A3311),"",IF(H3312=0,NETWORKDAYS($H$3,H3311,holiday!$B$2:$B$10),IF(DAY(H3311)&lt;DAY(H3312),NETWORKDAYS($H$3,H3311,holiday!$B$2:$B$10),0)))</f>
        <v/>
      </c>
      <c r="O3311" s="0" t="str">
        <f aca="false">IF(ISBLANK(A3311),"",SUMIF($A$3:$A3311,O$2,$B$3:$B3311))</f>
        <v/>
      </c>
      <c r="P3311" s="0" t="str">
        <f aca="false">IF(ISBLANK(A3311),"",SUMIF($A$3:$A3311,P$2,$B$3:$B3311))</f>
        <v/>
      </c>
      <c r="Q3311" s="0" t="str">
        <f aca="false">IF(ISBLANK(A3311),"",SUMIF($A$3:$A3311,Q$2,$B$3:$B3311))</f>
        <v/>
      </c>
      <c r="R3311" s="0" t="str">
        <f aca="false">IF(ISBLANK(A3311),"",SUMIF($A$3:$A3311,R$2,$B$3:$B3311))</f>
        <v/>
      </c>
      <c r="T3311" s="9" t="str">
        <f aca="false">IF(ISBLANK(A3311),"",IF($A3311=T$2,$C3311,T3310))</f>
        <v/>
      </c>
      <c r="U3311" s="9" t="str">
        <f aca="false">IF(ISBLANK(A3311),"",IF($A3311=U$2,$C3311,U3310))</f>
        <v/>
      </c>
      <c r="V3311" s="9" t="str">
        <f aca="false">IF(ISBLANK(A3311),"",IF($A3311=V$2,$C3311,V3310))</f>
        <v/>
      </c>
      <c r="W3311" s="9" t="str">
        <f aca="false">IF(ISBLANK(A3311),"",IF($A3311=W$2,$C3311,W3310))</f>
        <v/>
      </c>
    </row>
    <row r="3312" customFormat="false" ht="14.1" hidden="false" customHeight="false" outlineLevel="0" collapsed="false">
      <c r="H3312" s="8" t="n">
        <f aca="false">IF(ISBLANK(D3312),,LEFT(D3312,LEN(D3312)-6)*1)</f>
        <v>0</v>
      </c>
      <c r="I3312" s="9" t="str">
        <f aca="false">IF(ISBLANK(A3312),"",-B3312*C3312)</f>
        <v/>
      </c>
      <c r="J3312" s="9" t="str">
        <f aca="false">IF(ISBLANK(A3312),"",-SUM(I$3:I3312))</f>
        <v/>
      </c>
      <c r="K3312" s="9" t="str">
        <f aca="false">IF(ISBLANK(A3312),"",SUMPRODUCT(O3312:R3312,T3312:W3312)-J3312)</f>
        <v/>
      </c>
      <c r="L3312" s="5" t="str">
        <f aca="false">IF(ISBLANK(A3312),"",K3312/$M$1)</f>
        <v/>
      </c>
      <c r="M3312" s="5" t="str">
        <f aca="false">IF(ISBLANK(A3312),"",K3312/($M$1+SUM(K$3:K3311)))</f>
        <v/>
      </c>
      <c r="N3312" s="0" t="str">
        <f aca="false">IF(ISBLANK(A3312),"",IF(H3313=0,NETWORKDAYS($H$3,H3312,holiday!$B$2:$B$10),IF(DAY(H3312)&lt;DAY(H3313),NETWORKDAYS($H$3,H3312,holiday!$B$2:$B$10),0)))</f>
        <v/>
      </c>
      <c r="O3312" s="0" t="str">
        <f aca="false">IF(ISBLANK(A3312),"",SUMIF($A$3:$A3312,O$2,$B$3:$B3312))</f>
        <v/>
      </c>
      <c r="P3312" s="0" t="str">
        <f aca="false">IF(ISBLANK(A3312),"",SUMIF($A$3:$A3312,P$2,$B$3:$B3312))</f>
        <v/>
      </c>
      <c r="Q3312" s="0" t="str">
        <f aca="false">IF(ISBLANK(A3312),"",SUMIF($A$3:$A3312,Q$2,$B$3:$B3312))</f>
        <v/>
      </c>
      <c r="R3312" s="0" t="str">
        <f aca="false">IF(ISBLANK(A3312),"",SUMIF($A$3:$A3312,R$2,$B$3:$B3312))</f>
        <v/>
      </c>
      <c r="T3312" s="9" t="str">
        <f aca="false">IF(ISBLANK(A3312),"",IF($A3312=T$2,$C3312,T3311))</f>
        <v/>
      </c>
      <c r="U3312" s="9" t="str">
        <f aca="false">IF(ISBLANK(A3312),"",IF($A3312=U$2,$C3312,U3311))</f>
        <v/>
      </c>
      <c r="V3312" s="9" t="str">
        <f aca="false">IF(ISBLANK(A3312),"",IF($A3312=V$2,$C3312,V3311))</f>
        <v/>
      </c>
      <c r="W3312" s="9" t="str">
        <f aca="false">IF(ISBLANK(A3312),"",IF($A3312=W$2,$C3312,W3311))</f>
        <v/>
      </c>
    </row>
    <row r="3313" customFormat="false" ht="14.1" hidden="false" customHeight="false" outlineLevel="0" collapsed="false">
      <c r="H3313" s="8" t="n">
        <f aca="false">IF(ISBLANK(D3313),,LEFT(D3313,LEN(D3313)-6)*1)</f>
        <v>0</v>
      </c>
      <c r="I3313" s="9" t="str">
        <f aca="false">IF(ISBLANK(A3313),"",-B3313*C3313)</f>
        <v/>
      </c>
      <c r="J3313" s="9" t="str">
        <f aca="false">IF(ISBLANK(A3313),"",-SUM(I$3:I3313))</f>
        <v/>
      </c>
      <c r="K3313" s="9" t="str">
        <f aca="false">IF(ISBLANK(A3313),"",SUMPRODUCT(O3313:R3313,T3313:W3313)-J3313)</f>
        <v/>
      </c>
      <c r="L3313" s="5" t="str">
        <f aca="false">IF(ISBLANK(A3313),"",K3313/$M$1)</f>
        <v/>
      </c>
      <c r="M3313" s="5" t="str">
        <f aca="false">IF(ISBLANK(A3313),"",K3313/($M$1+SUM(K$3:K3312)))</f>
        <v/>
      </c>
      <c r="N3313" s="0" t="str">
        <f aca="false">IF(ISBLANK(A3313),"",IF(H3314=0,NETWORKDAYS($H$3,H3313,holiday!$B$2:$B$10),IF(DAY(H3313)&lt;DAY(H3314),NETWORKDAYS($H$3,H3313,holiday!$B$2:$B$10),0)))</f>
        <v/>
      </c>
      <c r="O3313" s="0" t="str">
        <f aca="false">IF(ISBLANK(A3313),"",SUMIF($A$3:$A3313,O$2,$B$3:$B3313))</f>
        <v/>
      </c>
      <c r="P3313" s="0" t="str">
        <f aca="false">IF(ISBLANK(A3313),"",SUMIF($A$3:$A3313,P$2,$B$3:$B3313))</f>
        <v/>
      </c>
      <c r="Q3313" s="0" t="str">
        <f aca="false">IF(ISBLANK(A3313),"",SUMIF($A$3:$A3313,Q$2,$B$3:$B3313))</f>
        <v/>
      </c>
      <c r="R3313" s="0" t="str">
        <f aca="false">IF(ISBLANK(A3313),"",SUMIF($A$3:$A3313,R$2,$B$3:$B3313))</f>
        <v/>
      </c>
      <c r="T3313" s="9" t="str">
        <f aca="false">IF(ISBLANK(A3313),"",IF($A3313=T$2,$C3313,T3312))</f>
        <v/>
      </c>
      <c r="U3313" s="9" t="str">
        <f aca="false">IF(ISBLANK(A3313),"",IF($A3313=U$2,$C3313,U3312))</f>
        <v/>
      </c>
      <c r="V3313" s="9" t="str">
        <f aca="false">IF(ISBLANK(A3313),"",IF($A3313=V$2,$C3313,V3312))</f>
        <v/>
      </c>
      <c r="W3313" s="9" t="str">
        <f aca="false">IF(ISBLANK(A3313),"",IF($A3313=W$2,$C3313,W3312))</f>
        <v/>
      </c>
    </row>
    <row r="3314" customFormat="false" ht="14.1" hidden="false" customHeight="false" outlineLevel="0" collapsed="false">
      <c r="H3314" s="8" t="n">
        <f aca="false">IF(ISBLANK(D3314),,LEFT(D3314,LEN(D3314)-6)*1)</f>
        <v>0</v>
      </c>
      <c r="I3314" s="9" t="str">
        <f aca="false">IF(ISBLANK(A3314),"",-B3314*C3314)</f>
        <v/>
      </c>
      <c r="J3314" s="9" t="str">
        <f aca="false">IF(ISBLANK(A3314),"",-SUM(I$3:I3314))</f>
        <v/>
      </c>
      <c r="K3314" s="9" t="str">
        <f aca="false">IF(ISBLANK(A3314),"",SUMPRODUCT(O3314:R3314,T3314:W3314)-J3314)</f>
        <v/>
      </c>
      <c r="L3314" s="5" t="str">
        <f aca="false">IF(ISBLANK(A3314),"",K3314/$M$1)</f>
        <v/>
      </c>
      <c r="M3314" s="5" t="str">
        <f aca="false">IF(ISBLANK(A3314),"",K3314/($M$1+SUM(K$3:K3313)))</f>
        <v/>
      </c>
      <c r="N3314" s="0" t="str">
        <f aca="false">IF(ISBLANK(A3314),"",IF(H3315=0,NETWORKDAYS($H$3,H3314,holiday!$B$2:$B$10),IF(DAY(H3314)&lt;DAY(H3315),NETWORKDAYS($H$3,H3314,holiday!$B$2:$B$10),0)))</f>
        <v/>
      </c>
      <c r="O3314" s="0" t="str">
        <f aca="false">IF(ISBLANK(A3314),"",SUMIF($A$3:$A3314,O$2,$B$3:$B3314))</f>
        <v/>
      </c>
      <c r="P3314" s="0" t="str">
        <f aca="false">IF(ISBLANK(A3314),"",SUMIF($A$3:$A3314,P$2,$B$3:$B3314))</f>
        <v/>
      </c>
      <c r="Q3314" s="0" t="str">
        <f aca="false">IF(ISBLANK(A3314),"",SUMIF($A$3:$A3314,Q$2,$B$3:$B3314))</f>
        <v/>
      </c>
      <c r="R3314" s="0" t="str">
        <f aca="false">IF(ISBLANK(A3314),"",SUMIF($A$3:$A3314,R$2,$B$3:$B3314))</f>
        <v/>
      </c>
      <c r="T3314" s="9" t="str">
        <f aca="false">IF(ISBLANK(A3314),"",IF($A3314=T$2,$C3314,T3313))</f>
        <v/>
      </c>
      <c r="U3314" s="9" t="str">
        <f aca="false">IF(ISBLANK(A3314),"",IF($A3314=U$2,$C3314,U3313))</f>
        <v/>
      </c>
      <c r="V3314" s="9" t="str">
        <f aca="false">IF(ISBLANK(A3314),"",IF($A3314=V$2,$C3314,V3313))</f>
        <v/>
      </c>
      <c r="W3314" s="9" t="str">
        <f aca="false">IF(ISBLANK(A3314),"",IF($A3314=W$2,$C3314,W3313))</f>
        <v/>
      </c>
    </row>
    <row r="3315" customFormat="false" ht="14.1" hidden="false" customHeight="false" outlineLevel="0" collapsed="false">
      <c r="H3315" s="8" t="n">
        <f aca="false">IF(ISBLANK(D3315),,LEFT(D3315,LEN(D3315)-6)*1)</f>
        <v>0</v>
      </c>
      <c r="I3315" s="9" t="str">
        <f aca="false">IF(ISBLANK(A3315),"",-B3315*C3315)</f>
        <v/>
      </c>
      <c r="J3315" s="9" t="str">
        <f aca="false">IF(ISBLANK(A3315),"",-SUM(I$3:I3315))</f>
        <v/>
      </c>
      <c r="K3315" s="9" t="str">
        <f aca="false">IF(ISBLANK(A3315),"",SUMPRODUCT(O3315:R3315,T3315:W3315)-J3315)</f>
        <v/>
      </c>
      <c r="L3315" s="5" t="str">
        <f aca="false">IF(ISBLANK(A3315),"",K3315/$M$1)</f>
        <v/>
      </c>
      <c r="M3315" s="5" t="str">
        <f aca="false">IF(ISBLANK(A3315),"",K3315/($M$1+SUM(K$3:K3314)))</f>
        <v/>
      </c>
      <c r="N3315" s="0" t="str">
        <f aca="false">IF(ISBLANK(A3315),"",IF(H3316=0,NETWORKDAYS($H$3,H3315,holiday!$B$2:$B$10),IF(DAY(H3315)&lt;DAY(H3316),NETWORKDAYS($H$3,H3315,holiday!$B$2:$B$10),0)))</f>
        <v/>
      </c>
      <c r="O3315" s="0" t="str">
        <f aca="false">IF(ISBLANK(A3315),"",SUMIF($A$3:$A3315,O$2,$B$3:$B3315))</f>
        <v/>
      </c>
      <c r="P3315" s="0" t="str">
        <f aca="false">IF(ISBLANK(A3315),"",SUMIF($A$3:$A3315,P$2,$B$3:$B3315))</f>
        <v/>
      </c>
      <c r="Q3315" s="0" t="str">
        <f aca="false">IF(ISBLANK(A3315),"",SUMIF($A$3:$A3315,Q$2,$B$3:$B3315))</f>
        <v/>
      </c>
      <c r="R3315" s="0" t="str">
        <f aca="false">IF(ISBLANK(A3315),"",SUMIF($A$3:$A3315,R$2,$B$3:$B3315))</f>
        <v/>
      </c>
      <c r="T3315" s="9" t="str">
        <f aca="false">IF(ISBLANK(A3315),"",IF($A3315=T$2,$C3315,T3314))</f>
        <v/>
      </c>
      <c r="U3315" s="9" t="str">
        <f aca="false">IF(ISBLANK(A3315),"",IF($A3315=U$2,$C3315,U3314))</f>
        <v/>
      </c>
      <c r="V3315" s="9" t="str">
        <f aca="false">IF(ISBLANK(A3315),"",IF($A3315=V$2,$C3315,V3314))</f>
        <v/>
      </c>
      <c r="W3315" s="9" t="str">
        <f aca="false">IF(ISBLANK(A3315),"",IF($A3315=W$2,$C3315,W3314))</f>
        <v/>
      </c>
    </row>
    <row r="3316" customFormat="false" ht="14.1" hidden="false" customHeight="false" outlineLevel="0" collapsed="false">
      <c r="H3316" s="8" t="n">
        <f aca="false">IF(ISBLANK(D3316),,LEFT(D3316,LEN(D3316)-6)*1)</f>
        <v>0</v>
      </c>
      <c r="I3316" s="9" t="str">
        <f aca="false">IF(ISBLANK(A3316),"",-B3316*C3316)</f>
        <v/>
      </c>
      <c r="J3316" s="9" t="str">
        <f aca="false">IF(ISBLANK(A3316),"",-SUM(I$3:I3316))</f>
        <v/>
      </c>
      <c r="K3316" s="9" t="str">
        <f aca="false">IF(ISBLANK(A3316),"",SUMPRODUCT(O3316:R3316,T3316:W3316)-J3316)</f>
        <v/>
      </c>
      <c r="L3316" s="5" t="str">
        <f aca="false">IF(ISBLANK(A3316),"",K3316/$M$1)</f>
        <v/>
      </c>
      <c r="M3316" s="5" t="str">
        <f aca="false">IF(ISBLANK(A3316),"",K3316/($M$1+SUM(K$3:K3315)))</f>
        <v/>
      </c>
      <c r="N3316" s="0" t="str">
        <f aca="false">IF(ISBLANK(A3316),"",IF(H3317=0,NETWORKDAYS($H$3,H3316,holiday!$B$2:$B$10),IF(DAY(H3316)&lt;DAY(H3317),NETWORKDAYS($H$3,H3316,holiday!$B$2:$B$10),0)))</f>
        <v/>
      </c>
      <c r="O3316" s="0" t="str">
        <f aca="false">IF(ISBLANK(A3316),"",SUMIF($A$3:$A3316,O$2,$B$3:$B3316))</f>
        <v/>
      </c>
      <c r="P3316" s="0" t="str">
        <f aca="false">IF(ISBLANK(A3316),"",SUMIF($A$3:$A3316,P$2,$B$3:$B3316))</f>
        <v/>
      </c>
      <c r="Q3316" s="0" t="str">
        <f aca="false">IF(ISBLANK(A3316),"",SUMIF($A$3:$A3316,Q$2,$B$3:$B3316))</f>
        <v/>
      </c>
      <c r="R3316" s="0" t="str">
        <f aca="false">IF(ISBLANK(A3316),"",SUMIF($A$3:$A3316,R$2,$B$3:$B3316))</f>
        <v/>
      </c>
      <c r="T3316" s="9" t="str">
        <f aca="false">IF(ISBLANK(A3316),"",IF($A3316=T$2,$C3316,T3315))</f>
        <v/>
      </c>
      <c r="U3316" s="9" t="str">
        <f aca="false">IF(ISBLANK(A3316),"",IF($A3316=U$2,$C3316,U3315))</f>
        <v/>
      </c>
      <c r="V3316" s="9" t="str">
        <f aca="false">IF(ISBLANK(A3316),"",IF($A3316=V$2,$C3316,V3315))</f>
        <v/>
      </c>
      <c r="W3316" s="9" t="str">
        <f aca="false">IF(ISBLANK(A3316),"",IF($A3316=W$2,$C3316,W3315))</f>
        <v/>
      </c>
    </row>
    <row r="3317" customFormat="false" ht="14.1" hidden="false" customHeight="false" outlineLevel="0" collapsed="false">
      <c r="H3317" s="8" t="n">
        <f aca="false">IF(ISBLANK(D3317),,LEFT(D3317,LEN(D3317)-6)*1)</f>
        <v>0</v>
      </c>
      <c r="I3317" s="9" t="str">
        <f aca="false">IF(ISBLANK(A3317),"",-B3317*C3317)</f>
        <v/>
      </c>
      <c r="J3317" s="9" t="str">
        <f aca="false">IF(ISBLANK(A3317),"",-SUM(I$3:I3317))</f>
        <v/>
      </c>
      <c r="K3317" s="9" t="str">
        <f aca="false">IF(ISBLANK(A3317),"",SUMPRODUCT(O3317:R3317,T3317:W3317)-J3317)</f>
        <v/>
      </c>
      <c r="L3317" s="5" t="str">
        <f aca="false">IF(ISBLANK(A3317),"",K3317/$M$1)</f>
        <v/>
      </c>
      <c r="M3317" s="5" t="str">
        <f aca="false">IF(ISBLANK(A3317),"",K3317/($M$1+SUM(K$3:K3316)))</f>
        <v/>
      </c>
      <c r="N3317" s="0" t="str">
        <f aca="false">IF(ISBLANK(A3317),"",IF(H3318=0,NETWORKDAYS($H$3,H3317,holiday!$B$2:$B$10),IF(DAY(H3317)&lt;DAY(H3318),NETWORKDAYS($H$3,H3317,holiday!$B$2:$B$10),0)))</f>
        <v/>
      </c>
      <c r="O3317" s="0" t="str">
        <f aca="false">IF(ISBLANK(A3317),"",SUMIF($A$3:$A3317,O$2,$B$3:$B3317))</f>
        <v/>
      </c>
      <c r="P3317" s="0" t="str">
        <f aca="false">IF(ISBLANK(A3317),"",SUMIF($A$3:$A3317,P$2,$B$3:$B3317))</f>
        <v/>
      </c>
      <c r="Q3317" s="0" t="str">
        <f aca="false">IF(ISBLANK(A3317),"",SUMIF($A$3:$A3317,Q$2,$B$3:$B3317))</f>
        <v/>
      </c>
      <c r="R3317" s="0" t="str">
        <f aca="false">IF(ISBLANK(A3317),"",SUMIF($A$3:$A3317,R$2,$B$3:$B3317))</f>
        <v/>
      </c>
      <c r="T3317" s="9" t="str">
        <f aca="false">IF(ISBLANK(A3317),"",IF($A3317=T$2,$C3317,T3316))</f>
        <v/>
      </c>
      <c r="U3317" s="9" t="str">
        <f aca="false">IF(ISBLANK(A3317),"",IF($A3317=U$2,$C3317,U3316))</f>
        <v/>
      </c>
      <c r="V3317" s="9" t="str">
        <f aca="false">IF(ISBLANK(A3317),"",IF($A3317=V$2,$C3317,V3316))</f>
        <v/>
      </c>
      <c r="W3317" s="9" t="str">
        <f aca="false">IF(ISBLANK(A3317),"",IF($A3317=W$2,$C3317,W3316))</f>
        <v/>
      </c>
    </row>
    <row r="3318" customFormat="false" ht="14.1" hidden="false" customHeight="false" outlineLevel="0" collapsed="false">
      <c r="H3318" s="8" t="n">
        <f aca="false">IF(ISBLANK(D3318),,LEFT(D3318,LEN(D3318)-6)*1)</f>
        <v>0</v>
      </c>
      <c r="I3318" s="9" t="str">
        <f aca="false">IF(ISBLANK(A3318),"",-B3318*C3318)</f>
        <v/>
      </c>
      <c r="J3318" s="9" t="str">
        <f aca="false">IF(ISBLANK(A3318),"",-SUM(I$3:I3318))</f>
        <v/>
      </c>
      <c r="K3318" s="9" t="str">
        <f aca="false">IF(ISBLANK(A3318),"",SUMPRODUCT(O3318:R3318,T3318:W3318)-J3318)</f>
        <v/>
      </c>
      <c r="L3318" s="5" t="str">
        <f aca="false">IF(ISBLANK(A3318),"",K3318/$M$1)</f>
        <v/>
      </c>
      <c r="M3318" s="5" t="str">
        <f aca="false">IF(ISBLANK(A3318),"",K3318/($M$1+SUM(K$3:K3317)))</f>
        <v/>
      </c>
      <c r="N3318" s="0" t="str">
        <f aca="false">IF(ISBLANK(A3318),"",IF(H3319=0,NETWORKDAYS($H$3,H3318,holiday!$B$2:$B$10),IF(DAY(H3318)&lt;DAY(H3319),NETWORKDAYS($H$3,H3318,holiday!$B$2:$B$10),0)))</f>
        <v/>
      </c>
      <c r="O3318" s="0" t="str">
        <f aca="false">IF(ISBLANK(A3318),"",SUMIF($A$3:$A3318,O$2,$B$3:$B3318))</f>
        <v/>
      </c>
      <c r="P3318" s="0" t="str">
        <f aca="false">IF(ISBLANK(A3318),"",SUMIF($A$3:$A3318,P$2,$B$3:$B3318))</f>
        <v/>
      </c>
      <c r="Q3318" s="0" t="str">
        <f aca="false">IF(ISBLANK(A3318),"",SUMIF($A$3:$A3318,Q$2,$B$3:$B3318))</f>
        <v/>
      </c>
      <c r="R3318" s="0" t="str">
        <f aca="false">IF(ISBLANK(A3318),"",SUMIF($A$3:$A3318,R$2,$B$3:$B3318))</f>
        <v/>
      </c>
      <c r="T3318" s="9" t="str">
        <f aca="false">IF(ISBLANK(A3318),"",IF($A3318=T$2,$C3318,T3317))</f>
        <v/>
      </c>
      <c r="U3318" s="9" t="str">
        <f aca="false">IF(ISBLANK(A3318),"",IF($A3318=U$2,$C3318,U3317))</f>
        <v/>
      </c>
      <c r="V3318" s="9" t="str">
        <f aca="false">IF(ISBLANK(A3318),"",IF($A3318=V$2,$C3318,V3317))</f>
        <v/>
      </c>
      <c r="W3318" s="9" t="str">
        <f aca="false">IF(ISBLANK(A3318),"",IF($A3318=W$2,$C3318,W3317))</f>
        <v/>
      </c>
    </row>
    <row r="3319" customFormat="false" ht="14.1" hidden="false" customHeight="false" outlineLevel="0" collapsed="false">
      <c r="H3319" s="8" t="n">
        <f aca="false">IF(ISBLANK(D3319),,LEFT(D3319,LEN(D3319)-6)*1)</f>
        <v>0</v>
      </c>
      <c r="I3319" s="9" t="str">
        <f aca="false">IF(ISBLANK(A3319),"",-B3319*C3319)</f>
        <v/>
      </c>
      <c r="J3319" s="9" t="str">
        <f aca="false">IF(ISBLANK(A3319),"",-SUM(I$3:I3319))</f>
        <v/>
      </c>
      <c r="K3319" s="9" t="str">
        <f aca="false">IF(ISBLANK(A3319),"",SUMPRODUCT(O3319:R3319,T3319:W3319)-J3319)</f>
        <v/>
      </c>
      <c r="L3319" s="5" t="str">
        <f aca="false">IF(ISBLANK(A3319),"",K3319/$M$1)</f>
        <v/>
      </c>
      <c r="M3319" s="5" t="str">
        <f aca="false">IF(ISBLANK(A3319),"",K3319/($M$1+SUM(K$3:K3318)))</f>
        <v/>
      </c>
      <c r="N3319" s="0" t="str">
        <f aca="false">IF(ISBLANK(A3319),"",IF(H3320=0,NETWORKDAYS($H$3,H3319,holiday!$B$2:$B$10),IF(DAY(H3319)&lt;DAY(H3320),NETWORKDAYS($H$3,H3319,holiday!$B$2:$B$10),0)))</f>
        <v/>
      </c>
      <c r="O3319" s="0" t="str">
        <f aca="false">IF(ISBLANK(A3319),"",SUMIF($A$3:$A3319,O$2,$B$3:$B3319))</f>
        <v/>
      </c>
      <c r="P3319" s="0" t="str">
        <f aca="false">IF(ISBLANK(A3319),"",SUMIF($A$3:$A3319,P$2,$B$3:$B3319))</f>
        <v/>
      </c>
      <c r="Q3319" s="0" t="str">
        <f aca="false">IF(ISBLANK(A3319),"",SUMIF($A$3:$A3319,Q$2,$B$3:$B3319))</f>
        <v/>
      </c>
      <c r="R3319" s="0" t="str">
        <f aca="false">IF(ISBLANK(A3319),"",SUMIF($A$3:$A3319,R$2,$B$3:$B3319))</f>
        <v/>
      </c>
      <c r="T3319" s="9" t="str">
        <f aca="false">IF(ISBLANK(A3319),"",IF($A3319=T$2,$C3319,T3318))</f>
        <v/>
      </c>
      <c r="U3319" s="9" t="str">
        <f aca="false">IF(ISBLANK(A3319),"",IF($A3319=U$2,$C3319,U3318))</f>
        <v/>
      </c>
      <c r="V3319" s="9" t="str">
        <f aca="false">IF(ISBLANK(A3319),"",IF($A3319=V$2,$C3319,V3318))</f>
        <v/>
      </c>
      <c r="W3319" s="9" t="str">
        <f aca="false">IF(ISBLANK(A3319),"",IF($A3319=W$2,$C3319,W3318))</f>
        <v/>
      </c>
    </row>
    <row r="3320" customFormat="false" ht="14.1" hidden="false" customHeight="false" outlineLevel="0" collapsed="false">
      <c r="H3320" s="8" t="n">
        <f aca="false">IF(ISBLANK(D3320),,LEFT(D3320,LEN(D3320)-6)*1)</f>
        <v>0</v>
      </c>
      <c r="I3320" s="9" t="str">
        <f aca="false">IF(ISBLANK(A3320),"",-B3320*C3320)</f>
        <v/>
      </c>
      <c r="J3320" s="9" t="str">
        <f aca="false">IF(ISBLANK(A3320),"",-SUM(I$3:I3320))</f>
        <v/>
      </c>
      <c r="K3320" s="9" t="str">
        <f aca="false">IF(ISBLANK(A3320),"",SUMPRODUCT(O3320:R3320,T3320:W3320)-J3320)</f>
        <v/>
      </c>
      <c r="L3320" s="5" t="str">
        <f aca="false">IF(ISBLANK(A3320),"",K3320/$M$1)</f>
        <v/>
      </c>
      <c r="M3320" s="5" t="str">
        <f aca="false">IF(ISBLANK(A3320),"",K3320/($M$1+SUM(K$3:K3319)))</f>
        <v/>
      </c>
      <c r="N3320" s="0" t="str">
        <f aca="false">IF(ISBLANK(A3320),"",IF(H3321=0,NETWORKDAYS($H$3,H3320,holiday!$B$2:$B$10),IF(DAY(H3320)&lt;DAY(H3321),NETWORKDAYS($H$3,H3320,holiday!$B$2:$B$10),0)))</f>
        <v/>
      </c>
      <c r="O3320" s="0" t="str">
        <f aca="false">IF(ISBLANK(A3320),"",SUMIF($A$3:$A3320,O$2,$B$3:$B3320))</f>
        <v/>
      </c>
      <c r="P3320" s="0" t="str">
        <f aca="false">IF(ISBLANK(A3320),"",SUMIF($A$3:$A3320,P$2,$B$3:$B3320))</f>
        <v/>
      </c>
      <c r="Q3320" s="0" t="str">
        <f aca="false">IF(ISBLANK(A3320),"",SUMIF($A$3:$A3320,Q$2,$B$3:$B3320))</f>
        <v/>
      </c>
      <c r="R3320" s="0" t="str">
        <f aca="false">IF(ISBLANK(A3320),"",SUMIF($A$3:$A3320,R$2,$B$3:$B3320))</f>
        <v/>
      </c>
      <c r="T3320" s="9" t="str">
        <f aca="false">IF(ISBLANK(A3320),"",IF($A3320=T$2,$C3320,T3319))</f>
        <v/>
      </c>
      <c r="U3320" s="9" t="str">
        <f aca="false">IF(ISBLANK(A3320),"",IF($A3320=U$2,$C3320,U3319))</f>
        <v/>
      </c>
      <c r="V3320" s="9" t="str">
        <f aca="false">IF(ISBLANK(A3320),"",IF($A3320=V$2,$C3320,V3319))</f>
        <v/>
      </c>
      <c r="W3320" s="9" t="str">
        <f aca="false">IF(ISBLANK(A3320),"",IF($A3320=W$2,$C3320,W3319))</f>
        <v/>
      </c>
    </row>
    <row r="3321" customFormat="false" ht="14.1" hidden="false" customHeight="false" outlineLevel="0" collapsed="false">
      <c r="H3321" s="8" t="n">
        <f aca="false">IF(ISBLANK(D3321),,LEFT(D3321,LEN(D3321)-6)*1)</f>
        <v>0</v>
      </c>
      <c r="I3321" s="9" t="str">
        <f aca="false">IF(ISBLANK(A3321),"",-B3321*C3321)</f>
        <v/>
      </c>
      <c r="J3321" s="9" t="str">
        <f aca="false">IF(ISBLANK(A3321),"",-SUM(I$3:I3321))</f>
        <v/>
      </c>
      <c r="K3321" s="9" t="str">
        <f aca="false">IF(ISBLANK(A3321),"",SUMPRODUCT(O3321:R3321,T3321:W3321)-J3321)</f>
        <v/>
      </c>
      <c r="L3321" s="5" t="str">
        <f aca="false">IF(ISBLANK(A3321),"",K3321/$M$1)</f>
        <v/>
      </c>
      <c r="M3321" s="5" t="str">
        <f aca="false">IF(ISBLANK(A3321),"",K3321/($M$1+SUM(K$3:K3320)))</f>
        <v/>
      </c>
      <c r="N3321" s="0" t="str">
        <f aca="false">IF(ISBLANK(A3321),"",IF(H3322=0,NETWORKDAYS($H$3,H3321,holiday!$B$2:$B$10),IF(DAY(H3321)&lt;DAY(H3322),NETWORKDAYS($H$3,H3321,holiday!$B$2:$B$10),0)))</f>
        <v/>
      </c>
      <c r="O3321" s="0" t="str">
        <f aca="false">IF(ISBLANK(A3321),"",SUMIF($A$3:$A3321,O$2,$B$3:$B3321))</f>
        <v/>
      </c>
      <c r="P3321" s="0" t="str">
        <f aca="false">IF(ISBLANK(A3321),"",SUMIF($A$3:$A3321,P$2,$B$3:$B3321))</f>
        <v/>
      </c>
      <c r="Q3321" s="0" t="str">
        <f aca="false">IF(ISBLANK(A3321),"",SUMIF($A$3:$A3321,Q$2,$B$3:$B3321))</f>
        <v/>
      </c>
      <c r="R3321" s="0" t="str">
        <f aca="false">IF(ISBLANK(A3321),"",SUMIF($A$3:$A3321,R$2,$B$3:$B3321))</f>
        <v/>
      </c>
      <c r="T3321" s="9" t="str">
        <f aca="false">IF(ISBLANK(A3321),"",IF($A3321=T$2,$C3321,T3320))</f>
        <v/>
      </c>
      <c r="U3321" s="9" t="str">
        <f aca="false">IF(ISBLANK(A3321),"",IF($A3321=U$2,$C3321,U3320))</f>
        <v/>
      </c>
      <c r="V3321" s="9" t="str">
        <f aca="false">IF(ISBLANK(A3321),"",IF($A3321=V$2,$C3321,V3320))</f>
        <v/>
      </c>
      <c r="W3321" s="9" t="str">
        <f aca="false">IF(ISBLANK(A3321),"",IF($A3321=W$2,$C3321,W3320))</f>
        <v/>
      </c>
    </row>
    <row r="3322" customFormat="false" ht="14.1" hidden="false" customHeight="false" outlineLevel="0" collapsed="false">
      <c r="H3322" s="8" t="n">
        <f aca="false">IF(ISBLANK(D3322),,LEFT(D3322,LEN(D3322)-6)*1)</f>
        <v>0</v>
      </c>
      <c r="I3322" s="9" t="str">
        <f aca="false">IF(ISBLANK(A3322),"",-B3322*C3322)</f>
        <v/>
      </c>
      <c r="J3322" s="9" t="str">
        <f aca="false">IF(ISBLANK(A3322),"",-SUM(I$3:I3322))</f>
        <v/>
      </c>
      <c r="K3322" s="9" t="str">
        <f aca="false">IF(ISBLANK(A3322),"",SUMPRODUCT(O3322:R3322,T3322:W3322)-J3322)</f>
        <v/>
      </c>
      <c r="L3322" s="5" t="str">
        <f aca="false">IF(ISBLANK(A3322),"",K3322/$M$1)</f>
        <v/>
      </c>
      <c r="M3322" s="5" t="str">
        <f aca="false">IF(ISBLANK(A3322),"",K3322/($M$1+SUM(K$3:K3321)))</f>
        <v/>
      </c>
      <c r="N3322" s="0" t="str">
        <f aca="false">IF(ISBLANK(A3322),"",IF(H3323=0,NETWORKDAYS($H$3,H3322,holiday!$B$2:$B$10),IF(DAY(H3322)&lt;DAY(H3323),NETWORKDAYS($H$3,H3322,holiday!$B$2:$B$10),0)))</f>
        <v/>
      </c>
      <c r="O3322" s="0" t="str">
        <f aca="false">IF(ISBLANK(A3322),"",SUMIF($A$3:$A3322,O$2,$B$3:$B3322))</f>
        <v/>
      </c>
      <c r="P3322" s="0" t="str">
        <f aca="false">IF(ISBLANK(A3322),"",SUMIF($A$3:$A3322,P$2,$B$3:$B3322))</f>
        <v/>
      </c>
      <c r="Q3322" s="0" t="str">
        <f aca="false">IF(ISBLANK(A3322),"",SUMIF($A$3:$A3322,Q$2,$B$3:$B3322))</f>
        <v/>
      </c>
      <c r="R3322" s="0" t="str">
        <f aca="false">IF(ISBLANK(A3322),"",SUMIF($A$3:$A3322,R$2,$B$3:$B3322))</f>
        <v/>
      </c>
      <c r="T3322" s="9" t="str">
        <f aca="false">IF(ISBLANK(A3322),"",IF($A3322=T$2,$C3322,T3321))</f>
        <v/>
      </c>
      <c r="U3322" s="9" t="str">
        <f aca="false">IF(ISBLANK(A3322),"",IF($A3322=U$2,$C3322,U3321))</f>
        <v/>
      </c>
      <c r="V3322" s="9" t="str">
        <f aca="false">IF(ISBLANK(A3322),"",IF($A3322=V$2,$C3322,V3321))</f>
        <v/>
      </c>
      <c r="W3322" s="9" t="str">
        <f aca="false">IF(ISBLANK(A3322),"",IF($A3322=W$2,$C3322,W3321))</f>
        <v/>
      </c>
    </row>
    <row r="3323" customFormat="false" ht="14.1" hidden="false" customHeight="false" outlineLevel="0" collapsed="false">
      <c r="H3323" s="8" t="n">
        <f aca="false">IF(ISBLANK(D3323),,LEFT(D3323,LEN(D3323)-6)*1)</f>
        <v>0</v>
      </c>
      <c r="I3323" s="9" t="str">
        <f aca="false">IF(ISBLANK(A3323),"",-B3323*C3323)</f>
        <v/>
      </c>
      <c r="J3323" s="9" t="str">
        <f aca="false">IF(ISBLANK(A3323),"",-SUM(I$3:I3323))</f>
        <v/>
      </c>
      <c r="K3323" s="9" t="str">
        <f aca="false">IF(ISBLANK(A3323),"",SUMPRODUCT(O3323:R3323,T3323:W3323)-J3323)</f>
        <v/>
      </c>
      <c r="L3323" s="5" t="str">
        <f aca="false">IF(ISBLANK(A3323),"",K3323/$M$1)</f>
        <v/>
      </c>
      <c r="M3323" s="5" t="str">
        <f aca="false">IF(ISBLANK(A3323),"",K3323/($M$1+SUM(K$3:K3322)))</f>
        <v/>
      </c>
      <c r="N3323" s="0" t="str">
        <f aca="false">IF(ISBLANK(A3323),"",IF(H3324=0,NETWORKDAYS($H$3,H3323,holiday!$B$2:$B$10),IF(DAY(H3323)&lt;DAY(H3324),NETWORKDAYS($H$3,H3323,holiday!$B$2:$B$10),0)))</f>
        <v/>
      </c>
      <c r="O3323" s="0" t="str">
        <f aca="false">IF(ISBLANK(A3323),"",SUMIF($A$3:$A3323,O$2,$B$3:$B3323))</f>
        <v/>
      </c>
      <c r="P3323" s="0" t="str">
        <f aca="false">IF(ISBLANK(A3323),"",SUMIF($A$3:$A3323,P$2,$B$3:$B3323))</f>
        <v/>
      </c>
      <c r="Q3323" s="0" t="str">
        <f aca="false">IF(ISBLANK(A3323),"",SUMIF($A$3:$A3323,Q$2,$B$3:$B3323))</f>
        <v/>
      </c>
      <c r="R3323" s="0" t="str">
        <f aca="false">IF(ISBLANK(A3323),"",SUMIF($A$3:$A3323,R$2,$B$3:$B3323))</f>
        <v/>
      </c>
      <c r="T3323" s="9" t="str">
        <f aca="false">IF(ISBLANK(A3323),"",IF($A3323=T$2,$C3323,T3322))</f>
        <v/>
      </c>
      <c r="U3323" s="9" t="str">
        <f aca="false">IF(ISBLANK(A3323),"",IF($A3323=U$2,$C3323,U3322))</f>
        <v/>
      </c>
      <c r="V3323" s="9" t="str">
        <f aca="false">IF(ISBLANK(A3323),"",IF($A3323=V$2,$C3323,V3322))</f>
        <v/>
      </c>
      <c r="W3323" s="9" t="str">
        <f aca="false">IF(ISBLANK(A3323),"",IF($A3323=W$2,$C3323,W3322))</f>
        <v/>
      </c>
    </row>
    <row r="3324" customFormat="false" ht="14.1" hidden="false" customHeight="false" outlineLevel="0" collapsed="false">
      <c r="H3324" s="8" t="n">
        <f aca="false">IF(ISBLANK(D3324),,LEFT(D3324,LEN(D3324)-6)*1)</f>
        <v>0</v>
      </c>
      <c r="I3324" s="9" t="str">
        <f aca="false">IF(ISBLANK(A3324),"",-B3324*C3324)</f>
        <v/>
      </c>
      <c r="J3324" s="9" t="str">
        <f aca="false">IF(ISBLANK(A3324),"",-SUM(I$3:I3324))</f>
        <v/>
      </c>
      <c r="K3324" s="9" t="str">
        <f aca="false">IF(ISBLANK(A3324),"",SUMPRODUCT(O3324:R3324,T3324:W3324)-J3324)</f>
        <v/>
      </c>
      <c r="L3324" s="5" t="str">
        <f aca="false">IF(ISBLANK(A3324),"",K3324/$M$1)</f>
        <v/>
      </c>
      <c r="M3324" s="5" t="str">
        <f aca="false">IF(ISBLANK(A3324),"",K3324/($M$1+SUM(K$3:K3323)))</f>
        <v/>
      </c>
      <c r="N3324" s="0" t="str">
        <f aca="false">IF(ISBLANK(A3324),"",IF(H3325=0,NETWORKDAYS($H$3,H3324,holiday!$B$2:$B$10),IF(DAY(H3324)&lt;DAY(H3325),NETWORKDAYS($H$3,H3324,holiday!$B$2:$B$10),0)))</f>
        <v/>
      </c>
      <c r="O3324" s="0" t="str">
        <f aca="false">IF(ISBLANK(A3324),"",SUMIF($A$3:$A3324,O$2,$B$3:$B3324))</f>
        <v/>
      </c>
      <c r="P3324" s="0" t="str">
        <f aca="false">IF(ISBLANK(A3324),"",SUMIF($A$3:$A3324,P$2,$B$3:$B3324))</f>
        <v/>
      </c>
      <c r="Q3324" s="0" t="str">
        <f aca="false">IF(ISBLANK(A3324),"",SUMIF($A$3:$A3324,Q$2,$B$3:$B3324))</f>
        <v/>
      </c>
      <c r="R3324" s="0" t="str">
        <f aca="false">IF(ISBLANK(A3324),"",SUMIF($A$3:$A3324,R$2,$B$3:$B3324))</f>
        <v/>
      </c>
      <c r="T3324" s="9" t="str">
        <f aca="false">IF(ISBLANK(A3324),"",IF($A3324=T$2,$C3324,T3323))</f>
        <v/>
      </c>
      <c r="U3324" s="9" t="str">
        <f aca="false">IF(ISBLANK(A3324),"",IF($A3324=U$2,$C3324,U3323))</f>
        <v/>
      </c>
      <c r="V3324" s="9" t="str">
        <f aca="false">IF(ISBLANK(A3324),"",IF($A3324=V$2,$C3324,V3323))</f>
        <v/>
      </c>
      <c r="W3324" s="9" t="str">
        <f aca="false">IF(ISBLANK(A3324),"",IF($A3324=W$2,$C3324,W3323))</f>
        <v/>
      </c>
    </row>
    <row r="3325" customFormat="false" ht="14.1" hidden="false" customHeight="false" outlineLevel="0" collapsed="false">
      <c r="H3325" s="8" t="n">
        <f aca="false">IF(ISBLANK(D3325),,LEFT(D3325,LEN(D3325)-6)*1)</f>
        <v>0</v>
      </c>
      <c r="I3325" s="9" t="str">
        <f aca="false">IF(ISBLANK(A3325),"",-B3325*C3325)</f>
        <v/>
      </c>
      <c r="J3325" s="9" t="str">
        <f aca="false">IF(ISBLANK(A3325),"",-SUM(I$3:I3325))</f>
        <v/>
      </c>
      <c r="K3325" s="9" t="str">
        <f aca="false">IF(ISBLANK(A3325),"",SUMPRODUCT(O3325:R3325,T3325:W3325)-J3325)</f>
        <v/>
      </c>
      <c r="L3325" s="5" t="str">
        <f aca="false">IF(ISBLANK(A3325),"",K3325/$M$1)</f>
        <v/>
      </c>
      <c r="M3325" s="5" t="str">
        <f aca="false">IF(ISBLANK(A3325),"",K3325/($M$1+SUM(K$3:K3324)))</f>
        <v/>
      </c>
      <c r="N3325" s="0" t="str">
        <f aca="false">IF(ISBLANK(A3325),"",IF(H3326=0,NETWORKDAYS($H$3,H3325,holiday!$B$2:$B$10),IF(DAY(H3325)&lt;DAY(H3326),NETWORKDAYS($H$3,H3325,holiday!$B$2:$B$10),0)))</f>
        <v/>
      </c>
      <c r="O3325" s="0" t="str">
        <f aca="false">IF(ISBLANK(A3325),"",SUMIF($A$3:$A3325,O$2,$B$3:$B3325))</f>
        <v/>
      </c>
      <c r="P3325" s="0" t="str">
        <f aca="false">IF(ISBLANK(A3325),"",SUMIF($A$3:$A3325,P$2,$B$3:$B3325))</f>
        <v/>
      </c>
      <c r="Q3325" s="0" t="str">
        <f aca="false">IF(ISBLANK(A3325),"",SUMIF($A$3:$A3325,Q$2,$B$3:$B3325))</f>
        <v/>
      </c>
      <c r="R3325" s="0" t="str">
        <f aca="false">IF(ISBLANK(A3325),"",SUMIF($A$3:$A3325,R$2,$B$3:$B3325))</f>
        <v/>
      </c>
      <c r="T3325" s="9" t="str">
        <f aca="false">IF(ISBLANK(A3325),"",IF($A3325=T$2,$C3325,T3324))</f>
        <v/>
      </c>
      <c r="U3325" s="9" t="str">
        <f aca="false">IF(ISBLANK(A3325),"",IF($A3325=U$2,$C3325,U3324))</f>
        <v/>
      </c>
      <c r="V3325" s="9" t="str">
        <f aca="false">IF(ISBLANK(A3325),"",IF($A3325=V$2,$C3325,V3324))</f>
        <v/>
      </c>
      <c r="W3325" s="9" t="str">
        <f aca="false">IF(ISBLANK(A3325),"",IF($A3325=W$2,$C3325,W3324))</f>
        <v/>
      </c>
    </row>
    <row r="3326" customFormat="false" ht="14.1" hidden="false" customHeight="false" outlineLevel="0" collapsed="false">
      <c r="H3326" s="8" t="n">
        <f aca="false">IF(ISBLANK(D3326),,LEFT(D3326,LEN(D3326)-6)*1)</f>
        <v>0</v>
      </c>
      <c r="I3326" s="9" t="str">
        <f aca="false">IF(ISBLANK(A3326),"",-B3326*C3326)</f>
        <v/>
      </c>
      <c r="J3326" s="9" t="str">
        <f aca="false">IF(ISBLANK(A3326),"",-SUM(I$3:I3326))</f>
        <v/>
      </c>
      <c r="K3326" s="9" t="str">
        <f aca="false">IF(ISBLANK(A3326),"",SUMPRODUCT(O3326:R3326,T3326:W3326)-J3326)</f>
        <v/>
      </c>
      <c r="L3326" s="5" t="str">
        <f aca="false">IF(ISBLANK(A3326),"",K3326/$M$1)</f>
        <v/>
      </c>
      <c r="M3326" s="5" t="str">
        <f aca="false">IF(ISBLANK(A3326),"",K3326/($M$1+SUM(K$3:K3325)))</f>
        <v/>
      </c>
      <c r="N3326" s="0" t="str">
        <f aca="false">IF(ISBLANK(A3326),"",IF(H3327=0,NETWORKDAYS($H$3,H3326,holiday!$B$2:$B$10),IF(DAY(H3326)&lt;DAY(H3327),NETWORKDAYS($H$3,H3326,holiday!$B$2:$B$10),0)))</f>
        <v/>
      </c>
      <c r="O3326" s="0" t="str">
        <f aca="false">IF(ISBLANK(A3326),"",SUMIF($A$3:$A3326,O$2,$B$3:$B3326))</f>
        <v/>
      </c>
      <c r="P3326" s="0" t="str">
        <f aca="false">IF(ISBLANK(A3326),"",SUMIF($A$3:$A3326,P$2,$B$3:$B3326))</f>
        <v/>
      </c>
      <c r="Q3326" s="0" t="str">
        <f aca="false">IF(ISBLANK(A3326),"",SUMIF($A$3:$A3326,Q$2,$B$3:$B3326))</f>
        <v/>
      </c>
      <c r="R3326" s="0" t="str">
        <f aca="false">IF(ISBLANK(A3326),"",SUMIF($A$3:$A3326,R$2,$B$3:$B3326))</f>
        <v/>
      </c>
      <c r="T3326" s="9" t="str">
        <f aca="false">IF(ISBLANK(A3326),"",IF($A3326=T$2,$C3326,T3325))</f>
        <v/>
      </c>
      <c r="U3326" s="9" t="str">
        <f aca="false">IF(ISBLANK(A3326),"",IF($A3326=U$2,$C3326,U3325))</f>
        <v/>
      </c>
      <c r="V3326" s="9" t="str">
        <f aca="false">IF(ISBLANK(A3326),"",IF($A3326=V$2,$C3326,V3325))</f>
        <v/>
      </c>
      <c r="W3326" s="9" t="str">
        <f aca="false">IF(ISBLANK(A3326),"",IF($A3326=W$2,$C3326,W3325))</f>
        <v/>
      </c>
    </row>
    <row r="3327" customFormat="false" ht="14.1" hidden="false" customHeight="false" outlineLevel="0" collapsed="false">
      <c r="H3327" s="8" t="n">
        <f aca="false">IF(ISBLANK(D3327),,LEFT(D3327,LEN(D3327)-6)*1)</f>
        <v>0</v>
      </c>
      <c r="I3327" s="9" t="str">
        <f aca="false">IF(ISBLANK(A3327),"",-B3327*C3327)</f>
        <v/>
      </c>
      <c r="J3327" s="9" t="str">
        <f aca="false">IF(ISBLANK(A3327),"",-SUM(I$3:I3327))</f>
        <v/>
      </c>
      <c r="K3327" s="9" t="str">
        <f aca="false">IF(ISBLANK(A3327),"",SUMPRODUCT(O3327:R3327,T3327:W3327)-J3327)</f>
        <v/>
      </c>
      <c r="L3327" s="5" t="str">
        <f aca="false">IF(ISBLANK(A3327),"",K3327/$M$1)</f>
        <v/>
      </c>
      <c r="M3327" s="5" t="str">
        <f aca="false">IF(ISBLANK(A3327),"",K3327/($M$1+SUM(K$3:K3326)))</f>
        <v/>
      </c>
      <c r="N3327" s="0" t="str">
        <f aca="false">IF(ISBLANK(A3327),"",IF(H3328=0,NETWORKDAYS($H$3,H3327,holiday!$B$2:$B$10),IF(DAY(H3327)&lt;DAY(H3328),NETWORKDAYS($H$3,H3327,holiday!$B$2:$B$10),0)))</f>
        <v/>
      </c>
      <c r="O3327" s="0" t="str">
        <f aca="false">IF(ISBLANK(A3327),"",SUMIF($A$3:$A3327,O$2,$B$3:$B3327))</f>
        <v/>
      </c>
      <c r="P3327" s="0" t="str">
        <f aca="false">IF(ISBLANK(A3327),"",SUMIF($A$3:$A3327,P$2,$B$3:$B3327))</f>
        <v/>
      </c>
      <c r="Q3327" s="0" t="str">
        <f aca="false">IF(ISBLANK(A3327),"",SUMIF($A$3:$A3327,Q$2,$B$3:$B3327))</f>
        <v/>
      </c>
      <c r="R3327" s="0" t="str">
        <f aca="false">IF(ISBLANK(A3327),"",SUMIF($A$3:$A3327,R$2,$B$3:$B3327))</f>
        <v/>
      </c>
      <c r="T3327" s="9" t="str">
        <f aca="false">IF(ISBLANK(A3327),"",IF($A3327=T$2,$C3327,T3326))</f>
        <v/>
      </c>
      <c r="U3327" s="9" t="str">
        <f aca="false">IF(ISBLANK(A3327),"",IF($A3327=U$2,$C3327,U3326))</f>
        <v/>
      </c>
      <c r="V3327" s="9" t="str">
        <f aca="false">IF(ISBLANK(A3327),"",IF($A3327=V$2,$C3327,V3326))</f>
        <v/>
      </c>
      <c r="W3327" s="9" t="str">
        <f aca="false">IF(ISBLANK(A3327),"",IF($A3327=W$2,$C3327,W3326))</f>
        <v/>
      </c>
    </row>
    <row r="3328" customFormat="false" ht="14.1" hidden="false" customHeight="false" outlineLevel="0" collapsed="false">
      <c r="H3328" s="8" t="n">
        <f aca="false">IF(ISBLANK(D3328),,LEFT(D3328,LEN(D3328)-6)*1)</f>
        <v>0</v>
      </c>
      <c r="I3328" s="9" t="str">
        <f aca="false">IF(ISBLANK(A3328),"",-B3328*C3328)</f>
        <v/>
      </c>
      <c r="J3328" s="9" t="str">
        <f aca="false">IF(ISBLANK(A3328),"",-SUM(I$3:I3328))</f>
        <v/>
      </c>
      <c r="K3328" s="9" t="str">
        <f aca="false">IF(ISBLANK(A3328),"",SUMPRODUCT(O3328:R3328,T3328:W3328)-J3328)</f>
        <v/>
      </c>
      <c r="L3328" s="5" t="str">
        <f aca="false">IF(ISBLANK(A3328),"",K3328/$M$1)</f>
        <v/>
      </c>
      <c r="M3328" s="5" t="str">
        <f aca="false">IF(ISBLANK(A3328),"",K3328/($M$1+SUM(K$3:K3327)))</f>
        <v/>
      </c>
      <c r="N3328" s="0" t="str">
        <f aca="false">IF(ISBLANK(A3328),"",IF(H3329=0,NETWORKDAYS($H$3,H3328,holiday!$B$2:$B$10),IF(DAY(H3328)&lt;DAY(H3329),NETWORKDAYS($H$3,H3328,holiday!$B$2:$B$10),0)))</f>
        <v/>
      </c>
      <c r="O3328" s="0" t="str">
        <f aca="false">IF(ISBLANK(A3328),"",SUMIF($A$3:$A3328,O$2,$B$3:$B3328))</f>
        <v/>
      </c>
      <c r="P3328" s="0" t="str">
        <f aca="false">IF(ISBLANK(A3328),"",SUMIF($A$3:$A3328,P$2,$B$3:$B3328))</f>
        <v/>
      </c>
      <c r="Q3328" s="0" t="str">
        <f aca="false">IF(ISBLANK(A3328),"",SUMIF($A$3:$A3328,Q$2,$B$3:$B3328))</f>
        <v/>
      </c>
      <c r="R3328" s="0" t="str">
        <f aca="false">IF(ISBLANK(A3328),"",SUMIF($A$3:$A3328,R$2,$B$3:$B3328))</f>
        <v/>
      </c>
      <c r="T3328" s="9" t="str">
        <f aca="false">IF(ISBLANK(A3328),"",IF($A3328=T$2,$C3328,T3327))</f>
        <v/>
      </c>
      <c r="U3328" s="9" t="str">
        <f aca="false">IF(ISBLANK(A3328),"",IF($A3328=U$2,$C3328,U3327))</f>
        <v/>
      </c>
      <c r="V3328" s="9" t="str">
        <f aca="false">IF(ISBLANK(A3328),"",IF($A3328=V$2,$C3328,V3327))</f>
        <v/>
      </c>
      <c r="W3328" s="9" t="str">
        <f aca="false">IF(ISBLANK(A3328),"",IF($A3328=W$2,$C3328,W3327))</f>
        <v/>
      </c>
    </row>
    <row r="3329" customFormat="false" ht="14.1" hidden="false" customHeight="false" outlineLevel="0" collapsed="false">
      <c r="H3329" s="8" t="n">
        <f aca="false">IF(ISBLANK(D3329),,LEFT(D3329,LEN(D3329)-6)*1)</f>
        <v>0</v>
      </c>
      <c r="I3329" s="9" t="str">
        <f aca="false">IF(ISBLANK(A3329),"",-B3329*C3329)</f>
        <v/>
      </c>
      <c r="J3329" s="9" t="str">
        <f aca="false">IF(ISBLANK(A3329),"",-SUM(I$3:I3329))</f>
        <v/>
      </c>
      <c r="K3329" s="9" t="str">
        <f aca="false">IF(ISBLANK(A3329),"",SUMPRODUCT(O3329:R3329,T3329:W3329)-J3329)</f>
        <v/>
      </c>
      <c r="L3329" s="5" t="str">
        <f aca="false">IF(ISBLANK(A3329),"",K3329/$M$1)</f>
        <v/>
      </c>
      <c r="M3329" s="5" t="str">
        <f aca="false">IF(ISBLANK(A3329),"",K3329/($M$1+SUM(K$3:K3328)))</f>
        <v/>
      </c>
      <c r="N3329" s="0" t="str">
        <f aca="false">IF(ISBLANK(A3329),"",IF(H3330=0,NETWORKDAYS($H$3,H3329,holiday!$B$2:$B$10),IF(DAY(H3329)&lt;DAY(H3330),NETWORKDAYS($H$3,H3329,holiday!$B$2:$B$10),0)))</f>
        <v/>
      </c>
      <c r="O3329" s="0" t="str">
        <f aca="false">IF(ISBLANK(A3329),"",SUMIF($A$3:$A3329,O$2,$B$3:$B3329))</f>
        <v/>
      </c>
      <c r="P3329" s="0" t="str">
        <f aca="false">IF(ISBLANK(A3329),"",SUMIF($A$3:$A3329,P$2,$B$3:$B3329))</f>
        <v/>
      </c>
      <c r="Q3329" s="0" t="str">
        <f aca="false">IF(ISBLANK(A3329),"",SUMIF($A$3:$A3329,Q$2,$B$3:$B3329))</f>
        <v/>
      </c>
      <c r="R3329" s="0" t="str">
        <f aca="false">IF(ISBLANK(A3329),"",SUMIF($A$3:$A3329,R$2,$B$3:$B3329))</f>
        <v/>
      </c>
      <c r="T3329" s="9" t="str">
        <f aca="false">IF(ISBLANK(A3329),"",IF($A3329=T$2,$C3329,T3328))</f>
        <v/>
      </c>
      <c r="U3329" s="9" t="str">
        <f aca="false">IF(ISBLANK(A3329),"",IF($A3329=U$2,$C3329,U3328))</f>
        <v/>
      </c>
      <c r="V3329" s="9" t="str">
        <f aca="false">IF(ISBLANK(A3329),"",IF($A3329=V$2,$C3329,V3328))</f>
        <v/>
      </c>
      <c r="W3329" s="9" t="str">
        <f aca="false">IF(ISBLANK(A3329),"",IF($A3329=W$2,$C3329,W3328))</f>
        <v/>
      </c>
    </row>
    <row r="3330" customFormat="false" ht="14.1" hidden="false" customHeight="false" outlineLevel="0" collapsed="false">
      <c r="H3330" s="8" t="n">
        <f aca="false">IF(ISBLANK(D3330),,LEFT(D3330,LEN(D3330)-6)*1)</f>
        <v>0</v>
      </c>
      <c r="I3330" s="9" t="str">
        <f aca="false">IF(ISBLANK(A3330),"",-B3330*C3330)</f>
        <v/>
      </c>
      <c r="J3330" s="9" t="str">
        <f aca="false">IF(ISBLANK(A3330),"",-SUM(I$3:I3330))</f>
        <v/>
      </c>
      <c r="K3330" s="9" t="str">
        <f aca="false">IF(ISBLANK(A3330),"",SUMPRODUCT(O3330:R3330,T3330:W3330)-J3330)</f>
        <v/>
      </c>
      <c r="L3330" s="5" t="str">
        <f aca="false">IF(ISBLANK(A3330),"",K3330/$M$1)</f>
        <v/>
      </c>
      <c r="M3330" s="5" t="str">
        <f aca="false">IF(ISBLANK(A3330),"",K3330/($M$1+SUM(K$3:K3329)))</f>
        <v/>
      </c>
      <c r="N3330" s="0" t="str">
        <f aca="false">IF(ISBLANK(A3330),"",IF(H3331=0,NETWORKDAYS($H$3,H3330,holiday!$B$2:$B$10),IF(DAY(H3330)&lt;DAY(H3331),NETWORKDAYS($H$3,H3330,holiday!$B$2:$B$10),0)))</f>
        <v/>
      </c>
      <c r="O3330" s="0" t="str">
        <f aca="false">IF(ISBLANK(A3330),"",SUMIF($A$3:$A3330,O$2,$B$3:$B3330))</f>
        <v/>
      </c>
      <c r="P3330" s="0" t="str">
        <f aca="false">IF(ISBLANK(A3330),"",SUMIF($A$3:$A3330,P$2,$B$3:$B3330))</f>
        <v/>
      </c>
      <c r="Q3330" s="0" t="str">
        <f aca="false">IF(ISBLANK(A3330),"",SUMIF($A$3:$A3330,Q$2,$B$3:$B3330))</f>
        <v/>
      </c>
      <c r="R3330" s="0" t="str">
        <f aca="false">IF(ISBLANK(A3330),"",SUMIF($A$3:$A3330,R$2,$B$3:$B3330))</f>
        <v/>
      </c>
      <c r="T3330" s="9" t="str">
        <f aca="false">IF(ISBLANK(A3330),"",IF($A3330=T$2,$C3330,T3329))</f>
        <v/>
      </c>
      <c r="U3330" s="9" t="str">
        <f aca="false">IF(ISBLANK(A3330),"",IF($A3330=U$2,$C3330,U3329))</f>
        <v/>
      </c>
      <c r="V3330" s="9" t="str">
        <f aca="false">IF(ISBLANK(A3330),"",IF($A3330=V$2,$C3330,V3329))</f>
        <v/>
      </c>
      <c r="W3330" s="9" t="str">
        <f aca="false">IF(ISBLANK(A3330),"",IF($A3330=W$2,$C3330,W3329))</f>
        <v/>
      </c>
    </row>
    <row r="3331" customFormat="false" ht="14.1" hidden="false" customHeight="false" outlineLevel="0" collapsed="false">
      <c r="H3331" s="8" t="n">
        <f aca="false">IF(ISBLANK(D3331),,LEFT(D3331,LEN(D3331)-6)*1)</f>
        <v>0</v>
      </c>
      <c r="I3331" s="9" t="str">
        <f aca="false">IF(ISBLANK(A3331),"",-B3331*C3331)</f>
        <v/>
      </c>
      <c r="J3331" s="9" t="str">
        <f aca="false">IF(ISBLANK(A3331),"",-SUM(I$3:I3331))</f>
        <v/>
      </c>
      <c r="K3331" s="9" t="str">
        <f aca="false">IF(ISBLANK(A3331),"",SUMPRODUCT(O3331:R3331,T3331:W3331)-J3331)</f>
        <v/>
      </c>
      <c r="L3331" s="5" t="str">
        <f aca="false">IF(ISBLANK(A3331),"",K3331/$M$1)</f>
        <v/>
      </c>
      <c r="M3331" s="5" t="str">
        <f aca="false">IF(ISBLANK(A3331),"",K3331/($M$1+SUM(K$3:K3330)))</f>
        <v/>
      </c>
      <c r="N3331" s="0" t="str">
        <f aca="false">IF(ISBLANK(A3331),"",IF(H3332=0,NETWORKDAYS($H$3,H3331,holiday!$B$2:$B$10),IF(DAY(H3331)&lt;DAY(H3332),NETWORKDAYS($H$3,H3331,holiday!$B$2:$B$10),0)))</f>
        <v/>
      </c>
      <c r="O3331" s="0" t="str">
        <f aca="false">IF(ISBLANK(A3331),"",SUMIF($A$3:$A3331,O$2,$B$3:$B3331))</f>
        <v/>
      </c>
      <c r="P3331" s="0" t="str">
        <f aca="false">IF(ISBLANK(A3331),"",SUMIF($A$3:$A3331,P$2,$B$3:$B3331))</f>
        <v/>
      </c>
      <c r="Q3331" s="0" t="str">
        <f aca="false">IF(ISBLANK(A3331),"",SUMIF($A$3:$A3331,Q$2,$B$3:$B3331))</f>
        <v/>
      </c>
      <c r="R3331" s="0" t="str">
        <f aca="false">IF(ISBLANK(A3331),"",SUMIF($A$3:$A3331,R$2,$B$3:$B3331))</f>
        <v/>
      </c>
      <c r="T3331" s="9" t="str">
        <f aca="false">IF(ISBLANK(A3331),"",IF($A3331=T$2,$C3331,T3330))</f>
        <v/>
      </c>
      <c r="U3331" s="9" t="str">
        <f aca="false">IF(ISBLANK(A3331),"",IF($A3331=U$2,$C3331,U3330))</f>
        <v/>
      </c>
      <c r="V3331" s="9" t="str">
        <f aca="false">IF(ISBLANK(A3331),"",IF($A3331=V$2,$C3331,V3330))</f>
        <v/>
      </c>
      <c r="W3331" s="9" t="str">
        <f aca="false">IF(ISBLANK(A3331),"",IF($A3331=W$2,$C3331,W3330))</f>
        <v/>
      </c>
    </row>
    <row r="3332" customFormat="false" ht="14.1" hidden="false" customHeight="false" outlineLevel="0" collapsed="false">
      <c r="H3332" s="8" t="n">
        <f aca="false">IF(ISBLANK(D3332),,LEFT(D3332,LEN(D3332)-6)*1)</f>
        <v>0</v>
      </c>
      <c r="I3332" s="9" t="str">
        <f aca="false">IF(ISBLANK(A3332),"",-B3332*C3332)</f>
        <v/>
      </c>
      <c r="J3332" s="9" t="str">
        <f aca="false">IF(ISBLANK(A3332),"",-SUM(I$3:I3332))</f>
        <v/>
      </c>
      <c r="K3332" s="9" t="str">
        <f aca="false">IF(ISBLANK(A3332),"",SUMPRODUCT(O3332:R3332,T3332:W3332)-J3332)</f>
        <v/>
      </c>
      <c r="L3332" s="5" t="str">
        <f aca="false">IF(ISBLANK(A3332),"",K3332/$M$1)</f>
        <v/>
      </c>
      <c r="M3332" s="5" t="str">
        <f aca="false">IF(ISBLANK(A3332),"",K3332/($M$1+SUM(K$3:K3331)))</f>
        <v/>
      </c>
      <c r="N3332" s="0" t="str">
        <f aca="false">IF(ISBLANK(A3332),"",IF(H3333=0,NETWORKDAYS($H$3,H3332,holiday!$B$2:$B$10),IF(DAY(H3332)&lt;DAY(H3333),NETWORKDAYS($H$3,H3332,holiday!$B$2:$B$10),0)))</f>
        <v/>
      </c>
      <c r="O3332" s="0" t="str">
        <f aca="false">IF(ISBLANK(A3332),"",SUMIF($A$3:$A3332,O$2,$B$3:$B3332))</f>
        <v/>
      </c>
      <c r="P3332" s="0" t="str">
        <f aca="false">IF(ISBLANK(A3332),"",SUMIF($A$3:$A3332,P$2,$B$3:$B3332))</f>
        <v/>
      </c>
      <c r="Q3332" s="0" t="str">
        <f aca="false">IF(ISBLANK(A3332),"",SUMIF($A$3:$A3332,Q$2,$B$3:$B3332))</f>
        <v/>
      </c>
      <c r="R3332" s="0" t="str">
        <f aca="false">IF(ISBLANK(A3332),"",SUMIF($A$3:$A3332,R$2,$B$3:$B3332))</f>
        <v/>
      </c>
      <c r="T3332" s="9" t="str">
        <f aca="false">IF(ISBLANK(A3332),"",IF($A3332=T$2,$C3332,T3331))</f>
        <v/>
      </c>
      <c r="U3332" s="9" t="str">
        <f aca="false">IF(ISBLANK(A3332),"",IF($A3332=U$2,$C3332,U3331))</f>
        <v/>
      </c>
      <c r="V3332" s="9" t="str">
        <f aca="false">IF(ISBLANK(A3332),"",IF($A3332=V$2,$C3332,V3331))</f>
        <v/>
      </c>
      <c r="W3332" s="9" t="str">
        <f aca="false">IF(ISBLANK(A3332),"",IF($A3332=W$2,$C3332,W3331))</f>
        <v/>
      </c>
    </row>
    <row r="3333" customFormat="false" ht="14.1" hidden="false" customHeight="false" outlineLevel="0" collapsed="false">
      <c r="H3333" s="8" t="n">
        <f aca="false">IF(ISBLANK(D3333),,LEFT(D3333,LEN(D3333)-6)*1)</f>
        <v>0</v>
      </c>
      <c r="I3333" s="9" t="str">
        <f aca="false">IF(ISBLANK(A3333),"",-B3333*C3333)</f>
        <v/>
      </c>
      <c r="J3333" s="9" t="str">
        <f aca="false">IF(ISBLANK(A3333),"",-SUM(I$3:I3333))</f>
        <v/>
      </c>
      <c r="K3333" s="9" t="str">
        <f aca="false">IF(ISBLANK(A3333),"",SUMPRODUCT(O3333:R3333,T3333:W3333)-J3333)</f>
        <v/>
      </c>
      <c r="L3333" s="5" t="str">
        <f aca="false">IF(ISBLANK(A3333),"",K3333/$M$1)</f>
        <v/>
      </c>
      <c r="M3333" s="5" t="str">
        <f aca="false">IF(ISBLANK(A3333),"",K3333/($M$1+SUM(K$3:K3332)))</f>
        <v/>
      </c>
      <c r="N3333" s="0" t="str">
        <f aca="false">IF(ISBLANK(A3333),"",IF(H3334=0,NETWORKDAYS($H$3,H3333,holiday!$B$2:$B$10),IF(DAY(H3333)&lt;DAY(H3334),NETWORKDAYS($H$3,H3333,holiday!$B$2:$B$10),0)))</f>
        <v/>
      </c>
      <c r="O3333" s="0" t="str">
        <f aca="false">IF(ISBLANK(A3333),"",SUMIF($A$3:$A3333,O$2,$B$3:$B3333))</f>
        <v/>
      </c>
      <c r="P3333" s="0" t="str">
        <f aca="false">IF(ISBLANK(A3333),"",SUMIF($A$3:$A3333,P$2,$B$3:$B3333))</f>
        <v/>
      </c>
      <c r="Q3333" s="0" t="str">
        <f aca="false">IF(ISBLANK(A3333),"",SUMIF($A$3:$A3333,Q$2,$B$3:$B3333))</f>
        <v/>
      </c>
      <c r="R3333" s="0" t="str">
        <f aca="false">IF(ISBLANK(A3333),"",SUMIF($A$3:$A3333,R$2,$B$3:$B3333))</f>
        <v/>
      </c>
      <c r="T3333" s="9" t="str">
        <f aca="false">IF(ISBLANK(A3333),"",IF($A3333=T$2,$C3333,T3332))</f>
        <v/>
      </c>
      <c r="U3333" s="9" t="str">
        <f aca="false">IF(ISBLANK(A3333),"",IF($A3333=U$2,$C3333,U3332))</f>
        <v/>
      </c>
      <c r="V3333" s="9" t="str">
        <f aca="false">IF(ISBLANK(A3333),"",IF($A3333=V$2,$C3333,V3332))</f>
        <v/>
      </c>
      <c r="W3333" s="9" t="str">
        <f aca="false">IF(ISBLANK(A3333),"",IF($A3333=W$2,$C3333,W3332))</f>
        <v/>
      </c>
    </row>
    <row r="3334" customFormat="false" ht="14.1" hidden="false" customHeight="false" outlineLevel="0" collapsed="false">
      <c r="H3334" s="8" t="n">
        <f aca="false">IF(ISBLANK(D3334),,LEFT(D3334,LEN(D3334)-6)*1)</f>
        <v>0</v>
      </c>
      <c r="I3334" s="9" t="str">
        <f aca="false">IF(ISBLANK(A3334),"",-B3334*C3334)</f>
        <v/>
      </c>
      <c r="J3334" s="9" t="str">
        <f aca="false">IF(ISBLANK(A3334),"",-SUM(I$3:I3334))</f>
        <v/>
      </c>
      <c r="K3334" s="9" t="str">
        <f aca="false">IF(ISBLANK(A3334),"",SUMPRODUCT(O3334:R3334,T3334:W3334)-J3334)</f>
        <v/>
      </c>
      <c r="L3334" s="5" t="str">
        <f aca="false">IF(ISBLANK(A3334),"",K3334/$M$1)</f>
        <v/>
      </c>
      <c r="M3334" s="5" t="str">
        <f aca="false">IF(ISBLANK(A3334),"",K3334/($M$1+SUM(K$3:K3333)))</f>
        <v/>
      </c>
      <c r="N3334" s="0" t="str">
        <f aca="false">IF(ISBLANK(A3334),"",IF(H3335=0,NETWORKDAYS($H$3,H3334,holiday!$B$2:$B$10),IF(DAY(H3334)&lt;DAY(H3335),NETWORKDAYS($H$3,H3334,holiday!$B$2:$B$10),0)))</f>
        <v/>
      </c>
      <c r="O3334" s="0" t="str">
        <f aca="false">IF(ISBLANK(A3334),"",SUMIF($A$3:$A3334,O$2,$B$3:$B3334))</f>
        <v/>
      </c>
      <c r="P3334" s="0" t="str">
        <f aca="false">IF(ISBLANK(A3334),"",SUMIF($A$3:$A3334,P$2,$B$3:$B3334))</f>
        <v/>
      </c>
      <c r="Q3334" s="0" t="str">
        <f aca="false">IF(ISBLANK(A3334),"",SUMIF($A$3:$A3334,Q$2,$B$3:$B3334))</f>
        <v/>
      </c>
      <c r="R3334" s="0" t="str">
        <f aca="false">IF(ISBLANK(A3334),"",SUMIF($A$3:$A3334,R$2,$B$3:$B3334))</f>
        <v/>
      </c>
      <c r="T3334" s="9" t="str">
        <f aca="false">IF(ISBLANK(A3334),"",IF($A3334=T$2,$C3334,T3333))</f>
        <v/>
      </c>
      <c r="U3334" s="9" t="str">
        <f aca="false">IF(ISBLANK(A3334),"",IF($A3334=U$2,$C3334,U3333))</f>
        <v/>
      </c>
      <c r="V3334" s="9" t="str">
        <f aca="false">IF(ISBLANK(A3334),"",IF($A3334=V$2,$C3334,V3333))</f>
        <v/>
      </c>
      <c r="W3334" s="9" t="str">
        <f aca="false">IF(ISBLANK(A3334),"",IF($A3334=W$2,$C3334,W3333))</f>
        <v/>
      </c>
    </row>
    <row r="3335" customFormat="false" ht="14.1" hidden="false" customHeight="false" outlineLevel="0" collapsed="false">
      <c r="H3335" s="8" t="n">
        <f aca="false">IF(ISBLANK(D3335),,LEFT(D3335,LEN(D3335)-6)*1)</f>
        <v>0</v>
      </c>
      <c r="I3335" s="9" t="str">
        <f aca="false">IF(ISBLANK(A3335),"",-B3335*C3335)</f>
        <v/>
      </c>
      <c r="J3335" s="9" t="str">
        <f aca="false">IF(ISBLANK(A3335),"",-SUM(I$3:I3335))</f>
        <v/>
      </c>
      <c r="K3335" s="9" t="str">
        <f aca="false">IF(ISBLANK(A3335),"",SUMPRODUCT(O3335:R3335,T3335:W3335)-J3335)</f>
        <v/>
      </c>
      <c r="L3335" s="5" t="str">
        <f aca="false">IF(ISBLANK(A3335),"",K3335/$M$1)</f>
        <v/>
      </c>
      <c r="M3335" s="5" t="str">
        <f aca="false">IF(ISBLANK(A3335),"",K3335/($M$1+SUM(K$3:K3334)))</f>
        <v/>
      </c>
      <c r="N3335" s="0" t="str">
        <f aca="false">IF(ISBLANK(A3335),"",IF(H3336=0,NETWORKDAYS($H$3,H3335,holiday!$B$2:$B$10),IF(DAY(H3335)&lt;DAY(H3336),NETWORKDAYS($H$3,H3335,holiday!$B$2:$B$10),0)))</f>
        <v/>
      </c>
      <c r="O3335" s="0" t="str">
        <f aca="false">IF(ISBLANK(A3335),"",SUMIF($A$3:$A3335,O$2,$B$3:$B3335))</f>
        <v/>
      </c>
      <c r="P3335" s="0" t="str">
        <f aca="false">IF(ISBLANK(A3335),"",SUMIF($A$3:$A3335,P$2,$B$3:$B3335))</f>
        <v/>
      </c>
      <c r="Q3335" s="0" t="str">
        <f aca="false">IF(ISBLANK(A3335),"",SUMIF($A$3:$A3335,Q$2,$B$3:$B3335))</f>
        <v/>
      </c>
      <c r="R3335" s="0" t="str">
        <f aca="false">IF(ISBLANK(A3335),"",SUMIF($A$3:$A3335,R$2,$B$3:$B3335))</f>
        <v/>
      </c>
      <c r="T3335" s="9" t="str">
        <f aca="false">IF(ISBLANK(A3335),"",IF($A3335=T$2,$C3335,T3334))</f>
        <v/>
      </c>
      <c r="U3335" s="9" t="str">
        <f aca="false">IF(ISBLANK(A3335),"",IF($A3335=U$2,$C3335,U3334))</f>
        <v/>
      </c>
      <c r="V3335" s="9" t="str">
        <f aca="false">IF(ISBLANK(A3335),"",IF($A3335=V$2,$C3335,V3334))</f>
        <v/>
      </c>
      <c r="W3335" s="9" t="str">
        <f aca="false">IF(ISBLANK(A3335),"",IF($A3335=W$2,$C3335,W3334))</f>
        <v/>
      </c>
    </row>
    <row r="3336" customFormat="false" ht="14.1" hidden="false" customHeight="false" outlineLevel="0" collapsed="false">
      <c r="H3336" s="8" t="n">
        <f aca="false">IF(ISBLANK(D3336),,LEFT(D3336,LEN(D3336)-6)*1)</f>
        <v>0</v>
      </c>
      <c r="I3336" s="9" t="str">
        <f aca="false">IF(ISBLANK(A3336),"",-B3336*C3336)</f>
        <v/>
      </c>
      <c r="J3336" s="9" t="str">
        <f aca="false">IF(ISBLANK(A3336),"",-SUM(I$3:I3336))</f>
        <v/>
      </c>
      <c r="K3336" s="9" t="str">
        <f aca="false">IF(ISBLANK(A3336),"",SUMPRODUCT(O3336:R3336,T3336:W3336)-J3336)</f>
        <v/>
      </c>
      <c r="L3336" s="5" t="str">
        <f aca="false">IF(ISBLANK(A3336),"",K3336/$M$1)</f>
        <v/>
      </c>
      <c r="M3336" s="5" t="str">
        <f aca="false">IF(ISBLANK(A3336),"",K3336/($M$1+SUM(K$3:K3335)))</f>
        <v/>
      </c>
      <c r="N3336" s="0" t="str">
        <f aca="false">IF(ISBLANK(A3336),"",IF(H3337=0,NETWORKDAYS($H$3,H3336,holiday!$B$2:$B$10),IF(DAY(H3336)&lt;DAY(H3337),NETWORKDAYS($H$3,H3336,holiday!$B$2:$B$10),0)))</f>
        <v/>
      </c>
      <c r="O3336" s="0" t="str">
        <f aca="false">IF(ISBLANK(A3336),"",SUMIF($A$3:$A3336,O$2,$B$3:$B3336))</f>
        <v/>
      </c>
      <c r="P3336" s="0" t="str">
        <f aca="false">IF(ISBLANK(A3336),"",SUMIF($A$3:$A3336,P$2,$B$3:$B3336))</f>
        <v/>
      </c>
      <c r="Q3336" s="0" t="str">
        <f aca="false">IF(ISBLANK(A3336),"",SUMIF($A$3:$A3336,Q$2,$B$3:$B3336))</f>
        <v/>
      </c>
      <c r="R3336" s="0" t="str">
        <f aca="false">IF(ISBLANK(A3336),"",SUMIF($A$3:$A3336,R$2,$B$3:$B3336))</f>
        <v/>
      </c>
      <c r="T3336" s="9" t="str">
        <f aca="false">IF(ISBLANK(A3336),"",IF($A3336=T$2,$C3336,T3335))</f>
        <v/>
      </c>
      <c r="U3336" s="9" t="str">
        <f aca="false">IF(ISBLANK(A3336),"",IF($A3336=U$2,$C3336,U3335))</f>
        <v/>
      </c>
      <c r="V3336" s="9" t="str">
        <f aca="false">IF(ISBLANK(A3336),"",IF($A3336=V$2,$C3336,V3335))</f>
        <v/>
      </c>
      <c r="W3336" s="9" t="str">
        <f aca="false">IF(ISBLANK(A3336),"",IF($A3336=W$2,$C3336,W3335))</f>
        <v/>
      </c>
    </row>
    <row r="3337" customFormat="false" ht="14.1" hidden="false" customHeight="false" outlineLevel="0" collapsed="false">
      <c r="H3337" s="8" t="n">
        <f aca="false">IF(ISBLANK(D3337),,LEFT(D3337,LEN(D3337)-6)*1)</f>
        <v>0</v>
      </c>
      <c r="I3337" s="9" t="str">
        <f aca="false">IF(ISBLANK(A3337),"",-B3337*C3337)</f>
        <v/>
      </c>
      <c r="J3337" s="9" t="str">
        <f aca="false">IF(ISBLANK(A3337),"",-SUM(I$3:I3337))</f>
        <v/>
      </c>
      <c r="K3337" s="9" t="str">
        <f aca="false">IF(ISBLANK(A3337),"",SUMPRODUCT(O3337:R3337,T3337:W3337)-J3337)</f>
        <v/>
      </c>
      <c r="L3337" s="5" t="str">
        <f aca="false">IF(ISBLANK(A3337),"",K3337/$M$1)</f>
        <v/>
      </c>
      <c r="M3337" s="5" t="str">
        <f aca="false">IF(ISBLANK(A3337),"",K3337/($M$1+SUM(K$3:K3336)))</f>
        <v/>
      </c>
      <c r="N3337" s="0" t="str">
        <f aca="false">IF(ISBLANK(A3337),"",IF(H3338=0,NETWORKDAYS($H$3,H3337,holiday!$B$2:$B$10),IF(DAY(H3337)&lt;DAY(H3338),NETWORKDAYS($H$3,H3337,holiday!$B$2:$B$10),0)))</f>
        <v/>
      </c>
      <c r="O3337" s="0" t="str">
        <f aca="false">IF(ISBLANK(A3337),"",SUMIF($A$3:$A3337,O$2,$B$3:$B3337))</f>
        <v/>
      </c>
      <c r="P3337" s="0" t="str">
        <f aca="false">IF(ISBLANK(A3337),"",SUMIF($A$3:$A3337,P$2,$B$3:$B3337))</f>
        <v/>
      </c>
      <c r="Q3337" s="0" t="str">
        <f aca="false">IF(ISBLANK(A3337),"",SUMIF($A$3:$A3337,Q$2,$B$3:$B3337))</f>
        <v/>
      </c>
      <c r="R3337" s="0" t="str">
        <f aca="false">IF(ISBLANK(A3337),"",SUMIF($A$3:$A3337,R$2,$B$3:$B3337))</f>
        <v/>
      </c>
      <c r="T3337" s="9" t="str">
        <f aca="false">IF(ISBLANK(A3337),"",IF($A3337=T$2,$C3337,T3336))</f>
        <v/>
      </c>
      <c r="U3337" s="9" t="str">
        <f aca="false">IF(ISBLANK(A3337),"",IF($A3337=U$2,$C3337,U3336))</f>
        <v/>
      </c>
      <c r="V3337" s="9" t="str">
        <f aca="false">IF(ISBLANK(A3337),"",IF($A3337=V$2,$C3337,V3336))</f>
        <v/>
      </c>
      <c r="W3337" s="9" t="str">
        <f aca="false">IF(ISBLANK(A3337),"",IF($A3337=W$2,$C3337,W3336))</f>
        <v/>
      </c>
    </row>
    <row r="3338" customFormat="false" ht="14.1" hidden="false" customHeight="false" outlineLevel="0" collapsed="false">
      <c r="H3338" s="8" t="n">
        <f aca="false">IF(ISBLANK(D3338),,LEFT(D3338,LEN(D3338)-6)*1)</f>
        <v>0</v>
      </c>
      <c r="I3338" s="9" t="str">
        <f aca="false">IF(ISBLANK(A3338),"",-B3338*C3338)</f>
        <v/>
      </c>
      <c r="J3338" s="9" t="str">
        <f aca="false">IF(ISBLANK(A3338),"",-SUM(I$3:I3338))</f>
        <v/>
      </c>
      <c r="K3338" s="9" t="str">
        <f aca="false">IF(ISBLANK(A3338),"",SUMPRODUCT(O3338:R3338,T3338:W3338)-J3338)</f>
        <v/>
      </c>
      <c r="L3338" s="5" t="str">
        <f aca="false">IF(ISBLANK(A3338),"",K3338/$M$1)</f>
        <v/>
      </c>
      <c r="M3338" s="5" t="str">
        <f aca="false">IF(ISBLANK(A3338),"",K3338/($M$1+SUM(K$3:K3337)))</f>
        <v/>
      </c>
      <c r="N3338" s="0" t="str">
        <f aca="false">IF(ISBLANK(A3338),"",IF(H3339=0,NETWORKDAYS($H$3,H3338,holiday!$B$2:$B$10),IF(DAY(H3338)&lt;DAY(H3339),NETWORKDAYS($H$3,H3338,holiday!$B$2:$B$10),0)))</f>
        <v/>
      </c>
      <c r="O3338" s="0" t="str">
        <f aca="false">IF(ISBLANK(A3338),"",SUMIF($A$3:$A3338,O$2,$B$3:$B3338))</f>
        <v/>
      </c>
      <c r="P3338" s="0" t="str">
        <f aca="false">IF(ISBLANK(A3338),"",SUMIF($A$3:$A3338,P$2,$B$3:$B3338))</f>
        <v/>
      </c>
      <c r="Q3338" s="0" t="str">
        <f aca="false">IF(ISBLANK(A3338),"",SUMIF($A$3:$A3338,Q$2,$B$3:$B3338))</f>
        <v/>
      </c>
      <c r="R3338" s="0" t="str">
        <f aca="false">IF(ISBLANK(A3338),"",SUMIF($A$3:$A3338,R$2,$B$3:$B3338))</f>
        <v/>
      </c>
      <c r="T3338" s="9" t="str">
        <f aca="false">IF(ISBLANK(A3338),"",IF($A3338=T$2,$C3338,T3337))</f>
        <v/>
      </c>
      <c r="U3338" s="9" t="str">
        <f aca="false">IF(ISBLANK(A3338),"",IF($A3338=U$2,$C3338,U3337))</f>
        <v/>
      </c>
      <c r="V3338" s="9" t="str">
        <f aca="false">IF(ISBLANK(A3338),"",IF($A3338=V$2,$C3338,V3337))</f>
        <v/>
      </c>
      <c r="W3338" s="9" t="str">
        <f aca="false">IF(ISBLANK(A3338),"",IF($A3338=W$2,$C3338,W3337))</f>
        <v/>
      </c>
    </row>
    <row r="3339" customFormat="false" ht="14.1" hidden="false" customHeight="false" outlineLevel="0" collapsed="false">
      <c r="H3339" s="8" t="n">
        <f aca="false">IF(ISBLANK(D3339),,LEFT(D3339,LEN(D3339)-6)*1)</f>
        <v>0</v>
      </c>
      <c r="I3339" s="9" t="str">
        <f aca="false">IF(ISBLANK(A3339),"",-B3339*C3339)</f>
        <v/>
      </c>
      <c r="J3339" s="9" t="str">
        <f aca="false">IF(ISBLANK(A3339),"",-SUM(I$3:I3339))</f>
        <v/>
      </c>
      <c r="K3339" s="9" t="str">
        <f aca="false">IF(ISBLANK(A3339),"",SUMPRODUCT(O3339:R3339,T3339:W3339)-J3339)</f>
        <v/>
      </c>
      <c r="L3339" s="5" t="str">
        <f aca="false">IF(ISBLANK(A3339),"",K3339/$M$1)</f>
        <v/>
      </c>
      <c r="M3339" s="5" t="str">
        <f aca="false">IF(ISBLANK(A3339),"",K3339/($M$1+SUM(K$3:K3338)))</f>
        <v/>
      </c>
      <c r="N3339" s="0" t="str">
        <f aca="false">IF(ISBLANK(A3339),"",IF(H3340=0,NETWORKDAYS($H$3,H3339,holiday!$B$2:$B$10),IF(DAY(H3339)&lt;DAY(H3340),NETWORKDAYS($H$3,H3339,holiday!$B$2:$B$10),0)))</f>
        <v/>
      </c>
      <c r="O3339" s="0" t="str">
        <f aca="false">IF(ISBLANK(A3339),"",SUMIF($A$3:$A3339,O$2,$B$3:$B3339))</f>
        <v/>
      </c>
      <c r="P3339" s="0" t="str">
        <f aca="false">IF(ISBLANK(A3339),"",SUMIF($A$3:$A3339,P$2,$B$3:$B3339))</f>
        <v/>
      </c>
      <c r="Q3339" s="0" t="str">
        <f aca="false">IF(ISBLANK(A3339),"",SUMIF($A$3:$A3339,Q$2,$B$3:$B3339))</f>
        <v/>
      </c>
      <c r="R3339" s="0" t="str">
        <f aca="false">IF(ISBLANK(A3339),"",SUMIF($A$3:$A3339,R$2,$B$3:$B3339))</f>
        <v/>
      </c>
      <c r="T3339" s="9" t="str">
        <f aca="false">IF(ISBLANK(A3339),"",IF($A3339=T$2,$C3339,T3338))</f>
        <v/>
      </c>
      <c r="U3339" s="9" t="str">
        <f aca="false">IF(ISBLANK(A3339),"",IF($A3339=U$2,$C3339,U3338))</f>
        <v/>
      </c>
      <c r="V3339" s="9" t="str">
        <f aca="false">IF(ISBLANK(A3339),"",IF($A3339=V$2,$C3339,V3338))</f>
        <v/>
      </c>
      <c r="W3339" s="9" t="str">
        <f aca="false">IF(ISBLANK(A3339),"",IF($A3339=W$2,$C3339,W3338))</f>
        <v/>
      </c>
    </row>
    <row r="3340" customFormat="false" ht="14.1" hidden="false" customHeight="false" outlineLevel="0" collapsed="false">
      <c r="H3340" s="8" t="n">
        <f aca="false">IF(ISBLANK(D3340),,LEFT(D3340,LEN(D3340)-6)*1)</f>
        <v>0</v>
      </c>
      <c r="I3340" s="9" t="str">
        <f aca="false">IF(ISBLANK(A3340),"",-B3340*C3340)</f>
        <v/>
      </c>
      <c r="J3340" s="9" t="str">
        <f aca="false">IF(ISBLANK(A3340),"",-SUM(I$3:I3340))</f>
        <v/>
      </c>
      <c r="K3340" s="9" t="str">
        <f aca="false">IF(ISBLANK(A3340),"",SUMPRODUCT(O3340:R3340,T3340:W3340)-J3340)</f>
        <v/>
      </c>
      <c r="L3340" s="5" t="str">
        <f aca="false">IF(ISBLANK(A3340),"",K3340/$M$1)</f>
        <v/>
      </c>
      <c r="M3340" s="5" t="str">
        <f aca="false">IF(ISBLANK(A3340),"",K3340/($M$1+SUM(K$3:K3339)))</f>
        <v/>
      </c>
      <c r="N3340" s="0" t="str">
        <f aca="false">IF(ISBLANK(A3340),"",IF(H3341=0,NETWORKDAYS($H$3,H3340,holiday!$B$2:$B$10),IF(DAY(H3340)&lt;DAY(H3341),NETWORKDAYS($H$3,H3340,holiday!$B$2:$B$10),0)))</f>
        <v/>
      </c>
      <c r="O3340" s="0" t="str">
        <f aca="false">IF(ISBLANK(A3340),"",SUMIF($A$3:$A3340,O$2,$B$3:$B3340))</f>
        <v/>
      </c>
      <c r="P3340" s="0" t="str">
        <f aca="false">IF(ISBLANK(A3340),"",SUMIF($A$3:$A3340,P$2,$B$3:$B3340))</f>
        <v/>
      </c>
      <c r="Q3340" s="0" t="str">
        <f aca="false">IF(ISBLANK(A3340),"",SUMIF($A$3:$A3340,Q$2,$B$3:$B3340))</f>
        <v/>
      </c>
      <c r="R3340" s="0" t="str">
        <f aca="false">IF(ISBLANK(A3340),"",SUMIF($A$3:$A3340,R$2,$B$3:$B3340))</f>
        <v/>
      </c>
      <c r="T3340" s="9" t="str">
        <f aca="false">IF(ISBLANK(A3340),"",IF($A3340=T$2,$C3340,T3339))</f>
        <v/>
      </c>
      <c r="U3340" s="9" t="str">
        <f aca="false">IF(ISBLANK(A3340),"",IF($A3340=U$2,$C3340,U3339))</f>
        <v/>
      </c>
      <c r="V3340" s="9" t="str">
        <f aca="false">IF(ISBLANK(A3340),"",IF($A3340=V$2,$C3340,V3339))</f>
        <v/>
      </c>
      <c r="W3340" s="9" t="str">
        <f aca="false">IF(ISBLANK(A3340),"",IF($A3340=W$2,$C3340,W3339))</f>
        <v/>
      </c>
    </row>
    <row r="3341" customFormat="false" ht="14.1" hidden="false" customHeight="false" outlineLevel="0" collapsed="false">
      <c r="H3341" s="8" t="n">
        <f aca="false">IF(ISBLANK(D3341),,LEFT(D3341,LEN(D3341)-6)*1)</f>
        <v>0</v>
      </c>
      <c r="I3341" s="9" t="str">
        <f aca="false">IF(ISBLANK(A3341),"",-B3341*C3341)</f>
        <v/>
      </c>
      <c r="J3341" s="9" t="str">
        <f aca="false">IF(ISBLANK(A3341),"",-SUM(I$3:I3341))</f>
        <v/>
      </c>
      <c r="K3341" s="9" t="str">
        <f aca="false">IF(ISBLANK(A3341),"",SUMPRODUCT(O3341:R3341,T3341:W3341)-J3341)</f>
        <v/>
      </c>
      <c r="L3341" s="5" t="str">
        <f aca="false">IF(ISBLANK(A3341),"",K3341/$M$1)</f>
        <v/>
      </c>
      <c r="M3341" s="5" t="str">
        <f aca="false">IF(ISBLANK(A3341),"",K3341/($M$1+SUM(K$3:K3340)))</f>
        <v/>
      </c>
      <c r="N3341" s="0" t="str">
        <f aca="false">IF(ISBLANK(A3341),"",IF(H3342=0,NETWORKDAYS($H$3,H3341,holiday!$B$2:$B$10),IF(DAY(H3341)&lt;DAY(H3342),NETWORKDAYS($H$3,H3341,holiday!$B$2:$B$10),0)))</f>
        <v/>
      </c>
      <c r="O3341" s="0" t="str">
        <f aca="false">IF(ISBLANK(A3341),"",SUMIF($A$3:$A3341,O$2,$B$3:$B3341))</f>
        <v/>
      </c>
      <c r="P3341" s="0" t="str">
        <f aca="false">IF(ISBLANK(A3341),"",SUMIF($A$3:$A3341,P$2,$B$3:$B3341))</f>
        <v/>
      </c>
      <c r="Q3341" s="0" t="str">
        <f aca="false">IF(ISBLANK(A3341),"",SUMIF($A$3:$A3341,Q$2,$B$3:$B3341))</f>
        <v/>
      </c>
      <c r="R3341" s="0" t="str">
        <f aca="false">IF(ISBLANK(A3341),"",SUMIF($A$3:$A3341,R$2,$B$3:$B3341))</f>
        <v/>
      </c>
      <c r="T3341" s="9" t="str">
        <f aca="false">IF(ISBLANK(A3341),"",IF($A3341=T$2,$C3341,T3340))</f>
        <v/>
      </c>
      <c r="U3341" s="9" t="str">
        <f aca="false">IF(ISBLANK(A3341),"",IF($A3341=U$2,$C3341,U3340))</f>
        <v/>
      </c>
      <c r="V3341" s="9" t="str">
        <f aca="false">IF(ISBLANK(A3341),"",IF($A3341=V$2,$C3341,V3340))</f>
        <v/>
      </c>
      <c r="W3341" s="9" t="str">
        <f aca="false">IF(ISBLANK(A3341),"",IF($A3341=W$2,$C3341,W3340))</f>
        <v/>
      </c>
    </row>
    <row r="3342" customFormat="false" ht="14.1" hidden="false" customHeight="false" outlineLevel="0" collapsed="false">
      <c r="H3342" s="8" t="n">
        <f aca="false">IF(ISBLANK(D3342),,LEFT(D3342,LEN(D3342)-6)*1)</f>
        <v>0</v>
      </c>
      <c r="I3342" s="9" t="str">
        <f aca="false">IF(ISBLANK(A3342),"",-B3342*C3342)</f>
        <v/>
      </c>
      <c r="J3342" s="9" t="str">
        <f aca="false">IF(ISBLANK(A3342),"",-SUM(I$3:I3342))</f>
        <v/>
      </c>
      <c r="K3342" s="9" t="str">
        <f aca="false">IF(ISBLANK(A3342),"",SUMPRODUCT(O3342:R3342,T3342:W3342)-J3342)</f>
        <v/>
      </c>
      <c r="L3342" s="5" t="str">
        <f aca="false">IF(ISBLANK(A3342),"",K3342/$M$1)</f>
        <v/>
      </c>
      <c r="M3342" s="5" t="str">
        <f aca="false">IF(ISBLANK(A3342),"",K3342/($M$1+SUM(K$3:K3341)))</f>
        <v/>
      </c>
      <c r="N3342" s="0" t="str">
        <f aca="false">IF(ISBLANK(A3342),"",IF(H3343=0,NETWORKDAYS($H$3,H3342,holiday!$B$2:$B$10),IF(DAY(H3342)&lt;DAY(H3343),NETWORKDAYS($H$3,H3342,holiday!$B$2:$B$10),0)))</f>
        <v/>
      </c>
      <c r="O3342" s="0" t="str">
        <f aca="false">IF(ISBLANK(A3342),"",SUMIF($A$3:$A3342,O$2,$B$3:$B3342))</f>
        <v/>
      </c>
      <c r="P3342" s="0" t="str">
        <f aca="false">IF(ISBLANK(A3342),"",SUMIF($A$3:$A3342,P$2,$B$3:$B3342))</f>
        <v/>
      </c>
      <c r="Q3342" s="0" t="str">
        <f aca="false">IF(ISBLANK(A3342),"",SUMIF($A$3:$A3342,Q$2,$B$3:$B3342))</f>
        <v/>
      </c>
      <c r="R3342" s="0" t="str">
        <f aca="false">IF(ISBLANK(A3342),"",SUMIF($A$3:$A3342,R$2,$B$3:$B3342))</f>
        <v/>
      </c>
      <c r="T3342" s="9" t="str">
        <f aca="false">IF(ISBLANK(A3342),"",IF($A3342=T$2,$C3342,T3341))</f>
        <v/>
      </c>
      <c r="U3342" s="9" t="str">
        <f aca="false">IF(ISBLANK(A3342),"",IF($A3342=U$2,$C3342,U3341))</f>
        <v/>
      </c>
      <c r="V3342" s="9" t="str">
        <f aca="false">IF(ISBLANK(A3342),"",IF($A3342=V$2,$C3342,V3341))</f>
        <v/>
      </c>
      <c r="W3342" s="9" t="str">
        <f aca="false">IF(ISBLANK(A3342),"",IF($A3342=W$2,$C3342,W3341))</f>
        <v/>
      </c>
    </row>
    <row r="3343" customFormat="false" ht="14.1" hidden="false" customHeight="false" outlineLevel="0" collapsed="false">
      <c r="H3343" s="8" t="n">
        <f aca="false">IF(ISBLANK(D3343),,LEFT(D3343,LEN(D3343)-6)*1)</f>
        <v>0</v>
      </c>
      <c r="I3343" s="9" t="str">
        <f aca="false">IF(ISBLANK(A3343),"",-B3343*C3343)</f>
        <v/>
      </c>
      <c r="J3343" s="9" t="str">
        <f aca="false">IF(ISBLANK(A3343),"",-SUM(I$3:I3343))</f>
        <v/>
      </c>
      <c r="K3343" s="9" t="str">
        <f aca="false">IF(ISBLANK(A3343),"",SUMPRODUCT(O3343:R3343,T3343:W3343)-J3343)</f>
        <v/>
      </c>
      <c r="L3343" s="5" t="str">
        <f aca="false">IF(ISBLANK(A3343),"",K3343/$M$1)</f>
        <v/>
      </c>
      <c r="M3343" s="5" t="str">
        <f aca="false">IF(ISBLANK(A3343),"",K3343/($M$1+SUM(K$3:K3342)))</f>
        <v/>
      </c>
      <c r="N3343" s="0" t="str">
        <f aca="false">IF(ISBLANK(A3343),"",IF(H3344=0,NETWORKDAYS($H$3,H3343,holiday!$B$2:$B$10),IF(DAY(H3343)&lt;DAY(H3344),NETWORKDAYS($H$3,H3343,holiday!$B$2:$B$10),0)))</f>
        <v/>
      </c>
      <c r="O3343" s="0" t="str">
        <f aca="false">IF(ISBLANK(A3343),"",SUMIF($A$3:$A3343,O$2,$B$3:$B3343))</f>
        <v/>
      </c>
      <c r="P3343" s="0" t="str">
        <f aca="false">IF(ISBLANK(A3343),"",SUMIF($A$3:$A3343,P$2,$B$3:$B3343))</f>
        <v/>
      </c>
      <c r="Q3343" s="0" t="str">
        <f aca="false">IF(ISBLANK(A3343),"",SUMIF($A$3:$A3343,Q$2,$B$3:$B3343))</f>
        <v/>
      </c>
      <c r="R3343" s="0" t="str">
        <f aca="false">IF(ISBLANK(A3343),"",SUMIF($A$3:$A3343,R$2,$B$3:$B3343))</f>
        <v/>
      </c>
      <c r="T3343" s="9" t="str">
        <f aca="false">IF(ISBLANK(A3343),"",IF($A3343=T$2,$C3343,T3342))</f>
        <v/>
      </c>
      <c r="U3343" s="9" t="str">
        <f aca="false">IF(ISBLANK(A3343),"",IF($A3343=U$2,$C3343,U3342))</f>
        <v/>
      </c>
      <c r="V3343" s="9" t="str">
        <f aca="false">IF(ISBLANK(A3343),"",IF($A3343=V$2,$C3343,V3342))</f>
        <v/>
      </c>
      <c r="W3343" s="9" t="str">
        <f aca="false">IF(ISBLANK(A3343),"",IF($A3343=W$2,$C3343,W3342))</f>
        <v/>
      </c>
    </row>
    <row r="3344" customFormat="false" ht="14.1" hidden="false" customHeight="false" outlineLevel="0" collapsed="false">
      <c r="H3344" s="8" t="n">
        <f aca="false">IF(ISBLANK(D3344),,LEFT(D3344,LEN(D3344)-6)*1)</f>
        <v>0</v>
      </c>
      <c r="I3344" s="9" t="str">
        <f aca="false">IF(ISBLANK(A3344),"",-B3344*C3344)</f>
        <v/>
      </c>
      <c r="J3344" s="9" t="str">
        <f aca="false">IF(ISBLANK(A3344),"",-SUM(I$3:I3344))</f>
        <v/>
      </c>
      <c r="K3344" s="9" t="str">
        <f aca="false">IF(ISBLANK(A3344),"",SUMPRODUCT(O3344:R3344,T3344:W3344)-J3344)</f>
        <v/>
      </c>
      <c r="L3344" s="5" t="str">
        <f aca="false">IF(ISBLANK(A3344),"",K3344/$M$1)</f>
        <v/>
      </c>
      <c r="M3344" s="5" t="str">
        <f aca="false">IF(ISBLANK(A3344),"",K3344/($M$1+SUM(K$3:K3343)))</f>
        <v/>
      </c>
      <c r="N3344" s="0" t="str">
        <f aca="false">IF(ISBLANK(A3344),"",IF(H3345=0,NETWORKDAYS($H$3,H3344,holiday!$B$2:$B$10),IF(DAY(H3344)&lt;DAY(H3345),NETWORKDAYS($H$3,H3344,holiday!$B$2:$B$10),0)))</f>
        <v/>
      </c>
      <c r="O3344" s="0" t="str">
        <f aca="false">IF(ISBLANK(A3344),"",SUMIF($A$3:$A3344,O$2,$B$3:$B3344))</f>
        <v/>
      </c>
      <c r="P3344" s="0" t="str">
        <f aca="false">IF(ISBLANK(A3344),"",SUMIF($A$3:$A3344,P$2,$B$3:$B3344))</f>
        <v/>
      </c>
      <c r="Q3344" s="0" t="str">
        <f aca="false">IF(ISBLANK(A3344),"",SUMIF($A$3:$A3344,Q$2,$B$3:$B3344))</f>
        <v/>
      </c>
      <c r="R3344" s="0" t="str">
        <f aca="false">IF(ISBLANK(A3344),"",SUMIF($A$3:$A3344,R$2,$B$3:$B3344))</f>
        <v/>
      </c>
      <c r="T3344" s="9" t="str">
        <f aca="false">IF(ISBLANK(A3344),"",IF($A3344=T$2,$C3344,T3343))</f>
        <v/>
      </c>
      <c r="U3344" s="9" t="str">
        <f aca="false">IF(ISBLANK(A3344),"",IF($A3344=U$2,$C3344,U3343))</f>
        <v/>
      </c>
      <c r="V3344" s="9" t="str">
        <f aca="false">IF(ISBLANK(A3344),"",IF($A3344=V$2,$C3344,V3343))</f>
        <v/>
      </c>
      <c r="W3344" s="9" t="str">
        <f aca="false">IF(ISBLANK(A3344),"",IF($A3344=W$2,$C3344,W3343))</f>
        <v/>
      </c>
    </row>
    <row r="3345" customFormat="false" ht="14.1" hidden="false" customHeight="false" outlineLevel="0" collapsed="false">
      <c r="H3345" s="8" t="n">
        <f aca="false">IF(ISBLANK(D3345),,LEFT(D3345,LEN(D3345)-6)*1)</f>
        <v>0</v>
      </c>
      <c r="I3345" s="9" t="str">
        <f aca="false">IF(ISBLANK(A3345),"",-B3345*C3345)</f>
        <v/>
      </c>
      <c r="J3345" s="9" t="str">
        <f aca="false">IF(ISBLANK(A3345),"",-SUM(I$3:I3345))</f>
        <v/>
      </c>
      <c r="K3345" s="9" t="str">
        <f aca="false">IF(ISBLANK(A3345),"",SUMPRODUCT(O3345:R3345,T3345:W3345)-J3345)</f>
        <v/>
      </c>
      <c r="L3345" s="5" t="str">
        <f aca="false">IF(ISBLANK(A3345),"",K3345/$M$1)</f>
        <v/>
      </c>
      <c r="M3345" s="5" t="str">
        <f aca="false">IF(ISBLANK(A3345),"",K3345/($M$1+SUM(K$3:K3344)))</f>
        <v/>
      </c>
      <c r="N3345" s="0" t="str">
        <f aca="false">IF(ISBLANK(A3345),"",IF(H3346=0,NETWORKDAYS($H$3,H3345,holiday!$B$2:$B$10),IF(DAY(H3345)&lt;DAY(H3346),NETWORKDAYS($H$3,H3345,holiday!$B$2:$B$10),0)))</f>
        <v/>
      </c>
      <c r="O3345" s="0" t="str">
        <f aca="false">IF(ISBLANK(A3345),"",SUMIF($A$3:$A3345,O$2,$B$3:$B3345))</f>
        <v/>
      </c>
      <c r="P3345" s="0" t="str">
        <f aca="false">IF(ISBLANK(A3345),"",SUMIF($A$3:$A3345,P$2,$B$3:$B3345))</f>
        <v/>
      </c>
      <c r="Q3345" s="0" t="str">
        <f aca="false">IF(ISBLANK(A3345),"",SUMIF($A$3:$A3345,Q$2,$B$3:$B3345))</f>
        <v/>
      </c>
      <c r="R3345" s="0" t="str">
        <f aca="false">IF(ISBLANK(A3345),"",SUMIF($A$3:$A3345,R$2,$B$3:$B3345))</f>
        <v/>
      </c>
      <c r="T3345" s="9" t="str">
        <f aca="false">IF(ISBLANK(A3345),"",IF($A3345=T$2,$C3345,T3344))</f>
        <v/>
      </c>
      <c r="U3345" s="9" t="str">
        <f aca="false">IF(ISBLANK(A3345),"",IF($A3345=U$2,$C3345,U3344))</f>
        <v/>
      </c>
      <c r="V3345" s="9" t="str">
        <f aca="false">IF(ISBLANK(A3345),"",IF($A3345=V$2,$C3345,V3344))</f>
        <v/>
      </c>
      <c r="W3345" s="9" t="str">
        <f aca="false">IF(ISBLANK(A3345),"",IF($A3345=W$2,$C3345,W3344))</f>
        <v/>
      </c>
    </row>
    <row r="3346" customFormat="false" ht="14.1" hidden="false" customHeight="false" outlineLevel="0" collapsed="false">
      <c r="H3346" s="8" t="n">
        <f aca="false">IF(ISBLANK(D3346),,LEFT(D3346,LEN(D3346)-6)*1)</f>
        <v>0</v>
      </c>
      <c r="I3346" s="9" t="str">
        <f aca="false">IF(ISBLANK(A3346),"",-B3346*C3346)</f>
        <v/>
      </c>
      <c r="J3346" s="9" t="str">
        <f aca="false">IF(ISBLANK(A3346),"",-SUM(I$3:I3346))</f>
        <v/>
      </c>
      <c r="K3346" s="9" t="str">
        <f aca="false">IF(ISBLANK(A3346),"",SUMPRODUCT(O3346:R3346,T3346:W3346)-J3346)</f>
        <v/>
      </c>
      <c r="L3346" s="5" t="str">
        <f aca="false">IF(ISBLANK(A3346),"",K3346/$M$1)</f>
        <v/>
      </c>
      <c r="M3346" s="5" t="str">
        <f aca="false">IF(ISBLANK(A3346),"",K3346/($M$1+SUM(K$3:K3345)))</f>
        <v/>
      </c>
      <c r="N3346" s="0" t="str">
        <f aca="false">IF(ISBLANK(A3346),"",IF(H3347=0,NETWORKDAYS($H$3,H3346,holiday!$B$2:$B$10),IF(DAY(H3346)&lt;DAY(H3347),NETWORKDAYS($H$3,H3346,holiday!$B$2:$B$10),0)))</f>
        <v/>
      </c>
      <c r="O3346" s="0" t="str">
        <f aca="false">IF(ISBLANK(A3346),"",SUMIF($A$3:$A3346,O$2,$B$3:$B3346))</f>
        <v/>
      </c>
      <c r="P3346" s="0" t="str">
        <f aca="false">IF(ISBLANK(A3346),"",SUMIF($A$3:$A3346,P$2,$B$3:$B3346))</f>
        <v/>
      </c>
      <c r="Q3346" s="0" t="str">
        <f aca="false">IF(ISBLANK(A3346),"",SUMIF($A$3:$A3346,Q$2,$B$3:$B3346))</f>
        <v/>
      </c>
      <c r="R3346" s="0" t="str">
        <f aca="false">IF(ISBLANK(A3346),"",SUMIF($A$3:$A3346,R$2,$B$3:$B3346))</f>
        <v/>
      </c>
      <c r="T3346" s="9" t="str">
        <f aca="false">IF(ISBLANK(A3346),"",IF($A3346=T$2,$C3346,T3345))</f>
        <v/>
      </c>
      <c r="U3346" s="9" t="str">
        <f aca="false">IF(ISBLANK(A3346),"",IF($A3346=U$2,$C3346,U3345))</f>
        <v/>
      </c>
      <c r="V3346" s="9" t="str">
        <f aca="false">IF(ISBLANK(A3346),"",IF($A3346=V$2,$C3346,V3345))</f>
        <v/>
      </c>
      <c r="W3346" s="9" t="str">
        <f aca="false">IF(ISBLANK(A3346),"",IF($A3346=W$2,$C3346,W3345))</f>
        <v/>
      </c>
    </row>
    <row r="3347" customFormat="false" ht="14.1" hidden="false" customHeight="false" outlineLevel="0" collapsed="false">
      <c r="H3347" s="8" t="n">
        <f aca="false">IF(ISBLANK(D3347),,LEFT(D3347,LEN(D3347)-6)*1)</f>
        <v>0</v>
      </c>
      <c r="I3347" s="9" t="str">
        <f aca="false">IF(ISBLANK(A3347),"",-B3347*C3347)</f>
        <v/>
      </c>
      <c r="J3347" s="9" t="str">
        <f aca="false">IF(ISBLANK(A3347),"",-SUM(I$3:I3347))</f>
        <v/>
      </c>
      <c r="K3347" s="9" t="str">
        <f aca="false">IF(ISBLANK(A3347),"",SUMPRODUCT(O3347:R3347,T3347:W3347)-J3347)</f>
        <v/>
      </c>
      <c r="L3347" s="5" t="str">
        <f aca="false">IF(ISBLANK(A3347),"",K3347/$M$1)</f>
        <v/>
      </c>
      <c r="M3347" s="5" t="str">
        <f aca="false">IF(ISBLANK(A3347),"",K3347/($M$1+SUM(K$3:K3346)))</f>
        <v/>
      </c>
      <c r="N3347" s="0" t="str">
        <f aca="false">IF(ISBLANK(A3347),"",IF(H3348=0,NETWORKDAYS($H$3,H3347,holiday!$B$2:$B$10),IF(DAY(H3347)&lt;DAY(H3348),NETWORKDAYS($H$3,H3347,holiday!$B$2:$B$10),0)))</f>
        <v/>
      </c>
      <c r="O3347" s="0" t="str">
        <f aca="false">IF(ISBLANK(A3347),"",SUMIF($A$3:$A3347,O$2,$B$3:$B3347))</f>
        <v/>
      </c>
      <c r="P3347" s="0" t="str">
        <f aca="false">IF(ISBLANK(A3347),"",SUMIF($A$3:$A3347,P$2,$B$3:$B3347))</f>
        <v/>
      </c>
      <c r="Q3347" s="0" t="str">
        <f aca="false">IF(ISBLANK(A3347),"",SUMIF($A$3:$A3347,Q$2,$B$3:$B3347))</f>
        <v/>
      </c>
      <c r="R3347" s="0" t="str">
        <f aca="false">IF(ISBLANK(A3347),"",SUMIF($A$3:$A3347,R$2,$B$3:$B3347))</f>
        <v/>
      </c>
      <c r="T3347" s="9" t="str">
        <f aca="false">IF(ISBLANK(A3347),"",IF($A3347=T$2,$C3347,T3346))</f>
        <v/>
      </c>
      <c r="U3347" s="9" t="str">
        <f aca="false">IF(ISBLANK(A3347),"",IF($A3347=U$2,$C3347,U3346))</f>
        <v/>
      </c>
      <c r="V3347" s="9" t="str">
        <f aca="false">IF(ISBLANK(A3347),"",IF($A3347=V$2,$C3347,V3346))</f>
        <v/>
      </c>
      <c r="W3347" s="9" t="str">
        <f aca="false">IF(ISBLANK(A3347),"",IF($A3347=W$2,$C3347,W3346))</f>
        <v/>
      </c>
    </row>
    <row r="3348" customFormat="false" ht="14.1" hidden="false" customHeight="false" outlineLevel="0" collapsed="false">
      <c r="H3348" s="8" t="n">
        <f aca="false">IF(ISBLANK(D3348),,LEFT(D3348,LEN(D3348)-6)*1)</f>
        <v>0</v>
      </c>
      <c r="I3348" s="9" t="str">
        <f aca="false">IF(ISBLANK(A3348),"",-B3348*C3348)</f>
        <v/>
      </c>
      <c r="J3348" s="9" t="str">
        <f aca="false">IF(ISBLANK(A3348),"",-SUM(I$3:I3348))</f>
        <v/>
      </c>
      <c r="K3348" s="9" t="str">
        <f aca="false">IF(ISBLANK(A3348),"",SUMPRODUCT(O3348:R3348,T3348:W3348)-J3348)</f>
        <v/>
      </c>
      <c r="L3348" s="5" t="str">
        <f aca="false">IF(ISBLANK(A3348),"",K3348/$M$1)</f>
        <v/>
      </c>
      <c r="M3348" s="5" t="str">
        <f aca="false">IF(ISBLANK(A3348),"",K3348/($M$1+SUM(K$3:K3347)))</f>
        <v/>
      </c>
      <c r="N3348" s="0" t="str">
        <f aca="false">IF(ISBLANK(A3348),"",IF(H3349=0,NETWORKDAYS($H$3,H3348,holiday!$B$2:$B$10),IF(DAY(H3348)&lt;DAY(H3349),NETWORKDAYS($H$3,H3348,holiday!$B$2:$B$10),0)))</f>
        <v/>
      </c>
      <c r="O3348" s="0" t="str">
        <f aca="false">IF(ISBLANK(A3348),"",SUMIF($A$3:$A3348,O$2,$B$3:$B3348))</f>
        <v/>
      </c>
      <c r="P3348" s="0" t="str">
        <f aca="false">IF(ISBLANK(A3348),"",SUMIF($A$3:$A3348,P$2,$B$3:$B3348))</f>
        <v/>
      </c>
      <c r="Q3348" s="0" t="str">
        <f aca="false">IF(ISBLANK(A3348),"",SUMIF($A$3:$A3348,Q$2,$B$3:$B3348))</f>
        <v/>
      </c>
      <c r="R3348" s="0" t="str">
        <f aca="false">IF(ISBLANK(A3348),"",SUMIF($A$3:$A3348,R$2,$B$3:$B3348))</f>
        <v/>
      </c>
      <c r="T3348" s="9" t="str">
        <f aca="false">IF(ISBLANK(A3348),"",IF($A3348=T$2,$C3348,T3347))</f>
        <v/>
      </c>
      <c r="U3348" s="9" t="str">
        <f aca="false">IF(ISBLANK(A3348),"",IF($A3348=U$2,$C3348,U3347))</f>
        <v/>
      </c>
      <c r="V3348" s="9" t="str">
        <f aca="false">IF(ISBLANK(A3348),"",IF($A3348=V$2,$C3348,V3347))</f>
        <v/>
      </c>
      <c r="W3348" s="9" t="str">
        <f aca="false">IF(ISBLANK(A3348),"",IF($A3348=W$2,$C3348,W3347))</f>
        <v/>
      </c>
    </row>
    <row r="3349" customFormat="false" ht="14.1" hidden="false" customHeight="false" outlineLevel="0" collapsed="false">
      <c r="H3349" s="8" t="n">
        <f aca="false">IF(ISBLANK(D3349),,LEFT(D3349,LEN(D3349)-6)*1)</f>
        <v>0</v>
      </c>
      <c r="I3349" s="9" t="str">
        <f aca="false">IF(ISBLANK(A3349),"",-B3349*C3349)</f>
        <v/>
      </c>
      <c r="J3349" s="9" t="str">
        <f aca="false">IF(ISBLANK(A3349),"",-SUM(I$3:I3349))</f>
        <v/>
      </c>
      <c r="K3349" s="9" t="str">
        <f aca="false">IF(ISBLANK(A3349),"",SUMPRODUCT(O3349:R3349,T3349:W3349)-J3349)</f>
        <v/>
      </c>
      <c r="L3349" s="5" t="str">
        <f aca="false">IF(ISBLANK(A3349),"",K3349/$M$1)</f>
        <v/>
      </c>
      <c r="M3349" s="5" t="str">
        <f aca="false">IF(ISBLANK(A3349),"",K3349/($M$1+SUM(K$3:K3348)))</f>
        <v/>
      </c>
      <c r="N3349" s="0" t="str">
        <f aca="false">IF(ISBLANK(A3349),"",IF(H3350=0,NETWORKDAYS($H$3,H3349,holiday!$B$2:$B$10),IF(DAY(H3349)&lt;DAY(H3350),NETWORKDAYS($H$3,H3349,holiday!$B$2:$B$10),0)))</f>
        <v/>
      </c>
      <c r="O3349" s="0" t="str">
        <f aca="false">IF(ISBLANK(A3349),"",SUMIF($A$3:$A3349,O$2,$B$3:$B3349))</f>
        <v/>
      </c>
      <c r="P3349" s="0" t="str">
        <f aca="false">IF(ISBLANK(A3349),"",SUMIF($A$3:$A3349,P$2,$B$3:$B3349))</f>
        <v/>
      </c>
      <c r="Q3349" s="0" t="str">
        <f aca="false">IF(ISBLANK(A3349),"",SUMIF($A$3:$A3349,Q$2,$B$3:$B3349))</f>
        <v/>
      </c>
      <c r="R3349" s="0" t="str">
        <f aca="false">IF(ISBLANK(A3349),"",SUMIF($A$3:$A3349,R$2,$B$3:$B3349))</f>
        <v/>
      </c>
      <c r="T3349" s="9" t="str">
        <f aca="false">IF(ISBLANK(A3349),"",IF($A3349=T$2,$C3349,T3348))</f>
        <v/>
      </c>
      <c r="U3349" s="9" t="str">
        <f aca="false">IF(ISBLANK(A3349),"",IF($A3349=U$2,$C3349,U3348))</f>
        <v/>
      </c>
      <c r="V3349" s="9" t="str">
        <f aca="false">IF(ISBLANK(A3349),"",IF($A3349=V$2,$C3349,V3348))</f>
        <v/>
      </c>
      <c r="W3349" s="9" t="str">
        <f aca="false">IF(ISBLANK(A3349),"",IF($A3349=W$2,$C3349,W3348))</f>
        <v/>
      </c>
    </row>
    <row r="3350" customFormat="false" ht="14.1" hidden="false" customHeight="false" outlineLevel="0" collapsed="false">
      <c r="H3350" s="8" t="n">
        <f aca="false">IF(ISBLANK(D3350),,LEFT(D3350,LEN(D3350)-6)*1)</f>
        <v>0</v>
      </c>
      <c r="I3350" s="9" t="str">
        <f aca="false">IF(ISBLANK(A3350),"",-B3350*C3350)</f>
        <v/>
      </c>
      <c r="J3350" s="9" t="str">
        <f aca="false">IF(ISBLANK(A3350),"",-SUM(I$3:I3350))</f>
        <v/>
      </c>
      <c r="K3350" s="9" t="str">
        <f aca="false">IF(ISBLANK(A3350),"",SUMPRODUCT(O3350:R3350,T3350:W3350)-J3350)</f>
        <v/>
      </c>
      <c r="L3350" s="5" t="str">
        <f aca="false">IF(ISBLANK(A3350),"",K3350/$M$1)</f>
        <v/>
      </c>
      <c r="M3350" s="5" t="str">
        <f aca="false">IF(ISBLANK(A3350),"",K3350/($M$1+SUM(K$3:K3349)))</f>
        <v/>
      </c>
      <c r="N3350" s="0" t="str">
        <f aca="false">IF(ISBLANK(A3350),"",IF(H3351=0,NETWORKDAYS($H$3,H3350,holiday!$B$2:$B$10),IF(DAY(H3350)&lt;DAY(H3351),NETWORKDAYS($H$3,H3350,holiday!$B$2:$B$10),0)))</f>
        <v/>
      </c>
      <c r="O3350" s="0" t="str">
        <f aca="false">IF(ISBLANK(A3350),"",SUMIF($A$3:$A3350,O$2,$B$3:$B3350))</f>
        <v/>
      </c>
      <c r="P3350" s="0" t="str">
        <f aca="false">IF(ISBLANK(A3350),"",SUMIF($A$3:$A3350,P$2,$B$3:$B3350))</f>
        <v/>
      </c>
      <c r="Q3350" s="0" t="str">
        <f aca="false">IF(ISBLANK(A3350),"",SUMIF($A$3:$A3350,Q$2,$B$3:$B3350))</f>
        <v/>
      </c>
      <c r="R3350" s="0" t="str">
        <f aca="false">IF(ISBLANK(A3350),"",SUMIF($A$3:$A3350,R$2,$B$3:$B3350))</f>
        <v/>
      </c>
      <c r="T3350" s="9" t="str">
        <f aca="false">IF(ISBLANK(A3350),"",IF($A3350=T$2,$C3350,T3349))</f>
        <v/>
      </c>
      <c r="U3350" s="9" t="str">
        <f aca="false">IF(ISBLANK(A3350),"",IF($A3350=U$2,$C3350,U3349))</f>
        <v/>
      </c>
      <c r="V3350" s="9" t="str">
        <f aca="false">IF(ISBLANK(A3350),"",IF($A3350=V$2,$C3350,V3349))</f>
        <v/>
      </c>
      <c r="W3350" s="9" t="str">
        <f aca="false">IF(ISBLANK(A3350),"",IF($A3350=W$2,$C3350,W3349))</f>
        <v/>
      </c>
    </row>
    <row r="3351" customFormat="false" ht="14.1" hidden="false" customHeight="false" outlineLevel="0" collapsed="false">
      <c r="H3351" s="8" t="n">
        <f aca="false">IF(ISBLANK(D3351),,LEFT(D3351,LEN(D3351)-6)*1)</f>
        <v>0</v>
      </c>
      <c r="I3351" s="9" t="str">
        <f aca="false">IF(ISBLANK(A3351),"",-B3351*C3351)</f>
        <v/>
      </c>
      <c r="J3351" s="9" t="str">
        <f aca="false">IF(ISBLANK(A3351),"",-SUM(I$3:I3351))</f>
        <v/>
      </c>
      <c r="K3351" s="9" t="str">
        <f aca="false">IF(ISBLANK(A3351),"",SUMPRODUCT(O3351:R3351,T3351:W3351)-J3351)</f>
        <v/>
      </c>
      <c r="L3351" s="5" t="str">
        <f aca="false">IF(ISBLANK(A3351),"",K3351/$M$1)</f>
        <v/>
      </c>
      <c r="M3351" s="5" t="str">
        <f aca="false">IF(ISBLANK(A3351),"",K3351/($M$1+SUM(K$3:K3350)))</f>
        <v/>
      </c>
      <c r="N3351" s="0" t="str">
        <f aca="false">IF(ISBLANK(A3351),"",IF(H3352=0,NETWORKDAYS($H$3,H3351,holiday!$B$2:$B$10),IF(DAY(H3351)&lt;DAY(H3352),NETWORKDAYS($H$3,H3351,holiday!$B$2:$B$10),0)))</f>
        <v/>
      </c>
      <c r="O3351" s="0" t="str">
        <f aca="false">IF(ISBLANK(A3351),"",SUMIF($A$3:$A3351,O$2,$B$3:$B3351))</f>
        <v/>
      </c>
      <c r="P3351" s="0" t="str">
        <f aca="false">IF(ISBLANK(A3351),"",SUMIF($A$3:$A3351,P$2,$B$3:$B3351))</f>
        <v/>
      </c>
      <c r="Q3351" s="0" t="str">
        <f aca="false">IF(ISBLANK(A3351),"",SUMIF($A$3:$A3351,Q$2,$B$3:$B3351))</f>
        <v/>
      </c>
      <c r="R3351" s="0" t="str">
        <f aca="false">IF(ISBLANK(A3351),"",SUMIF($A$3:$A3351,R$2,$B$3:$B3351))</f>
        <v/>
      </c>
      <c r="T3351" s="9" t="str">
        <f aca="false">IF(ISBLANK(A3351),"",IF($A3351=T$2,$C3351,T3350))</f>
        <v/>
      </c>
      <c r="U3351" s="9" t="str">
        <f aca="false">IF(ISBLANK(A3351),"",IF($A3351=U$2,$C3351,U3350))</f>
        <v/>
      </c>
      <c r="V3351" s="9" t="str">
        <f aca="false">IF(ISBLANK(A3351),"",IF($A3351=V$2,$C3351,V3350))</f>
        <v/>
      </c>
      <c r="W3351" s="9" t="str">
        <f aca="false">IF(ISBLANK(A3351),"",IF($A3351=W$2,$C3351,W3350))</f>
        <v/>
      </c>
    </row>
    <row r="3352" customFormat="false" ht="14.1" hidden="false" customHeight="false" outlineLevel="0" collapsed="false">
      <c r="H3352" s="8" t="n">
        <f aca="false">IF(ISBLANK(D3352),,LEFT(D3352,LEN(D3352)-6)*1)</f>
        <v>0</v>
      </c>
      <c r="I3352" s="9" t="str">
        <f aca="false">IF(ISBLANK(A3352),"",-B3352*C3352)</f>
        <v/>
      </c>
      <c r="J3352" s="9" t="str">
        <f aca="false">IF(ISBLANK(A3352),"",-SUM(I$3:I3352))</f>
        <v/>
      </c>
      <c r="K3352" s="9" t="str">
        <f aca="false">IF(ISBLANK(A3352),"",SUMPRODUCT(O3352:R3352,T3352:W3352)-J3352)</f>
        <v/>
      </c>
      <c r="L3352" s="5" t="str">
        <f aca="false">IF(ISBLANK(A3352),"",K3352/$M$1)</f>
        <v/>
      </c>
      <c r="M3352" s="5" t="str">
        <f aca="false">IF(ISBLANK(A3352),"",K3352/($M$1+SUM(K$3:K3351)))</f>
        <v/>
      </c>
      <c r="N3352" s="0" t="str">
        <f aca="false">IF(ISBLANK(A3352),"",IF(H3353=0,NETWORKDAYS($H$3,H3352,holiday!$B$2:$B$10),IF(DAY(H3352)&lt;DAY(H3353),NETWORKDAYS($H$3,H3352,holiday!$B$2:$B$10),0)))</f>
        <v/>
      </c>
      <c r="O3352" s="0" t="str">
        <f aca="false">IF(ISBLANK(A3352),"",SUMIF($A$3:$A3352,O$2,$B$3:$B3352))</f>
        <v/>
      </c>
      <c r="P3352" s="0" t="str">
        <f aca="false">IF(ISBLANK(A3352),"",SUMIF($A$3:$A3352,P$2,$B$3:$B3352))</f>
        <v/>
      </c>
      <c r="Q3352" s="0" t="str">
        <f aca="false">IF(ISBLANK(A3352),"",SUMIF($A$3:$A3352,Q$2,$B$3:$B3352))</f>
        <v/>
      </c>
      <c r="R3352" s="0" t="str">
        <f aca="false">IF(ISBLANK(A3352),"",SUMIF($A$3:$A3352,R$2,$B$3:$B3352))</f>
        <v/>
      </c>
      <c r="T3352" s="9" t="str">
        <f aca="false">IF(ISBLANK(A3352),"",IF($A3352=T$2,$C3352,T3351))</f>
        <v/>
      </c>
      <c r="U3352" s="9" t="str">
        <f aca="false">IF(ISBLANK(A3352),"",IF($A3352=U$2,$C3352,U3351))</f>
        <v/>
      </c>
      <c r="V3352" s="9" t="str">
        <f aca="false">IF(ISBLANK(A3352),"",IF($A3352=V$2,$C3352,V3351))</f>
        <v/>
      </c>
      <c r="W3352" s="9" t="str">
        <f aca="false">IF(ISBLANK(A3352),"",IF($A3352=W$2,$C3352,W3351))</f>
        <v/>
      </c>
    </row>
    <row r="3353" customFormat="false" ht="14.1" hidden="false" customHeight="false" outlineLevel="0" collapsed="false">
      <c r="H3353" s="8" t="n">
        <f aca="false">IF(ISBLANK(D3353),,LEFT(D3353,LEN(D3353)-6)*1)</f>
        <v>0</v>
      </c>
      <c r="I3353" s="9" t="str">
        <f aca="false">IF(ISBLANK(A3353),"",-B3353*C3353)</f>
        <v/>
      </c>
      <c r="J3353" s="9" t="str">
        <f aca="false">IF(ISBLANK(A3353),"",-SUM(I$3:I3353))</f>
        <v/>
      </c>
      <c r="K3353" s="9" t="str">
        <f aca="false">IF(ISBLANK(A3353),"",SUMPRODUCT(O3353:R3353,T3353:W3353)-J3353)</f>
        <v/>
      </c>
      <c r="L3353" s="5" t="str">
        <f aca="false">IF(ISBLANK(A3353),"",K3353/$M$1)</f>
        <v/>
      </c>
      <c r="M3353" s="5" t="str">
        <f aca="false">IF(ISBLANK(A3353),"",K3353/($M$1+SUM(K$3:K3352)))</f>
        <v/>
      </c>
      <c r="N3353" s="0" t="str">
        <f aca="false">IF(ISBLANK(A3353),"",IF(H3354=0,NETWORKDAYS($H$3,H3353,holiday!$B$2:$B$10),IF(DAY(H3353)&lt;DAY(H3354),NETWORKDAYS($H$3,H3353,holiday!$B$2:$B$10),0)))</f>
        <v/>
      </c>
      <c r="O3353" s="0" t="str">
        <f aca="false">IF(ISBLANK(A3353),"",SUMIF($A$3:$A3353,O$2,$B$3:$B3353))</f>
        <v/>
      </c>
      <c r="P3353" s="0" t="str">
        <f aca="false">IF(ISBLANK(A3353),"",SUMIF($A$3:$A3353,P$2,$B$3:$B3353))</f>
        <v/>
      </c>
      <c r="Q3353" s="0" t="str">
        <f aca="false">IF(ISBLANK(A3353),"",SUMIF($A$3:$A3353,Q$2,$B$3:$B3353))</f>
        <v/>
      </c>
      <c r="R3353" s="0" t="str">
        <f aca="false">IF(ISBLANK(A3353),"",SUMIF($A$3:$A3353,R$2,$B$3:$B3353))</f>
        <v/>
      </c>
      <c r="T3353" s="9" t="str">
        <f aca="false">IF(ISBLANK(A3353),"",IF($A3353=T$2,$C3353,T3352))</f>
        <v/>
      </c>
      <c r="U3353" s="9" t="str">
        <f aca="false">IF(ISBLANK(A3353),"",IF($A3353=U$2,$C3353,U3352))</f>
        <v/>
      </c>
      <c r="V3353" s="9" t="str">
        <f aca="false">IF(ISBLANK(A3353),"",IF($A3353=V$2,$C3353,V3352))</f>
        <v/>
      </c>
      <c r="W3353" s="9" t="str">
        <f aca="false">IF(ISBLANK(A3353),"",IF($A3353=W$2,$C3353,W3352))</f>
        <v/>
      </c>
    </row>
    <row r="3354" customFormat="false" ht="14.1" hidden="false" customHeight="false" outlineLevel="0" collapsed="false">
      <c r="H3354" s="8" t="n">
        <f aca="false">IF(ISBLANK(D3354),,LEFT(D3354,LEN(D3354)-6)*1)</f>
        <v>0</v>
      </c>
      <c r="I3354" s="9" t="str">
        <f aca="false">IF(ISBLANK(A3354),"",-B3354*C3354)</f>
        <v/>
      </c>
      <c r="J3354" s="9" t="str">
        <f aca="false">IF(ISBLANK(A3354),"",-SUM(I$3:I3354))</f>
        <v/>
      </c>
      <c r="K3354" s="9" t="str">
        <f aca="false">IF(ISBLANK(A3354),"",SUMPRODUCT(O3354:R3354,T3354:W3354)-J3354)</f>
        <v/>
      </c>
      <c r="L3354" s="5" t="str">
        <f aca="false">IF(ISBLANK(A3354),"",K3354/$M$1)</f>
        <v/>
      </c>
      <c r="M3354" s="5" t="str">
        <f aca="false">IF(ISBLANK(A3354),"",K3354/($M$1+SUM(K$3:K3353)))</f>
        <v/>
      </c>
      <c r="N3354" s="0" t="str">
        <f aca="false">IF(ISBLANK(A3354),"",IF(H3355=0,NETWORKDAYS($H$3,H3354,holiday!$B$2:$B$10),IF(DAY(H3354)&lt;DAY(H3355),NETWORKDAYS($H$3,H3354,holiday!$B$2:$B$10),0)))</f>
        <v/>
      </c>
      <c r="O3354" s="0" t="str">
        <f aca="false">IF(ISBLANK(A3354),"",SUMIF($A$3:$A3354,O$2,$B$3:$B3354))</f>
        <v/>
      </c>
      <c r="P3354" s="0" t="str">
        <f aca="false">IF(ISBLANK(A3354),"",SUMIF($A$3:$A3354,P$2,$B$3:$B3354))</f>
        <v/>
      </c>
      <c r="Q3354" s="0" t="str">
        <f aca="false">IF(ISBLANK(A3354),"",SUMIF($A$3:$A3354,Q$2,$B$3:$B3354))</f>
        <v/>
      </c>
      <c r="R3354" s="0" t="str">
        <f aca="false">IF(ISBLANK(A3354),"",SUMIF($A$3:$A3354,R$2,$B$3:$B3354))</f>
        <v/>
      </c>
      <c r="T3354" s="9" t="str">
        <f aca="false">IF(ISBLANK(A3354),"",IF($A3354=T$2,$C3354,T3353))</f>
        <v/>
      </c>
      <c r="U3354" s="9" t="str">
        <f aca="false">IF(ISBLANK(A3354),"",IF($A3354=U$2,$C3354,U3353))</f>
        <v/>
      </c>
      <c r="V3354" s="9" t="str">
        <f aca="false">IF(ISBLANK(A3354),"",IF($A3354=V$2,$C3354,V3353))</f>
        <v/>
      </c>
      <c r="W3354" s="9" t="str">
        <f aca="false">IF(ISBLANK(A3354),"",IF($A3354=W$2,$C3354,W3353))</f>
        <v/>
      </c>
    </row>
    <row r="3355" customFormat="false" ht="14.1" hidden="false" customHeight="false" outlineLevel="0" collapsed="false">
      <c r="H3355" s="8" t="n">
        <f aca="false">IF(ISBLANK(D3355),,LEFT(D3355,LEN(D3355)-6)*1)</f>
        <v>0</v>
      </c>
      <c r="I3355" s="9" t="str">
        <f aca="false">IF(ISBLANK(A3355),"",-B3355*C3355)</f>
        <v/>
      </c>
      <c r="J3355" s="9" t="str">
        <f aca="false">IF(ISBLANK(A3355),"",-SUM(I$3:I3355))</f>
        <v/>
      </c>
      <c r="K3355" s="9" t="str">
        <f aca="false">IF(ISBLANK(A3355),"",SUMPRODUCT(O3355:R3355,T3355:W3355)-J3355)</f>
        <v/>
      </c>
      <c r="L3355" s="5" t="str">
        <f aca="false">IF(ISBLANK(A3355),"",K3355/$M$1)</f>
        <v/>
      </c>
      <c r="M3355" s="5" t="str">
        <f aca="false">IF(ISBLANK(A3355),"",K3355/($M$1+SUM(K$3:K3354)))</f>
        <v/>
      </c>
      <c r="N3355" s="0" t="str">
        <f aca="false">IF(ISBLANK(A3355),"",IF(H3356=0,NETWORKDAYS($H$3,H3355,holiday!$B$2:$B$10),IF(DAY(H3355)&lt;DAY(H3356),NETWORKDAYS($H$3,H3355,holiday!$B$2:$B$10),0)))</f>
        <v/>
      </c>
      <c r="O3355" s="0" t="str">
        <f aca="false">IF(ISBLANK(A3355),"",SUMIF($A$3:$A3355,O$2,$B$3:$B3355))</f>
        <v/>
      </c>
      <c r="P3355" s="0" t="str">
        <f aca="false">IF(ISBLANK(A3355),"",SUMIF($A$3:$A3355,P$2,$B$3:$B3355))</f>
        <v/>
      </c>
      <c r="Q3355" s="0" t="str">
        <f aca="false">IF(ISBLANK(A3355),"",SUMIF($A$3:$A3355,Q$2,$B$3:$B3355))</f>
        <v/>
      </c>
      <c r="R3355" s="0" t="str">
        <f aca="false">IF(ISBLANK(A3355),"",SUMIF($A$3:$A3355,R$2,$B$3:$B3355))</f>
        <v/>
      </c>
      <c r="T3355" s="9" t="str">
        <f aca="false">IF(ISBLANK(A3355),"",IF($A3355=T$2,$C3355,T3354))</f>
        <v/>
      </c>
      <c r="U3355" s="9" t="str">
        <f aca="false">IF(ISBLANK(A3355),"",IF($A3355=U$2,$C3355,U3354))</f>
        <v/>
      </c>
      <c r="V3355" s="9" t="str">
        <f aca="false">IF(ISBLANK(A3355),"",IF($A3355=V$2,$C3355,V3354))</f>
        <v/>
      </c>
      <c r="W3355" s="9" t="str">
        <f aca="false">IF(ISBLANK(A3355),"",IF($A3355=W$2,$C3355,W3354))</f>
        <v/>
      </c>
    </row>
    <row r="3356" customFormat="false" ht="14.1" hidden="false" customHeight="false" outlineLevel="0" collapsed="false">
      <c r="H3356" s="8" t="n">
        <f aca="false">IF(ISBLANK(D3356),,LEFT(D3356,LEN(D3356)-6)*1)</f>
        <v>0</v>
      </c>
      <c r="I3356" s="9" t="str">
        <f aca="false">IF(ISBLANK(A3356),"",-B3356*C3356)</f>
        <v/>
      </c>
      <c r="J3356" s="9" t="str">
        <f aca="false">IF(ISBLANK(A3356),"",-SUM(I$3:I3356))</f>
        <v/>
      </c>
      <c r="K3356" s="9" t="str">
        <f aca="false">IF(ISBLANK(A3356),"",SUMPRODUCT(O3356:R3356,T3356:W3356)-J3356)</f>
        <v/>
      </c>
      <c r="L3356" s="5" t="str">
        <f aca="false">IF(ISBLANK(A3356),"",K3356/$M$1)</f>
        <v/>
      </c>
      <c r="M3356" s="5" t="str">
        <f aca="false">IF(ISBLANK(A3356),"",K3356/($M$1+SUM(K$3:K3355)))</f>
        <v/>
      </c>
      <c r="N3356" s="0" t="str">
        <f aca="false">IF(ISBLANK(A3356),"",IF(H3357=0,NETWORKDAYS($H$3,H3356,holiday!$B$2:$B$10),IF(DAY(H3356)&lt;DAY(H3357),NETWORKDAYS($H$3,H3356,holiday!$B$2:$B$10),0)))</f>
        <v/>
      </c>
      <c r="O3356" s="0" t="str">
        <f aca="false">IF(ISBLANK(A3356),"",SUMIF($A$3:$A3356,O$2,$B$3:$B3356))</f>
        <v/>
      </c>
      <c r="P3356" s="0" t="str">
        <f aca="false">IF(ISBLANK(A3356),"",SUMIF($A$3:$A3356,P$2,$B$3:$B3356))</f>
        <v/>
      </c>
      <c r="Q3356" s="0" t="str">
        <f aca="false">IF(ISBLANK(A3356),"",SUMIF($A$3:$A3356,Q$2,$B$3:$B3356))</f>
        <v/>
      </c>
      <c r="R3356" s="0" t="str">
        <f aca="false">IF(ISBLANK(A3356),"",SUMIF($A$3:$A3356,R$2,$B$3:$B3356))</f>
        <v/>
      </c>
      <c r="T3356" s="9" t="str">
        <f aca="false">IF(ISBLANK(A3356),"",IF($A3356=T$2,$C3356,T3355))</f>
        <v/>
      </c>
      <c r="U3356" s="9" t="str">
        <f aca="false">IF(ISBLANK(A3356),"",IF($A3356=U$2,$C3356,U3355))</f>
        <v/>
      </c>
      <c r="V3356" s="9" t="str">
        <f aca="false">IF(ISBLANK(A3356),"",IF($A3356=V$2,$C3356,V3355))</f>
        <v/>
      </c>
      <c r="W3356" s="9" t="str">
        <f aca="false">IF(ISBLANK(A3356),"",IF($A3356=W$2,$C3356,W3355))</f>
        <v/>
      </c>
    </row>
    <row r="3357" customFormat="false" ht="14.1" hidden="false" customHeight="false" outlineLevel="0" collapsed="false">
      <c r="H3357" s="8" t="n">
        <f aca="false">IF(ISBLANK(D3357),,LEFT(D3357,LEN(D3357)-6)*1)</f>
        <v>0</v>
      </c>
      <c r="I3357" s="9" t="str">
        <f aca="false">IF(ISBLANK(A3357),"",-B3357*C3357)</f>
        <v/>
      </c>
      <c r="J3357" s="9" t="str">
        <f aca="false">IF(ISBLANK(A3357),"",-SUM(I$3:I3357))</f>
        <v/>
      </c>
      <c r="K3357" s="9" t="str">
        <f aca="false">IF(ISBLANK(A3357),"",SUMPRODUCT(O3357:R3357,T3357:W3357)-J3357)</f>
        <v/>
      </c>
      <c r="L3357" s="5" t="str">
        <f aca="false">IF(ISBLANK(A3357),"",K3357/$M$1)</f>
        <v/>
      </c>
      <c r="M3357" s="5" t="str">
        <f aca="false">IF(ISBLANK(A3357),"",K3357/($M$1+SUM(K$3:K3356)))</f>
        <v/>
      </c>
      <c r="N3357" s="0" t="str">
        <f aca="false">IF(ISBLANK(A3357),"",IF(H3358=0,NETWORKDAYS($H$3,H3357,holiday!$B$2:$B$10),IF(DAY(H3357)&lt;DAY(H3358),NETWORKDAYS($H$3,H3357,holiday!$B$2:$B$10),0)))</f>
        <v/>
      </c>
      <c r="O3357" s="0" t="str">
        <f aca="false">IF(ISBLANK(A3357),"",SUMIF($A$3:$A3357,O$2,$B$3:$B3357))</f>
        <v/>
      </c>
      <c r="P3357" s="0" t="str">
        <f aca="false">IF(ISBLANK(A3357),"",SUMIF($A$3:$A3357,P$2,$B$3:$B3357))</f>
        <v/>
      </c>
      <c r="Q3357" s="0" t="str">
        <f aca="false">IF(ISBLANK(A3357),"",SUMIF($A$3:$A3357,Q$2,$B$3:$B3357))</f>
        <v/>
      </c>
      <c r="R3357" s="0" t="str">
        <f aca="false">IF(ISBLANK(A3357),"",SUMIF($A$3:$A3357,R$2,$B$3:$B3357))</f>
        <v/>
      </c>
      <c r="T3357" s="9" t="str">
        <f aca="false">IF(ISBLANK(A3357),"",IF($A3357=T$2,$C3357,T3356))</f>
        <v/>
      </c>
      <c r="U3357" s="9" t="str">
        <f aca="false">IF(ISBLANK(A3357),"",IF($A3357=U$2,$C3357,U3356))</f>
        <v/>
      </c>
      <c r="V3357" s="9" t="str">
        <f aca="false">IF(ISBLANK(A3357),"",IF($A3357=V$2,$C3357,V3356))</f>
        <v/>
      </c>
      <c r="W3357" s="9" t="str">
        <f aca="false">IF(ISBLANK(A3357),"",IF($A3357=W$2,$C3357,W3356))</f>
        <v/>
      </c>
    </row>
    <row r="3358" customFormat="false" ht="14.1" hidden="false" customHeight="false" outlineLevel="0" collapsed="false">
      <c r="H3358" s="8" t="n">
        <f aca="false">IF(ISBLANK(D3358),,LEFT(D3358,LEN(D3358)-6)*1)</f>
        <v>0</v>
      </c>
      <c r="I3358" s="9" t="str">
        <f aca="false">IF(ISBLANK(A3358),"",-B3358*C3358)</f>
        <v/>
      </c>
      <c r="J3358" s="9" t="str">
        <f aca="false">IF(ISBLANK(A3358),"",-SUM(I$3:I3358))</f>
        <v/>
      </c>
      <c r="K3358" s="9" t="str">
        <f aca="false">IF(ISBLANK(A3358),"",SUMPRODUCT(O3358:R3358,T3358:W3358)-J3358)</f>
        <v/>
      </c>
      <c r="L3358" s="5" t="str">
        <f aca="false">IF(ISBLANK(A3358),"",K3358/$M$1)</f>
        <v/>
      </c>
      <c r="M3358" s="5" t="str">
        <f aca="false">IF(ISBLANK(A3358),"",K3358/($M$1+SUM(K$3:K3357)))</f>
        <v/>
      </c>
      <c r="N3358" s="0" t="str">
        <f aca="false">IF(ISBLANK(A3358),"",IF(H3359=0,NETWORKDAYS($H$3,H3358,holiday!$B$2:$B$10),IF(DAY(H3358)&lt;DAY(H3359),NETWORKDAYS($H$3,H3358,holiday!$B$2:$B$10),0)))</f>
        <v/>
      </c>
      <c r="O3358" s="0" t="str">
        <f aca="false">IF(ISBLANK(A3358),"",SUMIF($A$3:$A3358,O$2,$B$3:$B3358))</f>
        <v/>
      </c>
      <c r="P3358" s="0" t="str">
        <f aca="false">IF(ISBLANK(A3358),"",SUMIF($A$3:$A3358,P$2,$B$3:$B3358))</f>
        <v/>
      </c>
      <c r="Q3358" s="0" t="str">
        <f aca="false">IF(ISBLANK(A3358),"",SUMIF($A$3:$A3358,Q$2,$B$3:$B3358))</f>
        <v/>
      </c>
      <c r="R3358" s="0" t="str">
        <f aca="false">IF(ISBLANK(A3358),"",SUMIF($A$3:$A3358,R$2,$B$3:$B3358))</f>
        <v/>
      </c>
      <c r="T3358" s="9" t="str">
        <f aca="false">IF(ISBLANK(A3358),"",IF($A3358=T$2,$C3358,T3357))</f>
        <v/>
      </c>
      <c r="U3358" s="9" t="str">
        <f aca="false">IF(ISBLANK(A3358),"",IF($A3358=U$2,$C3358,U3357))</f>
        <v/>
      </c>
      <c r="V3358" s="9" t="str">
        <f aca="false">IF(ISBLANK(A3358),"",IF($A3358=V$2,$C3358,V3357))</f>
        <v/>
      </c>
      <c r="W3358" s="9" t="str">
        <f aca="false">IF(ISBLANK(A3358),"",IF($A3358=W$2,$C3358,W3357))</f>
        <v/>
      </c>
    </row>
    <row r="3359" customFormat="false" ht="14.1" hidden="false" customHeight="false" outlineLevel="0" collapsed="false">
      <c r="H3359" s="8" t="n">
        <f aca="false">IF(ISBLANK(D3359),,LEFT(D3359,LEN(D3359)-6)*1)</f>
        <v>0</v>
      </c>
      <c r="I3359" s="9" t="str">
        <f aca="false">IF(ISBLANK(A3359),"",-B3359*C3359)</f>
        <v/>
      </c>
      <c r="J3359" s="9" t="str">
        <f aca="false">IF(ISBLANK(A3359),"",-SUM(I$3:I3359))</f>
        <v/>
      </c>
      <c r="K3359" s="9" t="str">
        <f aca="false">IF(ISBLANK(A3359),"",SUMPRODUCT(O3359:R3359,T3359:W3359)-J3359)</f>
        <v/>
      </c>
      <c r="L3359" s="5" t="str">
        <f aca="false">IF(ISBLANK(A3359),"",K3359/$M$1)</f>
        <v/>
      </c>
      <c r="M3359" s="5" t="str">
        <f aca="false">IF(ISBLANK(A3359),"",K3359/($M$1+SUM(K$3:K3358)))</f>
        <v/>
      </c>
      <c r="N3359" s="0" t="str">
        <f aca="false">IF(ISBLANK(A3359),"",IF(H3360=0,NETWORKDAYS($H$3,H3359,holiday!$B$2:$B$10),IF(DAY(H3359)&lt;DAY(H3360),NETWORKDAYS($H$3,H3359,holiday!$B$2:$B$10),0)))</f>
        <v/>
      </c>
      <c r="O3359" s="0" t="str">
        <f aca="false">IF(ISBLANK(A3359),"",SUMIF($A$3:$A3359,O$2,$B$3:$B3359))</f>
        <v/>
      </c>
      <c r="P3359" s="0" t="str">
        <f aca="false">IF(ISBLANK(A3359),"",SUMIF($A$3:$A3359,P$2,$B$3:$B3359))</f>
        <v/>
      </c>
      <c r="Q3359" s="0" t="str">
        <f aca="false">IF(ISBLANK(A3359),"",SUMIF($A$3:$A3359,Q$2,$B$3:$B3359))</f>
        <v/>
      </c>
      <c r="R3359" s="0" t="str">
        <f aca="false">IF(ISBLANK(A3359),"",SUMIF($A$3:$A3359,R$2,$B$3:$B3359))</f>
        <v/>
      </c>
      <c r="T3359" s="9" t="str">
        <f aca="false">IF(ISBLANK(A3359),"",IF($A3359=T$2,$C3359,T3358))</f>
        <v/>
      </c>
      <c r="U3359" s="9" t="str">
        <f aca="false">IF(ISBLANK(A3359),"",IF($A3359=U$2,$C3359,U3358))</f>
        <v/>
      </c>
      <c r="V3359" s="9" t="str">
        <f aca="false">IF(ISBLANK(A3359),"",IF($A3359=V$2,$C3359,V3358))</f>
        <v/>
      </c>
      <c r="W3359" s="9" t="str">
        <f aca="false">IF(ISBLANK(A3359),"",IF($A3359=W$2,$C3359,W3358))</f>
        <v/>
      </c>
    </row>
    <row r="3360" customFormat="false" ht="14.1" hidden="false" customHeight="false" outlineLevel="0" collapsed="false">
      <c r="H3360" s="8" t="n">
        <f aca="false">IF(ISBLANK(D3360),,LEFT(D3360,LEN(D3360)-6)*1)</f>
        <v>0</v>
      </c>
      <c r="I3360" s="9" t="str">
        <f aca="false">IF(ISBLANK(A3360),"",-B3360*C3360)</f>
        <v/>
      </c>
      <c r="J3360" s="9" t="str">
        <f aca="false">IF(ISBLANK(A3360),"",-SUM(I$3:I3360))</f>
        <v/>
      </c>
      <c r="K3360" s="9" t="str">
        <f aca="false">IF(ISBLANK(A3360),"",SUMPRODUCT(O3360:R3360,T3360:W3360)-J3360)</f>
        <v/>
      </c>
      <c r="L3360" s="5" t="str">
        <f aca="false">IF(ISBLANK(A3360),"",K3360/$M$1)</f>
        <v/>
      </c>
      <c r="M3360" s="5" t="str">
        <f aca="false">IF(ISBLANK(A3360),"",K3360/($M$1+SUM(K$3:K3359)))</f>
        <v/>
      </c>
      <c r="N3360" s="0" t="str">
        <f aca="false">IF(ISBLANK(A3360),"",IF(H3361=0,NETWORKDAYS($H$3,H3360,holiday!$B$2:$B$10),IF(DAY(H3360)&lt;DAY(H3361),NETWORKDAYS($H$3,H3360,holiday!$B$2:$B$10),0)))</f>
        <v/>
      </c>
      <c r="O3360" s="0" t="str">
        <f aca="false">IF(ISBLANK(A3360),"",SUMIF($A$3:$A3360,O$2,$B$3:$B3360))</f>
        <v/>
      </c>
      <c r="P3360" s="0" t="str">
        <f aca="false">IF(ISBLANK(A3360),"",SUMIF($A$3:$A3360,P$2,$B$3:$B3360))</f>
        <v/>
      </c>
      <c r="Q3360" s="0" t="str">
        <f aca="false">IF(ISBLANK(A3360),"",SUMIF($A$3:$A3360,Q$2,$B$3:$B3360))</f>
        <v/>
      </c>
      <c r="R3360" s="0" t="str">
        <f aca="false">IF(ISBLANK(A3360),"",SUMIF($A$3:$A3360,R$2,$B$3:$B3360))</f>
        <v/>
      </c>
      <c r="T3360" s="9" t="str">
        <f aca="false">IF(ISBLANK(A3360),"",IF($A3360=T$2,$C3360,T3359))</f>
        <v/>
      </c>
      <c r="U3360" s="9" t="str">
        <f aca="false">IF(ISBLANK(A3360),"",IF($A3360=U$2,$C3360,U3359))</f>
        <v/>
      </c>
      <c r="V3360" s="9" t="str">
        <f aca="false">IF(ISBLANK(A3360),"",IF($A3360=V$2,$C3360,V3359))</f>
        <v/>
      </c>
      <c r="W3360" s="9" t="str">
        <f aca="false">IF(ISBLANK(A3360),"",IF($A3360=W$2,$C3360,W3359))</f>
        <v/>
      </c>
    </row>
    <row r="3361" customFormat="false" ht="14.1" hidden="false" customHeight="false" outlineLevel="0" collapsed="false">
      <c r="H3361" s="8" t="n">
        <f aca="false">IF(ISBLANK(D3361),,LEFT(D3361,LEN(D3361)-6)*1)</f>
        <v>0</v>
      </c>
      <c r="I3361" s="9" t="str">
        <f aca="false">IF(ISBLANK(A3361),"",-B3361*C3361)</f>
        <v/>
      </c>
      <c r="J3361" s="9" t="str">
        <f aca="false">IF(ISBLANK(A3361),"",-SUM(I$3:I3361))</f>
        <v/>
      </c>
      <c r="K3361" s="9" t="str">
        <f aca="false">IF(ISBLANK(A3361),"",SUMPRODUCT(O3361:R3361,T3361:W3361)-J3361)</f>
        <v/>
      </c>
      <c r="L3361" s="5" t="str">
        <f aca="false">IF(ISBLANK(A3361),"",K3361/$M$1)</f>
        <v/>
      </c>
      <c r="M3361" s="5" t="str">
        <f aca="false">IF(ISBLANK(A3361),"",K3361/($M$1+SUM(K$3:K3360)))</f>
        <v/>
      </c>
      <c r="N3361" s="0" t="str">
        <f aca="false">IF(ISBLANK(A3361),"",IF(H3362=0,NETWORKDAYS($H$3,H3361,holiday!$B$2:$B$10),IF(DAY(H3361)&lt;DAY(H3362),NETWORKDAYS($H$3,H3361,holiday!$B$2:$B$10),0)))</f>
        <v/>
      </c>
      <c r="O3361" s="0" t="str">
        <f aca="false">IF(ISBLANK(A3361),"",SUMIF($A$3:$A3361,O$2,$B$3:$B3361))</f>
        <v/>
      </c>
      <c r="P3361" s="0" t="str">
        <f aca="false">IF(ISBLANK(A3361),"",SUMIF($A$3:$A3361,P$2,$B$3:$B3361))</f>
        <v/>
      </c>
      <c r="Q3361" s="0" t="str">
        <f aca="false">IF(ISBLANK(A3361),"",SUMIF($A$3:$A3361,Q$2,$B$3:$B3361))</f>
        <v/>
      </c>
      <c r="R3361" s="0" t="str">
        <f aca="false">IF(ISBLANK(A3361),"",SUMIF($A$3:$A3361,R$2,$B$3:$B3361))</f>
        <v/>
      </c>
      <c r="T3361" s="9" t="str">
        <f aca="false">IF(ISBLANK(A3361),"",IF($A3361=T$2,$C3361,T3360))</f>
        <v/>
      </c>
      <c r="U3361" s="9" t="str">
        <f aca="false">IF(ISBLANK(A3361),"",IF($A3361=U$2,$C3361,U3360))</f>
        <v/>
      </c>
      <c r="V3361" s="9" t="str">
        <f aca="false">IF(ISBLANK(A3361),"",IF($A3361=V$2,$C3361,V3360))</f>
        <v/>
      </c>
      <c r="W3361" s="9" t="str">
        <f aca="false">IF(ISBLANK(A3361),"",IF($A3361=W$2,$C3361,W3360))</f>
        <v/>
      </c>
    </row>
    <row r="3362" customFormat="false" ht="14.1" hidden="false" customHeight="false" outlineLevel="0" collapsed="false">
      <c r="H3362" s="8" t="n">
        <f aca="false">IF(ISBLANK(D3362),,LEFT(D3362,LEN(D3362)-6)*1)</f>
        <v>0</v>
      </c>
      <c r="I3362" s="9" t="str">
        <f aca="false">IF(ISBLANK(A3362),"",-B3362*C3362)</f>
        <v/>
      </c>
      <c r="J3362" s="9" t="str">
        <f aca="false">IF(ISBLANK(A3362),"",-SUM(I$3:I3362))</f>
        <v/>
      </c>
      <c r="K3362" s="9" t="str">
        <f aca="false">IF(ISBLANK(A3362),"",SUMPRODUCT(O3362:R3362,T3362:W3362)-J3362)</f>
        <v/>
      </c>
      <c r="L3362" s="5" t="str">
        <f aca="false">IF(ISBLANK(A3362),"",K3362/$M$1)</f>
        <v/>
      </c>
      <c r="M3362" s="5" t="str">
        <f aca="false">IF(ISBLANK(A3362),"",K3362/($M$1+SUM(K$3:K3361)))</f>
        <v/>
      </c>
      <c r="N3362" s="0" t="str">
        <f aca="false">IF(ISBLANK(A3362),"",IF(H3363=0,NETWORKDAYS($H$3,H3362,holiday!$B$2:$B$10),IF(DAY(H3362)&lt;DAY(H3363),NETWORKDAYS($H$3,H3362,holiday!$B$2:$B$10),0)))</f>
        <v/>
      </c>
      <c r="O3362" s="0" t="str">
        <f aca="false">IF(ISBLANK(A3362),"",SUMIF($A$3:$A3362,O$2,$B$3:$B3362))</f>
        <v/>
      </c>
      <c r="P3362" s="0" t="str">
        <f aca="false">IF(ISBLANK(A3362),"",SUMIF($A$3:$A3362,P$2,$B$3:$B3362))</f>
        <v/>
      </c>
      <c r="Q3362" s="0" t="str">
        <f aca="false">IF(ISBLANK(A3362),"",SUMIF($A$3:$A3362,Q$2,$B$3:$B3362))</f>
        <v/>
      </c>
      <c r="R3362" s="0" t="str">
        <f aca="false">IF(ISBLANK(A3362),"",SUMIF($A$3:$A3362,R$2,$B$3:$B3362))</f>
        <v/>
      </c>
      <c r="T3362" s="9" t="str">
        <f aca="false">IF(ISBLANK(A3362),"",IF($A3362=T$2,$C3362,T3361))</f>
        <v/>
      </c>
      <c r="U3362" s="9" t="str">
        <f aca="false">IF(ISBLANK(A3362),"",IF($A3362=U$2,$C3362,U3361))</f>
        <v/>
      </c>
      <c r="V3362" s="9" t="str">
        <f aca="false">IF(ISBLANK(A3362),"",IF($A3362=V$2,$C3362,V3361))</f>
        <v/>
      </c>
      <c r="W3362" s="9" t="str">
        <f aca="false">IF(ISBLANK(A3362),"",IF($A3362=W$2,$C3362,W3361))</f>
        <v/>
      </c>
    </row>
    <row r="3363" customFormat="false" ht="14.1" hidden="false" customHeight="false" outlineLevel="0" collapsed="false">
      <c r="H3363" s="8" t="n">
        <f aca="false">IF(ISBLANK(D3363),,LEFT(D3363,LEN(D3363)-6)*1)</f>
        <v>0</v>
      </c>
      <c r="I3363" s="9" t="str">
        <f aca="false">IF(ISBLANK(A3363),"",-B3363*C3363)</f>
        <v/>
      </c>
      <c r="J3363" s="9" t="str">
        <f aca="false">IF(ISBLANK(A3363),"",-SUM(I$3:I3363))</f>
        <v/>
      </c>
      <c r="K3363" s="9" t="str">
        <f aca="false">IF(ISBLANK(A3363),"",SUMPRODUCT(O3363:R3363,T3363:W3363)-J3363)</f>
        <v/>
      </c>
      <c r="L3363" s="5" t="str">
        <f aca="false">IF(ISBLANK(A3363),"",K3363/$M$1)</f>
        <v/>
      </c>
      <c r="M3363" s="5" t="str">
        <f aca="false">IF(ISBLANK(A3363),"",K3363/($M$1+SUM(K$3:K3362)))</f>
        <v/>
      </c>
      <c r="N3363" s="0" t="str">
        <f aca="false">IF(ISBLANK(A3363),"",IF(H3364=0,NETWORKDAYS($H$3,H3363,holiday!$B$2:$B$10),IF(DAY(H3363)&lt;DAY(H3364),NETWORKDAYS($H$3,H3363,holiday!$B$2:$B$10),0)))</f>
        <v/>
      </c>
      <c r="O3363" s="0" t="str">
        <f aca="false">IF(ISBLANK(A3363),"",SUMIF($A$3:$A3363,O$2,$B$3:$B3363))</f>
        <v/>
      </c>
      <c r="P3363" s="0" t="str">
        <f aca="false">IF(ISBLANK(A3363),"",SUMIF($A$3:$A3363,P$2,$B$3:$B3363))</f>
        <v/>
      </c>
      <c r="Q3363" s="0" t="str">
        <f aca="false">IF(ISBLANK(A3363),"",SUMIF($A$3:$A3363,Q$2,$B$3:$B3363))</f>
        <v/>
      </c>
      <c r="R3363" s="0" t="str">
        <f aca="false">IF(ISBLANK(A3363),"",SUMIF($A$3:$A3363,R$2,$B$3:$B3363))</f>
        <v/>
      </c>
      <c r="T3363" s="9" t="str">
        <f aca="false">IF(ISBLANK(A3363),"",IF($A3363=T$2,$C3363,T3362))</f>
        <v/>
      </c>
      <c r="U3363" s="9" t="str">
        <f aca="false">IF(ISBLANK(A3363),"",IF($A3363=U$2,$C3363,U3362))</f>
        <v/>
      </c>
      <c r="V3363" s="9" t="str">
        <f aca="false">IF(ISBLANK(A3363),"",IF($A3363=V$2,$C3363,V3362))</f>
        <v/>
      </c>
      <c r="W3363" s="9" t="str">
        <f aca="false">IF(ISBLANK(A3363),"",IF($A3363=W$2,$C3363,W3362))</f>
        <v/>
      </c>
    </row>
    <row r="3364" customFormat="false" ht="14.1" hidden="false" customHeight="false" outlineLevel="0" collapsed="false">
      <c r="H3364" s="8" t="n">
        <f aca="false">IF(ISBLANK(D3364),,LEFT(D3364,LEN(D3364)-6)*1)</f>
        <v>0</v>
      </c>
      <c r="I3364" s="9" t="str">
        <f aca="false">IF(ISBLANK(A3364),"",-B3364*C3364)</f>
        <v/>
      </c>
      <c r="J3364" s="9" t="str">
        <f aca="false">IF(ISBLANK(A3364),"",-SUM(I$3:I3364))</f>
        <v/>
      </c>
      <c r="K3364" s="9" t="str">
        <f aca="false">IF(ISBLANK(A3364),"",SUMPRODUCT(O3364:R3364,T3364:W3364)-J3364)</f>
        <v/>
      </c>
      <c r="L3364" s="5" t="str">
        <f aca="false">IF(ISBLANK(A3364),"",K3364/$M$1)</f>
        <v/>
      </c>
      <c r="M3364" s="5" t="str">
        <f aca="false">IF(ISBLANK(A3364),"",K3364/($M$1+SUM(K$3:K3363)))</f>
        <v/>
      </c>
      <c r="N3364" s="0" t="str">
        <f aca="false">IF(ISBLANK(A3364),"",IF(H3365=0,NETWORKDAYS($H$3,H3364,holiday!$B$2:$B$10),IF(DAY(H3364)&lt;DAY(H3365),NETWORKDAYS($H$3,H3364,holiday!$B$2:$B$10),0)))</f>
        <v/>
      </c>
      <c r="O3364" s="0" t="str">
        <f aca="false">IF(ISBLANK(A3364),"",SUMIF($A$3:$A3364,O$2,$B$3:$B3364))</f>
        <v/>
      </c>
      <c r="P3364" s="0" t="str">
        <f aca="false">IF(ISBLANK(A3364),"",SUMIF($A$3:$A3364,P$2,$B$3:$B3364))</f>
        <v/>
      </c>
      <c r="Q3364" s="0" t="str">
        <f aca="false">IF(ISBLANK(A3364),"",SUMIF($A$3:$A3364,Q$2,$B$3:$B3364))</f>
        <v/>
      </c>
      <c r="R3364" s="0" t="str">
        <f aca="false">IF(ISBLANK(A3364),"",SUMIF($A$3:$A3364,R$2,$B$3:$B3364))</f>
        <v/>
      </c>
      <c r="T3364" s="9" t="str">
        <f aca="false">IF(ISBLANK(A3364),"",IF($A3364=T$2,$C3364,T3363))</f>
        <v/>
      </c>
      <c r="U3364" s="9" t="str">
        <f aca="false">IF(ISBLANK(A3364),"",IF($A3364=U$2,$C3364,U3363))</f>
        <v/>
      </c>
      <c r="V3364" s="9" t="str">
        <f aca="false">IF(ISBLANK(A3364),"",IF($A3364=V$2,$C3364,V3363))</f>
        <v/>
      </c>
      <c r="W3364" s="9" t="str">
        <f aca="false">IF(ISBLANK(A3364),"",IF($A3364=W$2,$C3364,W3363))</f>
        <v/>
      </c>
    </row>
    <row r="3365" customFormat="false" ht="14.1" hidden="false" customHeight="false" outlineLevel="0" collapsed="false">
      <c r="H3365" s="8" t="n">
        <f aca="false">IF(ISBLANK(D3365),,LEFT(D3365,LEN(D3365)-6)*1)</f>
        <v>0</v>
      </c>
      <c r="I3365" s="9" t="str">
        <f aca="false">IF(ISBLANK(A3365),"",-B3365*C3365)</f>
        <v/>
      </c>
      <c r="J3365" s="9" t="str">
        <f aca="false">IF(ISBLANK(A3365),"",-SUM(I$3:I3365))</f>
        <v/>
      </c>
      <c r="K3365" s="9" t="str">
        <f aca="false">IF(ISBLANK(A3365),"",SUMPRODUCT(O3365:R3365,T3365:W3365)-J3365)</f>
        <v/>
      </c>
      <c r="L3365" s="5" t="str">
        <f aca="false">IF(ISBLANK(A3365),"",K3365/$M$1)</f>
        <v/>
      </c>
      <c r="M3365" s="5" t="str">
        <f aca="false">IF(ISBLANK(A3365),"",K3365/($M$1+SUM(K$3:K3364)))</f>
        <v/>
      </c>
      <c r="N3365" s="0" t="str">
        <f aca="false">IF(ISBLANK(A3365),"",IF(H3366=0,NETWORKDAYS($H$3,H3365,holiday!$B$2:$B$10),IF(DAY(H3365)&lt;DAY(H3366),NETWORKDAYS($H$3,H3365,holiday!$B$2:$B$10),0)))</f>
        <v/>
      </c>
      <c r="O3365" s="0" t="str">
        <f aca="false">IF(ISBLANK(A3365),"",SUMIF($A$3:$A3365,O$2,$B$3:$B3365))</f>
        <v/>
      </c>
      <c r="P3365" s="0" t="str">
        <f aca="false">IF(ISBLANK(A3365),"",SUMIF($A$3:$A3365,P$2,$B$3:$B3365))</f>
        <v/>
      </c>
      <c r="Q3365" s="0" t="str">
        <f aca="false">IF(ISBLANK(A3365),"",SUMIF($A$3:$A3365,Q$2,$B$3:$B3365))</f>
        <v/>
      </c>
      <c r="R3365" s="0" t="str">
        <f aca="false">IF(ISBLANK(A3365),"",SUMIF($A$3:$A3365,R$2,$B$3:$B3365))</f>
        <v/>
      </c>
      <c r="T3365" s="9" t="str">
        <f aca="false">IF(ISBLANK(A3365),"",IF($A3365=T$2,$C3365,T3364))</f>
        <v/>
      </c>
      <c r="U3365" s="9" t="str">
        <f aca="false">IF(ISBLANK(A3365),"",IF($A3365=U$2,$C3365,U3364))</f>
        <v/>
      </c>
      <c r="V3365" s="9" t="str">
        <f aca="false">IF(ISBLANK(A3365),"",IF($A3365=V$2,$C3365,V3364))</f>
        <v/>
      </c>
      <c r="W3365" s="9" t="str">
        <f aca="false">IF(ISBLANK(A3365),"",IF($A3365=W$2,$C3365,W3364))</f>
        <v/>
      </c>
    </row>
    <row r="3366" customFormat="false" ht="14.1" hidden="false" customHeight="false" outlineLevel="0" collapsed="false">
      <c r="H3366" s="8" t="n">
        <f aca="false">IF(ISBLANK(D3366),,LEFT(D3366,LEN(D3366)-6)*1)</f>
        <v>0</v>
      </c>
      <c r="I3366" s="9" t="str">
        <f aca="false">IF(ISBLANK(A3366),"",-B3366*C3366)</f>
        <v/>
      </c>
      <c r="J3366" s="9" t="str">
        <f aca="false">IF(ISBLANK(A3366),"",-SUM(I$3:I3366))</f>
        <v/>
      </c>
      <c r="K3366" s="9" t="str">
        <f aca="false">IF(ISBLANK(A3366),"",SUMPRODUCT(O3366:R3366,T3366:W3366)-J3366)</f>
        <v/>
      </c>
      <c r="L3366" s="5" t="str">
        <f aca="false">IF(ISBLANK(A3366),"",K3366/$M$1)</f>
        <v/>
      </c>
      <c r="M3366" s="5" t="str">
        <f aca="false">IF(ISBLANK(A3366),"",K3366/($M$1+SUM(K$3:K3365)))</f>
        <v/>
      </c>
      <c r="N3366" s="0" t="str">
        <f aca="false">IF(ISBLANK(A3366),"",IF(H3367=0,NETWORKDAYS($H$3,H3366,holiday!$B$2:$B$10),IF(DAY(H3366)&lt;DAY(H3367),NETWORKDAYS($H$3,H3366,holiday!$B$2:$B$10),0)))</f>
        <v/>
      </c>
      <c r="O3366" s="0" t="str">
        <f aca="false">IF(ISBLANK(A3366),"",SUMIF($A$3:$A3366,O$2,$B$3:$B3366))</f>
        <v/>
      </c>
      <c r="P3366" s="0" t="str">
        <f aca="false">IF(ISBLANK(A3366),"",SUMIF($A$3:$A3366,P$2,$B$3:$B3366))</f>
        <v/>
      </c>
      <c r="Q3366" s="0" t="str">
        <f aca="false">IF(ISBLANK(A3366),"",SUMIF($A$3:$A3366,Q$2,$B$3:$B3366))</f>
        <v/>
      </c>
      <c r="R3366" s="0" t="str">
        <f aca="false">IF(ISBLANK(A3366),"",SUMIF($A$3:$A3366,R$2,$B$3:$B3366))</f>
        <v/>
      </c>
      <c r="T3366" s="9" t="str">
        <f aca="false">IF(ISBLANK(A3366),"",IF($A3366=T$2,$C3366,T3365))</f>
        <v/>
      </c>
      <c r="U3366" s="9" t="str">
        <f aca="false">IF(ISBLANK(A3366),"",IF($A3366=U$2,$C3366,U3365))</f>
        <v/>
      </c>
      <c r="V3366" s="9" t="str">
        <f aca="false">IF(ISBLANK(A3366),"",IF($A3366=V$2,$C3366,V3365))</f>
        <v/>
      </c>
      <c r="W3366" s="9" t="str">
        <f aca="false">IF(ISBLANK(A3366),"",IF($A3366=W$2,$C3366,W3365))</f>
        <v/>
      </c>
    </row>
    <row r="3367" customFormat="false" ht="14.1" hidden="false" customHeight="false" outlineLevel="0" collapsed="false">
      <c r="H3367" s="8" t="n">
        <f aca="false">IF(ISBLANK(D3367),,LEFT(D3367,LEN(D3367)-6)*1)</f>
        <v>0</v>
      </c>
      <c r="I3367" s="9" t="str">
        <f aca="false">IF(ISBLANK(A3367),"",-B3367*C3367)</f>
        <v/>
      </c>
      <c r="J3367" s="9" t="str">
        <f aca="false">IF(ISBLANK(A3367),"",-SUM(I$3:I3367))</f>
        <v/>
      </c>
      <c r="K3367" s="9" t="str">
        <f aca="false">IF(ISBLANK(A3367),"",SUMPRODUCT(O3367:R3367,T3367:W3367)-J3367)</f>
        <v/>
      </c>
      <c r="L3367" s="5" t="str">
        <f aca="false">IF(ISBLANK(A3367),"",K3367/$M$1)</f>
        <v/>
      </c>
      <c r="M3367" s="5" t="str">
        <f aca="false">IF(ISBLANK(A3367),"",K3367/($M$1+SUM(K$3:K3366)))</f>
        <v/>
      </c>
      <c r="N3367" s="0" t="str">
        <f aca="false">IF(ISBLANK(A3367),"",IF(H3368=0,NETWORKDAYS($H$3,H3367,holiday!$B$2:$B$10),IF(DAY(H3367)&lt;DAY(H3368),NETWORKDAYS($H$3,H3367,holiday!$B$2:$B$10),0)))</f>
        <v/>
      </c>
      <c r="O3367" s="0" t="str">
        <f aca="false">IF(ISBLANK(A3367),"",SUMIF($A$3:$A3367,O$2,$B$3:$B3367))</f>
        <v/>
      </c>
      <c r="P3367" s="0" t="str">
        <f aca="false">IF(ISBLANK(A3367),"",SUMIF($A$3:$A3367,P$2,$B$3:$B3367))</f>
        <v/>
      </c>
      <c r="Q3367" s="0" t="str">
        <f aca="false">IF(ISBLANK(A3367),"",SUMIF($A$3:$A3367,Q$2,$B$3:$B3367))</f>
        <v/>
      </c>
      <c r="R3367" s="0" t="str">
        <f aca="false">IF(ISBLANK(A3367),"",SUMIF($A$3:$A3367,R$2,$B$3:$B3367))</f>
        <v/>
      </c>
      <c r="T3367" s="9" t="str">
        <f aca="false">IF(ISBLANK(A3367),"",IF($A3367=T$2,$C3367,T3366))</f>
        <v/>
      </c>
      <c r="U3367" s="9" t="str">
        <f aca="false">IF(ISBLANK(A3367),"",IF($A3367=U$2,$C3367,U3366))</f>
        <v/>
      </c>
      <c r="V3367" s="9" t="str">
        <f aca="false">IF(ISBLANK(A3367),"",IF($A3367=V$2,$C3367,V3366))</f>
        <v/>
      </c>
      <c r="W3367" s="9" t="str">
        <f aca="false">IF(ISBLANK(A3367),"",IF($A3367=W$2,$C3367,W3366))</f>
        <v/>
      </c>
    </row>
    <row r="3368" customFormat="false" ht="14.1" hidden="false" customHeight="false" outlineLevel="0" collapsed="false">
      <c r="H3368" s="8" t="n">
        <f aca="false">IF(ISBLANK(D3368),,LEFT(D3368,LEN(D3368)-6)*1)</f>
        <v>0</v>
      </c>
      <c r="I3368" s="9" t="str">
        <f aca="false">IF(ISBLANK(A3368),"",-B3368*C3368)</f>
        <v/>
      </c>
      <c r="J3368" s="9" t="str">
        <f aca="false">IF(ISBLANK(A3368),"",-SUM(I$3:I3368))</f>
        <v/>
      </c>
      <c r="K3368" s="9" t="str">
        <f aca="false">IF(ISBLANK(A3368),"",SUMPRODUCT(O3368:R3368,T3368:W3368)-J3368)</f>
        <v/>
      </c>
      <c r="L3368" s="5" t="str">
        <f aca="false">IF(ISBLANK(A3368),"",K3368/$M$1)</f>
        <v/>
      </c>
      <c r="M3368" s="5" t="str">
        <f aca="false">IF(ISBLANK(A3368),"",K3368/($M$1+SUM(K$3:K3367)))</f>
        <v/>
      </c>
      <c r="N3368" s="0" t="str">
        <f aca="false">IF(ISBLANK(A3368),"",IF(H3369=0,NETWORKDAYS($H$3,H3368,holiday!$B$2:$B$10),IF(DAY(H3368)&lt;DAY(H3369),NETWORKDAYS($H$3,H3368,holiday!$B$2:$B$10),0)))</f>
        <v/>
      </c>
      <c r="O3368" s="0" t="str">
        <f aca="false">IF(ISBLANK(A3368),"",SUMIF($A$3:$A3368,O$2,$B$3:$B3368))</f>
        <v/>
      </c>
      <c r="P3368" s="0" t="str">
        <f aca="false">IF(ISBLANK(A3368),"",SUMIF($A$3:$A3368,P$2,$B$3:$B3368))</f>
        <v/>
      </c>
      <c r="Q3368" s="0" t="str">
        <f aca="false">IF(ISBLANK(A3368),"",SUMIF($A$3:$A3368,Q$2,$B$3:$B3368))</f>
        <v/>
      </c>
      <c r="R3368" s="0" t="str">
        <f aca="false">IF(ISBLANK(A3368),"",SUMIF($A$3:$A3368,R$2,$B$3:$B3368))</f>
        <v/>
      </c>
      <c r="T3368" s="9" t="str">
        <f aca="false">IF(ISBLANK(A3368),"",IF($A3368=T$2,$C3368,T3367))</f>
        <v/>
      </c>
      <c r="U3368" s="9" t="str">
        <f aca="false">IF(ISBLANK(A3368),"",IF($A3368=U$2,$C3368,U3367))</f>
        <v/>
      </c>
      <c r="V3368" s="9" t="str">
        <f aca="false">IF(ISBLANK(A3368),"",IF($A3368=V$2,$C3368,V3367))</f>
        <v/>
      </c>
      <c r="W3368" s="9" t="str">
        <f aca="false">IF(ISBLANK(A3368),"",IF($A3368=W$2,$C3368,W3367))</f>
        <v/>
      </c>
    </row>
    <row r="3369" customFormat="false" ht="14.1" hidden="false" customHeight="false" outlineLevel="0" collapsed="false">
      <c r="H3369" s="8" t="n">
        <f aca="false">IF(ISBLANK(D3369),,LEFT(D3369,LEN(D3369)-6)*1)</f>
        <v>0</v>
      </c>
      <c r="I3369" s="9" t="str">
        <f aca="false">IF(ISBLANK(A3369),"",-B3369*C3369)</f>
        <v/>
      </c>
      <c r="J3369" s="9" t="str">
        <f aca="false">IF(ISBLANK(A3369),"",-SUM(I$3:I3369))</f>
        <v/>
      </c>
      <c r="K3369" s="9" t="str">
        <f aca="false">IF(ISBLANK(A3369),"",SUMPRODUCT(O3369:R3369,T3369:W3369)-J3369)</f>
        <v/>
      </c>
      <c r="L3369" s="5" t="str">
        <f aca="false">IF(ISBLANK(A3369),"",K3369/$M$1)</f>
        <v/>
      </c>
      <c r="M3369" s="5" t="str">
        <f aca="false">IF(ISBLANK(A3369),"",K3369/($M$1+SUM(K$3:K3368)))</f>
        <v/>
      </c>
      <c r="N3369" s="0" t="str">
        <f aca="false">IF(ISBLANK(A3369),"",IF(H3370=0,NETWORKDAYS($H$3,H3369,holiday!$B$2:$B$10),IF(DAY(H3369)&lt;DAY(H3370),NETWORKDAYS($H$3,H3369,holiday!$B$2:$B$10),0)))</f>
        <v/>
      </c>
      <c r="O3369" s="0" t="str">
        <f aca="false">IF(ISBLANK(A3369),"",SUMIF($A$3:$A3369,O$2,$B$3:$B3369))</f>
        <v/>
      </c>
      <c r="P3369" s="0" t="str">
        <f aca="false">IF(ISBLANK(A3369),"",SUMIF($A$3:$A3369,P$2,$B$3:$B3369))</f>
        <v/>
      </c>
      <c r="Q3369" s="0" t="str">
        <f aca="false">IF(ISBLANK(A3369),"",SUMIF($A$3:$A3369,Q$2,$B$3:$B3369))</f>
        <v/>
      </c>
      <c r="R3369" s="0" t="str">
        <f aca="false">IF(ISBLANK(A3369),"",SUMIF($A$3:$A3369,R$2,$B$3:$B3369))</f>
        <v/>
      </c>
      <c r="T3369" s="9" t="str">
        <f aca="false">IF(ISBLANK(A3369),"",IF($A3369=T$2,$C3369,T3368))</f>
        <v/>
      </c>
      <c r="U3369" s="9" t="str">
        <f aca="false">IF(ISBLANK(A3369),"",IF($A3369=U$2,$C3369,U3368))</f>
        <v/>
      </c>
      <c r="V3369" s="9" t="str">
        <f aca="false">IF(ISBLANK(A3369),"",IF($A3369=V$2,$C3369,V3368))</f>
        <v/>
      </c>
      <c r="W3369" s="9" t="str">
        <f aca="false">IF(ISBLANK(A3369),"",IF($A3369=W$2,$C3369,W3368))</f>
        <v/>
      </c>
    </row>
    <row r="3370" customFormat="false" ht="14.1" hidden="false" customHeight="false" outlineLevel="0" collapsed="false">
      <c r="H3370" s="8" t="n">
        <f aca="false">IF(ISBLANK(D3370),,LEFT(D3370,LEN(D3370)-6)*1)</f>
        <v>0</v>
      </c>
      <c r="I3370" s="9" t="str">
        <f aca="false">IF(ISBLANK(A3370),"",-B3370*C3370)</f>
        <v/>
      </c>
      <c r="J3370" s="9" t="str">
        <f aca="false">IF(ISBLANK(A3370),"",-SUM(I$3:I3370))</f>
        <v/>
      </c>
      <c r="K3370" s="9" t="str">
        <f aca="false">IF(ISBLANK(A3370),"",SUMPRODUCT(O3370:R3370,T3370:W3370)-J3370)</f>
        <v/>
      </c>
      <c r="L3370" s="5" t="str">
        <f aca="false">IF(ISBLANK(A3370),"",K3370/$M$1)</f>
        <v/>
      </c>
      <c r="M3370" s="5" t="str">
        <f aca="false">IF(ISBLANK(A3370),"",K3370/($M$1+SUM(K$3:K3369)))</f>
        <v/>
      </c>
      <c r="N3370" s="0" t="str">
        <f aca="false">IF(ISBLANK(A3370),"",IF(H3371=0,NETWORKDAYS($H$3,H3370,holiday!$B$2:$B$10),IF(DAY(H3370)&lt;DAY(H3371),NETWORKDAYS($H$3,H3370,holiday!$B$2:$B$10),0)))</f>
        <v/>
      </c>
      <c r="O3370" s="0" t="str">
        <f aca="false">IF(ISBLANK(A3370),"",SUMIF($A$3:$A3370,O$2,$B$3:$B3370))</f>
        <v/>
      </c>
      <c r="P3370" s="0" t="str">
        <f aca="false">IF(ISBLANK(A3370),"",SUMIF($A$3:$A3370,P$2,$B$3:$B3370))</f>
        <v/>
      </c>
      <c r="Q3370" s="0" t="str">
        <f aca="false">IF(ISBLANK(A3370),"",SUMIF($A$3:$A3370,Q$2,$B$3:$B3370))</f>
        <v/>
      </c>
      <c r="R3370" s="0" t="str">
        <f aca="false">IF(ISBLANK(A3370),"",SUMIF($A$3:$A3370,R$2,$B$3:$B3370))</f>
        <v/>
      </c>
      <c r="T3370" s="9" t="str">
        <f aca="false">IF(ISBLANK(A3370),"",IF($A3370=T$2,$C3370,T3369))</f>
        <v/>
      </c>
      <c r="U3370" s="9" t="str">
        <f aca="false">IF(ISBLANK(A3370),"",IF($A3370=U$2,$C3370,U3369))</f>
        <v/>
      </c>
      <c r="V3370" s="9" t="str">
        <f aca="false">IF(ISBLANK(A3370),"",IF($A3370=V$2,$C3370,V3369))</f>
        <v/>
      </c>
      <c r="W3370" s="9" t="str">
        <f aca="false">IF(ISBLANK(A3370),"",IF($A3370=W$2,$C3370,W3369))</f>
        <v/>
      </c>
    </row>
    <row r="3371" customFormat="false" ht="14.1" hidden="false" customHeight="false" outlineLevel="0" collapsed="false">
      <c r="H3371" s="8" t="n">
        <f aca="false">IF(ISBLANK(D3371),,LEFT(D3371,LEN(D3371)-6)*1)</f>
        <v>0</v>
      </c>
      <c r="I3371" s="9" t="str">
        <f aca="false">IF(ISBLANK(A3371),"",-B3371*C3371)</f>
        <v/>
      </c>
      <c r="J3371" s="9" t="str">
        <f aca="false">IF(ISBLANK(A3371),"",-SUM(I$3:I3371))</f>
        <v/>
      </c>
      <c r="K3371" s="9" t="str">
        <f aca="false">IF(ISBLANK(A3371),"",SUMPRODUCT(O3371:R3371,T3371:W3371)-J3371)</f>
        <v/>
      </c>
      <c r="L3371" s="5" t="str">
        <f aca="false">IF(ISBLANK(A3371),"",K3371/$M$1)</f>
        <v/>
      </c>
      <c r="M3371" s="5" t="str">
        <f aca="false">IF(ISBLANK(A3371),"",K3371/($M$1+SUM(K$3:K3370)))</f>
        <v/>
      </c>
      <c r="N3371" s="0" t="str">
        <f aca="false">IF(ISBLANK(A3371),"",IF(H3372=0,NETWORKDAYS($H$3,H3371,holiday!$B$2:$B$10),IF(DAY(H3371)&lt;DAY(H3372),NETWORKDAYS($H$3,H3371,holiday!$B$2:$B$10),0)))</f>
        <v/>
      </c>
      <c r="O3371" s="0" t="str">
        <f aca="false">IF(ISBLANK(A3371),"",SUMIF($A$3:$A3371,O$2,$B$3:$B3371))</f>
        <v/>
      </c>
      <c r="P3371" s="0" t="str">
        <f aca="false">IF(ISBLANK(A3371),"",SUMIF($A$3:$A3371,P$2,$B$3:$B3371))</f>
        <v/>
      </c>
      <c r="Q3371" s="0" t="str">
        <f aca="false">IF(ISBLANK(A3371),"",SUMIF($A$3:$A3371,Q$2,$B$3:$B3371))</f>
        <v/>
      </c>
      <c r="R3371" s="0" t="str">
        <f aca="false">IF(ISBLANK(A3371),"",SUMIF($A$3:$A3371,R$2,$B$3:$B3371))</f>
        <v/>
      </c>
      <c r="T3371" s="9" t="str">
        <f aca="false">IF(ISBLANK(A3371),"",IF($A3371=T$2,$C3371,T3370))</f>
        <v/>
      </c>
      <c r="U3371" s="9" t="str">
        <f aca="false">IF(ISBLANK(A3371),"",IF($A3371=U$2,$C3371,U3370))</f>
        <v/>
      </c>
      <c r="V3371" s="9" t="str">
        <f aca="false">IF(ISBLANK(A3371),"",IF($A3371=V$2,$C3371,V3370))</f>
        <v/>
      </c>
      <c r="W3371" s="9" t="str">
        <f aca="false">IF(ISBLANK(A3371),"",IF($A3371=W$2,$C3371,W3370))</f>
        <v/>
      </c>
    </row>
    <row r="3372" customFormat="false" ht="14.1" hidden="false" customHeight="false" outlineLevel="0" collapsed="false">
      <c r="H3372" s="8" t="n">
        <f aca="false">IF(ISBLANK(D3372),,LEFT(D3372,LEN(D3372)-6)*1)</f>
        <v>0</v>
      </c>
      <c r="I3372" s="9" t="str">
        <f aca="false">IF(ISBLANK(A3372),"",-B3372*C3372)</f>
        <v/>
      </c>
      <c r="J3372" s="9" t="str">
        <f aca="false">IF(ISBLANK(A3372),"",-SUM(I$3:I3372))</f>
        <v/>
      </c>
      <c r="K3372" s="9" t="str">
        <f aca="false">IF(ISBLANK(A3372),"",SUMPRODUCT(O3372:R3372,T3372:W3372)-J3372)</f>
        <v/>
      </c>
      <c r="L3372" s="5" t="str">
        <f aca="false">IF(ISBLANK(A3372),"",K3372/$M$1)</f>
        <v/>
      </c>
      <c r="M3372" s="5" t="str">
        <f aca="false">IF(ISBLANK(A3372),"",K3372/($M$1+SUM(K$3:K3371)))</f>
        <v/>
      </c>
      <c r="N3372" s="0" t="str">
        <f aca="false">IF(ISBLANK(A3372),"",IF(H3373=0,NETWORKDAYS($H$3,H3372,holiday!$B$2:$B$10),IF(DAY(H3372)&lt;DAY(H3373),NETWORKDAYS($H$3,H3372,holiday!$B$2:$B$10),0)))</f>
        <v/>
      </c>
      <c r="O3372" s="0" t="str">
        <f aca="false">IF(ISBLANK(A3372),"",SUMIF($A$3:$A3372,O$2,$B$3:$B3372))</f>
        <v/>
      </c>
      <c r="P3372" s="0" t="str">
        <f aca="false">IF(ISBLANK(A3372),"",SUMIF($A$3:$A3372,P$2,$B$3:$B3372))</f>
        <v/>
      </c>
      <c r="Q3372" s="0" t="str">
        <f aca="false">IF(ISBLANK(A3372),"",SUMIF($A$3:$A3372,Q$2,$B$3:$B3372))</f>
        <v/>
      </c>
      <c r="R3372" s="0" t="str">
        <f aca="false">IF(ISBLANK(A3372),"",SUMIF($A$3:$A3372,R$2,$B$3:$B3372))</f>
        <v/>
      </c>
      <c r="T3372" s="9" t="str">
        <f aca="false">IF(ISBLANK(A3372),"",IF($A3372=T$2,$C3372,T3371))</f>
        <v/>
      </c>
      <c r="U3372" s="9" t="str">
        <f aca="false">IF(ISBLANK(A3372),"",IF($A3372=U$2,$C3372,U3371))</f>
        <v/>
      </c>
      <c r="V3372" s="9" t="str">
        <f aca="false">IF(ISBLANK(A3372),"",IF($A3372=V$2,$C3372,V3371))</f>
        <v/>
      </c>
      <c r="W3372" s="9" t="str">
        <f aca="false">IF(ISBLANK(A3372),"",IF($A3372=W$2,$C3372,W3371))</f>
        <v/>
      </c>
    </row>
    <row r="3373" customFormat="false" ht="14.1" hidden="false" customHeight="false" outlineLevel="0" collapsed="false">
      <c r="H3373" s="8" t="n">
        <f aca="false">IF(ISBLANK(D3373),,LEFT(D3373,LEN(D3373)-6)*1)</f>
        <v>0</v>
      </c>
      <c r="I3373" s="9" t="str">
        <f aca="false">IF(ISBLANK(A3373),"",-B3373*C3373)</f>
        <v/>
      </c>
      <c r="J3373" s="9" t="str">
        <f aca="false">IF(ISBLANK(A3373),"",-SUM(I$3:I3373))</f>
        <v/>
      </c>
      <c r="K3373" s="9" t="str">
        <f aca="false">IF(ISBLANK(A3373),"",SUMPRODUCT(O3373:R3373,T3373:W3373)-J3373)</f>
        <v/>
      </c>
      <c r="L3373" s="5" t="str">
        <f aca="false">IF(ISBLANK(A3373),"",K3373/$M$1)</f>
        <v/>
      </c>
      <c r="M3373" s="5" t="str">
        <f aca="false">IF(ISBLANK(A3373),"",K3373/($M$1+SUM(K$3:K3372)))</f>
        <v/>
      </c>
      <c r="N3373" s="0" t="str">
        <f aca="false">IF(ISBLANK(A3373),"",IF(H3374=0,NETWORKDAYS($H$3,H3373,holiday!$B$2:$B$10),IF(DAY(H3373)&lt;DAY(H3374),NETWORKDAYS($H$3,H3373,holiday!$B$2:$B$10),0)))</f>
        <v/>
      </c>
      <c r="O3373" s="0" t="str">
        <f aca="false">IF(ISBLANK(A3373),"",SUMIF($A$3:$A3373,O$2,$B$3:$B3373))</f>
        <v/>
      </c>
      <c r="P3373" s="0" t="str">
        <f aca="false">IF(ISBLANK(A3373),"",SUMIF($A$3:$A3373,P$2,$B$3:$B3373))</f>
        <v/>
      </c>
      <c r="Q3373" s="0" t="str">
        <f aca="false">IF(ISBLANK(A3373),"",SUMIF($A$3:$A3373,Q$2,$B$3:$B3373))</f>
        <v/>
      </c>
      <c r="R3373" s="0" t="str">
        <f aca="false">IF(ISBLANK(A3373),"",SUMIF($A$3:$A3373,R$2,$B$3:$B3373))</f>
        <v/>
      </c>
      <c r="T3373" s="9" t="str">
        <f aca="false">IF(ISBLANK(A3373),"",IF($A3373=T$2,$C3373,T3372))</f>
        <v/>
      </c>
      <c r="U3373" s="9" t="str">
        <f aca="false">IF(ISBLANK(A3373),"",IF($A3373=U$2,$C3373,U3372))</f>
        <v/>
      </c>
      <c r="V3373" s="9" t="str">
        <f aca="false">IF(ISBLANK(A3373),"",IF($A3373=V$2,$C3373,V3372))</f>
        <v/>
      </c>
      <c r="W3373" s="9" t="str">
        <f aca="false">IF(ISBLANK(A3373),"",IF($A3373=W$2,$C3373,W3372))</f>
        <v/>
      </c>
    </row>
    <row r="3374" customFormat="false" ht="14.1" hidden="false" customHeight="false" outlineLevel="0" collapsed="false">
      <c r="H3374" s="8" t="n">
        <f aca="false">IF(ISBLANK(D3374),,LEFT(D3374,LEN(D3374)-6)*1)</f>
        <v>0</v>
      </c>
      <c r="I3374" s="9" t="str">
        <f aca="false">IF(ISBLANK(A3374),"",-B3374*C3374)</f>
        <v/>
      </c>
      <c r="J3374" s="9" t="str">
        <f aca="false">IF(ISBLANK(A3374),"",-SUM(I$3:I3374))</f>
        <v/>
      </c>
      <c r="K3374" s="9" t="str">
        <f aca="false">IF(ISBLANK(A3374),"",SUMPRODUCT(O3374:R3374,T3374:W3374)-J3374)</f>
        <v/>
      </c>
      <c r="L3374" s="5" t="str">
        <f aca="false">IF(ISBLANK(A3374),"",K3374/$M$1)</f>
        <v/>
      </c>
      <c r="M3374" s="5" t="str">
        <f aca="false">IF(ISBLANK(A3374),"",K3374/($M$1+SUM(K$3:K3373)))</f>
        <v/>
      </c>
      <c r="N3374" s="0" t="str">
        <f aca="false">IF(ISBLANK(A3374),"",IF(H3375=0,NETWORKDAYS($H$3,H3374,holiday!$B$2:$B$10),IF(DAY(H3374)&lt;DAY(H3375),NETWORKDAYS($H$3,H3374,holiday!$B$2:$B$10),0)))</f>
        <v/>
      </c>
      <c r="O3374" s="0" t="str">
        <f aca="false">IF(ISBLANK(A3374),"",SUMIF($A$3:$A3374,O$2,$B$3:$B3374))</f>
        <v/>
      </c>
      <c r="P3374" s="0" t="str">
        <f aca="false">IF(ISBLANK(A3374),"",SUMIF($A$3:$A3374,P$2,$B$3:$B3374))</f>
        <v/>
      </c>
      <c r="Q3374" s="0" t="str">
        <f aca="false">IF(ISBLANK(A3374),"",SUMIF($A$3:$A3374,Q$2,$B$3:$B3374))</f>
        <v/>
      </c>
      <c r="R3374" s="0" t="str">
        <f aca="false">IF(ISBLANK(A3374),"",SUMIF($A$3:$A3374,R$2,$B$3:$B3374))</f>
        <v/>
      </c>
      <c r="T3374" s="9" t="str">
        <f aca="false">IF(ISBLANK(A3374),"",IF($A3374=T$2,$C3374,T3373))</f>
        <v/>
      </c>
      <c r="U3374" s="9" t="str">
        <f aca="false">IF(ISBLANK(A3374),"",IF($A3374=U$2,$C3374,U3373))</f>
        <v/>
      </c>
      <c r="V3374" s="9" t="str">
        <f aca="false">IF(ISBLANK(A3374),"",IF($A3374=V$2,$C3374,V3373))</f>
        <v/>
      </c>
      <c r="W3374" s="9" t="str">
        <f aca="false">IF(ISBLANK(A3374),"",IF($A3374=W$2,$C3374,W3373))</f>
        <v/>
      </c>
    </row>
    <row r="3375" customFormat="false" ht="14.1" hidden="false" customHeight="false" outlineLevel="0" collapsed="false">
      <c r="H3375" s="8" t="n">
        <f aca="false">IF(ISBLANK(D3375),,LEFT(D3375,LEN(D3375)-6)*1)</f>
        <v>0</v>
      </c>
      <c r="I3375" s="9" t="str">
        <f aca="false">IF(ISBLANK(A3375),"",-B3375*C3375)</f>
        <v/>
      </c>
      <c r="J3375" s="9" t="str">
        <f aca="false">IF(ISBLANK(A3375),"",-SUM(I$3:I3375))</f>
        <v/>
      </c>
      <c r="K3375" s="9" t="str">
        <f aca="false">IF(ISBLANK(A3375),"",SUMPRODUCT(O3375:R3375,T3375:W3375)-J3375)</f>
        <v/>
      </c>
      <c r="L3375" s="5" t="str">
        <f aca="false">IF(ISBLANK(A3375),"",K3375/$M$1)</f>
        <v/>
      </c>
      <c r="M3375" s="5" t="str">
        <f aca="false">IF(ISBLANK(A3375),"",K3375/($M$1+SUM(K$3:K3374)))</f>
        <v/>
      </c>
      <c r="N3375" s="0" t="str">
        <f aca="false">IF(ISBLANK(A3375),"",IF(H3376=0,NETWORKDAYS($H$3,H3375,holiday!$B$2:$B$10),IF(DAY(H3375)&lt;DAY(H3376),NETWORKDAYS($H$3,H3375,holiday!$B$2:$B$10),0)))</f>
        <v/>
      </c>
      <c r="O3375" s="0" t="str">
        <f aca="false">IF(ISBLANK(A3375),"",SUMIF($A$3:$A3375,O$2,$B$3:$B3375))</f>
        <v/>
      </c>
      <c r="P3375" s="0" t="str">
        <f aca="false">IF(ISBLANK(A3375),"",SUMIF($A$3:$A3375,P$2,$B$3:$B3375))</f>
        <v/>
      </c>
      <c r="Q3375" s="0" t="str">
        <f aca="false">IF(ISBLANK(A3375),"",SUMIF($A$3:$A3375,Q$2,$B$3:$B3375))</f>
        <v/>
      </c>
      <c r="R3375" s="0" t="str">
        <f aca="false">IF(ISBLANK(A3375),"",SUMIF($A$3:$A3375,R$2,$B$3:$B3375))</f>
        <v/>
      </c>
      <c r="T3375" s="9" t="str">
        <f aca="false">IF(ISBLANK(A3375),"",IF($A3375=T$2,$C3375,T3374))</f>
        <v/>
      </c>
      <c r="U3375" s="9" t="str">
        <f aca="false">IF(ISBLANK(A3375),"",IF($A3375=U$2,$C3375,U3374))</f>
        <v/>
      </c>
      <c r="V3375" s="9" t="str">
        <f aca="false">IF(ISBLANK(A3375),"",IF($A3375=V$2,$C3375,V3374))</f>
        <v/>
      </c>
      <c r="W3375" s="9" t="str">
        <f aca="false">IF(ISBLANK(A3375),"",IF($A3375=W$2,$C3375,W3374))</f>
        <v/>
      </c>
    </row>
    <row r="3376" customFormat="false" ht="14.1" hidden="false" customHeight="false" outlineLevel="0" collapsed="false">
      <c r="H3376" s="8" t="n">
        <f aca="false">IF(ISBLANK(D3376),,LEFT(D3376,LEN(D3376)-6)*1)</f>
        <v>0</v>
      </c>
      <c r="I3376" s="9" t="str">
        <f aca="false">IF(ISBLANK(A3376),"",-B3376*C3376)</f>
        <v/>
      </c>
      <c r="J3376" s="9" t="str">
        <f aca="false">IF(ISBLANK(A3376),"",-SUM(I$3:I3376))</f>
        <v/>
      </c>
      <c r="K3376" s="9" t="str">
        <f aca="false">IF(ISBLANK(A3376),"",SUMPRODUCT(O3376:R3376,T3376:W3376)-J3376)</f>
        <v/>
      </c>
      <c r="L3376" s="5" t="str">
        <f aca="false">IF(ISBLANK(A3376),"",K3376/$M$1)</f>
        <v/>
      </c>
      <c r="M3376" s="5" t="str">
        <f aca="false">IF(ISBLANK(A3376),"",K3376/($M$1+SUM(K$3:K3375)))</f>
        <v/>
      </c>
      <c r="N3376" s="0" t="str">
        <f aca="false">IF(ISBLANK(A3376),"",IF(H3377=0,NETWORKDAYS($H$3,H3376,holiday!$B$2:$B$10),IF(DAY(H3376)&lt;DAY(H3377),NETWORKDAYS($H$3,H3376,holiday!$B$2:$B$10),0)))</f>
        <v/>
      </c>
      <c r="O3376" s="0" t="str">
        <f aca="false">IF(ISBLANK(A3376),"",SUMIF($A$3:$A3376,O$2,$B$3:$B3376))</f>
        <v/>
      </c>
      <c r="P3376" s="0" t="str">
        <f aca="false">IF(ISBLANK(A3376),"",SUMIF($A$3:$A3376,P$2,$B$3:$B3376))</f>
        <v/>
      </c>
      <c r="Q3376" s="0" t="str">
        <f aca="false">IF(ISBLANK(A3376),"",SUMIF($A$3:$A3376,Q$2,$B$3:$B3376))</f>
        <v/>
      </c>
      <c r="R3376" s="0" t="str">
        <f aca="false">IF(ISBLANK(A3376),"",SUMIF($A$3:$A3376,R$2,$B$3:$B3376))</f>
        <v/>
      </c>
      <c r="T3376" s="9" t="str">
        <f aca="false">IF(ISBLANK(A3376),"",IF($A3376=T$2,$C3376,T3375))</f>
        <v/>
      </c>
      <c r="U3376" s="9" t="str">
        <f aca="false">IF(ISBLANK(A3376),"",IF($A3376=U$2,$C3376,U3375))</f>
        <v/>
      </c>
      <c r="V3376" s="9" t="str">
        <f aca="false">IF(ISBLANK(A3376),"",IF($A3376=V$2,$C3376,V3375))</f>
        <v/>
      </c>
      <c r="W3376" s="9" t="str">
        <f aca="false">IF(ISBLANK(A3376),"",IF($A3376=W$2,$C3376,W3375))</f>
        <v/>
      </c>
    </row>
    <row r="3377" customFormat="false" ht="14.1" hidden="false" customHeight="false" outlineLevel="0" collapsed="false">
      <c r="H3377" s="8" t="n">
        <f aca="false">IF(ISBLANK(D3377),,LEFT(D3377,LEN(D3377)-6)*1)</f>
        <v>0</v>
      </c>
      <c r="I3377" s="9" t="str">
        <f aca="false">IF(ISBLANK(A3377),"",-B3377*C3377)</f>
        <v/>
      </c>
      <c r="J3377" s="9" t="str">
        <f aca="false">IF(ISBLANK(A3377),"",-SUM(I$3:I3377))</f>
        <v/>
      </c>
      <c r="K3377" s="9" t="str">
        <f aca="false">IF(ISBLANK(A3377),"",SUMPRODUCT(O3377:R3377,T3377:W3377)-J3377)</f>
        <v/>
      </c>
      <c r="L3377" s="5" t="str">
        <f aca="false">IF(ISBLANK(A3377),"",K3377/$M$1)</f>
        <v/>
      </c>
      <c r="M3377" s="5" t="str">
        <f aca="false">IF(ISBLANK(A3377),"",K3377/($M$1+SUM(K$3:K3376)))</f>
        <v/>
      </c>
      <c r="N3377" s="0" t="str">
        <f aca="false">IF(ISBLANK(A3377),"",IF(H3378=0,NETWORKDAYS($H$3,H3377,holiday!$B$2:$B$10),IF(DAY(H3377)&lt;DAY(H3378),NETWORKDAYS($H$3,H3377,holiday!$B$2:$B$10),0)))</f>
        <v/>
      </c>
      <c r="O3377" s="0" t="str">
        <f aca="false">IF(ISBLANK(A3377),"",SUMIF($A$3:$A3377,O$2,$B$3:$B3377))</f>
        <v/>
      </c>
      <c r="P3377" s="0" t="str">
        <f aca="false">IF(ISBLANK(A3377),"",SUMIF($A$3:$A3377,P$2,$B$3:$B3377))</f>
        <v/>
      </c>
      <c r="Q3377" s="0" t="str">
        <f aca="false">IF(ISBLANK(A3377),"",SUMIF($A$3:$A3377,Q$2,$B$3:$B3377))</f>
        <v/>
      </c>
      <c r="R3377" s="0" t="str">
        <f aca="false">IF(ISBLANK(A3377),"",SUMIF($A$3:$A3377,R$2,$B$3:$B3377))</f>
        <v/>
      </c>
      <c r="T3377" s="9" t="str">
        <f aca="false">IF(ISBLANK(A3377),"",IF($A3377=T$2,$C3377,T3376))</f>
        <v/>
      </c>
      <c r="U3377" s="9" t="str">
        <f aca="false">IF(ISBLANK(A3377),"",IF($A3377=U$2,$C3377,U3376))</f>
        <v/>
      </c>
      <c r="V3377" s="9" t="str">
        <f aca="false">IF(ISBLANK(A3377),"",IF($A3377=V$2,$C3377,V3376))</f>
        <v/>
      </c>
      <c r="W3377" s="9" t="str">
        <f aca="false">IF(ISBLANK(A3377),"",IF($A3377=W$2,$C3377,W3376))</f>
        <v/>
      </c>
    </row>
    <row r="3378" customFormat="false" ht="14.1" hidden="false" customHeight="false" outlineLevel="0" collapsed="false">
      <c r="H3378" s="8" t="n">
        <f aca="false">IF(ISBLANK(D3378),,LEFT(D3378,LEN(D3378)-6)*1)</f>
        <v>0</v>
      </c>
      <c r="I3378" s="9" t="str">
        <f aca="false">IF(ISBLANK(A3378),"",-B3378*C3378)</f>
        <v/>
      </c>
      <c r="J3378" s="9" t="str">
        <f aca="false">IF(ISBLANK(A3378),"",-SUM(I$3:I3378))</f>
        <v/>
      </c>
      <c r="K3378" s="9" t="str">
        <f aca="false">IF(ISBLANK(A3378),"",SUMPRODUCT(O3378:R3378,T3378:W3378)-J3378)</f>
        <v/>
      </c>
      <c r="L3378" s="5" t="str">
        <f aca="false">IF(ISBLANK(A3378),"",K3378/$M$1)</f>
        <v/>
      </c>
      <c r="M3378" s="5" t="str">
        <f aca="false">IF(ISBLANK(A3378),"",K3378/($M$1+SUM(K$3:K3377)))</f>
        <v/>
      </c>
      <c r="N3378" s="0" t="str">
        <f aca="false">IF(ISBLANK(A3378),"",IF(H3379=0,NETWORKDAYS($H$3,H3378,holiday!$B$2:$B$10),IF(DAY(H3378)&lt;DAY(H3379),NETWORKDAYS($H$3,H3378,holiday!$B$2:$B$10),0)))</f>
        <v/>
      </c>
      <c r="O3378" s="0" t="str">
        <f aca="false">IF(ISBLANK(A3378),"",SUMIF($A$3:$A3378,O$2,$B$3:$B3378))</f>
        <v/>
      </c>
      <c r="P3378" s="0" t="str">
        <f aca="false">IF(ISBLANK(A3378),"",SUMIF($A$3:$A3378,P$2,$B$3:$B3378))</f>
        <v/>
      </c>
      <c r="Q3378" s="0" t="str">
        <f aca="false">IF(ISBLANK(A3378),"",SUMIF($A$3:$A3378,Q$2,$B$3:$B3378))</f>
        <v/>
      </c>
      <c r="R3378" s="0" t="str">
        <f aca="false">IF(ISBLANK(A3378),"",SUMIF($A$3:$A3378,R$2,$B$3:$B3378))</f>
        <v/>
      </c>
      <c r="T3378" s="9" t="str">
        <f aca="false">IF(ISBLANK(A3378),"",IF($A3378=T$2,$C3378,T3377))</f>
        <v/>
      </c>
      <c r="U3378" s="9" t="str">
        <f aca="false">IF(ISBLANK(A3378),"",IF($A3378=U$2,$C3378,U3377))</f>
        <v/>
      </c>
      <c r="V3378" s="9" t="str">
        <f aca="false">IF(ISBLANK(A3378),"",IF($A3378=V$2,$C3378,V3377))</f>
        <v/>
      </c>
      <c r="W3378" s="9" t="str">
        <f aca="false">IF(ISBLANK(A3378),"",IF($A3378=W$2,$C3378,W3377))</f>
        <v/>
      </c>
    </row>
    <row r="3379" customFormat="false" ht="14.1" hidden="false" customHeight="false" outlineLevel="0" collapsed="false">
      <c r="H3379" s="8" t="n">
        <f aca="false">IF(ISBLANK(D3379),,LEFT(D3379,LEN(D3379)-6)*1)</f>
        <v>0</v>
      </c>
      <c r="I3379" s="9" t="str">
        <f aca="false">IF(ISBLANK(A3379),"",-B3379*C3379)</f>
        <v/>
      </c>
      <c r="J3379" s="9" t="str">
        <f aca="false">IF(ISBLANK(A3379),"",-SUM(I$3:I3379))</f>
        <v/>
      </c>
      <c r="K3379" s="9" t="str">
        <f aca="false">IF(ISBLANK(A3379),"",SUMPRODUCT(O3379:R3379,T3379:W3379)-J3379)</f>
        <v/>
      </c>
      <c r="L3379" s="5" t="str">
        <f aca="false">IF(ISBLANK(A3379),"",K3379/$M$1)</f>
        <v/>
      </c>
      <c r="M3379" s="5" t="str">
        <f aca="false">IF(ISBLANK(A3379),"",K3379/($M$1+SUM(K$3:K3378)))</f>
        <v/>
      </c>
      <c r="N3379" s="0" t="str">
        <f aca="false">IF(ISBLANK(A3379),"",IF(H3380=0,NETWORKDAYS($H$3,H3379,holiday!$B$2:$B$10),IF(DAY(H3379)&lt;DAY(H3380),NETWORKDAYS($H$3,H3379,holiday!$B$2:$B$10),0)))</f>
        <v/>
      </c>
      <c r="O3379" s="0" t="str">
        <f aca="false">IF(ISBLANK(A3379),"",SUMIF($A$3:$A3379,O$2,$B$3:$B3379))</f>
        <v/>
      </c>
      <c r="P3379" s="0" t="str">
        <f aca="false">IF(ISBLANK(A3379),"",SUMIF($A$3:$A3379,P$2,$B$3:$B3379))</f>
        <v/>
      </c>
      <c r="Q3379" s="0" t="str">
        <f aca="false">IF(ISBLANK(A3379),"",SUMIF($A$3:$A3379,Q$2,$B$3:$B3379))</f>
        <v/>
      </c>
      <c r="R3379" s="0" t="str">
        <f aca="false">IF(ISBLANK(A3379),"",SUMIF($A$3:$A3379,R$2,$B$3:$B3379))</f>
        <v/>
      </c>
      <c r="T3379" s="9" t="str">
        <f aca="false">IF(ISBLANK(A3379),"",IF($A3379=T$2,$C3379,T3378))</f>
        <v/>
      </c>
      <c r="U3379" s="9" t="str">
        <f aca="false">IF(ISBLANK(A3379),"",IF($A3379=U$2,$C3379,U3378))</f>
        <v/>
      </c>
      <c r="V3379" s="9" t="str">
        <f aca="false">IF(ISBLANK(A3379),"",IF($A3379=V$2,$C3379,V3378))</f>
        <v/>
      </c>
      <c r="W3379" s="9" t="str">
        <f aca="false">IF(ISBLANK(A3379),"",IF($A3379=W$2,$C3379,W3378))</f>
        <v/>
      </c>
    </row>
    <row r="3380" customFormat="false" ht="14.1" hidden="false" customHeight="false" outlineLevel="0" collapsed="false">
      <c r="H3380" s="8" t="n">
        <f aca="false">IF(ISBLANK(D3380),,LEFT(D3380,LEN(D3380)-6)*1)</f>
        <v>0</v>
      </c>
      <c r="I3380" s="9" t="str">
        <f aca="false">IF(ISBLANK(A3380),"",-B3380*C3380)</f>
        <v/>
      </c>
      <c r="J3380" s="9" t="str">
        <f aca="false">IF(ISBLANK(A3380),"",-SUM(I$3:I3380))</f>
        <v/>
      </c>
      <c r="K3380" s="9" t="str">
        <f aca="false">IF(ISBLANK(A3380),"",SUMPRODUCT(O3380:R3380,T3380:W3380)-J3380)</f>
        <v/>
      </c>
      <c r="L3380" s="5" t="str">
        <f aca="false">IF(ISBLANK(A3380),"",K3380/$M$1)</f>
        <v/>
      </c>
      <c r="M3380" s="5" t="str">
        <f aca="false">IF(ISBLANK(A3380),"",K3380/($M$1+SUM(K$3:K3379)))</f>
        <v/>
      </c>
      <c r="N3380" s="0" t="str">
        <f aca="false">IF(ISBLANK(A3380),"",IF(H3381=0,NETWORKDAYS($H$3,H3380,holiday!$B$2:$B$10),IF(DAY(H3380)&lt;DAY(H3381),NETWORKDAYS($H$3,H3380,holiday!$B$2:$B$10),0)))</f>
        <v/>
      </c>
      <c r="O3380" s="0" t="str">
        <f aca="false">IF(ISBLANK(A3380),"",SUMIF($A$3:$A3380,O$2,$B$3:$B3380))</f>
        <v/>
      </c>
      <c r="P3380" s="0" t="str">
        <f aca="false">IF(ISBLANK(A3380),"",SUMIF($A$3:$A3380,P$2,$B$3:$B3380))</f>
        <v/>
      </c>
      <c r="Q3380" s="0" t="str">
        <f aca="false">IF(ISBLANK(A3380),"",SUMIF($A$3:$A3380,Q$2,$B$3:$B3380))</f>
        <v/>
      </c>
      <c r="R3380" s="0" t="str">
        <f aca="false">IF(ISBLANK(A3380),"",SUMIF($A$3:$A3380,R$2,$B$3:$B3380))</f>
        <v/>
      </c>
      <c r="T3380" s="9" t="str">
        <f aca="false">IF(ISBLANK(A3380),"",IF($A3380=T$2,$C3380,T3379))</f>
        <v/>
      </c>
      <c r="U3380" s="9" t="str">
        <f aca="false">IF(ISBLANK(A3380),"",IF($A3380=U$2,$C3380,U3379))</f>
        <v/>
      </c>
      <c r="V3380" s="9" t="str">
        <f aca="false">IF(ISBLANK(A3380),"",IF($A3380=V$2,$C3380,V3379))</f>
        <v/>
      </c>
      <c r="W3380" s="9" t="str">
        <f aca="false">IF(ISBLANK(A3380),"",IF($A3380=W$2,$C3380,W3379))</f>
        <v/>
      </c>
    </row>
    <row r="3381" customFormat="false" ht="14.1" hidden="false" customHeight="false" outlineLevel="0" collapsed="false">
      <c r="H3381" s="8" t="n">
        <f aca="false">IF(ISBLANK(D3381),,LEFT(D3381,LEN(D3381)-6)*1)</f>
        <v>0</v>
      </c>
      <c r="I3381" s="9" t="str">
        <f aca="false">IF(ISBLANK(A3381),"",-B3381*C3381)</f>
        <v/>
      </c>
      <c r="J3381" s="9" t="str">
        <f aca="false">IF(ISBLANK(A3381),"",-SUM(I$3:I3381))</f>
        <v/>
      </c>
      <c r="K3381" s="9" t="str">
        <f aca="false">IF(ISBLANK(A3381),"",SUMPRODUCT(O3381:R3381,T3381:W3381)-J3381)</f>
        <v/>
      </c>
      <c r="L3381" s="5" t="str">
        <f aca="false">IF(ISBLANK(A3381),"",K3381/$M$1)</f>
        <v/>
      </c>
      <c r="M3381" s="5" t="str">
        <f aca="false">IF(ISBLANK(A3381),"",K3381/($M$1+SUM(K$3:K3380)))</f>
        <v/>
      </c>
      <c r="N3381" s="0" t="str">
        <f aca="false">IF(ISBLANK(A3381),"",IF(H3382=0,NETWORKDAYS($H$3,H3381,holiday!$B$2:$B$10),IF(DAY(H3381)&lt;DAY(H3382),NETWORKDAYS($H$3,H3381,holiday!$B$2:$B$10),0)))</f>
        <v/>
      </c>
      <c r="O3381" s="0" t="str">
        <f aca="false">IF(ISBLANK(A3381),"",SUMIF($A$3:$A3381,O$2,$B$3:$B3381))</f>
        <v/>
      </c>
      <c r="P3381" s="0" t="str">
        <f aca="false">IF(ISBLANK(A3381),"",SUMIF($A$3:$A3381,P$2,$B$3:$B3381))</f>
        <v/>
      </c>
      <c r="Q3381" s="0" t="str">
        <f aca="false">IF(ISBLANK(A3381),"",SUMIF($A$3:$A3381,Q$2,$B$3:$B3381))</f>
        <v/>
      </c>
      <c r="R3381" s="0" t="str">
        <f aca="false">IF(ISBLANK(A3381),"",SUMIF($A$3:$A3381,R$2,$B$3:$B3381))</f>
        <v/>
      </c>
      <c r="T3381" s="9" t="str">
        <f aca="false">IF(ISBLANK(A3381),"",IF($A3381=T$2,$C3381,T3380))</f>
        <v/>
      </c>
      <c r="U3381" s="9" t="str">
        <f aca="false">IF(ISBLANK(A3381),"",IF($A3381=U$2,$C3381,U3380))</f>
        <v/>
      </c>
      <c r="V3381" s="9" t="str">
        <f aca="false">IF(ISBLANK(A3381),"",IF($A3381=V$2,$C3381,V3380))</f>
        <v/>
      </c>
      <c r="W3381" s="9" t="str">
        <f aca="false">IF(ISBLANK(A3381),"",IF($A3381=W$2,$C3381,W3380))</f>
        <v/>
      </c>
    </row>
    <row r="3382" customFormat="false" ht="14.1" hidden="false" customHeight="false" outlineLevel="0" collapsed="false">
      <c r="H3382" s="8" t="n">
        <f aca="false">IF(ISBLANK(D3382),,LEFT(D3382,LEN(D3382)-6)*1)</f>
        <v>0</v>
      </c>
      <c r="I3382" s="9" t="str">
        <f aca="false">IF(ISBLANK(A3382),"",-B3382*C3382)</f>
        <v/>
      </c>
      <c r="J3382" s="9" t="str">
        <f aca="false">IF(ISBLANK(A3382),"",-SUM(I$3:I3382))</f>
        <v/>
      </c>
      <c r="K3382" s="9" t="str">
        <f aca="false">IF(ISBLANK(A3382),"",SUMPRODUCT(O3382:R3382,T3382:W3382)-J3382)</f>
        <v/>
      </c>
      <c r="L3382" s="5" t="str">
        <f aca="false">IF(ISBLANK(A3382),"",K3382/$M$1)</f>
        <v/>
      </c>
      <c r="M3382" s="5" t="str">
        <f aca="false">IF(ISBLANK(A3382),"",K3382/($M$1+SUM(K$3:K3381)))</f>
        <v/>
      </c>
      <c r="N3382" s="0" t="str">
        <f aca="false">IF(ISBLANK(A3382),"",IF(H3383=0,NETWORKDAYS($H$3,H3382,holiday!$B$2:$B$10),IF(DAY(H3382)&lt;DAY(H3383),NETWORKDAYS($H$3,H3382,holiday!$B$2:$B$10),0)))</f>
        <v/>
      </c>
      <c r="O3382" s="0" t="str">
        <f aca="false">IF(ISBLANK(A3382),"",SUMIF($A$3:$A3382,O$2,$B$3:$B3382))</f>
        <v/>
      </c>
      <c r="P3382" s="0" t="str">
        <f aca="false">IF(ISBLANK(A3382),"",SUMIF($A$3:$A3382,P$2,$B$3:$B3382))</f>
        <v/>
      </c>
      <c r="Q3382" s="0" t="str">
        <f aca="false">IF(ISBLANK(A3382),"",SUMIF($A$3:$A3382,Q$2,$B$3:$B3382))</f>
        <v/>
      </c>
      <c r="R3382" s="0" t="str">
        <f aca="false">IF(ISBLANK(A3382),"",SUMIF($A$3:$A3382,R$2,$B$3:$B3382))</f>
        <v/>
      </c>
      <c r="T3382" s="9" t="str">
        <f aca="false">IF(ISBLANK(A3382),"",IF($A3382=T$2,$C3382,T3381))</f>
        <v/>
      </c>
      <c r="U3382" s="9" t="str">
        <f aca="false">IF(ISBLANK(A3382),"",IF($A3382=U$2,$C3382,U3381))</f>
        <v/>
      </c>
      <c r="V3382" s="9" t="str">
        <f aca="false">IF(ISBLANK(A3382),"",IF($A3382=V$2,$C3382,V3381))</f>
        <v/>
      </c>
      <c r="W3382" s="9" t="str">
        <f aca="false">IF(ISBLANK(A3382),"",IF($A3382=W$2,$C3382,W3381))</f>
        <v/>
      </c>
    </row>
    <row r="3383" customFormat="false" ht="14.1" hidden="false" customHeight="false" outlineLevel="0" collapsed="false">
      <c r="H3383" s="8" t="n">
        <f aca="false">IF(ISBLANK(D3383),,LEFT(D3383,LEN(D3383)-6)*1)</f>
        <v>0</v>
      </c>
      <c r="I3383" s="9" t="str">
        <f aca="false">IF(ISBLANK(A3383),"",-B3383*C3383)</f>
        <v/>
      </c>
      <c r="J3383" s="9" t="str">
        <f aca="false">IF(ISBLANK(A3383),"",-SUM(I$3:I3383))</f>
        <v/>
      </c>
      <c r="K3383" s="9" t="str">
        <f aca="false">IF(ISBLANK(A3383),"",SUMPRODUCT(O3383:R3383,T3383:W3383)-J3383)</f>
        <v/>
      </c>
      <c r="L3383" s="5" t="str">
        <f aca="false">IF(ISBLANK(A3383),"",K3383/$M$1)</f>
        <v/>
      </c>
      <c r="M3383" s="5" t="str">
        <f aca="false">IF(ISBLANK(A3383),"",K3383/($M$1+SUM(K$3:K3382)))</f>
        <v/>
      </c>
      <c r="N3383" s="0" t="str">
        <f aca="false">IF(ISBLANK(A3383),"",IF(H3384=0,NETWORKDAYS($H$3,H3383,holiday!$B$2:$B$10),IF(DAY(H3383)&lt;DAY(H3384),NETWORKDAYS($H$3,H3383,holiday!$B$2:$B$10),0)))</f>
        <v/>
      </c>
      <c r="O3383" s="0" t="str">
        <f aca="false">IF(ISBLANK(A3383),"",SUMIF($A$3:$A3383,O$2,$B$3:$B3383))</f>
        <v/>
      </c>
      <c r="P3383" s="0" t="str">
        <f aca="false">IF(ISBLANK(A3383),"",SUMIF($A$3:$A3383,P$2,$B$3:$B3383))</f>
        <v/>
      </c>
      <c r="Q3383" s="0" t="str">
        <f aca="false">IF(ISBLANK(A3383),"",SUMIF($A$3:$A3383,Q$2,$B$3:$B3383))</f>
        <v/>
      </c>
      <c r="R3383" s="0" t="str">
        <f aca="false">IF(ISBLANK(A3383),"",SUMIF($A$3:$A3383,R$2,$B$3:$B3383))</f>
        <v/>
      </c>
      <c r="T3383" s="9" t="str">
        <f aca="false">IF(ISBLANK(A3383),"",IF($A3383=T$2,$C3383,T3382))</f>
        <v/>
      </c>
      <c r="U3383" s="9" t="str">
        <f aca="false">IF(ISBLANK(A3383),"",IF($A3383=U$2,$C3383,U3382))</f>
        <v/>
      </c>
      <c r="V3383" s="9" t="str">
        <f aca="false">IF(ISBLANK(A3383),"",IF($A3383=V$2,$C3383,V3382))</f>
        <v/>
      </c>
      <c r="W3383" s="9" t="str">
        <f aca="false">IF(ISBLANK(A3383),"",IF($A3383=W$2,$C3383,W3382))</f>
        <v/>
      </c>
    </row>
    <row r="3384" customFormat="false" ht="14.1" hidden="false" customHeight="false" outlineLevel="0" collapsed="false">
      <c r="H3384" s="8" t="n">
        <f aca="false">IF(ISBLANK(D3384),,LEFT(D3384,LEN(D3384)-6)*1)</f>
        <v>0</v>
      </c>
      <c r="I3384" s="9" t="str">
        <f aca="false">IF(ISBLANK(A3384),"",-B3384*C3384)</f>
        <v/>
      </c>
      <c r="J3384" s="9" t="str">
        <f aca="false">IF(ISBLANK(A3384),"",-SUM(I$3:I3384))</f>
        <v/>
      </c>
      <c r="K3384" s="9" t="str">
        <f aca="false">IF(ISBLANK(A3384),"",SUMPRODUCT(O3384:R3384,T3384:W3384)-J3384)</f>
        <v/>
      </c>
      <c r="L3384" s="5" t="str">
        <f aca="false">IF(ISBLANK(A3384),"",K3384/$M$1)</f>
        <v/>
      </c>
      <c r="M3384" s="5" t="str">
        <f aca="false">IF(ISBLANK(A3384),"",K3384/($M$1+SUM(K$3:K3383)))</f>
        <v/>
      </c>
      <c r="N3384" s="0" t="str">
        <f aca="false">IF(ISBLANK(A3384),"",IF(H3385=0,NETWORKDAYS($H$3,H3384,holiday!$B$2:$B$10),IF(DAY(H3384)&lt;DAY(H3385),NETWORKDAYS($H$3,H3384,holiday!$B$2:$B$10),0)))</f>
        <v/>
      </c>
      <c r="O3384" s="0" t="str">
        <f aca="false">IF(ISBLANK(A3384),"",SUMIF($A$3:$A3384,O$2,$B$3:$B3384))</f>
        <v/>
      </c>
      <c r="P3384" s="0" t="str">
        <f aca="false">IF(ISBLANK(A3384),"",SUMIF($A$3:$A3384,P$2,$B$3:$B3384))</f>
        <v/>
      </c>
      <c r="Q3384" s="0" t="str">
        <f aca="false">IF(ISBLANK(A3384),"",SUMIF($A$3:$A3384,Q$2,$B$3:$B3384))</f>
        <v/>
      </c>
      <c r="R3384" s="0" t="str">
        <f aca="false">IF(ISBLANK(A3384),"",SUMIF($A$3:$A3384,R$2,$B$3:$B3384))</f>
        <v/>
      </c>
      <c r="T3384" s="9" t="str">
        <f aca="false">IF(ISBLANK(A3384),"",IF($A3384=T$2,$C3384,T3383))</f>
        <v/>
      </c>
      <c r="U3384" s="9" t="str">
        <f aca="false">IF(ISBLANK(A3384),"",IF($A3384=U$2,$C3384,U3383))</f>
        <v/>
      </c>
      <c r="V3384" s="9" t="str">
        <f aca="false">IF(ISBLANK(A3384),"",IF($A3384=V$2,$C3384,V3383))</f>
        <v/>
      </c>
      <c r="W3384" s="9" t="str">
        <f aca="false">IF(ISBLANK(A3384),"",IF($A3384=W$2,$C3384,W3383))</f>
        <v/>
      </c>
    </row>
    <row r="3385" customFormat="false" ht="14.1" hidden="false" customHeight="false" outlineLevel="0" collapsed="false">
      <c r="H3385" s="8" t="n">
        <f aca="false">IF(ISBLANK(D3385),,LEFT(D3385,LEN(D3385)-6)*1)</f>
        <v>0</v>
      </c>
      <c r="I3385" s="9" t="str">
        <f aca="false">IF(ISBLANK(A3385),"",-B3385*C3385)</f>
        <v/>
      </c>
      <c r="J3385" s="9" t="str">
        <f aca="false">IF(ISBLANK(A3385),"",-SUM(I$3:I3385))</f>
        <v/>
      </c>
      <c r="K3385" s="9" t="str">
        <f aca="false">IF(ISBLANK(A3385),"",SUMPRODUCT(O3385:R3385,T3385:W3385)-J3385)</f>
        <v/>
      </c>
      <c r="L3385" s="5" t="str">
        <f aca="false">IF(ISBLANK(A3385),"",K3385/$M$1)</f>
        <v/>
      </c>
      <c r="M3385" s="5" t="str">
        <f aca="false">IF(ISBLANK(A3385),"",K3385/($M$1+SUM(K$3:K3384)))</f>
        <v/>
      </c>
      <c r="N3385" s="0" t="str">
        <f aca="false">IF(ISBLANK(A3385),"",IF(H3386=0,NETWORKDAYS($H$3,H3385,holiday!$B$2:$B$10),IF(DAY(H3385)&lt;DAY(H3386),NETWORKDAYS($H$3,H3385,holiday!$B$2:$B$10),0)))</f>
        <v/>
      </c>
      <c r="O3385" s="0" t="str">
        <f aca="false">IF(ISBLANK(A3385),"",SUMIF($A$3:$A3385,O$2,$B$3:$B3385))</f>
        <v/>
      </c>
      <c r="P3385" s="0" t="str">
        <f aca="false">IF(ISBLANK(A3385),"",SUMIF($A$3:$A3385,P$2,$B$3:$B3385))</f>
        <v/>
      </c>
      <c r="Q3385" s="0" t="str">
        <f aca="false">IF(ISBLANK(A3385),"",SUMIF($A$3:$A3385,Q$2,$B$3:$B3385))</f>
        <v/>
      </c>
      <c r="R3385" s="0" t="str">
        <f aca="false">IF(ISBLANK(A3385),"",SUMIF($A$3:$A3385,R$2,$B$3:$B3385))</f>
        <v/>
      </c>
      <c r="T3385" s="9" t="str">
        <f aca="false">IF(ISBLANK(A3385),"",IF($A3385=T$2,$C3385,T3384))</f>
        <v/>
      </c>
      <c r="U3385" s="9" t="str">
        <f aca="false">IF(ISBLANK(A3385),"",IF($A3385=U$2,$C3385,U3384))</f>
        <v/>
      </c>
      <c r="V3385" s="9" t="str">
        <f aca="false">IF(ISBLANK(A3385),"",IF($A3385=V$2,$C3385,V3384))</f>
        <v/>
      </c>
      <c r="W3385" s="9" t="str">
        <f aca="false">IF(ISBLANK(A3385),"",IF($A3385=W$2,$C3385,W3384))</f>
        <v/>
      </c>
    </row>
    <row r="3386" customFormat="false" ht="14.1" hidden="false" customHeight="false" outlineLevel="0" collapsed="false">
      <c r="H3386" s="8" t="n">
        <f aca="false">IF(ISBLANK(D3386),,LEFT(D3386,LEN(D3386)-6)*1)</f>
        <v>0</v>
      </c>
      <c r="I3386" s="9" t="str">
        <f aca="false">IF(ISBLANK(A3386),"",-B3386*C3386)</f>
        <v/>
      </c>
      <c r="J3386" s="9" t="str">
        <f aca="false">IF(ISBLANK(A3386),"",-SUM(I$3:I3386))</f>
        <v/>
      </c>
      <c r="K3386" s="9" t="str">
        <f aca="false">IF(ISBLANK(A3386),"",SUMPRODUCT(O3386:R3386,T3386:W3386)-J3386)</f>
        <v/>
      </c>
      <c r="L3386" s="5" t="str">
        <f aca="false">IF(ISBLANK(A3386),"",K3386/$M$1)</f>
        <v/>
      </c>
      <c r="M3386" s="5" t="str">
        <f aca="false">IF(ISBLANK(A3386),"",K3386/($M$1+SUM(K$3:K3385)))</f>
        <v/>
      </c>
      <c r="N3386" s="0" t="str">
        <f aca="false">IF(ISBLANK(A3386),"",IF(H3387=0,NETWORKDAYS($H$3,H3386,holiday!$B$2:$B$10),IF(DAY(H3386)&lt;DAY(H3387),NETWORKDAYS($H$3,H3386,holiday!$B$2:$B$10),0)))</f>
        <v/>
      </c>
      <c r="O3386" s="0" t="str">
        <f aca="false">IF(ISBLANK(A3386),"",SUMIF($A$3:$A3386,O$2,$B$3:$B3386))</f>
        <v/>
      </c>
      <c r="P3386" s="0" t="str">
        <f aca="false">IF(ISBLANK(A3386),"",SUMIF($A$3:$A3386,P$2,$B$3:$B3386))</f>
        <v/>
      </c>
      <c r="Q3386" s="0" t="str">
        <f aca="false">IF(ISBLANK(A3386),"",SUMIF($A$3:$A3386,Q$2,$B$3:$B3386))</f>
        <v/>
      </c>
      <c r="R3386" s="0" t="str">
        <f aca="false">IF(ISBLANK(A3386),"",SUMIF($A$3:$A3386,R$2,$B$3:$B3386))</f>
        <v/>
      </c>
      <c r="T3386" s="9" t="str">
        <f aca="false">IF(ISBLANK(A3386),"",IF($A3386=T$2,$C3386,T3385))</f>
        <v/>
      </c>
      <c r="U3386" s="9" t="str">
        <f aca="false">IF(ISBLANK(A3386),"",IF($A3386=U$2,$C3386,U3385))</f>
        <v/>
      </c>
      <c r="V3386" s="9" t="str">
        <f aca="false">IF(ISBLANK(A3386),"",IF($A3386=V$2,$C3386,V3385))</f>
        <v/>
      </c>
      <c r="W3386" s="9" t="str">
        <f aca="false">IF(ISBLANK(A3386),"",IF($A3386=W$2,$C3386,W3385))</f>
        <v/>
      </c>
    </row>
    <row r="3387" customFormat="false" ht="14.1" hidden="false" customHeight="false" outlineLevel="0" collapsed="false">
      <c r="H3387" s="8" t="n">
        <f aca="false">IF(ISBLANK(D3387),,LEFT(D3387,LEN(D3387)-6)*1)</f>
        <v>0</v>
      </c>
      <c r="I3387" s="9" t="str">
        <f aca="false">IF(ISBLANK(A3387),"",-B3387*C3387)</f>
        <v/>
      </c>
      <c r="J3387" s="9" t="str">
        <f aca="false">IF(ISBLANK(A3387),"",-SUM(I$3:I3387))</f>
        <v/>
      </c>
      <c r="K3387" s="9" t="str">
        <f aca="false">IF(ISBLANK(A3387),"",SUMPRODUCT(O3387:R3387,T3387:W3387)-J3387)</f>
        <v/>
      </c>
      <c r="L3387" s="5" t="str">
        <f aca="false">IF(ISBLANK(A3387),"",K3387/$M$1)</f>
        <v/>
      </c>
      <c r="M3387" s="5" t="str">
        <f aca="false">IF(ISBLANK(A3387),"",K3387/($M$1+SUM(K$3:K3386)))</f>
        <v/>
      </c>
      <c r="N3387" s="0" t="str">
        <f aca="false">IF(ISBLANK(A3387),"",IF(H3388=0,NETWORKDAYS($H$3,H3387,holiday!$B$2:$B$10),IF(DAY(H3387)&lt;DAY(H3388),NETWORKDAYS($H$3,H3387,holiday!$B$2:$B$10),0)))</f>
        <v/>
      </c>
      <c r="O3387" s="0" t="str">
        <f aca="false">IF(ISBLANK(A3387),"",SUMIF($A$3:$A3387,O$2,$B$3:$B3387))</f>
        <v/>
      </c>
      <c r="P3387" s="0" t="str">
        <f aca="false">IF(ISBLANK(A3387),"",SUMIF($A$3:$A3387,P$2,$B$3:$B3387))</f>
        <v/>
      </c>
      <c r="Q3387" s="0" t="str">
        <f aca="false">IF(ISBLANK(A3387),"",SUMIF($A$3:$A3387,Q$2,$B$3:$B3387))</f>
        <v/>
      </c>
      <c r="R3387" s="0" t="str">
        <f aca="false">IF(ISBLANK(A3387),"",SUMIF($A$3:$A3387,R$2,$B$3:$B3387))</f>
        <v/>
      </c>
      <c r="T3387" s="9" t="str">
        <f aca="false">IF(ISBLANK(A3387),"",IF($A3387=T$2,$C3387,T3386))</f>
        <v/>
      </c>
      <c r="U3387" s="9" t="str">
        <f aca="false">IF(ISBLANK(A3387),"",IF($A3387=U$2,$C3387,U3386))</f>
        <v/>
      </c>
      <c r="V3387" s="9" t="str">
        <f aca="false">IF(ISBLANK(A3387),"",IF($A3387=V$2,$C3387,V3386))</f>
        <v/>
      </c>
      <c r="W3387" s="9" t="str">
        <f aca="false">IF(ISBLANK(A3387),"",IF($A3387=W$2,$C3387,W3386))</f>
        <v/>
      </c>
    </row>
    <row r="3388" customFormat="false" ht="14.1" hidden="false" customHeight="false" outlineLevel="0" collapsed="false">
      <c r="H3388" s="8" t="n">
        <f aca="false">IF(ISBLANK(D3388),,LEFT(D3388,LEN(D3388)-6)*1)</f>
        <v>0</v>
      </c>
      <c r="I3388" s="9" t="str">
        <f aca="false">IF(ISBLANK(A3388),"",-B3388*C3388)</f>
        <v/>
      </c>
      <c r="J3388" s="9" t="str">
        <f aca="false">IF(ISBLANK(A3388),"",-SUM(I$3:I3388))</f>
        <v/>
      </c>
      <c r="K3388" s="9" t="str">
        <f aca="false">IF(ISBLANK(A3388),"",SUMPRODUCT(O3388:R3388,T3388:W3388)-J3388)</f>
        <v/>
      </c>
      <c r="L3388" s="5" t="str">
        <f aca="false">IF(ISBLANK(A3388),"",K3388/$M$1)</f>
        <v/>
      </c>
      <c r="M3388" s="5" t="str">
        <f aca="false">IF(ISBLANK(A3388),"",K3388/($M$1+SUM(K$3:K3387)))</f>
        <v/>
      </c>
      <c r="N3388" s="0" t="str">
        <f aca="false">IF(ISBLANK(A3388),"",IF(H3389=0,NETWORKDAYS($H$3,H3388,holiday!$B$2:$B$10),IF(DAY(H3388)&lt;DAY(H3389),NETWORKDAYS($H$3,H3388,holiday!$B$2:$B$10),0)))</f>
        <v/>
      </c>
      <c r="O3388" s="0" t="str">
        <f aca="false">IF(ISBLANK(A3388),"",SUMIF($A$3:$A3388,O$2,$B$3:$B3388))</f>
        <v/>
      </c>
      <c r="P3388" s="0" t="str">
        <f aca="false">IF(ISBLANK(A3388),"",SUMIF($A$3:$A3388,P$2,$B$3:$B3388))</f>
        <v/>
      </c>
      <c r="Q3388" s="0" t="str">
        <f aca="false">IF(ISBLANK(A3388),"",SUMIF($A$3:$A3388,Q$2,$B$3:$B3388))</f>
        <v/>
      </c>
      <c r="R3388" s="0" t="str">
        <f aca="false">IF(ISBLANK(A3388),"",SUMIF($A$3:$A3388,R$2,$B$3:$B3388))</f>
        <v/>
      </c>
      <c r="T3388" s="9" t="str">
        <f aca="false">IF(ISBLANK(A3388),"",IF($A3388=T$2,$C3388,T3387))</f>
        <v/>
      </c>
      <c r="U3388" s="9" t="str">
        <f aca="false">IF(ISBLANK(A3388),"",IF($A3388=U$2,$C3388,U3387))</f>
        <v/>
      </c>
      <c r="V3388" s="9" t="str">
        <f aca="false">IF(ISBLANK(A3388),"",IF($A3388=V$2,$C3388,V3387))</f>
        <v/>
      </c>
      <c r="W3388" s="9" t="str">
        <f aca="false">IF(ISBLANK(A3388),"",IF($A3388=W$2,$C3388,W3387))</f>
        <v/>
      </c>
    </row>
    <row r="3389" customFormat="false" ht="14.1" hidden="false" customHeight="false" outlineLevel="0" collapsed="false">
      <c r="H3389" s="8" t="n">
        <f aca="false">IF(ISBLANK(D3389),,LEFT(D3389,LEN(D3389)-6)*1)</f>
        <v>0</v>
      </c>
      <c r="I3389" s="9" t="str">
        <f aca="false">IF(ISBLANK(A3389),"",-B3389*C3389)</f>
        <v/>
      </c>
      <c r="J3389" s="9" t="str">
        <f aca="false">IF(ISBLANK(A3389),"",-SUM(I$3:I3389))</f>
        <v/>
      </c>
      <c r="K3389" s="9" t="str">
        <f aca="false">IF(ISBLANK(A3389),"",SUMPRODUCT(O3389:R3389,T3389:W3389)-J3389)</f>
        <v/>
      </c>
      <c r="L3389" s="5" t="str">
        <f aca="false">IF(ISBLANK(A3389),"",K3389/$M$1)</f>
        <v/>
      </c>
      <c r="M3389" s="5" t="str">
        <f aca="false">IF(ISBLANK(A3389),"",K3389/($M$1+SUM(K$3:K3388)))</f>
        <v/>
      </c>
      <c r="N3389" s="0" t="str">
        <f aca="false">IF(ISBLANK(A3389),"",IF(H3390=0,NETWORKDAYS($H$3,H3389,holiday!$B$2:$B$10),IF(DAY(H3389)&lt;DAY(H3390),NETWORKDAYS($H$3,H3389,holiday!$B$2:$B$10),0)))</f>
        <v/>
      </c>
      <c r="O3389" s="0" t="str">
        <f aca="false">IF(ISBLANK(A3389),"",SUMIF($A$3:$A3389,O$2,$B$3:$B3389))</f>
        <v/>
      </c>
      <c r="P3389" s="0" t="str">
        <f aca="false">IF(ISBLANK(A3389),"",SUMIF($A$3:$A3389,P$2,$B$3:$B3389))</f>
        <v/>
      </c>
      <c r="Q3389" s="0" t="str">
        <f aca="false">IF(ISBLANK(A3389),"",SUMIF($A$3:$A3389,Q$2,$B$3:$B3389))</f>
        <v/>
      </c>
      <c r="R3389" s="0" t="str">
        <f aca="false">IF(ISBLANK(A3389),"",SUMIF($A$3:$A3389,R$2,$B$3:$B3389))</f>
        <v/>
      </c>
      <c r="T3389" s="9" t="str">
        <f aca="false">IF(ISBLANK(A3389),"",IF($A3389=T$2,$C3389,T3388))</f>
        <v/>
      </c>
      <c r="U3389" s="9" t="str">
        <f aca="false">IF(ISBLANK(A3389),"",IF($A3389=U$2,$C3389,U3388))</f>
        <v/>
      </c>
      <c r="V3389" s="9" t="str">
        <f aca="false">IF(ISBLANK(A3389),"",IF($A3389=V$2,$C3389,V3388))</f>
        <v/>
      </c>
      <c r="W3389" s="9" t="str">
        <f aca="false">IF(ISBLANK(A3389),"",IF($A3389=W$2,$C3389,W3388))</f>
        <v/>
      </c>
    </row>
    <row r="3390" customFormat="false" ht="14.1" hidden="false" customHeight="false" outlineLevel="0" collapsed="false">
      <c r="H3390" s="8" t="n">
        <f aca="false">IF(ISBLANK(D3390),,LEFT(D3390,LEN(D3390)-6)*1)</f>
        <v>0</v>
      </c>
      <c r="I3390" s="9" t="str">
        <f aca="false">IF(ISBLANK(A3390),"",-B3390*C3390)</f>
        <v/>
      </c>
      <c r="J3390" s="9" t="str">
        <f aca="false">IF(ISBLANK(A3390),"",-SUM(I$3:I3390))</f>
        <v/>
      </c>
      <c r="K3390" s="9" t="str">
        <f aca="false">IF(ISBLANK(A3390),"",SUMPRODUCT(O3390:R3390,T3390:W3390)-J3390)</f>
        <v/>
      </c>
      <c r="L3390" s="5" t="str">
        <f aca="false">IF(ISBLANK(A3390),"",K3390/$M$1)</f>
        <v/>
      </c>
      <c r="M3390" s="5" t="str">
        <f aca="false">IF(ISBLANK(A3390),"",K3390/($M$1+SUM(K$3:K3389)))</f>
        <v/>
      </c>
      <c r="N3390" s="0" t="str">
        <f aca="false">IF(ISBLANK(A3390),"",IF(H3391=0,NETWORKDAYS($H$3,H3390,holiday!$B$2:$B$10),IF(DAY(H3390)&lt;DAY(H3391),NETWORKDAYS($H$3,H3390,holiday!$B$2:$B$10),0)))</f>
        <v/>
      </c>
      <c r="O3390" s="0" t="str">
        <f aca="false">IF(ISBLANK(A3390),"",SUMIF($A$3:$A3390,O$2,$B$3:$B3390))</f>
        <v/>
      </c>
      <c r="P3390" s="0" t="str">
        <f aca="false">IF(ISBLANK(A3390),"",SUMIF($A$3:$A3390,P$2,$B$3:$B3390))</f>
        <v/>
      </c>
      <c r="Q3390" s="0" t="str">
        <f aca="false">IF(ISBLANK(A3390),"",SUMIF($A$3:$A3390,Q$2,$B$3:$B3390))</f>
        <v/>
      </c>
      <c r="R3390" s="0" t="str">
        <f aca="false">IF(ISBLANK(A3390),"",SUMIF($A$3:$A3390,R$2,$B$3:$B3390))</f>
        <v/>
      </c>
      <c r="T3390" s="9" t="str">
        <f aca="false">IF(ISBLANK(A3390),"",IF($A3390=T$2,$C3390,T3389))</f>
        <v/>
      </c>
      <c r="U3390" s="9" t="str">
        <f aca="false">IF(ISBLANK(A3390),"",IF($A3390=U$2,$C3390,U3389))</f>
        <v/>
      </c>
      <c r="V3390" s="9" t="str">
        <f aca="false">IF(ISBLANK(A3390),"",IF($A3390=V$2,$C3390,V3389))</f>
        <v/>
      </c>
      <c r="W3390" s="9" t="str">
        <f aca="false">IF(ISBLANK(A3390),"",IF($A3390=W$2,$C3390,W3389))</f>
        <v/>
      </c>
    </row>
    <row r="3391" customFormat="false" ht="14.1" hidden="false" customHeight="false" outlineLevel="0" collapsed="false">
      <c r="H3391" s="8" t="n">
        <f aca="false">IF(ISBLANK(D3391),,LEFT(D3391,LEN(D3391)-6)*1)</f>
        <v>0</v>
      </c>
      <c r="I3391" s="9" t="str">
        <f aca="false">IF(ISBLANK(A3391),"",-B3391*C3391)</f>
        <v/>
      </c>
      <c r="J3391" s="9" t="str">
        <f aca="false">IF(ISBLANK(A3391),"",-SUM(I$3:I3391))</f>
        <v/>
      </c>
      <c r="K3391" s="9" t="str">
        <f aca="false">IF(ISBLANK(A3391),"",SUMPRODUCT(O3391:R3391,T3391:W3391)-J3391)</f>
        <v/>
      </c>
      <c r="L3391" s="5" t="str">
        <f aca="false">IF(ISBLANK(A3391),"",K3391/$M$1)</f>
        <v/>
      </c>
      <c r="M3391" s="5" t="str">
        <f aca="false">IF(ISBLANK(A3391),"",K3391/($M$1+SUM(K$3:K3390)))</f>
        <v/>
      </c>
      <c r="N3391" s="0" t="str">
        <f aca="false">IF(ISBLANK(A3391),"",IF(H3392=0,NETWORKDAYS($H$3,H3391,holiday!$B$2:$B$10),IF(DAY(H3391)&lt;DAY(H3392),NETWORKDAYS($H$3,H3391,holiday!$B$2:$B$10),0)))</f>
        <v/>
      </c>
      <c r="O3391" s="0" t="str">
        <f aca="false">IF(ISBLANK(A3391),"",SUMIF($A$3:$A3391,O$2,$B$3:$B3391))</f>
        <v/>
      </c>
      <c r="P3391" s="0" t="str">
        <f aca="false">IF(ISBLANK(A3391),"",SUMIF($A$3:$A3391,P$2,$B$3:$B3391))</f>
        <v/>
      </c>
      <c r="Q3391" s="0" t="str">
        <f aca="false">IF(ISBLANK(A3391),"",SUMIF($A$3:$A3391,Q$2,$B$3:$B3391))</f>
        <v/>
      </c>
      <c r="R3391" s="0" t="str">
        <f aca="false">IF(ISBLANK(A3391),"",SUMIF($A$3:$A3391,R$2,$B$3:$B3391))</f>
        <v/>
      </c>
      <c r="T3391" s="9" t="str">
        <f aca="false">IF(ISBLANK(A3391),"",IF($A3391=T$2,$C3391,T3390))</f>
        <v/>
      </c>
      <c r="U3391" s="9" t="str">
        <f aca="false">IF(ISBLANK(A3391),"",IF($A3391=U$2,$C3391,U3390))</f>
        <v/>
      </c>
      <c r="V3391" s="9" t="str">
        <f aca="false">IF(ISBLANK(A3391),"",IF($A3391=V$2,$C3391,V3390))</f>
        <v/>
      </c>
      <c r="W3391" s="9" t="str">
        <f aca="false">IF(ISBLANK(A3391),"",IF($A3391=W$2,$C3391,W3390))</f>
        <v/>
      </c>
    </row>
    <row r="3392" customFormat="false" ht="14.1" hidden="false" customHeight="false" outlineLevel="0" collapsed="false">
      <c r="H3392" s="8" t="n">
        <f aca="false">IF(ISBLANK(D3392),,LEFT(D3392,LEN(D3392)-6)*1)</f>
        <v>0</v>
      </c>
      <c r="I3392" s="9" t="str">
        <f aca="false">IF(ISBLANK(A3392),"",-B3392*C3392)</f>
        <v/>
      </c>
      <c r="J3392" s="9" t="str">
        <f aca="false">IF(ISBLANK(A3392),"",-SUM(I$3:I3392))</f>
        <v/>
      </c>
      <c r="K3392" s="9" t="str">
        <f aca="false">IF(ISBLANK(A3392),"",SUMPRODUCT(O3392:R3392,T3392:W3392)-J3392)</f>
        <v/>
      </c>
      <c r="L3392" s="5" t="str">
        <f aca="false">IF(ISBLANK(A3392),"",K3392/$M$1)</f>
        <v/>
      </c>
      <c r="M3392" s="5" t="str">
        <f aca="false">IF(ISBLANK(A3392),"",K3392/($M$1+SUM(K$3:K3391)))</f>
        <v/>
      </c>
      <c r="N3392" s="0" t="str">
        <f aca="false">IF(ISBLANK(A3392),"",IF(H3393=0,NETWORKDAYS($H$3,H3392,holiday!$B$2:$B$10),IF(DAY(H3392)&lt;DAY(H3393),NETWORKDAYS($H$3,H3392,holiday!$B$2:$B$10),0)))</f>
        <v/>
      </c>
      <c r="O3392" s="0" t="str">
        <f aca="false">IF(ISBLANK(A3392),"",SUMIF($A$3:$A3392,O$2,$B$3:$B3392))</f>
        <v/>
      </c>
      <c r="P3392" s="0" t="str">
        <f aca="false">IF(ISBLANK(A3392),"",SUMIF($A$3:$A3392,P$2,$B$3:$B3392))</f>
        <v/>
      </c>
      <c r="Q3392" s="0" t="str">
        <f aca="false">IF(ISBLANK(A3392),"",SUMIF($A$3:$A3392,Q$2,$B$3:$B3392))</f>
        <v/>
      </c>
      <c r="R3392" s="0" t="str">
        <f aca="false">IF(ISBLANK(A3392),"",SUMIF($A$3:$A3392,R$2,$B$3:$B3392))</f>
        <v/>
      </c>
      <c r="T3392" s="9" t="str">
        <f aca="false">IF(ISBLANK(A3392),"",IF($A3392=T$2,$C3392,T3391))</f>
        <v/>
      </c>
      <c r="U3392" s="9" t="str">
        <f aca="false">IF(ISBLANK(A3392),"",IF($A3392=U$2,$C3392,U3391))</f>
        <v/>
      </c>
      <c r="V3392" s="9" t="str">
        <f aca="false">IF(ISBLANK(A3392),"",IF($A3392=V$2,$C3392,V3391))</f>
        <v/>
      </c>
      <c r="W3392" s="9" t="str">
        <f aca="false">IF(ISBLANK(A3392),"",IF($A3392=W$2,$C3392,W3391))</f>
        <v/>
      </c>
    </row>
    <row r="3393" customFormat="false" ht="14.1" hidden="false" customHeight="false" outlineLevel="0" collapsed="false">
      <c r="H3393" s="8" t="n">
        <f aca="false">IF(ISBLANK(D3393),,LEFT(D3393,LEN(D3393)-6)*1)</f>
        <v>0</v>
      </c>
      <c r="I3393" s="9" t="str">
        <f aca="false">IF(ISBLANK(A3393),"",-B3393*C3393)</f>
        <v/>
      </c>
      <c r="J3393" s="9" t="str">
        <f aca="false">IF(ISBLANK(A3393),"",-SUM(I$3:I3393))</f>
        <v/>
      </c>
      <c r="K3393" s="9" t="str">
        <f aca="false">IF(ISBLANK(A3393),"",SUMPRODUCT(O3393:R3393,T3393:W3393)-J3393)</f>
        <v/>
      </c>
      <c r="L3393" s="5" t="str">
        <f aca="false">IF(ISBLANK(A3393),"",K3393/$M$1)</f>
        <v/>
      </c>
      <c r="M3393" s="5" t="str">
        <f aca="false">IF(ISBLANK(A3393),"",K3393/($M$1+SUM(K$3:K3392)))</f>
        <v/>
      </c>
      <c r="N3393" s="0" t="str">
        <f aca="false">IF(ISBLANK(A3393),"",IF(H3394=0,NETWORKDAYS($H$3,H3393,holiday!$B$2:$B$10),IF(DAY(H3393)&lt;DAY(H3394),NETWORKDAYS($H$3,H3393,holiday!$B$2:$B$10),0)))</f>
        <v/>
      </c>
      <c r="O3393" s="0" t="str">
        <f aca="false">IF(ISBLANK(A3393),"",SUMIF($A$3:$A3393,O$2,$B$3:$B3393))</f>
        <v/>
      </c>
      <c r="P3393" s="0" t="str">
        <f aca="false">IF(ISBLANK(A3393),"",SUMIF($A$3:$A3393,P$2,$B$3:$B3393))</f>
        <v/>
      </c>
      <c r="Q3393" s="0" t="str">
        <f aca="false">IF(ISBLANK(A3393),"",SUMIF($A$3:$A3393,Q$2,$B$3:$B3393))</f>
        <v/>
      </c>
      <c r="R3393" s="0" t="str">
        <f aca="false">IF(ISBLANK(A3393),"",SUMIF($A$3:$A3393,R$2,$B$3:$B3393))</f>
        <v/>
      </c>
      <c r="T3393" s="9" t="str">
        <f aca="false">IF(ISBLANK(A3393),"",IF($A3393=T$2,$C3393,T3392))</f>
        <v/>
      </c>
      <c r="U3393" s="9" t="str">
        <f aca="false">IF(ISBLANK(A3393),"",IF($A3393=U$2,$C3393,U3392))</f>
        <v/>
      </c>
      <c r="V3393" s="9" t="str">
        <f aca="false">IF(ISBLANK(A3393),"",IF($A3393=V$2,$C3393,V3392))</f>
        <v/>
      </c>
      <c r="W3393" s="9" t="str">
        <f aca="false">IF(ISBLANK(A3393),"",IF($A3393=W$2,$C3393,W3392))</f>
        <v/>
      </c>
    </row>
    <row r="3394" customFormat="false" ht="14.1" hidden="false" customHeight="false" outlineLevel="0" collapsed="false">
      <c r="H3394" s="8" t="n">
        <f aca="false">IF(ISBLANK(D3394),,LEFT(D3394,LEN(D3394)-6)*1)</f>
        <v>0</v>
      </c>
      <c r="I3394" s="9" t="str">
        <f aca="false">IF(ISBLANK(A3394),"",-B3394*C3394)</f>
        <v/>
      </c>
      <c r="J3394" s="9" t="str">
        <f aca="false">IF(ISBLANK(A3394),"",-SUM(I$3:I3394))</f>
        <v/>
      </c>
      <c r="K3394" s="9" t="str">
        <f aca="false">IF(ISBLANK(A3394),"",SUMPRODUCT(O3394:R3394,T3394:W3394)-J3394)</f>
        <v/>
      </c>
      <c r="L3394" s="5" t="str">
        <f aca="false">IF(ISBLANK(A3394),"",K3394/$M$1)</f>
        <v/>
      </c>
      <c r="M3394" s="5" t="str">
        <f aca="false">IF(ISBLANK(A3394),"",K3394/($M$1+SUM(K$3:K3393)))</f>
        <v/>
      </c>
      <c r="N3394" s="0" t="str">
        <f aca="false">IF(ISBLANK(A3394),"",IF(H3395=0,NETWORKDAYS($H$3,H3394,holiday!$B$2:$B$10),IF(DAY(H3394)&lt;DAY(H3395),NETWORKDAYS($H$3,H3394,holiday!$B$2:$B$10),0)))</f>
        <v/>
      </c>
      <c r="O3394" s="0" t="str">
        <f aca="false">IF(ISBLANK(A3394),"",SUMIF($A$3:$A3394,O$2,$B$3:$B3394))</f>
        <v/>
      </c>
      <c r="P3394" s="0" t="str">
        <f aca="false">IF(ISBLANK(A3394),"",SUMIF($A$3:$A3394,P$2,$B$3:$B3394))</f>
        <v/>
      </c>
      <c r="Q3394" s="0" t="str">
        <f aca="false">IF(ISBLANK(A3394),"",SUMIF($A$3:$A3394,Q$2,$B$3:$B3394))</f>
        <v/>
      </c>
      <c r="R3394" s="0" t="str">
        <f aca="false">IF(ISBLANK(A3394),"",SUMIF($A$3:$A3394,R$2,$B$3:$B3394))</f>
        <v/>
      </c>
      <c r="T3394" s="9" t="str">
        <f aca="false">IF(ISBLANK(A3394),"",IF($A3394=T$2,$C3394,T3393))</f>
        <v/>
      </c>
      <c r="U3394" s="9" t="str">
        <f aca="false">IF(ISBLANK(A3394),"",IF($A3394=U$2,$C3394,U3393))</f>
        <v/>
      </c>
      <c r="V3394" s="9" t="str">
        <f aca="false">IF(ISBLANK(A3394),"",IF($A3394=V$2,$C3394,V3393))</f>
        <v/>
      </c>
      <c r="W3394" s="9" t="str">
        <f aca="false">IF(ISBLANK(A3394),"",IF($A3394=W$2,$C3394,W3393))</f>
        <v/>
      </c>
    </row>
    <row r="3395" customFormat="false" ht="14.1" hidden="false" customHeight="false" outlineLevel="0" collapsed="false">
      <c r="H3395" s="8" t="n">
        <f aca="false">IF(ISBLANK(D3395),,LEFT(D3395,LEN(D3395)-6)*1)</f>
        <v>0</v>
      </c>
      <c r="I3395" s="9" t="str">
        <f aca="false">IF(ISBLANK(A3395),"",-B3395*C3395)</f>
        <v/>
      </c>
      <c r="J3395" s="9" t="str">
        <f aca="false">IF(ISBLANK(A3395),"",-SUM(I$3:I3395))</f>
        <v/>
      </c>
      <c r="K3395" s="9" t="str">
        <f aca="false">IF(ISBLANK(A3395),"",SUMPRODUCT(O3395:R3395,T3395:W3395)-J3395)</f>
        <v/>
      </c>
      <c r="L3395" s="5" t="str">
        <f aca="false">IF(ISBLANK(A3395),"",K3395/$M$1)</f>
        <v/>
      </c>
      <c r="M3395" s="5" t="str">
        <f aca="false">IF(ISBLANK(A3395),"",K3395/($M$1+SUM(K$3:K3394)))</f>
        <v/>
      </c>
      <c r="N3395" s="0" t="str">
        <f aca="false">IF(ISBLANK(A3395),"",IF(H3396=0,NETWORKDAYS($H$3,H3395,holiday!$B$2:$B$10),IF(DAY(H3395)&lt;DAY(H3396),NETWORKDAYS($H$3,H3395,holiday!$B$2:$B$10),0)))</f>
        <v/>
      </c>
      <c r="O3395" s="0" t="str">
        <f aca="false">IF(ISBLANK(A3395),"",SUMIF($A$3:$A3395,O$2,$B$3:$B3395))</f>
        <v/>
      </c>
      <c r="P3395" s="0" t="str">
        <f aca="false">IF(ISBLANK(A3395),"",SUMIF($A$3:$A3395,P$2,$B$3:$B3395))</f>
        <v/>
      </c>
      <c r="Q3395" s="0" t="str">
        <f aca="false">IF(ISBLANK(A3395),"",SUMIF($A$3:$A3395,Q$2,$B$3:$B3395))</f>
        <v/>
      </c>
      <c r="R3395" s="0" t="str">
        <f aca="false">IF(ISBLANK(A3395),"",SUMIF($A$3:$A3395,R$2,$B$3:$B3395))</f>
        <v/>
      </c>
      <c r="T3395" s="9" t="str">
        <f aca="false">IF(ISBLANK(A3395),"",IF($A3395=T$2,$C3395,T3394))</f>
        <v/>
      </c>
      <c r="U3395" s="9" t="str">
        <f aca="false">IF(ISBLANK(A3395),"",IF($A3395=U$2,$C3395,U3394))</f>
        <v/>
      </c>
      <c r="V3395" s="9" t="str">
        <f aca="false">IF(ISBLANK(A3395),"",IF($A3395=V$2,$C3395,V3394))</f>
        <v/>
      </c>
      <c r="W3395" s="9" t="str">
        <f aca="false">IF(ISBLANK(A3395),"",IF($A3395=W$2,$C3395,W3394))</f>
        <v/>
      </c>
    </row>
    <row r="3396" customFormat="false" ht="14.1" hidden="false" customHeight="false" outlineLevel="0" collapsed="false">
      <c r="H3396" s="8" t="n">
        <f aca="false">IF(ISBLANK(D3396),,LEFT(D3396,LEN(D3396)-6)*1)</f>
        <v>0</v>
      </c>
      <c r="I3396" s="9" t="str">
        <f aca="false">IF(ISBLANK(A3396),"",-B3396*C3396)</f>
        <v/>
      </c>
      <c r="J3396" s="9" t="str">
        <f aca="false">IF(ISBLANK(A3396),"",-SUM(I$3:I3396))</f>
        <v/>
      </c>
      <c r="K3396" s="9" t="str">
        <f aca="false">IF(ISBLANK(A3396),"",SUMPRODUCT(O3396:R3396,T3396:W3396)-J3396)</f>
        <v/>
      </c>
      <c r="L3396" s="5" t="str">
        <f aca="false">IF(ISBLANK(A3396),"",K3396/$M$1)</f>
        <v/>
      </c>
      <c r="M3396" s="5" t="str">
        <f aca="false">IF(ISBLANK(A3396),"",K3396/($M$1+SUM(K$3:K3395)))</f>
        <v/>
      </c>
      <c r="N3396" s="0" t="str">
        <f aca="false">IF(ISBLANK(A3396),"",IF(H3397=0,NETWORKDAYS($H$3,H3396,holiday!$B$2:$B$10),IF(DAY(H3396)&lt;DAY(H3397),NETWORKDAYS($H$3,H3396,holiday!$B$2:$B$10),0)))</f>
        <v/>
      </c>
      <c r="O3396" s="0" t="str">
        <f aca="false">IF(ISBLANK(A3396),"",SUMIF($A$3:$A3396,O$2,$B$3:$B3396))</f>
        <v/>
      </c>
      <c r="P3396" s="0" t="str">
        <f aca="false">IF(ISBLANK(A3396),"",SUMIF($A$3:$A3396,P$2,$B$3:$B3396))</f>
        <v/>
      </c>
      <c r="Q3396" s="0" t="str">
        <f aca="false">IF(ISBLANK(A3396),"",SUMIF($A$3:$A3396,Q$2,$B$3:$B3396))</f>
        <v/>
      </c>
      <c r="R3396" s="0" t="str">
        <f aca="false">IF(ISBLANK(A3396),"",SUMIF($A$3:$A3396,R$2,$B$3:$B3396))</f>
        <v/>
      </c>
      <c r="T3396" s="9" t="str">
        <f aca="false">IF(ISBLANK(A3396),"",IF($A3396=T$2,$C3396,T3395))</f>
        <v/>
      </c>
      <c r="U3396" s="9" t="str">
        <f aca="false">IF(ISBLANK(A3396),"",IF($A3396=U$2,$C3396,U3395))</f>
        <v/>
      </c>
      <c r="V3396" s="9" t="str">
        <f aca="false">IF(ISBLANK(A3396),"",IF($A3396=V$2,$C3396,V3395))</f>
        <v/>
      </c>
      <c r="W3396" s="9" t="str">
        <f aca="false">IF(ISBLANK(A3396),"",IF($A3396=W$2,$C3396,W3395))</f>
        <v/>
      </c>
    </row>
    <row r="3397" customFormat="false" ht="14.1" hidden="false" customHeight="false" outlineLevel="0" collapsed="false">
      <c r="H3397" s="8" t="n">
        <f aca="false">IF(ISBLANK(D3397),,LEFT(D3397,LEN(D3397)-6)*1)</f>
        <v>0</v>
      </c>
      <c r="I3397" s="9" t="str">
        <f aca="false">IF(ISBLANK(A3397),"",-B3397*C3397)</f>
        <v/>
      </c>
      <c r="J3397" s="9" t="str">
        <f aca="false">IF(ISBLANK(A3397),"",-SUM(I$3:I3397))</f>
        <v/>
      </c>
      <c r="K3397" s="9" t="str">
        <f aca="false">IF(ISBLANK(A3397),"",SUMPRODUCT(O3397:R3397,T3397:W3397)-J3397)</f>
        <v/>
      </c>
      <c r="L3397" s="5" t="str">
        <f aca="false">IF(ISBLANK(A3397),"",K3397/$M$1)</f>
        <v/>
      </c>
      <c r="M3397" s="5" t="str">
        <f aca="false">IF(ISBLANK(A3397),"",K3397/($M$1+SUM(K$3:K3396)))</f>
        <v/>
      </c>
      <c r="N3397" s="0" t="str">
        <f aca="false">IF(ISBLANK(A3397),"",IF(H3398=0,NETWORKDAYS($H$3,H3397,holiday!$B$2:$B$10),IF(DAY(H3397)&lt;DAY(H3398),NETWORKDAYS($H$3,H3397,holiday!$B$2:$B$10),0)))</f>
        <v/>
      </c>
      <c r="O3397" s="0" t="str">
        <f aca="false">IF(ISBLANK(A3397),"",SUMIF($A$3:$A3397,O$2,$B$3:$B3397))</f>
        <v/>
      </c>
      <c r="P3397" s="0" t="str">
        <f aca="false">IF(ISBLANK(A3397),"",SUMIF($A$3:$A3397,P$2,$B$3:$B3397))</f>
        <v/>
      </c>
      <c r="Q3397" s="0" t="str">
        <f aca="false">IF(ISBLANK(A3397),"",SUMIF($A$3:$A3397,Q$2,$B$3:$B3397))</f>
        <v/>
      </c>
      <c r="R3397" s="0" t="str">
        <f aca="false">IF(ISBLANK(A3397),"",SUMIF($A$3:$A3397,R$2,$B$3:$B3397))</f>
        <v/>
      </c>
      <c r="T3397" s="9" t="str">
        <f aca="false">IF(ISBLANK(A3397),"",IF($A3397=T$2,$C3397,T3396))</f>
        <v/>
      </c>
      <c r="U3397" s="9" t="str">
        <f aca="false">IF(ISBLANK(A3397),"",IF($A3397=U$2,$C3397,U3396))</f>
        <v/>
      </c>
      <c r="V3397" s="9" t="str">
        <f aca="false">IF(ISBLANK(A3397),"",IF($A3397=V$2,$C3397,V3396))</f>
        <v/>
      </c>
      <c r="W3397" s="9" t="str">
        <f aca="false">IF(ISBLANK(A3397),"",IF($A3397=W$2,$C3397,W3396))</f>
        <v/>
      </c>
    </row>
    <row r="3398" customFormat="false" ht="14.1" hidden="false" customHeight="false" outlineLevel="0" collapsed="false">
      <c r="H3398" s="8" t="n">
        <f aca="false">IF(ISBLANK(D3398),,LEFT(D3398,LEN(D3398)-6)*1)</f>
        <v>0</v>
      </c>
      <c r="I3398" s="9" t="str">
        <f aca="false">IF(ISBLANK(A3398),"",-B3398*C3398)</f>
        <v/>
      </c>
      <c r="J3398" s="9" t="str">
        <f aca="false">IF(ISBLANK(A3398),"",-SUM(I$3:I3398))</f>
        <v/>
      </c>
      <c r="K3398" s="9" t="str">
        <f aca="false">IF(ISBLANK(A3398),"",SUMPRODUCT(O3398:R3398,T3398:W3398)-J3398)</f>
        <v/>
      </c>
      <c r="L3398" s="5" t="str">
        <f aca="false">IF(ISBLANK(A3398),"",K3398/$M$1)</f>
        <v/>
      </c>
      <c r="M3398" s="5" t="str">
        <f aca="false">IF(ISBLANK(A3398),"",K3398/($M$1+SUM(K$3:K3397)))</f>
        <v/>
      </c>
      <c r="N3398" s="0" t="str">
        <f aca="false">IF(ISBLANK(A3398),"",IF(H3399=0,NETWORKDAYS($H$3,H3398,holiday!$B$2:$B$10),IF(DAY(H3398)&lt;DAY(H3399),NETWORKDAYS($H$3,H3398,holiday!$B$2:$B$10),0)))</f>
        <v/>
      </c>
      <c r="O3398" s="0" t="str">
        <f aca="false">IF(ISBLANK(A3398),"",SUMIF($A$3:$A3398,O$2,$B$3:$B3398))</f>
        <v/>
      </c>
      <c r="P3398" s="0" t="str">
        <f aca="false">IF(ISBLANK(A3398),"",SUMIF($A$3:$A3398,P$2,$B$3:$B3398))</f>
        <v/>
      </c>
      <c r="Q3398" s="0" t="str">
        <f aca="false">IF(ISBLANK(A3398),"",SUMIF($A$3:$A3398,Q$2,$B$3:$B3398))</f>
        <v/>
      </c>
      <c r="R3398" s="0" t="str">
        <f aca="false">IF(ISBLANK(A3398),"",SUMIF($A$3:$A3398,R$2,$B$3:$B3398))</f>
        <v/>
      </c>
      <c r="T3398" s="9" t="str">
        <f aca="false">IF(ISBLANK(A3398),"",IF($A3398=T$2,$C3398,T3397))</f>
        <v/>
      </c>
      <c r="U3398" s="9" t="str">
        <f aca="false">IF(ISBLANK(A3398),"",IF($A3398=U$2,$C3398,U3397))</f>
        <v/>
      </c>
      <c r="V3398" s="9" t="str">
        <f aca="false">IF(ISBLANK(A3398),"",IF($A3398=V$2,$C3398,V3397))</f>
        <v/>
      </c>
      <c r="W3398" s="9" t="str">
        <f aca="false">IF(ISBLANK(A3398),"",IF($A3398=W$2,$C3398,W3397))</f>
        <v/>
      </c>
    </row>
    <row r="3399" customFormat="false" ht="14.1" hidden="false" customHeight="false" outlineLevel="0" collapsed="false">
      <c r="H3399" s="8" t="n">
        <f aca="false">IF(ISBLANK(D3399),,LEFT(D3399,LEN(D3399)-6)*1)</f>
        <v>0</v>
      </c>
      <c r="I3399" s="9" t="str">
        <f aca="false">IF(ISBLANK(A3399),"",-B3399*C3399)</f>
        <v/>
      </c>
      <c r="J3399" s="9" t="str">
        <f aca="false">IF(ISBLANK(A3399),"",-SUM(I$3:I3399))</f>
        <v/>
      </c>
      <c r="K3399" s="9" t="str">
        <f aca="false">IF(ISBLANK(A3399),"",SUMPRODUCT(O3399:R3399,T3399:W3399)-J3399)</f>
        <v/>
      </c>
      <c r="L3399" s="5" t="str">
        <f aca="false">IF(ISBLANK(A3399),"",K3399/$M$1)</f>
        <v/>
      </c>
      <c r="M3399" s="5" t="str">
        <f aca="false">IF(ISBLANK(A3399),"",K3399/($M$1+SUM(K$3:K3398)))</f>
        <v/>
      </c>
      <c r="N3399" s="0" t="str">
        <f aca="false">IF(ISBLANK(A3399),"",IF(H3400=0,NETWORKDAYS($H$3,H3399,holiday!$B$2:$B$10),IF(DAY(H3399)&lt;DAY(H3400),NETWORKDAYS($H$3,H3399,holiday!$B$2:$B$10),0)))</f>
        <v/>
      </c>
      <c r="O3399" s="0" t="str">
        <f aca="false">IF(ISBLANK(A3399),"",SUMIF($A$3:$A3399,O$2,$B$3:$B3399))</f>
        <v/>
      </c>
      <c r="P3399" s="0" t="str">
        <f aca="false">IF(ISBLANK(A3399),"",SUMIF($A$3:$A3399,P$2,$B$3:$B3399))</f>
        <v/>
      </c>
      <c r="Q3399" s="0" t="str">
        <f aca="false">IF(ISBLANK(A3399),"",SUMIF($A$3:$A3399,Q$2,$B$3:$B3399))</f>
        <v/>
      </c>
      <c r="R3399" s="0" t="str">
        <f aca="false">IF(ISBLANK(A3399),"",SUMIF($A$3:$A3399,R$2,$B$3:$B3399))</f>
        <v/>
      </c>
      <c r="T3399" s="9" t="str">
        <f aca="false">IF(ISBLANK(A3399),"",IF($A3399=T$2,$C3399,T3398))</f>
        <v/>
      </c>
      <c r="U3399" s="9" t="str">
        <f aca="false">IF(ISBLANK(A3399),"",IF($A3399=U$2,$C3399,U3398))</f>
        <v/>
      </c>
      <c r="V3399" s="9" t="str">
        <f aca="false">IF(ISBLANK(A3399),"",IF($A3399=V$2,$C3399,V3398))</f>
        <v/>
      </c>
      <c r="W3399" s="9" t="str">
        <f aca="false">IF(ISBLANK(A3399),"",IF($A3399=W$2,$C3399,W3398))</f>
        <v/>
      </c>
    </row>
    <row r="3400" customFormat="false" ht="14.1" hidden="false" customHeight="false" outlineLevel="0" collapsed="false">
      <c r="H3400" s="8" t="n">
        <f aca="false">IF(ISBLANK(D3400),,LEFT(D3400,LEN(D3400)-6)*1)</f>
        <v>0</v>
      </c>
      <c r="I3400" s="9" t="str">
        <f aca="false">IF(ISBLANK(A3400),"",-B3400*C3400)</f>
        <v/>
      </c>
      <c r="J3400" s="9" t="str">
        <f aca="false">IF(ISBLANK(A3400),"",-SUM(I$3:I3400))</f>
        <v/>
      </c>
      <c r="K3400" s="9" t="str">
        <f aca="false">IF(ISBLANK(A3400),"",SUMPRODUCT(O3400:R3400,T3400:W3400)-J3400)</f>
        <v/>
      </c>
      <c r="L3400" s="5" t="str">
        <f aca="false">IF(ISBLANK(A3400),"",K3400/$M$1)</f>
        <v/>
      </c>
      <c r="M3400" s="5" t="str">
        <f aca="false">IF(ISBLANK(A3400),"",K3400/($M$1+SUM(K$3:K3399)))</f>
        <v/>
      </c>
      <c r="N3400" s="0" t="str">
        <f aca="false">IF(ISBLANK(A3400),"",IF(H3401=0,NETWORKDAYS($H$3,H3400,holiday!$B$2:$B$10),IF(DAY(H3400)&lt;DAY(H3401),NETWORKDAYS($H$3,H3400,holiday!$B$2:$B$10),0)))</f>
        <v/>
      </c>
      <c r="O3400" s="0" t="str">
        <f aca="false">IF(ISBLANK(A3400),"",SUMIF($A$3:$A3400,O$2,$B$3:$B3400))</f>
        <v/>
      </c>
      <c r="P3400" s="0" t="str">
        <f aca="false">IF(ISBLANK(A3400),"",SUMIF($A$3:$A3400,P$2,$B$3:$B3400))</f>
        <v/>
      </c>
      <c r="Q3400" s="0" t="str">
        <f aca="false">IF(ISBLANK(A3400),"",SUMIF($A$3:$A3400,Q$2,$B$3:$B3400))</f>
        <v/>
      </c>
      <c r="R3400" s="0" t="str">
        <f aca="false">IF(ISBLANK(A3400),"",SUMIF($A$3:$A3400,R$2,$B$3:$B3400))</f>
        <v/>
      </c>
      <c r="T3400" s="9" t="str">
        <f aca="false">IF(ISBLANK(A3400),"",IF($A3400=T$2,$C3400,T3399))</f>
        <v/>
      </c>
      <c r="U3400" s="9" t="str">
        <f aca="false">IF(ISBLANK(A3400),"",IF($A3400=U$2,$C3400,U3399))</f>
        <v/>
      </c>
      <c r="V3400" s="9" t="str">
        <f aca="false">IF(ISBLANK(A3400),"",IF($A3400=V$2,$C3400,V3399))</f>
        <v/>
      </c>
      <c r="W3400" s="9" t="str">
        <f aca="false">IF(ISBLANK(A3400),"",IF($A3400=W$2,$C3400,W3399))</f>
        <v/>
      </c>
    </row>
    <row r="3401" customFormat="false" ht="14.1" hidden="false" customHeight="false" outlineLevel="0" collapsed="false">
      <c r="H3401" s="8" t="n">
        <f aca="false">IF(ISBLANK(D3401),,LEFT(D3401,LEN(D3401)-6)*1)</f>
        <v>0</v>
      </c>
      <c r="I3401" s="9" t="str">
        <f aca="false">IF(ISBLANK(A3401),"",-B3401*C3401)</f>
        <v/>
      </c>
      <c r="J3401" s="9" t="str">
        <f aca="false">IF(ISBLANK(A3401),"",-SUM(I$3:I3401))</f>
        <v/>
      </c>
      <c r="K3401" s="9" t="str">
        <f aca="false">IF(ISBLANK(A3401),"",SUMPRODUCT(O3401:R3401,T3401:W3401)-J3401)</f>
        <v/>
      </c>
      <c r="L3401" s="5" t="str">
        <f aca="false">IF(ISBLANK(A3401),"",K3401/$M$1)</f>
        <v/>
      </c>
      <c r="M3401" s="5" t="str">
        <f aca="false">IF(ISBLANK(A3401),"",K3401/($M$1+SUM(K$3:K3400)))</f>
        <v/>
      </c>
      <c r="N3401" s="0" t="str">
        <f aca="false">IF(ISBLANK(A3401),"",IF(H3402=0,NETWORKDAYS($H$3,H3401,holiday!$B$2:$B$10),IF(DAY(H3401)&lt;DAY(H3402),NETWORKDAYS($H$3,H3401,holiday!$B$2:$B$10),0)))</f>
        <v/>
      </c>
      <c r="O3401" s="0" t="str">
        <f aca="false">IF(ISBLANK(A3401),"",SUMIF($A$3:$A3401,O$2,$B$3:$B3401))</f>
        <v/>
      </c>
      <c r="P3401" s="0" t="str">
        <f aca="false">IF(ISBLANK(A3401),"",SUMIF($A$3:$A3401,P$2,$B$3:$B3401))</f>
        <v/>
      </c>
      <c r="Q3401" s="0" t="str">
        <f aca="false">IF(ISBLANK(A3401),"",SUMIF($A$3:$A3401,Q$2,$B$3:$B3401))</f>
        <v/>
      </c>
      <c r="R3401" s="0" t="str">
        <f aca="false">IF(ISBLANK(A3401),"",SUMIF($A$3:$A3401,R$2,$B$3:$B3401))</f>
        <v/>
      </c>
      <c r="T3401" s="9" t="str">
        <f aca="false">IF(ISBLANK(A3401),"",IF($A3401=T$2,$C3401,T3400))</f>
        <v/>
      </c>
      <c r="U3401" s="9" t="str">
        <f aca="false">IF(ISBLANK(A3401),"",IF($A3401=U$2,$C3401,U3400))</f>
        <v/>
      </c>
      <c r="V3401" s="9" t="str">
        <f aca="false">IF(ISBLANK(A3401),"",IF($A3401=V$2,$C3401,V3400))</f>
        <v/>
      </c>
      <c r="W3401" s="9" t="str">
        <f aca="false">IF(ISBLANK(A3401),"",IF($A3401=W$2,$C3401,W3400))</f>
        <v/>
      </c>
    </row>
    <row r="3402" customFormat="false" ht="14.1" hidden="false" customHeight="false" outlineLevel="0" collapsed="false">
      <c r="H3402" s="8" t="n">
        <f aca="false">IF(ISBLANK(D3402),,LEFT(D3402,LEN(D3402)-6)*1)</f>
        <v>0</v>
      </c>
      <c r="I3402" s="9" t="str">
        <f aca="false">IF(ISBLANK(A3402),"",-B3402*C3402)</f>
        <v/>
      </c>
      <c r="J3402" s="9" t="str">
        <f aca="false">IF(ISBLANK(A3402),"",-SUM(I$3:I3402))</f>
        <v/>
      </c>
      <c r="K3402" s="9" t="str">
        <f aca="false">IF(ISBLANK(A3402),"",SUMPRODUCT(O3402:R3402,T3402:W3402)-J3402)</f>
        <v/>
      </c>
      <c r="L3402" s="5" t="str">
        <f aca="false">IF(ISBLANK(A3402),"",K3402/$M$1)</f>
        <v/>
      </c>
      <c r="M3402" s="5" t="str">
        <f aca="false">IF(ISBLANK(A3402),"",K3402/($M$1+SUM(K$3:K3401)))</f>
        <v/>
      </c>
      <c r="N3402" s="0" t="str">
        <f aca="false">IF(ISBLANK(A3402),"",IF(H3403=0,NETWORKDAYS($H$3,H3402,holiday!$B$2:$B$10),IF(DAY(H3402)&lt;DAY(H3403),NETWORKDAYS($H$3,H3402,holiday!$B$2:$B$10),0)))</f>
        <v/>
      </c>
      <c r="O3402" s="0" t="str">
        <f aca="false">IF(ISBLANK(A3402),"",SUMIF($A$3:$A3402,O$2,$B$3:$B3402))</f>
        <v/>
      </c>
      <c r="P3402" s="0" t="str">
        <f aca="false">IF(ISBLANK(A3402),"",SUMIF($A$3:$A3402,P$2,$B$3:$B3402))</f>
        <v/>
      </c>
      <c r="Q3402" s="0" t="str">
        <f aca="false">IF(ISBLANK(A3402),"",SUMIF($A$3:$A3402,Q$2,$B$3:$B3402))</f>
        <v/>
      </c>
      <c r="R3402" s="0" t="str">
        <f aca="false">IF(ISBLANK(A3402),"",SUMIF($A$3:$A3402,R$2,$B$3:$B3402))</f>
        <v/>
      </c>
      <c r="T3402" s="9" t="str">
        <f aca="false">IF(ISBLANK(A3402),"",IF($A3402=T$2,$C3402,T3401))</f>
        <v/>
      </c>
      <c r="U3402" s="9" t="str">
        <f aca="false">IF(ISBLANK(A3402),"",IF($A3402=U$2,$C3402,U3401))</f>
        <v/>
      </c>
      <c r="V3402" s="9" t="str">
        <f aca="false">IF(ISBLANK(A3402),"",IF($A3402=V$2,$C3402,V3401))</f>
        <v/>
      </c>
      <c r="W3402" s="9" t="str">
        <f aca="false">IF(ISBLANK(A3402),"",IF($A3402=W$2,$C3402,W3401))</f>
        <v/>
      </c>
    </row>
    <row r="3403" customFormat="false" ht="14.1" hidden="false" customHeight="false" outlineLevel="0" collapsed="false">
      <c r="H3403" s="8" t="n">
        <f aca="false">IF(ISBLANK(D3403),,LEFT(D3403,LEN(D3403)-6)*1)</f>
        <v>0</v>
      </c>
      <c r="I3403" s="9" t="str">
        <f aca="false">IF(ISBLANK(A3403),"",-B3403*C3403)</f>
        <v/>
      </c>
      <c r="J3403" s="9" t="str">
        <f aca="false">IF(ISBLANK(A3403),"",-SUM(I$3:I3403))</f>
        <v/>
      </c>
      <c r="K3403" s="9" t="str">
        <f aca="false">IF(ISBLANK(A3403),"",SUMPRODUCT(O3403:R3403,T3403:W3403)-J3403)</f>
        <v/>
      </c>
      <c r="L3403" s="5" t="str">
        <f aca="false">IF(ISBLANK(A3403),"",K3403/$M$1)</f>
        <v/>
      </c>
      <c r="M3403" s="5" t="str">
        <f aca="false">IF(ISBLANK(A3403),"",K3403/($M$1+SUM(K$3:K3402)))</f>
        <v/>
      </c>
      <c r="N3403" s="0" t="str">
        <f aca="false">IF(ISBLANK(A3403),"",IF(H3404=0,NETWORKDAYS($H$3,H3403,holiday!$B$2:$B$10),IF(DAY(H3403)&lt;DAY(H3404),NETWORKDAYS($H$3,H3403,holiday!$B$2:$B$10),0)))</f>
        <v/>
      </c>
      <c r="O3403" s="0" t="str">
        <f aca="false">IF(ISBLANK(A3403),"",SUMIF($A$3:$A3403,O$2,$B$3:$B3403))</f>
        <v/>
      </c>
      <c r="P3403" s="0" t="str">
        <f aca="false">IF(ISBLANK(A3403),"",SUMIF($A$3:$A3403,P$2,$B$3:$B3403))</f>
        <v/>
      </c>
      <c r="Q3403" s="0" t="str">
        <f aca="false">IF(ISBLANK(A3403),"",SUMIF($A$3:$A3403,Q$2,$B$3:$B3403))</f>
        <v/>
      </c>
      <c r="R3403" s="0" t="str">
        <f aca="false">IF(ISBLANK(A3403),"",SUMIF($A$3:$A3403,R$2,$B$3:$B3403))</f>
        <v/>
      </c>
      <c r="T3403" s="9" t="str">
        <f aca="false">IF(ISBLANK(A3403),"",IF($A3403=T$2,$C3403,T3402))</f>
        <v/>
      </c>
      <c r="U3403" s="9" t="str">
        <f aca="false">IF(ISBLANK(A3403),"",IF($A3403=U$2,$C3403,U3402))</f>
        <v/>
      </c>
      <c r="V3403" s="9" t="str">
        <f aca="false">IF(ISBLANK(A3403),"",IF($A3403=V$2,$C3403,V3402))</f>
        <v/>
      </c>
      <c r="W3403" s="9" t="str">
        <f aca="false">IF(ISBLANK(A3403),"",IF($A3403=W$2,$C3403,W3402))</f>
        <v/>
      </c>
    </row>
    <row r="3404" customFormat="false" ht="14.1" hidden="false" customHeight="false" outlineLevel="0" collapsed="false">
      <c r="H3404" s="8" t="n">
        <f aca="false">IF(ISBLANK(D3404),,LEFT(D3404,LEN(D3404)-6)*1)</f>
        <v>0</v>
      </c>
      <c r="I3404" s="9" t="str">
        <f aca="false">IF(ISBLANK(A3404),"",-B3404*C3404)</f>
        <v/>
      </c>
      <c r="J3404" s="9" t="str">
        <f aca="false">IF(ISBLANK(A3404),"",-SUM(I$3:I3404))</f>
        <v/>
      </c>
      <c r="K3404" s="9" t="str">
        <f aca="false">IF(ISBLANK(A3404),"",SUMPRODUCT(O3404:R3404,T3404:W3404)-J3404)</f>
        <v/>
      </c>
      <c r="L3404" s="5" t="str">
        <f aca="false">IF(ISBLANK(A3404),"",K3404/$M$1)</f>
        <v/>
      </c>
      <c r="M3404" s="5" t="str">
        <f aca="false">IF(ISBLANK(A3404),"",K3404/($M$1+SUM(K$3:K3403)))</f>
        <v/>
      </c>
      <c r="N3404" s="0" t="str">
        <f aca="false">IF(ISBLANK(A3404),"",IF(H3405=0,NETWORKDAYS($H$3,H3404,holiday!$B$2:$B$10),IF(DAY(H3404)&lt;DAY(H3405),NETWORKDAYS($H$3,H3404,holiday!$B$2:$B$10),0)))</f>
        <v/>
      </c>
      <c r="O3404" s="0" t="str">
        <f aca="false">IF(ISBLANK(A3404),"",SUMIF($A$3:$A3404,O$2,$B$3:$B3404))</f>
        <v/>
      </c>
      <c r="P3404" s="0" t="str">
        <f aca="false">IF(ISBLANK(A3404),"",SUMIF($A$3:$A3404,P$2,$B$3:$B3404))</f>
        <v/>
      </c>
      <c r="Q3404" s="0" t="str">
        <f aca="false">IF(ISBLANK(A3404),"",SUMIF($A$3:$A3404,Q$2,$B$3:$B3404))</f>
        <v/>
      </c>
      <c r="R3404" s="0" t="str">
        <f aca="false">IF(ISBLANK(A3404),"",SUMIF($A$3:$A3404,R$2,$B$3:$B3404))</f>
        <v/>
      </c>
      <c r="T3404" s="9" t="str">
        <f aca="false">IF(ISBLANK(A3404),"",IF($A3404=T$2,$C3404,T3403))</f>
        <v/>
      </c>
      <c r="U3404" s="9" t="str">
        <f aca="false">IF(ISBLANK(A3404),"",IF($A3404=U$2,$C3404,U3403))</f>
        <v/>
      </c>
      <c r="V3404" s="9" t="str">
        <f aca="false">IF(ISBLANK(A3404),"",IF($A3404=V$2,$C3404,V3403))</f>
        <v/>
      </c>
      <c r="W3404" s="9" t="str">
        <f aca="false">IF(ISBLANK(A3404),"",IF($A3404=W$2,$C3404,W3403))</f>
        <v/>
      </c>
    </row>
    <row r="3405" customFormat="false" ht="14.1" hidden="false" customHeight="false" outlineLevel="0" collapsed="false">
      <c r="H3405" s="8" t="n">
        <f aca="false">IF(ISBLANK(D3405),,LEFT(D3405,LEN(D3405)-6)*1)</f>
        <v>0</v>
      </c>
      <c r="I3405" s="9" t="str">
        <f aca="false">IF(ISBLANK(A3405),"",-B3405*C3405)</f>
        <v/>
      </c>
      <c r="J3405" s="9" t="str">
        <f aca="false">IF(ISBLANK(A3405),"",-SUM(I$3:I3405))</f>
        <v/>
      </c>
      <c r="K3405" s="9" t="str">
        <f aca="false">IF(ISBLANK(A3405),"",SUMPRODUCT(O3405:R3405,T3405:W3405)-J3405)</f>
        <v/>
      </c>
      <c r="L3405" s="5" t="str">
        <f aca="false">IF(ISBLANK(A3405),"",K3405/$M$1)</f>
        <v/>
      </c>
      <c r="M3405" s="5" t="str">
        <f aca="false">IF(ISBLANK(A3405),"",K3405/($M$1+SUM(K$3:K3404)))</f>
        <v/>
      </c>
      <c r="N3405" s="0" t="str">
        <f aca="false">IF(ISBLANK(A3405),"",IF(H3406=0,NETWORKDAYS($H$3,H3405,holiday!$B$2:$B$10),IF(DAY(H3405)&lt;DAY(H3406),NETWORKDAYS($H$3,H3405,holiday!$B$2:$B$10),0)))</f>
        <v/>
      </c>
      <c r="O3405" s="0" t="str">
        <f aca="false">IF(ISBLANK(A3405),"",SUMIF($A$3:$A3405,O$2,$B$3:$B3405))</f>
        <v/>
      </c>
      <c r="P3405" s="0" t="str">
        <f aca="false">IF(ISBLANK(A3405),"",SUMIF($A$3:$A3405,P$2,$B$3:$B3405))</f>
        <v/>
      </c>
      <c r="Q3405" s="0" t="str">
        <f aca="false">IF(ISBLANK(A3405),"",SUMIF($A$3:$A3405,Q$2,$B$3:$B3405))</f>
        <v/>
      </c>
      <c r="R3405" s="0" t="str">
        <f aca="false">IF(ISBLANK(A3405),"",SUMIF($A$3:$A3405,R$2,$B$3:$B3405))</f>
        <v/>
      </c>
      <c r="T3405" s="9" t="str">
        <f aca="false">IF(ISBLANK(A3405),"",IF($A3405=T$2,$C3405,T3404))</f>
        <v/>
      </c>
      <c r="U3405" s="9" t="str">
        <f aca="false">IF(ISBLANK(A3405),"",IF($A3405=U$2,$C3405,U3404))</f>
        <v/>
      </c>
      <c r="V3405" s="9" t="str">
        <f aca="false">IF(ISBLANK(A3405),"",IF($A3405=V$2,$C3405,V3404))</f>
        <v/>
      </c>
      <c r="W3405" s="9" t="str">
        <f aca="false">IF(ISBLANK(A3405),"",IF($A3405=W$2,$C3405,W3404))</f>
        <v/>
      </c>
    </row>
    <row r="3406" customFormat="false" ht="14.1" hidden="false" customHeight="false" outlineLevel="0" collapsed="false">
      <c r="H3406" s="8" t="n">
        <f aca="false">IF(ISBLANK(D3406),,LEFT(D3406,LEN(D3406)-6)*1)</f>
        <v>0</v>
      </c>
      <c r="I3406" s="9" t="str">
        <f aca="false">IF(ISBLANK(A3406),"",-B3406*C3406)</f>
        <v/>
      </c>
      <c r="J3406" s="9" t="str">
        <f aca="false">IF(ISBLANK(A3406),"",-SUM(I$3:I3406))</f>
        <v/>
      </c>
      <c r="K3406" s="9" t="str">
        <f aca="false">IF(ISBLANK(A3406),"",SUMPRODUCT(O3406:R3406,T3406:W3406)-J3406)</f>
        <v/>
      </c>
      <c r="L3406" s="5" t="str">
        <f aca="false">IF(ISBLANK(A3406),"",K3406/$M$1)</f>
        <v/>
      </c>
      <c r="M3406" s="5" t="str">
        <f aca="false">IF(ISBLANK(A3406),"",K3406/($M$1+SUM(K$3:K3405)))</f>
        <v/>
      </c>
      <c r="N3406" s="0" t="str">
        <f aca="false">IF(ISBLANK(A3406),"",IF(H3407=0,NETWORKDAYS($H$3,H3406,holiday!$B$2:$B$10),IF(DAY(H3406)&lt;DAY(H3407),NETWORKDAYS($H$3,H3406,holiday!$B$2:$B$10),0)))</f>
        <v/>
      </c>
      <c r="O3406" s="0" t="str">
        <f aca="false">IF(ISBLANK(A3406),"",SUMIF($A$3:$A3406,O$2,$B$3:$B3406))</f>
        <v/>
      </c>
      <c r="P3406" s="0" t="str">
        <f aca="false">IF(ISBLANK(A3406),"",SUMIF($A$3:$A3406,P$2,$B$3:$B3406))</f>
        <v/>
      </c>
      <c r="Q3406" s="0" t="str">
        <f aca="false">IF(ISBLANK(A3406),"",SUMIF($A$3:$A3406,Q$2,$B$3:$B3406))</f>
        <v/>
      </c>
      <c r="R3406" s="0" t="str">
        <f aca="false">IF(ISBLANK(A3406),"",SUMIF($A$3:$A3406,R$2,$B$3:$B3406))</f>
        <v/>
      </c>
      <c r="T3406" s="9" t="str">
        <f aca="false">IF(ISBLANK(A3406),"",IF($A3406=T$2,$C3406,T3405))</f>
        <v/>
      </c>
      <c r="U3406" s="9" t="str">
        <f aca="false">IF(ISBLANK(A3406),"",IF($A3406=U$2,$C3406,U3405))</f>
        <v/>
      </c>
      <c r="V3406" s="9" t="str">
        <f aca="false">IF(ISBLANK(A3406),"",IF($A3406=V$2,$C3406,V3405))</f>
        <v/>
      </c>
      <c r="W3406" s="9" t="str">
        <f aca="false">IF(ISBLANK(A3406),"",IF($A3406=W$2,$C3406,W3405))</f>
        <v/>
      </c>
    </row>
    <row r="3407" customFormat="false" ht="14.1" hidden="false" customHeight="false" outlineLevel="0" collapsed="false">
      <c r="H3407" s="8" t="n">
        <f aca="false">IF(ISBLANK(D3407),,LEFT(D3407,LEN(D3407)-6)*1)</f>
        <v>0</v>
      </c>
      <c r="I3407" s="9" t="str">
        <f aca="false">IF(ISBLANK(A3407),"",-B3407*C3407)</f>
        <v/>
      </c>
      <c r="J3407" s="9" t="str">
        <f aca="false">IF(ISBLANK(A3407),"",-SUM(I$3:I3407))</f>
        <v/>
      </c>
      <c r="K3407" s="9" t="str">
        <f aca="false">IF(ISBLANK(A3407),"",SUMPRODUCT(O3407:R3407,T3407:W3407)-J3407)</f>
        <v/>
      </c>
      <c r="L3407" s="5" t="str">
        <f aca="false">IF(ISBLANK(A3407),"",K3407/$M$1)</f>
        <v/>
      </c>
      <c r="M3407" s="5" t="str">
        <f aca="false">IF(ISBLANK(A3407),"",K3407/($M$1+SUM(K$3:K3406)))</f>
        <v/>
      </c>
      <c r="N3407" s="0" t="str">
        <f aca="false">IF(ISBLANK(A3407),"",IF(H3408=0,NETWORKDAYS($H$3,H3407,holiday!$B$2:$B$10),IF(DAY(H3407)&lt;DAY(H3408),NETWORKDAYS($H$3,H3407,holiday!$B$2:$B$10),0)))</f>
        <v/>
      </c>
      <c r="O3407" s="0" t="str">
        <f aca="false">IF(ISBLANK(A3407),"",SUMIF($A$3:$A3407,O$2,$B$3:$B3407))</f>
        <v/>
      </c>
      <c r="P3407" s="0" t="str">
        <f aca="false">IF(ISBLANK(A3407),"",SUMIF($A$3:$A3407,P$2,$B$3:$B3407))</f>
        <v/>
      </c>
      <c r="Q3407" s="0" t="str">
        <f aca="false">IF(ISBLANK(A3407),"",SUMIF($A$3:$A3407,Q$2,$B$3:$B3407))</f>
        <v/>
      </c>
      <c r="R3407" s="0" t="str">
        <f aca="false">IF(ISBLANK(A3407),"",SUMIF($A$3:$A3407,R$2,$B$3:$B3407))</f>
        <v/>
      </c>
      <c r="T3407" s="9" t="str">
        <f aca="false">IF(ISBLANK(A3407),"",IF($A3407=T$2,$C3407,T3406))</f>
        <v/>
      </c>
      <c r="U3407" s="9" t="str">
        <f aca="false">IF(ISBLANK(A3407),"",IF($A3407=U$2,$C3407,U3406))</f>
        <v/>
      </c>
      <c r="V3407" s="9" t="str">
        <f aca="false">IF(ISBLANK(A3407),"",IF($A3407=V$2,$C3407,V3406))</f>
        <v/>
      </c>
      <c r="W3407" s="9" t="str">
        <f aca="false">IF(ISBLANK(A3407),"",IF($A3407=W$2,$C3407,W3406))</f>
        <v/>
      </c>
    </row>
    <row r="3408" customFormat="false" ht="14.1" hidden="false" customHeight="false" outlineLevel="0" collapsed="false">
      <c r="H3408" s="8" t="n">
        <f aca="false">IF(ISBLANK(D3408),,LEFT(D3408,LEN(D3408)-6)*1)</f>
        <v>0</v>
      </c>
      <c r="I3408" s="9" t="str">
        <f aca="false">IF(ISBLANK(A3408),"",-B3408*C3408)</f>
        <v/>
      </c>
      <c r="J3408" s="9" t="str">
        <f aca="false">IF(ISBLANK(A3408),"",-SUM(I$3:I3408))</f>
        <v/>
      </c>
      <c r="K3408" s="9" t="str">
        <f aca="false">IF(ISBLANK(A3408),"",SUMPRODUCT(O3408:R3408,T3408:W3408)-J3408)</f>
        <v/>
      </c>
      <c r="L3408" s="5" t="str">
        <f aca="false">IF(ISBLANK(A3408),"",K3408/$M$1)</f>
        <v/>
      </c>
      <c r="M3408" s="5" t="str">
        <f aca="false">IF(ISBLANK(A3408),"",K3408/($M$1+SUM(K$3:K3407)))</f>
        <v/>
      </c>
      <c r="N3408" s="0" t="str">
        <f aca="false">IF(ISBLANK(A3408),"",IF(H3409=0,NETWORKDAYS($H$3,H3408,holiday!$B$2:$B$10),IF(DAY(H3408)&lt;DAY(H3409),NETWORKDAYS($H$3,H3408,holiday!$B$2:$B$10),0)))</f>
        <v/>
      </c>
      <c r="O3408" s="0" t="str">
        <f aca="false">IF(ISBLANK(A3408),"",SUMIF($A$3:$A3408,O$2,$B$3:$B3408))</f>
        <v/>
      </c>
      <c r="P3408" s="0" t="str">
        <f aca="false">IF(ISBLANK(A3408),"",SUMIF($A$3:$A3408,P$2,$B$3:$B3408))</f>
        <v/>
      </c>
      <c r="Q3408" s="0" t="str">
        <f aca="false">IF(ISBLANK(A3408),"",SUMIF($A$3:$A3408,Q$2,$B$3:$B3408))</f>
        <v/>
      </c>
      <c r="R3408" s="0" t="str">
        <f aca="false">IF(ISBLANK(A3408),"",SUMIF($A$3:$A3408,R$2,$B$3:$B3408))</f>
        <v/>
      </c>
      <c r="T3408" s="9" t="str">
        <f aca="false">IF(ISBLANK(A3408),"",IF($A3408=T$2,$C3408,T3407))</f>
        <v/>
      </c>
      <c r="U3408" s="9" t="str">
        <f aca="false">IF(ISBLANK(A3408),"",IF($A3408=U$2,$C3408,U3407))</f>
        <v/>
      </c>
      <c r="V3408" s="9" t="str">
        <f aca="false">IF(ISBLANK(A3408),"",IF($A3408=V$2,$C3408,V3407))</f>
        <v/>
      </c>
      <c r="W3408" s="9" t="str">
        <f aca="false">IF(ISBLANK(A3408),"",IF($A3408=W$2,$C3408,W3407))</f>
        <v/>
      </c>
    </row>
    <row r="3409" customFormat="false" ht="14.1" hidden="false" customHeight="false" outlineLevel="0" collapsed="false">
      <c r="H3409" s="8" t="n">
        <f aca="false">IF(ISBLANK(D3409),,LEFT(D3409,LEN(D3409)-6)*1)</f>
        <v>0</v>
      </c>
      <c r="I3409" s="9" t="str">
        <f aca="false">IF(ISBLANK(A3409),"",-B3409*C3409)</f>
        <v/>
      </c>
      <c r="J3409" s="9" t="str">
        <f aca="false">IF(ISBLANK(A3409),"",-SUM(I$3:I3409))</f>
        <v/>
      </c>
      <c r="K3409" s="9" t="str">
        <f aca="false">IF(ISBLANK(A3409),"",SUMPRODUCT(O3409:R3409,T3409:W3409)-J3409)</f>
        <v/>
      </c>
      <c r="L3409" s="5" t="str">
        <f aca="false">IF(ISBLANK(A3409),"",K3409/$M$1)</f>
        <v/>
      </c>
      <c r="M3409" s="5" t="str">
        <f aca="false">IF(ISBLANK(A3409),"",K3409/($M$1+SUM(K$3:K3408)))</f>
        <v/>
      </c>
      <c r="N3409" s="0" t="str">
        <f aca="false">IF(ISBLANK(A3409),"",IF(H3410=0,NETWORKDAYS($H$3,H3409,holiday!$B$2:$B$10),IF(DAY(H3409)&lt;DAY(H3410),NETWORKDAYS($H$3,H3409,holiday!$B$2:$B$10),0)))</f>
        <v/>
      </c>
      <c r="O3409" s="0" t="str">
        <f aca="false">IF(ISBLANK(A3409),"",SUMIF($A$3:$A3409,O$2,$B$3:$B3409))</f>
        <v/>
      </c>
      <c r="P3409" s="0" t="str">
        <f aca="false">IF(ISBLANK(A3409),"",SUMIF($A$3:$A3409,P$2,$B$3:$B3409))</f>
        <v/>
      </c>
      <c r="Q3409" s="0" t="str">
        <f aca="false">IF(ISBLANK(A3409),"",SUMIF($A$3:$A3409,Q$2,$B$3:$B3409))</f>
        <v/>
      </c>
      <c r="R3409" s="0" t="str">
        <f aca="false">IF(ISBLANK(A3409),"",SUMIF($A$3:$A3409,R$2,$B$3:$B3409))</f>
        <v/>
      </c>
      <c r="T3409" s="9" t="str">
        <f aca="false">IF(ISBLANK(A3409),"",IF($A3409=T$2,$C3409,T3408))</f>
        <v/>
      </c>
      <c r="U3409" s="9" t="str">
        <f aca="false">IF(ISBLANK(A3409),"",IF($A3409=U$2,$C3409,U3408))</f>
        <v/>
      </c>
      <c r="V3409" s="9" t="str">
        <f aca="false">IF(ISBLANK(A3409),"",IF($A3409=V$2,$C3409,V3408))</f>
        <v/>
      </c>
      <c r="W3409" s="9" t="str">
        <f aca="false">IF(ISBLANK(A3409),"",IF($A3409=W$2,$C3409,W3408))</f>
        <v/>
      </c>
    </row>
    <row r="3410" customFormat="false" ht="14.1" hidden="false" customHeight="false" outlineLevel="0" collapsed="false">
      <c r="H3410" s="8" t="n">
        <f aca="false">IF(ISBLANK(D3410),,LEFT(D3410,LEN(D3410)-6)*1)</f>
        <v>0</v>
      </c>
      <c r="I3410" s="9" t="str">
        <f aca="false">IF(ISBLANK(A3410),"",-B3410*C3410)</f>
        <v/>
      </c>
      <c r="J3410" s="9" t="str">
        <f aca="false">IF(ISBLANK(A3410),"",-SUM(I$3:I3410))</f>
        <v/>
      </c>
      <c r="K3410" s="9" t="str">
        <f aca="false">IF(ISBLANK(A3410),"",SUMPRODUCT(O3410:R3410,T3410:W3410)-J3410)</f>
        <v/>
      </c>
      <c r="L3410" s="5" t="str">
        <f aca="false">IF(ISBLANK(A3410),"",K3410/$M$1)</f>
        <v/>
      </c>
      <c r="M3410" s="5" t="str">
        <f aca="false">IF(ISBLANK(A3410),"",K3410/($M$1+SUM(K$3:K3409)))</f>
        <v/>
      </c>
      <c r="N3410" s="0" t="str">
        <f aca="false">IF(ISBLANK(A3410),"",IF(H3411=0,NETWORKDAYS($H$3,H3410,holiday!$B$2:$B$10),IF(DAY(H3410)&lt;DAY(H3411),NETWORKDAYS($H$3,H3410,holiday!$B$2:$B$10),0)))</f>
        <v/>
      </c>
      <c r="O3410" s="0" t="str">
        <f aca="false">IF(ISBLANK(A3410),"",SUMIF($A$3:$A3410,O$2,$B$3:$B3410))</f>
        <v/>
      </c>
      <c r="P3410" s="0" t="str">
        <f aca="false">IF(ISBLANK(A3410),"",SUMIF($A$3:$A3410,P$2,$B$3:$B3410))</f>
        <v/>
      </c>
      <c r="Q3410" s="0" t="str">
        <f aca="false">IF(ISBLANK(A3410),"",SUMIF($A$3:$A3410,Q$2,$B$3:$B3410))</f>
        <v/>
      </c>
      <c r="R3410" s="0" t="str">
        <f aca="false">IF(ISBLANK(A3410),"",SUMIF($A$3:$A3410,R$2,$B$3:$B3410))</f>
        <v/>
      </c>
      <c r="T3410" s="9" t="str">
        <f aca="false">IF(ISBLANK(A3410),"",IF($A3410=T$2,$C3410,T3409))</f>
        <v/>
      </c>
      <c r="U3410" s="9" t="str">
        <f aca="false">IF(ISBLANK(A3410),"",IF($A3410=U$2,$C3410,U3409))</f>
        <v/>
      </c>
      <c r="V3410" s="9" t="str">
        <f aca="false">IF(ISBLANK(A3410),"",IF($A3410=V$2,$C3410,V3409))</f>
        <v/>
      </c>
      <c r="W3410" s="9" t="str">
        <f aca="false">IF(ISBLANK(A3410),"",IF($A3410=W$2,$C3410,W3409))</f>
        <v/>
      </c>
    </row>
    <row r="3411" customFormat="false" ht="14.1" hidden="false" customHeight="false" outlineLevel="0" collapsed="false">
      <c r="H3411" s="8" t="n">
        <f aca="false">IF(ISBLANK(D3411),,LEFT(D3411,LEN(D3411)-6)*1)</f>
        <v>0</v>
      </c>
      <c r="I3411" s="9" t="str">
        <f aca="false">IF(ISBLANK(A3411),"",-B3411*C3411)</f>
        <v/>
      </c>
      <c r="J3411" s="9" t="str">
        <f aca="false">IF(ISBLANK(A3411),"",-SUM(I$3:I3411))</f>
        <v/>
      </c>
      <c r="K3411" s="9" t="str">
        <f aca="false">IF(ISBLANK(A3411),"",SUMPRODUCT(O3411:R3411,T3411:W3411)-J3411)</f>
        <v/>
      </c>
      <c r="L3411" s="5" t="str">
        <f aca="false">IF(ISBLANK(A3411),"",K3411/$M$1)</f>
        <v/>
      </c>
      <c r="M3411" s="5" t="str">
        <f aca="false">IF(ISBLANK(A3411),"",K3411/($M$1+SUM(K$3:K3410)))</f>
        <v/>
      </c>
      <c r="N3411" s="0" t="str">
        <f aca="false">IF(ISBLANK(A3411),"",IF(H3412=0,NETWORKDAYS($H$3,H3411,holiday!$B$2:$B$10),IF(DAY(H3411)&lt;DAY(H3412),NETWORKDAYS($H$3,H3411,holiday!$B$2:$B$10),0)))</f>
        <v/>
      </c>
      <c r="O3411" s="0" t="str">
        <f aca="false">IF(ISBLANK(A3411),"",SUMIF($A$3:$A3411,O$2,$B$3:$B3411))</f>
        <v/>
      </c>
      <c r="P3411" s="0" t="str">
        <f aca="false">IF(ISBLANK(A3411),"",SUMIF($A$3:$A3411,P$2,$B$3:$B3411))</f>
        <v/>
      </c>
      <c r="Q3411" s="0" t="str">
        <f aca="false">IF(ISBLANK(A3411),"",SUMIF($A$3:$A3411,Q$2,$B$3:$B3411))</f>
        <v/>
      </c>
      <c r="R3411" s="0" t="str">
        <f aca="false">IF(ISBLANK(A3411),"",SUMIF($A$3:$A3411,R$2,$B$3:$B3411))</f>
        <v/>
      </c>
      <c r="T3411" s="9" t="str">
        <f aca="false">IF(ISBLANK(A3411),"",IF($A3411=T$2,$C3411,T3410))</f>
        <v/>
      </c>
      <c r="U3411" s="9" t="str">
        <f aca="false">IF(ISBLANK(A3411),"",IF($A3411=U$2,$C3411,U3410))</f>
        <v/>
      </c>
      <c r="V3411" s="9" t="str">
        <f aca="false">IF(ISBLANK(A3411),"",IF($A3411=V$2,$C3411,V3410))</f>
        <v/>
      </c>
      <c r="W3411" s="9" t="str">
        <f aca="false">IF(ISBLANK(A3411),"",IF($A3411=W$2,$C3411,W3410))</f>
        <v/>
      </c>
    </row>
    <row r="3412" customFormat="false" ht="14.1" hidden="false" customHeight="false" outlineLevel="0" collapsed="false">
      <c r="H3412" s="8" t="n">
        <f aca="false">IF(ISBLANK(D3412),,LEFT(D3412,LEN(D3412)-6)*1)</f>
        <v>0</v>
      </c>
      <c r="I3412" s="9" t="str">
        <f aca="false">IF(ISBLANK(A3412),"",-B3412*C3412)</f>
        <v/>
      </c>
      <c r="J3412" s="9" t="str">
        <f aca="false">IF(ISBLANK(A3412),"",-SUM(I$3:I3412))</f>
        <v/>
      </c>
      <c r="K3412" s="9" t="str">
        <f aca="false">IF(ISBLANK(A3412),"",SUMPRODUCT(O3412:R3412,T3412:W3412)-J3412)</f>
        <v/>
      </c>
      <c r="L3412" s="5" t="str">
        <f aca="false">IF(ISBLANK(A3412),"",K3412/$M$1)</f>
        <v/>
      </c>
      <c r="M3412" s="5" t="str">
        <f aca="false">IF(ISBLANK(A3412),"",K3412/($M$1+SUM(K$3:K3411)))</f>
        <v/>
      </c>
      <c r="N3412" s="0" t="str">
        <f aca="false">IF(ISBLANK(A3412),"",IF(H3413=0,NETWORKDAYS($H$3,H3412,holiday!$B$2:$B$10),IF(DAY(H3412)&lt;DAY(H3413),NETWORKDAYS($H$3,H3412,holiday!$B$2:$B$10),0)))</f>
        <v/>
      </c>
      <c r="O3412" s="0" t="str">
        <f aca="false">IF(ISBLANK(A3412),"",SUMIF($A$3:$A3412,O$2,$B$3:$B3412))</f>
        <v/>
      </c>
      <c r="P3412" s="0" t="str">
        <f aca="false">IF(ISBLANK(A3412),"",SUMIF($A$3:$A3412,P$2,$B$3:$B3412))</f>
        <v/>
      </c>
      <c r="Q3412" s="0" t="str">
        <f aca="false">IF(ISBLANK(A3412),"",SUMIF($A$3:$A3412,Q$2,$B$3:$B3412))</f>
        <v/>
      </c>
      <c r="R3412" s="0" t="str">
        <f aca="false">IF(ISBLANK(A3412),"",SUMIF($A$3:$A3412,R$2,$B$3:$B3412))</f>
        <v/>
      </c>
      <c r="T3412" s="9" t="str">
        <f aca="false">IF(ISBLANK(A3412),"",IF($A3412=T$2,$C3412,T3411))</f>
        <v/>
      </c>
      <c r="U3412" s="9" t="str">
        <f aca="false">IF(ISBLANK(A3412),"",IF($A3412=U$2,$C3412,U3411))</f>
        <v/>
      </c>
      <c r="V3412" s="9" t="str">
        <f aca="false">IF(ISBLANK(A3412),"",IF($A3412=V$2,$C3412,V3411))</f>
        <v/>
      </c>
      <c r="W3412" s="9" t="str">
        <f aca="false">IF(ISBLANK(A3412),"",IF($A3412=W$2,$C3412,W3411))</f>
        <v/>
      </c>
    </row>
    <row r="3413" customFormat="false" ht="14.1" hidden="false" customHeight="false" outlineLevel="0" collapsed="false">
      <c r="H3413" s="8" t="n">
        <f aca="false">IF(ISBLANK(D3413),,LEFT(D3413,LEN(D3413)-6)*1)</f>
        <v>0</v>
      </c>
      <c r="I3413" s="9" t="str">
        <f aca="false">IF(ISBLANK(A3413),"",-B3413*C3413)</f>
        <v/>
      </c>
      <c r="J3413" s="9" t="str">
        <f aca="false">IF(ISBLANK(A3413),"",-SUM(I$3:I3413))</f>
        <v/>
      </c>
      <c r="K3413" s="9" t="str">
        <f aca="false">IF(ISBLANK(A3413),"",SUMPRODUCT(O3413:R3413,T3413:W3413)-J3413)</f>
        <v/>
      </c>
      <c r="L3413" s="5" t="str">
        <f aca="false">IF(ISBLANK(A3413),"",K3413/$M$1)</f>
        <v/>
      </c>
      <c r="M3413" s="5" t="str">
        <f aca="false">IF(ISBLANK(A3413),"",K3413/($M$1+SUM(K$3:K3412)))</f>
        <v/>
      </c>
      <c r="N3413" s="0" t="str">
        <f aca="false">IF(ISBLANK(A3413),"",IF(H3414=0,NETWORKDAYS($H$3,H3413,holiday!$B$2:$B$10),IF(DAY(H3413)&lt;DAY(H3414),NETWORKDAYS($H$3,H3413,holiday!$B$2:$B$10),0)))</f>
        <v/>
      </c>
      <c r="O3413" s="0" t="str">
        <f aca="false">IF(ISBLANK(A3413),"",SUMIF($A$3:$A3413,O$2,$B$3:$B3413))</f>
        <v/>
      </c>
      <c r="P3413" s="0" t="str">
        <f aca="false">IF(ISBLANK(A3413),"",SUMIF($A$3:$A3413,P$2,$B$3:$B3413))</f>
        <v/>
      </c>
      <c r="Q3413" s="0" t="str">
        <f aca="false">IF(ISBLANK(A3413),"",SUMIF($A$3:$A3413,Q$2,$B$3:$B3413))</f>
        <v/>
      </c>
      <c r="R3413" s="0" t="str">
        <f aca="false">IF(ISBLANK(A3413),"",SUMIF($A$3:$A3413,R$2,$B$3:$B3413))</f>
        <v/>
      </c>
      <c r="T3413" s="9" t="str">
        <f aca="false">IF(ISBLANK(A3413),"",IF($A3413=T$2,$C3413,T3412))</f>
        <v/>
      </c>
      <c r="U3413" s="9" t="str">
        <f aca="false">IF(ISBLANK(A3413),"",IF($A3413=U$2,$C3413,U3412))</f>
        <v/>
      </c>
      <c r="V3413" s="9" t="str">
        <f aca="false">IF(ISBLANK(A3413),"",IF($A3413=V$2,$C3413,V3412))</f>
        <v/>
      </c>
      <c r="W3413" s="9" t="str">
        <f aca="false">IF(ISBLANK(A3413),"",IF($A3413=W$2,$C3413,W3412))</f>
        <v/>
      </c>
    </row>
    <row r="3414" customFormat="false" ht="14.1" hidden="false" customHeight="false" outlineLevel="0" collapsed="false">
      <c r="H3414" s="8" t="n">
        <f aca="false">IF(ISBLANK(D3414),,LEFT(D3414,LEN(D3414)-6)*1)</f>
        <v>0</v>
      </c>
      <c r="I3414" s="9" t="str">
        <f aca="false">IF(ISBLANK(A3414),"",-B3414*C3414)</f>
        <v/>
      </c>
      <c r="J3414" s="9" t="str">
        <f aca="false">IF(ISBLANK(A3414),"",-SUM(I$3:I3414))</f>
        <v/>
      </c>
      <c r="K3414" s="9" t="str">
        <f aca="false">IF(ISBLANK(A3414),"",SUMPRODUCT(O3414:R3414,T3414:W3414)-J3414)</f>
        <v/>
      </c>
      <c r="L3414" s="5" t="str">
        <f aca="false">IF(ISBLANK(A3414),"",K3414/$M$1)</f>
        <v/>
      </c>
      <c r="M3414" s="5" t="str">
        <f aca="false">IF(ISBLANK(A3414),"",K3414/($M$1+SUM(K$3:K3413)))</f>
        <v/>
      </c>
      <c r="N3414" s="0" t="str">
        <f aca="false">IF(ISBLANK(A3414),"",IF(H3415=0,NETWORKDAYS($H$3,H3414,holiday!$B$2:$B$10),IF(DAY(H3414)&lt;DAY(H3415),NETWORKDAYS($H$3,H3414,holiday!$B$2:$B$10),0)))</f>
        <v/>
      </c>
      <c r="O3414" s="0" t="str">
        <f aca="false">IF(ISBLANK(A3414),"",SUMIF($A$3:$A3414,O$2,$B$3:$B3414))</f>
        <v/>
      </c>
      <c r="P3414" s="0" t="str">
        <f aca="false">IF(ISBLANK(A3414),"",SUMIF($A$3:$A3414,P$2,$B$3:$B3414))</f>
        <v/>
      </c>
      <c r="Q3414" s="0" t="str">
        <f aca="false">IF(ISBLANK(A3414),"",SUMIF($A$3:$A3414,Q$2,$B$3:$B3414))</f>
        <v/>
      </c>
      <c r="R3414" s="0" t="str">
        <f aca="false">IF(ISBLANK(A3414),"",SUMIF($A$3:$A3414,R$2,$B$3:$B3414))</f>
        <v/>
      </c>
      <c r="T3414" s="9" t="str">
        <f aca="false">IF(ISBLANK(A3414),"",IF($A3414=T$2,$C3414,T3413))</f>
        <v/>
      </c>
      <c r="U3414" s="9" t="str">
        <f aca="false">IF(ISBLANK(A3414),"",IF($A3414=U$2,$C3414,U3413))</f>
        <v/>
      </c>
      <c r="V3414" s="9" t="str">
        <f aca="false">IF(ISBLANK(A3414),"",IF($A3414=V$2,$C3414,V3413))</f>
        <v/>
      </c>
      <c r="W3414" s="9" t="str">
        <f aca="false">IF(ISBLANK(A3414),"",IF($A3414=W$2,$C3414,W3413))</f>
        <v/>
      </c>
    </row>
    <row r="3415" customFormat="false" ht="14.1" hidden="false" customHeight="false" outlineLevel="0" collapsed="false">
      <c r="H3415" s="8" t="n">
        <f aca="false">IF(ISBLANK(D3415),,LEFT(D3415,LEN(D3415)-6)*1)</f>
        <v>0</v>
      </c>
      <c r="I3415" s="9" t="str">
        <f aca="false">IF(ISBLANK(A3415),"",-B3415*C3415)</f>
        <v/>
      </c>
      <c r="J3415" s="9" t="str">
        <f aca="false">IF(ISBLANK(A3415),"",-SUM(I$3:I3415))</f>
        <v/>
      </c>
      <c r="K3415" s="9" t="str">
        <f aca="false">IF(ISBLANK(A3415),"",SUMPRODUCT(O3415:R3415,T3415:W3415)-J3415)</f>
        <v/>
      </c>
      <c r="L3415" s="5" t="str">
        <f aca="false">IF(ISBLANK(A3415),"",K3415/$M$1)</f>
        <v/>
      </c>
      <c r="M3415" s="5" t="str">
        <f aca="false">IF(ISBLANK(A3415),"",K3415/($M$1+SUM(K$3:K3414)))</f>
        <v/>
      </c>
      <c r="N3415" s="0" t="str">
        <f aca="false">IF(ISBLANK(A3415),"",IF(H3416=0,NETWORKDAYS($H$3,H3415,holiday!$B$2:$B$10),IF(DAY(H3415)&lt;DAY(H3416),NETWORKDAYS($H$3,H3415,holiday!$B$2:$B$10),0)))</f>
        <v/>
      </c>
      <c r="O3415" s="0" t="str">
        <f aca="false">IF(ISBLANK(A3415),"",SUMIF($A$3:$A3415,O$2,$B$3:$B3415))</f>
        <v/>
      </c>
      <c r="P3415" s="0" t="str">
        <f aca="false">IF(ISBLANK(A3415),"",SUMIF($A$3:$A3415,P$2,$B$3:$B3415))</f>
        <v/>
      </c>
      <c r="Q3415" s="0" t="str">
        <f aca="false">IF(ISBLANK(A3415),"",SUMIF($A$3:$A3415,Q$2,$B$3:$B3415))</f>
        <v/>
      </c>
      <c r="R3415" s="0" t="str">
        <f aca="false">IF(ISBLANK(A3415),"",SUMIF($A$3:$A3415,R$2,$B$3:$B3415))</f>
        <v/>
      </c>
      <c r="T3415" s="9" t="str">
        <f aca="false">IF(ISBLANK(A3415),"",IF($A3415=T$2,$C3415,T3414))</f>
        <v/>
      </c>
      <c r="U3415" s="9" t="str">
        <f aca="false">IF(ISBLANK(A3415),"",IF($A3415=U$2,$C3415,U3414))</f>
        <v/>
      </c>
      <c r="V3415" s="9" t="str">
        <f aca="false">IF(ISBLANK(A3415),"",IF($A3415=V$2,$C3415,V3414))</f>
        <v/>
      </c>
      <c r="W3415" s="9" t="str">
        <f aca="false">IF(ISBLANK(A3415),"",IF($A3415=W$2,$C3415,W3414))</f>
        <v/>
      </c>
    </row>
    <row r="3416" customFormat="false" ht="14.1" hidden="false" customHeight="false" outlineLevel="0" collapsed="false">
      <c r="H3416" s="8" t="n">
        <f aca="false">IF(ISBLANK(D3416),,LEFT(D3416,LEN(D3416)-6)*1)</f>
        <v>0</v>
      </c>
      <c r="I3416" s="9" t="str">
        <f aca="false">IF(ISBLANK(A3416),"",-B3416*C3416)</f>
        <v/>
      </c>
      <c r="J3416" s="9" t="str">
        <f aca="false">IF(ISBLANK(A3416),"",-SUM(I$3:I3416))</f>
        <v/>
      </c>
      <c r="K3416" s="9" t="str">
        <f aca="false">IF(ISBLANK(A3416),"",SUMPRODUCT(O3416:R3416,T3416:W3416)-J3416)</f>
        <v/>
      </c>
      <c r="L3416" s="5" t="str">
        <f aca="false">IF(ISBLANK(A3416),"",K3416/$M$1)</f>
        <v/>
      </c>
      <c r="M3416" s="5" t="str">
        <f aca="false">IF(ISBLANK(A3416),"",K3416/($M$1+SUM(K$3:K3415)))</f>
        <v/>
      </c>
      <c r="N3416" s="0" t="str">
        <f aca="false">IF(ISBLANK(A3416),"",IF(H3417=0,NETWORKDAYS($H$3,H3416,holiday!$B$2:$B$10),IF(DAY(H3416)&lt;DAY(H3417),NETWORKDAYS($H$3,H3416,holiday!$B$2:$B$10),0)))</f>
        <v/>
      </c>
      <c r="O3416" s="0" t="str">
        <f aca="false">IF(ISBLANK(A3416),"",SUMIF($A$3:$A3416,O$2,$B$3:$B3416))</f>
        <v/>
      </c>
      <c r="P3416" s="0" t="str">
        <f aca="false">IF(ISBLANK(A3416),"",SUMIF($A$3:$A3416,P$2,$B$3:$B3416))</f>
        <v/>
      </c>
      <c r="Q3416" s="0" t="str">
        <f aca="false">IF(ISBLANK(A3416),"",SUMIF($A$3:$A3416,Q$2,$B$3:$B3416))</f>
        <v/>
      </c>
      <c r="R3416" s="0" t="str">
        <f aca="false">IF(ISBLANK(A3416),"",SUMIF($A$3:$A3416,R$2,$B$3:$B3416))</f>
        <v/>
      </c>
      <c r="T3416" s="9" t="str">
        <f aca="false">IF(ISBLANK(A3416),"",IF($A3416=T$2,$C3416,T3415))</f>
        <v/>
      </c>
      <c r="U3416" s="9" t="str">
        <f aca="false">IF(ISBLANK(A3416),"",IF($A3416=U$2,$C3416,U3415))</f>
        <v/>
      </c>
      <c r="V3416" s="9" t="str">
        <f aca="false">IF(ISBLANK(A3416),"",IF($A3416=V$2,$C3416,V3415))</f>
        <v/>
      </c>
      <c r="W3416" s="9" t="str">
        <f aca="false">IF(ISBLANK(A3416),"",IF($A3416=W$2,$C3416,W3415))</f>
        <v/>
      </c>
    </row>
    <row r="3417" customFormat="false" ht="14.1" hidden="false" customHeight="false" outlineLevel="0" collapsed="false">
      <c r="H3417" s="8" t="n">
        <f aca="false">IF(ISBLANK(D3417),,LEFT(D3417,LEN(D3417)-6)*1)</f>
        <v>0</v>
      </c>
      <c r="I3417" s="9" t="str">
        <f aca="false">IF(ISBLANK(A3417),"",-B3417*C3417)</f>
        <v/>
      </c>
      <c r="J3417" s="9" t="str">
        <f aca="false">IF(ISBLANK(A3417),"",-SUM(I$3:I3417))</f>
        <v/>
      </c>
      <c r="K3417" s="9" t="str">
        <f aca="false">IF(ISBLANK(A3417),"",SUMPRODUCT(O3417:R3417,T3417:W3417)-J3417)</f>
        <v/>
      </c>
      <c r="L3417" s="5" t="str">
        <f aca="false">IF(ISBLANK(A3417),"",K3417/$M$1)</f>
        <v/>
      </c>
      <c r="M3417" s="5" t="str">
        <f aca="false">IF(ISBLANK(A3417),"",K3417/($M$1+SUM(K$3:K3416)))</f>
        <v/>
      </c>
      <c r="N3417" s="0" t="str">
        <f aca="false">IF(ISBLANK(A3417),"",IF(H3418=0,NETWORKDAYS($H$3,H3417,holiday!$B$2:$B$10),IF(DAY(H3417)&lt;DAY(H3418),NETWORKDAYS($H$3,H3417,holiday!$B$2:$B$10),0)))</f>
        <v/>
      </c>
      <c r="O3417" s="0" t="str">
        <f aca="false">IF(ISBLANK(A3417),"",SUMIF($A$3:$A3417,O$2,$B$3:$B3417))</f>
        <v/>
      </c>
      <c r="P3417" s="0" t="str">
        <f aca="false">IF(ISBLANK(A3417),"",SUMIF($A$3:$A3417,P$2,$B$3:$B3417))</f>
        <v/>
      </c>
      <c r="Q3417" s="0" t="str">
        <f aca="false">IF(ISBLANK(A3417),"",SUMIF($A$3:$A3417,Q$2,$B$3:$B3417))</f>
        <v/>
      </c>
      <c r="R3417" s="0" t="str">
        <f aca="false">IF(ISBLANK(A3417),"",SUMIF($A$3:$A3417,R$2,$B$3:$B3417))</f>
        <v/>
      </c>
      <c r="T3417" s="9" t="str">
        <f aca="false">IF(ISBLANK(A3417),"",IF($A3417=T$2,$C3417,T3416))</f>
        <v/>
      </c>
      <c r="U3417" s="9" t="str">
        <f aca="false">IF(ISBLANK(A3417),"",IF($A3417=U$2,$C3417,U3416))</f>
        <v/>
      </c>
      <c r="V3417" s="9" t="str">
        <f aca="false">IF(ISBLANK(A3417),"",IF($A3417=V$2,$C3417,V3416))</f>
        <v/>
      </c>
      <c r="W3417" s="9" t="str">
        <f aca="false">IF(ISBLANK(A3417),"",IF($A3417=W$2,$C3417,W3416))</f>
        <v/>
      </c>
    </row>
    <row r="3418" customFormat="false" ht="14.1" hidden="false" customHeight="false" outlineLevel="0" collapsed="false">
      <c r="H3418" s="8" t="n">
        <f aca="false">IF(ISBLANK(D3418),,LEFT(D3418,LEN(D3418)-6)*1)</f>
        <v>0</v>
      </c>
      <c r="I3418" s="9" t="str">
        <f aca="false">IF(ISBLANK(A3418),"",-B3418*C3418)</f>
        <v/>
      </c>
      <c r="J3418" s="9" t="str">
        <f aca="false">IF(ISBLANK(A3418),"",-SUM(I$3:I3418))</f>
        <v/>
      </c>
      <c r="K3418" s="9" t="str">
        <f aca="false">IF(ISBLANK(A3418),"",SUMPRODUCT(O3418:R3418,T3418:W3418)-J3418)</f>
        <v/>
      </c>
      <c r="L3418" s="5" t="str">
        <f aca="false">IF(ISBLANK(A3418),"",K3418/$M$1)</f>
        <v/>
      </c>
      <c r="M3418" s="5" t="str">
        <f aca="false">IF(ISBLANK(A3418),"",K3418/($M$1+SUM(K$3:K3417)))</f>
        <v/>
      </c>
      <c r="N3418" s="0" t="str">
        <f aca="false">IF(ISBLANK(A3418),"",IF(H3419=0,NETWORKDAYS($H$3,H3418,holiday!$B$2:$B$10),IF(DAY(H3418)&lt;DAY(H3419),NETWORKDAYS($H$3,H3418,holiday!$B$2:$B$10),0)))</f>
        <v/>
      </c>
      <c r="O3418" s="0" t="str">
        <f aca="false">IF(ISBLANK(A3418),"",SUMIF($A$3:$A3418,O$2,$B$3:$B3418))</f>
        <v/>
      </c>
      <c r="P3418" s="0" t="str">
        <f aca="false">IF(ISBLANK(A3418),"",SUMIF($A$3:$A3418,P$2,$B$3:$B3418))</f>
        <v/>
      </c>
      <c r="Q3418" s="0" t="str">
        <f aca="false">IF(ISBLANK(A3418),"",SUMIF($A$3:$A3418,Q$2,$B$3:$B3418))</f>
        <v/>
      </c>
      <c r="R3418" s="0" t="str">
        <f aca="false">IF(ISBLANK(A3418),"",SUMIF($A$3:$A3418,R$2,$B$3:$B3418))</f>
        <v/>
      </c>
      <c r="T3418" s="9" t="str">
        <f aca="false">IF(ISBLANK(A3418),"",IF($A3418=T$2,$C3418,T3417))</f>
        <v/>
      </c>
      <c r="U3418" s="9" t="str">
        <f aca="false">IF(ISBLANK(A3418),"",IF($A3418=U$2,$C3418,U3417))</f>
        <v/>
      </c>
      <c r="V3418" s="9" t="str">
        <f aca="false">IF(ISBLANK(A3418),"",IF($A3418=V$2,$C3418,V3417))</f>
        <v/>
      </c>
      <c r="W3418" s="9" t="str">
        <f aca="false">IF(ISBLANK(A3418),"",IF($A3418=W$2,$C3418,W3417))</f>
        <v/>
      </c>
    </row>
    <row r="3419" customFormat="false" ht="14.1" hidden="false" customHeight="false" outlineLevel="0" collapsed="false">
      <c r="H3419" s="8" t="n">
        <f aca="false">IF(ISBLANK(D3419),,LEFT(D3419,LEN(D3419)-6)*1)</f>
        <v>0</v>
      </c>
      <c r="I3419" s="9" t="str">
        <f aca="false">IF(ISBLANK(A3419),"",-B3419*C3419)</f>
        <v/>
      </c>
      <c r="J3419" s="9" t="str">
        <f aca="false">IF(ISBLANK(A3419),"",-SUM(I$3:I3419))</f>
        <v/>
      </c>
      <c r="K3419" s="9" t="str">
        <f aca="false">IF(ISBLANK(A3419),"",SUMPRODUCT(O3419:R3419,T3419:W3419)-J3419)</f>
        <v/>
      </c>
      <c r="L3419" s="5" t="str">
        <f aca="false">IF(ISBLANK(A3419),"",K3419/$M$1)</f>
        <v/>
      </c>
      <c r="M3419" s="5" t="str">
        <f aca="false">IF(ISBLANK(A3419),"",K3419/($M$1+SUM(K$3:K3418)))</f>
        <v/>
      </c>
      <c r="N3419" s="0" t="str">
        <f aca="false">IF(ISBLANK(A3419),"",IF(H3420=0,NETWORKDAYS($H$3,H3419,holiday!$B$2:$B$10),IF(DAY(H3419)&lt;DAY(H3420),NETWORKDAYS($H$3,H3419,holiday!$B$2:$B$10),0)))</f>
        <v/>
      </c>
      <c r="O3419" s="0" t="str">
        <f aca="false">IF(ISBLANK(A3419),"",SUMIF($A$3:$A3419,O$2,$B$3:$B3419))</f>
        <v/>
      </c>
      <c r="P3419" s="0" t="str">
        <f aca="false">IF(ISBLANK(A3419),"",SUMIF($A$3:$A3419,P$2,$B$3:$B3419))</f>
        <v/>
      </c>
      <c r="Q3419" s="0" t="str">
        <f aca="false">IF(ISBLANK(A3419),"",SUMIF($A$3:$A3419,Q$2,$B$3:$B3419))</f>
        <v/>
      </c>
      <c r="R3419" s="0" t="str">
        <f aca="false">IF(ISBLANK(A3419),"",SUMIF($A$3:$A3419,R$2,$B$3:$B3419))</f>
        <v/>
      </c>
      <c r="T3419" s="9" t="str">
        <f aca="false">IF(ISBLANK(A3419),"",IF($A3419=T$2,$C3419,T3418))</f>
        <v/>
      </c>
      <c r="U3419" s="9" t="str">
        <f aca="false">IF(ISBLANK(A3419),"",IF($A3419=U$2,$C3419,U3418))</f>
        <v/>
      </c>
      <c r="V3419" s="9" t="str">
        <f aca="false">IF(ISBLANK(A3419),"",IF($A3419=V$2,$C3419,V3418))</f>
        <v/>
      </c>
      <c r="W3419" s="9" t="str">
        <f aca="false">IF(ISBLANK(A3419),"",IF($A3419=W$2,$C3419,W3418))</f>
        <v/>
      </c>
    </row>
    <row r="3420" customFormat="false" ht="14.1" hidden="false" customHeight="false" outlineLevel="0" collapsed="false">
      <c r="H3420" s="8" t="n">
        <f aca="false">IF(ISBLANK(D3420),,LEFT(D3420,LEN(D3420)-6)*1)</f>
        <v>0</v>
      </c>
      <c r="I3420" s="9" t="str">
        <f aca="false">IF(ISBLANK(A3420),"",-B3420*C3420)</f>
        <v/>
      </c>
      <c r="J3420" s="9" t="str">
        <f aca="false">IF(ISBLANK(A3420),"",-SUM(I$3:I3420))</f>
        <v/>
      </c>
      <c r="K3420" s="9" t="str">
        <f aca="false">IF(ISBLANK(A3420),"",SUMPRODUCT(O3420:R3420,T3420:W3420)-J3420)</f>
        <v/>
      </c>
      <c r="L3420" s="5" t="str">
        <f aca="false">IF(ISBLANK(A3420),"",K3420/$M$1)</f>
        <v/>
      </c>
      <c r="M3420" s="5" t="str">
        <f aca="false">IF(ISBLANK(A3420),"",K3420/($M$1+SUM(K$3:K3419)))</f>
        <v/>
      </c>
      <c r="N3420" s="0" t="str">
        <f aca="false">IF(ISBLANK(A3420),"",IF(H3421=0,NETWORKDAYS($H$3,H3420,holiday!$B$2:$B$10),IF(DAY(H3420)&lt;DAY(H3421),NETWORKDAYS($H$3,H3420,holiday!$B$2:$B$10),0)))</f>
        <v/>
      </c>
      <c r="O3420" s="0" t="str">
        <f aca="false">IF(ISBLANK(A3420),"",SUMIF($A$3:$A3420,O$2,$B$3:$B3420))</f>
        <v/>
      </c>
      <c r="P3420" s="0" t="str">
        <f aca="false">IF(ISBLANK(A3420),"",SUMIF($A$3:$A3420,P$2,$B$3:$B3420))</f>
        <v/>
      </c>
      <c r="Q3420" s="0" t="str">
        <f aca="false">IF(ISBLANK(A3420),"",SUMIF($A$3:$A3420,Q$2,$B$3:$B3420))</f>
        <v/>
      </c>
      <c r="R3420" s="0" t="str">
        <f aca="false">IF(ISBLANK(A3420),"",SUMIF($A$3:$A3420,R$2,$B$3:$B3420))</f>
        <v/>
      </c>
      <c r="T3420" s="9" t="str">
        <f aca="false">IF(ISBLANK(A3420),"",IF($A3420=T$2,$C3420,T3419))</f>
        <v/>
      </c>
      <c r="U3420" s="9" t="str">
        <f aca="false">IF(ISBLANK(A3420),"",IF($A3420=U$2,$C3420,U3419))</f>
        <v/>
      </c>
      <c r="V3420" s="9" t="str">
        <f aca="false">IF(ISBLANK(A3420),"",IF($A3420=V$2,$C3420,V3419))</f>
        <v/>
      </c>
      <c r="W3420" s="9" t="str">
        <f aca="false">IF(ISBLANK(A3420),"",IF($A3420=W$2,$C3420,W3419))</f>
        <v/>
      </c>
    </row>
    <row r="3421" customFormat="false" ht="14.1" hidden="false" customHeight="false" outlineLevel="0" collapsed="false">
      <c r="H3421" s="8" t="n">
        <f aca="false">IF(ISBLANK(D3421),,LEFT(D3421,LEN(D3421)-6)*1)</f>
        <v>0</v>
      </c>
      <c r="I3421" s="9" t="str">
        <f aca="false">IF(ISBLANK(A3421),"",-B3421*C3421)</f>
        <v/>
      </c>
      <c r="J3421" s="9" t="str">
        <f aca="false">IF(ISBLANK(A3421),"",-SUM(I$3:I3421))</f>
        <v/>
      </c>
      <c r="K3421" s="9" t="str">
        <f aca="false">IF(ISBLANK(A3421),"",SUMPRODUCT(O3421:R3421,T3421:W3421)-J3421)</f>
        <v/>
      </c>
      <c r="L3421" s="5" t="str">
        <f aca="false">IF(ISBLANK(A3421),"",K3421/$M$1)</f>
        <v/>
      </c>
      <c r="M3421" s="5" t="str">
        <f aca="false">IF(ISBLANK(A3421),"",K3421/($M$1+SUM(K$3:K3420)))</f>
        <v/>
      </c>
      <c r="N3421" s="0" t="str">
        <f aca="false">IF(ISBLANK(A3421),"",IF(H3422=0,NETWORKDAYS($H$3,H3421,holiday!$B$2:$B$10),IF(DAY(H3421)&lt;DAY(H3422),NETWORKDAYS($H$3,H3421,holiday!$B$2:$B$10),0)))</f>
        <v/>
      </c>
      <c r="O3421" s="0" t="str">
        <f aca="false">IF(ISBLANK(A3421),"",SUMIF($A$3:$A3421,O$2,$B$3:$B3421))</f>
        <v/>
      </c>
      <c r="P3421" s="0" t="str">
        <f aca="false">IF(ISBLANK(A3421),"",SUMIF($A$3:$A3421,P$2,$B$3:$B3421))</f>
        <v/>
      </c>
      <c r="Q3421" s="0" t="str">
        <f aca="false">IF(ISBLANK(A3421),"",SUMIF($A$3:$A3421,Q$2,$B$3:$B3421))</f>
        <v/>
      </c>
      <c r="R3421" s="0" t="str">
        <f aca="false">IF(ISBLANK(A3421),"",SUMIF($A$3:$A3421,R$2,$B$3:$B3421))</f>
        <v/>
      </c>
      <c r="T3421" s="9" t="str">
        <f aca="false">IF(ISBLANK(A3421),"",IF($A3421=T$2,$C3421,T3420))</f>
        <v/>
      </c>
      <c r="U3421" s="9" t="str">
        <f aca="false">IF(ISBLANK(A3421),"",IF($A3421=U$2,$C3421,U3420))</f>
        <v/>
      </c>
      <c r="V3421" s="9" t="str">
        <f aca="false">IF(ISBLANK(A3421),"",IF($A3421=V$2,$C3421,V3420))</f>
        <v/>
      </c>
      <c r="W3421" s="9" t="str">
        <f aca="false">IF(ISBLANK(A3421),"",IF($A3421=W$2,$C3421,W3420))</f>
        <v/>
      </c>
    </row>
    <row r="3422" customFormat="false" ht="14.1" hidden="false" customHeight="false" outlineLevel="0" collapsed="false">
      <c r="H3422" s="8" t="n">
        <f aca="false">IF(ISBLANK(D3422),,LEFT(D3422,LEN(D3422)-6)*1)</f>
        <v>0</v>
      </c>
      <c r="I3422" s="9" t="str">
        <f aca="false">IF(ISBLANK(A3422),"",-B3422*C3422)</f>
        <v/>
      </c>
      <c r="J3422" s="9" t="str">
        <f aca="false">IF(ISBLANK(A3422),"",-SUM(I$3:I3422))</f>
        <v/>
      </c>
      <c r="K3422" s="9" t="str">
        <f aca="false">IF(ISBLANK(A3422),"",SUMPRODUCT(O3422:R3422,T3422:W3422)-J3422)</f>
        <v/>
      </c>
      <c r="L3422" s="5" t="str">
        <f aca="false">IF(ISBLANK(A3422),"",K3422/$M$1)</f>
        <v/>
      </c>
      <c r="M3422" s="5" t="str">
        <f aca="false">IF(ISBLANK(A3422),"",K3422/($M$1+SUM(K$3:K3421)))</f>
        <v/>
      </c>
      <c r="N3422" s="0" t="str">
        <f aca="false">IF(ISBLANK(A3422),"",IF(H3423=0,NETWORKDAYS($H$3,H3422,holiday!$B$2:$B$10),IF(DAY(H3422)&lt;DAY(H3423),NETWORKDAYS($H$3,H3422,holiday!$B$2:$B$10),0)))</f>
        <v/>
      </c>
      <c r="O3422" s="0" t="str">
        <f aca="false">IF(ISBLANK(A3422),"",SUMIF($A$3:$A3422,O$2,$B$3:$B3422))</f>
        <v/>
      </c>
      <c r="P3422" s="0" t="str">
        <f aca="false">IF(ISBLANK(A3422),"",SUMIF($A$3:$A3422,P$2,$B$3:$B3422))</f>
        <v/>
      </c>
      <c r="Q3422" s="0" t="str">
        <f aca="false">IF(ISBLANK(A3422),"",SUMIF($A$3:$A3422,Q$2,$B$3:$B3422))</f>
        <v/>
      </c>
      <c r="R3422" s="0" t="str">
        <f aca="false">IF(ISBLANK(A3422),"",SUMIF($A$3:$A3422,R$2,$B$3:$B3422))</f>
        <v/>
      </c>
      <c r="T3422" s="9" t="str">
        <f aca="false">IF(ISBLANK(A3422),"",IF($A3422=T$2,$C3422,T3421))</f>
        <v/>
      </c>
      <c r="U3422" s="9" t="str">
        <f aca="false">IF(ISBLANK(A3422),"",IF($A3422=U$2,$C3422,U3421))</f>
        <v/>
      </c>
      <c r="V3422" s="9" t="str">
        <f aca="false">IF(ISBLANK(A3422),"",IF($A3422=V$2,$C3422,V3421))</f>
        <v/>
      </c>
      <c r="W3422" s="9" t="str">
        <f aca="false">IF(ISBLANK(A3422),"",IF($A3422=W$2,$C3422,W3421))</f>
        <v/>
      </c>
    </row>
    <row r="3423" customFormat="false" ht="14.1" hidden="false" customHeight="false" outlineLevel="0" collapsed="false">
      <c r="H3423" s="8" t="n">
        <f aca="false">IF(ISBLANK(D3423),,LEFT(D3423,LEN(D3423)-6)*1)</f>
        <v>0</v>
      </c>
      <c r="I3423" s="9" t="str">
        <f aca="false">IF(ISBLANK(A3423),"",-B3423*C3423)</f>
        <v/>
      </c>
      <c r="J3423" s="9" t="str">
        <f aca="false">IF(ISBLANK(A3423),"",-SUM(I$3:I3423))</f>
        <v/>
      </c>
      <c r="K3423" s="9" t="str">
        <f aca="false">IF(ISBLANK(A3423),"",SUMPRODUCT(O3423:R3423,T3423:W3423)-J3423)</f>
        <v/>
      </c>
      <c r="L3423" s="5" t="str">
        <f aca="false">IF(ISBLANK(A3423),"",K3423/$M$1)</f>
        <v/>
      </c>
      <c r="M3423" s="5" t="str">
        <f aca="false">IF(ISBLANK(A3423),"",K3423/($M$1+SUM(K$3:K3422)))</f>
        <v/>
      </c>
      <c r="N3423" s="0" t="str">
        <f aca="false">IF(ISBLANK(A3423),"",IF(H3424=0,NETWORKDAYS($H$3,H3423,holiday!$B$2:$B$10),IF(DAY(H3423)&lt;DAY(H3424),NETWORKDAYS($H$3,H3423,holiday!$B$2:$B$10),0)))</f>
        <v/>
      </c>
      <c r="O3423" s="0" t="str">
        <f aca="false">IF(ISBLANK(A3423),"",SUMIF($A$3:$A3423,O$2,$B$3:$B3423))</f>
        <v/>
      </c>
      <c r="P3423" s="0" t="str">
        <f aca="false">IF(ISBLANK(A3423),"",SUMIF($A$3:$A3423,P$2,$B$3:$B3423))</f>
        <v/>
      </c>
      <c r="Q3423" s="0" t="str">
        <f aca="false">IF(ISBLANK(A3423),"",SUMIF($A$3:$A3423,Q$2,$B$3:$B3423))</f>
        <v/>
      </c>
      <c r="R3423" s="0" t="str">
        <f aca="false">IF(ISBLANK(A3423),"",SUMIF($A$3:$A3423,R$2,$B$3:$B3423))</f>
        <v/>
      </c>
      <c r="T3423" s="9" t="str">
        <f aca="false">IF(ISBLANK(A3423),"",IF($A3423=T$2,$C3423,T3422))</f>
        <v/>
      </c>
      <c r="U3423" s="9" t="str">
        <f aca="false">IF(ISBLANK(A3423),"",IF($A3423=U$2,$C3423,U3422))</f>
        <v/>
      </c>
      <c r="V3423" s="9" t="str">
        <f aca="false">IF(ISBLANK(A3423),"",IF($A3423=V$2,$C3423,V3422))</f>
        <v/>
      </c>
      <c r="W3423" s="9" t="str">
        <f aca="false">IF(ISBLANK(A3423),"",IF($A3423=W$2,$C3423,W3422))</f>
        <v/>
      </c>
    </row>
    <row r="3424" customFormat="false" ht="14.1" hidden="false" customHeight="false" outlineLevel="0" collapsed="false">
      <c r="H3424" s="8" t="n">
        <f aca="false">IF(ISBLANK(D3424),,LEFT(D3424,LEN(D3424)-6)*1)</f>
        <v>0</v>
      </c>
      <c r="I3424" s="9" t="str">
        <f aca="false">IF(ISBLANK(A3424),"",-B3424*C3424)</f>
        <v/>
      </c>
      <c r="J3424" s="9" t="str">
        <f aca="false">IF(ISBLANK(A3424),"",-SUM(I$3:I3424))</f>
        <v/>
      </c>
      <c r="K3424" s="9" t="str">
        <f aca="false">IF(ISBLANK(A3424),"",SUMPRODUCT(O3424:R3424,T3424:W3424)-J3424)</f>
        <v/>
      </c>
      <c r="L3424" s="5" t="str">
        <f aca="false">IF(ISBLANK(A3424),"",K3424/$M$1)</f>
        <v/>
      </c>
      <c r="M3424" s="5" t="str">
        <f aca="false">IF(ISBLANK(A3424),"",K3424/($M$1+SUM(K$3:K3423)))</f>
        <v/>
      </c>
      <c r="N3424" s="0" t="str">
        <f aca="false">IF(ISBLANK(A3424),"",IF(H3425=0,NETWORKDAYS($H$3,H3424,holiday!$B$2:$B$10),IF(DAY(H3424)&lt;DAY(H3425),NETWORKDAYS($H$3,H3424,holiday!$B$2:$B$10),0)))</f>
        <v/>
      </c>
      <c r="O3424" s="0" t="str">
        <f aca="false">IF(ISBLANK(A3424),"",SUMIF($A$3:$A3424,O$2,$B$3:$B3424))</f>
        <v/>
      </c>
      <c r="P3424" s="0" t="str">
        <f aca="false">IF(ISBLANK(A3424),"",SUMIF($A$3:$A3424,P$2,$B$3:$B3424))</f>
        <v/>
      </c>
      <c r="Q3424" s="0" t="str">
        <f aca="false">IF(ISBLANK(A3424),"",SUMIF($A$3:$A3424,Q$2,$B$3:$B3424))</f>
        <v/>
      </c>
      <c r="R3424" s="0" t="str">
        <f aca="false">IF(ISBLANK(A3424),"",SUMIF($A$3:$A3424,R$2,$B$3:$B3424))</f>
        <v/>
      </c>
      <c r="T3424" s="9" t="str">
        <f aca="false">IF(ISBLANK(A3424),"",IF($A3424=T$2,$C3424,T3423))</f>
        <v/>
      </c>
      <c r="U3424" s="9" t="str">
        <f aca="false">IF(ISBLANK(A3424),"",IF($A3424=U$2,$C3424,U3423))</f>
        <v/>
      </c>
      <c r="V3424" s="9" t="str">
        <f aca="false">IF(ISBLANK(A3424),"",IF($A3424=V$2,$C3424,V3423))</f>
        <v/>
      </c>
      <c r="W3424" s="9" t="str">
        <f aca="false">IF(ISBLANK(A3424),"",IF($A3424=W$2,$C3424,W3423))</f>
        <v/>
      </c>
    </row>
    <row r="3425" customFormat="false" ht="14.1" hidden="false" customHeight="false" outlineLevel="0" collapsed="false">
      <c r="H3425" s="8" t="n">
        <f aca="false">IF(ISBLANK(D3425),,LEFT(D3425,LEN(D3425)-6)*1)</f>
        <v>0</v>
      </c>
      <c r="I3425" s="9" t="str">
        <f aca="false">IF(ISBLANK(A3425),"",-B3425*C3425)</f>
        <v/>
      </c>
      <c r="J3425" s="9" t="str">
        <f aca="false">IF(ISBLANK(A3425),"",-SUM(I$3:I3425))</f>
        <v/>
      </c>
      <c r="K3425" s="9" t="str">
        <f aca="false">IF(ISBLANK(A3425),"",SUMPRODUCT(O3425:R3425,T3425:W3425)-J3425)</f>
        <v/>
      </c>
      <c r="L3425" s="5" t="str">
        <f aca="false">IF(ISBLANK(A3425),"",K3425/$M$1)</f>
        <v/>
      </c>
      <c r="M3425" s="5" t="str">
        <f aca="false">IF(ISBLANK(A3425),"",K3425/($M$1+SUM(K$3:K3424)))</f>
        <v/>
      </c>
      <c r="N3425" s="0" t="str">
        <f aca="false">IF(ISBLANK(A3425),"",IF(H3426=0,NETWORKDAYS($H$3,H3425,holiday!$B$2:$B$10),IF(DAY(H3425)&lt;DAY(H3426),NETWORKDAYS($H$3,H3425,holiday!$B$2:$B$10),0)))</f>
        <v/>
      </c>
      <c r="O3425" s="0" t="str">
        <f aca="false">IF(ISBLANK(A3425),"",SUMIF($A$3:$A3425,O$2,$B$3:$B3425))</f>
        <v/>
      </c>
      <c r="P3425" s="0" t="str">
        <f aca="false">IF(ISBLANK(A3425),"",SUMIF($A$3:$A3425,P$2,$B$3:$B3425))</f>
        <v/>
      </c>
      <c r="Q3425" s="0" t="str">
        <f aca="false">IF(ISBLANK(A3425),"",SUMIF($A$3:$A3425,Q$2,$B$3:$B3425))</f>
        <v/>
      </c>
      <c r="R3425" s="0" t="str">
        <f aca="false">IF(ISBLANK(A3425),"",SUMIF($A$3:$A3425,R$2,$B$3:$B3425))</f>
        <v/>
      </c>
      <c r="T3425" s="9" t="str">
        <f aca="false">IF(ISBLANK(A3425),"",IF($A3425=T$2,$C3425,T3424))</f>
        <v/>
      </c>
      <c r="U3425" s="9" t="str">
        <f aca="false">IF(ISBLANK(A3425),"",IF($A3425=U$2,$C3425,U3424))</f>
        <v/>
      </c>
      <c r="V3425" s="9" t="str">
        <f aca="false">IF(ISBLANK(A3425),"",IF($A3425=V$2,$C3425,V3424))</f>
        <v/>
      </c>
      <c r="W3425" s="9" t="str">
        <f aca="false">IF(ISBLANK(A3425),"",IF($A3425=W$2,$C3425,W3424))</f>
        <v/>
      </c>
    </row>
    <row r="3426" customFormat="false" ht="14.1" hidden="false" customHeight="false" outlineLevel="0" collapsed="false">
      <c r="H3426" s="8" t="n">
        <f aca="false">IF(ISBLANK(D3426),,LEFT(D3426,LEN(D3426)-6)*1)</f>
        <v>0</v>
      </c>
      <c r="I3426" s="9" t="str">
        <f aca="false">IF(ISBLANK(A3426),"",-B3426*C3426)</f>
        <v/>
      </c>
      <c r="J3426" s="9" t="str">
        <f aca="false">IF(ISBLANK(A3426),"",-SUM(I$3:I3426))</f>
        <v/>
      </c>
      <c r="K3426" s="9" t="str">
        <f aca="false">IF(ISBLANK(A3426),"",SUMPRODUCT(O3426:R3426,T3426:W3426)-J3426)</f>
        <v/>
      </c>
      <c r="L3426" s="5" t="str">
        <f aca="false">IF(ISBLANK(A3426),"",K3426/$M$1)</f>
        <v/>
      </c>
      <c r="M3426" s="5" t="str">
        <f aca="false">IF(ISBLANK(A3426),"",K3426/($M$1+SUM(K$3:K3425)))</f>
        <v/>
      </c>
      <c r="N3426" s="0" t="str">
        <f aca="false">IF(ISBLANK(A3426),"",IF(H3427=0,NETWORKDAYS($H$3,H3426,holiday!$B$2:$B$10),IF(DAY(H3426)&lt;DAY(H3427),NETWORKDAYS($H$3,H3426,holiday!$B$2:$B$10),0)))</f>
        <v/>
      </c>
      <c r="O3426" s="0" t="str">
        <f aca="false">IF(ISBLANK(A3426),"",SUMIF($A$3:$A3426,O$2,$B$3:$B3426))</f>
        <v/>
      </c>
      <c r="P3426" s="0" t="str">
        <f aca="false">IF(ISBLANK(A3426),"",SUMIF($A$3:$A3426,P$2,$B$3:$B3426))</f>
        <v/>
      </c>
      <c r="Q3426" s="0" t="str">
        <f aca="false">IF(ISBLANK(A3426),"",SUMIF($A$3:$A3426,Q$2,$B$3:$B3426))</f>
        <v/>
      </c>
      <c r="R3426" s="0" t="str">
        <f aca="false">IF(ISBLANK(A3426),"",SUMIF($A$3:$A3426,R$2,$B$3:$B3426))</f>
        <v/>
      </c>
      <c r="T3426" s="9" t="str">
        <f aca="false">IF(ISBLANK(A3426),"",IF($A3426=T$2,$C3426,T3425))</f>
        <v/>
      </c>
      <c r="U3426" s="9" t="str">
        <f aca="false">IF(ISBLANK(A3426),"",IF($A3426=U$2,$C3426,U3425))</f>
        <v/>
      </c>
      <c r="V3426" s="9" t="str">
        <f aca="false">IF(ISBLANK(A3426),"",IF($A3426=V$2,$C3426,V3425))</f>
        <v/>
      </c>
      <c r="W3426" s="9" t="str">
        <f aca="false">IF(ISBLANK(A3426),"",IF($A3426=W$2,$C3426,W3425))</f>
        <v/>
      </c>
    </row>
    <row r="3427" customFormat="false" ht="14.1" hidden="false" customHeight="false" outlineLevel="0" collapsed="false">
      <c r="H3427" s="8" t="n">
        <f aca="false">IF(ISBLANK(D3427),,LEFT(D3427,LEN(D3427)-6)*1)</f>
        <v>0</v>
      </c>
      <c r="I3427" s="9" t="str">
        <f aca="false">IF(ISBLANK(A3427),"",-B3427*C3427)</f>
        <v/>
      </c>
      <c r="J3427" s="9" t="str">
        <f aca="false">IF(ISBLANK(A3427),"",-SUM(I$3:I3427))</f>
        <v/>
      </c>
      <c r="K3427" s="9" t="str">
        <f aca="false">IF(ISBLANK(A3427),"",SUMPRODUCT(O3427:R3427,T3427:W3427)-J3427)</f>
        <v/>
      </c>
      <c r="L3427" s="5" t="str">
        <f aca="false">IF(ISBLANK(A3427),"",K3427/$M$1)</f>
        <v/>
      </c>
      <c r="M3427" s="5" t="str">
        <f aca="false">IF(ISBLANK(A3427),"",K3427/($M$1+SUM(K$3:K3426)))</f>
        <v/>
      </c>
      <c r="N3427" s="0" t="str">
        <f aca="false">IF(ISBLANK(A3427),"",IF(H3428=0,NETWORKDAYS($H$3,H3427,holiday!$B$2:$B$10),IF(DAY(H3427)&lt;DAY(H3428),NETWORKDAYS($H$3,H3427,holiday!$B$2:$B$10),0)))</f>
        <v/>
      </c>
      <c r="O3427" s="0" t="str">
        <f aca="false">IF(ISBLANK(A3427),"",SUMIF($A$3:$A3427,O$2,$B$3:$B3427))</f>
        <v/>
      </c>
      <c r="P3427" s="0" t="str">
        <f aca="false">IF(ISBLANK(A3427),"",SUMIF($A$3:$A3427,P$2,$B$3:$B3427))</f>
        <v/>
      </c>
      <c r="Q3427" s="0" t="str">
        <f aca="false">IF(ISBLANK(A3427),"",SUMIF($A$3:$A3427,Q$2,$B$3:$B3427))</f>
        <v/>
      </c>
      <c r="R3427" s="0" t="str">
        <f aca="false">IF(ISBLANK(A3427),"",SUMIF($A$3:$A3427,R$2,$B$3:$B3427))</f>
        <v/>
      </c>
      <c r="T3427" s="9" t="str">
        <f aca="false">IF(ISBLANK(A3427),"",IF($A3427=T$2,$C3427,T3426))</f>
        <v/>
      </c>
      <c r="U3427" s="9" t="str">
        <f aca="false">IF(ISBLANK(A3427),"",IF($A3427=U$2,$C3427,U3426))</f>
        <v/>
      </c>
      <c r="V3427" s="9" t="str">
        <f aca="false">IF(ISBLANK(A3427),"",IF($A3427=V$2,$C3427,V3426))</f>
        <v/>
      </c>
      <c r="W3427" s="9" t="str">
        <f aca="false">IF(ISBLANK(A3427),"",IF($A3427=W$2,$C3427,W3426))</f>
        <v/>
      </c>
    </row>
    <row r="3428" customFormat="false" ht="14.1" hidden="false" customHeight="false" outlineLevel="0" collapsed="false">
      <c r="H3428" s="8" t="n">
        <f aca="false">IF(ISBLANK(D3428),,LEFT(D3428,LEN(D3428)-6)*1)</f>
        <v>0</v>
      </c>
      <c r="I3428" s="9" t="str">
        <f aca="false">IF(ISBLANK(A3428),"",-B3428*C3428)</f>
        <v/>
      </c>
      <c r="J3428" s="9" t="str">
        <f aca="false">IF(ISBLANK(A3428),"",-SUM(I$3:I3428))</f>
        <v/>
      </c>
      <c r="K3428" s="9" t="str">
        <f aca="false">IF(ISBLANK(A3428),"",SUMPRODUCT(O3428:R3428,T3428:W3428)-J3428)</f>
        <v/>
      </c>
      <c r="L3428" s="5" t="str">
        <f aca="false">IF(ISBLANK(A3428),"",K3428/$M$1)</f>
        <v/>
      </c>
      <c r="M3428" s="5" t="str">
        <f aca="false">IF(ISBLANK(A3428),"",K3428/($M$1+SUM(K$3:K3427)))</f>
        <v/>
      </c>
      <c r="N3428" s="0" t="str">
        <f aca="false">IF(ISBLANK(A3428),"",IF(H3429=0,NETWORKDAYS($H$3,H3428,holiday!$B$2:$B$10),IF(DAY(H3428)&lt;DAY(H3429),NETWORKDAYS($H$3,H3428,holiday!$B$2:$B$10),0)))</f>
        <v/>
      </c>
      <c r="O3428" s="0" t="str">
        <f aca="false">IF(ISBLANK(A3428),"",SUMIF($A$3:$A3428,O$2,$B$3:$B3428))</f>
        <v/>
      </c>
      <c r="P3428" s="0" t="str">
        <f aca="false">IF(ISBLANK(A3428),"",SUMIF($A$3:$A3428,P$2,$B$3:$B3428))</f>
        <v/>
      </c>
      <c r="Q3428" s="0" t="str">
        <f aca="false">IF(ISBLANK(A3428),"",SUMIF($A$3:$A3428,Q$2,$B$3:$B3428))</f>
        <v/>
      </c>
      <c r="R3428" s="0" t="str">
        <f aca="false">IF(ISBLANK(A3428),"",SUMIF($A$3:$A3428,R$2,$B$3:$B3428))</f>
        <v/>
      </c>
      <c r="T3428" s="9" t="str">
        <f aca="false">IF(ISBLANK(A3428),"",IF($A3428=T$2,$C3428,T3427))</f>
        <v/>
      </c>
      <c r="U3428" s="9" t="str">
        <f aca="false">IF(ISBLANK(A3428),"",IF($A3428=U$2,$C3428,U3427))</f>
        <v/>
      </c>
      <c r="V3428" s="9" t="str">
        <f aca="false">IF(ISBLANK(A3428),"",IF($A3428=V$2,$C3428,V3427))</f>
        <v/>
      </c>
      <c r="W3428" s="9" t="str">
        <f aca="false">IF(ISBLANK(A3428),"",IF($A3428=W$2,$C3428,W3427))</f>
        <v/>
      </c>
    </row>
    <row r="3429" customFormat="false" ht="14.1" hidden="false" customHeight="false" outlineLevel="0" collapsed="false">
      <c r="H3429" s="8" t="n">
        <f aca="false">IF(ISBLANK(D3429),,LEFT(D3429,LEN(D3429)-6)*1)</f>
        <v>0</v>
      </c>
      <c r="I3429" s="9" t="str">
        <f aca="false">IF(ISBLANK(A3429),"",-B3429*C3429)</f>
        <v/>
      </c>
      <c r="J3429" s="9" t="str">
        <f aca="false">IF(ISBLANK(A3429),"",-SUM(I$3:I3429))</f>
        <v/>
      </c>
      <c r="K3429" s="9" t="str">
        <f aca="false">IF(ISBLANK(A3429),"",SUMPRODUCT(O3429:R3429,T3429:W3429)-J3429)</f>
        <v/>
      </c>
      <c r="L3429" s="5" t="str">
        <f aca="false">IF(ISBLANK(A3429),"",K3429/$M$1)</f>
        <v/>
      </c>
      <c r="M3429" s="5" t="str">
        <f aca="false">IF(ISBLANK(A3429),"",K3429/($M$1+SUM(K$3:K3428)))</f>
        <v/>
      </c>
      <c r="N3429" s="0" t="str">
        <f aca="false">IF(ISBLANK(A3429),"",IF(H3430=0,NETWORKDAYS($H$3,H3429,holiday!$B$2:$B$10),IF(DAY(H3429)&lt;DAY(H3430),NETWORKDAYS($H$3,H3429,holiday!$B$2:$B$10),0)))</f>
        <v/>
      </c>
      <c r="O3429" s="0" t="str">
        <f aca="false">IF(ISBLANK(A3429),"",SUMIF($A$3:$A3429,O$2,$B$3:$B3429))</f>
        <v/>
      </c>
      <c r="P3429" s="0" t="str">
        <f aca="false">IF(ISBLANK(A3429),"",SUMIF($A$3:$A3429,P$2,$B$3:$B3429))</f>
        <v/>
      </c>
      <c r="Q3429" s="0" t="str">
        <f aca="false">IF(ISBLANK(A3429),"",SUMIF($A$3:$A3429,Q$2,$B$3:$B3429))</f>
        <v/>
      </c>
      <c r="R3429" s="0" t="str">
        <f aca="false">IF(ISBLANK(A3429),"",SUMIF($A$3:$A3429,R$2,$B$3:$B3429))</f>
        <v/>
      </c>
      <c r="T3429" s="9" t="str">
        <f aca="false">IF(ISBLANK(A3429),"",IF($A3429=T$2,$C3429,T3428))</f>
        <v/>
      </c>
      <c r="U3429" s="9" t="str">
        <f aca="false">IF(ISBLANK(A3429),"",IF($A3429=U$2,$C3429,U3428))</f>
        <v/>
      </c>
      <c r="V3429" s="9" t="str">
        <f aca="false">IF(ISBLANK(A3429),"",IF($A3429=V$2,$C3429,V3428))</f>
        <v/>
      </c>
      <c r="W3429" s="9" t="str">
        <f aca="false">IF(ISBLANK(A3429),"",IF($A3429=W$2,$C3429,W3428))</f>
        <v/>
      </c>
    </row>
    <row r="3430" customFormat="false" ht="14.1" hidden="false" customHeight="false" outlineLevel="0" collapsed="false">
      <c r="H3430" s="8" t="n">
        <f aca="false">IF(ISBLANK(D3430),,LEFT(D3430,LEN(D3430)-6)*1)</f>
        <v>0</v>
      </c>
      <c r="I3430" s="9" t="str">
        <f aca="false">IF(ISBLANK(A3430),"",-B3430*C3430)</f>
        <v/>
      </c>
      <c r="J3430" s="9" t="str">
        <f aca="false">IF(ISBLANK(A3430),"",-SUM(I$3:I3430))</f>
        <v/>
      </c>
      <c r="K3430" s="9" t="str">
        <f aca="false">IF(ISBLANK(A3430),"",SUMPRODUCT(O3430:R3430,T3430:W3430)-J3430)</f>
        <v/>
      </c>
      <c r="L3430" s="5" t="str">
        <f aca="false">IF(ISBLANK(A3430),"",K3430/$M$1)</f>
        <v/>
      </c>
      <c r="M3430" s="5" t="str">
        <f aca="false">IF(ISBLANK(A3430),"",K3430/($M$1+SUM(K$3:K3429)))</f>
        <v/>
      </c>
      <c r="N3430" s="0" t="str">
        <f aca="false">IF(ISBLANK(A3430),"",IF(H3431=0,NETWORKDAYS($H$3,H3430,holiday!$B$2:$B$10),IF(DAY(H3430)&lt;DAY(H3431),NETWORKDAYS($H$3,H3430,holiday!$B$2:$B$10),0)))</f>
        <v/>
      </c>
      <c r="O3430" s="0" t="str">
        <f aca="false">IF(ISBLANK(A3430),"",SUMIF($A$3:$A3430,O$2,$B$3:$B3430))</f>
        <v/>
      </c>
      <c r="P3430" s="0" t="str">
        <f aca="false">IF(ISBLANK(A3430),"",SUMIF($A$3:$A3430,P$2,$B$3:$B3430))</f>
        <v/>
      </c>
      <c r="Q3430" s="0" t="str">
        <f aca="false">IF(ISBLANK(A3430),"",SUMIF($A$3:$A3430,Q$2,$B$3:$B3430))</f>
        <v/>
      </c>
      <c r="R3430" s="0" t="str">
        <f aca="false">IF(ISBLANK(A3430),"",SUMIF($A$3:$A3430,R$2,$B$3:$B3430))</f>
        <v/>
      </c>
      <c r="T3430" s="9" t="str">
        <f aca="false">IF(ISBLANK(A3430),"",IF($A3430=T$2,$C3430,T3429))</f>
        <v/>
      </c>
      <c r="U3430" s="9" t="str">
        <f aca="false">IF(ISBLANK(A3430),"",IF($A3430=U$2,$C3430,U3429))</f>
        <v/>
      </c>
      <c r="V3430" s="9" t="str">
        <f aca="false">IF(ISBLANK(A3430),"",IF($A3430=V$2,$C3430,V3429))</f>
        <v/>
      </c>
      <c r="W3430" s="9" t="str">
        <f aca="false">IF(ISBLANK(A3430),"",IF($A3430=W$2,$C3430,W3429))</f>
        <v/>
      </c>
    </row>
    <row r="3431" customFormat="false" ht="14.1" hidden="false" customHeight="false" outlineLevel="0" collapsed="false">
      <c r="H3431" s="8" t="n">
        <f aca="false">IF(ISBLANK(D3431),,LEFT(D3431,LEN(D3431)-6)*1)</f>
        <v>0</v>
      </c>
      <c r="I3431" s="9" t="str">
        <f aca="false">IF(ISBLANK(A3431),"",-B3431*C3431)</f>
        <v/>
      </c>
      <c r="J3431" s="9" t="str">
        <f aca="false">IF(ISBLANK(A3431),"",-SUM(I$3:I3431))</f>
        <v/>
      </c>
      <c r="K3431" s="9" t="str">
        <f aca="false">IF(ISBLANK(A3431),"",SUMPRODUCT(O3431:R3431,T3431:W3431)-J3431)</f>
        <v/>
      </c>
      <c r="L3431" s="5" t="str">
        <f aca="false">IF(ISBLANK(A3431),"",K3431/$M$1)</f>
        <v/>
      </c>
      <c r="M3431" s="5" t="str">
        <f aca="false">IF(ISBLANK(A3431),"",K3431/($M$1+SUM(K$3:K3430)))</f>
        <v/>
      </c>
      <c r="N3431" s="0" t="str">
        <f aca="false">IF(ISBLANK(A3431),"",IF(H3432=0,NETWORKDAYS($H$3,H3431,holiday!$B$2:$B$10),IF(DAY(H3431)&lt;DAY(H3432),NETWORKDAYS($H$3,H3431,holiday!$B$2:$B$10),0)))</f>
        <v/>
      </c>
      <c r="O3431" s="0" t="str">
        <f aca="false">IF(ISBLANK(A3431),"",SUMIF($A$3:$A3431,O$2,$B$3:$B3431))</f>
        <v/>
      </c>
      <c r="P3431" s="0" t="str">
        <f aca="false">IF(ISBLANK(A3431),"",SUMIF($A$3:$A3431,P$2,$B$3:$B3431))</f>
        <v/>
      </c>
      <c r="Q3431" s="0" t="str">
        <f aca="false">IF(ISBLANK(A3431),"",SUMIF($A$3:$A3431,Q$2,$B$3:$B3431))</f>
        <v/>
      </c>
      <c r="R3431" s="0" t="str">
        <f aca="false">IF(ISBLANK(A3431),"",SUMIF($A$3:$A3431,R$2,$B$3:$B3431))</f>
        <v/>
      </c>
      <c r="T3431" s="9" t="str">
        <f aca="false">IF(ISBLANK(A3431),"",IF($A3431=T$2,$C3431,T3430))</f>
        <v/>
      </c>
      <c r="U3431" s="9" t="str">
        <f aca="false">IF(ISBLANK(A3431),"",IF($A3431=U$2,$C3431,U3430))</f>
        <v/>
      </c>
      <c r="V3431" s="9" t="str">
        <f aca="false">IF(ISBLANK(A3431),"",IF($A3431=V$2,$C3431,V3430))</f>
        <v/>
      </c>
      <c r="W3431" s="9" t="str">
        <f aca="false">IF(ISBLANK(A3431),"",IF($A3431=W$2,$C3431,W3430))</f>
        <v/>
      </c>
    </row>
    <row r="3432" customFormat="false" ht="14.1" hidden="false" customHeight="false" outlineLevel="0" collapsed="false">
      <c r="H3432" s="8" t="n">
        <f aca="false">IF(ISBLANK(D3432),,LEFT(D3432,LEN(D3432)-6)*1)</f>
        <v>0</v>
      </c>
      <c r="I3432" s="9" t="str">
        <f aca="false">IF(ISBLANK(A3432),"",-B3432*C3432)</f>
        <v/>
      </c>
      <c r="J3432" s="9" t="str">
        <f aca="false">IF(ISBLANK(A3432),"",-SUM(I$3:I3432))</f>
        <v/>
      </c>
      <c r="K3432" s="9" t="str">
        <f aca="false">IF(ISBLANK(A3432),"",SUMPRODUCT(O3432:R3432,T3432:W3432)-J3432)</f>
        <v/>
      </c>
      <c r="L3432" s="5" t="str">
        <f aca="false">IF(ISBLANK(A3432),"",K3432/$M$1)</f>
        <v/>
      </c>
      <c r="M3432" s="5" t="str">
        <f aca="false">IF(ISBLANK(A3432),"",K3432/($M$1+SUM(K$3:K3431)))</f>
        <v/>
      </c>
      <c r="N3432" s="0" t="str">
        <f aca="false">IF(ISBLANK(A3432),"",IF(H3433=0,NETWORKDAYS($H$3,H3432,holiday!$B$2:$B$10),IF(DAY(H3432)&lt;DAY(H3433),NETWORKDAYS($H$3,H3432,holiday!$B$2:$B$10),0)))</f>
        <v/>
      </c>
      <c r="O3432" s="0" t="str">
        <f aca="false">IF(ISBLANK(A3432),"",SUMIF($A$3:$A3432,O$2,$B$3:$B3432))</f>
        <v/>
      </c>
      <c r="P3432" s="0" t="str">
        <f aca="false">IF(ISBLANK(A3432),"",SUMIF($A$3:$A3432,P$2,$B$3:$B3432))</f>
        <v/>
      </c>
      <c r="Q3432" s="0" t="str">
        <f aca="false">IF(ISBLANK(A3432),"",SUMIF($A$3:$A3432,Q$2,$B$3:$B3432))</f>
        <v/>
      </c>
      <c r="R3432" s="0" t="str">
        <f aca="false">IF(ISBLANK(A3432),"",SUMIF($A$3:$A3432,R$2,$B$3:$B3432))</f>
        <v/>
      </c>
      <c r="T3432" s="9" t="str">
        <f aca="false">IF(ISBLANK(A3432),"",IF($A3432=T$2,$C3432,T3431))</f>
        <v/>
      </c>
      <c r="U3432" s="9" t="str">
        <f aca="false">IF(ISBLANK(A3432),"",IF($A3432=U$2,$C3432,U3431))</f>
        <v/>
      </c>
      <c r="V3432" s="9" t="str">
        <f aca="false">IF(ISBLANK(A3432),"",IF($A3432=V$2,$C3432,V3431))</f>
        <v/>
      </c>
      <c r="W3432" s="9" t="str">
        <f aca="false">IF(ISBLANK(A3432),"",IF($A3432=W$2,$C3432,W3431))</f>
        <v/>
      </c>
    </row>
    <row r="3433" customFormat="false" ht="14.1" hidden="false" customHeight="false" outlineLevel="0" collapsed="false">
      <c r="H3433" s="8" t="n">
        <f aca="false">IF(ISBLANK(D3433),,LEFT(D3433,LEN(D3433)-6)*1)</f>
        <v>0</v>
      </c>
      <c r="I3433" s="9" t="str">
        <f aca="false">IF(ISBLANK(A3433),"",-B3433*C3433)</f>
        <v/>
      </c>
      <c r="J3433" s="9" t="str">
        <f aca="false">IF(ISBLANK(A3433),"",-SUM(I$3:I3433))</f>
        <v/>
      </c>
      <c r="K3433" s="9" t="str">
        <f aca="false">IF(ISBLANK(A3433),"",SUMPRODUCT(O3433:R3433,T3433:W3433)-J3433)</f>
        <v/>
      </c>
      <c r="L3433" s="5" t="str">
        <f aca="false">IF(ISBLANK(A3433),"",K3433/$M$1)</f>
        <v/>
      </c>
      <c r="M3433" s="5" t="str">
        <f aca="false">IF(ISBLANK(A3433),"",K3433/($M$1+SUM(K$3:K3432)))</f>
        <v/>
      </c>
      <c r="N3433" s="0" t="str">
        <f aca="false">IF(ISBLANK(A3433),"",IF(H3434=0,NETWORKDAYS($H$3,H3433,holiday!$B$2:$B$10),IF(DAY(H3433)&lt;DAY(H3434),NETWORKDAYS($H$3,H3433,holiday!$B$2:$B$10),0)))</f>
        <v/>
      </c>
      <c r="O3433" s="0" t="str">
        <f aca="false">IF(ISBLANK(A3433),"",SUMIF($A$3:$A3433,O$2,$B$3:$B3433))</f>
        <v/>
      </c>
      <c r="P3433" s="0" t="str">
        <f aca="false">IF(ISBLANK(A3433),"",SUMIF($A$3:$A3433,P$2,$B$3:$B3433))</f>
        <v/>
      </c>
      <c r="Q3433" s="0" t="str">
        <f aca="false">IF(ISBLANK(A3433),"",SUMIF($A$3:$A3433,Q$2,$B$3:$B3433))</f>
        <v/>
      </c>
      <c r="R3433" s="0" t="str">
        <f aca="false">IF(ISBLANK(A3433),"",SUMIF($A$3:$A3433,R$2,$B$3:$B3433))</f>
        <v/>
      </c>
      <c r="T3433" s="9" t="str">
        <f aca="false">IF(ISBLANK(A3433),"",IF($A3433=T$2,$C3433,T3432))</f>
        <v/>
      </c>
      <c r="U3433" s="9" t="str">
        <f aca="false">IF(ISBLANK(A3433),"",IF($A3433=U$2,$C3433,U3432))</f>
        <v/>
      </c>
      <c r="V3433" s="9" t="str">
        <f aca="false">IF(ISBLANK(A3433),"",IF($A3433=V$2,$C3433,V3432))</f>
        <v/>
      </c>
      <c r="W3433" s="9" t="str">
        <f aca="false">IF(ISBLANK(A3433),"",IF($A3433=W$2,$C3433,W3432))</f>
        <v/>
      </c>
    </row>
    <row r="3434" customFormat="false" ht="14.1" hidden="false" customHeight="false" outlineLevel="0" collapsed="false">
      <c r="H3434" s="8" t="n">
        <f aca="false">IF(ISBLANK(D3434),,LEFT(D3434,LEN(D3434)-6)*1)</f>
        <v>0</v>
      </c>
      <c r="I3434" s="9" t="str">
        <f aca="false">IF(ISBLANK(A3434),"",-B3434*C3434)</f>
        <v/>
      </c>
      <c r="J3434" s="9" t="str">
        <f aca="false">IF(ISBLANK(A3434),"",-SUM(I$3:I3434))</f>
        <v/>
      </c>
      <c r="K3434" s="9" t="str">
        <f aca="false">IF(ISBLANK(A3434),"",SUMPRODUCT(O3434:R3434,T3434:W3434)-J3434)</f>
        <v/>
      </c>
      <c r="L3434" s="5" t="str">
        <f aca="false">IF(ISBLANK(A3434),"",K3434/$M$1)</f>
        <v/>
      </c>
      <c r="M3434" s="5" t="str">
        <f aca="false">IF(ISBLANK(A3434),"",K3434/($M$1+SUM(K$3:K3433)))</f>
        <v/>
      </c>
      <c r="N3434" s="0" t="str">
        <f aca="false">IF(ISBLANK(A3434),"",IF(H3435=0,NETWORKDAYS($H$3,H3434,holiday!$B$2:$B$10),IF(DAY(H3434)&lt;DAY(H3435),NETWORKDAYS($H$3,H3434,holiday!$B$2:$B$10),0)))</f>
        <v/>
      </c>
      <c r="O3434" s="0" t="str">
        <f aca="false">IF(ISBLANK(A3434),"",SUMIF($A$3:$A3434,O$2,$B$3:$B3434))</f>
        <v/>
      </c>
      <c r="P3434" s="0" t="str">
        <f aca="false">IF(ISBLANK(A3434),"",SUMIF($A$3:$A3434,P$2,$B$3:$B3434))</f>
        <v/>
      </c>
      <c r="Q3434" s="0" t="str">
        <f aca="false">IF(ISBLANK(A3434),"",SUMIF($A$3:$A3434,Q$2,$B$3:$B3434))</f>
        <v/>
      </c>
      <c r="R3434" s="0" t="str">
        <f aca="false">IF(ISBLANK(A3434),"",SUMIF($A$3:$A3434,R$2,$B$3:$B3434))</f>
        <v/>
      </c>
      <c r="T3434" s="9" t="str">
        <f aca="false">IF(ISBLANK(A3434),"",IF($A3434=T$2,$C3434,T3433))</f>
        <v/>
      </c>
      <c r="U3434" s="9" t="str">
        <f aca="false">IF(ISBLANK(A3434),"",IF($A3434=U$2,$C3434,U3433))</f>
        <v/>
      </c>
      <c r="V3434" s="9" t="str">
        <f aca="false">IF(ISBLANK(A3434),"",IF($A3434=V$2,$C3434,V3433))</f>
        <v/>
      </c>
      <c r="W3434" s="9" t="str">
        <f aca="false">IF(ISBLANK(A3434),"",IF($A3434=W$2,$C3434,W3433))</f>
        <v/>
      </c>
    </row>
    <row r="3435" customFormat="false" ht="14.1" hidden="false" customHeight="false" outlineLevel="0" collapsed="false">
      <c r="H3435" s="8" t="n">
        <f aca="false">IF(ISBLANK(D3435),,LEFT(D3435,LEN(D3435)-6)*1)</f>
        <v>0</v>
      </c>
      <c r="I3435" s="9" t="str">
        <f aca="false">IF(ISBLANK(A3435),"",-B3435*C3435)</f>
        <v/>
      </c>
      <c r="J3435" s="9" t="str">
        <f aca="false">IF(ISBLANK(A3435),"",-SUM(I$3:I3435))</f>
        <v/>
      </c>
      <c r="K3435" s="9" t="str">
        <f aca="false">IF(ISBLANK(A3435),"",SUMPRODUCT(O3435:R3435,T3435:W3435)-J3435)</f>
        <v/>
      </c>
      <c r="L3435" s="5" t="str">
        <f aca="false">IF(ISBLANK(A3435),"",K3435/$M$1)</f>
        <v/>
      </c>
      <c r="M3435" s="5" t="str">
        <f aca="false">IF(ISBLANK(A3435),"",K3435/($M$1+SUM(K$3:K3434)))</f>
        <v/>
      </c>
      <c r="N3435" s="0" t="str">
        <f aca="false">IF(ISBLANK(A3435),"",IF(H3436=0,NETWORKDAYS($H$3,H3435,holiday!$B$2:$B$10),IF(DAY(H3435)&lt;DAY(H3436),NETWORKDAYS($H$3,H3435,holiday!$B$2:$B$10),0)))</f>
        <v/>
      </c>
      <c r="O3435" s="0" t="str">
        <f aca="false">IF(ISBLANK(A3435),"",SUMIF($A$3:$A3435,O$2,$B$3:$B3435))</f>
        <v/>
      </c>
      <c r="P3435" s="0" t="str">
        <f aca="false">IF(ISBLANK(A3435),"",SUMIF($A$3:$A3435,P$2,$B$3:$B3435))</f>
        <v/>
      </c>
      <c r="Q3435" s="0" t="str">
        <f aca="false">IF(ISBLANK(A3435),"",SUMIF($A$3:$A3435,Q$2,$B$3:$B3435))</f>
        <v/>
      </c>
      <c r="R3435" s="0" t="str">
        <f aca="false">IF(ISBLANK(A3435),"",SUMIF($A$3:$A3435,R$2,$B$3:$B3435))</f>
        <v/>
      </c>
      <c r="T3435" s="9" t="str">
        <f aca="false">IF(ISBLANK(A3435),"",IF($A3435=T$2,$C3435,T3434))</f>
        <v/>
      </c>
      <c r="U3435" s="9" t="str">
        <f aca="false">IF(ISBLANK(A3435),"",IF($A3435=U$2,$C3435,U3434))</f>
        <v/>
      </c>
      <c r="V3435" s="9" t="str">
        <f aca="false">IF(ISBLANK(A3435),"",IF($A3435=V$2,$C3435,V3434))</f>
        <v/>
      </c>
      <c r="W3435" s="9" t="str">
        <f aca="false">IF(ISBLANK(A3435),"",IF($A3435=W$2,$C3435,W3434))</f>
        <v/>
      </c>
    </row>
    <row r="3436" customFormat="false" ht="14.1" hidden="false" customHeight="false" outlineLevel="0" collapsed="false">
      <c r="H3436" s="8" t="n">
        <f aca="false">IF(ISBLANK(D3436),,LEFT(D3436,LEN(D3436)-6)*1)</f>
        <v>0</v>
      </c>
      <c r="I3436" s="9" t="str">
        <f aca="false">IF(ISBLANK(A3436),"",-B3436*C3436)</f>
        <v/>
      </c>
      <c r="J3436" s="9" t="str">
        <f aca="false">IF(ISBLANK(A3436),"",-SUM(I$3:I3436))</f>
        <v/>
      </c>
      <c r="K3436" s="9" t="str">
        <f aca="false">IF(ISBLANK(A3436),"",SUMPRODUCT(O3436:R3436,T3436:W3436)-J3436)</f>
        <v/>
      </c>
      <c r="L3436" s="5" t="str">
        <f aca="false">IF(ISBLANK(A3436),"",K3436/$M$1)</f>
        <v/>
      </c>
      <c r="M3436" s="5" t="str">
        <f aca="false">IF(ISBLANK(A3436),"",K3436/($M$1+SUM(K$3:K3435)))</f>
        <v/>
      </c>
      <c r="N3436" s="0" t="str">
        <f aca="false">IF(ISBLANK(A3436),"",IF(H3437=0,NETWORKDAYS($H$3,H3436,holiday!$B$2:$B$10),IF(DAY(H3436)&lt;DAY(H3437),NETWORKDAYS($H$3,H3436,holiday!$B$2:$B$10),0)))</f>
        <v/>
      </c>
      <c r="O3436" s="0" t="str">
        <f aca="false">IF(ISBLANK(A3436),"",SUMIF($A$3:$A3436,O$2,$B$3:$B3436))</f>
        <v/>
      </c>
      <c r="P3436" s="0" t="str">
        <f aca="false">IF(ISBLANK(A3436),"",SUMIF($A$3:$A3436,P$2,$B$3:$B3436))</f>
        <v/>
      </c>
      <c r="Q3436" s="0" t="str">
        <f aca="false">IF(ISBLANK(A3436),"",SUMIF($A$3:$A3436,Q$2,$B$3:$B3436))</f>
        <v/>
      </c>
      <c r="R3436" s="0" t="str">
        <f aca="false">IF(ISBLANK(A3436),"",SUMIF($A$3:$A3436,R$2,$B$3:$B3436))</f>
        <v/>
      </c>
      <c r="T3436" s="9" t="str">
        <f aca="false">IF(ISBLANK(A3436),"",IF($A3436=T$2,$C3436,T3435))</f>
        <v/>
      </c>
      <c r="U3436" s="9" t="str">
        <f aca="false">IF(ISBLANK(A3436),"",IF($A3436=U$2,$C3436,U3435))</f>
        <v/>
      </c>
      <c r="V3436" s="9" t="str">
        <f aca="false">IF(ISBLANK(A3436),"",IF($A3436=V$2,$C3436,V3435))</f>
        <v/>
      </c>
      <c r="W3436" s="9" t="str">
        <f aca="false">IF(ISBLANK(A3436),"",IF($A3436=W$2,$C3436,W3435))</f>
        <v/>
      </c>
    </row>
    <row r="3437" customFormat="false" ht="14.1" hidden="false" customHeight="false" outlineLevel="0" collapsed="false">
      <c r="H3437" s="8" t="n">
        <f aca="false">IF(ISBLANK(D3437),,LEFT(D3437,LEN(D3437)-6)*1)</f>
        <v>0</v>
      </c>
      <c r="I3437" s="9" t="str">
        <f aca="false">IF(ISBLANK(A3437),"",-B3437*C3437)</f>
        <v/>
      </c>
      <c r="J3437" s="9" t="str">
        <f aca="false">IF(ISBLANK(A3437),"",-SUM(I$3:I3437))</f>
        <v/>
      </c>
      <c r="K3437" s="9" t="str">
        <f aca="false">IF(ISBLANK(A3437),"",SUMPRODUCT(O3437:R3437,T3437:W3437)-J3437)</f>
        <v/>
      </c>
      <c r="L3437" s="5" t="str">
        <f aca="false">IF(ISBLANK(A3437),"",K3437/$M$1)</f>
        <v/>
      </c>
      <c r="M3437" s="5" t="str">
        <f aca="false">IF(ISBLANK(A3437),"",K3437/($M$1+SUM(K$3:K3436)))</f>
        <v/>
      </c>
      <c r="N3437" s="0" t="str">
        <f aca="false">IF(ISBLANK(A3437),"",IF(H3438=0,NETWORKDAYS($H$3,H3437,holiday!$B$2:$B$10),IF(DAY(H3437)&lt;DAY(H3438),NETWORKDAYS($H$3,H3437,holiday!$B$2:$B$10),0)))</f>
        <v/>
      </c>
      <c r="O3437" s="0" t="str">
        <f aca="false">IF(ISBLANK(A3437),"",SUMIF($A$3:$A3437,O$2,$B$3:$B3437))</f>
        <v/>
      </c>
      <c r="P3437" s="0" t="str">
        <f aca="false">IF(ISBLANK(A3437),"",SUMIF($A$3:$A3437,P$2,$B$3:$B3437))</f>
        <v/>
      </c>
      <c r="Q3437" s="0" t="str">
        <f aca="false">IF(ISBLANK(A3437),"",SUMIF($A$3:$A3437,Q$2,$B$3:$B3437))</f>
        <v/>
      </c>
      <c r="R3437" s="0" t="str">
        <f aca="false">IF(ISBLANK(A3437),"",SUMIF($A$3:$A3437,R$2,$B$3:$B3437))</f>
        <v/>
      </c>
      <c r="T3437" s="9" t="str">
        <f aca="false">IF(ISBLANK(A3437),"",IF($A3437=T$2,$C3437,T3436))</f>
        <v/>
      </c>
      <c r="U3437" s="9" t="str">
        <f aca="false">IF(ISBLANK(A3437),"",IF($A3437=U$2,$C3437,U3436))</f>
        <v/>
      </c>
      <c r="V3437" s="9" t="str">
        <f aca="false">IF(ISBLANK(A3437),"",IF($A3437=V$2,$C3437,V3436))</f>
        <v/>
      </c>
      <c r="W3437" s="9" t="str">
        <f aca="false">IF(ISBLANK(A3437),"",IF($A3437=W$2,$C3437,W3436))</f>
        <v/>
      </c>
    </row>
    <row r="3438" customFormat="false" ht="14.1" hidden="false" customHeight="false" outlineLevel="0" collapsed="false">
      <c r="H3438" s="8" t="n">
        <f aca="false">IF(ISBLANK(D3438),,LEFT(D3438,LEN(D3438)-6)*1)</f>
        <v>0</v>
      </c>
      <c r="I3438" s="9" t="str">
        <f aca="false">IF(ISBLANK(A3438),"",-B3438*C3438)</f>
        <v/>
      </c>
      <c r="J3438" s="9" t="str">
        <f aca="false">IF(ISBLANK(A3438),"",-SUM(I$3:I3438))</f>
        <v/>
      </c>
      <c r="K3438" s="9" t="str">
        <f aca="false">IF(ISBLANK(A3438),"",SUMPRODUCT(O3438:R3438,T3438:W3438)-J3438)</f>
        <v/>
      </c>
      <c r="L3438" s="5" t="str">
        <f aca="false">IF(ISBLANK(A3438),"",K3438/$M$1)</f>
        <v/>
      </c>
      <c r="M3438" s="5" t="str">
        <f aca="false">IF(ISBLANK(A3438),"",K3438/($M$1+SUM(K$3:K3437)))</f>
        <v/>
      </c>
      <c r="N3438" s="0" t="str">
        <f aca="false">IF(ISBLANK(A3438),"",IF(H3439=0,NETWORKDAYS($H$3,H3438,holiday!$B$2:$B$10),IF(DAY(H3438)&lt;DAY(H3439),NETWORKDAYS($H$3,H3438,holiday!$B$2:$B$10),0)))</f>
        <v/>
      </c>
      <c r="O3438" s="0" t="str">
        <f aca="false">IF(ISBLANK(A3438),"",SUMIF($A$3:$A3438,O$2,$B$3:$B3438))</f>
        <v/>
      </c>
      <c r="P3438" s="0" t="str">
        <f aca="false">IF(ISBLANK(A3438),"",SUMIF($A$3:$A3438,P$2,$B$3:$B3438))</f>
        <v/>
      </c>
      <c r="Q3438" s="0" t="str">
        <f aca="false">IF(ISBLANK(A3438),"",SUMIF($A$3:$A3438,Q$2,$B$3:$B3438))</f>
        <v/>
      </c>
      <c r="R3438" s="0" t="str">
        <f aca="false">IF(ISBLANK(A3438),"",SUMIF($A$3:$A3438,R$2,$B$3:$B3438))</f>
        <v/>
      </c>
      <c r="T3438" s="9" t="str">
        <f aca="false">IF(ISBLANK(A3438),"",IF($A3438=T$2,$C3438,T3437))</f>
        <v/>
      </c>
      <c r="U3438" s="9" t="str">
        <f aca="false">IF(ISBLANK(A3438),"",IF($A3438=U$2,$C3438,U3437))</f>
        <v/>
      </c>
      <c r="V3438" s="9" t="str">
        <f aca="false">IF(ISBLANK(A3438),"",IF($A3438=V$2,$C3438,V3437))</f>
        <v/>
      </c>
      <c r="W3438" s="9" t="str">
        <f aca="false">IF(ISBLANK(A3438),"",IF($A3438=W$2,$C3438,W3437))</f>
        <v/>
      </c>
    </row>
    <row r="3439" customFormat="false" ht="14.1" hidden="false" customHeight="false" outlineLevel="0" collapsed="false">
      <c r="H3439" s="8" t="n">
        <f aca="false">IF(ISBLANK(D3439),,LEFT(D3439,LEN(D3439)-6)*1)</f>
        <v>0</v>
      </c>
      <c r="I3439" s="9" t="str">
        <f aca="false">IF(ISBLANK(A3439),"",-B3439*C3439)</f>
        <v/>
      </c>
      <c r="J3439" s="9" t="str">
        <f aca="false">IF(ISBLANK(A3439),"",-SUM(I$3:I3439))</f>
        <v/>
      </c>
      <c r="K3439" s="9" t="str">
        <f aca="false">IF(ISBLANK(A3439),"",SUMPRODUCT(O3439:R3439,T3439:W3439)-J3439)</f>
        <v/>
      </c>
      <c r="L3439" s="5" t="str">
        <f aca="false">IF(ISBLANK(A3439),"",K3439/$M$1)</f>
        <v/>
      </c>
      <c r="M3439" s="5" t="str">
        <f aca="false">IF(ISBLANK(A3439),"",K3439/($M$1+SUM(K$3:K3438)))</f>
        <v/>
      </c>
      <c r="N3439" s="0" t="str">
        <f aca="false">IF(ISBLANK(A3439),"",IF(H3440=0,NETWORKDAYS($H$3,H3439,holiday!$B$2:$B$10),IF(DAY(H3439)&lt;DAY(H3440),NETWORKDAYS($H$3,H3439,holiday!$B$2:$B$10),0)))</f>
        <v/>
      </c>
      <c r="O3439" s="0" t="str">
        <f aca="false">IF(ISBLANK(A3439),"",SUMIF($A$3:$A3439,O$2,$B$3:$B3439))</f>
        <v/>
      </c>
      <c r="P3439" s="0" t="str">
        <f aca="false">IF(ISBLANK(A3439),"",SUMIF($A$3:$A3439,P$2,$B$3:$B3439))</f>
        <v/>
      </c>
      <c r="Q3439" s="0" t="str">
        <f aca="false">IF(ISBLANK(A3439),"",SUMIF($A$3:$A3439,Q$2,$B$3:$B3439))</f>
        <v/>
      </c>
      <c r="R3439" s="0" t="str">
        <f aca="false">IF(ISBLANK(A3439),"",SUMIF($A$3:$A3439,R$2,$B$3:$B3439))</f>
        <v/>
      </c>
      <c r="T3439" s="9" t="str">
        <f aca="false">IF(ISBLANK(A3439),"",IF($A3439=T$2,$C3439,T3438))</f>
        <v/>
      </c>
      <c r="U3439" s="9" t="str">
        <f aca="false">IF(ISBLANK(A3439),"",IF($A3439=U$2,$C3439,U3438))</f>
        <v/>
      </c>
      <c r="V3439" s="9" t="str">
        <f aca="false">IF(ISBLANK(A3439),"",IF($A3439=V$2,$C3439,V3438))</f>
        <v/>
      </c>
      <c r="W3439" s="9" t="str">
        <f aca="false">IF(ISBLANK(A3439),"",IF($A3439=W$2,$C3439,W3438))</f>
        <v/>
      </c>
    </row>
    <row r="3440" customFormat="false" ht="14.1" hidden="false" customHeight="false" outlineLevel="0" collapsed="false">
      <c r="H3440" s="8" t="n">
        <f aca="false">IF(ISBLANK(D3440),,LEFT(D3440,LEN(D3440)-6)*1)</f>
        <v>0</v>
      </c>
      <c r="I3440" s="9" t="str">
        <f aca="false">IF(ISBLANK(A3440),"",-B3440*C3440)</f>
        <v/>
      </c>
      <c r="J3440" s="9" t="str">
        <f aca="false">IF(ISBLANK(A3440),"",-SUM(I$3:I3440))</f>
        <v/>
      </c>
      <c r="K3440" s="9" t="str">
        <f aca="false">IF(ISBLANK(A3440),"",SUMPRODUCT(O3440:R3440,T3440:W3440)-J3440)</f>
        <v/>
      </c>
      <c r="L3440" s="5" t="str">
        <f aca="false">IF(ISBLANK(A3440),"",K3440/$M$1)</f>
        <v/>
      </c>
      <c r="M3440" s="5" t="str">
        <f aca="false">IF(ISBLANK(A3440),"",K3440/($M$1+SUM(K$3:K3439)))</f>
        <v/>
      </c>
      <c r="N3440" s="0" t="str">
        <f aca="false">IF(ISBLANK(A3440),"",IF(H3441=0,NETWORKDAYS($H$3,H3440,holiday!$B$2:$B$10),IF(DAY(H3440)&lt;DAY(H3441),NETWORKDAYS($H$3,H3440,holiday!$B$2:$B$10),0)))</f>
        <v/>
      </c>
      <c r="O3440" s="0" t="str">
        <f aca="false">IF(ISBLANK(A3440),"",SUMIF($A$3:$A3440,O$2,$B$3:$B3440))</f>
        <v/>
      </c>
      <c r="P3440" s="0" t="str">
        <f aca="false">IF(ISBLANK(A3440),"",SUMIF($A$3:$A3440,P$2,$B$3:$B3440))</f>
        <v/>
      </c>
      <c r="Q3440" s="0" t="str">
        <f aca="false">IF(ISBLANK(A3440),"",SUMIF($A$3:$A3440,Q$2,$B$3:$B3440))</f>
        <v/>
      </c>
      <c r="R3440" s="0" t="str">
        <f aca="false">IF(ISBLANK(A3440),"",SUMIF($A$3:$A3440,R$2,$B$3:$B3440))</f>
        <v/>
      </c>
      <c r="T3440" s="9" t="str">
        <f aca="false">IF(ISBLANK(A3440),"",IF($A3440=T$2,$C3440,T3439))</f>
        <v/>
      </c>
      <c r="U3440" s="9" t="str">
        <f aca="false">IF(ISBLANK(A3440),"",IF($A3440=U$2,$C3440,U3439))</f>
        <v/>
      </c>
      <c r="V3440" s="9" t="str">
        <f aca="false">IF(ISBLANK(A3440),"",IF($A3440=V$2,$C3440,V3439))</f>
        <v/>
      </c>
      <c r="W3440" s="9" t="str">
        <f aca="false">IF(ISBLANK(A3440),"",IF($A3440=W$2,$C3440,W3439))</f>
        <v/>
      </c>
    </row>
    <row r="3441" customFormat="false" ht="14.1" hidden="false" customHeight="false" outlineLevel="0" collapsed="false">
      <c r="H3441" s="8" t="n">
        <f aca="false">IF(ISBLANK(D3441),,LEFT(D3441,LEN(D3441)-6)*1)</f>
        <v>0</v>
      </c>
      <c r="I3441" s="9" t="str">
        <f aca="false">IF(ISBLANK(A3441),"",-B3441*C3441)</f>
        <v/>
      </c>
      <c r="J3441" s="9" t="str">
        <f aca="false">IF(ISBLANK(A3441),"",-SUM(I$3:I3441))</f>
        <v/>
      </c>
      <c r="K3441" s="9" t="str">
        <f aca="false">IF(ISBLANK(A3441),"",SUMPRODUCT(O3441:R3441,T3441:W3441)-J3441)</f>
        <v/>
      </c>
      <c r="L3441" s="5" t="str">
        <f aca="false">IF(ISBLANK(A3441),"",K3441/$M$1)</f>
        <v/>
      </c>
      <c r="M3441" s="5" t="str">
        <f aca="false">IF(ISBLANK(A3441),"",K3441/($M$1+SUM(K$3:K3440)))</f>
        <v/>
      </c>
      <c r="N3441" s="0" t="str">
        <f aca="false">IF(ISBLANK(A3441),"",IF(H3442=0,NETWORKDAYS($H$3,H3441,holiday!$B$2:$B$10),IF(DAY(H3441)&lt;DAY(H3442),NETWORKDAYS($H$3,H3441,holiday!$B$2:$B$10),0)))</f>
        <v/>
      </c>
      <c r="O3441" s="0" t="str">
        <f aca="false">IF(ISBLANK(A3441),"",SUMIF($A$3:$A3441,O$2,$B$3:$B3441))</f>
        <v/>
      </c>
      <c r="P3441" s="0" t="str">
        <f aca="false">IF(ISBLANK(A3441),"",SUMIF($A$3:$A3441,P$2,$B$3:$B3441))</f>
        <v/>
      </c>
      <c r="Q3441" s="0" t="str">
        <f aca="false">IF(ISBLANK(A3441),"",SUMIF($A$3:$A3441,Q$2,$B$3:$B3441))</f>
        <v/>
      </c>
      <c r="R3441" s="0" t="str">
        <f aca="false">IF(ISBLANK(A3441),"",SUMIF($A$3:$A3441,R$2,$B$3:$B3441))</f>
        <v/>
      </c>
      <c r="T3441" s="9" t="str">
        <f aca="false">IF(ISBLANK(A3441),"",IF($A3441=T$2,$C3441,T3440))</f>
        <v/>
      </c>
      <c r="U3441" s="9" t="str">
        <f aca="false">IF(ISBLANK(A3441),"",IF($A3441=U$2,$C3441,U3440))</f>
        <v/>
      </c>
      <c r="V3441" s="9" t="str">
        <f aca="false">IF(ISBLANK(A3441),"",IF($A3441=V$2,$C3441,V3440))</f>
        <v/>
      </c>
      <c r="W3441" s="9" t="str">
        <f aca="false">IF(ISBLANK(A3441),"",IF($A3441=W$2,$C3441,W3440))</f>
        <v/>
      </c>
    </row>
    <row r="3442" customFormat="false" ht="14.1" hidden="false" customHeight="false" outlineLevel="0" collapsed="false">
      <c r="H3442" s="8" t="n">
        <f aca="false">IF(ISBLANK(D3442),,LEFT(D3442,LEN(D3442)-6)*1)</f>
        <v>0</v>
      </c>
      <c r="I3442" s="9" t="str">
        <f aca="false">IF(ISBLANK(A3442),"",-B3442*C3442)</f>
        <v/>
      </c>
      <c r="J3442" s="9" t="str">
        <f aca="false">IF(ISBLANK(A3442),"",-SUM(I$3:I3442))</f>
        <v/>
      </c>
      <c r="K3442" s="9" t="str">
        <f aca="false">IF(ISBLANK(A3442),"",SUMPRODUCT(O3442:R3442,T3442:W3442)-J3442)</f>
        <v/>
      </c>
      <c r="L3442" s="5" t="str">
        <f aca="false">IF(ISBLANK(A3442),"",K3442/$M$1)</f>
        <v/>
      </c>
      <c r="M3442" s="5" t="str">
        <f aca="false">IF(ISBLANK(A3442),"",K3442/($M$1+SUM(K$3:K3441)))</f>
        <v/>
      </c>
      <c r="N3442" s="0" t="str">
        <f aca="false">IF(ISBLANK(A3442),"",IF(H3443=0,NETWORKDAYS($H$3,H3442,holiday!$B$2:$B$10),IF(DAY(H3442)&lt;DAY(H3443),NETWORKDAYS($H$3,H3442,holiday!$B$2:$B$10),0)))</f>
        <v/>
      </c>
      <c r="O3442" s="0" t="str">
        <f aca="false">IF(ISBLANK(A3442),"",SUMIF($A$3:$A3442,O$2,$B$3:$B3442))</f>
        <v/>
      </c>
      <c r="P3442" s="0" t="str">
        <f aca="false">IF(ISBLANK(A3442),"",SUMIF($A$3:$A3442,P$2,$B$3:$B3442))</f>
        <v/>
      </c>
      <c r="Q3442" s="0" t="str">
        <f aca="false">IF(ISBLANK(A3442),"",SUMIF($A$3:$A3442,Q$2,$B$3:$B3442))</f>
        <v/>
      </c>
      <c r="R3442" s="0" t="str">
        <f aca="false">IF(ISBLANK(A3442),"",SUMIF($A$3:$A3442,R$2,$B$3:$B3442))</f>
        <v/>
      </c>
      <c r="T3442" s="9" t="str">
        <f aca="false">IF(ISBLANK(A3442),"",IF($A3442=T$2,$C3442,T3441))</f>
        <v/>
      </c>
      <c r="U3442" s="9" t="str">
        <f aca="false">IF(ISBLANK(A3442),"",IF($A3442=U$2,$C3442,U3441))</f>
        <v/>
      </c>
      <c r="V3442" s="9" t="str">
        <f aca="false">IF(ISBLANK(A3442),"",IF($A3442=V$2,$C3442,V3441))</f>
        <v/>
      </c>
      <c r="W3442" s="9" t="str">
        <f aca="false">IF(ISBLANK(A3442),"",IF($A3442=W$2,$C3442,W3441))</f>
        <v/>
      </c>
    </row>
    <row r="3443" customFormat="false" ht="14.1" hidden="false" customHeight="false" outlineLevel="0" collapsed="false">
      <c r="H3443" s="8" t="n">
        <f aca="false">IF(ISBLANK(D3443),,LEFT(D3443,LEN(D3443)-6)*1)</f>
        <v>0</v>
      </c>
      <c r="I3443" s="9" t="str">
        <f aca="false">IF(ISBLANK(A3443),"",-B3443*C3443)</f>
        <v/>
      </c>
      <c r="J3443" s="9" t="str">
        <f aca="false">IF(ISBLANK(A3443),"",-SUM(I$3:I3443))</f>
        <v/>
      </c>
      <c r="K3443" s="9" t="str">
        <f aca="false">IF(ISBLANK(A3443),"",SUMPRODUCT(O3443:R3443,T3443:W3443)-J3443)</f>
        <v/>
      </c>
      <c r="L3443" s="5" t="str">
        <f aca="false">IF(ISBLANK(A3443),"",K3443/$M$1)</f>
        <v/>
      </c>
      <c r="M3443" s="5" t="str">
        <f aca="false">IF(ISBLANK(A3443),"",K3443/($M$1+SUM(K$3:K3442)))</f>
        <v/>
      </c>
      <c r="N3443" s="0" t="str">
        <f aca="false">IF(ISBLANK(A3443),"",IF(H3444=0,NETWORKDAYS($H$3,H3443,holiday!$B$2:$B$10),IF(DAY(H3443)&lt;DAY(H3444),NETWORKDAYS($H$3,H3443,holiday!$B$2:$B$10),0)))</f>
        <v/>
      </c>
      <c r="O3443" s="0" t="str">
        <f aca="false">IF(ISBLANK(A3443),"",SUMIF($A$3:$A3443,O$2,$B$3:$B3443))</f>
        <v/>
      </c>
      <c r="P3443" s="0" t="str">
        <f aca="false">IF(ISBLANK(A3443),"",SUMIF($A$3:$A3443,P$2,$B$3:$B3443))</f>
        <v/>
      </c>
      <c r="Q3443" s="0" t="str">
        <f aca="false">IF(ISBLANK(A3443),"",SUMIF($A$3:$A3443,Q$2,$B$3:$B3443))</f>
        <v/>
      </c>
      <c r="R3443" s="0" t="str">
        <f aca="false">IF(ISBLANK(A3443),"",SUMIF($A$3:$A3443,R$2,$B$3:$B3443))</f>
        <v/>
      </c>
      <c r="T3443" s="9" t="str">
        <f aca="false">IF(ISBLANK(A3443),"",IF($A3443=T$2,$C3443,T3442))</f>
        <v/>
      </c>
      <c r="U3443" s="9" t="str">
        <f aca="false">IF(ISBLANK(A3443),"",IF($A3443=U$2,$C3443,U3442))</f>
        <v/>
      </c>
      <c r="V3443" s="9" t="str">
        <f aca="false">IF(ISBLANK(A3443),"",IF($A3443=V$2,$C3443,V3442))</f>
        <v/>
      </c>
      <c r="W3443" s="9" t="str">
        <f aca="false">IF(ISBLANK(A3443),"",IF($A3443=W$2,$C3443,W3442))</f>
        <v/>
      </c>
    </row>
    <row r="3444" customFormat="false" ht="14.1" hidden="false" customHeight="false" outlineLevel="0" collapsed="false">
      <c r="H3444" s="8" t="n">
        <f aca="false">IF(ISBLANK(D3444),,LEFT(D3444,LEN(D3444)-6)*1)</f>
        <v>0</v>
      </c>
      <c r="I3444" s="9" t="str">
        <f aca="false">IF(ISBLANK(A3444),"",-B3444*C3444)</f>
        <v/>
      </c>
      <c r="J3444" s="9" t="str">
        <f aca="false">IF(ISBLANK(A3444),"",-SUM(I$3:I3444))</f>
        <v/>
      </c>
      <c r="K3444" s="9" t="str">
        <f aca="false">IF(ISBLANK(A3444),"",SUMPRODUCT(O3444:R3444,T3444:W3444)-J3444)</f>
        <v/>
      </c>
      <c r="L3444" s="5" t="str">
        <f aca="false">IF(ISBLANK(A3444),"",K3444/$M$1)</f>
        <v/>
      </c>
      <c r="M3444" s="5" t="str">
        <f aca="false">IF(ISBLANK(A3444),"",K3444/($M$1+SUM(K$3:K3443)))</f>
        <v/>
      </c>
      <c r="N3444" s="0" t="str">
        <f aca="false">IF(ISBLANK(A3444),"",IF(H3445=0,NETWORKDAYS($H$3,H3444,holiday!$B$2:$B$10),IF(DAY(H3444)&lt;DAY(H3445),NETWORKDAYS($H$3,H3444,holiday!$B$2:$B$10),0)))</f>
        <v/>
      </c>
      <c r="O3444" s="0" t="str">
        <f aca="false">IF(ISBLANK(A3444),"",SUMIF($A$3:$A3444,O$2,$B$3:$B3444))</f>
        <v/>
      </c>
      <c r="P3444" s="0" t="str">
        <f aca="false">IF(ISBLANK(A3444),"",SUMIF($A$3:$A3444,P$2,$B$3:$B3444))</f>
        <v/>
      </c>
      <c r="Q3444" s="0" t="str">
        <f aca="false">IF(ISBLANK(A3444),"",SUMIF($A$3:$A3444,Q$2,$B$3:$B3444))</f>
        <v/>
      </c>
      <c r="R3444" s="0" t="str">
        <f aca="false">IF(ISBLANK(A3444),"",SUMIF($A$3:$A3444,R$2,$B$3:$B3444))</f>
        <v/>
      </c>
      <c r="T3444" s="9" t="str">
        <f aca="false">IF(ISBLANK(A3444),"",IF($A3444=T$2,$C3444,T3443))</f>
        <v/>
      </c>
      <c r="U3444" s="9" t="str">
        <f aca="false">IF(ISBLANK(A3444),"",IF($A3444=U$2,$C3444,U3443))</f>
        <v/>
      </c>
      <c r="V3444" s="9" t="str">
        <f aca="false">IF(ISBLANK(A3444),"",IF($A3444=V$2,$C3444,V3443))</f>
        <v/>
      </c>
      <c r="W3444" s="9" t="str">
        <f aca="false">IF(ISBLANK(A3444),"",IF($A3444=W$2,$C3444,W3443))</f>
        <v/>
      </c>
    </row>
    <row r="3445" customFormat="false" ht="14.1" hidden="false" customHeight="false" outlineLevel="0" collapsed="false">
      <c r="H3445" s="8" t="n">
        <f aca="false">IF(ISBLANK(D3445),,LEFT(D3445,LEN(D3445)-6)*1)</f>
        <v>0</v>
      </c>
      <c r="I3445" s="9" t="str">
        <f aca="false">IF(ISBLANK(A3445),"",-B3445*C3445)</f>
        <v/>
      </c>
      <c r="J3445" s="9" t="str">
        <f aca="false">IF(ISBLANK(A3445),"",-SUM(I$3:I3445))</f>
        <v/>
      </c>
      <c r="K3445" s="9" t="str">
        <f aca="false">IF(ISBLANK(A3445),"",SUMPRODUCT(O3445:R3445,T3445:W3445)-J3445)</f>
        <v/>
      </c>
      <c r="L3445" s="5" t="str">
        <f aca="false">IF(ISBLANK(A3445),"",K3445/$M$1)</f>
        <v/>
      </c>
      <c r="M3445" s="5" t="str">
        <f aca="false">IF(ISBLANK(A3445),"",K3445/($M$1+SUM(K$3:K3444)))</f>
        <v/>
      </c>
      <c r="N3445" s="0" t="str">
        <f aca="false">IF(ISBLANK(A3445),"",IF(H3446=0,NETWORKDAYS($H$3,H3445,holiday!$B$2:$B$10),IF(DAY(H3445)&lt;DAY(H3446),NETWORKDAYS($H$3,H3445,holiday!$B$2:$B$10),0)))</f>
        <v/>
      </c>
      <c r="O3445" s="0" t="str">
        <f aca="false">IF(ISBLANK(A3445),"",SUMIF($A$3:$A3445,O$2,$B$3:$B3445))</f>
        <v/>
      </c>
      <c r="P3445" s="0" t="str">
        <f aca="false">IF(ISBLANK(A3445),"",SUMIF($A$3:$A3445,P$2,$B$3:$B3445))</f>
        <v/>
      </c>
      <c r="Q3445" s="0" t="str">
        <f aca="false">IF(ISBLANK(A3445),"",SUMIF($A$3:$A3445,Q$2,$B$3:$B3445))</f>
        <v/>
      </c>
      <c r="R3445" s="0" t="str">
        <f aca="false">IF(ISBLANK(A3445),"",SUMIF($A$3:$A3445,R$2,$B$3:$B3445))</f>
        <v/>
      </c>
      <c r="T3445" s="9" t="str">
        <f aca="false">IF(ISBLANK(A3445),"",IF($A3445=T$2,$C3445,T3444))</f>
        <v/>
      </c>
      <c r="U3445" s="9" t="str">
        <f aca="false">IF(ISBLANK(A3445),"",IF($A3445=U$2,$C3445,U3444))</f>
        <v/>
      </c>
      <c r="V3445" s="9" t="str">
        <f aca="false">IF(ISBLANK(A3445),"",IF($A3445=V$2,$C3445,V3444))</f>
        <v/>
      </c>
      <c r="W3445" s="9" t="str">
        <f aca="false">IF(ISBLANK(A3445),"",IF($A3445=W$2,$C3445,W3444))</f>
        <v/>
      </c>
    </row>
    <row r="3446" customFormat="false" ht="14.1" hidden="false" customHeight="false" outlineLevel="0" collapsed="false">
      <c r="H3446" s="8" t="n">
        <f aca="false">IF(ISBLANK(D3446),,LEFT(D3446,LEN(D3446)-6)*1)</f>
        <v>0</v>
      </c>
      <c r="I3446" s="9" t="str">
        <f aca="false">IF(ISBLANK(A3446),"",-B3446*C3446)</f>
        <v/>
      </c>
      <c r="J3446" s="9" t="str">
        <f aca="false">IF(ISBLANK(A3446),"",-SUM(I$3:I3446))</f>
        <v/>
      </c>
      <c r="K3446" s="9" t="str">
        <f aca="false">IF(ISBLANK(A3446),"",SUMPRODUCT(O3446:R3446,T3446:W3446)-J3446)</f>
        <v/>
      </c>
      <c r="L3446" s="5" t="str">
        <f aca="false">IF(ISBLANK(A3446),"",K3446/$M$1)</f>
        <v/>
      </c>
      <c r="M3446" s="5" t="str">
        <f aca="false">IF(ISBLANK(A3446),"",K3446/($M$1+SUM(K$3:K3445)))</f>
        <v/>
      </c>
      <c r="N3446" s="0" t="str">
        <f aca="false">IF(ISBLANK(A3446),"",IF(H3447=0,NETWORKDAYS($H$3,H3446,holiday!$B$2:$B$10),IF(DAY(H3446)&lt;DAY(H3447),NETWORKDAYS($H$3,H3446,holiday!$B$2:$B$10),0)))</f>
        <v/>
      </c>
      <c r="O3446" s="0" t="str">
        <f aca="false">IF(ISBLANK(A3446),"",SUMIF($A$3:$A3446,O$2,$B$3:$B3446))</f>
        <v/>
      </c>
      <c r="P3446" s="0" t="str">
        <f aca="false">IF(ISBLANK(A3446),"",SUMIF($A$3:$A3446,P$2,$B$3:$B3446))</f>
        <v/>
      </c>
      <c r="Q3446" s="0" t="str">
        <f aca="false">IF(ISBLANK(A3446),"",SUMIF($A$3:$A3446,Q$2,$B$3:$B3446))</f>
        <v/>
      </c>
      <c r="R3446" s="0" t="str">
        <f aca="false">IF(ISBLANK(A3446),"",SUMIF($A$3:$A3446,R$2,$B$3:$B3446))</f>
        <v/>
      </c>
      <c r="T3446" s="9" t="str">
        <f aca="false">IF(ISBLANK(A3446),"",IF($A3446=T$2,$C3446,T3445))</f>
        <v/>
      </c>
      <c r="U3446" s="9" t="str">
        <f aca="false">IF(ISBLANK(A3446),"",IF($A3446=U$2,$C3446,U3445))</f>
        <v/>
      </c>
      <c r="V3446" s="9" t="str">
        <f aca="false">IF(ISBLANK(A3446),"",IF($A3446=V$2,$C3446,V3445))</f>
        <v/>
      </c>
      <c r="W3446" s="9" t="str">
        <f aca="false">IF(ISBLANK(A3446),"",IF($A3446=W$2,$C3446,W3445))</f>
        <v/>
      </c>
    </row>
    <row r="3447" customFormat="false" ht="14.1" hidden="false" customHeight="false" outlineLevel="0" collapsed="false">
      <c r="H3447" s="8" t="n">
        <f aca="false">IF(ISBLANK(D3447),,LEFT(D3447,LEN(D3447)-6)*1)</f>
        <v>0</v>
      </c>
      <c r="I3447" s="9" t="str">
        <f aca="false">IF(ISBLANK(A3447),"",-B3447*C3447)</f>
        <v/>
      </c>
      <c r="J3447" s="9" t="str">
        <f aca="false">IF(ISBLANK(A3447),"",-SUM(I$3:I3447))</f>
        <v/>
      </c>
      <c r="K3447" s="9" t="str">
        <f aca="false">IF(ISBLANK(A3447),"",SUMPRODUCT(O3447:R3447,T3447:W3447)-J3447)</f>
        <v/>
      </c>
      <c r="L3447" s="5" t="str">
        <f aca="false">IF(ISBLANK(A3447),"",K3447/$M$1)</f>
        <v/>
      </c>
      <c r="M3447" s="5" t="str">
        <f aca="false">IF(ISBLANK(A3447),"",K3447/($M$1+SUM(K$3:K3446)))</f>
        <v/>
      </c>
      <c r="N3447" s="0" t="str">
        <f aca="false">IF(ISBLANK(A3447),"",IF(H3448=0,NETWORKDAYS($H$3,H3447,holiday!$B$2:$B$10),IF(DAY(H3447)&lt;DAY(H3448),NETWORKDAYS($H$3,H3447,holiday!$B$2:$B$10),0)))</f>
        <v/>
      </c>
      <c r="O3447" s="0" t="str">
        <f aca="false">IF(ISBLANK(A3447),"",SUMIF($A$3:$A3447,O$2,$B$3:$B3447))</f>
        <v/>
      </c>
      <c r="P3447" s="0" t="str">
        <f aca="false">IF(ISBLANK(A3447),"",SUMIF($A$3:$A3447,P$2,$B$3:$B3447))</f>
        <v/>
      </c>
      <c r="Q3447" s="0" t="str">
        <f aca="false">IF(ISBLANK(A3447),"",SUMIF($A$3:$A3447,Q$2,$B$3:$B3447))</f>
        <v/>
      </c>
      <c r="R3447" s="0" t="str">
        <f aca="false">IF(ISBLANK(A3447),"",SUMIF($A$3:$A3447,R$2,$B$3:$B3447))</f>
        <v/>
      </c>
      <c r="T3447" s="9" t="str">
        <f aca="false">IF(ISBLANK(A3447),"",IF($A3447=T$2,$C3447,T3446))</f>
        <v/>
      </c>
      <c r="U3447" s="9" t="str">
        <f aca="false">IF(ISBLANK(A3447),"",IF($A3447=U$2,$C3447,U3446))</f>
        <v/>
      </c>
      <c r="V3447" s="9" t="str">
        <f aca="false">IF(ISBLANK(A3447),"",IF($A3447=V$2,$C3447,V3446))</f>
        <v/>
      </c>
      <c r="W3447" s="9" t="str">
        <f aca="false">IF(ISBLANK(A3447),"",IF($A3447=W$2,$C3447,W3446))</f>
        <v/>
      </c>
    </row>
    <row r="3448" customFormat="false" ht="14.1" hidden="false" customHeight="false" outlineLevel="0" collapsed="false">
      <c r="H3448" s="8" t="n">
        <f aca="false">IF(ISBLANK(D3448),,LEFT(D3448,LEN(D3448)-6)*1)</f>
        <v>0</v>
      </c>
      <c r="I3448" s="9" t="str">
        <f aca="false">IF(ISBLANK(A3448),"",-B3448*C3448)</f>
        <v/>
      </c>
      <c r="J3448" s="9" t="str">
        <f aca="false">IF(ISBLANK(A3448),"",-SUM(I$3:I3448))</f>
        <v/>
      </c>
      <c r="K3448" s="9" t="str">
        <f aca="false">IF(ISBLANK(A3448),"",SUMPRODUCT(O3448:R3448,T3448:W3448)-J3448)</f>
        <v/>
      </c>
      <c r="L3448" s="5" t="str">
        <f aca="false">IF(ISBLANK(A3448),"",K3448/$M$1)</f>
        <v/>
      </c>
      <c r="M3448" s="5" t="str">
        <f aca="false">IF(ISBLANK(A3448),"",K3448/($M$1+SUM(K$3:K3447)))</f>
        <v/>
      </c>
      <c r="N3448" s="0" t="str">
        <f aca="false">IF(ISBLANK(A3448),"",IF(H3449=0,NETWORKDAYS($H$3,H3448,holiday!$B$2:$B$10),IF(DAY(H3448)&lt;DAY(H3449),NETWORKDAYS($H$3,H3448,holiday!$B$2:$B$10),0)))</f>
        <v/>
      </c>
      <c r="O3448" s="0" t="str">
        <f aca="false">IF(ISBLANK(A3448),"",SUMIF($A$3:$A3448,O$2,$B$3:$B3448))</f>
        <v/>
      </c>
      <c r="P3448" s="0" t="str">
        <f aca="false">IF(ISBLANK(A3448),"",SUMIF($A$3:$A3448,P$2,$B$3:$B3448))</f>
        <v/>
      </c>
      <c r="Q3448" s="0" t="str">
        <f aca="false">IF(ISBLANK(A3448),"",SUMIF($A$3:$A3448,Q$2,$B$3:$B3448))</f>
        <v/>
      </c>
      <c r="R3448" s="0" t="str">
        <f aca="false">IF(ISBLANK(A3448),"",SUMIF($A$3:$A3448,R$2,$B$3:$B3448))</f>
        <v/>
      </c>
      <c r="T3448" s="9" t="str">
        <f aca="false">IF(ISBLANK(A3448),"",IF($A3448=T$2,$C3448,T3447))</f>
        <v/>
      </c>
      <c r="U3448" s="9" t="str">
        <f aca="false">IF(ISBLANK(A3448),"",IF($A3448=U$2,$C3448,U3447))</f>
        <v/>
      </c>
      <c r="V3448" s="9" t="str">
        <f aca="false">IF(ISBLANK(A3448),"",IF($A3448=V$2,$C3448,V3447))</f>
        <v/>
      </c>
      <c r="W3448" s="9" t="str">
        <f aca="false">IF(ISBLANK(A3448),"",IF($A3448=W$2,$C3448,W3447))</f>
        <v/>
      </c>
    </row>
    <row r="3449" customFormat="false" ht="14.1" hidden="false" customHeight="false" outlineLevel="0" collapsed="false">
      <c r="H3449" s="8" t="n">
        <f aca="false">IF(ISBLANK(D3449),,LEFT(D3449,LEN(D3449)-6)*1)</f>
        <v>0</v>
      </c>
      <c r="I3449" s="9" t="str">
        <f aca="false">IF(ISBLANK(A3449),"",-B3449*C3449)</f>
        <v/>
      </c>
      <c r="J3449" s="9" t="str">
        <f aca="false">IF(ISBLANK(A3449),"",-SUM(I$3:I3449))</f>
        <v/>
      </c>
      <c r="K3449" s="9" t="str">
        <f aca="false">IF(ISBLANK(A3449),"",SUMPRODUCT(O3449:R3449,T3449:W3449)-J3449)</f>
        <v/>
      </c>
      <c r="L3449" s="5" t="str">
        <f aca="false">IF(ISBLANK(A3449),"",K3449/$M$1)</f>
        <v/>
      </c>
      <c r="M3449" s="5" t="str">
        <f aca="false">IF(ISBLANK(A3449),"",K3449/($M$1+SUM(K$3:K3448)))</f>
        <v/>
      </c>
      <c r="N3449" s="0" t="str">
        <f aca="false">IF(ISBLANK(A3449),"",IF(H3450=0,NETWORKDAYS($H$3,H3449,holiday!$B$2:$B$10),IF(DAY(H3449)&lt;DAY(H3450),NETWORKDAYS($H$3,H3449,holiday!$B$2:$B$10),0)))</f>
        <v/>
      </c>
      <c r="O3449" s="0" t="str">
        <f aca="false">IF(ISBLANK(A3449),"",SUMIF($A$3:$A3449,O$2,$B$3:$B3449))</f>
        <v/>
      </c>
      <c r="P3449" s="0" t="str">
        <f aca="false">IF(ISBLANK(A3449),"",SUMIF($A$3:$A3449,P$2,$B$3:$B3449))</f>
        <v/>
      </c>
      <c r="Q3449" s="0" t="str">
        <f aca="false">IF(ISBLANK(A3449),"",SUMIF($A$3:$A3449,Q$2,$B$3:$B3449))</f>
        <v/>
      </c>
      <c r="R3449" s="0" t="str">
        <f aca="false">IF(ISBLANK(A3449),"",SUMIF($A$3:$A3449,R$2,$B$3:$B3449))</f>
        <v/>
      </c>
      <c r="T3449" s="9" t="str">
        <f aca="false">IF(ISBLANK(A3449),"",IF($A3449=T$2,$C3449,T3448))</f>
        <v/>
      </c>
      <c r="U3449" s="9" t="str">
        <f aca="false">IF(ISBLANK(A3449),"",IF($A3449=U$2,$C3449,U3448))</f>
        <v/>
      </c>
      <c r="V3449" s="9" t="str">
        <f aca="false">IF(ISBLANK(A3449),"",IF($A3449=V$2,$C3449,V3448))</f>
        <v/>
      </c>
      <c r="W3449" s="9" t="str">
        <f aca="false">IF(ISBLANK(A3449),"",IF($A3449=W$2,$C3449,W3448))</f>
        <v/>
      </c>
    </row>
    <row r="3450" customFormat="false" ht="14.1" hidden="false" customHeight="false" outlineLevel="0" collapsed="false">
      <c r="H3450" s="8" t="n">
        <f aca="false">IF(ISBLANK(D3450),,LEFT(D3450,LEN(D3450)-6)*1)</f>
        <v>0</v>
      </c>
      <c r="I3450" s="9" t="str">
        <f aca="false">IF(ISBLANK(A3450),"",-B3450*C3450)</f>
        <v/>
      </c>
      <c r="J3450" s="9" t="str">
        <f aca="false">IF(ISBLANK(A3450),"",-SUM(I$3:I3450))</f>
        <v/>
      </c>
      <c r="K3450" s="9" t="str">
        <f aca="false">IF(ISBLANK(A3450),"",SUMPRODUCT(O3450:R3450,T3450:W3450)-J3450)</f>
        <v/>
      </c>
      <c r="L3450" s="5" t="str">
        <f aca="false">IF(ISBLANK(A3450),"",K3450/$M$1)</f>
        <v/>
      </c>
      <c r="M3450" s="5" t="str">
        <f aca="false">IF(ISBLANK(A3450),"",K3450/($M$1+SUM(K$3:K3449)))</f>
        <v/>
      </c>
      <c r="N3450" s="0" t="str">
        <f aca="false">IF(ISBLANK(A3450),"",IF(H3451=0,NETWORKDAYS($H$3,H3450,holiday!$B$2:$B$10),IF(DAY(H3450)&lt;DAY(H3451),NETWORKDAYS($H$3,H3450,holiday!$B$2:$B$10),0)))</f>
        <v/>
      </c>
      <c r="O3450" s="0" t="str">
        <f aca="false">IF(ISBLANK(A3450),"",SUMIF($A$3:$A3450,O$2,$B$3:$B3450))</f>
        <v/>
      </c>
      <c r="P3450" s="0" t="str">
        <f aca="false">IF(ISBLANK(A3450),"",SUMIF($A$3:$A3450,P$2,$B$3:$B3450))</f>
        <v/>
      </c>
      <c r="Q3450" s="0" t="str">
        <f aca="false">IF(ISBLANK(A3450),"",SUMIF($A$3:$A3450,Q$2,$B$3:$B3450))</f>
        <v/>
      </c>
      <c r="R3450" s="0" t="str">
        <f aca="false">IF(ISBLANK(A3450),"",SUMIF($A$3:$A3450,R$2,$B$3:$B3450))</f>
        <v/>
      </c>
      <c r="T3450" s="9" t="str">
        <f aca="false">IF(ISBLANK(A3450),"",IF($A3450=T$2,$C3450,T3449))</f>
        <v/>
      </c>
      <c r="U3450" s="9" t="str">
        <f aca="false">IF(ISBLANK(A3450),"",IF($A3450=U$2,$C3450,U3449))</f>
        <v/>
      </c>
      <c r="V3450" s="9" t="str">
        <f aca="false">IF(ISBLANK(A3450),"",IF($A3450=V$2,$C3450,V3449))</f>
        <v/>
      </c>
      <c r="W3450" s="9" t="str">
        <f aca="false">IF(ISBLANK(A3450),"",IF($A3450=W$2,$C3450,W3449))</f>
        <v/>
      </c>
    </row>
    <row r="3451" customFormat="false" ht="14.1" hidden="false" customHeight="false" outlineLevel="0" collapsed="false">
      <c r="H3451" s="8" t="n">
        <f aca="false">IF(ISBLANK(D3451),,LEFT(D3451,LEN(D3451)-6)*1)</f>
        <v>0</v>
      </c>
      <c r="I3451" s="9" t="str">
        <f aca="false">IF(ISBLANK(A3451),"",-B3451*C3451)</f>
        <v/>
      </c>
      <c r="J3451" s="9" t="str">
        <f aca="false">IF(ISBLANK(A3451),"",-SUM(I$3:I3451))</f>
        <v/>
      </c>
      <c r="K3451" s="9" t="str">
        <f aca="false">IF(ISBLANK(A3451),"",SUMPRODUCT(O3451:R3451,T3451:W3451)-J3451)</f>
        <v/>
      </c>
      <c r="L3451" s="5" t="str">
        <f aca="false">IF(ISBLANK(A3451),"",K3451/$M$1)</f>
        <v/>
      </c>
      <c r="M3451" s="5" t="str">
        <f aca="false">IF(ISBLANK(A3451),"",K3451/($M$1+SUM(K$3:K3450)))</f>
        <v/>
      </c>
      <c r="N3451" s="0" t="str">
        <f aca="false">IF(ISBLANK(A3451),"",IF(H3452=0,NETWORKDAYS($H$3,H3451,holiday!$B$2:$B$10),IF(DAY(H3451)&lt;DAY(H3452),NETWORKDAYS($H$3,H3451,holiday!$B$2:$B$10),0)))</f>
        <v/>
      </c>
      <c r="O3451" s="0" t="str">
        <f aca="false">IF(ISBLANK(A3451),"",SUMIF($A$3:$A3451,O$2,$B$3:$B3451))</f>
        <v/>
      </c>
      <c r="P3451" s="0" t="str">
        <f aca="false">IF(ISBLANK(A3451),"",SUMIF($A$3:$A3451,P$2,$B$3:$B3451))</f>
        <v/>
      </c>
      <c r="Q3451" s="0" t="str">
        <f aca="false">IF(ISBLANK(A3451),"",SUMIF($A$3:$A3451,Q$2,$B$3:$B3451))</f>
        <v/>
      </c>
      <c r="R3451" s="0" t="str">
        <f aca="false">IF(ISBLANK(A3451),"",SUMIF($A$3:$A3451,R$2,$B$3:$B3451))</f>
        <v/>
      </c>
      <c r="T3451" s="9" t="str">
        <f aca="false">IF(ISBLANK(A3451),"",IF($A3451=T$2,$C3451,T3450))</f>
        <v/>
      </c>
      <c r="U3451" s="9" t="str">
        <f aca="false">IF(ISBLANK(A3451),"",IF($A3451=U$2,$C3451,U3450))</f>
        <v/>
      </c>
      <c r="V3451" s="9" t="str">
        <f aca="false">IF(ISBLANK(A3451),"",IF($A3451=V$2,$C3451,V3450))</f>
        <v/>
      </c>
      <c r="W3451" s="9" t="str">
        <f aca="false">IF(ISBLANK(A3451),"",IF($A3451=W$2,$C3451,W3450))</f>
        <v/>
      </c>
    </row>
    <row r="3452" customFormat="false" ht="14.1" hidden="false" customHeight="false" outlineLevel="0" collapsed="false">
      <c r="H3452" s="8" t="n">
        <f aca="false">IF(ISBLANK(D3452),,LEFT(D3452,LEN(D3452)-6)*1)</f>
        <v>0</v>
      </c>
      <c r="I3452" s="9" t="str">
        <f aca="false">IF(ISBLANK(A3452),"",-B3452*C3452)</f>
        <v/>
      </c>
      <c r="J3452" s="9" t="str">
        <f aca="false">IF(ISBLANK(A3452),"",-SUM(I$3:I3452))</f>
        <v/>
      </c>
      <c r="K3452" s="9" t="str">
        <f aca="false">IF(ISBLANK(A3452),"",SUMPRODUCT(O3452:R3452,T3452:W3452)-J3452)</f>
        <v/>
      </c>
      <c r="L3452" s="5" t="str">
        <f aca="false">IF(ISBLANK(A3452),"",K3452/$M$1)</f>
        <v/>
      </c>
      <c r="M3452" s="5" t="str">
        <f aca="false">IF(ISBLANK(A3452),"",K3452/($M$1+SUM(K$3:K3451)))</f>
        <v/>
      </c>
      <c r="N3452" s="0" t="str">
        <f aca="false">IF(ISBLANK(A3452),"",IF(H3453=0,NETWORKDAYS($H$3,H3452,holiday!$B$2:$B$10),IF(DAY(H3452)&lt;DAY(H3453),NETWORKDAYS($H$3,H3452,holiday!$B$2:$B$10),0)))</f>
        <v/>
      </c>
      <c r="O3452" s="0" t="str">
        <f aca="false">IF(ISBLANK(A3452),"",SUMIF($A$3:$A3452,O$2,$B$3:$B3452))</f>
        <v/>
      </c>
      <c r="P3452" s="0" t="str">
        <f aca="false">IF(ISBLANK(A3452),"",SUMIF($A$3:$A3452,P$2,$B$3:$B3452))</f>
        <v/>
      </c>
      <c r="Q3452" s="0" t="str">
        <f aca="false">IF(ISBLANK(A3452),"",SUMIF($A$3:$A3452,Q$2,$B$3:$B3452))</f>
        <v/>
      </c>
      <c r="R3452" s="0" t="str">
        <f aca="false">IF(ISBLANK(A3452),"",SUMIF($A$3:$A3452,R$2,$B$3:$B3452))</f>
        <v/>
      </c>
      <c r="T3452" s="9" t="str">
        <f aca="false">IF(ISBLANK(A3452),"",IF($A3452=T$2,$C3452,T3451))</f>
        <v/>
      </c>
      <c r="U3452" s="9" t="str">
        <f aca="false">IF(ISBLANK(A3452),"",IF($A3452=U$2,$C3452,U3451))</f>
        <v/>
      </c>
      <c r="V3452" s="9" t="str">
        <f aca="false">IF(ISBLANK(A3452),"",IF($A3452=V$2,$C3452,V3451))</f>
        <v/>
      </c>
      <c r="W3452" s="9" t="str">
        <f aca="false">IF(ISBLANK(A3452),"",IF($A3452=W$2,$C3452,W3451))</f>
        <v/>
      </c>
    </row>
    <row r="3453" customFormat="false" ht="14.1" hidden="false" customHeight="false" outlineLevel="0" collapsed="false">
      <c r="H3453" s="8" t="n">
        <f aca="false">IF(ISBLANK(D3453),,LEFT(D3453,LEN(D3453)-6)*1)</f>
        <v>0</v>
      </c>
      <c r="I3453" s="9" t="str">
        <f aca="false">IF(ISBLANK(A3453),"",-B3453*C3453)</f>
        <v/>
      </c>
      <c r="J3453" s="9" t="str">
        <f aca="false">IF(ISBLANK(A3453),"",-SUM(I$3:I3453))</f>
        <v/>
      </c>
      <c r="K3453" s="9" t="str">
        <f aca="false">IF(ISBLANK(A3453),"",SUMPRODUCT(O3453:R3453,T3453:W3453)-J3453)</f>
        <v/>
      </c>
      <c r="L3453" s="5" t="str">
        <f aca="false">IF(ISBLANK(A3453),"",K3453/$M$1)</f>
        <v/>
      </c>
      <c r="M3453" s="5" t="str">
        <f aca="false">IF(ISBLANK(A3453),"",K3453/($M$1+SUM(K$3:K3452)))</f>
        <v/>
      </c>
      <c r="N3453" s="0" t="str">
        <f aca="false">IF(ISBLANK(A3453),"",IF(H3454=0,NETWORKDAYS($H$3,H3453,holiday!$B$2:$B$10),IF(DAY(H3453)&lt;DAY(H3454),NETWORKDAYS($H$3,H3453,holiday!$B$2:$B$10),0)))</f>
        <v/>
      </c>
      <c r="O3453" s="0" t="str">
        <f aca="false">IF(ISBLANK(A3453),"",SUMIF($A$3:$A3453,O$2,$B$3:$B3453))</f>
        <v/>
      </c>
      <c r="P3453" s="0" t="str">
        <f aca="false">IF(ISBLANK(A3453),"",SUMIF($A$3:$A3453,P$2,$B$3:$B3453))</f>
        <v/>
      </c>
      <c r="Q3453" s="0" t="str">
        <f aca="false">IF(ISBLANK(A3453),"",SUMIF($A$3:$A3453,Q$2,$B$3:$B3453))</f>
        <v/>
      </c>
      <c r="R3453" s="0" t="str">
        <f aca="false">IF(ISBLANK(A3453),"",SUMIF($A$3:$A3453,R$2,$B$3:$B3453))</f>
        <v/>
      </c>
      <c r="T3453" s="9" t="str">
        <f aca="false">IF(ISBLANK(A3453),"",IF($A3453=T$2,$C3453,T3452))</f>
        <v/>
      </c>
      <c r="U3453" s="9" t="str">
        <f aca="false">IF(ISBLANK(A3453),"",IF($A3453=U$2,$C3453,U3452))</f>
        <v/>
      </c>
      <c r="V3453" s="9" t="str">
        <f aca="false">IF(ISBLANK(A3453),"",IF($A3453=V$2,$C3453,V3452))</f>
        <v/>
      </c>
      <c r="W3453" s="9" t="str">
        <f aca="false">IF(ISBLANK(A3453),"",IF($A3453=W$2,$C3453,W3452))</f>
        <v/>
      </c>
    </row>
    <row r="3454" customFormat="false" ht="14.1" hidden="false" customHeight="false" outlineLevel="0" collapsed="false">
      <c r="H3454" s="8" t="n">
        <f aca="false">IF(ISBLANK(D3454),,LEFT(D3454,LEN(D3454)-6)*1)</f>
        <v>0</v>
      </c>
      <c r="I3454" s="9" t="str">
        <f aca="false">IF(ISBLANK(A3454),"",-B3454*C3454)</f>
        <v/>
      </c>
      <c r="J3454" s="9" t="str">
        <f aca="false">IF(ISBLANK(A3454),"",-SUM(I$3:I3454))</f>
        <v/>
      </c>
      <c r="K3454" s="9" t="str">
        <f aca="false">IF(ISBLANK(A3454),"",SUMPRODUCT(O3454:R3454,T3454:W3454)-J3454)</f>
        <v/>
      </c>
      <c r="L3454" s="5" t="str">
        <f aca="false">IF(ISBLANK(A3454),"",K3454/$M$1)</f>
        <v/>
      </c>
      <c r="M3454" s="5" t="str">
        <f aca="false">IF(ISBLANK(A3454),"",K3454/($M$1+SUM(K$3:K3453)))</f>
        <v/>
      </c>
      <c r="N3454" s="0" t="str">
        <f aca="false">IF(ISBLANK(A3454),"",IF(H3455=0,NETWORKDAYS($H$3,H3454,holiday!$B$2:$B$10),IF(DAY(H3454)&lt;DAY(H3455),NETWORKDAYS($H$3,H3454,holiday!$B$2:$B$10),0)))</f>
        <v/>
      </c>
      <c r="O3454" s="0" t="str">
        <f aca="false">IF(ISBLANK(A3454),"",SUMIF($A$3:$A3454,O$2,$B$3:$B3454))</f>
        <v/>
      </c>
      <c r="P3454" s="0" t="str">
        <f aca="false">IF(ISBLANK(A3454),"",SUMIF($A$3:$A3454,P$2,$B$3:$B3454))</f>
        <v/>
      </c>
      <c r="Q3454" s="0" t="str">
        <f aca="false">IF(ISBLANK(A3454),"",SUMIF($A$3:$A3454,Q$2,$B$3:$B3454))</f>
        <v/>
      </c>
      <c r="R3454" s="0" t="str">
        <f aca="false">IF(ISBLANK(A3454),"",SUMIF($A$3:$A3454,R$2,$B$3:$B3454))</f>
        <v/>
      </c>
      <c r="T3454" s="9" t="str">
        <f aca="false">IF(ISBLANK(A3454),"",IF($A3454=T$2,$C3454,T3453))</f>
        <v/>
      </c>
      <c r="U3454" s="9" t="str">
        <f aca="false">IF(ISBLANK(A3454),"",IF($A3454=U$2,$C3454,U3453))</f>
        <v/>
      </c>
      <c r="V3454" s="9" t="str">
        <f aca="false">IF(ISBLANK(A3454),"",IF($A3454=V$2,$C3454,V3453))</f>
        <v/>
      </c>
      <c r="W3454" s="9" t="str">
        <f aca="false">IF(ISBLANK(A3454),"",IF($A3454=W$2,$C3454,W3453))</f>
        <v/>
      </c>
    </row>
    <row r="3455" customFormat="false" ht="14.1" hidden="false" customHeight="false" outlineLevel="0" collapsed="false">
      <c r="H3455" s="8" t="n">
        <f aca="false">IF(ISBLANK(D3455),,LEFT(D3455,LEN(D3455)-6)*1)</f>
        <v>0</v>
      </c>
      <c r="I3455" s="9" t="str">
        <f aca="false">IF(ISBLANK(A3455),"",-B3455*C3455)</f>
        <v/>
      </c>
      <c r="J3455" s="9" t="str">
        <f aca="false">IF(ISBLANK(A3455),"",-SUM(I$3:I3455))</f>
        <v/>
      </c>
      <c r="K3455" s="9" t="str">
        <f aca="false">IF(ISBLANK(A3455),"",SUMPRODUCT(O3455:R3455,T3455:W3455)-J3455)</f>
        <v/>
      </c>
      <c r="L3455" s="5" t="str">
        <f aca="false">IF(ISBLANK(A3455),"",K3455/$M$1)</f>
        <v/>
      </c>
      <c r="M3455" s="5" t="str">
        <f aca="false">IF(ISBLANK(A3455),"",K3455/($M$1+SUM(K$3:K3454)))</f>
        <v/>
      </c>
      <c r="N3455" s="0" t="str">
        <f aca="false">IF(ISBLANK(A3455),"",IF(H3456=0,NETWORKDAYS($H$3,H3455,holiday!$B$2:$B$10),IF(DAY(H3455)&lt;DAY(H3456),NETWORKDAYS($H$3,H3455,holiday!$B$2:$B$10),0)))</f>
        <v/>
      </c>
      <c r="O3455" s="0" t="str">
        <f aca="false">IF(ISBLANK(A3455),"",SUMIF($A$3:$A3455,O$2,$B$3:$B3455))</f>
        <v/>
      </c>
      <c r="P3455" s="0" t="str">
        <f aca="false">IF(ISBLANK(A3455),"",SUMIF($A$3:$A3455,P$2,$B$3:$B3455))</f>
        <v/>
      </c>
      <c r="Q3455" s="0" t="str">
        <f aca="false">IF(ISBLANK(A3455),"",SUMIF($A$3:$A3455,Q$2,$B$3:$B3455))</f>
        <v/>
      </c>
      <c r="R3455" s="0" t="str">
        <f aca="false">IF(ISBLANK(A3455),"",SUMIF($A$3:$A3455,R$2,$B$3:$B3455))</f>
        <v/>
      </c>
      <c r="T3455" s="9" t="str">
        <f aca="false">IF(ISBLANK(A3455),"",IF($A3455=T$2,$C3455,T3454))</f>
        <v/>
      </c>
      <c r="U3455" s="9" t="str">
        <f aca="false">IF(ISBLANK(A3455),"",IF($A3455=U$2,$C3455,U3454))</f>
        <v/>
      </c>
      <c r="V3455" s="9" t="str">
        <f aca="false">IF(ISBLANK(A3455),"",IF($A3455=V$2,$C3455,V3454))</f>
        <v/>
      </c>
      <c r="W3455" s="9" t="str">
        <f aca="false">IF(ISBLANK(A3455),"",IF($A3455=W$2,$C3455,W3454))</f>
        <v/>
      </c>
    </row>
    <row r="3456" customFormat="false" ht="14.1" hidden="false" customHeight="false" outlineLevel="0" collapsed="false">
      <c r="H3456" s="8" t="n">
        <f aca="false">IF(ISBLANK(D3456),,LEFT(D3456,LEN(D3456)-6)*1)</f>
        <v>0</v>
      </c>
      <c r="I3456" s="9" t="str">
        <f aca="false">IF(ISBLANK(A3456),"",-B3456*C3456)</f>
        <v/>
      </c>
      <c r="J3456" s="9" t="str">
        <f aca="false">IF(ISBLANK(A3456),"",-SUM(I$3:I3456))</f>
        <v/>
      </c>
      <c r="K3456" s="9" t="str">
        <f aca="false">IF(ISBLANK(A3456),"",SUMPRODUCT(O3456:R3456,T3456:W3456)-J3456)</f>
        <v/>
      </c>
      <c r="L3456" s="5" t="str">
        <f aca="false">IF(ISBLANK(A3456),"",K3456/$M$1)</f>
        <v/>
      </c>
      <c r="M3456" s="5" t="str">
        <f aca="false">IF(ISBLANK(A3456),"",K3456/($M$1+SUM(K$3:K3455)))</f>
        <v/>
      </c>
      <c r="N3456" s="0" t="str">
        <f aca="false">IF(ISBLANK(A3456),"",IF(H3457=0,NETWORKDAYS($H$3,H3456,holiday!$B$2:$B$10),IF(DAY(H3456)&lt;DAY(H3457),NETWORKDAYS($H$3,H3456,holiday!$B$2:$B$10),0)))</f>
        <v/>
      </c>
      <c r="O3456" s="0" t="str">
        <f aca="false">IF(ISBLANK(A3456),"",SUMIF($A$3:$A3456,O$2,$B$3:$B3456))</f>
        <v/>
      </c>
      <c r="P3456" s="0" t="str">
        <f aca="false">IF(ISBLANK(A3456),"",SUMIF($A$3:$A3456,P$2,$B$3:$B3456))</f>
        <v/>
      </c>
      <c r="Q3456" s="0" t="str">
        <f aca="false">IF(ISBLANK(A3456),"",SUMIF($A$3:$A3456,Q$2,$B$3:$B3456))</f>
        <v/>
      </c>
      <c r="R3456" s="0" t="str">
        <f aca="false">IF(ISBLANK(A3456),"",SUMIF($A$3:$A3456,R$2,$B$3:$B3456))</f>
        <v/>
      </c>
      <c r="T3456" s="9" t="str">
        <f aca="false">IF(ISBLANK(A3456),"",IF($A3456=T$2,$C3456,T3455))</f>
        <v/>
      </c>
      <c r="U3456" s="9" t="str">
        <f aca="false">IF(ISBLANK(A3456),"",IF($A3456=U$2,$C3456,U3455))</f>
        <v/>
      </c>
      <c r="V3456" s="9" t="str">
        <f aca="false">IF(ISBLANK(A3456),"",IF($A3456=V$2,$C3456,V3455))</f>
        <v/>
      </c>
      <c r="W3456" s="9" t="str">
        <f aca="false">IF(ISBLANK(A3456),"",IF($A3456=W$2,$C3456,W3455))</f>
        <v/>
      </c>
    </row>
    <row r="3457" customFormat="false" ht="14.1" hidden="false" customHeight="false" outlineLevel="0" collapsed="false">
      <c r="H3457" s="8" t="n">
        <f aca="false">IF(ISBLANK(D3457),,LEFT(D3457,LEN(D3457)-6)*1)</f>
        <v>0</v>
      </c>
      <c r="I3457" s="9" t="str">
        <f aca="false">IF(ISBLANK(A3457),"",-B3457*C3457)</f>
        <v/>
      </c>
      <c r="J3457" s="9" t="str">
        <f aca="false">IF(ISBLANK(A3457),"",-SUM(I$3:I3457))</f>
        <v/>
      </c>
      <c r="K3457" s="9" t="str">
        <f aca="false">IF(ISBLANK(A3457),"",SUMPRODUCT(O3457:R3457,T3457:W3457)-J3457)</f>
        <v/>
      </c>
      <c r="L3457" s="5" t="str">
        <f aca="false">IF(ISBLANK(A3457),"",K3457/$M$1)</f>
        <v/>
      </c>
      <c r="M3457" s="5" t="str">
        <f aca="false">IF(ISBLANK(A3457),"",K3457/($M$1+SUM(K$3:K3456)))</f>
        <v/>
      </c>
      <c r="N3457" s="0" t="str">
        <f aca="false">IF(ISBLANK(A3457),"",IF(H3458=0,NETWORKDAYS($H$3,H3457,holiday!$B$2:$B$10),IF(DAY(H3457)&lt;DAY(H3458),NETWORKDAYS($H$3,H3457,holiday!$B$2:$B$10),0)))</f>
        <v/>
      </c>
      <c r="O3457" s="0" t="str">
        <f aca="false">IF(ISBLANK(A3457),"",SUMIF($A$3:$A3457,O$2,$B$3:$B3457))</f>
        <v/>
      </c>
      <c r="P3457" s="0" t="str">
        <f aca="false">IF(ISBLANK(A3457),"",SUMIF($A$3:$A3457,P$2,$B$3:$B3457))</f>
        <v/>
      </c>
      <c r="Q3457" s="0" t="str">
        <f aca="false">IF(ISBLANK(A3457),"",SUMIF($A$3:$A3457,Q$2,$B$3:$B3457))</f>
        <v/>
      </c>
      <c r="R3457" s="0" t="str">
        <f aca="false">IF(ISBLANK(A3457),"",SUMIF($A$3:$A3457,R$2,$B$3:$B3457))</f>
        <v/>
      </c>
      <c r="T3457" s="9" t="str">
        <f aca="false">IF(ISBLANK(A3457),"",IF($A3457=T$2,$C3457,T3456))</f>
        <v/>
      </c>
      <c r="U3457" s="9" t="str">
        <f aca="false">IF(ISBLANK(A3457),"",IF($A3457=U$2,$C3457,U3456))</f>
        <v/>
      </c>
      <c r="V3457" s="9" t="str">
        <f aca="false">IF(ISBLANK(A3457),"",IF($A3457=V$2,$C3457,V3456))</f>
        <v/>
      </c>
      <c r="W3457" s="9" t="str">
        <f aca="false">IF(ISBLANK(A3457),"",IF($A3457=W$2,$C3457,W3456))</f>
        <v/>
      </c>
    </row>
    <row r="3458" customFormat="false" ht="14.1" hidden="false" customHeight="false" outlineLevel="0" collapsed="false">
      <c r="H3458" s="8" t="n">
        <f aca="false">IF(ISBLANK(D3458),,LEFT(D3458,LEN(D3458)-6)*1)</f>
        <v>0</v>
      </c>
      <c r="I3458" s="9" t="str">
        <f aca="false">IF(ISBLANK(A3458),"",-B3458*C3458)</f>
        <v/>
      </c>
      <c r="J3458" s="9" t="str">
        <f aca="false">IF(ISBLANK(A3458),"",-SUM(I$3:I3458))</f>
        <v/>
      </c>
      <c r="K3458" s="9" t="str">
        <f aca="false">IF(ISBLANK(A3458),"",SUMPRODUCT(O3458:R3458,T3458:W3458)-J3458)</f>
        <v/>
      </c>
      <c r="L3458" s="5" t="str">
        <f aca="false">IF(ISBLANK(A3458),"",K3458/$M$1)</f>
        <v/>
      </c>
      <c r="M3458" s="5" t="str">
        <f aca="false">IF(ISBLANK(A3458),"",K3458/($M$1+SUM(K$3:K3457)))</f>
        <v/>
      </c>
      <c r="N3458" s="0" t="str">
        <f aca="false">IF(ISBLANK(A3458),"",IF(H3459=0,NETWORKDAYS($H$3,H3458,holiday!$B$2:$B$10),IF(DAY(H3458)&lt;DAY(H3459),NETWORKDAYS($H$3,H3458,holiday!$B$2:$B$10),0)))</f>
        <v/>
      </c>
      <c r="O3458" s="0" t="str">
        <f aca="false">IF(ISBLANK(A3458),"",SUMIF($A$3:$A3458,O$2,$B$3:$B3458))</f>
        <v/>
      </c>
      <c r="P3458" s="0" t="str">
        <f aca="false">IF(ISBLANK(A3458),"",SUMIF($A$3:$A3458,P$2,$B$3:$B3458))</f>
        <v/>
      </c>
      <c r="Q3458" s="0" t="str">
        <f aca="false">IF(ISBLANK(A3458),"",SUMIF($A$3:$A3458,Q$2,$B$3:$B3458))</f>
        <v/>
      </c>
      <c r="R3458" s="0" t="str">
        <f aca="false">IF(ISBLANK(A3458),"",SUMIF($A$3:$A3458,R$2,$B$3:$B3458))</f>
        <v/>
      </c>
      <c r="T3458" s="9" t="str">
        <f aca="false">IF(ISBLANK(A3458),"",IF($A3458=T$2,$C3458,T3457))</f>
        <v/>
      </c>
      <c r="U3458" s="9" t="str">
        <f aca="false">IF(ISBLANK(A3458),"",IF($A3458=U$2,$C3458,U3457))</f>
        <v/>
      </c>
      <c r="V3458" s="9" t="str">
        <f aca="false">IF(ISBLANK(A3458),"",IF($A3458=V$2,$C3458,V3457))</f>
        <v/>
      </c>
      <c r="W3458" s="9" t="str">
        <f aca="false">IF(ISBLANK(A3458),"",IF($A3458=W$2,$C3458,W3457))</f>
        <v/>
      </c>
    </row>
    <row r="3459" customFormat="false" ht="14.1" hidden="false" customHeight="false" outlineLevel="0" collapsed="false">
      <c r="H3459" s="8" t="n">
        <f aca="false">IF(ISBLANK(D3459),,LEFT(D3459,LEN(D3459)-6)*1)</f>
        <v>0</v>
      </c>
      <c r="I3459" s="9" t="str">
        <f aca="false">IF(ISBLANK(A3459),"",-B3459*C3459)</f>
        <v/>
      </c>
      <c r="J3459" s="9" t="str">
        <f aca="false">IF(ISBLANK(A3459),"",-SUM(I$3:I3459))</f>
        <v/>
      </c>
      <c r="K3459" s="9" t="str">
        <f aca="false">IF(ISBLANK(A3459),"",SUMPRODUCT(O3459:R3459,T3459:W3459)-J3459)</f>
        <v/>
      </c>
      <c r="L3459" s="5" t="str">
        <f aca="false">IF(ISBLANK(A3459),"",K3459/$M$1)</f>
        <v/>
      </c>
      <c r="M3459" s="5" t="str">
        <f aca="false">IF(ISBLANK(A3459),"",K3459/($M$1+SUM(K$3:K3458)))</f>
        <v/>
      </c>
      <c r="N3459" s="0" t="str">
        <f aca="false">IF(ISBLANK(A3459),"",IF(H3460=0,NETWORKDAYS($H$3,H3459,holiday!$B$2:$B$10),IF(DAY(H3459)&lt;DAY(H3460),NETWORKDAYS($H$3,H3459,holiday!$B$2:$B$10),0)))</f>
        <v/>
      </c>
      <c r="O3459" s="0" t="str">
        <f aca="false">IF(ISBLANK(A3459),"",SUMIF($A$3:$A3459,O$2,$B$3:$B3459))</f>
        <v/>
      </c>
      <c r="P3459" s="0" t="str">
        <f aca="false">IF(ISBLANK(A3459),"",SUMIF($A$3:$A3459,P$2,$B$3:$B3459))</f>
        <v/>
      </c>
      <c r="Q3459" s="0" t="str">
        <f aca="false">IF(ISBLANK(A3459),"",SUMIF($A$3:$A3459,Q$2,$B$3:$B3459))</f>
        <v/>
      </c>
      <c r="R3459" s="0" t="str">
        <f aca="false">IF(ISBLANK(A3459),"",SUMIF($A$3:$A3459,R$2,$B$3:$B3459))</f>
        <v/>
      </c>
      <c r="T3459" s="9" t="str">
        <f aca="false">IF(ISBLANK(A3459),"",IF($A3459=T$2,$C3459,T3458))</f>
        <v/>
      </c>
      <c r="U3459" s="9" t="str">
        <f aca="false">IF(ISBLANK(A3459),"",IF($A3459=U$2,$C3459,U3458))</f>
        <v/>
      </c>
      <c r="V3459" s="9" t="str">
        <f aca="false">IF(ISBLANK(A3459),"",IF($A3459=V$2,$C3459,V3458))</f>
        <v/>
      </c>
      <c r="W3459" s="9" t="str">
        <f aca="false">IF(ISBLANK(A3459),"",IF($A3459=W$2,$C3459,W3458))</f>
        <v/>
      </c>
    </row>
    <row r="3460" customFormat="false" ht="14.1" hidden="false" customHeight="false" outlineLevel="0" collapsed="false">
      <c r="H3460" s="8" t="n">
        <f aca="false">IF(ISBLANK(D3460),,LEFT(D3460,LEN(D3460)-6)*1)</f>
        <v>0</v>
      </c>
      <c r="I3460" s="9" t="str">
        <f aca="false">IF(ISBLANK(A3460),"",-B3460*C3460)</f>
        <v/>
      </c>
      <c r="J3460" s="9" t="str">
        <f aca="false">IF(ISBLANK(A3460),"",-SUM(I$3:I3460))</f>
        <v/>
      </c>
      <c r="K3460" s="9" t="str">
        <f aca="false">IF(ISBLANK(A3460),"",SUMPRODUCT(O3460:R3460,T3460:W3460)-J3460)</f>
        <v/>
      </c>
      <c r="L3460" s="5" t="str">
        <f aca="false">IF(ISBLANK(A3460),"",K3460/$M$1)</f>
        <v/>
      </c>
      <c r="M3460" s="5" t="str">
        <f aca="false">IF(ISBLANK(A3460),"",K3460/($M$1+SUM(K$3:K3459)))</f>
        <v/>
      </c>
      <c r="N3460" s="0" t="str">
        <f aca="false">IF(ISBLANK(A3460),"",IF(H3461=0,NETWORKDAYS($H$3,H3460,holiday!$B$2:$B$10),IF(DAY(H3460)&lt;DAY(H3461),NETWORKDAYS($H$3,H3460,holiday!$B$2:$B$10),0)))</f>
        <v/>
      </c>
      <c r="O3460" s="0" t="str">
        <f aca="false">IF(ISBLANK(A3460),"",SUMIF($A$3:$A3460,O$2,$B$3:$B3460))</f>
        <v/>
      </c>
      <c r="P3460" s="0" t="str">
        <f aca="false">IF(ISBLANK(A3460),"",SUMIF($A$3:$A3460,P$2,$B$3:$B3460))</f>
        <v/>
      </c>
      <c r="Q3460" s="0" t="str">
        <f aca="false">IF(ISBLANK(A3460),"",SUMIF($A$3:$A3460,Q$2,$B$3:$B3460))</f>
        <v/>
      </c>
      <c r="R3460" s="0" t="str">
        <f aca="false">IF(ISBLANK(A3460),"",SUMIF($A$3:$A3460,R$2,$B$3:$B3460))</f>
        <v/>
      </c>
      <c r="T3460" s="9" t="str">
        <f aca="false">IF(ISBLANK(A3460),"",IF($A3460=T$2,$C3460,T3459))</f>
        <v/>
      </c>
      <c r="U3460" s="9" t="str">
        <f aca="false">IF(ISBLANK(A3460),"",IF($A3460=U$2,$C3460,U3459))</f>
        <v/>
      </c>
      <c r="V3460" s="9" t="str">
        <f aca="false">IF(ISBLANK(A3460),"",IF($A3460=V$2,$C3460,V3459))</f>
        <v/>
      </c>
      <c r="W3460" s="9" t="str">
        <f aca="false">IF(ISBLANK(A3460),"",IF($A3460=W$2,$C3460,W3459))</f>
        <v/>
      </c>
    </row>
    <row r="3461" customFormat="false" ht="14.1" hidden="false" customHeight="false" outlineLevel="0" collapsed="false">
      <c r="H3461" s="8" t="n">
        <f aca="false">IF(ISBLANK(D3461),,LEFT(D3461,LEN(D3461)-6)*1)</f>
        <v>0</v>
      </c>
      <c r="I3461" s="9" t="str">
        <f aca="false">IF(ISBLANK(A3461),"",-B3461*C3461)</f>
        <v/>
      </c>
      <c r="J3461" s="9" t="str">
        <f aca="false">IF(ISBLANK(A3461),"",-SUM(I$3:I3461))</f>
        <v/>
      </c>
      <c r="K3461" s="9" t="str">
        <f aca="false">IF(ISBLANK(A3461),"",SUMPRODUCT(O3461:R3461,T3461:W3461)-J3461)</f>
        <v/>
      </c>
      <c r="L3461" s="5" t="str">
        <f aca="false">IF(ISBLANK(A3461),"",K3461/$M$1)</f>
        <v/>
      </c>
      <c r="M3461" s="5" t="str">
        <f aca="false">IF(ISBLANK(A3461),"",K3461/($M$1+SUM(K$3:K3460)))</f>
        <v/>
      </c>
      <c r="N3461" s="0" t="str">
        <f aca="false">IF(ISBLANK(A3461),"",IF(H3462=0,NETWORKDAYS($H$3,H3461,holiday!$B$2:$B$10),IF(DAY(H3461)&lt;DAY(H3462),NETWORKDAYS($H$3,H3461,holiday!$B$2:$B$10),0)))</f>
        <v/>
      </c>
      <c r="O3461" s="0" t="str">
        <f aca="false">IF(ISBLANK(A3461),"",SUMIF($A$3:$A3461,O$2,$B$3:$B3461))</f>
        <v/>
      </c>
      <c r="P3461" s="0" t="str">
        <f aca="false">IF(ISBLANK(A3461),"",SUMIF($A$3:$A3461,P$2,$B$3:$B3461))</f>
        <v/>
      </c>
      <c r="Q3461" s="0" t="str">
        <f aca="false">IF(ISBLANK(A3461),"",SUMIF($A$3:$A3461,Q$2,$B$3:$B3461))</f>
        <v/>
      </c>
      <c r="R3461" s="0" t="str">
        <f aca="false">IF(ISBLANK(A3461),"",SUMIF($A$3:$A3461,R$2,$B$3:$B3461))</f>
        <v/>
      </c>
      <c r="T3461" s="9" t="str">
        <f aca="false">IF(ISBLANK(A3461),"",IF($A3461=T$2,$C3461,T3460))</f>
        <v/>
      </c>
      <c r="U3461" s="9" t="str">
        <f aca="false">IF(ISBLANK(A3461),"",IF($A3461=U$2,$C3461,U3460))</f>
        <v/>
      </c>
      <c r="V3461" s="9" t="str">
        <f aca="false">IF(ISBLANK(A3461),"",IF($A3461=V$2,$C3461,V3460))</f>
        <v/>
      </c>
      <c r="W3461" s="9" t="str">
        <f aca="false">IF(ISBLANK(A3461),"",IF($A3461=W$2,$C3461,W3460))</f>
        <v/>
      </c>
    </row>
    <row r="3462" customFormat="false" ht="14.1" hidden="false" customHeight="false" outlineLevel="0" collapsed="false">
      <c r="H3462" s="8" t="n">
        <f aca="false">IF(ISBLANK(D3462),,LEFT(D3462,LEN(D3462)-6)*1)</f>
        <v>0</v>
      </c>
      <c r="I3462" s="9" t="str">
        <f aca="false">IF(ISBLANK(A3462),"",-B3462*C3462)</f>
        <v/>
      </c>
      <c r="J3462" s="9" t="str">
        <f aca="false">IF(ISBLANK(A3462),"",-SUM(I$3:I3462))</f>
        <v/>
      </c>
      <c r="K3462" s="9" t="str">
        <f aca="false">IF(ISBLANK(A3462),"",SUMPRODUCT(O3462:R3462,T3462:W3462)-J3462)</f>
        <v/>
      </c>
      <c r="L3462" s="5" t="str">
        <f aca="false">IF(ISBLANK(A3462),"",K3462/$M$1)</f>
        <v/>
      </c>
      <c r="M3462" s="5" t="str">
        <f aca="false">IF(ISBLANK(A3462),"",K3462/($M$1+SUM(K$3:K3461)))</f>
        <v/>
      </c>
      <c r="N3462" s="0" t="str">
        <f aca="false">IF(ISBLANK(A3462),"",IF(H3463=0,NETWORKDAYS($H$3,H3462,holiday!$B$2:$B$10),IF(DAY(H3462)&lt;DAY(H3463),NETWORKDAYS($H$3,H3462,holiday!$B$2:$B$10),0)))</f>
        <v/>
      </c>
      <c r="O3462" s="0" t="str">
        <f aca="false">IF(ISBLANK(A3462),"",SUMIF($A$3:$A3462,O$2,$B$3:$B3462))</f>
        <v/>
      </c>
      <c r="P3462" s="0" t="str">
        <f aca="false">IF(ISBLANK(A3462),"",SUMIF($A$3:$A3462,P$2,$B$3:$B3462))</f>
        <v/>
      </c>
      <c r="Q3462" s="0" t="str">
        <f aca="false">IF(ISBLANK(A3462),"",SUMIF($A$3:$A3462,Q$2,$B$3:$B3462))</f>
        <v/>
      </c>
      <c r="R3462" s="0" t="str">
        <f aca="false">IF(ISBLANK(A3462),"",SUMIF($A$3:$A3462,R$2,$B$3:$B3462))</f>
        <v/>
      </c>
      <c r="T3462" s="9" t="str">
        <f aca="false">IF(ISBLANK(A3462),"",IF($A3462=T$2,$C3462,T3461))</f>
        <v/>
      </c>
      <c r="U3462" s="9" t="str">
        <f aca="false">IF(ISBLANK(A3462),"",IF($A3462=U$2,$C3462,U3461))</f>
        <v/>
      </c>
      <c r="V3462" s="9" t="str">
        <f aca="false">IF(ISBLANK(A3462),"",IF($A3462=V$2,$C3462,V3461))</f>
        <v/>
      </c>
      <c r="W3462" s="9" t="str">
        <f aca="false">IF(ISBLANK(A3462),"",IF($A3462=W$2,$C3462,W3461))</f>
        <v/>
      </c>
    </row>
    <row r="3463" customFormat="false" ht="14.1" hidden="false" customHeight="false" outlineLevel="0" collapsed="false">
      <c r="H3463" s="8" t="n">
        <f aca="false">IF(ISBLANK(D3463),,LEFT(D3463,LEN(D3463)-6)*1)</f>
        <v>0</v>
      </c>
      <c r="I3463" s="9" t="str">
        <f aca="false">IF(ISBLANK(A3463),"",-B3463*C3463)</f>
        <v/>
      </c>
      <c r="J3463" s="9" t="str">
        <f aca="false">IF(ISBLANK(A3463),"",-SUM(I$3:I3463))</f>
        <v/>
      </c>
      <c r="K3463" s="9" t="str">
        <f aca="false">IF(ISBLANK(A3463),"",SUMPRODUCT(O3463:R3463,T3463:W3463)-J3463)</f>
        <v/>
      </c>
      <c r="L3463" s="5" t="str">
        <f aca="false">IF(ISBLANK(A3463),"",K3463/$M$1)</f>
        <v/>
      </c>
      <c r="M3463" s="5" t="str">
        <f aca="false">IF(ISBLANK(A3463),"",K3463/($M$1+SUM(K$3:K3462)))</f>
        <v/>
      </c>
      <c r="N3463" s="0" t="str">
        <f aca="false">IF(ISBLANK(A3463),"",IF(H3464=0,NETWORKDAYS($H$3,H3463,holiday!$B$2:$B$10),IF(DAY(H3463)&lt;DAY(H3464),NETWORKDAYS($H$3,H3463,holiday!$B$2:$B$10),0)))</f>
        <v/>
      </c>
      <c r="O3463" s="0" t="str">
        <f aca="false">IF(ISBLANK(A3463),"",SUMIF($A$3:$A3463,O$2,$B$3:$B3463))</f>
        <v/>
      </c>
      <c r="P3463" s="0" t="str">
        <f aca="false">IF(ISBLANK(A3463),"",SUMIF($A$3:$A3463,P$2,$B$3:$B3463))</f>
        <v/>
      </c>
      <c r="Q3463" s="0" t="str">
        <f aca="false">IF(ISBLANK(A3463),"",SUMIF($A$3:$A3463,Q$2,$B$3:$B3463))</f>
        <v/>
      </c>
      <c r="R3463" s="0" t="str">
        <f aca="false">IF(ISBLANK(A3463),"",SUMIF($A$3:$A3463,R$2,$B$3:$B3463))</f>
        <v/>
      </c>
      <c r="T3463" s="9" t="str">
        <f aca="false">IF(ISBLANK(A3463),"",IF($A3463=T$2,$C3463,T3462))</f>
        <v/>
      </c>
      <c r="U3463" s="9" t="str">
        <f aca="false">IF(ISBLANK(A3463),"",IF($A3463=U$2,$C3463,U3462))</f>
        <v/>
      </c>
      <c r="V3463" s="9" t="str">
        <f aca="false">IF(ISBLANK(A3463),"",IF($A3463=V$2,$C3463,V3462))</f>
        <v/>
      </c>
      <c r="W3463" s="9" t="str">
        <f aca="false">IF(ISBLANK(A3463),"",IF($A3463=W$2,$C3463,W3462))</f>
        <v/>
      </c>
    </row>
    <row r="3464" customFormat="false" ht="14.1" hidden="false" customHeight="false" outlineLevel="0" collapsed="false">
      <c r="H3464" s="8" t="n">
        <f aca="false">IF(ISBLANK(D3464),,LEFT(D3464,LEN(D3464)-6)*1)</f>
        <v>0</v>
      </c>
      <c r="I3464" s="9" t="str">
        <f aca="false">IF(ISBLANK(A3464),"",-B3464*C3464)</f>
        <v/>
      </c>
      <c r="J3464" s="9" t="str">
        <f aca="false">IF(ISBLANK(A3464),"",-SUM(I$3:I3464))</f>
        <v/>
      </c>
      <c r="K3464" s="9" t="str">
        <f aca="false">IF(ISBLANK(A3464),"",SUMPRODUCT(O3464:R3464,T3464:W3464)-J3464)</f>
        <v/>
      </c>
      <c r="L3464" s="5" t="str">
        <f aca="false">IF(ISBLANK(A3464),"",K3464/$M$1)</f>
        <v/>
      </c>
      <c r="M3464" s="5" t="str">
        <f aca="false">IF(ISBLANK(A3464),"",K3464/($M$1+SUM(K$3:K3463)))</f>
        <v/>
      </c>
      <c r="N3464" s="0" t="str">
        <f aca="false">IF(ISBLANK(A3464),"",IF(H3465=0,NETWORKDAYS($H$3,H3464,holiday!$B$2:$B$10),IF(DAY(H3464)&lt;DAY(H3465),NETWORKDAYS($H$3,H3464,holiday!$B$2:$B$10),0)))</f>
        <v/>
      </c>
      <c r="O3464" s="0" t="str">
        <f aca="false">IF(ISBLANK(A3464),"",SUMIF($A$3:$A3464,O$2,$B$3:$B3464))</f>
        <v/>
      </c>
      <c r="P3464" s="0" t="str">
        <f aca="false">IF(ISBLANK(A3464),"",SUMIF($A$3:$A3464,P$2,$B$3:$B3464))</f>
        <v/>
      </c>
      <c r="Q3464" s="0" t="str">
        <f aca="false">IF(ISBLANK(A3464),"",SUMIF($A$3:$A3464,Q$2,$B$3:$B3464))</f>
        <v/>
      </c>
      <c r="R3464" s="0" t="str">
        <f aca="false">IF(ISBLANK(A3464),"",SUMIF($A$3:$A3464,R$2,$B$3:$B3464))</f>
        <v/>
      </c>
      <c r="T3464" s="9" t="str">
        <f aca="false">IF(ISBLANK(A3464),"",IF($A3464=T$2,$C3464,T3463))</f>
        <v/>
      </c>
      <c r="U3464" s="9" t="str">
        <f aca="false">IF(ISBLANK(A3464),"",IF($A3464=U$2,$C3464,U3463))</f>
        <v/>
      </c>
      <c r="V3464" s="9" t="str">
        <f aca="false">IF(ISBLANK(A3464),"",IF($A3464=V$2,$C3464,V3463))</f>
        <v/>
      </c>
      <c r="W3464" s="9" t="str">
        <f aca="false">IF(ISBLANK(A3464),"",IF($A3464=W$2,$C3464,W3463))</f>
        <v/>
      </c>
    </row>
    <row r="3465" customFormat="false" ht="14.1" hidden="false" customHeight="false" outlineLevel="0" collapsed="false">
      <c r="H3465" s="8" t="n">
        <f aca="false">IF(ISBLANK(D3465),,LEFT(D3465,LEN(D3465)-6)*1)</f>
        <v>0</v>
      </c>
      <c r="I3465" s="9" t="str">
        <f aca="false">IF(ISBLANK(A3465),"",-B3465*C3465)</f>
        <v/>
      </c>
      <c r="J3465" s="9" t="str">
        <f aca="false">IF(ISBLANK(A3465),"",-SUM(I$3:I3465))</f>
        <v/>
      </c>
      <c r="K3465" s="9" t="str">
        <f aca="false">IF(ISBLANK(A3465),"",SUMPRODUCT(O3465:R3465,T3465:W3465)-J3465)</f>
        <v/>
      </c>
      <c r="L3465" s="5" t="str">
        <f aca="false">IF(ISBLANK(A3465),"",K3465/$M$1)</f>
        <v/>
      </c>
      <c r="M3465" s="5" t="str">
        <f aca="false">IF(ISBLANK(A3465),"",K3465/($M$1+SUM(K$3:K3464)))</f>
        <v/>
      </c>
      <c r="N3465" s="0" t="str">
        <f aca="false">IF(ISBLANK(A3465),"",IF(H3466=0,NETWORKDAYS($H$3,H3465,holiday!$B$2:$B$10),IF(DAY(H3465)&lt;DAY(H3466),NETWORKDAYS($H$3,H3465,holiday!$B$2:$B$10),0)))</f>
        <v/>
      </c>
      <c r="O3465" s="0" t="str">
        <f aca="false">IF(ISBLANK(A3465),"",SUMIF($A$3:$A3465,O$2,$B$3:$B3465))</f>
        <v/>
      </c>
      <c r="P3465" s="0" t="str">
        <f aca="false">IF(ISBLANK(A3465),"",SUMIF($A$3:$A3465,P$2,$B$3:$B3465))</f>
        <v/>
      </c>
      <c r="Q3465" s="0" t="str">
        <f aca="false">IF(ISBLANK(A3465),"",SUMIF($A$3:$A3465,Q$2,$B$3:$B3465))</f>
        <v/>
      </c>
      <c r="R3465" s="0" t="str">
        <f aca="false">IF(ISBLANK(A3465),"",SUMIF($A$3:$A3465,R$2,$B$3:$B3465))</f>
        <v/>
      </c>
      <c r="T3465" s="9" t="str">
        <f aca="false">IF(ISBLANK(A3465),"",IF($A3465=T$2,$C3465,T3464))</f>
        <v/>
      </c>
      <c r="U3465" s="9" t="str">
        <f aca="false">IF(ISBLANK(A3465),"",IF($A3465=U$2,$C3465,U3464))</f>
        <v/>
      </c>
      <c r="V3465" s="9" t="str">
        <f aca="false">IF(ISBLANK(A3465),"",IF($A3465=V$2,$C3465,V3464))</f>
        <v/>
      </c>
      <c r="W3465" s="9" t="str">
        <f aca="false">IF(ISBLANK(A3465),"",IF($A3465=W$2,$C3465,W3464))</f>
        <v/>
      </c>
    </row>
    <row r="3466" customFormat="false" ht="14.1" hidden="false" customHeight="false" outlineLevel="0" collapsed="false">
      <c r="H3466" s="8" t="n">
        <f aca="false">IF(ISBLANK(D3466),,LEFT(D3466,LEN(D3466)-6)*1)</f>
        <v>0</v>
      </c>
      <c r="I3466" s="9" t="str">
        <f aca="false">IF(ISBLANK(A3466),"",-B3466*C3466)</f>
        <v/>
      </c>
      <c r="J3466" s="9" t="str">
        <f aca="false">IF(ISBLANK(A3466),"",-SUM(I$3:I3466))</f>
        <v/>
      </c>
      <c r="K3466" s="9" t="str">
        <f aca="false">IF(ISBLANK(A3466),"",SUMPRODUCT(O3466:R3466,T3466:W3466)-J3466)</f>
        <v/>
      </c>
      <c r="L3466" s="5" t="str">
        <f aca="false">IF(ISBLANK(A3466),"",K3466/$M$1)</f>
        <v/>
      </c>
      <c r="M3466" s="5" t="str">
        <f aca="false">IF(ISBLANK(A3466),"",K3466/($M$1+SUM(K$3:K3465)))</f>
        <v/>
      </c>
      <c r="N3466" s="0" t="str">
        <f aca="false">IF(ISBLANK(A3466),"",IF(H3467=0,NETWORKDAYS($H$3,H3466,holiday!$B$2:$B$10),IF(DAY(H3466)&lt;DAY(H3467),NETWORKDAYS($H$3,H3466,holiday!$B$2:$B$10),0)))</f>
        <v/>
      </c>
      <c r="O3466" s="0" t="str">
        <f aca="false">IF(ISBLANK(A3466),"",SUMIF($A$3:$A3466,O$2,$B$3:$B3466))</f>
        <v/>
      </c>
      <c r="P3466" s="0" t="str">
        <f aca="false">IF(ISBLANK(A3466),"",SUMIF($A$3:$A3466,P$2,$B$3:$B3466))</f>
        <v/>
      </c>
      <c r="Q3466" s="0" t="str">
        <f aca="false">IF(ISBLANK(A3466),"",SUMIF($A$3:$A3466,Q$2,$B$3:$B3466))</f>
        <v/>
      </c>
      <c r="R3466" s="0" t="str">
        <f aca="false">IF(ISBLANK(A3466),"",SUMIF($A$3:$A3466,R$2,$B$3:$B3466))</f>
        <v/>
      </c>
      <c r="T3466" s="9" t="str">
        <f aca="false">IF(ISBLANK(A3466),"",IF($A3466=T$2,$C3466,T3465))</f>
        <v/>
      </c>
      <c r="U3466" s="9" t="str">
        <f aca="false">IF(ISBLANK(A3466),"",IF($A3466=U$2,$C3466,U3465))</f>
        <v/>
      </c>
      <c r="V3466" s="9" t="str">
        <f aca="false">IF(ISBLANK(A3466),"",IF($A3466=V$2,$C3466,V3465))</f>
        <v/>
      </c>
      <c r="W3466" s="9" t="str">
        <f aca="false">IF(ISBLANK(A3466),"",IF($A3466=W$2,$C3466,W3465))</f>
        <v/>
      </c>
    </row>
    <row r="3467" customFormat="false" ht="14.1" hidden="false" customHeight="false" outlineLevel="0" collapsed="false">
      <c r="H3467" s="8" t="n">
        <f aca="false">IF(ISBLANK(D3467),,LEFT(D3467,LEN(D3467)-6)*1)</f>
        <v>0</v>
      </c>
      <c r="I3467" s="9" t="str">
        <f aca="false">IF(ISBLANK(A3467),"",-B3467*C3467)</f>
        <v/>
      </c>
      <c r="J3467" s="9" t="str">
        <f aca="false">IF(ISBLANK(A3467),"",-SUM(I$3:I3467))</f>
        <v/>
      </c>
      <c r="K3467" s="9" t="str">
        <f aca="false">IF(ISBLANK(A3467),"",SUMPRODUCT(O3467:R3467,T3467:W3467)-J3467)</f>
        <v/>
      </c>
      <c r="L3467" s="5" t="str">
        <f aca="false">IF(ISBLANK(A3467),"",K3467/$M$1)</f>
        <v/>
      </c>
      <c r="M3467" s="5" t="str">
        <f aca="false">IF(ISBLANK(A3467),"",K3467/($M$1+SUM(K$3:K3466)))</f>
        <v/>
      </c>
      <c r="N3467" s="0" t="str">
        <f aca="false">IF(ISBLANK(A3467),"",IF(H3468=0,NETWORKDAYS($H$3,H3467,holiday!$B$2:$B$10),IF(DAY(H3467)&lt;DAY(H3468),NETWORKDAYS($H$3,H3467,holiday!$B$2:$B$10),0)))</f>
        <v/>
      </c>
      <c r="O3467" s="0" t="str">
        <f aca="false">IF(ISBLANK(A3467),"",SUMIF($A$3:$A3467,O$2,$B$3:$B3467))</f>
        <v/>
      </c>
      <c r="P3467" s="0" t="str">
        <f aca="false">IF(ISBLANK(A3467),"",SUMIF($A$3:$A3467,P$2,$B$3:$B3467))</f>
        <v/>
      </c>
      <c r="Q3467" s="0" t="str">
        <f aca="false">IF(ISBLANK(A3467),"",SUMIF($A$3:$A3467,Q$2,$B$3:$B3467))</f>
        <v/>
      </c>
      <c r="R3467" s="0" t="str">
        <f aca="false">IF(ISBLANK(A3467),"",SUMIF($A$3:$A3467,R$2,$B$3:$B3467))</f>
        <v/>
      </c>
      <c r="T3467" s="9" t="str">
        <f aca="false">IF(ISBLANK(A3467),"",IF($A3467=T$2,$C3467,T3466))</f>
        <v/>
      </c>
      <c r="U3467" s="9" t="str">
        <f aca="false">IF(ISBLANK(A3467),"",IF($A3467=U$2,$C3467,U3466))</f>
        <v/>
      </c>
      <c r="V3467" s="9" t="str">
        <f aca="false">IF(ISBLANK(A3467),"",IF($A3467=V$2,$C3467,V3466))</f>
        <v/>
      </c>
      <c r="W3467" s="9" t="str">
        <f aca="false">IF(ISBLANK(A3467),"",IF($A3467=W$2,$C3467,W3466))</f>
        <v/>
      </c>
    </row>
    <row r="3468" customFormat="false" ht="14.1" hidden="false" customHeight="false" outlineLevel="0" collapsed="false">
      <c r="H3468" s="8" t="n">
        <f aca="false">IF(ISBLANK(D3468),,LEFT(D3468,LEN(D3468)-6)*1)</f>
        <v>0</v>
      </c>
      <c r="I3468" s="9" t="str">
        <f aca="false">IF(ISBLANK(A3468),"",-B3468*C3468)</f>
        <v/>
      </c>
      <c r="J3468" s="9" t="str">
        <f aca="false">IF(ISBLANK(A3468),"",-SUM(I$3:I3468))</f>
        <v/>
      </c>
      <c r="K3468" s="9" t="str">
        <f aca="false">IF(ISBLANK(A3468),"",SUMPRODUCT(O3468:R3468,T3468:W3468)-J3468)</f>
        <v/>
      </c>
      <c r="L3468" s="5" t="str">
        <f aca="false">IF(ISBLANK(A3468),"",K3468/$M$1)</f>
        <v/>
      </c>
      <c r="M3468" s="5" t="str">
        <f aca="false">IF(ISBLANK(A3468),"",K3468/($M$1+SUM(K$3:K3467)))</f>
        <v/>
      </c>
      <c r="N3468" s="0" t="str">
        <f aca="false">IF(ISBLANK(A3468),"",IF(H3469=0,NETWORKDAYS($H$3,H3468,holiday!$B$2:$B$10),IF(DAY(H3468)&lt;DAY(H3469),NETWORKDAYS($H$3,H3468,holiday!$B$2:$B$10),0)))</f>
        <v/>
      </c>
      <c r="O3468" s="0" t="str">
        <f aca="false">IF(ISBLANK(A3468),"",SUMIF($A$3:$A3468,O$2,$B$3:$B3468))</f>
        <v/>
      </c>
      <c r="P3468" s="0" t="str">
        <f aca="false">IF(ISBLANK(A3468),"",SUMIF($A$3:$A3468,P$2,$B$3:$B3468))</f>
        <v/>
      </c>
      <c r="Q3468" s="0" t="str">
        <f aca="false">IF(ISBLANK(A3468),"",SUMIF($A$3:$A3468,Q$2,$B$3:$B3468))</f>
        <v/>
      </c>
      <c r="R3468" s="0" t="str">
        <f aca="false">IF(ISBLANK(A3468),"",SUMIF($A$3:$A3468,R$2,$B$3:$B3468))</f>
        <v/>
      </c>
      <c r="T3468" s="9" t="str">
        <f aca="false">IF(ISBLANK(A3468),"",IF($A3468=T$2,$C3468,T3467))</f>
        <v/>
      </c>
      <c r="U3468" s="9" t="str">
        <f aca="false">IF(ISBLANK(A3468),"",IF($A3468=U$2,$C3468,U3467))</f>
        <v/>
      </c>
      <c r="V3468" s="9" t="str">
        <f aca="false">IF(ISBLANK(A3468),"",IF($A3468=V$2,$C3468,V3467))</f>
        <v/>
      </c>
      <c r="W3468" s="9" t="str">
        <f aca="false">IF(ISBLANK(A3468),"",IF($A3468=W$2,$C3468,W3467))</f>
        <v/>
      </c>
    </row>
    <row r="3469" customFormat="false" ht="14.1" hidden="false" customHeight="false" outlineLevel="0" collapsed="false">
      <c r="H3469" s="8" t="n">
        <f aca="false">IF(ISBLANK(D3469),,LEFT(D3469,LEN(D3469)-6)*1)</f>
        <v>0</v>
      </c>
      <c r="I3469" s="9" t="str">
        <f aca="false">IF(ISBLANK(A3469),"",-B3469*C3469)</f>
        <v/>
      </c>
      <c r="J3469" s="9" t="str">
        <f aca="false">IF(ISBLANK(A3469),"",-SUM(I$3:I3469))</f>
        <v/>
      </c>
      <c r="K3469" s="9" t="str">
        <f aca="false">IF(ISBLANK(A3469),"",SUMPRODUCT(O3469:R3469,T3469:W3469)-J3469)</f>
        <v/>
      </c>
      <c r="L3469" s="5" t="str">
        <f aca="false">IF(ISBLANK(A3469),"",K3469/$M$1)</f>
        <v/>
      </c>
      <c r="M3469" s="5" t="str">
        <f aca="false">IF(ISBLANK(A3469),"",K3469/($M$1+SUM(K$3:K3468)))</f>
        <v/>
      </c>
      <c r="N3469" s="0" t="str">
        <f aca="false">IF(ISBLANK(A3469),"",IF(H3470=0,NETWORKDAYS($H$3,H3469,holiday!$B$2:$B$10),IF(DAY(H3469)&lt;DAY(H3470),NETWORKDAYS($H$3,H3469,holiday!$B$2:$B$10),0)))</f>
        <v/>
      </c>
      <c r="O3469" s="0" t="str">
        <f aca="false">IF(ISBLANK(A3469),"",SUMIF($A$3:$A3469,O$2,$B$3:$B3469))</f>
        <v/>
      </c>
      <c r="P3469" s="0" t="str">
        <f aca="false">IF(ISBLANK(A3469),"",SUMIF($A$3:$A3469,P$2,$B$3:$B3469))</f>
        <v/>
      </c>
      <c r="Q3469" s="0" t="str">
        <f aca="false">IF(ISBLANK(A3469),"",SUMIF($A$3:$A3469,Q$2,$B$3:$B3469))</f>
        <v/>
      </c>
      <c r="R3469" s="0" t="str">
        <f aca="false">IF(ISBLANK(A3469),"",SUMIF($A$3:$A3469,R$2,$B$3:$B3469))</f>
        <v/>
      </c>
      <c r="T3469" s="9" t="str">
        <f aca="false">IF(ISBLANK(A3469),"",IF($A3469=T$2,$C3469,T3468))</f>
        <v/>
      </c>
      <c r="U3469" s="9" t="str">
        <f aca="false">IF(ISBLANK(A3469),"",IF($A3469=U$2,$C3469,U3468))</f>
        <v/>
      </c>
      <c r="V3469" s="9" t="str">
        <f aca="false">IF(ISBLANK(A3469),"",IF($A3469=V$2,$C3469,V3468))</f>
        <v/>
      </c>
      <c r="W3469" s="9" t="str">
        <f aca="false">IF(ISBLANK(A3469),"",IF($A3469=W$2,$C3469,W3468))</f>
        <v/>
      </c>
    </row>
    <row r="3470" customFormat="false" ht="14.1" hidden="false" customHeight="false" outlineLevel="0" collapsed="false">
      <c r="H3470" s="8" t="n">
        <f aca="false">IF(ISBLANK(D3470),,LEFT(D3470,LEN(D3470)-6)*1)</f>
        <v>0</v>
      </c>
      <c r="I3470" s="9" t="str">
        <f aca="false">IF(ISBLANK(A3470),"",-B3470*C3470)</f>
        <v/>
      </c>
      <c r="J3470" s="9" t="str">
        <f aca="false">IF(ISBLANK(A3470),"",-SUM(I$3:I3470))</f>
        <v/>
      </c>
      <c r="K3470" s="9" t="str">
        <f aca="false">IF(ISBLANK(A3470),"",SUMPRODUCT(O3470:R3470,T3470:W3470)-J3470)</f>
        <v/>
      </c>
      <c r="L3470" s="5" t="str">
        <f aca="false">IF(ISBLANK(A3470),"",K3470/$M$1)</f>
        <v/>
      </c>
      <c r="M3470" s="5" t="str">
        <f aca="false">IF(ISBLANK(A3470),"",K3470/($M$1+SUM(K$3:K3469)))</f>
        <v/>
      </c>
      <c r="N3470" s="0" t="str">
        <f aca="false">IF(ISBLANK(A3470),"",IF(H3471=0,NETWORKDAYS($H$3,H3470,holiday!$B$2:$B$10),IF(DAY(H3470)&lt;DAY(H3471),NETWORKDAYS($H$3,H3470,holiday!$B$2:$B$10),0)))</f>
        <v/>
      </c>
      <c r="O3470" s="0" t="str">
        <f aca="false">IF(ISBLANK(A3470),"",SUMIF($A$3:$A3470,O$2,$B$3:$B3470))</f>
        <v/>
      </c>
      <c r="P3470" s="0" t="str">
        <f aca="false">IF(ISBLANK(A3470),"",SUMIF($A$3:$A3470,P$2,$B$3:$B3470))</f>
        <v/>
      </c>
      <c r="Q3470" s="0" t="str">
        <f aca="false">IF(ISBLANK(A3470),"",SUMIF($A$3:$A3470,Q$2,$B$3:$B3470))</f>
        <v/>
      </c>
      <c r="R3470" s="0" t="str">
        <f aca="false">IF(ISBLANK(A3470),"",SUMIF($A$3:$A3470,R$2,$B$3:$B3470))</f>
        <v/>
      </c>
      <c r="T3470" s="9" t="str">
        <f aca="false">IF(ISBLANK(A3470),"",IF($A3470=T$2,$C3470,T3469))</f>
        <v/>
      </c>
      <c r="U3470" s="9" t="str">
        <f aca="false">IF(ISBLANK(A3470),"",IF($A3470=U$2,$C3470,U3469))</f>
        <v/>
      </c>
      <c r="V3470" s="9" t="str">
        <f aca="false">IF(ISBLANK(A3470),"",IF($A3470=V$2,$C3470,V3469))</f>
        <v/>
      </c>
      <c r="W3470" s="9" t="str">
        <f aca="false">IF(ISBLANK(A3470),"",IF($A3470=W$2,$C3470,W3469))</f>
        <v/>
      </c>
    </row>
    <row r="3471" customFormat="false" ht="14.1" hidden="false" customHeight="false" outlineLevel="0" collapsed="false">
      <c r="H3471" s="8" t="n">
        <f aca="false">IF(ISBLANK(D3471),,LEFT(D3471,LEN(D3471)-6)*1)</f>
        <v>0</v>
      </c>
      <c r="I3471" s="9" t="str">
        <f aca="false">IF(ISBLANK(A3471),"",-B3471*C3471)</f>
        <v/>
      </c>
      <c r="J3471" s="9" t="str">
        <f aca="false">IF(ISBLANK(A3471),"",-SUM(I$3:I3471))</f>
        <v/>
      </c>
      <c r="K3471" s="9" t="str">
        <f aca="false">IF(ISBLANK(A3471),"",SUMPRODUCT(O3471:R3471,T3471:W3471)-J3471)</f>
        <v/>
      </c>
      <c r="L3471" s="5" t="str">
        <f aca="false">IF(ISBLANK(A3471),"",K3471/$M$1)</f>
        <v/>
      </c>
      <c r="M3471" s="5" t="str">
        <f aca="false">IF(ISBLANK(A3471),"",K3471/($M$1+SUM(K$3:K3470)))</f>
        <v/>
      </c>
      <c r="N3471" s="0" t="str">
        <f aca="false">IF(ISBLANK(A3471),"",IF(H3472=0,NETWORKDAYS($H$3,H3471,holiday!$B$2:$B$10),IF(DAY(H3471)&lt;DAY(H3472),NETWORKDAYS($H$3,H3471,holiday!$B$2:$B$10),0)))</f>
        <v/>
      </c>
      <c r="O3471" s="0" t="str">
        <f aca="false">IF(ISBLANK(A3471),"",SUMIF($A$3:$A3471,O$2,$B$3:$B3471))</f>
        <v/>
      </c>
      <c r="P3471" s="0" t="str">
        <f aca="false">IF(ISBLANK(A3471),"",SUMIF($A$3:$A3471,P$2,$B$3:$B3471))</f>
        <v/>
      </c>
      <c r="Q3471" s="0" t="str">
        <f aca="false">IF(ISBLANK(A3471),"",SUMIF($A$3:$A3471,Q$2,$B$3:$B3471))</f>
        <v/>
      </c>
      <c r="R3471" s="0" t="str">
        <f aca="false">IF(ISBLANK(A3471),"",SUMIF($A$3:$A3471,R$2,$B$3:$B3471))</f>
        <v/>
      </c>
      <c r="T3471" s="9" t="str">
        <f aca="false">IF(ISBLANK(A3471),"",IF($A3471=T$2,$C3471,T3470))</f>
        <v/>
      </c>
      <c r="U3471" s="9" t="str">
        <f aca="false">IF(ISBLANK(A3471),"",IF($A3471=U$2,$C3471,U3470))</f>
        <v/>
      </c>
      <c r="V3471" s="9" t="str">
        <f aca="false">IF(ISBLANK(A3471),"",IF($A3471=V$2,$C3471,V3470))</f>
        <v/>
      </c>
      <c r="W3471" s="9" t="str">
        <f aca="false">IF(ISBLANK(A3471),"",IF($A3471=W$2,$C3471,W3470))</f>
        <v/>
      </c>
    </row>
    <row r="3472" customFormat="false" ht="14.1" hidden="false" customHeight="false" outlineLevel="0" collapsed="false">
      <c r="H3472" s="8" t="n">
        <f aca="false">IF(ISBLANK(D3472),,LEFT(D3472,LEN(D3472)-6)*1)</f>
        <v>0</v>
      </c>
      <c r="I3472" s="9" t="str">
        <f aca="false">IF(ISBLANK(A3472),"",-B3472*C3472)</f>
        <v/>
      </c>
      <c r="J3472" s="9" t="str">
        <f aca="false">IF(ISBLANK(A3472),"",-SUM(I$3:I3472))</f>
        <v/>
      </c>
      <c r="K3472" s="9" t="str">
        <f aca="false">IF(ISBLANK(A3472),"",SUMPRODUCT(O3472:R3472,T3472:W3472)-J3472)</f>
        <v/>
      </c>
      <c r="L3472" s="5" t="str">
        <f aca="false">IF(ISBLANK(A3472),"",K3472/$M$1)</f>
        <v/>
      </c>
      <c r="M3472" s="5" t="str">
        <f aca="false">IF(ISBLANK(A3472),"",K3472/($M$1+SUM(K$3:K3471)))</f>
        <v/>
      </c>
      <c r="N3472" s="0" t="str">
        <f aca="false">IF(ISBLANK(A3472),"",IF(H3473=0,NETWORKDAYS($H$3,H3472,holiday!$B$2:$B$10),IF(DAY(H3472)&lt;DAY(H3473),NETWORKDAYS($H$3,H3472,holiday!$B$2:$B$10),0)))</f>
        <v/>
      </c>
      <c r="O3472" s="0" t="str">
        <f aca="false">IF(ISBLANK(A3472),"",SUMIF($A$3:$A3472,O$2,$B$3:$B3472))</f>
        <v/>
      </c>
      <c r="P3472" s="0" t="str">
        <f aca="false">IF(ISBLANK(A3472),"",SUMIF($A$3:$A3472,P$2,$B$3:$B3472))</f>
        <v/>
      </c>
      <c r="Q3472" s="0" t="str">
        <f aca="false">IF(ISBLANK(A3472),"",SUMIF($A$3:$A3472,Q$2,$B$3:$B3472))</f>
        <v/>
      </c>
      <c r="R3472" s="0" t="str">
        <f aca="false">IF(ISBLANK(A3472),"",SUMIF($A$3:$A3472,R$2,$B$3:$B3472))</f>
        <v/>
      </c>
      <c r="T3472" s="9" t="str">
        <f aca="false">IF(ISBLANK(A3472),"",IF($A3472=T$2,$C3472,T3471))</f>
        <v/>
      </c>
      <c r="U3472" s="9" t="str">
        <f aca="false">IF(ISBLANK(A3472),"",IF($A3472=U$2,$C3472,U3471))</f>
        <v/>
      </c>
      <c r="V3472" s="9" t="str">
        <f aca="false">IF(ISBLANK(A3472),"",IF($A3472=V$2,$C3472,V3471))</f>
        <v/>
      </c>
      <c r="W3472" s="9" t="str">
        <f aca="false">IF(ISBLANK(A3472),"",IF($A3472=W$2,$C3472,W3471))</f>
        <v/>
      </c>
    </row>
    <row r="3473" customFormat="false" ht="14.1" hidden="false" customHeight="false" outlineLevel="0" collapsed="false">
      <c r="H3473" s="8" t="n">
        <f aca="false">IF(ISBLANK(D3473),,LEFT(D3473,LEN(D3473)-6)*1)</f>
        <v>0</v>
      </c>
      <c r="I3473" s="9" t="str">
        <f aca="false">IF(ISBLANK(A3473),"",-B3473*C3473)</f>
        <v/>
      </c>
      <c r="J3473" s="9" t="str">
        <f aca="false">IF(ISBLANK(A3473),"",-SUM(I$3:I3473))</f>
        <v/>
      </c>
      <c r="K3473" s="9" t="str">
        <f aca="false">IF(ISBLANK(A3473),"",SUMPRODUCT(O3473:R3473,T3473:W3473)-J3473)</f>
        <v/>
      </c>
      <c r="L3473" s="5" t="str">
        <f aca="false">IF(ISBLANK(A3473),"",K3473/$M$1)</f>
        <v/>
      </c>
      <c r="M3473" s="5" t="str">
        <f aca="false">IF(ISBLANK(A3473),"",K3473/($M$1+SUM(K$3:K3472)))</f>
        <v/>
      </c>
      <c r="N3473" s="0" t="str">
        <f aca="false">IF(ISBLANK(A3473),"",IF(H3474=0,NETWORKDAYS($H$3,H3473,holiday!$B$2:$B$10),IF(DAY(H3473)&lt;DAY(H3474),NETWORKDAYS($H$3,H3473,holiday!$B$2:$B$10),0)))</f>
        <v/>
      </c>
      <c r="O3473" s="0" t="str">
        <f aca="false">IF(ISBLANK(A3473),"",SUMIF($A$3:$A3473,O$2,$B$3:$B3473))</f>
        <v/>
      </c>
      <c r="P3473" s="0" t="str">
        <f aca="false">IF(ISBLANK(A3473),"",SUMIF($A$3:$A3473,P$2,$B$3:$B3473))</f>
        <v/>
      </c>
      <c r="Q3473" s="0" t="str">
        <f aca="false">IF(ISBLANK(A3473),"",SUMIF($A$3:$A3473,Q$2,$B$3:$B3473))</f>
        <v/>
      </c>
      <c r="R3473" s="0" t="str">
        <f aca="false">IF(ISBLANK(A3473),"",SUMIF($A$3:$A3473,R$2,$B$3:$B3473))</f>
        <v/>
      </c>
      <c r="T3473" s="9" t="str">
        <f aca="false">IF(ISBLANK(A3473),"",IF($A3473=T$2,$C3473,T3472))</f>
        <v/>
      </c>
      <c r="U3473" s="9" t="str">
        <f aca="false">IF(ISBLANK(A3473),"",IF($A3473=U$2,$C3473,U3472))</f>
        <v/>
      </c>
      <c r="V3473" s="9" t="str">
        <f aca="false">IF(ISBLANK(A3473),"",IF($A3473=V$2,$C3473,V3472))</f>
        <v/>
      </c>
      <c r="W3473" s="9" t="str">
        <f aca="false">IF(ISBLANK(A3473),"",IF($A3473=W$2,$C3473,W3472))</f>
        <v/>
      </c>
    </row>
    <row r="3474" customFormat="false" ht="14.1" hidden="false" customHeight="false" outlineLevel="0" collapsed="false">
      <c r="H3474" s="8" t="n">
        <f aca="false">IF(ISBLANK(D3474),,LEFT(D3474,LEN(D3474)-6)*1)</f>
        <v>0</v>
      </c>
      <c r="I3474" s="9" t="str">
        <f aca="false">IF(ISBLANK(A3474),"",-B3474*C3474)</f>
        <v/>
      </c>
      <c r="J3474" s="9" t="str">
        <f aca="false">IF(ISBLANK(A3474),"",-SUM(I$3:I3474))</f>
        <v/>
      </c>
      <c r="K3474" s="9" t="str">
        <f aca="false">IF(ISBLANK(A3474),"",SUMPRODUCT(O3474:R3474,T3474:W3474)-J3474)</f>
        <v/>
      </c>
      <c r="L3474" s="5" t="str">
        <f aca="false">IF(ISBLANK(A3474),"",K3474/$M$1)</f>
        <v/>
      </c>
      <c r="M3474" s="5" t="str">
        <f aca="false">IF(ISBLANK(A3474),"",K3474/($M$1+SUM(K$3:K3473)))</f>
        <v/>
      </c>
      <c r="N3474" s="0" t="str">
        <f aca="false">IF(ISBLANK(A3474),"",IF(H3475=0,NETWORKDAYS($H$3,H3474,holiday!$B$2:$B$10),IF(DAY(H3474)&lt;DAY(H3475),NETWORKDAYS($H$3,H3474,holiday!$B$2:$B$10),0)))</f>
        <v/>
      </c>
      <c r="O3474" s="0" t="str">
        <f aca="false">IF(ISBLANK(A3474),"",SUMIF($A$3:$A3474,O$2,$B$3:$B3474))</f>
        <v/>
      </c>
      <c r="P3474" s="0" t="str">
        <f aca="false">IF(ISBLANK(A3474),"",SUMIF($A$3:$A3474,P$2,$B$3:$B3474))</f>
        <v/>
      </c>
      <c r="Q3474" s="0" t="str">
        <f aca="false">IF(ISBLANK(A3474),"",SUMIF($A$3:$A3474,Q$2,$B$3:$B3474))</f>
        <v/>
      </c>
      <c r="R3474" s="0" t="str">
        <f aca="false">IF(ISBLANK(A3474),"",SUMIF($A$3:$A3474,R$2,$B$3:$B3474))</f>
        <v/>
      </c>
      <c r="T3474" s="9" t="str">
        <f aca="false">IF(ISBLANK(A3474),"",IF($A3474=T$2,$C3474,T3473))</f>
        <v/>
      </c>
      <c r="U3474" s="9" t="str">
        <f aca="false">IF(ISBLANK(A3474),"",IF($A3474=U$2,$C3474,U3473))</f>
        <v/>
      </c>
      <c r="V3474" s="9" t="str">
        <f aca="false">IF(ISBLANK(A3474),"",IF($A3474=V$2,$C3474,V3473))</f>
        <v/>
      </c>
      <c r="W3474" s="9" t="str">
        <f aca="false">IF(ISBLANK(A3474),"",IF($A3474=W$2,$C3474,W3473))</f>
        <v/>
      </c>
    </row>
    <row r="3475" customFormat="false" ht="14.1" hidden="false" customHeight="false" outlineLevel="0" collapsed="false">
      <c r="H3475" s="8" t="n">
        <f aca="false">IF(ISBLANK(D3475),,LEFT(D3475,LEN(D3475)-6)*1)</f>
        <v>0</v>
      </c>
      <c r="I3475" s="9" t="str">
        <f aca="false">IF(ISBLANK(A3475),"",-B3475*C3475)</f>
        <v/>
      </c>
      <c r="J3475" s="9" t="str">
        <f aca="false">IF(ISBLANK(A3475),"",-SUM(I$3:I3475))</f>
        <v/>
      </c>
      <c r="K3475" s="9" t="str">
        <f aca="false">IF(ISBLANK(A3475),"",SUMPRODUCT(O3475:R3475,T3475:W3475)-J3475)</f>
        <v/>
      </c>
      <c r="L3475" s="5" t="str">
        <f aca="false">IF(ISBLANK(A3475),"",K3475/$M$1)</f>
        <v/>
      </c>
      <c r="M3475" s="5" t="str">
        <f aca="false">IF(ISBLANK(A3475),"",K3475/($M$1+SUM(K$3:K3474)))</f>
        <v/>
      </c>
      <c r="N3475" s="0" t="str">
        <f aca="false">IF(ISBLANK(A3475),"",IF(H3476=0,NETWORKDAYS($H$3,H3475,holiday!$B$2:$B$10),IF(DAY(H3475)&lt;DAY(H3476),NETWORKDAYS($H$3,H3475,holiday!$B$2:$B$10),0)))</f>
        <v/>
      </c>
      <c r="O3475" s="0" t="str">
        <f aca="false">IF(ISBLANK(A3475),"",SUMIF($A$3:$A3475,O$2,$B$3:$B3475))</f>
        <v/>
      </c>
      <c r="P3475" s="0" t="str">
        <f aca="false">IF(ISBLANK(A3475),"",SUMIF($A$3:$A3475,P$2,$B$3:$B3475))</f>
        <v/>
      </c>
      <c r="Q3475" s="0" t="str">
        <f aca="false">IF(ISBLANK(A3475),"",SUMIF($A$3:$A3475,Q$2,$B$3:$B3475))</f>
        <v/>
      </c>
      <c r="R3475" s="0" t="str">
        <f aca="false">IF(ISBLANK(A3475),"",SUMIF($A$3:$A3475,R$2,$B$3:$B3475))</f>
        <v/>
      </c>
      <c r="T3475" s="9" t="str">
        <f aca="false">IF(ISBLANK(A3475),"",IF($A3475=T$2,$C3475,T3474))</f>
        <v/>
      </c>
      <c r="U3475" s="9" t="str">
        <f aca="false">IF(ISBLANK(A3475),"",IF($A3475=U$2,$C3475,U3474))</f>
        <v/>
      </c>
      <c r="V3475" s="9" t="str">
        <f aca="false">IF(ISBLANK(A3475),"",IF($A3475=V$2,$C3475,V3474))</f>
        <v/>
      </c>
      <c r="W3475" s="9" t="str">
        <f aca="false">IF(ISBLANK(A3475),"",IF($A3475=W$2,$C3475,W3474))</f>
        <v/>
      </c>
    </row>
    <row r="3476" customFormat="false" ht="14.1" hidden="false" customHeight="false" outlineLevel="0" collapsed="false">
      <c r="H3476" s="8" t="n">
        <f aca="false">IF(ISBLANK(D3476),,LEFT(D3476,LEN(D3476)-6)*1)</f>
        <v>0</v>
      </c>
      <c r="I3476" s="9" t="str">
        <f aca="false">IF(ISBLANK(A3476),"",-B3476*C3476)</f>
        <v/>
      </c>
      <c r="J3476" s="9" t="str">
        <f aca="false">IF(ISBLANK(A3476),"",-SUM(I$3:I3476))</f>
        <v/>
      </c>
      <c r="K3476" s="9" t="str">
        <f aca="false">IF(ISBLANK(A3476),"",SUMPRODUCT(O3476:R3476,T3476:W3476)-J3476)</f>
        <v/>
      </c>
      <c r="L3476" s="5" t="str">
        <f aca="false">IF(ISBLANK(A3476),"",K3476/$M$1)</f>
        <v/>
      </c>
      <c r="M3476" s="5" t="str">
        <f aca="false">IF(ISBLANK(A3476),"",K3476/($M$1+SUM(K$3:K3475)))</f>
        <v/>
      </c>
      <c r="N3476" s="0" t="str">
        <f aca="false">IF(ISBLANK(A3476),"",IF(H3477=0,NETWORKDAYS($H$3,H3476,holiday!$B$2:$B$10),IF(DAY(H3476)&lt;DAY(H3477),NETWORKDAYS($H$3,H3476,holiday!$B$2:$B$10),0)))</f>
        <v/>
      </c>
      <c r="O3476" s="0" t="str">
        <f aca="false">IF(ISBLANK(A3476),"",SUMIF($A$3:$A3476,O$2,$B$3:$B3476))</f>
        <v/>
      </c>
      <c r="P3476" s="0" t="str">
        <f aca="false">IF(ISBLANK(A3476),"",SUMIF($A$3:$A3476,P$2,$B$3:$B3476))</f>
        <v/>
      </c>
      <c r="Q3476" s="0" t="str">
        <f aca="false">IF(ISBLANK(A3476),"",SUMIF($A$3:$A3476,Q$2,$B$3:$B3476))</f>
        <v/>
      </c>
      <c r="R3476" s="0" t="str">
        <f aca="false">IF(ISBLANK(A3476),"",SUMIF($A$3:$A3476,R$2,$B$3:$B3476))</f>
        <v/>
      </c>
      <c r="T3476" s="9" t="str">
        <f aca="false">IF(ISBLANK(A3476),"",IF($A3476=T$2,$C3476,T3475))</f>
        <v/>
      </c>
      <c r="U3476" s="9" t="str">
        <f aca="false">IF(ISBLANK(A3476),"",IF($A3476=U$2,$C3476,U3475))</f>
        <v/>
      </c>
      <c r="V3476" s="9" t="str">
        <f aca="false">IF(ISBLANK(A3476),"",IF($A3476=V$2,$C3476,V3475))</f>
        <v/>
      </c>
      <c r="W3476" s="9" t="str">
        <f aca="false">IF(ISBLANK(A3476),"",IF($A3476=W$2,$C3476,W3475))</f>
        <v/>
      </c>
    </row>
    <row r="3477" customFormat="false" ht="14.1" hidden="false" customHeight="false" outlineLevel="0" collapsed="false">
      <c r="H3477" s="8" t="n">
        <f aca="false">IF(ISBLANK(D3477),,LEFT(D3477,LEN(D3477)-6)*1)</f>
        <v>0</v>
      </c>
      <c r="I3477" s="9" t="str">
        <f aca="false">IF(ISBLANK(A3477),"",-B3477*C3477)</f>
        <v/>
      </c>
      <c r="J3477" s="9" t="str">
        <f aca="false">IF(ISBLANK(A3477),"",-SUM(I$3:I3477))</f>
        <v/>
      </c>
      <c r="K3477" s="9" t="str">
        <f aca="false">IF(ISBLANK(A3477),"",SUMPRODUCT(O3477:R3477,T3477:W3477)-J3477)</f>
        <v/>
      </c>
      <c r="L3477" s="5" t="str">
        <f aca="false">IF(ISBLANK(A3477),"",K3477/$M$1)</f>
        <v/>
      </c>
      <c r="M3477" s="5" t="str">
        <f aca="false">IF(ISBLANK(A3477),"",K3477/($M$1+SUM(K$3:K3476)))</f>
        <v/>
      </c>
      <c r="N3477" s="0" t="str">
        <f aca="false">IF(ISBLANK(A3477),"",IF(H3478=0,NETWORKDAYS($H$3,H3477,holiday!$B$2:$B$10),IF(DAY(H3477)&lt;DAY(H3478),NETWORKDAYS($H$3,H3477,holiday!$B$2:$B$10),0)))</f>
        <v/>
      </c>
      <c r="O3477" s="0" t="str">
        <f aca="false">IF(ISBLANK(A3477),"",SUMIF($A$3:$A3477,O$2,$B$3:$B3477))</f>
        <v/>
      </c>
      <c r="P3477" s="0" t="str">
        <f aca="false">IF(ISBLANK(A3477),"",SUMIF($A$3:$A3477,P$2,$B$3:$B3477))</f>
        <v/>
      </c>
      <c r="Q3477" s="0" t="str">
        <f aca="false">IF(ISBLANK(A3477),"",SUMIF($A$3:$A3477,Q$2,$B$3:$B3477))</f>
        <v/>
      </c>
      <c r="R3477" s="0" t="str">
        <f aca="false">IF(ISBLANK(A3477),"",SUMIF($A$3:$A3477,R$2,$B$3:$B3477))</f>
        <v/>
      </c>
      <c r="T3477" s="9" t="str">
        <f aca="false">IF(ISBLANK(A3477),"",IF($A3477=T$2,$C3477,T3476))</f>
        <v/>
      </c>
      <c r="U3477" s="9" t="str">
        <f aca="false">IF(ISBLANK(A3477),"",IF($A3477=U$2,$C3477,U3476))</f>
        <v/>
      </c>
      <c r="V3477" s="9" t="str">
        <f aca="false">IF(ISBLANK(A3477),"",IF($A3477=V$2,$C3477,V3476))</f>
        <v/>
      </c>
      <c r="W3477" s="9" t="str">
        <f aca="false">IF(ISBLANK(A3477),"",IF($A3477=W$2,$C3477,W3476))</f>
        <v/>
      </c>
    </row>
    <row r="3478" customFormat="false" ht="14.1" hidden="false" customHeight="false" outlineLevel="0" collapsed="false">
      <c r="H3478" s="8" t="n">
        <f aca="false">IF(ISBLANK(D3478),,LEFT(D3478,LEN(D3478)-6)*1)</f>
        <v>0</v>
      </c>
      <c r="I3478" s="9" t="str">
        <f aca="false">IF(ISBLANK(A3478),"",-B3478*C3478)</f>
        <v/>
      </c>
      <c r="J3478" s="9" t="str">
        <f aca="false">IF(ISBLANK(A3478),"",-SUM(I$3:I3478))</f>
        <v/>
      </c>
      <c r="K3478" s="9" t="str">
        <f aca="false">IF(ISBLANK(A3478),"",SUMPRODUCT(O3478:R3478,T3478:W3478)-J3478)</f>
        <v/>
      </c>
      <c r="L3478" s="5" t="str">
        <f aca="false">IF(ISBLANK(A3478),"",K3478/$M$1)</f>
        <v/>
      </c>
      <c r="M3478" s="5" t="str">
        <f aca="false">IF(ISBLANK(A3478),"",K3478/($M$1+SUM(K$3:K3477)))</f>
        <v/>
      </c>
      <c r="N3478" s="0" t="str">
        <f aca="false">IF(ISBLANK(A3478),"",IF(H3479=0,NETWORKDAYS($H$3,H3478,holiday!$B$2:$B$10),IF(DAY(H3478)&lt;DAY(H3479),NETWORKDAYS($H$3,H3478,holiday!$B$2:$B$10),0)))</f>
        <v/>
      </c>
      <c r="O3478" s="0" t="str">
        <f aca="false">IF(ISBLANK(A3478),"",SUMIF($A$3:$A3478,O$2,$B$3:$B3478))</f>
        <v/>
      </c>
      <c r="P3478" s="0" t="str">
        <f aca="false">IF(ISBLANK(A3478),"",SUMIF($A$3:$A3478,P$2,$B$3:$B3478))</f>
        <v/>
      </c>
      <c r="Q3478" s="0" t="str">
        <f aca="false">IF(ISBLANK(A3478),"",SUMIF($A$3:$A3478,Q$2,$B$3:$B3478))</f>
        <v/>
      </c>
      <c r="R3478" s="0" t="str">
        <f aca="false">IF(ISBLANK(A3478),"",SUMIF($A$3:$A3478,R$2,$B$3:$B3478))</f>
        <v/>
      </c>
      <c r="T3478" s="9" t="str">
        <f aca="false">IF(ISBLANK(A3478),"",IF($A3478=T$2,$C3478,T3477))</f>
        <v/>
      </c>
      <c r="U3478" s="9" t="str">
        <f aca="false">IF(ISBLANK(A3478),"",IF($A3478=U$2,$C3478,U3477))</f>
        <v/>
      </c>
      <c r="V3478" s="9" t="str">
        <f aca="false">IF(ISBLANK(A3478),"",IF($A3478=V$2,$C3478,V3477))</f>
        <v/>
      </c>
      <c r="W3478" s="9" t="str">
        <f aca="false">IF(ISBLANK(A3478),"",IF($A3478=W$2,$C3478,W3477))</f>
        <v/>
      </c>
    </row>
    <row r="3479" customFormat="false" ht="14.1" hidden="false" customHeight="false" outlineLevel="0" collapsed="false">
      <c r="H3479" s="8" t="n">
        <f aca="false">IF(ISBLANK(D3479),,LEFT(D3479,LEN(D3479)-6)*1)</f>
        <v>0</v>
      </c>
      <c r="I3479" s="9" t="str">
        <f aca="false">IF(ISBLANK(A3479),"",-B3479*C3479)</f>
        <v/>
      </c>
      <c r="J3479" s="9" t="str">
        <f aca="false">IF(ISBLANK(A3479),"",-SUM(I$3:I3479))</f>
        <v/>
      </c>
      <c r="K3479" s="9" t="str">
        <f aca="false">IF(ISBLANK(A3479),"",SUMPRODUCT(O3479:R3479,T3479:W3479)-J3479)</f>
        <v/>
      </c>
      <c r="L3479" s="5" t="str">
        <f aca="false">IF(ISBLANK(A3479),"",K3479/$M$1)</f>
        <v/>
      </c>
      <c r="M3479" s="5" t="str">
        <f aca="false">IF(ISBLANK(A3479),"",K3479/($M$1+SUM(K$3:K3478)))</f>
        <v/>
      </c>
      <c r="N3479" s="0" t="str">
        <f aca="false">IF(ISBLANK(A3479),"",IF(H3480=0,NETWORKDAYS($H$3,H3479,holiday!$B$2:$B$10),IF(DAY(H3479)&lt;DAY(H3480),NETWORKDAYS($H$3,H3479,holiday!$B$2:$B$10),0)))</f>
        <v/>
      </c>
      <c r="O3479" s="0" t="str">
        <f aca="false">IF(ISBLANK(A3479),"",SUMIF($A$3:$A3479,O$2,$B$3:$B3479))</f>
        <v/>
      </c>
      <c r="P3479" s="0" t="str">
        <f aca="false">IF(ISBLANK(A3479),"",SUMIF($A$3:$A3479,P$2,$B$3:$B3479))</f>
        <v/>
      </c>
      <c r="Q3479" s="0" t="str">
        <f aca="false">IF(ISBLANK(A3479),"",SUMIF($A$3:$A3479,Q$2,$B$3:$B3479))</f>
        <v/>
      </c>
      <c r="R3479" s="0" t="str">
        <f aca="false">IF(ISBLANK(A3479),"",SUMIF($A$3:$A3479,R$2,$B$3:$B3479))</f>
        <v/>
      </c>
      <c r="T3479" s="9" t="str">
        <f aca="false">IF(ISBLANK(A3479),"",IF($A3479=T$2,$C3479,T3478))</f>
        <v/>
      </c>
      <c r="U3479" s="9" t="str">
        <f aca="false">IF(ISBLANK(A3479),"",IF($A3479=U$2,$C3479,U3478))</f>
        <v/>
      </c>
      <c r="V3479" s="9" t="str">
        <f aca="false">IF(ISBLANK(A3479),"",IF($A3479=V$2,$C3479,V3478))</f>
        <v/>
      </c>
      <c r="W3479" s="9" t="str">
        <f aca="false">IF(ISBLANK(A3479),"",IF($A3479=W$2,$C3479,W3478))</f>
        <v/>
      </c>
    </row>
    <row r="3480" customFormat="false" ht="14.1" hidden="false" customHeight="false" outlineLevel="0" collapsed="false">
      <c r="H3480" s="8" t="n">
        <f aca="false">IF(ISBLANK(D3480),,LEFT(D3480,LEN(D3480)-6)*1)</f>
        <v>0</v>
      </c>
      <c r="I3480" s="9" t="str">
        <f aca="false">IF(ISBLANK(A3480),"",-B3480*C3480)</f>
        <v/>
      </c>
      <c r="J3480" s="9" t="str">
        <f aca="false">IF(ISBLANK(A3480),"",-SUM(I$3:I3480))</f>
        <v/>
      </c>
      <c r="K3480" s="9" t="str">
        <f aca="false">IF(ISBLANK(A3480),"",SUMPRODUCT(O3480:R3480,T3480:W3480)-J3480)</f>
        <v/>
      </c>
      <c r="L3480" s="5" t="str">
        <f aca="false">IF(ISBLANK(A3480),"",K3480/$M$1)</f>
        <v/>
      </c>
      <c r="M3480" s="5" t="str">
        <f aca="false">IF(ISBLANK(A3480),"",K3480/($M$1+SUM(K$3:K3479)))</f>
        <v/>
      </c>
      <c r="N3480" s="0" t="str">
        <f aca="false">IF(ISBLANK(A3480),"",IF(H3481=0,NETWORKDAYS($H$3,H3480,holiday!$B$2:$B$10),IF(DAY(H3480)&lt;DAY(H3481),NETWORKDAYS($H$3,H3480,holiday!$B$2:$B$10),0)))</f>
        <v/>
      </c>
      <c r="O3480" s="0" t="str">
        <f aca="false">IF(ISBLANK(A3480),"",SUMIF($A$3:$A3480,O$2,$B$3:$B3480))</f>
        <v/>
      </c>
      <c r="P3480" s="0" t="str">
        <f aca="false">IF(ISBLANK(A3480),"",SUMIF($A$3:$A3480,P$2,$B$3:$B3480))</f>
        <v/>
      </c>
      <c r="Q3480" s="0" t="str">
        <f aca="false">IF(ISBLANK(A3480),"",SUMIF($A$3:$A3480,Q$2,$B$3:$B3480))</f>
        <v/>
      </c>
      <c r="R3480" s="0" t="str">
        <f aca="false">IF(ISBLANK(A3480),"",SUMIF($A$3:$A3480,R$2,$B$3:$B3480))</f>
        <v/>
      </c>
      <c r="T3480" s="9" t="str">
        <f aca="false">IF(ISBLANK(A3480),"",IF($A3480=T$2,$C3480,T3479))</f>
        <v/>
      </c>
      <c r="U3480" s="9" t="str">
        <f aca="false">IF(ISBLANK(A3480),"",IF($A3480=U$2,$C3480,U3479))</f>
        <v/>
      </c>
      <c r="V3480" s="9" t="str">
        <f aca="false">IF(ISBLANK(A3480),"",IF($A3480=V$2,$C3480,V3479))</f>
        <v/>
      </c>
      <c r="W3480" s="9" t="str">
        <f aca="false">IF(ISBLANK(A3480),"",IF($A3480=W$2,$C3480,W3479))</f>
        <v/>
      </c>
    </row>
    <row r="3481" customFormat="false" ht="14.1" hidden="false" customHeight="false" outlineLevel="0" collapsed="false">
      <c r="H3481" s="8" t="n">
        <f aca="false">IF(ISBLANK(D3481),,LEFT(D3481,LEN(D3481)-6)*1)</f>
        <v>0</v>
      </c>
      <c r="I3481" s="9" t="str">
        <f aca="false">IF(ISBLANK(A3481),"",-B3481*C3481)</f>
        <v/>
      </c>
      <c r="J3481" s="9" t="str">
        <f aca="false">IF(ISBLANK(A3481),"",-SUM(I$3:I3481))</f>
        <v/>
      </c>
      <c r="K3481" s="9" t="str">
        <f aca="false">IF(ISBLANK(A3481),"",SUMPRODUCT(O3481:R3481,T3481:W3481)-J3481)</f>
        <v/>
      </c>
      <c r="L3481" s="5" t="str">
        <f aca="false">IF(ISBLANK(A3481),"",K3481/$M$1)</f>
        <v/>
      </c>
      <c r="M3481" s="5" t="str">
        <f aca="false">IF(ISBLANK(A3481),"",K3481/($M$1+SUM(K$3:K3480)))</f>
        <v/>
      </c>
      <c r="N3481" s="0" t="str">
        <f aca="false">IF(ISBLANK(A3481),"",IF(H3482=0,NETWORKDAYS($H$3,H3481,holiday!$B$2:$B$10),IF(DAY(H3481)&lt;DAY(H3482),NETWORKDAYS($H$3,H3481,holiday!$B$2:$B$10),0)))</f>
        <v/>
      </c>
      <c r="O3481" s="0" t="str">
        <f aca="false">IF(ISBLANK(A3481),"",SUMIF($A$3:$A3481,O$2,$B$3:$B3481))</f>
        <v/>
      </c>
      <c r="P3481" s="0" t="str">
        <f aca="false">IF(ISBLANK(A3481),"",SUMIF($A$3:$A3481,P$2,$B$3:$B3481))</f>
        <v/>
      </c>
      <c r="Q3481" s="0" t="str">
        <f aca="false">IF(ISBLANK(A3481),"",SUMIF($A$3:$A3481,Q$2,$B$3:$B3481))</f>
        <v/>
      </c>
      <c r="R3481" s="0" t="str">
        <f aca="false">IF(ISBLANK(A3481),"",SUMIF($A$3:$A3481,R$2,$B$3:$B3481))</f>
        <v/>
      </c>
      <c r="T3481" s="9" t="str">
        <f aca="false">IF(ISBLANK(A3481),"",IF($A3481=T$2,$C3481,T3480))</f>
        <v/>
      </c>
      <c r="U3481" s="9" t="str">
        <f aca="false">IF(ISBLANK(A3481),"",IF($A3481=U$2,$C3481,U3480))</f>
        <v/>
      </c>
      <c r="V3481" s="9" t="str">
        <f aca="false">IF(ISBLANK(A3481),"",IF($A3481=V$2,$C3481,V3480))</f>
        <v/>
      </c>
      <c r="W3481" s="9" t="str">
        <f aca="false">IF(ISBLANK(A3481),"",IF($A3481=W$2,$C3481,W3480))</f>
        <v/>
      </c>
    </row>
    <row r="3482" customFormat="false" ht="14.1" hidden="false" customHeight="false" outlineLevel="0" collapsed="false">
      <c r="H3482" s="8" t="n">
        <f aca="false">IF(ISBLANK(D3482),,LEFT(D3482,LEN(D3482)-6)*1)</f>
        <v>0</v>
      </c>
      <c r="I3482" s="9" t="str">
        <f aca="false">IF(ISBLANK(A3482),"",-B3482*C3482)</f>
        <v/>
      </c>
      <c r="J3482" s="9" t="str">
        <f aca="false">IF(ISBLANK(A3482),"",-SUM(I$3:I3482))</f>
        <v/>
      </c>
      <c r="K3482" s="9" t="str">
        <f aca="false">IF(ISBLANK(A3482),"",SUMPRODUCT(O3482:R3482,T3482:W3482)-J3482)</f>
        <v/>
      </c>
      <c r="L3482" s="5" t="str">
        <f aca="false">IF(ISBLANK(A3482),"",K3482/$M$1)</f>
        <v/>
      </c>
      <c r="M3482" s="5" t="str">
        <f aca="false">IF(ISBLANK(A3482),"",K3482/($M$1+SUM(K$3:K3481)))</f>
        <v/>
      </c>
      <c r="N3482" s="0" t="str">
        <f aca="false">IF(ISBLANK(A3482),"",IF(H3483=0,NETWORKDAYS($H$3,H3482,holiday!$B$2:$B$10),IF(DAY(H3482)&lt;DAY(H3483),NETWORKDAYS($H$3,H3482,holiday!$B$2:$B$10),0)))</f>
        <v/>
      </c>
      <c r="O3482" s="0" t="str">
        <f aca="false">IF(ISBLANK(A3482),"",SUMIF($A$3:$A3482,O$2,$B$3:$B3482))</f>
        <v/>
      </c>
      <c r="P3482" s="0" t="str">
        <f aca="false">IF(ISBLANK(A3482),"",SUMIF($A$3:$A3482,P$2,$B$3:$B3482))</f>
        <v/>
      </c>
      <c r="Q3482" s="0" t="str">
        <f aca="false">IF(ISBLANK(A3482),"",SUMIF($A$3:$A3482,Q$2,$B$3:$B3482))</f>
        <v/>
      </c>
      <c r="R3482" s="0" t="str">
        <f aca="false">IF(ISBLANK(A3482),"",SUMIF($A$3:$A3482,R$2,$B$3:$B3482))</f>
        <v/>
      </c>
      <c r="T3482" s="9" t="str">
        <f aca="false">IF(ISBLANK(A3482),"",IF($A3482=T$2,$C3482,T3481))</f>
        <v/>
      </c>
      <c r="U3482" s="9" t="str">
        <f aca="false">IF(ISBLANK(A3482),"",IF($A3482=U$2,$C3482,U3481))</f>
        <v/>
      </c>
      <c r="V3482" s="9" t="str">
        <f aca="false">IF(ISBLANK(A3482),"",IF($A3482=V$2,$C3482,V3481))</f>
        <v/>
      </c>
      <c r="W3482" s="9" t="str">
        <f aca="false">IF(ISBLANK(A3482),"",IF($A3482=W$2,$C3482,W3481))</f>
        <v/>
      </c>
    </row>
    <row r="3483" customFormat="false" ht="14.1" hidden="false" customHeight="false" outlineLevel="0" collapsed="false">
      <c r="H3483" s="8" t="n">
        <f aca="false">IF(ISBLANK(D3483),,LEFT(D3483,LEN(D3483)-6)*1)</f>
        <v>0</v>
      </c>
      <c r="I3483" s="9" t="str">
        <f aca="false">IF(ISBLANK(A3483),"",-B3483*C3483)</f>
        <v/>
      </c>
      <c r="J3483" s="9" t="str">
        <f aca="false">IF(ISBLANK(A3483),"",-SUM(I$3:I3483))</f>
        <v/>
      </c>
      <c r="K3483" s="9" t="str">
        <f aca="false">IF(ISBLANK(A3483),"",SUMPRODUCT(O3483:R3483,T3483:W3483)-J3483)</f>
        <v/>
      </c>
      <c r="L3483" s="5" t="str">
        <f aca="false">IF(ISBLANK(A3483),"",K3483/$M$1)</f>
        <v/>
      </c>
      <c r="M3483" s="5" t="str">
        <f aca="false">IF(ISBLANK(A3483),"",K3483/($M$1+SUM(K$3:K3482)))</f>
        <v/>
      </c>
      <c r="N3483" s="0" t="str">
        <f aca="false">IF(ISBLANK(A3483),"",IF(H3484=0,NETWORKDAYS($H$3,H3483,holiday!$B$2:$B$10),IF(DAY(H3483)&lt;DAY(H3484),NETWORKDAYS($H$3,H3483,holiday!$B$2:$B$10),0)))</f>
        <v/>
      </c>
      <c r="O3483" s="0" t="str">
        <f aca="false">IF(ISBLANK(A3483),"",SUMIF($A$3:$A3483,O$2,$B$3:$B3483))</f>
        <v/>
      </c>
      <c r="P3483" s="0" t="str">
        <f aca="false">IF(ISBLANK(A3483),"",SUMIF($A$3:$A3483,P$2,$B$3:$B3483))</f>
        <v/>
      </c>
      <c r="Q3483" s="0" t="str">
        <f aca="false">IF(ISBLANK(A3483),"",SUMIF($A$3:$A3483,Q$2,$B$3:$B3483))</f>
        <v/>
      </c>
      <c r="R3483" s="0" t="str">
        <f aca="false">IF(ISBLANK(A3483),"",SUMIF($A$3:$A3483,R$2,$B$3:$B3483))</f>
        <v/>
      </c>
      <c r="T3483" s="9" t="str">
        <f aca="false">IF(ISBLANK(A3483),"",IF($A3483=T$2,$C3483,T3482))</f>
        <v/>
      </c>
      <c r="U3483" s="9" t="str">
        <f aca="false">IF(ISBLANK(A3483),"",IF($A3483=U$2,$C3483,U3482))</f>
        <v/>
      </c>
      <c r="V3483" s="9" t="str">
        <f aca="false">IF(ISBLANK(A3483),"",IF($A3483=V$2,$C3483,V3482))</f>
        <v/>
      </c>
      <c r="W3483" s="9" t="str">
        <f aca="false">IF(ISBLANK(A3483),"",IF($A3483=W$2,$C3483,W3482))</f>
        <v/>
      </c>
    </row>
    <row r="3484" customFormat="false" ht="14.1" hidden="false" customHeight="false" outlineLevel="0" collapsed="false">
      <c r="H3484" s="8" t="n">
        <f aca="false">IF(ISBLANK(D3484),,LEFT(D3484,LEN(D3484)-6)*1)</f>
        <v>0</v>
      </c>
      <c r="I3484" s="9" t="str">
        <f aca="false">IF(ISBLANK(A3484),"",-B3484*C3484)</f>
        <v/>
      </c>
      <c r="J3484" s="9" t="str">
        <f aca="false">IF(ISBLANK(A3484),"",-SUM(I$3:I3484))</f>
        <v/>
      </c>
      <c r="K3484" s="9" t="str">
        <f aca="false">IF(ISBLANK(A3484),"",SUMPRODUCT(O3484:R3484,T3484:W3484)-J3484)</f>
        <v/>
      </c>
      <c r="L3484" s="5" t="str">
        <f aca="false">IF(ISBLANK(A3484),"",K3484/$M$1)</f>
        <v/>
      </c>
      <c r="M3484" s="5" t="str">
        <f aca="false">IF(ISBLANK(A3484),"",K3484/($M$1+SUM(K$3:K3483)))</f>
        <v/>
      </c>
      <c r="N3484" s="0" t="str">
        <f aca="false">IF(ISBLANK(A3484),"",IF(H3485=0,NETWORKDAYS($H$3,H3484,holiday!$B$2:$B$10),IF(DAY(H3484)&lt;DAY(H3485),NETWORKDAYS($H$3,H3484,holiday!$B$2:$B$10),0)))</f>
        <v/>
      </c>
      <c r="O3484" s="0" t="str">
        <f aca="false">IF(ISBLANK(A3484),"",SUMIF($A$3:$A3484,O$2,$B$3:$B3484))</f>
        <v/>
      </c>
      <c r="P3484" s="0" t="str">
        <f aca="false">IF(ISBLANK(A3484),"",SUMIF($A$3:$A3484,P$2,$B$3:$B3484))</f>
        <v/>
      </c>
      <c r="Q3484" s="0" t="str">
        <f aca="false">IF(ISBLANK(A3484),"",SUMIF($A$3:$A3484,Q$2,$B$3:$B3484))</f>
        <v/>
      </c>
      <c r="R3484" s="0" t="str">
        <f aca="false">IF(ISBLANK(A3484),"",SUMIF($A$3:$A3484,R$2,$B$3:$B3484))</f>
        <v/>
      </c>
      <c r="T3484" s="9" t="str">
        <f aca="false">IF(ISBLANK(A3484),"",IF($A3484=T$2,$C3484,T3483))</f>
        <v/>
      </c>
      <c r="U3484" s="9" t="str">
        <f aca="false">IF(ISBLANK(A3484),"",IF($A3484=U$2,$C3484,U3483))</f>
        <v/>
      </c>
      <c r="V3484" s="9" t="str">
        <f aca="false">IF(ISBLANK(A3484),"",IF($A3484=V$2,$C3484,V3483))</f>
        <v/>
      </c>
      <c r="W3484" s="9" t="str">
        <f aca="false">IF(ISBLANK(A3484),"",IF($A3484=W$2,$C3484,W3483))</f>
        <v/>
      </c>
    </row>
    <row r="3485" customFormat="false" ht="14.1" hidden="false" customHeight="false" outlineLevel="0" collapsed="false">
      <c r="H3485" s="8" t="n">
        <f aca="false">IF(ISBLANK(D3485),,LEFT(D3485,LEN(D3485)-6)*1)</f>
        <v>0</v>
      </c>
      <c r="I3485" s="9" t="str">
        <f aca="false">IF(ISBLANK(A3485),"",-B3485*C3485)</f>
        <v/>
      </c>
      <c r="J3485" s="9" t="str">
        <f aca="false">IF(ISBLANK(A3485),"",-SUM(I$3:I3485))</f>
        <v/>
      </c>
      <c r="K3485" s="9" t="str">
        <f aca="false">IF(ISBLANK(A3485),"",SUMPRODUCT(O3485:R3485,T3485:W3485)-J3485)</f>
        <v/>
      </c>
      <c r="L3485" s="5" t="str">
        <f aca="false">IF(ISBLANK(A3485),"",K3485/$M$1)</f>
        <v/>
      </c>
      <c r="M3485" s="5" t="str">
        <f aca="false">IF(ISBLANK(A3485),"",K3485/($M$1+SUM(K$3:K3484)))</f>
        <v/>
      </c>
      <c r="N3485" s="0" t="str">
        <f aca="false">IF(ISBLANK(A3485),"",IF(H3486=0,NETWORKDAYS($H$3,H3485,holiday!$B$2:$B$10),IF(DAY(H3485)&lt;DAY(H3486),NETWORKDAYS($H$3,H3485,holiday!$B$2:$B$10),0)))</f>
        <v/>
      </c>
      <c r="O3485" s="0" t="str">
        <f aca="false">IF(ISBLANK(A3485),"",SUMIF($A$3:$A3485,O$2,$B$3:$B3485))</f>
        <v/>
      </c>
      <c r="P3485" s="0" t="str">
        <f aca="false">IF(ISBLANK(A3485),"",SUMIF($A$3:$A3485,P$2,$B$3:$B3485))</f>
        <v/>
      </c>
      <c r="Q3485" s="0" t="str">
        <f aca="false">IF(ISBLANK(A3485),"",SUMIF($A$3:$A3485,Q$2,$B$3:$B3485))</f>
        <v/>
      </c>
      <c r="R3485" s="0" t="str">
        <f aca="false">IF(ISBLANK(A3485),"",SUMIF($A$3:$A3485,R$2,$B$3:$B3485))</f>
        <v/>
      </c>
      <c r="T3485" s="9" t="str">
        <f aca="false">IF(ISBLANK(A3485),"",IF($A3485=T$2,$C3485,T3484))</f>
        <v/>
      </c>
      <c r="U3485" s="9" t="str">
        <f aca="false">IF(ISBLANK(A3485),"",IF($A3485=U$2,$C3485,U3484))</f>
        <v/>
      </c>
      <c r="V3485" s="9" t="str">
        <f aca="false">IF(ISBLANK(A3485),"",IF($A3485=V$2,$C3485,V3484))</f>
        <v/>
      </c>
      <c r="W3485" s="9" t="str">
        <f aca="false">IF(ISBLANK(A3485),"",IF($A3485=W$2,$C3485,W3484))</f>
        <v/>
      </c>
    </row>
    <row r="3486" customFormat="false" ht="14.1" hidden="false" customHeight="false" outlineLevel="0" collapsed="false">
      <c r="H3486" s="8" t="n">
        <f aca="false">IF(ISBLANK(D3486),,LEFT(D3486,LEN(D3486)-6)*1)</f>
        <v>0</v>
      </c>
      <c r="I3486" s="9" t="str">
        <f aca="false">IF(ISBLANK(A3486),"",-B3486*C3486)</f>
        <v/>
      </c>
      <c r="J3486" s="9" t="str">
        <f aca="false">IF(ISBLANK(A3486),"",-SUM(I$3:I3486))</f>
        <v/>
      </c>
      <c r="K3486" s="9" t="str">
        <f aca="false">IF(ISBLANK(A3486),"",SUMPRODUCT(O3486:R3486,T3486:W3486)-J3486)</f>
        <v/>
      </c>
      <c r="L3486" s="5" t="str">
        <f aca="false">IF(ISBLANK(A3486),"",K3486/$M$1)</f>
        <v/>
      </c>
      <c r="M3486" s="5" t="str">
        <f aca="false">IF(ISBLANK(A3486),"",K3486/($M$1+SUM(K$3:K3485)))</f>
        <v/>
      </c>
      <c r="N3486" s="0" t="str">
        <f aca="false">IF(ISBLANK(A3486),"",IF(H3487=0,NETWORKDAYS($H$3,H3486,holiday!$B$2:$B$10),IF(DAY(H3486)&lt;DAY(H3487),NETWORKDAYS($H$3,H3486,holiday!$B$2:$B$10),0)))</f>
        <v/>
      </c>
      <c r="O3486" s="0" t="str">
        <f aca="false">IF(ISBLANK(A3486),"",SUMIF($A$3:$A3486,O$2,$B$3:$B3486))</f>
        <v/>
      </c>
      <c r="P3486" s="0" t="str">
        <f aca="false">IF(ISBLANK(A3486),"",SUMIF($A$3:$A3486,P$2,$B$3:$B3486))</f>
        <v/>
      </c>
      <c r="Q3486" s="0" t="str">
        <f aca="false">IF(ISBLANK(A3486),"",SUMIF($A$3:$A3486,Q$2,$B$3:$B3486))</f>
        <v/>
      </c>
      <c r="R3486" s="0" t="str">
        <f aca="false">IF(ISBLANK(A3486),"",SUMIF($A$3:$A3486,R$2,$B$3:$B3486))</f>
        <v/>
      </c>
      <c r="T3486" s="9" t="str">
        <f aca="false">IF(ISBLANK(A3486),"",IF($A3486=T$2,$C3486,T3485))</f>
        <v/>
      </c>
      <c r="U3486" s="9" t="str">
        <f aca="false">IF(ISBLANK(A3486),"",IF($A3486=U$2,$C3486,U3485))</f>
        <v/>
      </c>
      <c r="V3486" s="9" t="str">
        <f aca="false">IF(ISBLANK(A3486),"",IF($A3486=V$2,$C3486,V3485))</f>
        <v/>
      </c>
      <c r="W3486" s="9" t="str">
        <f aca="false">IF(ISBLANK(A3486),"",IF($A3486=W$2,$C3486,W3485))</f>
        <v/>
      </c>
    </row>
    <row r="3487" customFormat="false" ht="14.1" hidden="false" customHeight="false" outlineLevel="0" collapsed="false">
      <c r="H3487" s="8" t="n">
        <f aca="false">IF(ISBLANK(D3487),,LEFT(D3487,LEN(D3487)-6)*1)</f>
        <v>0</v>
      </c>
      <c r="I3487" s="9" t="str">
        <f aca="false">IF(ISBLANK(A3487),"",-B3487*C3487)</f>
        <v/>
      </c>
      <c r="J3487" s="9" t="str">
        <f aca="false">IF(ISBLANK(A3487),"",-SUM(I$3:I3487))</f>
        <v/>
      </c>
      <c r="K3487" s="9" t="str">
        <f aca="false">IF(ISBLANK(A3487),"",SUMPRODUCT(O3487:R3487,T3487:W3487)-J3487)</f>
        <v/>
      </c>
      <c r="L3487" s="5" t="str">
        <f aca="false">IF(ISBLANK(A3487),"",K3487/$M$1)</f>
        <v/>
      </c>
      <c r="M3487" s="5" t="str">
        <f aca="false">IF(ISBLANK(A3487),"",K3487/($M$1+SUM(K$3:K3486)))</f>
        <v/>
      </c>
      <c r="N3487" s="0" t="str">
        <f aca="false">IF(ISBLANK(A3487),"",IF(H3488=0,NETWORKDAYS($H$3,H3487,holiday!$B$2:$B$10),IF(DAY(H3487)&lt;DAY(H3488),NETWORKDAYS($H$3,H3487,holiday!$B$2:$B$10),0)))</f>
        <v/>
      </c>
      <c r="O3487" s="0" t="str">
        <f aca="false">IF(ISBLANK(A3487),"",SUMIF($A$3:$A3487,O$2,$B$3:$B3487))</f>
        <v/>
      </c>
      <c r="P3487" s="0" t="str">
        <f aca="false">IF(ISBLANK(A3487),"",SUMIF($A$3:$A3487,P$2,$B$3:$B3487))</f>
        <v/>
      </c>
      <c r="Q3487" s="0" t="str">
        <f aca="false">IF(ISBLANK(A3487),"",SUMIF($A$3:$A3487,Q$2,$B$3:$B3487))</f>
        <v/>
      </c>
      <c r="R3487" s="0" t="str">
        <f aca="false">IF(ISBLANK(A3487),"",SUMIF($A$3:$A3487,R$2,$B$3:$B3487))</f>
        <v/>
      </c>
      <c r="T3487" s="9" t="str">
        <f aca="false">IF(ISBLANK(A3487),"",IF($A3487=T$2,$C3487,T3486))</f>
        <v/>
      </c>
      <c r="U3487" s="9" t="str">
        <f aca="false">IF(ISBLANK(A3487),"",IF($A3487=U$2,$C3487,U3486))</f>
        <v/>
      </c>
      <c r="V3487" s="9" t="str">
        <f aca="false">IF(ISBLANK(A3487),"",IF($A3487=V$2,$C3487,V3486))</f>
        <v/>
      </c>
      <c r="W3487" s="9" t="str">
        <f aca="false">IF(ISBLANK(A3487),"",IF($A3487=W$2,$C3487,W3486))</f>
        <v/>
      </c>
    </row>
    <row r="3488" customFormat="false" ht="14.1" hidden="false" customHeight="false" outlineLevel="0" collapsed="false">
      <c r="H3488" s="8" t="n">
        <f aca="false">IF(ISBLANK(D3488),,LEFT(D3488,LEN(D3488)-6)*1)</f>
        <v>0</v>
      </c>
      <c r="I3488" s="9" t="str">
        <f aca="false">IF(ISBLANK(A3488),"",-B3488*C3488)</f>
        <v/>
      </c>
      <c r="J3488" s="9" t="str">
        <f aca="false">IF(ISBLANK(A3488),"",-SUM(I$3:I3488))</f>
        <v/>
      </c>
      <c r="K3488" s="9" t="str">
        <f aca="false">IF(ISBLANK(A3488),"",SUMPRODUCT(O3488:R3488,T3488:W3488)-J3488)</f>
        <v/>
      </c>
      <c r="L3488" s="5" t="str">
        <f aca="false">IF(ISBLANK(A3488),"",K3488/$M$1)</f>
        <v/>
      </c>
      <c r="M3488" s="5" t="str">
        <f aca="false">IF(ISBLANK(A3488),"",K3488/($M$1+SUM(K$3:K3487)))</f>
        <v/>
      </c>
      <c r="N3488" s="0" t="str">
        <f aca="false">IF(ISBLANK(A3488),"",IF(H3489=0,NETWORKDAYS($H$3,H3488,holiday!$B$2:$B$10),IF(DAY(H3488)&lt;DAY(H3489),NETWORKDAYS($H$3,H3488,holiday!$B$2:$B$10),0)))</f>
        <v/>
      </c>
      <c r="O3488" s="0" t="str">
        <f aca="false">IF(ISBLANK(A3488),"",SUMIF($A$3:$A3488,O$2,$B$3:$B3488))</f>
        <v/>
      </c>
      <c r="P3488" s="0" t="str">
        <f aca="false">IF(ISBLANK(A3488),"",SUMIF($A$3:$A3488,P$2,$B$3:$B3488))</f>
        <v/>
      </c>
      <c r="Q3488" s="0" t="str">
        <f aca="false">IF(ISBLANK(A3488),"",SUMIF($A$3:$A3488,Q$2,$B$3:$B3488))</f>
        <v/>
      </c>
      <c r="R3488" s="0" t="str">
        <f aca="false">IF(ISBLANK(A3488),"",SUMIF($A$3:$A3488,R$2,$B$3:$B3488))</f>
        <v/>
      </c>
      <c r="T3488" s="9" t="str">
        <f aca="false">IF(ISBLANK(A3488),"",IF($A3488=T$2,$C3488,T3487))</f>
        <v/>
      </c>
      <c r="U3488" s="9" t="str">
        <f aca="false">IF(ISBLANK(A3488),"",IF($A3488=U$2,$C3488,U3487))</f>
        <v/>
      </c>
      <c r="V3488" s="9" t="str">
        <f aca="false">IF(ISBLANK(A3488),"",IF($A3488=V$2,$C3488,V3487))</f>
        <v/>
      </c>
      <c r="W3488" s="9" t="str">
        <f aca="false">IF(ISBLANK(A3488),"",IF($A3488=W$2,$C3488,W3487))</f>
        <v/>
      </c>
    </row>
    <row r="3489" customFormat="false" ht="14.1" hidden="false" customHeight="false" outlineLevel="0" collapsed="false">
      <c r="H3489" s="8" t="n">
        <f aca="false">IF(ISBLANK(D3489),,LEFT(D3489,LEN(D3489)-6)*1)</f>
        <v>0</v>
      </c>
      <c r="I3489" s="9" t="str">
        <f aca="false">IF(ISBLANK(A3489),"",-B3489*C3489)</f>
        <v/>
      </c>
      <c r="J3489" s="9" t="str">
        <f aca="false">IF(ISBLANK(A3489),"",-SUM(I$3:I3489))</f>
        <v/>
      </c>
      <c r="K3489" s="9" t="str">
        <f aca="false">IF(ISBLANK(A3489),"",SUMPRODUCT(O3489:R3489,T3489:W3489)-J3489)</f>
        <v/>
      </c>
      <c r="L3489" s="5" t="str">
        <f aca="false">IF(ISBLANK(A3489),"",K3489/$M$1)</f>
        <v/>
      </c>
      <c r="M3489" s="5" t="str">
        <f aca="false">IF(ISBLANK(A3489),"",K3489/($M$1+SUM(K$3:K3488)))</f>
        <v/>
      </c>
      <c r="N3489" s="0" t="str">
        <f aca="false">IF(ISBLANK(A3489),"",IF(H3490=0,NETWORKDAYS($H$3,H3489,holiday!$B$2:$B$10),IF(DAY(H3489)&lt;DAY(H3490),NETWORKDAYS($H$3,H3489,holiday!$B$2:$B$10),0)))</f>
        <v/>
      </c>
      <c r="O3489" s="0" t="str">
        <f aca="false">IF(ISBLANK(A3489),"",SUMIF($A$3:$A3489,O$2,$B$3:$B3489))</f>
        <v/>
      </c>
      <c r="P3489" s="0" t="str">
        <f aca="false">IF(ISBLANK(A3489),"",SUMIF($A$3:$A3489,P$2,$B$3:$B3489))</f>
        <v/>
      </c>
      <c r="Q3489" s="0" t="str">
        <f aca="false">IF(ISBLANK(A3489),"",SUMIF($A$3:$A3489,Q$2,$B$3:$B3489))</f>
        <v/>
      </c>
      <c r="R3489" s="0" t="str">
        <f aca="false">IF(ISBLANK(A3489),"",SUMIF($A$3:$A3489,R$2,$B$3:$B3489))</f>
        <v/>
      </c>
      <c r="T3489" s="9" t="str">
        <f aca="false">IF(ISBLANK(A3489),"",IF($A3489=T$2,$C3489,T3488))</f>
        <v/>
      </c>
      <c r="U3489" s="9" t="str">
        <f aca="false">IF(ISBLANK(A3489),"",IF($A3489=U$2,$C3489,U3488))</f>
        <v/>
      </c>
      <c r="V3489" s="9" t="str">
        <f aca="false">IF(ISBLANK(A3489),"",IF($A3489=V$2,$C3489,V3488))</f>
        <v/>
      </c>
      <c r="W3489" s="9" t="str">
        <f aca="false">IF(ISBLANK(A3489),"",IF($A3489=W$2,$C3489,W3488))</f>
        <v/>
      </c>
    </row>
    <row r="3490" customFormat="false" ht="14.1" hidden="false" customHeight="false" outlineLevel="0" collapsed="false">
      <c r="H3490" s="8" t="n">
        <f aca="false">IF(ISBLANK(D3490),,LEFT(D3490,LEN(D3490)-6)*1)</f>
        <v>0</v>
      </c>
      <c r="I3490" s="9" t="str">
        <f aca="false">IF(ISBLANK(A3490),"",-B3490*C3490)</f>
        <v/>
      </c>
      <c r="J3490" s="9" t="str">
        <f aca="false">IF(ISBLANK(A3490),"",-SUM(I$3:I3490))</f>
        <v/>
      </c>
      <c r="K3490" s="9" t="str">
        <f aca="false">IF(ISBLANK(A3490),"",SUMPRODUCT(O3490:R3490,T3490:W3490)-J3490)</f>
        <v/>
      </c>
      <c r="L3490" s="5" t="str">
        <f aca="false">IF(ISBLANK(A3490),"",K3490/$M$1)</f>
        <v/>
      </c>
      <c r="M3490" s="5" t="str">
        <f aca="false">IF(ISBLANK(A3490),"",K3490/($M$1+SUM(K$3:K3489)))</f>
        <v/>
      </c>
      <c r="N3490" s="0" t="str">
        <f aca="false">IF(ISBLANK(A3490),"",IF(H3491=0,NETWORKDAYS($H$3,H3490,holiday!$B$2:$B$10),IF(DAY(H3490)&lt;DAY(H3491),NETWORKDAYS($H$3,H3490,holiday!$B$2:$B$10),0)))</f>
        <v/>
      </c>
      <c r="O3490" s="0" t="str">
        <f aca="false">IF(ISBLANK(A3490),"",SUMIF($A$3:$A3490,O$2,$B$3:$B3490))</f>
        <v/>
      </c>
      <c r="P3490" s="0" t="str">
        <f aca="false">IF(ISBLANK(A3490),"",SUMIF($A$3:$A3490,P$2,$B$3:$B3490))</f>
        <v/>
      </c>
      <c r="Q3490" s="0" t="str">
        <f aca="false">IF(ISBLANK(A3490),"",SUMIF($A$3:$A3490,Q$2,$B$3:$B3490))</f>
        <v/>
      </c>
      <c r="R3490" s="0" t="str">
        <f aca="false">IF(ISBLANK(A3490),"",SUMIF($A$3:$A3490,R$2,$B$3:$B3490))</f>
        <v/>
      </c>
      <c r="T3490" s="9" t="str">
        <f aca="false">IF(ISBLANK(A3490),"",IF($A3490=T$2,$C3490,T3489))</f>
        <v/>
      </c>
      <c r="U3490" s="9" t="str">
        <f aca="false">IF(ISBLANK(A3490),"",IF($A3490=U$2,$C3490,U3489))</f>
        <v/>
      </c>
      <c r="V3490" s="9" t="str">
        <f aca="false">IF(ISBLANK(A3490),"",IF($A3490=V$2,$C3490,V3489))</f>
        <v/>
      </c>
      <c r="W3490" s="9" t="str">
        <f aca="false">IF(ISBLANK(A3490),"",IF($A3490=W$2,$C3490,W3489))</f>
        <v/>
      </c>
    </row>
    <row r="3491" customFormat="false" ht="14.1" hidden="false" customHeight="false" outlineLevel="0" collapsed="false">
      <c r="H3491" s="8" t="n">
        <f aca="false">IF(ISBLANK(D3491),,LEFT(D3491,LEN(D3491)-6)*1)</f>
        <v>0</v>
      </c>
      <c r="I3491" s="9" t="str">
        <f aca="false">IF(ISBLANK(A3491),"",-B3491*C3491)</f>
        <v/>
      </c>
      <c r="J3491" s="9" t="str">
        <f aca="false">IF(ISBLANK(A3491),"",-SUM(I$3:I3491))</f>
        <v/>
      </c>
      <c r="K3491" s="9" t="str">
        <f aca="false">IF(ISBLANK(A3491),"",SUMPRODUCT(O3491:R3491,T3491:W3491)-J3491)</f>
        <v/>
      </c>
      <c r="L3491" s="5" t="str">
        <f aca="false">IF(ISBLANK(A3491),"",K3491/$M$1)</f>
        <v/>
      </c>
      <c r="M3491" s="5" t="str">
        <f aca="false">IF(ISBLANK(A3491),"",K3491/($M$1+SUM(K$3:K3490)))</f>
        <v/>
      </c>
      <c r="N3491" s="0" t="str">
        <f aca="false">IF(ISBLANK(A3491),"",IF(H3492=0,NETWORKDAYS($H$3,H3491,holiday!$B$2:$B$10),IF(DAY(H3491)&lt;DAY(H3492),NETWORKDAYS($H$3,H3491,holiday!$B$2:$B$10),0)))</f>
        <v/>
      </c>
      <c r="O3491" s="0" t="str">
        <f aca="false">IF(ISBLANK(A3491),"",SUMIF($A$3:$A3491,O$2,$B$3:$B3491))</f>
        <v/>
      </c>
      <c r="P3491" s="0" t="str">
        <f aca="false">IF(ISBLANK(A3491),"",SUMIF($A$3:$A3491,P$2,$B$3:$B3491))</f>
        <v/>
      </c>
      <c r="Q3491" s="0" t="str">
        <f aca="false">IF(ISBLANK(A3491),"",SUMIF($A$3:$A3491,Q$2,$B$3:$B3491))</f>
        <v/>
      </c>
      <c r="R3491" s="0" t="str">
        <f aca="false">IF(ISBLANK(A3491),"",SUMIF($A$3:$A3491,R$2,$B$3:$B3491))</f>
        <v/>
      </c>
      <c r="T3491" s="9" t="str">
        <f aca="false">IF(ISBLANK(A3491),"",IF($A3491=T$2,$C3491,T3490))</f>
        <v/>
      </c>
      <c r="U3491" s="9" t="str">
        <f aca="false">IF(ISBLANK(A3491),"",IF($A3491=U$2,$C3491,U3490))</f>
        <v/>
      </c>
      <c r="V3491" s="9" t="str">
        <f aca="false">IF(ISBLANK(A3491),"",IF($A3491=V$2,$C3491,V3490))</f>
        <v/>
      </c>
      <c r="W3491" s="9" t="str">
        <f aca="false">IF(ISBLANK(A3491),"",IF($A3491=W$2,$C3491,W3490))</f>
        <v/>
      </c>
    </row>
    <row r="3492" customFormat="false" ht="14.1" hidden="false" customHeight="false" outlineLevel="0" collapsed="false">
      <c r="H3492" s="8" t="n">
        <f aca="false">IF(ISBLANK(D3492),,LEFT(D3492,LEN(D3492)-6)*1)</f>
        <v>0</v>
      </c>
      <c r="I3492" s="9" t="str">
        <f aca="false">IF(ISBLANK(A3492),"",-B3492*C3492)</f>
        <v/>
      </c>
      <c r="J3492" s="9" t="str">
        <f aca="false">IF(ISBLANK(A3492),"",-SUM(I$3:I3492))</f>
        <v/>
      </c>
      <c r="K3492" s="9" t="str">
        <f aca="false">IF(ISBLANK(A3492),"",SUMPRODUCT(O3492:R3492,T3492:W3492)-J3492)</f>
        <v/>
      </c>
      <c r="L3492" s="5" t="str">
        <f aca="false">IF(ISBLANK(A3492),"",K3492/$M$1)</f>
        <v/>
      </c>
      <c r="M3492" s="5" t="str">
        <f aca="false">IF(ISBLANK(A3492),"",K3492/($M$1+SUM(K$3:K3491)))</f>
        <v/>
      </c>
      <c r="N3492" s="0" t="str">
        <f aca="false">IF(ISBLANK(A3492),"",IF(H3493=0,NETWORKDAYS($H$3,H3492,holiday!$B$2:$B$10),IF(DAY(H3492)&lt;DAY(H3493),NETWORKDAYS($H$3,H3492,holiday!$B$2:$B$10),0)))</f>
        <v/>
      </c>
      <c r="O3492" s="0" t="str">
        <f aca="false">IF(ISBLANK(A3492),"",SUMIF($A$3:$A3492,O$2,$B$3:$B3492))</f>
        <v/>
      </c>
      <c r="P3492" s="0" t="str">
        <f aca="false">IF(ISBLANK(A3492),"",SUMIF($A$3:$A3492,P$2,$B$3:$B3492))</f>
        <v/>
      </c>
      <c r="Q3492" s="0" t="str">
        <f aca="false">IF(ISBLANK(A3492),"",SUMIF($A$3:$A3492,Q$2,$B$3:$B3492))</f>
        <v/>
      </c>
      <c r="R3492" s="0" t="str">
        <f aca="false">IF(ISBLANK(A3492),"",SUMIF($A$3:$A3492,R$2,$B$3:$B3492))</f>
        <v/>
      </c>
      <c r="T3492" s="9" t="str">
        <f aca="false">IF(ISBLANK(A3492),"",IF($A3492=T$2,$C3492,T3491))</f>
        <v/>
      </c>
      <c r="U3492" s="9" t="str">
        <f aca="false">IF(ISBLANK(A3492),"",IF($A3492=U$2,$C3492,U3491))</f>
        <v/>
      </c>
      <c r="V3492" s="9" t="str">
        <f aca="false">IF(ISBLANK(A3492),"",IF($A3492=V$2,$C3492,V3491))</f>
        <v/>
      </c>
      <c r="W3492" s="9" t="str">
        <f aca="false">IF(ISBLANK(A3492),"",IF($A3492=W$2,$C3492,W3491))</f>
        <v/>
      </c>
    </row>
    <row r="3493" customFormat="false" ht="14.1" hidden="false" customHeight="false" outlineLevel="0" collapsed="false">
      <c r="H3493" s="8" t="n">
        <f aca="false">IF(ISBLANK(D3493),,LEFT(D3493,LEN(D3493)-6)*1)</f>
        <v>0</v>
      </c>
      <c r="I3493" s="9" t="str">
        <f aca="false">IF(ISBLANK(A3493),"",-B3493*C3493)</f>
        <v/>
      </c>
      <c r="J3493" s="9" t="str">
        <f aca="false">IF(ISBLANK(A3493),"",-SUM(I$3:I3493))</f>
        <v/>
      </c>
      <c r="K3493" s="9" t="str">
        <f aca="false">IF(ISBLANK(A3493),"",SUMPRODUCT(O3493:R3493,T3493:W3493)-J3493)</f>
        <v/>
      </c>
      <c r="L3493" s="5" t="str">
        <f aca="false">IF(ISBLANK(A3493),"",K3493/$M$1)</f>
        <v/>
      </c>
      <c r="M3493" s="5" t="str">
        <f aca="false">IF(ISBLANK(A3493),"",K3493/($M$1+SUM(K$3:K3492)))</f>
        <v/>
      </c>
      <c r="N3493" s="0" t="str">
        <f aca="false">IF(ISBLANK(A3493),"",IF(H3494=0,NETWORKDAYS($H$3,H3493,holiday!$B$2:$B$10),IF(DAY(H3493)&lt;DAY(H3494),NETWORKDAYS($H$3,H3493,holiday!$B$2:$B$10),0)))</f>
        <v/>
      </c>
      <c r="O3493" s="0" t="str">
        <f aca="false">IF(ISBLANK(A3493),"",SUMIF($A$3:$A3493,O$2,$B$3:$B3493))</f>
        <v/>
      </c>
      <c r="P3493" s="0" t="str">
        <f aca="false">IF(ISBLANK(A3493),"",SUMIF($A$3:$A3493,P$2,$B$3:$B3493))</f>
        <v/>
      </c>
      <c r="Q3493" s="0" t="str">
        <f aca="false">IF(ISBLANK(A3493),"",SUMIF($A$3:$A3493,Q$2,$B$3:$B3493))</f>
        <v/>
      </c>
      <c r="R3493" s="0" t="str">
        <f aca="false">IF(ISBLANK(A3493),"",SUMIF($A$3:$A3493,R$2,$B$3:$B3493))</f>
        <v/>
      </c>
      <c r="T3493" s="9" t="str">
        <f aca="false">IF(ISBLANK(A3493),"",IF($A3493=T$2,$C3493,T3492))</f>
        <v/>
      </c>
      <c r="U3493" s="9" t="str">
        <f aca="false">IF(ISBLANK(A3493),"",IF($A3493=U$2,$C3493,U3492))</f>
        <v/>
      </c>
      <c r="V3493" s="9" t="str">
        <f aca="false">IF(ISBLANK(A3493),"",IF($A3493=V$2,$C3493,V3492))</f>
        <v/>
      </c>
      <c r="W3493" s="9" t="str">
        <f aca="false">IF(ISBLANK(A3493),"",IF($A3493=W$2,$C3493,W3492))</f>
        <v/>
      </c>
    </row>
    <row r="3494" customFormat="false" ht="14.1" hidden="false" customHeight="false" outlineLevel="0" collapsed="false">
      <c r="H3494" s="8" t="n">
        <f aca="false">IF(ISBLANK(D3494),,LEFT(D3494,LEN(D3494)-6)*1)</f>
        <v>0</v>
      </c>
      <c r="I3494" s="9" t="str">
        <f aca="false">IF(ISBLANK(A3494),"",-B3494*C3494)</f>
        <v/>
      </c>
      <c r="J3494" s="9" t="str">
        <f aca="false">IF(ISBLANK(A3494),"",-SUM(I$3:I3494))</f>
        <v/>
      </c>
      <c r="K3494" s="9" t="str">
        <f aca="false">IF(ISBLANK(A3494),"",SUMPRODUCT(O3494:R3494,T3494:W3494)-J3494)</f>
        <v/>
      </c>
      <c r="L3494" s="5" t="str">
        <f aca="false">IF(ISBLANK(A3494),"",K3494/$M$1)</f>
        <v/>
      </c>
      <c r="M3494" s="5" t="str">
        <f aca="false">IF(ISBLANK(A3494),"",K3494/($M$1+SUM(K$3:K3493)))</f>
        <v/>
      </c>
      <c r="N3494" s="0" t="str">
        <f aca="false">IF(ISBLANK(A3494),"",IF(H3495=0,NETWORKDAYS($H$3,H3494,holiday!$B$2:$B$10),IF(DAY(H3494)&lt;DAY(H3495),NETWORKDAYS($H$3,H3494,holiday!$B$2:$B$10),0)))</f>
        <v/>
      </c>
      <c r="O3494" s="0" t="str">
        <f aca="false">IF(ISBLANK(A3494),"",SUMIF($A$3:$A3494,O$2,$B$3:$B3494))</f>
        <v/>
      </c>
      <c r="P3494" s="0" t="str">
        <f aca="false">IF(ISBLANK(A3494),"",SUMIF($A$3:$A3494,P$2,$B$3:$B3494))</f>
        <v/>
      </c>
      <c r="Q3494" s="0" t="str">
        <f aca="false">IF(ISBLANK(A3494),"",SUMIF($A$3:$A3494,Q$2,$B$3:$B3494))</f>
        <v/>
      </c>
      <c r="R3494" s="0" t="str">
        <f aca="false">IF(ISBLANK(A3494),"",SUMIF($A$3:$A3494,R$2,$B$3:$B3494))</f>
        <v/>
      </c>
      <c r="T3494" s="9" t="str">
        <f aca="false">IF(ISBLANK(A3494),"",IF($A3494=T$2,$C3494,T3493))</f>
        <v/>
      </c>
      <c r="U3494" s="9" t="str">
        <f aca="false">IF(ISBLANK(A3494),"",IF($A3494=U$2,$C3494,U3493))</f>
        <v/>
      </c>
      <c r="V3494" s="9" t="str">
        <f aca="false">IF(ISBLANK(A3494),"",IF($A3494=V$2,$C3494,V3493))</f>
        <v/>
      </c>
      <c r="W3494" s="9" t="str">
        <f aca="false">IF(ISBLANK(A3494),"",IF($A3494=W$2,$C3494,W3493))</f>
        <v/>
      </c>
    </row>
    <row r="3495" customFormat="false" ht="14.1" hidden="false" customHeight="false" outlineLevel="0" collapsed="false">
      <c r="H3495" s="8" t="n">
        <f aca="false">IF(ISBLANK(D3495),,LEFT(D3495,LEN(D3495)-6)*1)</f>
        <v>0</v>
      </c>
      <c r="I3495" s="9" t="str">
        <f aca="false">IF(ISBLANK(A3495),"",-B3495*C3495)</f>
        <v/>
      </c>
      <c r="J3495" s="9" t="str">
        <f aca="false">IF(ISBLANK(A3495),"",-SUM(I$3:I3495))</f>
        <v/>
      </c>
      <c r="K3495" s="9" t="str">
        <f aca="false">IF(ISBLANK(A3495),"",SUMPRODUCT(O3495:R3495,T3495:W3495)-J3495)</f>
        <v/>
      </c>
      <c r="L3495" s="5" t="str">
        <f aca="false">IF(ISBLANK(A3495),"",K3495/$M$1)</f>
        <v/>
      </c>
      <c r="M3495" s="5" t="str">
        <f aca="false">IF(ISBLANK(A3495),"",K3495/($M$1+SUM(K$3:K3494)))</f>
        <v/>
      </c>
      <c r="N3495" s="0" t="str">
        <f aca="false">IF(ISBLANK(A3495),"",IF(H3496=0,NETWORKDAYS($H$3,H3495,holiday!$B$2:$B$10),IF(DAY(H3495)&lt;DAY(H3496),NETWORKDAYS($H$3,H3495,holiday!$B$2:$B$10),0)))</f>
        <v/>
      </c>
      <c r="O3495" s="0" t="str">
        <f aca="false">IF(ISBLANK(A3495),"",SUMIF($A$3:$A3495,O$2,$B$3:$B3495))</f>
        <v/>
      </c>
      <c r="P3495" s="0" t="str">
        <f aca="false">IF(ISBLANK(A3495),"",SUMIF($A$3:$A3495,P$2,$B$3:$B3495))</f>
        <v/>
      </c>
      <c r="Q3495" s="0" t="str">
        <f aca="false">IF(ISBLANK(A3495),"",SUMIF($A$3:$A3495,Q$2,$B$3:$B3495))</f>
        <v/>
      </c>
      <c r="R3495" s="0" t="str">
        <f aca="false">IF(ISBLANK(A3495),"",SUMIF($A$3:$A3495,R$2,$B$3:$B3495))</f>
        <v/>
      </c>
      <c r="T3495" s="9" t="str">
        <f aca="false">IF(ISBLANK(A3495),"",IF($A3495=T$2,$C3495,T3494))</f>
        <v/>
      </c>
      <c r="U3495" s="9" t="str">
        <f aca="false">IF(ISBLANK(A3495),"",IF($A3495=U$2,$C3495,U3494))</f>
        <v/>
      </c>
      <c r="V3495" s="9" t="str">
        <f aca="false">IF(ISBLANK(A3495),"",IF($A3495=V$2,$C3495,V3494))</f>
        <v/>
      </c>
      <c r="W3495" s="9" t="str">
        <f aca="false">IF(ISBLANK(A3495),"",IF($A3495=W$2,$C3495,W3494))</f>
        <v/>
      </c>
    </row>
    <row r="3496" customFormat="false" ht="14.1" hidden="false" customHeight="false" outlineLevel="0" collapsed="false">
      <c r="H3496" s="8" t="n">
        <f aca="false">IF(ISBLANK(D3496),,LEFT(D3496,LEN(D3496)-6)*1)</f>
        <v>0</v>
      </c>
      <c r="I3496" s="9" t="str">
        <f aca="false">IF(ISBLANK(A3496),"",-B3496*C3496)</f>
        <v/>
      </c>
      <c r="J3496" s="9" t="str">
        <f aca="false">IF(ISBLANK(A3496),"",-SUM(I$3:I3496))</f>
        <v/>
      </c>
      <c r="K3496" s="9" t="str">
        <f aca="false">IF(ISBLANK(A3496),"",SUMPRODUCT(O3496:R3496,T3496:W3496)-J3496)</f>
        <v/>
      </c>
      <c r="L3496" s="5" t="str">
        <f aca="false">IF(ISBLANK(A3496),"",K3496/$M$1)</f>
        <v/>
      </c>
      <c r="M3496" s="5" t="str">
        <f aca="false">IF(ISBLANK(A3496),"",K3496/($M$1+SUM(K$3:K3495)))</f>
        <v/>
      </c>
      <c r="N3496" s="0" t="str">
        <f aca="false">IF(ISBLANK(A3496),"",IF(H3497=0,NETWORKDAYS($H$3,H3496,holiday!$B$2:$B$10),IF(DAY(H3496)&lt;DAY(H3497),NETWORKDAYS($H$3,H3496,holiday!$B$2:$B$10),0)))</f>
        <v/>
      </c>
      <c r="O3496" s="0" t="str">
        <f aca="false">IF(ISBLANK(A3496),"",SUMIF($A$3:$A3496,O$2,$B$3:$B3496))</f>
        <v/>
      </c>
      <c r="P3496" s="0" t="str">
        <f aca="false">IF(ISBLANK(A3496),"",SUMIF($A$3:$A3496,P$2,$B$3:$B3496))</f>
        <v/>
      </c>
      <c r="Q3496" s="0" t="str">
        <f aca="false">IF(ISBLANK(A3496),"",SUMIF($A$3:$A3496,Q$2,$B$3:$B3496))</f>
        <v/>
      </c>
      <c r="R3496" s="0" t="str">
        <f aca="false">IF(ISBLANK(A3496),"",SUMIF($A$3:$A3496,R$2,$B$3:$B3496))</f>
        <v/>
      </c>
      <c r="T3496" s="9" t="str">
        <f aca="false">IF(ISBLANK(A3496),"",IF($A3496=T$2,$C3496,T3495))</f>
        <v/>
      </c>
      <c r="U3496" s="9" t="str">
        <f aca="false">IF(ISBLANK(A3496),"",IF($A3496=U$2,$C3496,U3495))</f>
        <v/>
      </c>
      <c r="V3496" s="9" t="str">
        <f aca="false">IF(ISBLANK(A3496),"",IF($A3496=V$2,$C3496,V3495))</f>
        <v/>
      </c>
      <c r="W3496" s="9" t="str">
        <f aca="false">IF(ISBLANK(A3496),"",IF($A3496=W$2,$C3496,W3495))</f>
        <v/>
      </c>
    </row>
    <row r="3497" customFormat="false" ht="14.1" hidden="false" customHeight="false" outlineLevel="0" collapsed="false">
      <c r="H3497" s="8" t="n">
        <f aca="false">IF(ISBLANK(D3497),,LEFT(D3497,LEN(D3497)-6)*1)</f>
        <v>0</v>
      </c>
      <c r="I3497" s="9" t="str">
        <f aca="false">IF(ISBLANK(A3497),"",-B3497*C3497)</f>
        <v/>
      </c>
      <c r="J3497" s="9" t="str">
        <f aca="false">IF(ISBLANK(A3497),"",-SUM(I$3:I3497))</f>
        <v/>
      </c>
      <c r="K3497" s="9" t="str">
        <f aca="false">IF(ISBLANK(A3497),"",SUMPRODUCT(O3497:R3497,T3497:W3497)-J3497)</f>
        <v/>
      </c>
      <c r="L3497" s="5" t="str">
        <f aca="false">IF(ISBLANK(A3497),"",K3497/$M$1)</f>
        <v/>
      </c>
      <c r="M3497" s="5" t="str">
        <f aca="false">IF(ISBLANK(A3497),"",K3497/($M$1+SUM(K$3:K3496)))</f>
        <v/>
      </c>
      <c r="N3497" s="0" t="str">
        <f aca="false">IF(ISBLANK(A3497),"",IF(H3498=0,NETWORKDAYS($H$3,H3497,holiday!$B$2:$B$10),IF(DAY(H3497)&lt;DAY(H3498),NETWORKDAYS($H$3,H3497,holiday!$B$2:$B$10),0)))</f>
        <v/>
      </c>
      <c r="O3497" s="0" t="str">
        <f aca="false">IF(ISBLANK(A3497),"",SUMIF($A$3:$A3497,O$2,$B$3:$B3497))</f>
        <v/>
      </c>
      <c r="P3497" s="0" t="str">
        <f aca="false">IF(ISBLANK(A3497),"",SUMIF($A$3:$A3497,P$2,$B$3:$B3497))</f>
        <v/>
      </c>
      <c r="Q3497" s="0" t="str">
        <f aca="false">IF(ISBLANK(A3497),"",SUMIF($A$3:$A3497,Q$2,$B$3:$B3497))</f>
        <v/>
      </c>
      <c r="R3497" s="0" t="str">
        <f aca="false">IF(ISBLANK(A3497),"",SUMIF($A$3:$A3497,R$2,$B$3:$B3497))</f>
        <v/>
      </c>
      <c r="T3497" s="9" t="str">
        <f aca="false">IF(ISBLANK(A3497),"",IF($A3497=T$2,$C3497,T3496))</f>
        <v/>
      </c>
      <c r="U3497" s="9" t="str">
        <f aca="false">IF(ISBLANK(A3497),"",IF($A3497=U$2,$C3497,U3496))</f>
        <v/>
      </c>
      <c r="V3497" s="9" t="str">
        <f aca="false">IF(ISBLANK(A3497),"",IF($A3497=V$2,$C3497,V3496))</f>
        <v/>
      </c>
      <c r="W3497" s="9" t="str">
        <f aca="false">IF(ISBLANK(A3497),"",IF($A3497=W$2,$C3497,W3496))</f>
        <v/>
      </c>
    </row>
    <row r="3498" customFormat="false" ht="14.1" hidden="false" customHeight="false" outlineLevel="0" collapsed="false">
      <c r="H3498" s="8" t="n">
        <f aca="false">IF(ISBLANK(D3498),,LEFT(D3498,LEN(D3498)-6)*1)</f>
        <v>0</v>
      </c>
      <c r="I3498" s="9" t="str">
        <f aca="false">IF(ISBLANK(A3498),"",-B3498*C3498)</f>
        <v/>
      </c>
      <c r="J3498" s="9" t="str">
        <f aca="false">IF(ISBLANK(A3498),"",-SUM(I$3:I3498))</f>
        <v/>
      </c>
      <c r="K3498" s="9" t="str">
        <f aca="false">IF(ISBLANK(A3498),"",SUMPRODUCT(O3498:R3498,T3498:W3498)-J3498)</f>
        <v/>
      </c>
      <c r="L3498" s="5" t="str">
        <f aca="false">IF(ISBLANK(A3498),"",K3498/$M$1)</f>
        <v/>
      </c>
      <c r="M3498" s="5" t="str">
        <f aca="false">IF(ISBLANK(A3498),"",K3498/($M$1+SUM(K$3:K3497)))</f>
        <v/>
      </c>
      <c r="N3498" s="0" t="str">
        <f aca="false">IF(ISBLANK(A3498),"",IF(H3499=0,NETWORKDAYS($H$3,H3498,holiday!$B$2:$B$10),IF(DAY(H3498)&lt;DAY(H3499),NETWORKDAYS($H$3,H3498,holiday!$B$2:$B$10),0)))</f>
        <v/>
      </c>
      <c r="O3498" s="0" t="str">
        <f aca="false">IF(ISBLANK(A3498),"",SUMIF($A$3:$A3498,O$2,$B$3:$B3498))</f>
        <v/>
      </c>
      <c r="P3498" s="0" t="str">
        <f aca="false">IF(ISBLANK(A3498),"",SUMIF($A$3:$A3498,P$2,$B$3:$B3498))</f>
        <v/>
      </c>
      <c r="Q3498" s="0" t="str">
        <f aca="false">IF(ISBLANK(A3498),"",SUMIF($A$3:$A3498,Q$2,$B$3:$B3498))</f>
        <v/>
      </c>
      <c r="R3498" s="0" t="str">
        <f aca="false">IF(ISBLANK(A3498),"",SUMIF($A$3:$A3498,R$2,$B$3:$B3498))</f>
        <v/>
      </c>
      <c r="T3498" s="9" t="str">
        <f aca="false">IF(ISBLANK(A3498),"",IF($A3498=T$2,$C3498,T3497))</f>
        <v/>
      </c>
      <c r="U3498" s="9" t="str">
        <f aca="false">IF(ISBLANK(A3498),"",IF($A3498=U$2,$C3498,U3497))</f>
        <v/>
      </c>
      <c r="V3498" s="9" t="str">
        <f aca="false">IF(ISBLANK(A3498),"",IF($A3498=V$2,$C3498,V3497))</f>
        <v/>
      </c>
      <c r="W3498" s="9" t="str">
        <f aca="false">IF(ISBLANK(A3498),"",IF($A3498=W$2,$C3498,W3497))</f>
        <v/>
      </c>
    </row>
    <row r="3499" customFormat="false" ht="14.1" hidden="false" customHeight="false" outlineLevel="0" collapsed="false">
      <c r="H3499" s="8" t="n">
        <f aca="false">IF(ISBLANK(D3499),,LEFT(D3499,LEN(D3499)-6)*1)</f>
        <v>0</v>
      </c>
      <c r="I3499" s="9" t="str">
        <f aca="false">IF(ISBLANK(A3499),"",-B3499*C3499)</f>
        <v/>
      </c>
      <c r="J3499" s="9" t="str">
        <f aca="false">IF(ISBLANK(A3499),"",-SUM(I$3:I3499))</f>
        <v/>
      </c>
      <c r="K3499" s="9" t="str">
        <f aca="false">IF(ISBLANK(A3499),"",SUMPRODUCT(O3499:R3499,T3499:W3499)-J3499)</f>
        <v/>
      </c>
      <c r="L3499" s="5" t="str">
        <f aca="false">IF(ISBLANK(A3499),"",K3499/$M$1)</f>
        <v/>
      </c>
      <c r="M3499" s="5" t="str">
        <f aca="false">IF(ISBLANK(A3499),"",K3499/($M$1+SUM(K$3:K3498)))</f>
        <v/>
      </c>
      <c r="N3499" s="0" t="str">
        <f aca="false">IF(ISBLANK(A3499),"",IF(H3500=0,NETWORKDAYS($H$3,H3499,holiday!$B$2:$B$10),IF(DAY(H3499)&lt;DAY(H3500),NETWORKDAYS($H$3,H3499,holiday!$B$2:$B$10),0)))</f>
        <v/>
      </c>
      <c r="O3499" s="0" t="str">
        <f aca="false">IF(ISBLANK(A3499),"",SUMIF($A$3:$A3499,O$2,$B$3:$B3499))</f>
        <v/>
      </c>
      <c r="P3499" s="0" t="str">
        <f aca="false">IF(ISBLANK(A3499),"",SUMIF($A$3:$A3499,P$2,$B$3:$B3499))</f>
        <v/>
      </c>
      <c r="Q3499" s="0" t="str">
        <f aca="false">IF(ISBLANK(A3499),"",SUMIF($A$3:$A3499,Q$2,$B$3:$B3499))</f>
        <v/>
      </c>
      <c r="R3499" s="0" t="str">
        <f aca="false">IF(ISBLANK(A3499),"",SUMIF($A$3:$A3499,R$2,$B$3:$B3499))</f>
        <v/>
      </c>
      <c r="T3499" s="9" t="str">
        <f aca="false">IF(ISBLANK(A3499),"",IF($A3499=T$2,$C3499,T3498))</f>
        <v/>
      </c>
      <c r="U3499" s="9" t="str">
        <f aca="false">IF(ISBLANK(A3499),"",IF($A3499=U$2,$C3499,U3498))</f>
        <v/>
      </c>
      <c r="V3499" s="9" t="str">
        <f aca="false">IF(ISBLANK(A3499),"",IF($A3499=V$2,$C3499,V3498))</f>
        <v/>
      </c>
      <c r="W3499" s="9" t="str">
        <f aca="false">IF(ISBLANK(A3499),"",IF($A3499=W$2,$C3499,W3498))</f>
        <v/>
      </c>
    </row>
    <row r="3500" customFormat="false" ht="14.1" hidden="false" customHeight="false" outlineLevel="0" collapsed="false">
      <c r="H3500" s="8" t="n">
        <f aca="false">IF(ISBLANK(D3500),,LEFT(D3500,LEN(D3500)-6)*1)</f>
        <v>0</v>
      </c>
      <c r="I3500" s="9" t="str">
        <f aca="false">IF(ISBLANK(A3500),"",-B3500*C3500)</f>
        <v/>
      </c>
      <c r="J3500" s="9" t="str">
        <f aca="false">IF(ISBLANK(A3500),"",-SUM(I$3:I3500))</f>
        <v/>
      </c>
      <c r="K3500" s="9" t="str">
        <f aca="false">IF(ISBLANK(A3500),"",SUMPRODUCT(O3500:R3500,T3500:W3500)-J3500)</f>
        <v/>
      </c>
      <c r="L3500" s="5" t="str">
        <f aca="false">IF(ISBLANK(A3500),"",K3500/$M$1)</f>
        <v/>
      </c>
      <c r="M3500" s="5" t="str">
        <f aca="false">IF(ISBLANK(A3500),"",K3500/($M$1+SUM(K$3:K3499)))</f>
        <v/>
      </c>
      <c r="N3500" s="0" t="str">
        <f aca="false">IF(ISBLANK(A3500),"",IF(H3501=0,NETWORKDAYS($H$3,H3500,holiday!$B$2:$B$10),IF(DAY(H3500)&lt;DAY(H3501),NETWORKDAYS($H$3,H3500,holiday!$B$2:$B$10),0)))</f>
        <v/>
      </c>
      <c r="O3500" s="0" t="str">
        <f aca="false">IF(ISBLANK(A3500),"",SUMIF($A$3:$A3500,O$2,$B$3:$B3500))</f>
        <v/>
      </c>
      <c r="P3500" s="0" t="str">
        <f aca="false">IF(ISBLANK(A3500),"",SUMIF($A$3:$A3500,P$2,$B$3:$B3500))</f>
        <v/>
      </c>
      <c r="Q3500" s="0" t="str">
        <f aca="false">IF(ISBLANK(A3500),"",SUMIF($A$3:$A3500,Q$2,$B$3:$B3500))</f>
        <v/>
      </c>
      <c r="R3500" s="0" t="str">
        <f aca="false">IF(ISBLANK(A3500),"",SUMIF($A$3:$A3500,R$2,$B$3:$B3500))</f>
        <v/>
      </c>
      <c r="T3500" s="9" t="str">
        <f aca="false">IF(ISBLANK(A3500),"",IF($A3500=T$2,$C3500,T3499))</f>
        <v/>
      </c>
      <c r="U3500" s="9" t="str">
        <f aca="false">IF(ISBLANK(A3500),"",IF($A3500=U$2,$C3500,U3499))</f>
        <v/>
      </c>
      <c r="V3500" s="9" t="str">
        <f aca="false">IF(ISBLANK(A3500),"",IF($A3500=V$2,$C3500,V3499))</f>
        <v/>
      </c>
      <c r="W3500" s="9" t="str">
        <f aca="false">IF(ISBLANK(A3500),"",IF($A3500=W$2,$C3500,W3499))</f>
        <v/>
      </c>
    </row>
    <row r="3501" customFormat="false" ht="14.1" hidden="false" customHeight="false" outlineLevel="0" collapsed="false">
      <c r="H3501" s="8" t="n">
        <f aca="false">IF(ISBLANK(D3501),,LEFT(D3501,LEN(D3501)-6)*1)</f>
        <v>0</v>
      </c>
      <c r="I3501" s="9" t="str">
        <f aca="false">IF(ISBLANK(A3501),"",-B3501*C3501)</f>
        <v/>
      </c>
      <c r="J3501" s="9" t="str">
        <f aca="false">IF(ISBLANK(A3501),"",-SUM(I$3:I3501))</f>
        <v/>
      </c>
      <c r="K3501" s="9" t="str">
        <f aca="false">IF(ISBLANK(A3501),"",SUMPRODUCT(O3501:R3501,T3501:W3501)-J3501)</f>
        <v/>
      </c>
      <c r="L3501" s="5" t="str">
        <f aca="false">IF(ISBLANK(A3501),"",K3501/$M$1)</f>
        <v/>
      </c>
      <c r="M3501" s="5" t="str">
        <f aca="false">IF(ISBLANK(A3501),"",K3501/($M$1+SUM(K$3:K3500)))</f>
        <v/>
      </c>
      <c r="N3501" s="0" t="str">
        <f aca="false">IF(ISBLANK(A3501),"",IF(H3502=0,NETWORKDAYS($H$3,H3501,holiday!$B$2:$B$10),IF(DAY(H3501)&lt;DAY(H3502),NETWORKDAYS($H$3,H3501,holiday!$B$2:$B$10),0)))</f>
        <v/>
      </c>
      <c r="O3501" s="0" t="str">
        <f aca="false">IF(ISBLANK(A3501),"",SUMIF($A$3:$A3501,O$2,$B$3:$B3501))</f>
        <v/>
      </c>
      <c r="P3501" s="0" t="str">
        <f aca="false">IF(ISBLANK(A3501),"",SUMIF($A$3:$A3501,P$2,$B$3:$B3501))</f>
        <v/>
      </c>
      <c r="Q3501" s="0" t="str">
        <f aca="false">IF(ISBLANK(A3501),"",SUMIF($A$3:$A3501,Q$2,$B$3:$B3501))</f>
        <v/>
      </c>
      <c r="R3501" s="0" t="str">
        <f aca="false">IF(ISBLANK(A3501),"",SUMIF($A$3:$A3501,R$2,$B$3:$B3501))</f>
        <v/>
      </c>
      <c r="T3501" s="9" t="str">
        <f aca="false">IF(ISBLANK(A3501),"",IF($A3501=T$2,$C3501,T3500))</f>
        <v/>
      </c>
      <c r="U3501" s="9" t="str">
        <f aca="false">IF(ISBLANK(A3501),"",IF($A3501=U$2,$C3501,U3500))</f>
        <v/>
      </c>
      <c r="V3501" s="9" t="str">
        <f aca="false">IF(ISBLANK(A3501),"",IF($A3501=V$2,$C3501,V3500))</f>
        <v/>
      </c>
      <c r="W3501" s="9" t="str">
        <f aca="false">IF(ISBLANK(A3501),"",IF($A3501=W$2,$C3501,W3500))</f>
        <v/>
      </c>
    </row>
    <row r="3502" customFormat="false" ht="14.1" hidden="false" customHeight="false" outlineLevel="0" collapsed="false">
      <c r="H3502" s="8" t="n">
        <f aca="false">IF(ISBLANK(D3502),,LEFT(D3502,LEN(D3502)-6)*1)</f>
        <v>0</v>
      </c>
      <c r="I3502" s="9" t="str">
        <f aca="false">IF(ISBLANK(A3502),"",-B3502*C3502)</f>
        <v/>
      </c>
      <c r="J3502" s="9" t="str">
        <f aca="false">IF(ISBLANK(A3502),"",-SUM(I$3:I3502))</f>
        <v/>
      </c>
      <c r="K3502" s="9" t="str">
        <f aca="false">IF(ISBLANK(A3502),"",SUMPRODUCT(O3502:R3502,T3502:W3502)-J3502)</f>
        <v/>
      </c>
      <c r="L3502" s="5" t="str">
        <f aca="false">IF(ISBLANK(A3502),"",K3502/$M$1)</f>
        <v/>
      </c>
      <c r="M3502" s="5" t="str">
        <f aca="false">IF(ISBLANK(A3502),"",K3502/($M$1+SUM(K$3:K3501)))</f>
        <v/>
      </c>
      <c r="N3502" s="0" t="str">
        <f aca="false">IF(ISBLANK(A3502),"",IF(H3503=0,NETWORKDAYS($H$3,H3502,holiday!$B$2:$B$10),IF(DAY(H3502)&lt;DAY(H3503),NETWORKDAYS($H$3,H3502,holiday!$B$2:$B$10),0)))</f>
        <v/>
      </c>
      <c r="O3502" s="0" t="str">
        <f aca="false">IF(ISBLANK(A3502),"",SUMIF($A$3:$A3502,O$2,$B$3:$B3502))</f>
        <v/>
      </c>
      <c r="P3502" s="0" t="str">
        <f aca="false">IF(ISBLANK(A3502),"",SUMIF($A$3:$A3502,P$2,$B$3:$B3502))</f>
        <v/>
      </c>
      <c r="Q3502" s="0" t="str">
        <f aca="false">IF(ISBLANK(A3502),"",SUMIF($A$3:$A3502,Q$2,$B$3:$B3502))</f>
        <v/>
      </c>
      <c r="R3502" s="0" t="str">
        <f aca="false">IF(ISBLANK(A3502),"",SUMIF($A$3:$A3502,R$2,$B$3:$B3502))</f>
        <v/>
      </c>
      <c r="T3502" s="9" t="str">
        <f aca="false">IF(ISBLANK(A3502),"",IF($A3502=T$2,$C3502,T3501))</f>
        <v/>
      </c>
      <c r="U3502" s="9" t="str">
        <f aca="false">IF(ISBLANK(A3502),"",IF($A3502=U$2,$C3502,U3501))</f>
        <v/>
      </c>
      <c r="V3502" s="9" t="str">
        <f aca="false">IF(ISBLANK(A3502),"",IF($A3502=V$2,$C3502,V3501))</f>
        <v/>
      </c>
      <c r="W3502" s="9" t="str">
        <f aca="false">IF(ISBLANK(A3502),"",IF($A3502=W$2,$C3502,W3501))</f>
        <v/>
      </c>
    </row>
    <row r="3503" customFormat="false" ht="14.1" hidden="false" customHeight="false" outlineLevel="0" collapsed="false">
      <c r="H3503" s="8" t="n">
        <f aca="false">IF(ISBLANK(D3503),,LEFT(D3503,LEN(D3503)-6)*1)</f>
        <v>0</v>
      </c>
      <c r="I3503" s="9" t="str">
        <f aca="false">IF(ISBLANK(A3503),"",-B3503*C3503)</f>
        <v/>
      </c>
      <c r="J3503" s="9" t="str">
        <f aca="false">IF(ISBLANK(A3503),"",-SUM(I$3:I3503))</f>
        <v/>
      </c>
      <c r="K3503" s="9" t="str">
        <f aca="false">IF(ISBLANK(A3503),"",SUMPRODUCT(O3503:R3503,T3503:W3503)-J3503)</f>
        <v/>
      </c>
      <c r="L3503" s="5" t="str">
        <f aca="false">IF(ISBLANK(A3503),"",K3503/$M$1)</f>
        <v/>
      </c>
      <c r="M3503" s="5" t="str">
        <f aca="false">IF(ISBLANK(A3503),"",K3503/($M$1+SUM(K$3:K3502)))</f>
        <v/>
      </c>
      <c r="N3503" s="0" t="str">
        <f aca="false">IF(ISBLANK(A3503),"",IF(H3504=0,NETWORKDAYS($H$3,H3503,holiday!$B$2:$B$10),IF(DAY(H3503)&lt;DAY(H3504),NETWORKDAYS($H$3,H3503,holiday!$B$2:$B$10),0)))</f>
        <v/>
      </c>
      <c r="O3503" s="0" t="str">
        <f aca="false">IF(ISBLANK(A3503),"",SUMIF($A$3:$A3503,O$2,$B$3:$B3503))</f>
        <v/>
      </c>
      <c r="P3503" s="0" t="str">
        <f aca="false">IF(ISBLANK(A3503),"",SUMIF($A$3:$A3503,P$2,$B$3:$B3503))</f>
        <v/>
      </c>
      <c r="Q3503" s="0" t="str">
        <f aca="false">IF(ISBLANK(A3503),"",SUMIF($A$3:$A3503,Q$2,$B$3:$B3503))</f>
        <v/>
      </c>
      <c r="R3503" s="0" t="str">
        <f aca="false">IF(ISBLANK(A3503),"",SUMIF($A$3:$A3503,R$2,$B$3:$B3503))</f>
        <v/>
      </c>
      <c r="T3503" s="9" t="str">
        <f aca="false">IF(ISBLANK(A3503),"",IF($A3503=T$2,$C3503,T3502))</f>
        <v/>
      </c>
      <c r="U3503" s="9" t="str">
        <f aca="false">IF(ISBLANK(A3503),"",IF($A3503=U$2,$C3503,U3502))</f>
        <v/>
      </c>
      <c r="V3503" s="9" t="str">
        <f aca="false">IF(ISBLANK(A3503),"",IF($A3503=V$2,$C3503,V3502))</f>
        <v/>
      </c>
      <c r="W3503" s="9" t="str">
        <f aca="false">IF(ISBLANK(A3503),"",IF($A3503=W$2,$C3503,W3502))</f>
        <v/>
      </c>
    </row>
    <row r="3504" customFormat="false" ht="14.1" hidden="false" customHeight="false" outlineLevel="0" collapsed="false">
      <c r="H3504" s="8" t="n">
        <f aca="false">IF(ISBLANK(D3504),,LEFT(D3504,LEN(D3504)-6)*1)</f>
        <v>0</v>
      </c>
      <c r="I3504" s="9" t="str">
        <f aca="false">IF(ISBLANK(A3504),"",-B3504*C3504)</f>
        <v/>
      </c>
      <c r="J3504" s="9" t="str">
        <f aca="false">IF(ISBLANK(A3504),"",-SUM(I$3:I3504))</f>
        <v/>
      </c>
      <c r="K3504" s="9" t="str">
        <f aca="false">IF(ISBLANK(A3504),"",SUMPRODUCT(O3504:R3504,T3504:W3504)-J3504)</f>
        <v/>
      </c>
      <c r="L3504" s="5" t="str">
        <f aca="false">IF(ISBLANK(A3504),"",K3504/$M$1)</f>
        <v/>
      </c>
      <c r="M3504" s="5" t="str">
        <f aca="false">IF(ISBLANK(A3504),"",K3504/($M$1+SUM(K$3:K3503)))</f>
        <v/>
      </c>
      <c r="N3504" s="0" t="str">
        <f aca="false">IF(ISBLANK(A3504),"",IF(H3505=0,NETWORKDAYS($H$3,H3504,holiday!$B$2:$B$10),IF(DAY(H3504)&lt;DAY(H3505),NETWORKDAYS($H$3,H3504,holiday!$B$2:$B$10),0)))</f>
        <v/>
      </c>
      <c r="O3504" s="0" t="str">
        <f aca="false">IF(ISBLANK(A3504),"",SUMIF($A$3:$A3504,O$2,$B$3:$B3504))</f>
        <v/>
      </c>
      <c r="P3504" s="0" t="str">
        <f aca="false">IF(ISBLANK(A3504),"",SUMIF($A$3:$A3504,P$2,$B$3:$B3504))</f>
        <v/>
      </c>
      <c r="Q3504" s="0" t="str">
        <f aca="false">IF(ISBLANK(A3504),"",SUMIF($A$3:$A3504,Q$2,$B$3:$B3504))</f>
        <v/>
      </c>
      <c r="R3504" s="0" t="str">
        <f aca="false">IF(ISBLANK(A3504),"",SUMIF($A$3:$A3504,R$2,$B$3:$B3504))</f>
        <v/>
      </c>
      <c r="T3504" s="9" t="str">
        <f aca="false">IF(ISBLANK(A3504),"",IF($A3504=T$2,$C3504,T3503))</f>
        <v/>
      </c>
      <c r="U3504" s="9" t="str">
        <f aca="false">IF(ISBLANK(A3504),"",IF($A3504=U$2,$C3504,U3503))</f>
        <v/>
      </c>
      <c r="V3504" s="9" t="str">
        <f aca="false">IF(ISBLANK(A3504),"",IF($A3504=V$2,$C3504,V3503))</f>
        <v/>
      </c>
      <c r="W3504" s="9" t="str">
        <f aca="false">IF(ISBLANK(A3504),"",IF($A3504=W$2,$C3504,W3503))</f>
        <v/>
      </c>
    </row>
    <row r="3505" customFormat="false" ht="14.1" hidden="false" customHeight="false" outlineLevel="0" collapsed="false">
      <c r="H3505" s="8" t="n">
        <f aca="false">IF(ISBLANK(D3505),,LEFT(D3505,LEN(D3505)-6)*1)</f>
        <v>0</v>
      </c>
      <c r="I3505" s="9" t="str">
        <f aca="false">IF(ISBLANK(A3505),"",-B3505*C3505)</f>
        <v/>
      </c>
      <c r="J3505" s="9" t="str">
        <f aca="false">IF(ISBLANK(A3505),"",-SUM(I$3:I3505))</f>
        <v/>
      </c>
      <c r="K3505" s="9" t="str">
        <f aca="false">IF(ISBLANK(A3505),"",SUMPRODUCT(O3505:R3505,T3505:W3505)-J3505)</f>
        <v/>
      </c>
      <c r="L3505" s="5" t="str">
        <f aca="false">IF(ISBLANK(A3505),"",K3505/$M$1)</f>
        <v/>
      </c>
      <c r="M3505" s="5" t="str">
        <f aca="false">IF(ISBLANK(A3505),"",K3505/($M$1+SUM(K$3:K3504)))</f>
        <v/>
      </c>
      <c r="N3505" s="0" t="str">
        <f aca="false">IF(ISBLANK(A3505),"",IF(H3506=0,NETWORKDAYS($H$3,H3505,holiday!$B$2:$B$10),IF(DAY(H3505)&lt;DAY(H3506),NETWORKDAYS($H$3,H3505,holiday!$B$2:$B$10),0)))</f>
        <v/>
      </c>
      <c r="O3505" s="0" t="str">
        <f aca="false">IF(ISBLANK(A3505),"",SUMIF($A$3:$A3505,O$2,$B$3:$B3505))</f>
        <v/>
      </c>
      <c r="P3505" s="0" t="str">
        <f aca="false">IF(ISBLANK(A3505),"",SUMIF($A$3:$A3505,P$2,$B$3:$B3505))</f>
        <v/>
      </c>
      <c r="Q3505" s="0" t="str">
        <f aca="false">IF(ISBLANK(A3505),"",SUMIF($A$3:$A3505,Q$2,$B$3:$B3505))</f>
        <v/>
      </c>
      <c r="R3505" s="0" t="str">
        <f aca="false">IF(ISBLANK(A3505),"",SUMIF($A$3:$A3505,R$2,$B$3:$B3505))</f>
        <v/>
      </c>
      <c r="T3505" s="9" t="str">
        <f aca="false">IF(ISBLANK(A3505),"",IF($A3505=T$2,$C3505,T3504))</f>
        <v/>
      </c>
      <c r="U3505" s="9" t="str">
        <f aca="false">IF(ISBLANK(A3505),"",IF($A3505=U$2,$C3505,U3504))</f>
        <v/>
      </c>
      <c r="V3505" s="9" t="str">
        <f aca="false">IF(ISBLANK(A3505),"",IF($A3505=V$2,$C3505,V3504))</f>
        <v/>
      </c>
      <c r="W3505" s="9" t="str">
        <f aca="false">IF(ISBLANK(A3505),"",IF($A3505=W$2,$C3505,W3504))</f>
        <v/>
      </c>
    </row>
    <row r="3506" customFormat="false" ht="14.1" hidden="false" customHeight="false" outlineLevel="0" collapsed="false">
      <c r="H3506" s="8" t="n">
        <f aca="false">IF(ISBLANK(D3506),,LEFT(D3506,LEN(D3506)-6)*1)</f>
        <v>0</v>
      </c>
      <c r="I3506" s="9" t="str">
        <f aca="false">IF(ISBLANK(A3506),"",-B3506*C3506)</f>
        <v/>
      </c>
      <c r="J3506" s="9" t="str">
        <f aca="false">IF(ISBLANK(A3506),"",-SUM(I$3:I3506))</f>
        <v/>
      </c>
      <c r="K3506" s="9" t="str">
        <f aca="false">IF(ISBLANK(A3506),"",SUMPRODUCT(O3506:R3506,T3506:W3506)-J3506)</f>
        <v/>
      </c>
      <c r="L3506" s="5" t="str">
        <f aca="false">IF(ISBLANK(A3506),"",K3506/$M$1)</f>
        <v/>
      </c>
      <c r="M3506" s="5" t="str">
        <f aca="false">IF(ISBLANK(A3506),"",K3506/($M$1+SUM(K$3:K3505)))</f>
        <v/>
      </c>
      <c r="N3506" s="0" t="str">
        <f aca="false">IF(ISBLANK(A3506),"",IF(H3507=0,NETWORKDAYS($H$3,H3506,holiday!$B$2:$B$10),IF(DAY(H3506)&lt;DAY(H3507),NETWORKDAYS($H$3,H3506,holiday!$B$2:$B$10),0)))</f>
        <v/>
      </c>
      <c r="O3506" s="0" t="str">
        <f aca="false">IF(ISBLANK(A3506),"",SUMIF($A$3:$A3506,O$2,$B$3:$B3506))</f>
        <v/>
      </c>
      <c r="P3506" s="0" t="str">
        <f aca="false">IF(ISBLANK(A3506),"",SUMIF($A$3:$A3506,P$2,$B$3:$B3506))</f>
        <v/>
      </c>
      <c r="Q3506" s="0" t="str">
        <f aca="false">IF(ISBLANK(A3506),"",SUMIF($A$3:$A3506,Q$2,$B$3:$B3506))</f>
        <v/>
      </c>
      <c r="R3506" s="0" t="str">
        <f aca="false">IF(ISBLANK(A3506),"",SUMIF($A$3:$A3506,R$2,$B$3:$B3506))</f>
        <v/>
      </c>
      <c r="T3506" s="9" t="str">
        <f aca="false">IF(ISBLANK(A3506),"",IF($A3506=T$2,$C3506,T3505))</f>
        <v/>
      </c>
      <c r="U3506" s="9" t="str">
        <f aca="false">IF(ISBLANK(A3506),"",IF($A3506=U$2,$C3506,U3505))</f>
        <v/>
      </c>
      <c r="V3506" s="9" t="str">
        <f aca="false">IF(ISBLANK(A3506),"",IF($A3506=V$2,$C3506,V3505))</f>
        <v/>
      </c>
      <c r="W3506" s="9" t="str">
        <f aca="false">IF(ISBLANK(A3506),"",IF($A3506=W$2,$C3506,W3505))</f>
        <v/>
      </c>
    </row>
    <row r="3507" customFormat="false" ht="14.1" hidden="false" customHeight="false" outlineLevel="0" collapsed="false">
      <c r="H3507" s="8" t="n">
        <f aca="false">IF(ISBLANK(D3507),,LEFT(D3507,LEN(D3507)-6)*1)</f>
        <v>0</v>
      </c>
      <c r="I3507" s="9" t="str">
        <f aca="false">IF(ISBLANK(A3507),"",-B3507*C3507)</f>
        <v/>
      </c>
      <c r="J3507" s="9" t="str">
        <f aca="false">IF(ISBLANK(A3507),"",-SUM(I$3:I3507))</f>
        <v/>
      </c>
      <c r="K3507" s="9" t="str">
        <f aca="false">IF(ISBLANK(A3507),"",SUMPRODUCT(O3507:R3507,T3507:W3507)-J3507)</f>
        <v/>
      </c>
      <c r="L3507" s="5" t="str">
        <f aca="false">IF(ISBLANK(A3507),"",K3507/$M$1)</f>
        <v/>
      </c>
      <c r="M3507" s="5" t="str">
        <f aca="false">IF(ISBLANK(A3507),"",K3507/($M$1+SUM(K$3:K3506)))</f>
        <v/>
      </c>
      <c r="N3507" s="0" t="str">
        <f aca="false">IF(ISBLANK(A3507),"",IF(H3508=0,NETWORKDAYS($H$3,H3507,holiday!$B$2:$B$10),IF(DAY(H3507)&lt;DAY(H3508),NETWORKDAYS($H$3,H3507,holiday!$B$2:$B$10),0)))</f>
        <v/>
      </c>
      <c r="O3507" s="0" t="str">
        <f aca="false">IF(ISBLANK(A3507),"",SUMIF($A$3:$A3507,O$2,$B$3:$B3507))</f>
        <v/>
      </c>
      <c r="P3507" s="0" t="str">
        <f aca="false">IF(ISBLANK(A3507),"",SUMIF($A$3:$A3507,P$2,$B$3:$B3507))</f>
        <v/>
      </c>
      <c r="Q3507" s="0" t="str">
        <f aca="false">IF(ISBLANK(A3507),"",SUMIF($A$3:$A3507,Q$2,$B$3:$B3507))</f>
        <v/>
      </c>
      <c r="R3507" s="0" t="str">
        <f aca="false">IF(ISBLANK(A3507),"",SUMIF($A$3:$A3507,R$2,$B$3:$B3507))</f>
        <v/>
      </c>
      <c r="T3507" s="9" t="str">
        <f aca="false">IF(ISBLANK(A3507),"",IF($A3507=T$2,$C3507,T3506))</f>
        <v/>
      </c>
      <c r="U3507" s="9" t="str">
        <f aca="false">IF(ISBLANK(A3507),"",IF($A3507=U$2,$C3507,U3506))</f>
        <v/>
      </c>
      <c r="V3507" s="9" t="str">
        <f aca="false">IF(ISBLANK(A3507),"",IF($A3507=V$2,$C3507,V3506))</f>
        <v/>
      </c>
      <c r="W3507" s="9" t="str">
        <f aca="false">IF(ISBLANK(A3507),"",IF($A3507=W$2,$C3507,W3506))</f>
        <v/>
      </c>
    </row>
    <row r="3508" customFormat="false" ht="14.1" hidden="false" customHeight="false" outlineLevel="0" collapsed="false">
      <c r="H3508" s="8" t="n">
        <f aca="false">IF(ISBLANK(D3508),,LEFT(D3508,LEN(D3508)-6)*1)</f>
        <v>0</v>
      </c>
      <c r="I3508" s="9" t="str">
        <f aca="false">IF(ISBLANK(A3508),"",-B3508*C3508)</f>
        <v/>
      </c>
      <c r="J3508" s="9" t="str">
        <f aca="false">IF(ISBLANK(A3508),"",-SUM(I$3:I3508))</f>
        <v/>
      </c>
      <c r="K3508" s="9" t="str">
        <f aca="false">IF(ISBLANK(A3508),"",SUMPRODUCT(O3508:R3508,T3508:W3508)-J3508)</f>
        <v/>
      </c>
      <c r="L3508" s="5" t="str">
        <f aca="false">IF(ISBLANK(A3508),"",K3508/$M$1)</f>
        <v/>
      </c>
      <c r="M3508" s="5" t="str">
        <f aca="false">IF(ISBLANK(A3508),"",K3508/($M$1+SUM(K$3:K3507)))</f>
        <v/>
      </c>
      <c r="N3508" s="0" t="str">
        <f aca="false">IF(ISBLANK(A3508),"",IF(H3509=0,NETWORKDAYS($H$3,H3508,holiday!$B$2:$B$10),IF(DAY(H3508)&lt;DAY(H3509),NETWORKDAYS($H$3,H3508,holiday!$B$2:$B$10),0)))</f>
        <v/>
      </c>
      <c r="O3508" s="0" t="str">
        <f aca="false">IF(ISBLANK(A3508),"",SUMIF($A$3:$A3508,O$2,$B$3:$B3508))</f>
        <v/>
      </c>
      <c r="P3508" s="0" t="str">
        <f aca="false">IF(ISBLANK(A3508),"",SUMIF($A$3:$A3508,P$2,$B$3:$B3508))</f>
        <v/>
      </c>
      <c r="Q3508" s="0" t="str">
        <f aca="false">IF(ISBLANK(A3508),"",SUMIF($A$3:$A3508,Q$2,$B$3:$B3508))</f>
        <v/>
      </c>
      <c r="R3508" s="0" t="str">
        <f aca="false">IF(ISBLANK(A3508),"",SUMIF($A$3:$A3508,R$2,$B$3:$B3508))</f>
        <v/>
      </c>
      <c r="T3508" s="9" t="str">
        <f aca="false">IF(ISBLANK(A3508),"",IF($A3508=T$2,$C3508,T3507))</f>
        <v/>
      </c>
      <c r="U3508" s="9" t="str">
        <f aca="false">IF(ISBLANK(A3508),"",IF($A3508=U$2,$C3508,U3507))</f>
        <v/>
      </c>
      <c r="V3508" s="9" t="str">
        <f aca="false">IF(ISBLANK(A3508),"",IF($A3508=V$2,$C3508,V3507))</f>
        <v/>
      </c>
      <c r="W3508" s="9" t="str">
        <f aca="false">IF(ISBLANK(A3508),"",IF($A3508=W$2,$C3508,W3507))</f>
        <v/>
      </c>
    </row>
    <row r="3509" customFormat="false" ht="14.1" hidden="false" customHeight="false" outlineLevel="0" collapsed="false">
      <c r="H3509" s="8" t="n">
        <f aca="false">IF(ISBLANK(D3509),,LEFT(D3509,LEN(D3509)-6)*1)</f>
        <v>0</v>
      </c>
      <c r="I3509" s="9" t="str">
        <f aca="false">IF(ISBLANK(A3509),"",-B3509*C3509)</f>
        <v/>
      </c>
      <c r="J3509" s="9" t="str">
        <f aca="false">IF(ISBLANK(A3509),"",-SUM(I$3:I3509))</f>
        <v/>
      </c>
      <c r="K3509" s="9" t="str">
        <f aca="false">IF(ISBLANK(A3509),"",SUMPRODUCT(O3509:R3509,T3509:W3509)-J3509)</f>
        <v/>
      </c>
      <c r="L3509" s="5" t="str">
        <f aca="false">IF(ISBLANK(A3509),"",K3509/$M$1)</f>
        <v/>
      </c>
      <c r="M3509" s="5" t="str">
        <f aca="false">IF(ISBLANK(A3509),"",K3509/($M$1+SUM(K$3:K3508)))</f>
        <v/>
      </c>
      <c r="N3509" s="0" t="str">
        <f aca="false">IF(ISBLANK(A3509),"",IF(H3510=0,NETWORKDAYS($H$3,H3509,holiday!$B$2:$B$10),IF(DAY(H3509)&lt;DAY(H3510),NETWORKDAYS($H$3,H3509,holiday!$B$2:$B$10),0)))</f>
        <v/>
      </c>
      <c r="O3509" s="0" t="str">
        <f aca="false">IF(ISBLANK(A3509),"",SUMIF($A$3:$A3509,O$2,$B$3:$B3509))</f>
        <v/>
      </c>
      <c r="P3509" s="0" t="str">
        <f aca="false">IF(ISBLANK(A3509),"",SUMIF($A$3:$A3509,P$2,$B$3:$B3509))</f>
        <v/>
      </c>
      <c r="Q3509" s="0" t="str">
        <f aca="false">IF(ISBLANK(A3509),"",SUMIF($A$3:$A3509,Q$2,$B$3:$B3509))</f>
        <v/>
      </c>
      <c r="R3509" s="0" t="str">
        <f aca="false">IF(ISBLANK(A3509),"",SUMIF($A$3:$A3509,R$2,$B$3:$B3509))</f>
        <v/>
      </c>
      <c r="T3509" s="9" t="str">
        <f aca="false">IF(ISBLANK(A3509),"",IF($A3509=T$2,$C3509,T3508))</f>
        <v/>
      </c>
      <c r="U3509" s="9" t="str">
        <f aca="false">IF(ISBLANK(A3509),"",IF($A3509=U$2,$C3509,U3508))</f>
        <v/>
      </c>
      <c r="V3509" s="9" t="str">
        <f aca="false">IF(ISBLANK(A3509),"",IF($A3509=V$2,$C3509,V3508))</f>
        <v/>
      </c>
      <c r="W3509" s="9" t="str">
        <f aca="false">IF(ISBLANK(A3509),"",IF($A3509=W$2,$C3509,W3508))</f>
        <v/>
      </c>
    </row>
    <row r="3510" customFormat="false" ht="14.1" hidden="false" customHeight="false" outlineLevel="0" collapsed="false">
      <c r="H3510" s="8" t="n">
        <f aca="false">IF(ISBLANK(D3510),,LEFT(D3510,LEN(D3510)-6)*1)</f>
        <v>0</v>
      </c>
      <c r="I3510" s="9" t="str">
        <f aca="false">IF(ISBLANK(A3510),"",-B3510*C3510)</f>
        <v/>
      </c>
      <c r="J3510" s="9" t="str">
        <f aca="false">IF(ISBLANK(A3510),"",-SUM(I$3:I3510))</f>
        <v/>
      </c>
      <c r="K3510" s="9" t="str">
        <f aca="false">IF(ISBLANK(A3510),"",SUMPRODUCT(O3510:R3510,T3510:W3510)-J3510)</f>
        <v/>
      </c>
      <c r="L3510" s="5" t="str">
        <f aca="false">IF(ISBLANK(A3510),"",K3510/$M$1)</f>
        <v/>
      </c>
      <c r="M3510" s="5" t="str">
        <f aca="false">IF(ISBLANK(A3510),"",K3510/($M$1+SUM(K$3:K3509)))</f>
        <v/>
      </c>
      <c r="N3510" s="0" t="str">
        <f aca="false">IF(ISBLANK(A3510),"",IF(H3511=0,NETWORKDAYS($H$3,H3510,holiday!$B$2:$B$10),IF(DAY(H3510)&lt;DAY(H3511),NETWORKDAYS($H$3,H3510,holiday!$B$2:$B$10),0)))</f>
        <v/>
      </c>
      <c r="O3510" s="0" t="str">
        <f aca="false">IF(ISBLANK(A3510),"",SUMIF($A$3:$A3510,O$2,$B$3:$B3510))</f>
        <v/>
      </c>
      <c r="P3510" s="0" t="str">
        <f aca="false">IF(ISBLANK(A3510),"",SUMIF($A$3:$A3510,P$2,$B$3:$B3510))</f>
        <v/>
      </c>
      <c r="Q3510" s="0" t="str">
        <f aca="false">IF(ISBLANK(A3510),"",SUMIF($A$3:$A3510,Q$2,$B$3:$B3510))</f>
        <v/>
      </c>
      <c r="R3510" s="0" t="str">
        <f aca="false">IF(ISBLANK(A3510),"",SUMIF($A$3:$A3510,R$2,$B$3:$B3510))</f>
        <v/>
      </c>
      <c r="T3510" s="9" t="str">
        <f aca="false">IF(ISBLANK(A3510),"",IF($A3510=T$2,$C3510,T3509))</f>
        <v/>
      </c>
      <c r="U3510" s="9" t="str">
        <f aca="false">IF(ISBLANK(A3510),"",IF($A3510=U$2,$C3510,U3509))</f>
        <v/>
      </c>
      <c r="V3510" s="9" t="str">
        <f aca="false">IF(ISBLANK(A3510),"",IF($A3510=V$2,$C3510,V3509))</f>
        <v/>
      </c>
      <c r="W3510" s="9" t="str">
        <f aca="false">IF(ISBLANK(A3510),"",IF($A3510=W$2,$C3510,W3509))</f>
        <v/>
      </c>
    </row>
    <row r="3511" customFormat="false" ht="14.1" hidden="false" customHeight="false" outlineLevel="0" collapsed="false">
      <c r="H3511" s="8" t="n">
        <f aca="false">IF(ISBLANK(D3511),,LEFT(D3511,LEN(D3511)-6)*1)</f>
        <v>0</v>
      </c>
      <c r="I3511" s="9" t="str">
        <f aca="false">IF(ISBLANK(A3511),"",-B3511*C3511)</f>
        <v/>
      </c>
      <c r="J3511" s="9" t="str">
        <f aca="false">IF(ISBLANK(A3511),"",-SUM(I$3:I3511))</f>
        <v/>
      </c>
      <c r="K3511" s="9" t="str">
        <f aca="false">IF(ISBLANK(A3511),"",SUMPRODUCT(O3511:R3511,T3511:W3511)-J3511)</f>
        <v/>
      </c>
      <c r="L3511" s="5" t="str">
        <f aca="false">IF(ISBLANK(A3511),"",K3511/$M$1)</f>
        <v/>
      </c>
      <c r="M3511" s="5" t="str">
        <f aca="false">IF(ISBLANK(A3511),"",K3511/($M$1+SUM(K$3:K3510)))</f>
        <v/>
      </c>
      <c r="N3511" s="0" t="str">
        <f aca="false">IF(ISBLANK(A3511),"",IF(H3512=0,NETWORKDAYS($H$3,H3511,holiday!$B$2:$B$10),IF(DAY(H3511)&lt;DAY(H3512),NETWORKDAYS($H$3,H3511,holiday!$B$2:$B$10),0)))</f>
        <v/>
      </c>
      <c r="O3511" s="0" t="str">
        <f aca="false">IF(ISBLANK(A3511),"",SUMIF($A$3:$A3511,O$2,$B$3:$B3511))</f>
        <v/>
      </c>
      <c r="P3511" s="0" t="str">
        <f aca="false">IF(ISBLANK(A3511),"",SUMIF($A$3:$A3511,P$2,$B$3:$B3511))</f>
        <v/>
      </c>
      <c r="Q3511" s="0" t="str">
        <f aca="false">IF(ISBLANK(A3511),"",SUMIF($A$3:$A3511,Q$2,$B$3:$B3511))</f>
        <v/>
      </c>
      <c r="R3511" s="0" t="str">
        <f aca="false">IF(ISBLANK(A3511),"",SUMIF($A$3:$A3511,R$2,$B$3:$B3511))</f>
        <v/>
      </c>
      <c r="T3511" s="9" t="str">
        <f aca="false">IF(ISBLANK(A3511),"",IF($A3511=T$2,$C3511,T3510))</f>
        <v/>
      </c>
      <c r="U3511" s="9" t="str">
        <f aca="false">IF(ISBLANK(A3511),"",IF($A3511=U$2,$C3511,U3510))</f>
        <v/>
      </c>
      <c r="V3511" s="9" t="str">
        <f aca="false">IF(ISBLANK(A3511),"",IF($A3511=V$2,$C3511,V3510))</f>
        <v/>
      </c>
      <c r="W3511" s="9" t="str">
        <f aca="false">IF(ISBLANK(A3511),"",IF($A3511=W$2,$C3511,W3510))</f>
        <v/>
      </c>
    </row>
    <row r="3512" customFormat="false" ht="14.1" hidden="false" customHeight="false" outlineLevel="0" collapsed="false">
      <c r="H3512" s="8" t="n">
        <f aca="false">IF(ISBLANK(D3512),,LEFT(D3512,LEN(D3512)-6)*1)</f>
        <v>0</v>
      </c>
      <c r="I3512" s="9" t="str">
        <f aca="false">IF(ISBLANK(A3512),"",-B3512*C3512)</f>
        <v/>
      </c>
      <c r="J3512" s="9" t="str">
        <f aca="false">IF(ISBLANK(A3512),"",-SUM(I$3:I3512))</f>
        <v/>
      </c>
      <c r="K3512" s="9" t="str">
        <f aca="false">IF(ISBLANK(A3512),"",SUMPRODUCT(O3512:R3512,T3512:W3512)-J3512)</f>
        <v/>
      </c>
      <c r="L3512" s="5" t="str">
        <f aca="false">IF(ISBLANK(A3512),"",K3512/$M$1)</f>
        <v/>
      </c>
      <c r="M3512" s="5" t="str">
        <f aca="false">IF(ISBLANK(A3512),"",K3512/($M$1+SUM(K$3:K3511)))</f>
        <v/>
      </c>
      <c r="N3512" s="0" t="str">
        <f aca="false">IF(ISBLANK(A3512),"",IF(H3513=0,NETWORKDAYS($H$3,H3512,holiday!$B$2:$B$10),IF(DAY(H3512)&lt;DAY(H3513),NETWORKDAYS($H$3,H3512,holiday!$B$2:$B$10),0)))</f>
        <v/>
      </c>
      <c r="O3512" s="0" t="str">
        <f aca="false">IF(ISBLANK(A3512),"",SUMIF($A$3:$A3512,O$2,$B$3:$B3512))</f>
        <v/>
      </c>
      <c r="P3512" s="0" t="str">
        <f aca="false">IF(ISBLANK(A3512),"",SUMIF($A$3:$A3512,P$2,$B$3:$B3512))</f>
        <v/>
      </c>
      <c r="Q3512" s="0" t="str">
        <f aca="false">IF(ISBLANK(A3512),"",SUMIF($A$3:$A3512,Q$2,$B$3:$B3512))</f>
        <v/>
      </c>
      <c r="R3512" s="0" t="str">
        <f aca="false">IF(ISBLANK(A3512),"",SUMIF($A$3:$A3512,R$2,$B$3:$B3512))</f>
        <v/>
      </c>
      <c r="T3512" s="9" t="str">
        <f aca="false">IF(ISBLANK(A3512),"",IF($A3512=T$2,$C3512,T3511))</f>
        <v/>
      </c>
      <c r="U3512" s="9" t="str">
        <f aca="false">IF(ISBLANK(A3512),"",IF($A3512=U$2,$C3512,U3511))</f>
        <v/>
      </c>
      <c r="V3512" s="9" t="str">
        <f aca="false">IF(ISBLANK(A3512),"",IF($A3512=V$2,$C3512,V3511))</f>
        <v/>
      </c>
      <c r="W3512" s="9" t="str">
        <f aca="false">IF(ISBLANK(A3512),"",IF($A3512=W$2,$C3512,W3511))</f>
        <v/>
      </c>
    </row>
    <row r="3513" customFormat="false" ht="14.1" hidden="false" customHeight="false" outlineLevel="0" collapsed="false">
      <c r="H3513" s="8" t="n">
        <f aca="false">IF(ISBLANK(D3513),,LEFT(D3513,LEN(D3513)-6)*1)</f>
        <v>0</v>
      </c>
      <c r="I3513" s="9" t="str">
        <f aca="false">IF(ISBLANK(A3513),"",-B3513*C3513)</f>
        <v/>
      </c>
      <c r="J3513" s="9" t="str">
        <f aca="false">IF(ISBLANK(A3513),"",-SUM(I$3:I3513))</f>
        <v/>
      </c>
      <c r="K3513" s="9" t="str">
        <f aca="false">IF(ISBLANK(A3513),"",SUMPRODUCT(O3513:R3513,T3513:W3513)-J3513)</f>
        <v/>
      </c>
      <c r="L3513" s="5" t="str">
        <f aca="false">IF(ISBLANK(A3513),"",K3513/$M$1)</f>
        <v/>
      </c>
      <c r="M3513" s="5" t="str">
        <f aca="false">IF(ISBLANK(A3513),"",K3513/($M$1+SUM(K$3:K3512)))</f>
        <v/>
      </c>
      <c r="N3513" s="0" t="str">
        <f aca="false">IF(ISBLANK(A3513),"",IF(H3514=0,NETWORKDAYS($H$3,H3513,holiday!$B$2:$B$10),IF(DAY(H3513)&lt;DAY(H3514),NETWORKDAYS($H$3,H3513,holiday!$B$2:$B$10),0)))</f>
        <v/>
      </c>
      <c r="O3513" s="0" t="str">
        <f aca="false">IF(ISBLANK(A3513),"",SUMIF($A$3:$A3513,O$2,$B$3:$B3513))</f>
        <v/>
      </c>
      <c r="P3513" s="0" t="str">
        <f aca="false">IF(ISBLANK(A3513),"",SUMIF($A$3:$A3513,P$2,$B$3:$B3513))</f>
        <v/>
      </c>
      <c r="Q3513" s="0" t="str">
        <f aca="false">IF(ISBLANK(A3513),"",SUMIF($A$3:$A3513,Q$2,$B$3:$B3513))</f>
        <v/>
      </c>
      <c r="R3513" s="0" t="str">
        <f aca="false">IF(ISBLANK(A3513),"",SUMIF($A$3:$A3513,R$2,$B$3:$B3513))</f>
        <v/>
      </c>
      <c r="T3513" s="9" t="str">
        <f aca="false">IF(ISBLANK(A3513),"",IF($A3513=T$2,$C3513,T3512))</f>
        <v/>
      </c>
      <c r="U3513" s="9" t="str">
        <f aca="false">IF(ISBLANK(A3513),"",IF($A3513=U$2,$C3513,U3512))</f>
        <v/>
      </c>
      <c r="V3513" s="9" t="str">
        <f aca="false">IF(ISBLANK(A3513),"",IF($A3513=V$2,$C3513,V3512))</f>
        <v/>
      </c>
      <c r="W3513" s="9" t="str">
        <f aca="false">IF(ISBLANK(A3513),"",IF($A3513=W$2,$C3513,W3512))</f>
        <v/>
      </c>
    </row>
    <row r="3514" customFormat="false" ht="14.1" hidden="false" customHeight="false" outlineLevel="0" collapsed="false">
      <c r="H3514" s="8" t="n">
        <f aca="false">IF(ISBLANK(D3514),,LEFT(D3514,LEN(D3514)-6)*1)</f>
        <v>0</v>
      </c>
      <c r="I3514" s="9" t="str">
        <f aca="false">IF(ISBLANK(A3514),"",-B3514*C3514)</f>
        <v/>
      </c>
      <c r="J3514" s="9" t="str">
        <f aca="false">IF(ISBLANK(A3514),"",-SUM(I$3:I3514))</f>
        <v/>
      </c>
      <c r="K3514" s="9" t="str">
        <f aca="false">IF(ISBLANK(A3514),"",SUMPRODUCT(O3514:R3514,T3514:W3514)-J3514)</f>
        <v/>
      </c>
      <c r="L3514" s="5" t="str">
        <f aca="false">IF(ISBLANK(A3514),"",K3514/$M$1)</f>
        <v/>
      </c>
      <c r="M3514" s="5" t="str">
        <f aca="false">IF(ISBLANK(A3514),"",K3514/($M$1+SUM(K$3:K3513)))</f>
        <v/>
      </c>
      <c r="N3514" s="0" t="str">
        <f aca="false">IF(ISBLANK(A3514),"",IF(H3515=0,NETWORKDAYS($H$3,H3514,holiday!$B$2:$B$10),IF(DAY(H3514)&lt;DAY(H3515),NETWORKDAYS($H$3,H3514,holiday!$B$2:$B$10),0)))</f>
        <v/>
      </c>
      <c r="O3514" s="0" t="str">
        <f aca="false">IF(ISBLANK(A3514),"",SUMIF($A$3:$A3514,O$2,$B$3:$B3514))</f>
        <v/>
      </c>
      <c r="P3514" s="0" t="str">
        <f aca="false">IF(ISBLANK(A3514),"",SUMIF($A$3:$A3514,P$2,$B$3:$B3514))</f>
        <v/>
      </c>
      <c r="Q3514" s="0" t="str">
        <f aca="false">IF(ISBLANK(A3514),"",SUMIF($A$3:$A3514,Q$2,$B$3:$B3514))</f>
        <v/>
      </c>
      <c r="R3514" s="0" t="str">
        <f aca="false">IF(ISBLANK(A3514),"",SUMIF($A$3:$A3514,R$2,$B$3:$B3514))</f>
        <v/>
      </c>
      <c r="T3514" s="9" t="str">
        <f aca="false">IF(ISBLANK(A3514),"",IF($A3514=T$2,$C3514,T3513))</f>
        <v/>
      </c>
      <c r="U3514" s="9" t="str">
        <f aca="false">IF(ISBLANK(A3514),"",IF($A3514=U$2,$C3514,U3513))</f>
        <v/>
      </c>
      <c r="V3514" s="9" t="str">
        <f aca="false">IF(ISBLANK(A3514),"",IF($A3514=V$2,$C3514,V3513))</f>
        <v/>
      </c>
      <c r="W3514" s="9" t="str">
        <f aca="false">IF(ISBLANK(A3514),"",IF($A3514=W$2,$C3514,W3513))</f>
        <v/>
      </c>
    </row>
    <row r="3515" customFormat="false" ht="14.1" hidden="false" customHeight="false" outlineLevel="0" collapsed="false">
      <c r="H3515" s="8" t="n">
        <f aca="false">IF(ISBLANK(D3515),,LEFT(D3515,LEN(D3515)-6)*1)</f>
        <v>0</v>
      </c>
      <c r="I3515" s="9" t="str">
        <f aca="false">IF(ISBLANK(A3515),"",-B3515*C3515)</f>
        <v/>
      </c>
      <c r="J3515" s="9" t="str">
        <f aca="false">IF(ISBLANK(A3515),"",-SUM(I$3:I3515))</f>
        <v/>
      </c>
      <c r="K3515" s="9" t="str">
        <f aca="false">IF(ISBLANK(A3515),"",SUMPRODUCT(O3515:R3515,T3515:W3515)-J3515)</f>
        <v/>
      </c>
      <c r="L3515" s="5" t="str">
        <f aca="false">IF(ISBLANK(A3515),"",K3515/$M$1)</f>
        <v/>
      </c>
      <c r="M3515" s="5" t="str">
        <f aca="false">IF(ISBLANK(A3515),"",K3515/($M$1+SUM(K$3:K3514)))</f>
        <v/>
      </c>
      <c r="N3515" s="0" t="str">
        <f aca="false">IF(ISBLANK(A3515),"",IF(H3516=0,NETWORKDAYS($H$3,H3515,holiday!$B$2:$B$10),IF(DAY(H3515)&lt;DAY(H3516),NETWORKDAYS($H$3,H3515,holiday!$B$2:$B$10),0)))</f>
        <v/>
      </c>
      <c r="O3515" s="0" t="str">
        <f aca="false">IF(ISBLANK(A3515),"",SUMIF($A$3:$A3515,O$2,$B$3:$B3515))</f>
        <v/>
      </c>
      <c r="P3515" s="0" t="str">
        <f aca="false">IF(ISBLANK(A3515),"",SUMIF($A$3:$A3515,P$2,$B$3:$B3515))</f>
        <v/>
      </c>
      <c r="Q3515" s="0" t="str">
        <f aca="false">IF(ISBLANK(A3515),"",SUMIF($A$3:$A3515,Q$2,$B$3:$B3515))</f>
        <v/>
      </c>
      <c r="R3515" s="0" t="str">
        <f aca="false">IF(ISBLANK(A3515),"",SUMIF($A$3:$A3515,R$2,$B$3:$B3515))</f>
        <v/>
      </c>
      <c r="T3515" s="9" t="str">
        <f aca="false">IF(ISBLANK(A3515),"",IF($A3515=T$2,$C3515,T3514))</f>
        <v/>
      </c>
      <c r="U3515" s="9" t="str">
        <f aca="false">IF(ISBLANK(A3515),"",IF($A3515=U$2,$C3515,U3514))</f>
        <v/>
      </c>
      <c r="V3515" s="9" t="str">
        <f aca="false">IF(ISBLANK(A3515),"",IF($A3515=V$2,$C3515,V3514))</f>
        <v/>
      </c>
      <c r="W3515" s="9" t="str">
        <f aca="false">IF(ISBLANK(A3515),"",IF($A3515=W$2,$C3515,W3514))</f>
        <v/>
      </c>
    </row>
    <row r="3516" customFormat="false" ht="14.1" hidden="false" customHeight="false" outlineLevel="0" collapsed="false">
      <c r="H3516" s="8" t="n">
        <f aca="false">IF(ISBLANK(D3516),,LEFT(D3516,LEN(D3516)-6)*1)</f>
        <v>0</v>
      </c>
      <c r="I3516" s="9" t="str">
        <f aca="false">IF(ISBLANK(A3516),"",-B3516*C3516)</f>
        <v/>
      </c>
      <c r="J3516" s="9" t="str">
        <f aca="false">IF(ISBLANK(A3516),"",-SUM(I$3:I3516))</f>
        <v/>
      </c>
      <c r="K3516" s="9" t="str">
        <f aca="false">IF(ISBLANK(A3516),"",SUMPRODUCT(O3516:R3516,T3516:W3516)-J3516)</f>
        <v/>
      </c>
      <c r="L3516" s="5" t="str">
        <f aca="false">IF(ISBLANK(A3516),"",K3516/$M$1)</f>
        <v/>
      </c>
      <c r="M3516" s="5" t="str">
        <f aca="false">IF(ISBLANK(A3516),"",K3516/($M$1+SUM(K$3:K3515)))</f>
        <v/>
      </c>
      <c r="N3516" s="0" t="str">
        <f aca="false">IF(ISBLANK(A3516),"",IF(H3517=0,NETWORKDAYS($H$3,H3516,holiday!$B$2:$B$10),IF(DAY(H3516)&lt;DAY(H3517),NETWORKDAYS($H$3,H3516,holiday!$B$2:$B$10),0)))</f>
        <v/>
      </c>
      <c r="O3516" s="0" t="str">
        <f aca="false">IF(ISBLANK(A3516),"",SUMIF($A$3:$A3516,O$2,$B$3:$B3516))</f>
        <v/>
      </c>
      <c r="P3516" s="0" t="str">
        <f aca="false">IF(ISBLANK(A3516),"",SUMIF($A$3:$A3516,P$2,$B$3:$B3516))</f>
        <v/>
      </c>
      <c r="Q3516" s="0" t="str">
        <f aca="false">IF(ISBLANK(A3516),"",SUMIF($A$3:$A3516,Q$2,$B$3:$B3516))</f>
        <v/>
      </c>
      <c r="R3516" s="0" t="str">
        <f aca="false">IF(ISBLANK(A3516),"",SUMIF($A$3:$A3516,R$2,$B$3:$B3516))</f>
        <v/>
      </c>
      <c r="T3516" s="9" t="str">
        <f aca="false">IF(ISBLANK(A3516),"",IF($A3516=T$2,$C3516,T3515))</f>
        <v/>
      </c>
      <c r="U3516" s="9" t="str">
        <f aca="false">IF(ISBLANK(A3516),"",IF($A3516=U$2,$C3516,U3515))</f>
        <v/>
      </c>
      <c r="V3516" s="9" t="str">
        <f aca="false">IF(ISBLANK(A3516),"",IF($A3516=V$2,$C3516,V3515))</f>
        <v/>
      </c>
      <c r="W3516" s="9" t="str">
        <f aca="false">IF(ISBLANK(A3516),"",IF($A3516=W$2,$C3516,W3515))</f>
        <v/>
      </c>
    </row>
    <row r="3517" customFormat="false" ht="14.1" hidden="false" customHeight="false" outlineLevel="0" collapsed="false">
      <c r="H3517" s="8" t="n">
        <f aca="false">IF(ISBLANK(D3517),,LEFT(D3517,LEN(D3517)-6)*1)</f>
        <v>0</v>
      </c>
      <c r="I3517" s="9" t="str">
        <f aca="false">IF(ISBLANK(A3517),"",-B3517*C3517)</f>
        <v/>
      </c>
      <c r="J3517" s="9" t="str">
        <f aca="false">IF(ISBLANK(A3517),"",-SUM(I$3:I3517))</f>
        <v/>
      </c>
      <c r="K3517" s="9" t="str">
        <f aca="false">IF(ISBLANK(A3517),"",SUMPRODUCT(O3517:R3517,T3517:W3517)-J3517)</f>
        <v/>
      </c>
      <c r="L3517" s="5" t="str">
        <f aca="false">IF(ISBLANK(A3517),"",K3517/$M$1)</f>
        <v/>
      </c>
      <c r="M3517" s="5" t="str">
        <f aca="false">IF(ISBLANK(A3517),"",K3517/($M$1+SUM(K$3:K3516)))</f>
        <v/>
      </c>
      <c r="N3517" s="0" t="str">
        <f aca="false">IF(ISBLANK(A3517),"",IF(H3518=0,NETWORKDAYS($H$3,H3517,holiday!$B$2:$B$10),IF(DAY(H3517)&lt;DAY(H3518),NETWORKDAYS($H$3,H3517,holiday!$B$2:$B$10),0)))</f>
        <v/>
      </c>
      <c r="O3517" s="0" t="str">
        <f aca="false">IF(ISBLANK(A3517),"",SUMIF($A$3:$A3517,O$2,$B$3:$B3517))</f>
        <v/>
      </c>
      <c r="P3517" s="0" t="str">
        <f aca="false">IF(ISBLANK(A3517),"",SUMIF($A$3:$A3517,P$2,$B$3:$B3517))</f>
        <v/>
      </c>
      <c r="Q3517" s="0" t="str">
        <f aca="false">IF(ISBLANK(A3517),"",SUMIF($A$3:$A3517,Q$2,$B$3:$B3517))</f>
        <v/>
      </c>
      <c r="R3517" s="0" t="str">
        <f aca="false">IF(ISBLANK(A3517),"",SUMIF($A$3:$A3517,R$2,$B$3:$B3517))</f>
        <v/>
      </c>
      <c r="T3517" s="9" t="str">
        <f aca="false">IF(ISBLANK(A3517),"",IF($A3517=T$2,$C3517,T3516))</f>
        <v/>
      </c>
      <c r="U3517" s="9" t="str">
        <f aca="false">IF(ISBLANK(A3517),"",IF($A3517=U$2,$C3517,U3516))</f>
        <v/>
      </c>
      <c r="V3517" s="9" t="str">
        <f aca="false">IF(ISBLANK(A3517),"",IF($A3517=V$2,$C3517,V3516))</f>
        <v/>
      </c>
      <c r="W3517" s="9" t="str">
        <f aca="false">IF(ISBLANK(A3517),"",IF($A3517=W$2,$C3517,W3516))</f>
        <v/>
      </c>
    </row>
    <row r="3518" customFormat="false" ht="14.1" hidden="false" customHeight="false" outlineLevel="0" collapsed="false">
      <c r="H3518" s="8" t="n">
        <f aca="false">IF(ISBLANK(D3518),,LEFT(D3518,LEN(D3518)-6)*1)</f>
        <v>0</v>
      </c>
      <c r="I3518" s="9" t="str">
        <f aca="false">IF(ISBLANK(A3518),"",-B3518*C3518)</f>
        <v/>
      </c>
      <c r="J3518" s="9" t="str">
        <f aca="false">IF(ISBLANK(A3518),"",-SUM(I$3:I3518))</f>
        <v/>
      </c>
      <c r="K3518" s="9" t="str">
        <f aca="false">IF(ISBLANK(A3518),"",SUMPRODUCT(O3518:R3518,T3518:W3518)-J3518)</f>
        <v/>
      </c>
      <c r="L3518" s="5" t="str">
        <f aca="false">IF(ISBLANK(A3518),"",K3518/$M$1)</f>
        <v/>
      </c>
      <c r="M3518" s="5" t="str">
        <f aca="false">IF(ISBLANK(A3518),"",K3518/($M$1+SUM(K$3:K3517)))</f>
        <v/>
      </c>
      <c r="N3518" s="0" t="str">
        <f aca="false">IF(ISBLANK(A3518),"",IF(H3519=0,NETWORKDAYS($H$3,H3518,holiday!$B$2:$B$10),IF(DAY(H3518)&lt;DAY(H3519),NETWORKDAYS($H$3,H3518,holiday!$B$2:$B$10),0)))</f>
        <v/>
      </c>
      <c r="O3518" s="0" t="str">
        <f aca="false">IF(ISBLANK(A3518),"",SUMIF($A$3:$A3518,O$2,$B$3:$B3518))</f>
        <v/>
      </c>
      <c r="P3518" s="0" t="str">
        <f aca="false">IF(ISBLANK(A3518),"",SUMIF($A$3:$A3518,P$2,$B$3:$B3518))</f>
        <v/>
      </c>
      <c r="Q3518" s="0" t="str">
        <f aca="false">IF(ISBLANK(A3518),"",SUMIF($A$3:$A3518,Q$2,$B$3:$B3518))</f>
        <v/>
      </c>
      <c r="R3518" s="0" t="str">
        <f aca="false">IF(ISBLANK(A3518),"",SUMIF($A$3:$A3518,R$2,$B$3:$B3518))</f>
        <v/>
      </c>
      <c r="T3518" s="9" t="str">
        <f aca="false">IF(ISBLANK(A3518),"",IF($A3518=T$2,$C3518,T3517))</f>
        <v/>
      </c>
      <c r="U3518" s="9" t="str">
        <f aca="false">IF(ISBLANK(A3518),"",IF($A3518=U$2,$C3518,U3517))</f>
        <v/>
      </c>
      <c r="V3518" s="9" t="str">
        <f aca="false">IF(ISBLANK(A3518),"",IF($A3518=V$2,$C3518,V3517))</f>
        <v/>
      </c>
      <c r="W3518" s="9" t="str">
        <f aca="false">IF(ISBLANK(A3518),"",IF($A3518=W$2,$C3518,W3517))</f>
        <v/>
      </c>
    </row>
    <row r="3519" customFormat="false" ht="14.1" hidden="false" customHeight="false" outlineLevel="0" collapsed="false">
      <c r="H3519" s="8" t="n">
        <f aca="false">IF(ISBLANK(D3519),,LEFT(D3519,LEN(D3519)-6)*1)</f>
        <v>0</v>
      </c>
      <c r="I3519" s="9" t="str">
        <f aca="false">IF(ISBLANK(A3519),"",-B3519*C3519)</f>
        <v/>
      </c>
      <c r="J3519" s="9" t="str">
        <f aca="false">IF(ISBLANK(A3519),"",-SUM(I$3:I3519))</f>
        <v/>
      </c>
      <c r="K3519" s="9" t="str">
        <f aca="false">IF(ISBLANK(A3519),"",SUMPRODUCT(O3519:R3519,T3519:W3519)-J3519)</f>
        <v/>
      </c>
      <c r="L3519" s="5" t="str">
        <f aca="false">IF(ISBLANK(A3519),"",K3519/$M$1)</f>
        <v/>
      </c>
      <c r="M3519" s="5" t="str">
        <f aca="false">IF(ISBLANK(A3519),"",K3519/($M$1+SUM(K$3:K3518)))</f>
        <v/>
      </c>
      <c r="N3519" s="0" t="str">
        <f aca="false">IF(ISBLANK(A3519),"",IF(H3520=0,NETWORKDAYS($H$3,H3519,holiday!$B$2:$B$10),IF(DAY(H3519)&lt;DAY(H3520),NETWORKDAYS($H$3,H3519,holiday!$B$2:$B$10),0)))</f>
        <v/>
      </c>
      <c r="O3519" s="0" t="str">
        <f aca="false">IF(ISBLANK(A3519),"",SUMIF($A$3:$A3519,O$2,$B$3:$B3519))</f>
        <v/>
      </c>
      <c r="P3519" s="0" t="str">
        <f aca="false">IF(ISBLANK(A3519),"",SUMIF($A$3:$A3519,P$2,$B$3:$B3519))</f>
        <v/>
      </c>
      <c r="Q3519" s="0" t="str">
        <f aca="false">IF(ISBLANK(A3519),"",SUMIF($A$3:$A3519,Q$2,$B$3:$B3519))</f>
        <v/>
      </c>
      <c r="R3519" s="0" t="str">
        <f aca="false">IF(ISBLANK(A3519),"",SUMIF($A$3:$A3519,R$2,$B$3:$B3519))</f>
        <v/>
      </c>
      <c r="T3519" s="9" t="str">
        <f aca="false">IF(ISBLANK(A3519),"",IF($A3519=T$2,$C3519,T3518))</f>
        <v/>
      </c>
      <c r="U3519" s="9" t="str">
        <f aca="false">IF(ISBLANK(A3519),"",IF($A3519=U$2,$C3519,U3518))</f>
        <v/>
      </c>
      <c r="V3519" s="9" t="str">
        <f aca="false">IF(ISBLANK(A3519),"",IF($A3519=V$2,$C3519,V3518))</f>
        <v/>
      </c>
      <c r="W3519" s="9" t="str">
        <f aca="false">IF(ISBLANK(A3519),"",IF($A3519=W$2,$C3519,W3518))</f>
        <v/>
      </c>
    </row>
    <row r="3520" customFormat="false" ht="14.1" hidden="false" customHeight="false" outlineLevel="0" collapsed="false">
      <c r="H3520" s="8" t="n">
        <f aca="false">IF(ISBLANK(D3520),,LEFT(D3520,LEN(D3520)-6)*1)</f>
        <v>0</v>
      </c>
      <c r="I3520" s="9" t="str">
        <f aca="false">IF(ISBLANK(A3520),"",-B3520*C3520)</f>
        <v/>
      </c>
      <c r="J3520" s="9" t="str">
        <f aca="false">IF(ISBLANK(A3520),"",-SUM(I$3:I3520))</f>
        <v/>
      </c>
      <c r="K3520" s="9" t="str">
        <f aca="false">IF(ISBLANK(A3520),"",SUMPRODUCT(O3520:R3520,T3520:W3520)-J3520)</f>
        <v/>
      </c>
      <c r="L3520" s="5" t="str">
        <f aca="false">IF(ISBLANK(A3520),"",K3520/$M$1)</f>
        <v/>
      </c>
      <c r="M3520" s="5" t="str">
        <f aca="false">IF(ISBLANK(A3520),"",K3520/($M$1+SUM(K$3:K3519)))</f>
        <v/>
      </c>
      <c r="N3520" s="0" t="str">
        <f aca="false">IF(ISBLANK(A3520),"",IF(H3521=0,NETWORKDAYS($H$3,H3520,holiday!$B$2:$B$10),IF(DAY(H3520)&lt;DAY(H3521),NETWORKDAYS($H$3,H3520,holiday!$B$2:$B$10),0)))</f>
        <v/>
      </c>
      <c r="O3520" s="0" t="str">
        <f aca="false">IF(ISBLANK(A3520),"",SUMIF($A$3:$A3520,O$2,$B$3:$B3520))</f>
        <v/>
      </c>
      <c r="P3520" s="0" t="str">
        <f aca="false">IF(ISBLANK(A3520),"",SUMIF($A$3:$A3520,P$2,$B$3:$B3520))</f>
        <v/>
      </c>
      <c r="Q3520" s="0" t="str">
        <f aca="false">IF(ISBLANK(A3520),"",SUMIF($A$3:$A3520,Q$2,$B$3:$B3520))</f>
        <v/>
      </c>
      <c r="R3520" s="0" t="str">
        <f aca="false">IF(ISBLANK(A3520),"",SUMIF($A$3:$A3520,R$2,$B$3:$B3520))</f>
        <v/>
      </c>
      <c r="T3520" s="9" t="str">
        <f aca="false">IF(ISBLANK(A3520),"",IF($A3520=T$2,$C3520,T3519))</f>
        <v/>
      </c>
      <c r="U3520" s="9" t="str">
        <f aca="false">IF(ISBLANK(A3520),"",IF($A3520=U$2,$C3520,U3519))</f>
        <v/>
      </c>
      <c r="V3520" s="9" t="str">
        <f aca="false">IF(ISBLANK(A3520),"",IF($A3520=V$2,$C3520,V3519))</f>
        <v/>
      </c>
      <c r="W3520" s="9" t="str">
        <f aca="false">IF(ISBLANK(A3520),"",IF($A3520=W$2,$C3520,W3519))</f>
        <v/>
      </c>
    </row>
    <row r="3521" customFormat="false" ht="14.1" hidden="false" customHeight="false" outlineLevel="0" collapsed="false">
      <c r="H3521" s="8" t="n">
        <f aca="false">IF(ISBLANK(D3521),,LEFT(D3521,LEN(D3521)-6)*1)</f>
        <v>0</v>
      </c>
      <c r="I3521" s="9" t="str">
        <f aca="false">IF(ISBLANK(A3521),"",-B3521*C3521)</f>
        <v/>
      </c>
      <c r="J3521" s="9" t="str">
        <f aca="false">IF(ISBLANK(A3521),"",-SUM(I$3:I3521))</f>
        <v/>
      </c>
      <c r="K3521" s="9" t="str">
        <f aca="false">IF(ISBLANK(A3521),"",SUMPRODUCT(O3521:R3521,T3521:W3521)-J3521)</f>
        <v/>
      </c>
      <c r="L3521" s="5" t="str">
        <f aca="false">IF(ISBLANK(A3521),"",K3521/$M$1)</f>
        <v/>
      </c>
      <c r="M3521" s="5" t="str">
        <f aca="false">IF(ISBLANK(A3521),"",K3521/($M$1+SUM(K$3:K3520)))</f>
        <v/>
      </c>
      <c r="N3521" s="0" t="str">
        <f aca="false">IF(ISBLANK(A3521),"",IF(H3522=0,NETWORKDAYS($H$3,H3521,holiday!$B$2:$B$10),IF(DAY(H3521)&lt;DAY(H3522),NETWORKDAYS($H$3,H3521,holiday!$B$2:$B$10),0)))</f>
        <v/>
      </c>
      <c r="O3521" s="0" t="str">
        <f aca="false">IF(ISBLANK(A3521),"",SUMIF($A$3:$A3521,O$2,$B$3:$B3521))</f>
        <v/>
      </c>
      <c r="P3521" s="0" t="str">
        <f aca="false">IF(ISBLANK(A3521),"",SUMIF($A$3:$A3521,P$2,$B$3:$B3521))</f>
        <v/>
      </c>
      <c r="Q3521" s="0" t="str">
        <f aca="false">IF(ISBLANK(A3521),"",SUMIF($A$3:$A3521,Q$2,$B$3:$B3521))</f>
        <v/>
      </c>
      <c r="R3521" s="0" t="str">
        <f aca="false">IF(ISBLANK(A3521),"",SUMIF($A$3:$A3521,R$2,$B$3:$B3521))</f>
        <v/>
      </c>
      <c r="T3521" s="9" t="str">
        <f aca="false">IF(ISBLANK(A3521),"",IF($A3521=T$2,$C3521,T3520))</f>
        <v/>
      </c>
      <c r="U3521" s="9" t="str">
        <f aca="false">IF(ISBLANK(A3521),"",IF($A3521=U$2,$C3521,U3520))</f>
        <v/>
      </c>
      <c r="V3521" s="9" t="str">
        <f aca="false">IF(ISBLANK(A3521),"",IF($A3521=V$2,$C3521,V3520))</f>
        <v/>
      </c>
      <c r="W3521" s="9" t="str">
        <f aca="false">IF(ISBLANK(A3521),"",IF($A3521=W$2,$C3521,W3520))</f>
        <v/>
      </c>
    </row>
    <row r="3522" customFormat="false" ht="14.1" hidden="false" customHeight="false" outlineLevel="0" collapsed="false">
      <c r="H3522" s="8" t="n">
        <f aca="false">IF(ISBLANK(D3522),,LEFT(D3522,LEN(D3522)-6)*1)</f>
        <v>0</v>
      </c>
      <c r="I3522" s="9" t="str">
        <f aca="false">IF(ISBLANK(A3522),"",-B3522*C3522)</f>
        <v/>
      </c>
      <c r="J3522" s="9" t="str">
        <f aca="false">IF(ISBLANK(A3522),"",-SUM(I$3:I3522))</f>
        <v/>
      </c>
      <c r="K3522" s="9" t="str">
        <f aca="false">IF(ISBLANK(A3522),"",SUMPRODUCT(O3522:R3522,T3522:W3522)-J3522)</f>
        <v/>
      </c>
      <c r="L3522" s="5" t="str">
        <f aca="false">IF(ISBLANK(A3522),"",K3522/$M$1)</f>
        <v/>
      </c>
      <c r="M3522" s="5" t="str">
        <f aca="false">IF(ISBLANK(A3522),"",K3522/($M$1+SUM(K$3:K3521)))</f>
        <v/>
      </c>
      <c r="N3522" s="0" t="str">
        <f aca="false">IF(ISBLANK(A3522),"",IF(H3523=0,NETWORKDAYS($H$3,H3522,holiday!$B$2:$B$10),IF(DAY(H3522)&lt;DAY(H3523),NETWORKDAYS($H$3,H3522,holiday!$B$2:$B$10),0)))</f>
        <v/>
      </c>
      <c r="O3522" s="0" t="str">
        <f aca="false">IF(ISBLANK(A3522),"",SUMIF($A$3:$A3522,O$2,$B$3:$B3522))</f>
        <v/>
      </c>
      <c r="P3522" s="0" t="str">
        <f aca="false">IF(ISBLANK(A3522),"",SUMIF($A$3:$A3522,P$2,$B$3:$B3522))</f>
        <v/>
      </c>
      <c r="Q3522" s="0" t="str">
        <f aca="false">IF(ISBLANK(A3522),"",SUMIF($A$3:$A3522,Q$2,$B$3:$B3522))</f>
        <v/>
      </c>
      <c r="R3522" s="0" t="str">
        <f aca="false">IF(ISBLANK(A3522),"",SUMIF($A$3:$A3522,R$2,$B$3:$B3522))</f>
        <v/>
      </c>
      <c r="T3522" s="9" t="str">
        <f aca="false">IF(ISBLANK(A3522),"",IF($A3522=T$2,$C3522,T3521))</f>
        <v/>
      </c>
      <c r="U3522" s="9" t="str">
        <f aca="false">IF(ISBLANK(A3522),"",IF($A3522=U$2,$C3522,U3521))</f>
        <v/>
      </c>
      <c r="V3522" s="9" t="str">
        <f aca="false">IF(ISBLANK(A3522),"",IF($A3522=V$2,$C3522,V3521))</f>
        <v/>
      </c>
      <c r="W3522" s="9" t="str">
        <f aca="false">IF(ISBLANK(A3522),"",IF($A3522=W$2,$C3522,W3521))</f>
        <v/>
      </c>
    </row>
    <row r="3523" customFormat="false" ht="14.1" hidden="false" customHeight="false" outlineLevel="0" collapsed="false">
      <c r="H3523" s="8" t="n">
        <f aca="false">IF(ISBLANK(D3523),,LEFT(D3523,LEN(D3523)-6)*1)</f>
        <v>0</v>
      </c>
      <c r="I3523" s="9" t="str">
        <f aca="false">IF(ISBLANK(A3523),"",-B3523*C3523)</f>
        <v/>
      </c>
      <c r="J3523" s="9" t="str">
        <f aca="false">IF(ISBLANK(A3523),"",-SUM(I$3:I3523))</f>
        <v/>
      </c>
      <c r="K3523" s="9" t="str">
        <f aca="false">IF(ISBLANK(A3523),"",SUMPRODUCT(O3523:R3523,T3523:W3523)-J3523)</f>
        <v/>
      </c>
      <c r="L3523" s="5" t="str">
        <f aca="false">IF(ISBLANK(A3523),"",K3523/$M$1)</f>
        <v/>
      </c>
      <c r="M3523" s="5" t="str">
        <f aca="false">IF(ISBLANK(A3523),"",K3523/($M$1+SUM(K$3:K3522)))</f>
        <v/>
      </c>
      <c r="N3523" s="0" t="str">
        <f aca="false">IF(ISBLANK(A3523),"",IF(H3524=0,NETWORKDAYS($H$3,H3523,holiday!$B$2:$B$10),IF(DAY(H3523)&lt;DAY(H3524),NETWORKDAYS($H$3,H3523,holiday!$B$2:$B$10),0)))</f>
        <v/>
      </c>
      <c r="O3523" s="0" t="str">
        <f aca="false">IF(ISBLANK(A3523),"",SUMIF($A$3:$A3523,O$2,$B$3:$B3523))</f>
        <v/>
      </c>
      <c r="P3523" s="0" t="str">
        <f aca="false">IF(ISBLANK(A3523),"",SUMIF($A$3:$A3523,P$2,$B$3:$B3523))</f>
        <v/>
      </c>
      <c r="Q3523" s="0" t="str">
        <f aca="false">IF(ISBLANK(A3523),"",SUMIF($A$3:$A3523,Q$2,$B$3:$B3523))</f>
        <v/>
      </c>
      <c r="R3523" s="0" t="str">
        <f aca="false">IF(ISBLANK(A3523),"",SUMIF($A$3:$A3523,R$2,$B$3:$B3523))</f>
        <v/>
      </c>
      <c r="T3523" s="9" t="str">
        <f aca="false">IF(ISBLANK(A3523),"",IF($A3523=T$2,$C3523,T3522))</f>
        <v/>
      </c>
      <c r="U3523" s="9" t="str">
        <f aca="false">IF(ISBLANK(A3523),"",IF($A3523=U$2,$C3523,U3522))</f>
        <v/>
      </c>
      <c r="V3523" s="9" t="str">
        <f aca="false">IF(ISBLANK(A3523),"",IF($A3523=V$2,$C3523,V3522))</f>
        <v/>
      </c>
      <c r="W3523" s="9" t="str">
        <f aca="false">IF(ISBLANK(A3523),"",IF($A3523=W$2,$C3523,W3522))</f>
        <v/>
      </c>
    </row>
    <row r="3524" customFormat="false" ht="14.1" hidden="false" customHeight="false" outlineLevel="0" collapsed="false">
      <c r="H3524" s="8" t="n">
        <f aca="false">IF(ISBLANK(D3524),,LEFT(D3524,LEN(D3524)-6)*1)</f>
        <v>0</v>
      </c>
      <c r="I3524" s="9" t="str">
        <f aca="false">IF(ISBLANK(A3524),"",-B3524*C3524)</f>
        <v/>
      </c>
      <c r="J3524" s="9" t="str">
        <f aca="false">IF(ISBLANK(A3524),"",-SUM(I$3:I3524))</f>
        <v/>
      </c>
      <c r="K3524" s="9" t="str">
        <f aca="false">IF(ISBLANK(A3524),"",SUMPRODUCT(O3524:R3524,T3524:W3524)-J3524)</f>
        <v/>
      </c>
      <c r="L3524" s="5" t="str">
        <f aca="false">IF(ISBLANK(A3524),"",K3524/$M$1)</f>
        <v/>
      </c>
      <c r="M3524" s="5" t="str">
        <f aca="false">IF(ISBLANK(A3524),"",K3524/($M$1+SUM(K$3:K3523)))</f>
        <v/>
      </c>
      <c r="N3524" s="0" t="str">
        <f aca="false">IF(ISBLANK(A3524),"",IF(H3525=0,NETWORKDAYS($H$3,H3524,holiday!$B$2:$B$10),IF(DAY(H3524)&lt;DAY(H3525),NETWORKDAYS($H$3,H3524,holiday!$B$2:$B$10),0)))</f>
        <v/>
      </c>
      <c r="O3524" s="0" t="str">
        <f aca="false">IF(ISBLANK(A3524),"",SUMIF($A$3:$A3524,O$2,$B$3:$B3524))</f>
        <v/>
      </c>
      <c r="P3524" s="0" t="str">
        <f aca="false">IF(ISBLANK(A3524),"",SUMIF($A$3:$A3524,P$2,$B$3:$B3524))</f>
        <v/>
      </c>
      <c r="Q3524" s="0" t="str">
        <f aca="false">IF(ISBLANK(A3524),"",SUMIF($A$3:$A3524,Q$2,$B$3:$B3524))</f>
        <v/>
      </c>
      <c r="R3524" s="0" t="str">
        <f aca="false">IF(ISBLANK(A3524),"",SUMIF($A$3:$A3524,R$2,$B$3:$B3524))</f>
        <v/>
      </c>
      <c r="T3524" s="9" t="str">
        <f aca="false">IF(ISBLANK(A3524),"",IF($A3524=T$2,$C3524,T3523))</f>
        <v/>
      </c>
      <c r="U3524" s="9" t="str">
        <f aca="false">IF(ISBLANK(A3524),"",IF($A3524=U$2,$C3524,U3523))</f>
        <v/>
      </c>
      <c r="V3524" s="9" t="str">
        <f aca="false">IF(ISBLANK(A3524),"",IF($A3524=V$2,$C3524,V3523))</f>
        <v/>
      </c>
      <c r="W3524" s="9" t="str">
        <f aca="false">IF(ISBLANK(A3524),"",IF($A3524=W$2,$C3524,W3523))</f>
        <v/>
      </c>
    </row>
    <row r="3525" customFormat="false" ht="14.1" hidden="false" customHeight="false" outlineLevel="0" collapsed="false">
      <c r="H3525" s="8" t="n">
        <f aca="false">IF(ISBLANK(D3525),,LEFT(D3525,LEN(D3525)-6)*1)</f>
        <v>0</v>
      </c>
      <c r="I3525" s="9" t="str">
        <f aca="false">IF(ISBLANK(A3525),"",-B3525*C3525)</f>
        <v/>
      </c>
      <c r="J3525" s="9" t="str">
        <f aca="false">IF(ISBLANK(A3525),"",-SUM(I$3:I3525))</f>
        <v/>
      </c>
      <c r="K3525" s="9" t="str">
        <f aca="false">IF(ISBLANK(A3525),"",SUMPRODUCT(O3525:R3525,T3525:W3525)-J3525)</f>
        <v/>
      </c>
      <c r="L3525" s="5" t="str">
        <f aca="false">IF(ISBLANK(A3525),"",K3525/$M$1)</f>
        <v/>
      </c>
      <c r="M3525" s="5" t="str">
        <f aca="false">IF(ISBLANK(A3525),"",K3525/($M$1+SUM(K$3:K3524)))</f>
        <v/>
      </c>
      <c r="N3525" s="0" t="str">
        <f aca="false">IF(ISBLANK(A3525),"",IF(H3526=0,NETWORKDAYS($H$3,H3525,holiday!$B$2:$B$10),IF(DAY(H3525)&lt;DAY(H3526),NETWORKDAYS($H$3,H3525,holiday!$B$2:$B$10),0)))</f>
        <v/>
      </c>
      <c r="O3525" s="0" t="str">
        <f aca="false">IF(ISBLANK(A3525),"",SUMIF($A$3:$A3525,O$2,$B$3:$B3525))</f>
        <v/>
      </c>
      <c r="P3525" s="0" t="str">
        <f aca="false">IF(ISBLANK(A3525),"",SUMIF($A$3:$A3525,P$2,$B$3:$B3525))</f>
        <v/>
      </c>
      <c r="Q3525" s="0" t="str">
        <f aca="false">IF(ISBLANK(A3525),"",SUMIF($A$3:$A3525,Q$2,$B$3:$B3525))</f>
        <v/>
      </c>
      <c r="R3525" s="0" t="str">
        <f aca="false">IF(ISBLANK(A3525),"",SUMIF($A$3:$A3525,R$2,$B$3:$B3525))</f>
        <v/>
      </c>
      <c r="T3525" s="9" t="str">
        <f aca="false">IF(ISBLANK(A3525),"",IF($A3525=T$2,$C3525,T3524))</f>
        <v/>
      </c>
      <c r="U3525" s="9" t="str">
        <f aca="false">IF(ISBLANK(A3525),"",IF($A3525=U$2,$C3525,U3524))</f>
        <v/>
      </c>
      <c r="V3525" s="9" t="str">
        <f aca="false">IF(ISBLANK(A3525),"",IF($A3525=V$2,$C3525,V3524))</f>
        <v/>
      </c>
      <c r="W3525" s="9" t="str">
        <f aca="false">IF(ISBLANK(A3525),"",IF($A3525=W$2,$C3525,W3524))</f>
        <v/>
      </c>
    </row>
    <row r="3526" customFormat="false" ht="14.1" hidden="false" customHeight="false" outlineLevel="0" collapsed="false">
      <c r="H3526" s="8" t="n">
        <f aca="false">IF(ISBLANK(D3526),,LEFT(D3526,LEN(D3526)-6)*1)</f>
        <v>0</v>
      </c>
      <c r="I3526" s="9" t="str">
        <f aca="false">IF(ISBLANK(A3526),"",-B3526*C3526)</f>
        <v/>
      </c>
      <c r="J3526" s="9" t="str">
        <f aca="false">IF(ISBLANK(A3526),"",-SUM(I$3:I3526))</f>
        <v/>
      </c>
      <c r="K3526" s="9" t="str">
        <f aca="false">IF(ISBLANK(A3526),"",SUMPRODUCT(O3526:R3526,T3526:W3526)-J3526)</f>
        <v/>
      </c>
      <c r="L3526" s="5" t="str">
        <f aca="false">IF(ISBLANK(A3526),"",K3526/$M$1)</f>
        <v/>
      </c>
      <c r="M3526" s="5" t="str">
        <f aca="false">IF(ISBLANK(A3526),"",K3526/($M$1+SUM(K$3:K3525)))</f>
        <v/>
      </c>
      <c r="N3526" s="0" t="str">
        <f aca="false">IF(ISBLANK(A3526),"",IF(H3527=0,NETWORKDAYS($H$3,H3526,holiday!$B$2:$B$10),IF(DAY(H3526)&lt;DAY(H3527),NETWORKDAYS($H$3,H3526,holiday!$B$2:$B$10),0)))</f>
        <v/>
      </c>
      <c r="O3526" s="0" t="str">
        <f aca="false">IF(ISBLANK(A3526),"",SUMIF($A$3:$A3526,O$2,$B$3:$B3526))</f>
        <v/>
      </c>
      <c r="P3526" s="0" t="str">
        <f aca="false">IF(ISBLANK(A3526),"",SUMIF($A$3:$A3526,P$2,$B$3:$B3526))</f>
        <v/>
      </c>
      <c r="Q3526" s="0" t="str">
        <f aca="false">IF(ISBLANK(A3526),"",SUMIF($A$3:$A3526,Q$2,$B$3:$B3526))</f>
        <v/>
      </c>
      <c r="R3526" s="0" t="str">
        <f aca="false">IF(ISBLANK(A3526),"",SUMIF($A$3:$A3526,R$2,$B$3:$B3526))</f>
        <v/>
      </c>
      <c r="T3526" s="9" t="str">
        <f aca="false">IF(ISBLANK(A3526),"",IF($A3526=T$2,$C3526,T3525))</f>
        <v/>
      </c>
      <c r="U3526" s="9" t="str">
        <f aca="false">IF(ISBLANK(A3526),"",IF($A3526=U$2,$C3526,U3525))</f>
        <v/>
      </c>
      <c r="V3526" s="9" t="str">
        <f aca="false">IF(ISBLANK(A3526),"",IF($A3526=V$2,$C3526,V3525))</f>
        <v/>
      </c>
      <c r="W3526" s="9" t="str">
        <f aca="false">IF(ISBLANK(A3526),"",IF($A3526=W$2,$C3526,W3525))</f>
        <v/>
      </c>
    </row>
    <row r="3527" customFormat="false" ht="14.1" hidden="false" customHeight="false" outlineLevel="0" collapsed="false">
      <c r="H3527" s="8" t="n">
        <f aca="false">IF(ISBLANK(D3527),,LEFT(D3527,LEN(D3527)-6)*1)</f>
        <v>0</v>
      </c>
      <c r="I3527" s="9" t="str">
        <f aca="false">IF(ISBLANK(A3527),"",-B3527*C3527)</f>
        <v/>
      </c>
      <c r="J3527" s="9" t="str">
        <f aca="false">IF(ISBLANK(A3527),"",-SUM(I$3:I3527))</f>
        <v/>
      </c>
      <c r="K3527" s="9" t="str">
        <f aca="false">IF(ISBLANK(A3527),"",SUMPRODUCT(O3527:R3527,T3527:W3527)-J3527)</f>
        <v/>
      </c>
      <c r="L3527" s="5" t="str">
        <f aca="false">IF(ISBLANK(A3527),"",K3527/$M$1)</f>
        <v/>
      </c>
      <c r="M3527" s="5" t="str">
        <f aca="false">IF(ISBLANK(A3527),"",K3527/($M$1+SUM(K$3:K3526)))</f>
        <v/>
      </c>
      <c r="N3527" s="0" t="str">
        <f aca="false">IF(ISBLANK(A3527),"",IF(H3528=0,NETWORKDAYS($H$3,H3527,holiday!$B$2:$B$10),IF(DAY(H3527)&lt;DAY(H3528),NETWORKDAYS($H$3,H3527,holiday!$B$2:$B$10),0)))</f>
        <v/>
      </c>
      <c r="O3527" s="0" t="str">
        <f aca="false">IF(ISBLANK(A3527),"",SUMIF($A$3:$A3527,O$2,$B$3:$B3527))</f>
        <v/>
      </c>
      <c r="P3527" s="0" t="str">
        <f aca="false">IF(ISBLANK(A3527),"",SUMIF($A$3:$A3527,P$2,$B$3:$B3527))</f>
        <v/>
      </c>
      <c r="Q3527" s="0" t="str">
        <f aca="false">IF(ISBLANK(A3527),"",SUMIF($A$3:$A3527,Q$2,$B$3:$B3527))</f>
        <v/>
      </c>
      <c r="R3527" s="0" t="str">
        <f aca="false">IF(ISBLANK(A3527),"",SUMIF($A$3:$A3527,R$2,$B$3:$B3527))</f>
        <v/>
      </c>
      <c r="T3527" s="9" t="str">
        <f aca="false">IF(ISBLANK(A3527),"",IF($A3527=T$2,$C3527,T3526))</f>
        <v/>
      </c>
      <c r="U3527" s="9" t="str">
        <f aca="false">IF(ISBLANK(A3527),"",IF($A3527=U$2,$C3527,U3526))</f>
        <v/>
      </c>
      <c r="V3527" s="9" t="str">
        <f aca="false">IF(ISBLANK(A3527),"",IF($A3527=V$2,$C3527,V3526))</f>
        <v/>
      </c>
      <c r="W3527" s="9" t="str">
        <f aca="false">IF(ISBLANK(A3527),"",IF($A3527=W$2,$C3527,W3526))</f>
        <v/>
      </c>
    </row>
    <row r="3528" customFormat="false" ht="14.1" hidden="false" customHeight="false" outlineLevel="0" collapsed="false">
      <c r="H3528" s="8" t="n">
        <f aca="false">IF(ISBLANK(D3528),,LEFT(D3528,LEN(D3528)-6)*1)</f>
        <v>0</v>
      </c>
      <c r="I3528" s="9" t="str">
        <f aca="false">IF(ISBLANK(A3528),"",-B3528*C3528)</f>
        <v/>
      </c>
      <c r="J3528" s="9" t="str">
        <f aca="false">IF(ISBLANK(A3528),"",-SUM(I$3:I3528))</f>
        <v/>
      </c>
      <c r="K3528" s="9" t="str">
        <f aca="false">IF(ISBLANK(A3528),"",SUMPRODUCT(O3528:R3528,T3528:W3528)-J3528)</f>
        <v/>
      </c>
      <c r="L3528" s="5" t="str">
        <f aca="false">IF(ISBLANK(A3528),"",K3528/$M$1)</f>
        <v/>
      </c>
      <c r="M3528" s="5" t="str">
        <f aca="false">IF(ISBLANK(A3528),"",K3528/($M$1+SUM(K$3:K3527)))</f>
        <v/>
      </c>
      <c r="N3528" s="0" t="str">
        <f aca="false">IF(ISBLANK(A3528),"",IF(H3529=0,NETWORKDAYS($H$3,H3528,holiday!$B$2:$B$10),IF(DAY(H3528)&lt;DAY(H3529),NETWORKDAYS($H$3,H3528,holiday!$B$2:$B$10),0)))</f>
        <v/>
      </c>
      <c r="O3528" s="0" t="str">
        <f aca="false">IF(ISBLANK(A3528),"",SUMIF($A$3:$A3528,O$2,$B$3:$B3528))</f>
        <v/>
      </c>
      <c r="P3528" s="0" t="str">
        <f aca="false">IF(ISBLANK(A3528),"",SUMIF($A$3:$A3528,P$2,$B$3:$B3528))</f>
        <v/>
      </c>
      <c r="Q3528" s="0" t="str">
        <f aca="false">IF(ISBLANK(A3528),"",SUMIF($A$3:$A3528,Q$2,$B$3:$B3528))</f>
        <v/>
      </c>
      <c r="R3528" s="0" t="str">
        <f aca="false">IF(ISBLANK(A3528),"",SUMIF($A$3:$A3528,R$2,$B$3:$B3528))</f>
        <v/>
      </c>
      <c r="T3528" s="9" t="str">
        <f aca="false">IF(ISBLANK(A3528),"",IF($A3528=T$2,$C3528,T3527))</f>
        <v/>
      </c>
      <c r="U3528" s="9" t="str">
        <f aca="false">IF(ISBLANK(A3528),"",IF($A3528=U$2,$C3528,U3527))</f>
        <v/>
      </c>
      <c r="V3528" s="9" t="str">
        <f aca="false">IF(ISBLANK(A3528),"",IF($A3528=V$2,$C3528,V3527))</f>
        <v/>
      </c>
      <c r="W3528" s="9" t="str">
        <f aca="false">IF(ISBLANK(A3528),"",IF($A3528=W$2,$C3528,W3527))</f>
        <v/>
      </c>
    </row>
    <row r="3529" customFormat="false" ht="14.1" hidden="false" customHeight="false" outlineLevel="0" collapsed="false">
      <c r="H3529" s="8" t="n">
        <f aca="false">IF(ISBLANK(D3529),,LEFT(D3529,LEN(D3529)-6)*1)</f>
        <v>0</v>
      </c>
      <c r="I3529" s="9" t="str">
        <f aca="false">IF(ISBLANK(A3529),"",-B3529*C3529)</f>
        <v/>
      </c>
      <c r="J3529" s="9" t="str">
        <f aca="false">IF(ISBLANK(A3529),"",-SUM(I$3:I3529))</f>
        <v/>
      </c>
      <c r="K3529" s="9" t="str">
        <f aca="false">IF(ISBLANK(A3529),"",SUMPRODUCT(O3529:R3529,T3529:W3529)-J3529)</f>
        <v/>
      </c>
      <c r="L3529" s="5" t="str">
        <f aca="false">IF(ISBLANK(A3529),"",K3529/$M$1)</f>
        <v/>
      </c>
      <c r="M3529" s="5" t="str">
        <f aca="false">IF(ISBLANK(A3529),"",K3529/($M$1+SUM(K$3:K3528)))</f>
        <v/>
      </c>
      <c r="N3529" s="0" t="str">
        <f aca="false">IF(ISBLANK(A3529),"",IF(H3530=0,NETWORKDAYS($H$3,H3529,holiday!$B$2:$B$10),IF(DAY(H3529)&lt;DAY(H3530),NETWORKDAYS($H$3,H3529,holiday!$B$2:$B$10),0)))</f>
        <v/>
      </c>
      <c r="O3529" s="0" t="str">
        <f aca="false">IF(ISBLANK(A3529),"",SUMIF($A$3:$A3529,O$2,$B$3:$B3529))</f>
        <v/>
      </c>
      <c r="P3529" s="0" t="str">
        <f aca="false">IF(ISBLANK(A3529),"",SUMIF($A$3:$A3529,P$2,$B$3:$B3529))</f>
        <v/>
      </c>
      <c r="Q3529" s="0" t="str">
        <f aca="false">IF(ISBLANK(A3529),"",SUMIF($A$3:$A3529,Q$2,$B$3:$B3529))</f>
        <v/>
      </c>
      <c r="R3529" s="0" t="str">
        <f aca="false">IF(ISBLANK(A3529),"",SUMIF($A$3:$A3529,R$2,$B$3:$B3529))</f>
        <v/>
      </c>
      <c r="T3529" s="9" t="str">
        <f aca="false">IF(ISBLANK(A3529),"",IF($A3529=T$2,$C3529,T3528))</f>
        <v/>
      </c>
      <c r="U3529" s="9" t="str">
        <f aca="false">IF(ISBLANK(A3529),"",IF($A3529=U$2,$C3529,U3528))</f>
        <v/>
      </c>
      <c r="V3529" s="9" t="str">
        <f aca="false">IF(ISBLANK(A3529),"",IF($A3529=V$2,$C3529,V3528))</f>
        <v/>
      </c>
      <c r="W3529" s="9" t="str">
        <f aca="false">IF(ISBLANK(A3529),"",IF($A3529=W$2,$C3529,W3528))</f>
        <v/>
      </c>
    </row>
    <row r="3530" customFormat="false" ht="14.1" hidden="false" customHeight="false" outlineLevel="0" collapsed="false">
      <c r="H3530" s="8" t="n">
        <f aca="false">IF(ISBLANK(D3530),,LEFT(D3530,LEN(D3530)-6)*1)</f>
        <v>0</v>
      </c>
      <c r="I3530" s="9" t="str">
        <f aca="false">IF(ISBLANK(A3530),"",-B3530*C3530)</f>
        <v/>
      </c>
      <c r="J3530" s="9" t="str">
        <f aca="false">IF(ISBLANK(A3530),"",-SUM(I$3:I3530))</f>
        <v/>
      </c>
      <c r="K3530" s="9" t="str">
        <f aca="false">IF(ISBLANK(A3530),"",SUMPRODUCT(O3530:R3530,T3530:W3530)-J3530)</f>
        <v/>
      </c>
      <c r="L3530" s="5" t="str">
        <f aca="false">IF(ISBLANK(A3530),"",K3530/$M$1)</f>
        <v/>
      </c>
      <c r="M3530" s="5" t="str">
        <f aca="false">IF(ISBLANK(A3530),"",K3530/($M$1+SUM(K$3:K3529)))</f>
        <v/>
      </c>
      <c r="N3530" s="0" t="str">
        <f aca="false">IF(ISBLANK(A3530),"",IF(H3531=0,NETWORKDAYS($H$3,H3530,holiday!$B$2:$B$10),IF(DAY(H3530)&lt;DAY(H3531),NETWORKDAYS($H$3,H3530,holiday!$B$2:$B$10),0)))</f>
        <v/>
      </c>
      <c r="O3530" s="0" t="str">
        <f aca="false">IF(ISBLANK(A3530),"",SUMIF($A$3:$A3530,O$2,$B$3:$B3530))</f>
        <v/>
      </c>
      <c r="P3530" s="0" t="str">
        <f aca="false">IF(ISBLANK(A3530),"",SUMIF($A$3:$A3530,P$2,$B$3:$B3530))</f>
        <v/>
      </c>
      <c r="Q3530" s="0" t="str">
        <f aca="false">IF(ISBLANK(A3530),"",SUMIF($A$3:$A3530,Q$2,$B$3:$B3530))</f>
        <v/>
      </c>
      <c r="R3530" s="0" t="str">
        <f aca="false">IF(ISBLANK(A3530),"",SUMIF($A$3:$A3530,R$2,$B$3:$B3530))</f>
        <v/>
      </c>
      <c r="T3530" s="9" t="str">
        <f aca="false">IF(ISBLANK(A3530),"",IF($A3530=T$2,$C3530,T3529))</f>
        <v/>
      </c>
      <c r="U3530" s="9" t="str">
        <f aca="false">IF(ISBLANK(A3530),"",IF($A3530=U$2,$C3530,U3529))</f>
        <v/>
      </c>
      <c r="V3530" s="9" t="str">
        <f aca="false">IF(ISBLANK(A3530),"",IF($A3530=V$2,$C3530,V3529))</f>
        <v/>
      </c>
      <c r="W3530" s="9" t="str">
        <f aca="false">IF(ISBLANK(A3530),"",IF($A3530=W$2,$C3530,W3529))</f>
        <v/>
      </c>
    </row>
    <row r="3531" customFormat="false" ht="14.1" hidden="false" customHeight="false" outlineLevel="0" collapsed="false">
      <c r="H3531" s="8" t="n">
        <f aca="false">IF(ISBLANK(D3531),,LEFT(D3531,LEN(D3531)-6)*1)</f>
        <v>0</v>
      </c>
      <c r="I3531" s="9" t="str">
        <f aca="false">IF(ISBLANK(A3531),"",-B3531*C3531)</f>
        <v/>
      </c>
      <c r="J3531" s="9" t="str">
        <f aca="false">IF(ISBLANK(A3531),"",-SUM(I$3:I3531))</f>
        <v/>
      </c>
      <c r="K3531" s="9" t="str">
        <f aca="false">IF(ISBLANK(A3531),"",SUMPRODUCT(O3531:R3531,T3531:W3531)-J3531)</f>
        <v/>
      </c>
      <c r="L3531" s="5" t="str">
        <f aca="false">IF(ISBLANK(A3531),"",K3531/$M$1)</f>
        <v/>
      </c>
      <c r="M3531" s="5" t="str">
        <f aca="false">IF(ISBLANK(A3531),"",K3531/($M$1+SUM(K$3:K3530)))</f>
        <v/>
      </c>
      <c r="N3531" s="0" t="str">
        <f aca="false">IF(ISBLANK(A3531),"",IF(H3532=0,NETWORKDAYS($H$3,H3531,holiday!$B$2:$B$10),IF(DAY(H3531)&lt;DAY(H3532),NETWORKDAYS($H$3,H3531,holiday!$B$2:$B$10),0)))</f>
        <v/>
      </c>
      <c r="O3531" s="0" t="str">
        <f aca="false">IF(ISBLANK(A3531),"",SUMIF($A$3:$A3531,O$2,$B$3:$B3531))</f>
        <v/>
      </c>
      <c r="P3531" s="0" t="str">
        <f aca="false">IF(ISBLANK(A3531),"",SUMIF($A$3:$A3531,P$2,$B$3:$B3531))</f>
        <v/>
      </c>
      <c r="Q3531" s="0" t="str">
        <f aca="false">IF(ISBLANK(A3531),"",SUMIF($A$3:$A3531,Q$2,$B$3:$B3531))</f>
        <v/>
      </c>
      <c r="R3531" s="0" t="str">
        <f aca="false">IF(ISBLANK(A3531),"",SUMIF($A$3:$A3531,R$2,$B$3:$B3531))</f>
        <v/>
      </c>
      <c r="T3531" s="9" t="str">
        <f aca="false">IF(ISBLANK(A3531),"",IF($A3531=T$2,$C3531,T3530))</f>
        <v/>
      </c>
      <c r="U3531" s="9" t="str">
        <f aca="false">IF(ISBLANK(A3531),"",IF($A3531=U$2,$C3531,U3530))</f>
        <v/>
      </c>
      <c r="V3531" s="9" t="str">
        <f aca="false">IF(ISBLANK(A3531),"",IF($A3531=V$2,$C3531,V3530))</f>
        <v/>
      </c>
      <c r="W3531" s="9" t="str">
        <f aca="false">IF(ISBLANK(A3531),"",IF($A3531=W$2,$C3531,W3530))</f>
        <v/>
      </c>
    </row>
    <row r="3532" customFormat="false" ht="14.1" hidden="false" customHeight="false" outlineLevel="0" collapsed="false">
      <c r="H3532" s="8" t="n">
        <f aca="false">IF(ISBLANK(D3532),,LEFT(D3532,LEN(D3532)-6)*1)</f>
        <v>0</v>
      </c>
      <c r="I3532" s="9" t="str">
        <f aca="false">IF(ISBLANK(A3532),"",-B3532*C3532)</f>
        <v/>
      </c>
      <c r="J3532" s="9" t="str">
        <f aca="false">IF(ISBLANK(A3532),"",-SUM(I$3:I3532))</f>
        <v/>
      </c>
      <c r="K3532" s="9" t="str">
        <f aca="false">IF(ISBLANK(A3532),"",SUMPRODUCT(O3532:R3532,T3532:W3532)-J3532)</f>
        <v/>
      </c>
      <c r="L3532" s="5" t="str">
        <f aca="false">IF(ISBLANK(A3532),"",K3532/$M$1)</f>
        <v/>
      </c>
      <c r="M3532" s="5" t="str">
        <f aca="false">IF(ISBLANK(A3532),"",K3532/($M$1+SUM(K$3:K3531)))</f>
        <v/>
      </c>
      <c r="N3532" s="0" t="str">
        <f aca="false">IF(ISBLANK(A3532),"",IF(H3533=0,NETWORKDAYS($H$3,H3532,holiday!$B$2:$B$10),IF(DAY(H3532)&lt;DAY(H3533),NETWORKDAYS($H$3,H3532,holiday!$B$2:$B$10),0)))</f>
        <v/>
      </c>
      <c r="O3532" s="0" t="str">
        <f aca="false">IF(ISBLANK(A3532),"",SUMIF($A$3:$A3532,O$2,$B$3:$B3532))</f>
        <v/>
      </c>
      <c r="P3532" s="0" t="str">
        <f aca="false">IF(ISBLANK(A3532),"",SUMIF($A$3:$A3532,P$2,$B$3:$B3532))</f>
        <v/>
      </c>
      <c r="Q3532" s="0" t="str">
        <f aca="false">IF(ISBLANK(A3532),"",SUMIF($A$3:$A3532,Q$2,$B$3:$B3532))</f>
        <v/>
      </c>
      <c r="R3532" s="0" t="str">
        <f aca="false">IF(ISBLANK(A3532),"",SUMIF($A$3:$A3532,R$2,$B$3:$B3532))</f>
        <v/>
      </c>
      <c r="T3532" s="9" t="str">
        <f aca="false">IF(ISBLANK(A3532),"",IF($A3532=T$2,$C3532,T3531))</f>
        <v/>
      </c>
      <c r="U3532" s="9" t="str">
        <f aca="false">IF(ISBLANK(A3532),"",IF($A3532=U$2,$C3532,U3531))</f>
        <v/>
      </c>
      <c r="V3532" s="9" t="str">
        <f aca="false">IF(ISBLANK(A3532),"",IF($A3532=V$2,$C3532,V3531))</f>
        <v/>
      </c>
      <c r="W3532" s="9" t="str">
        <f aca="false">IF(ISBLANK(A3532),"",IF($A3532=W$2,$C3532,W3531))</f>
        <v/>
      </c>
    </row>
    <row r="3533" customFormat="false" ht="14.1" hidden="false" customHeight="false" outlineLevel="0" collapsed="false">
      <c r="H3533" s="8" t="n">
        <f aca="false">IF(ISBLANK(D3533),,LEFT(D3533,LEN(D3533)-6)*1)</f>
        <v>0</v>
      </c>
      <c r="I3533" s="9" t="str">
        <f aca="false">IF(ISBLANK(A3533),"",-B3533*C3533)</f>
        <v/>
      </c>
      <c r="J3533" s="9" t="str">
        <f aca="false">IF(ISBLANK(A3533),"",-SUM(I$3:I3533))</f>
        <v/>
      </c>
      <c r="K3533" s="9" t="str">
        <f aca="false">IF(ISBLANK(A3533),"",SUMPRODUCT(O3533:R3533,T3533:W3533)-J3533)</f>
        <v/>
      </c>
      <c r="L3533" s="5" t="str">
        <f aca="false">IF(ISBLANK(A3533),"",K3533/$M$1)</f>
        <v/>
      </c>
      <c r="M3533" s="5" t="str">
        <f aca="false">IF(ISBLANK(A3533),"",K3533/($M$1+SUM(K$3:K3532)))</f>
        <v/>
      </c>
      <c r="N3533" s="0" t="str">
        <f aca="false">IF(ISBLANK(A3533),"",IF(H3534=0,NETWORKDAYS($H$3,H3533,holiday!$B$2:$B$10),IF(DAY(H3533)&lt;DAY(H3534),NETWORKDAYS($H$3,H3533,holiday!$B$2:$B$10),0)))</f>
        <v/>
      </c>
      <c r="O3533" s="0" t="str">
        <f aca="false">IF(ISBLANK(A3533),"",SUMIF($A$3:$A3533,O$2,$B$3:$B3533))</f>
        <v/>
      </c>
      <c r="P3533" s="0" t="str">
        <f aca="false">IF(ISBLANK(A3533),"",SUMIF($A$3:$A3533,P$2,$B$3:$B3533))</f>
        <v/>
      </c>
      <c r="Q3533" s="0" t="str">
        <f aca="false">IF(ISBLANK(A3533),"",SUMIF($A$3:$A3533,Q$2,$B$3:$B3533))</f>
        <v/>
      </c>
      <c r="R3533" s="0" t="str">
        <f aca="false">IF(ISBLANK(A3533),"",SUMIF($A$3:$A3533,R$2,$B$3:$B3533))</f>
        <v/>
      </c>
      <c r="T3533" s="9" t="str">
        <f aca="false">IF(ISBLANK(A3533),"",IF($A3533=T$2,$C3533,T3532))</f>
        <v/>
      </c>
      <c r="U3533" s="9" t="str">
        <f aca="false">IF(ISBLANK(A3533),"",IF($A3533=U$2,$C3533,U3532))</f>
        <v/>
      </c>
      <c r="V3533" s="9" t="str">
        <f aca="false">IF(ISBLANK(A3533),"",IF($A3533=V$2,$C3533,V3532))</f>
        <v/>
      </c>
      <c r="W3533" s="9" t="str">
        <f aca="false">IF(ISBLANK(A3533),"",IF($A3533=W$2,$C3533,W3532))</f>
        <v/>
      </c>
    </row>
    <row r="3534" customFormat="false" ht="14.1" hidden="false" customHeight="false" outlineLevel="0" collapsed="false">
      <c r="H3534" s="8" t="n">
        <f aca="false">IF(ISBLANK(D3534),,LEFT(D3534,LEN(D3534)-6)*1)</f>
        <v>0</v>
      </c>
      <c r="I3534" s="9" t="str">
        <f aca="false">IF(ISBLANK(A3534),"",-B3534*C3534)</f>
        <v/>
      </c>
      <c r="J3534" s="9" t="str">
        <f aca="false">IF(ISBLANK(A3534),"",-SUM(I$3:I3534))</f>
        <v/>
      </c>
      <c r="K3534" s="9" t="str">
        <f aca="false">IF(ISBLANK(A3534),"",SUMPRODUCT(O3534:R3534,T3534:W3534)-J3534)</f>
        <v/>
      </c>
      <c r="L3534" s="5" t="str">
        <f aca="false">IF(ISBLANK(A3534),"",K3534/$M$1)</f>
        <v/>
      </c>
      <c r="M3534" s="5" t="str">
        <f aca="false">IF(ISBLANK(A3534),"",K3534/($M$1+SUM(K$3:K3533)))</f>
        <v/>
      </c>
      <c r="N3534" s="0" t="str">
        <f aca="false">IF(ISBLANK(A3534),"",IF(H3535=0,NETWORKDAYS($H$3,H3534,holiday!$B$2:$B$10),IF(DAY(H3534)&lt;DAY(H3535),NETWORKDAYS($H$3,H3534,holiday!$B$2:$B$10),0)))</f>
        <v/>
      </c>
      <c r="O3534" s="0" t="str">
        <f aca="false">IF(ISBLANK(A3534),"",SUMIF($A$3:$A3534,O$2,$B$3:$B3534))</f>
        <v/>
      </c>
      <c r="P3534" s="0" t="str">
        <f aca="false">IF(ISBLANK(A3534),"",SUMIF($A$3:$A3534,P$2,$B$3:$B3534))</f>
        <v/>
      </c>
      <c r="Q3534" s="0" t="str">
        <f aca="false">IF(ISBLANK(A3534),"",SUMIF($A$3:$A3534,Q$2,$B$3:$B3534))</f>
        <v/>
      </c>
      <c r="R3534" s="0" t="str">
        <f aca="false">IF(ISBLANK(A3534),"",SUMIF($A$3:$A3534,R$2,$B$3:$B3534))</f>
        <v/>
      </c>
      <c r="T3534" s="9" t="str">
        <f aca="false">IF(ISBLANK(A3534),"",IF($A3534=T$2,$C3534,T3533))</f>
        <v/>
      </c>
      <c r="U3534" s="9" t="str">
        <f aca="false">IF(ISBLANK(A3534),"",IF($A3534=U$2,$C3534,U3533))</f>
        <v/>
      </c>
      <c r="V3534" s="9" t="str">
        <f aca="false">IF(ISBLANK(A3534),"",IF($A3534=V$2,$C3534,V3533))</f>
        <v/>
      </c>
      <c r="W3534" s="9" t="str">
        <f aca="false">IF(ISBLANK(A3534),"",IF($A3534=W$2,$C3534,W3533))</f>
        <v/>
      </c>
    </row>
    <row r="3535" customFormat="false" ht="14.1" hidden="false" customHeight="false" outlineLevel="0" collapsed="false">
      <c r="H3535" s="8" t="n">
        <f aca="false">IF(ISBLANK(D3535),,LEFT(D3535,LEN(D3535)-6)*1)</f>
        <v>0</v>
      </c>
      <c r="I3535" s="9" t="str">
        <f aca="false">IF(ISBLANK(A3535),"",-B3535*C3535)</f>
        <v/>
      </c>
      <c r="J3535" s="9" t="str">
        <f aca="false">IF(ISBLANK(A3535),"",-SUM(I$3:I3535))</f>
        <v/>
      </c>
      <c r="K3535" s="9" t="str">
        <f aca="false">IF(ISBLANK(A3535),"",SUMPRODUCT(O3535:R3535,T3535:W3535)-J3535)</f>
        <v/>
      </c>
      <c r="L3535" s="5" t="str">
        <f aca="false">IF(ISBLANK(A3535),"",K3535/$M$1)</f>
        <v/>
      </c>
      <c r="M3535" s="5" t="str">
        <f aca="false">IF(ISBLANK(A3535),"",K3535/($M$1+SUM(K$3:K3534)))</f>
        <v/>
      </c>
      <c r="N3535" s="0" t="str">
        <f aca="false">IF(ISBLANK(A3535),"",IF(H3536=0,NETWORKDAYS($H$3,H3535,holiday!$B$2:$B$10),IF(DAY(H3535)&lt;DAY(H3536),NETWORKDAYS($H$3,H3535,holiday!$B$2:$B$10),0)))</f>
        <v/>
      </c>
      <c r="O3535" s="0" t="str">
        <f aca="false">IF(ISBLANK(A3535),"",SUMIF($A$3:$A3535,O$2,$B$3:$B3535))</f>
        <v/>
      </c>
      <c r="P3535" s="0" t="str">
        <f aca="false">IF(ISBLANK(A3535),"",SUMIF($A$3:$A3535,P$2,$B$3:$B3535))</f>
        <v/>
      </c>
      <c r="Q3535" s="0" t="str">
        <f aca="false">IF(ISBLANK(A3535),"",SUMIF($A$3:$A3535,Q$2,$B$3:$B3535))</f>
        <v/>
      </c>
      <c r="R3535" s="0" t="str">
        <f aca="false">IF(ISBLANK(A3535),"",SUMIF($A$3:$A3535,R$2,$B$3:$B3535))</f>
        <v/>
      </c>
      <c r="T3535" s="9" t="str">
        <f aca="false">IF(ISBLANK(A3535),"",IF($A3535=T$2,$C3535,T3534))</f>
        <v/>
      </c>
      <c r="U3535" s="9" t="str">
        <f aca="false">IF(ISBLANK(A3535),"",IF($A3535=U$2,$C3535,U3534))</f>
        <v/>
      </c>
      <c r="V3535" s="9" t="str">
        <f aca="false">IF(ISBLANK(A3535),"",IF($A3535=V$2,$C3535,V3534))</f>
        <v/>
      </c>
      <c r="W3535" s="9" t="str">
        <f aca="false">IF(ISBLANK(A3535),"",IF($A3535=W$2,$C3535,W3534))</f>
        <v/>
      </c>
    </row>
    <row r="3536" customFormat="false" ht="14.1" hidden="false" customHeight="false" outlineLevel="0" collapsed="false">
      <c r="H3536" s="8" t="n">
        <f aca="false">IF(ISBLANK(D3536),,LEFT(D3536,LEN(D3536)-6)*1)</f>
        <v>0</v>
      </c>
      <c r="I3536" s="9" t="str">
        <f aca="false">IF(ISBLANK(A3536),"",-B3536*C3536)</f>
        <v/>
      </c>
      <c r="J3536" s="9" t="str">
        <f aca="false">IF(ISBLANK(A3536),"",-SUM(I$3:I3536))</f>
        <v/>
      </c>
      <c r="K3536" s="9" t="str">
        <f aca="false">IF(ISBLANK(A3536),"",SUMPRODUCT(O3536:R3536,T3536:W3536)-J3536)</f>
        <v/>
      </c>
      <c r="L3536" s="5" t="str">
        <f aca="false">IF(ISBLANK(A3536),"",K3536/$M$1)</f>
        <v/>
      </c>
      <c r="M3536" s="5" t="str">
        <f aca="false">IF(ISBLANK(A3536),"",K3536/($M$1+SUM(K$3:K3535)))</f>
        <v/>
      </c>
      <c r="N3536" s="0" t="str">
        <f aca="false">IF(ISBLANK(A3536),"",IF(H3537=0,NETWORKDAYS($H$3,H3536,holiday!$B$2:$B$10),IF(DAY(H3536)&lt;DAY(H3537),NETWORKDAYS($H$3,H3536,holiday!$B$2:$B$10),0)))</f>
        <v/>
      </c>
      <c r="O3536" s="0" t="str">
        <f aca="false">IF(ISBLANK(A3536),"",SUMIF($A$3:$A3536,O$2,$B$3:$B3536))</f>
        <v/>
      </c>
      <c r="P3536" s="0" t="str">
        <f aca="false">IF(ISBLANK(A3536),"",SUMIF($A$3:$A3536,P$2,$B$3:$B3536))</f>
        <v/>
      </c>
      <c r="Q3536" s="0" t="str">
        <f aca="false">IF(ISBLANK(A3536),"",SUMIF($A$3:$A3536,Q$2,$B$3:$B3536))</f>
        <v/>
      </c>
      <c r="R3536" s="0" t="str">
        <f aca="false">IF(ISBLANK(A3536),"",SUMIF($A$3:$A3536,R$2,$B$3:$B3536))</f>
        <v/>
      </c>
      <c r="T3536" s="9" t="str">
        <f aca="false">IF(ISBLANK(A3536),"",IF($A3536=T$2,$C3536,T3535))</f>
        <v/>
      </c>
      <c r="U3536" s="9" t="str">
        <f aca="false">IF(ISBLANK(A3536),"",IF($A3536=U$2,$C3536,U3535))</f>
        <v/>
      </c>
      <c r="V3536" s="9" t="str">
        <f aca="false">IF(ISBLANK(A3536),"",IF($A3536=V$2,$C3536,V3535))</f>
        <v/>
      </c>
      <c r="W3536" s="9" t="str">
        <f aca="false">IF(ISBLANK(A3536),"",IF($A3536=W$2,$C3536,W3535))</f>
        <v/>
      </c>
    </row>
    <row r="3537" customFormat="false" ht="14.1" hidden="false" customHeight="false" outlineLevel="0" collapsed="false">
      <c r="H3537" s="8" t="n">
        <f aca="false">IF(ISBLANK(D3537),,LEFT(D3537,LEN(D3537)-6)*1)</f>
        <v>0</v>
      </c>
      <c r="I3537" s="9" t="str">
        <f aca="false">IF(ISBLANK(A3537),"",-B3537*C3537)</f>
        <v/>
      </c>
      <c r="J3537" s="9" t="str">
        <f aca="false">IF(ISBLANK(A3537),"",-SUM(I$3:I3537))</f>
        <v/>
      </c>
      <c r="K3537" s="9" t="str">
        <f aca="false">IF(ISBLANK(A3537),"",SUMPRODUCT(O3537:R3537,T3537:W3537)-J3537)</f>
        <v/>
      </c>
      <c r="L3537" s="5" t="str">
        <f aca="false">IF(ISBLANK(A3537),"",K3537/$M$1)</f>
        <v/>
      </c>
      <c r="M3537" s="5" t="str">
        <f aca="false">IF(ISBLANK(A3537),"",K3537/($M$1+SUM(K$3:K3536)))</f>
        <v/>
      </c>
      <c r="N3537" s="0" t="str">
        <f aca="false">IF(ISBLANK(A3537),"",IF(H3538=0,NETWORKDAYS($H$3,H3537,holiday!$B$2:$B$10),IF(DAY(H3537)&lt;DAY(H3538),NETWORKDAYS($H$3,H3537,holiday!$B$2:$B$10),0)))</f>
        <v/>
      </c>
      <c r="O3537" s="0" t="str">
        <f aca="false">IF(ISBLANK(A3537),"",SUMIF($A$3:$A3537,O$2,$B$3:$B3537))</f>
        <v/>
      </c>
      <c r="P3537" s="0" t="str">
        <f aca="false">IF(ISBLANK(A3537),"",SUMIF($A$3:$A3537,P$2,$B$3:$B3537))</f>
        <v/>
      </c>
      <c r="Q3537" s="0" t="str">
        <f aca="false">IF(ISBLANK(A3537),"",SUMIF($A$3:$A3537,Q$2,$B$3:$B3537))</f>
        <v/>
      </c>
      <c r="R3537" s="0" t="str">
        <f aca="false">IF(ISBLANK(A3537),"",SUMIF($A$3:$A3537,R$2,$B$3:$B3537))</f>
        <v/>
      </c>
      <c r="T3537" s="9" t="str">
        <f aca="false">IF(ISBLANK(A3537),"",IF($A3537=T$2,$C3537,T3536))</f>
        <v/>
      </c>
      <c r="U3537" s="9" t="str">
        <f aca="false">IF(ISBLANK(A3537),"",IF($A3537=U$2,$C3537,U3536))</f>
        <v/>
      </c>
      <c r="V3537" s="9" t="str">
        <f aca="false">IF(ISBLANK(A3537),"",IF($A3537=V$2,$C3537,V3536))</f>
        <v/>
      </c>
      <c r="W3537" s="9" t="str">
        <f aca="false">IF(ISBLANK(A3537),"",IF($A3537=W$2,$C3537,W3536))</f>
        <v/>
      </c>
    </row>
    <row r="3538" customFormat="false" ht="14.1" hidden="false" customHeight="false" outlineLevel="0" collapsed="false">
      <c r="H3538" s="8" t="n">
        <f aca="false">IF(ISBLANK(D3538),,LEFT(D3538,LEN(D3538)-6)*1)</f>
        <v>0</v>
      </c>
      <c r="I3538" s="9" t="str">
        <f aca="false">IF(ISBLANK(A3538),"",-B3538*C3538)</f>
        <v/>
      </c>
      <c r="J3538" s="9" t="str">
        <f aca="false">IF(ISBLANK(A3538),"",-SUM(I$3:I3538))</f>
        <v/>
      </c>
      <c r="K3538" s="9" t="str">
        <f aca="false">IF(ISBLANK(A3538),"",SUMPRODUCT(O3538:R3538,T3538:W3538)-J3538)</f>
        <v/>
      </c>
      <c r="L3538" s="5" t="str">
        <f aca="false">IF(ISBLANK(A3538),"",K3538/$M$1)</f>
        <v/>
      </c>
      <c r="M3538" s="5" t="str">
        <f aca="false">IF(ISBLANK(A3538),"",K3538/($M$1+SUM(K$3:K3537)))</f>
        <v/>
      </c>
      <c r="N3538" s="0" t="str">
        <f aca="false">IF(ISBLANK(A3538),"",IF(H3539=0,NETWORKDAYS($H$3,H3538,holiday!$B$2:$B$10),IF(DAY(H3538)&lt;DAY(H3539),NETWORKDAYS($H$3,H3538,holiday!$B$2:$B$10),0)))</f>
        <v/>
      </c>
      <c r="O3538" s="0" t="str">
        <f aca="false">IF(ISBLANK(A3538),"",SUMIF($A$3:$A3538,O$2,$B$3:$B3538))</f>
        <v/>
      </c>
      <c r="P3538" s="0" t="str">
        <f aca="false">IF(ISBLANK(A3538),"",SUMIF($A$3:$A3538,P$2,$B$3:$B3538))</f>
        <v/>
      </c>
      <c r="Q3538" s="0" t="str">
        <f aca="false">IF(ISBLANK(A3538),"",SUMIF($A$3:$A3538,Q$2,$B$3:$B3538))</f>
        <v/>
      </c>
      <c r="R3538" s="0" t="str">
        <f aca="false">IF(ISBLANK(A3538),"",SUMIF($A$3:$A3538,R$2,$B$3:$B3538))</f>
        <v/>
      </c>
      <c r="T3538" s="9" t="str">
        <f aca="false">IF(ISBLANK(A3538),"",IF($A3538=T$2,$C3538,T3537))</f>
        <v/>
      </c>
      <c r="U3538" s="9" t="str">
        <f aca="false">IF(ISBLANK(A3538),"",IF($A3538=U$2,$C3538,U3537))</f>
        <v/>
      </c>
      <c r="V3538" s="9" t="str">
        <f aca="false">IF(ISBLANK(A3538),"",IF($A3538=V$2,$C3538,V3537))</f>
        <v/>
      </c>
      <c r="W3538" s="9" t="str">
        <f aca="false">IF(ISBLANK(A3538),"",IF($A3538=W$2,$C3538,W3537))</f>
        <v/>
      </c>
    </row>
    <row r="3539" customFormat="false" ht="14.1" hidden="false" customHeight="false" outlineLevel="0" collapsed="false">
      <c r="H3539" s="8" t="n">
        <f aca="false">IF(ISBLANK(D3539),,LEFT(D3539,LEN(D3539)-6)*1)</f>
        <v>0</v>
      </c>
      <c r="I3539" s="9" t="str">
        <f aca="false">IF(ISBLANK(A3539),"",-B3539*C3539)</f>
        <v/>
      </c>
      <c r="J3539" s="9" t="str">
        <f aca="false">IF(ISBLANK(A3539),"",-SUM(I$3:I3539))</f>
        <v/>
      </c>
      <c r="K3539" s="9" t="str">
        <f aca="false">IF(ISBLANK(A3539),"",SUMPRODUCT(O3539:R3539,T3539:W3539)-J3539)</f>
        <v/>
      </c>
      <c r="L3539" s="5" t="str">
        <f aca="false">IF(ISBLANK(A3539),"",K3539/$M$1)</f>
        <v/>
      </c>
      <c r="M3539" s="5" t="str">
        <f aca="false">IF(ISBLANK(A3539),"",K3539/($M$1+SUM(K$3:K3538)))</f>
        <v/>
      </c>
      <c r="N3539" s="0" t="str">
        <f aca="false">IF(ISBLANK(A3539),"",IF(H3540=0,NETWORKDAYS($H$3,H3539,holiday!$B$2:$B$10),IF(DAY(H3539)&lt;DAY(H3540),NETWORKDAYS($H$3,H3539,holiday!$B$2:$B$10),0)))</f>
        <v/>
      </c>
      <c r="O3539" s="0" t="str">
        <f aca="false">IF(ISBLANK(A3539),"",SUMIF($A$3:$A3539,O$2,$B$3:$B3539))</f>
        <v/>
      </c>
      <c r="P3539" s="0" t="str">
        <f aca="false">IF(ISBLANK(A3539),"",SUMIF($A$3:$A3539,P$2,$B$3:$B3539))</f>
        <v/>
      </c>
      <c r="Q3539" s="0" t="str">
        <f aca="false">IF(ISBLANK(A3539),"",SUMIF($A$3:$A3539,Q$2,$B$3:$B3539))</f>
        <v/>
      </c>
      <c r="R3539" s="0" t="str">
        <f aca="false">IF(ISBLANK(A3539),"",SUMIF($A$3:$A3539,R$2,$B$3:$B3539))</f>
        <v/>
      </c>
      <c r="T3539" s="9" t="str">
        <f aca="false">IF(ISBLANK(A3539),"",IF($A3539=T$2,$C3539,T3538))</f>
        <v/>
      </c>
      <c r="U3539" s="9" t="str">
        <f aca="false">IF(ISBLANK(A3539),"",IF($A3539=U$2,$C3539,U3538))</f>
        <v/>
      </c>
      <c r="V3539" s="9" t="str">
        <f aca="false">IF(ISBLANK(A3539),"",IF($A3539=V$2,$C3539,V3538))</f>
        <v/>
      </c>
      <c r="W3539" s="9" t="str">
        <f aca="false">IF(ISBLANK(A3539),"",IF($A3539=W$2,$C3539,W3538))</f>
        <v/>
      </c>
    </row>
    <row r="3540" customFormat="false" ht="14.1" hidden="false" customHeight="false" outlineLevel="0" collapsed="false">
      <c r="H3540" s="8" t="n">
        <f aca="false">IF(ISBLANK(D3540),,LEFT(D3540,LEN(D3540)-6)*1)</f>
        <v>0</v>
      </c>
      <c r="I3540" s="9" t="str">
        <f aca="false">IF(ISBLANK(A3540),"",-B3540*C3540)</f>
        <v/>
      </c>
      <c r="J3540" s="9" t="str">
        <f aca="false">IF(ISBLANK(A3540),"",-SUM(I$3:I3540))</f>
        <v/>
      </c>
      <c r="K3540" s="9" t="str">
        <f aca="false">IF(ISBLANK(A3540),"",SUMPRODUCT(O3540:R3540,T3540:W3540)-J3540)</f>
        <v/>
      </c>
      <c r="L3540" s="5" t="str">
        <f aca="false">IF(ISBLANK(A3540),"",K3540/$M$1)</f>
        <v/>
      </c>
      <c r="M3540" s="5" t="str">
        <f aca="false">IF(ISBLANK(A3540),"",K3540/($M$1+SUM(K$3:K3539)))</f>
        <v/>
      </c>
      <c r="N3540" s="0" t="str">
        <f aca="false">IF(ISBLANK(A3540),"",IF(H3541=0,NETWORKDAYS($H$3,H3540,holiday!$B$2:$B$10),IF(DAY(H3540)&lt;DAY(H3541),NETWORKDAYS($H$3,H3540,holiday!$B$2:$B$10),0)))</f>
        <v/>
      </c>
      <c r="O3540" s="0" t="str">
        <f aca="false">IF(ISBLANK(A3540),"",SUMIF($A$3:$A3540,O$2,$B$3:$B3540))</f>
        <v/>
      </c>
      <c r="P3540" s="0" t="str">
        <f aca="false">IF(ISBLANK(A3540),"",SUMIF($A$3:$A3540,P$2,$B$3:$B3540))</f>
        <v/>
      </c>
      <c r="Q3540" s="0" t="str">
        <f aca="false">IF(ISBLANK(A3540),"",SUMIF($A$3:$A3540,Q$2,$B$3:$B3540))</f>
        <v/>
      </c>
      <c r="R3540" s="0" t="str">
        <f aca="false">IF(ISBLANK(A3540),"",SUMIF($A$3:$A3540,R$2,$B$3:$B3540))</f>
        <v/>
      </c>
      <c r="T3540" s="9" t="str">
        <f aca="false">IF(ISBLANK(A3540),"",IF($A3540=T$2,$C3540,T3539))</f>
        <v/>
      </c>
      <c r="U3540" s="9" t="str">
        <f aca="false">IF(ISBLANK(A3540),"",IF($A3540=U$2,$C3540,U3539))</f>
        <v/>
      </c>
      <c r="V3540" s="9" t="str">
        <f aca="false">IF(ISBLANK(A3540),"",IF($A3540=V$2,$C3540,V3539))</f>
        <v/>
      </c>
      <c r="W3540" s="9" t="str">
        <f aca="false">IF(ISBLANK(A3540),"",IF($A3540=W$2,$C3540,W3539))</f>
        <v/>
      </c>
    </row>
    <row r="3541" customFormat="false" ht="14.1" hidden="false" customHeight="false" outlineLevel="0" collapsed="false">
      <c r="H3541" s="8" t="n">
        <f aca="false">IF(ISBLANK(D3541),,LEFT(D3541,LEN(D3541)-6)*1)</f>
        <v>0</v>
      </c>
      <c r="I3541" s="9" t="str">
        <f aca="false">IF(ISBLANK(A3541),"",-B3541*C3541)</f>
        <v/>
      </c>
      <c r="J3541" s="9" t="str">
        <f aca="false">IF(ISBLANK(A3541),"",-SUM(I$3:I3541))</f>
        <v/>
      </c>
      <c r="K3541" s="9" t="str">
        <f aca="false">IF(ISBLANK(A3541),"",SUMPRODUCT(O3541:R3541,T3541:W3541)-J3541)</f>
        <v/>
      </c>
      <c r="L3541" s="5" t="str">
        <f aca="false">IF(ISBLANK(A3541),"",K3541/$M$1)</f>
        <v/>
      </c>
      <c r="M3541" s="5" t="str">
        <f aca="false">IF(ISBLANK(A3541),"",K3541/($M$1+SUM(K$3:K3540)))</f>
        <v/>
      </c>
      <c r="N3541" s="0" t="str">
        <f aca="false">IF(ISBLANK(A3541),"",IF(H3542=0,NETWORKDAYS($H$3,H3541,holiday!$B$2:$B$10),IF(DAY(H3541)&lt;DAY(H3542),NETWORKDAYS($H$3,H3541,holiday!$B$2:$B$10),0)))</f>
        <v/>
      </c>
      <c r="O3541" s="0" t="str">
        <f aca="false">IF(ISBLANK(A3541),"",SUMIF($A$3:$A3541,O$2,$B$3:$B3541))</f>
        <v/>
      </c>
      <c r="P3541" s="0" t="str">
        <f aca="false">IF(ISBLANK(A3541),"",SUMIF($A$3:$A3541,P$2,$B$3:$B3541))</f>
        <v/>
      </c>
      <c r="Q3541" s="0" t="str">
        <f aca="false">IF(ISBLANK(A3541),"",SUMIF($A$3:$A3541,Q$2,$B$3:$B3541))</f>
        <v/>
      </c>
      <c r="R3541" s="0" t="str">
        <f aca="false">IF(ISBLANK(A3541),"",SUMIF($A$3:$A3541,R$2,$B$3:$B3541))</f>
        <v/>
      </c>
      <c r="T3541" s="9" t="str">
        <f aca="false">IF(ISBLANK(A3541),"",IF($A3541=T$2,$C3541,T3540))</f>
        <v/>
      </c>
      <c r="U3541" s="9" t="str">
        <f aca="false">IF(ISBLANK(A3541),"",IF($A3541=U$2,$C3541,U3540))</f>
        <v/>
      </c>
      <c r="V3541" s="9" t="str">
        <f aca="false">IF(ISBLANK(A3541),"",IF($A3541=V$2,$C3541,V3540))</f>
        <v/>
      </c>
      <c r="W3541" s="9" t="str">
        <f aca="false">IF(ISBLANK(A3541),"",IF($A3541=W$2,$C3541,W3540))</f>
        <v/>
      </c>
    </row>
    <row r="3542" customFormat="false" ht="14.1" hidden="false" customHeight="false" outlineLevel="0" collapsed="false">
      <c r="H3542" s="8" t="n">
        <f aca="false">IF(ISBLANK(D3542),,LEFT(D3542,LEN(D3542)-6)*1)</f>
        <v>0</v>
      </c>
      <c r="I3542" s="9" t="str">
        <f aca="false">IF(ISBLANK(A3542),"",-B3542*C3542)</f>
        <v/>
      </c>
      <c r="J3542" s="9" t="str">
        <f aca="false">IF(ISBLANK(A3542),"",-SUM(I$3:I3542))</f>
        <v/>
      </c>
      <c r="K3542" s="9" t="str">
        <f aca="false">IF(ISBLANK(A3542),"",SUMPRODUCT(O3542:R3542,T3542:W3542)-J3542)</f>
        <v/>
      </c>
      <c r="L3542" s="5" t="str">
        <f aca="false">IF(ISBLANK(A3542),"",K3542/$M$1)</f>
        <v/>
      </c>
      <c r="M3542" s="5" t="str">
        <f aca="false">IF(ISBLANK(A3542),"",K3542/($M$1+SUM(K$3:K3541)))</f>
        <v/>
      </c>
      <c r="N3542" s="0" t="str">
        <f aca="false">IF(ISBLANK(A3542),"",IF(H3543=0,NETWORKDAYS($H$3,H3542,holiday!$B$2:$B$10),IF(DAY(H3542)&lt;DAY(H3543),NETWORKDAYS($H$3,H3542,holiday!$B$2:$B$10),0)))</f>
        <v/>
      </c>
      <c r="O3542" s="0" t="str">
        <f aca="false">IF(ISBLANK(A3542),"",SUMIF($A$3:$A3542,O$2,$B$3:$B3542))</f>
        <v/>
      </c>
      <c r="P3542" s="0" t="str">
        <f aca="false">IF(ISBLANK(A3542),"",SUMIF($A$3:$A3542,P$2,$B$3:$B3542))</f>
        <v/>
      </c>
      <c r="Q3542" s="0" t="str">
        <f aca="false">IF(ISBLANK(A3542),"",SUMIF($A$3:$A3542,Q$2,$B$3:$B3542))</f>
        <v/>
      </c>
      <c r="R3542" s="0" t="str">
        <f aca="false">IF(ISBLANK(A3542),"",SUMIF($A$3:$A3542,R$2,$B$3:$B3542))</f>
        <v/>
      </c>
      <c r="T3542" s="9" t="str">
        <f aca="false">IF(ISBLANK(A3542),"",IF($A3542=T$2,$C3542,T3541))</f>
        <v/>
      </c>
      <c r="U3542" s="9" t="str">
        <f aca="false">IF(ISBLANK(A3542),"",IF($A3542=U$2,$C3542,U3541))</f>
        <v/>
      </c>
      <c r="V3542" s="9" t="str">
        <f aca="false">IF(ISBLANK(A3542),"",IF($A3542=V$2,$C3542,V3541))</f>
        <v/>
      </c>
      <c r="W3542" s="9" t="str">
        <f aca="false">IF(ISBLANK(A3542),"",IF($A3542=W$2,$C3542,W3541))</f>
        <v/>
      </c>
    </row>
    <row r="3543" customFormat="false" ht="14.1" hidden="false" customHeight="false" outlineLevel="0" collapsed="false">
      <c r="H3543" s="8" t="n">
        <f aca="false">IF(ISBLANK(D3543),,LEFT(D3543,LEN(D3543)-6)*1)</f>
        <v>0</v>
      </c>
      <c r="I3543" s="9" t="str">
        <f aca="false">IF(ISBLANK(A3543),"",-B3543*C3543)</f>
        <v/>
      </c>
      <c r="J3543" s="9" t="str">
        <f aca="false">IF(ISBLANK(A3543),"",-SUM(I$3:I3543))</f>
        <v/>
      </c>
      <c r="K3543" s="9" t="str">
        <f aca="false">IF(ISBLANK(A3543),"",SUMPRODUCT(O3543:R3543,T3543:W3543)-J3543)</f>
        <v/>
      </c>
      <c r="L3543" s="5" t="str">
        <f aca="false">IF(ISBLANK(A3543),"",K3543/$M$1)</f>
        <v/>
      </c>
      <c r="M3543" s="5" t="str">
        <f aca="false">IF(ISBLANK(A3543),"",K3543/($M$1+SUM(K$3:K3542)))</f>
        <v/>
      </c>
      <c r="N3543" s="0" t="str">
        <f aca="false">IF(ISBLANK(A3543),"",IF(H3544=0,NETWORKDAYS($H$3,H3543,holiday!$B$2:$B$10),IF(DAY(H3543)&lt;DAY(H3544),NETWORKDAYS($H$3,H3543,holiday!$B$2:$B$10),0)))</f>
        <v/>
      </c>
      <c r="O3543" s="0" t="str">
        <f aca="false">IF(ISBLANK(A3543),"",SUMIF($A$3:$A3543,O$2,$B$3:$B3543))</f>
        <v/>
      </c>
      <c r="P3543" s="0" t="str">
        <f aca="false">IF(ISBLANK(A3543),"",SUMIF($A$3:$A3543,P$2,$B$3:$B3543))</f>
        <v/>
      </c>
      <c r="Q3543" s="0" t="str">
        <f aca="false">IF(ISBLANK(A3543),"",SUMIF($A$3:$A3543,Q$2,$B$3:$B3543))</f>
        <v/>
      </c>
      <c r="R3543" s="0" t="str">
        <f aca="false">IF(ISBLANK(A3543),"",SUMIF($A$3:$A3543,R$2,$B$3:$B3543))</f>
        <v/>
      </c>
      <c r="T3543" s="9" t="str">
        <f aca="false">IF(ISBLANK(A3543),"",IF($A3543=T$2,$C3543,T3542))</f>
        <v/>
      </c>
      <c r="U3543" s="9" t="str">
        <f aca="false">IF(ISBLANK(A3543),"",IF($A3543=U$2,$C3543,U3542))</f>
        <v/>
      </c>
      <c r="V3543" s="9" t="str">
        <f aca="false">IF(ISBLANK(A3543),"",IF($A3543=V$2,$C3543,V3542))</f>
        <v/>
      </c>
      <c r="W3543" s="9" t="str">
        <f aca="false">IF(ISBLANK(A3543),"",IF($A3543=W$2,$C3543,W3542))</f>
        <v/>
      </c>
    </row>
    <row r="3544" customFormat="false" ht="14.1" hidden="false" customHeight="false" outlineLevel="0" collapsed="false">
      <c r="H3544" s="8" t="n">
        <f aca="false">IF(ISBLANK(D3544),,LEFT(D3544,LEN(D3544)-6)*1)</f>
        <v>0</v>
      </c>
      <c r="I3544" s="9" t="str">
        <f aca="false">IF(ISBLANK(A3544),"",-B3544*C3544)</f>
        <v/>
      </c>
      <c r="J3544" s="9" t="str">
        <f aca="false">IF(ISBLANK(A3544),"",-SUM(I$3:I3544))</f>
        <v/>
      </c>
      <c r="K3544" s="9" t="str">
        <f aca="false">IF(ISBLANK(A3544),"",SUMPRODUCT(O3544:R3544,T3544:W3544)-J3544)</f>
        <v/>
      </c>
      <c r="L3544" s="5" t="str">
        <f aca="false">IF(ISBLANK(A3544),"",K3544/$M$1)</f>
        <v/>
      </c>
      <c r="M3544" s="5" t="str">
        <f aca="false">IF(ISBLANK(A3544),"",K3544/($M$1+SUM(K$3:K3543)))</f>
        <v/>
      </c>
      <c r="N3544" s="0" t="str">
        <f aca="false">IF(ISBLANK(A3544),"",IF(H3545=0,NETWORKDAYS($H$3,H3544,holiday!$B$2:$B$10),IF(DAY(H3544)&lt;DAY(H3545),NETWORKDAYS($H$3,H3544,holiday!$B$2:$B$10),0)))</f>
        <v/>
      </c>
      <c r="O3544" s="0" t="str">
        <f aca="false">IF(ISBLANK(A3544),"",SUMIF($A$3:$A3544,O$2,$B$3:$B3544))</f>
        <v/>
      </c>
      <c r="P3544" s="0" t="str">
        <f aca="false">IF(ISBLANK(A3544),"",SUMIF($A$3:$A3544,P$2,$B$3:$B3544))</f>
        <v/>
      </c>
      <c r="Q3544" s="0" t="str">
        <f aca="false">IF(ISBLANK(A3544),"",SUMIF($A$3:$A3544,Q$2,$B$3:$B3544))</f>
        <v/>
      </c>
      <c r="R3544" s="0" t="str">
        <f aca="false">IF(ISBLANK(A3544),"",SUMIF($A$3:$A3544,R$2,$B$3:$B3544))</f>
        <v/>
      </c>
      <c r="T3544" s="9" t="str">
        <f aca="false">IF(ISBLANK(A3544),"",IF($A3544=T$2,$C3544,T3543))</f>
        <v/>
      </c>
      <c r="U3544" s="9" t="str">
        <f aca="false">IF(ISBLANK(A3544),"",IF($A3544=U$2,$C3544,U3543))</f>
        <v/>
      </c>
      <c r="V3544" s="9" t="str">
        <f aca="false">IF(ISBLANK(A3544),"",IF($A3544=V$2,$C3544,V3543))</f>
        <v/>
      </c>
      <c r="W3544" s="9" t="str">
        <f aca="false">IF(ISBLANK(A3544),"",IF($A3544=W$2,$C3544,W3543))</f>
        <v/>
      </c>
    </row>
    <row r="3545" customFormat="false" ht="14.1" hidden="false" customHeight="false" outlineLevel="0" collapsed="false">
      <c r="H3545" s="8" t="n">
        <f aca="false">IF(ISBLANK(D3545),,LEFT(D3545,LEN(D3545)-6)*1)</f>
        <v>0</v>
      </c>
      <c r="I3545" s="9" t="str">
        <f aca="false">IF(ISBLANK(A3545),"",-B3545*C3545)</f>
        <v/>
      </c>
      <c r="J3545" s="9" t="str">
        <f aca="false">IF(ISBLANK(A3545),"",-SUM(I$3:I3545))</f>
        <v/>
      </c>
      <c r="K3545" s="9" t="str">
        <f aca="false">IF(ISBLANK(A3545),"",SUMPRODUCT(O3545:R3545,T3545:W3545)-J3545)</f>
        <v/>
      </c>
      <c r="L3545" s="5" t="str">
        <f aca="false">IF(ISBLANK(A3545),"",K3545/$M$1)</f>
        <v/>
      </c>
      <c r="M3545" s="5" t="str">
        <f aca="false">IF(ISBLANK(A3545),"",K3545/($M$1+SUM(K$3:K3544)))</f>
        <v/>
      </c>
      <c r="N3545" s="0" t="str">
        <f aca="false">IF(ISBLANK(A3545),"",IF(H3546=0,NETWORKDAYS($H$3,H3545,holiday!$B$2:$B$10),IF(DAY(H3545)&lt;DAY(H3546),NETWORKDAYS($H$3,H3545,holiday!$B$2:$B$10),0)))</f>
        <v/>
      </c>
      <c r="O3545" s="0" t="str">
        <f aca="false">IF(ISBLANK(A3545),"",SUMIF($A$3:$A3545,O$2,$B$3:$B3545))</f>
        <v/>
      </c>
      <c r="P3545" s="0" t="str">
        <f aca="false">IF(ISBLANK(A3545),"",SUMIF($A$3:$A3545,P$2,$B$3:$B3545))</f>
        <v/>
      </c>
      <c r="Q3545" s="0" t="str">
        <f aca="false">IF(ISBLANK(A3545),"",SUMIF($A$3:$A3545,Q$2,$B$3:$B3545))</f>
        <v/>
      </c>
      <c r="R3545" s="0" t="str">
        <f aca="false">IF(ISBLANK(A3545),"",SUMIF($A$3:$A3545,R$2,$B$3:$B3545))</f>
        <v/>
      </c>
      <c r="T3545" s="9" t="str">
        <f aca="false">IF(ISBLANK(A3545),"",IF($A3545=T$2,$C3545,T3544))</f>
        <v/>
      </c>
      <c r="U3545" s="9" t="str">
        <f aca="false">IF(ISBLANK(A3545),"",IF($A3545=U$2,$C3545,U3544))</f>
        <v/>
      </c>
      <c r="V3545" s="9" t="str">
        <f aca="false">IF(ISBLANK(A3545),"",IF($A3545=V$2,$C3545,V3544))</f>
        <v/>
      </c>
      <c r="W3545" s="9" t="str">
        <f aca="false">IF(ISBLANK(A3545),"",IF($A3545=W$2,$C3545,W3544))</f>
        <v/>
      </c>
    </row>
    <row r="3546" customFormat="false" ht="14.1" hidden="false" customHeight="false" outlineLevel="0" collapsed="false">
      <c r="H3546" s="8" t="n">
        <f aca="false">IF(ISBLANK(D3546),,LEFT(D3546,LEN(D3546)-6)*1)</f>
        <v>0</v>
      </c>
      <c r="I3546" s="9" t="str">
        <f aca="false">IF(ISBLANK(A3546),"",-B3546*C3546)</f>
        <v/>
      </c>
      <c r="J3546" s="9" t="str">
        <f aca="false">IF(ISBLANK(A3546),"",-SUM(I$3:I3546))</f>
        <v/>
      </c>
      <c r="K3546" s="9" t="str">
        <f aca="false">IF(ISBLANK(A3546),"",SUMPRODUCT(O3546:R3546,T3546:W3546)-J3546)</f>
        <v/>
      </c>
      <c r="L3546" s="5" t="str">
        <f aca="false">IF(ISBLANK(A3546),"",K3546/$M$1)</f>
        <v/>
      </c>
      <c r="M3546" s="5" t="str">
        <f aca="false">IF(ISBLANK(A3546),"",K3546/($M$1+SUM(K$3:K3545)))</f>
        <v/>
      </c>
      <c r="N3546" s="0" t="str">
        <f aca="false">IF(ISBLANK(A3546),"",IF(H3547=0,NETWORKDAYS($H$3,H3546,holiday!$B$2:$B$10),IF(DAY(H3546)&lt;DAY(H3547),NETWORKDAYS($H$3,H3546,holiday!$B$2:$B$10),0)))</f>
        <v/>
      </c>
      <c r="O3546" s="0" t="str">
        <f aca="false">IF(ISBLANK(A3546),"",SUMIF($A$3:$A3546,O$2,$B$3:$B3546))</f>
        <v/>
      </c>
      <c r="P3546" s="0" t="str">
        <f aca="false">IF(ISBLANK(A3546),"",SUMIF($A$3:$A3546,P$2,$B$3:$B3546))</f>
        <v/>
      </c>
      <c r="Q3546" s="0" t="str">
        <f aca="false">IF(ISBLANK(A3546),"",SUMIF($A$3:$A3546,Q$2,$B$3:$B3546))</f>
        <v/>
      </c>
      <c r="R3546" s="0" t="str">
        <f aca="false">IF(ISBLANK(A3546),"",SUMIF($A$3:$A3546,R$2,$B$3:$B3546))</f>
        <v/>
      </c>
      <c r="T3546" s="9" t="str">
        <f aca="false">IF(ISBLANK(A3546),"",IF($A3546=T$2,$C3546,T3545))</f>
        <v/>
      </c>
      <c r="U3546" s="9" t="str">
        <f aca="false">IF(ISBLANK(A3546),"",IF($A3546=U$2,$C3546,U3545))</f>
        <v/>
      </c>
      <c r="V3546" s="9" t="str">
        <f aca="false">IF(ISBLANK(A3546),"",IF($A3546=V$2,$C3546,V3545))</f>
        <v/>
      </c>
      <c r="W3546" s="9" t="str">
        <f aca="false">IF(ISBLANK(A3546),"",IF($A3546=W$2,$C3546,W3545))</f>
        <v/>
      </c>
    </row>
    <row r="3547" customFormat="false" ht="14.1" hidden="false" customHeight="false" outlineLevel="0" collapsed="false">
      <c r="H3547" s="8" t="n">
        <f aca="false">IF(ISBLANK(D3547),,LEFT(D3547,LEN(D3547)-6)*1)</f>
        <v>0</v>
      </c>
      <c r="I3547" s="9" t="str">
        <f aca="false">IF(ISBLANK(A3547),"",-B3547*C3547)</f>
        <v/>
      </c>
      <c r="J3547" s="9" t="str">
        <f aca="false">IF(ISBLANK(A3547),"",-SUM(I$3:I3547))</f>
        <v/>
      </c>
      <c r="K3547" s="9" t="str">
        <f aca="false">IF(ISBLANK(A3547),"",SUMPRODUCT(O3547:R3547,T3547:W3547)-J3547)</f>
        <v/>
      </c>
      <c r="L3547" s="5" t="str">
        <f aca="false">IF(ISBLANK(A3547),"",K3547/$M$1)</f>
        <v/>
      </c>
      <c r="M3547" s="5" t="str">
        <f aca="false">IF(ISBLANK(A3547),"",K3547/($M$1+SUM(K$3:K3546)))</f>
        <v/>
      </c>
      <c r="N3547" s="0" t="str">
        <f aca="false">IF(ISBLANK(A3547),"",IF(H3548=0,NETWORKDAYS($H$3,H3547,holiday!$B$2:$B$10),IF(DAY(H3547)&lt;DAY(H3548),NETWORKDAYS($H$3,H3547,holiday!$B$2:$B$10),0)))</f>
        <v/>
      </c>
      <c r="O3547" s="0" t="str">
        <f aca="false">IF(ISBLANK(A3547),"",SUMIF($A$3:$A3547,O$2,$B$3:$B3547))</f>
        <v/>
      </c>
      <c r="P3547" s="0" t="str">
        <f aca="false">IF(ISBLANK(A3547),"",SUMIF($A$3:$A3547,P$2,$B$3:$B3547))</f>
        <v/>
      </c>
      <c r="Q3547" s="0" t="str">
        <f aca="false">IF(ISBLANK(A3547),"",SUMIF($A$3:$A3547,Q$2,$B$3:$B3547))</f>
        <v/>
      </c>
      <c r="R3547" s="0" t="str">
        <f aca="false">IF(ISBLANK(A3547),"",SUMIF($A$3:$A3547,R$2,$B$3:$B3547))</f>
        <v/>
      </c>
      <c r="T3547" s="9" t="str">
        <f aca="false">IF(ISBLANK(A3547),"",IF($A3547=T$2,$C3547,T3546))</f>
        <v/>
      </c>
      <c r="U3547" s="9" t="str">
        <f aca="false">IF(ISBLANK(A3547),"",IF($A3547=U$2,$C3547,U3546))</f>
        <v/>
      </c>
      <c r="V3547" s="9" t="str">
        <f aca="false">IF(ISBLANK(A3547),"",IF($A3547=V$2,$C3547,V3546))</f>
        <v/>
      </c>
      <c r="W3547" s="9" t="str">
        <f aca="false">IF(ISBLANK(A3547),"",IF($A3547=W$2,$C3547,W3546))</f>
        <v/>
      </c>
    </row>
    <row r="3548" customFormat="false" ht="14.1" hidden="false" customHeight="false" outlineLevel="0" collapsed="false">
      <c r="H3548" s="8" t="n">
        <f aca="false">IF(ISBLANK(D3548),,LEFT(D3548,LEN(D3548)-6)*1)</f>
        <v>0</v>
      </c>
      <c r="I3548" s="9" t="str">
        <f aca="false">IF(ISBLANK(A3548),"",-B3548*C3548)</f>
        <v/>
      </c>
      <c r="J3548" s="9" t="str">
        <f aca="false">IF(ISBLANK(A3548),"",-SUM(I$3:I3548))</f>
        <v/>
      </c>
      <c r="K3548" s="9" t="str">
        <f aca="false">IF(ISBLANK(A3548),"",SUMPRODUCT(O3548:R3548,T3548:W3548)-J3548)</f>
        <v/>
      </c>
      <c r="L3548" s="5" t="str">
        <f aca="false">IF(ISBLANK(A3548),"",K3548/$M$1)</f>
        <v/>
      </c>
      <c r="M3548" s="5" t="str">
        <f aca="false">IF(ISBLANK(A3548),"",K3548/($M$1+SUM(K$3:K3547)))</f>
        <v/>
      </c>
      <c r="N3548" s="0" t="str">
        <f aca="false">IF(ISBLANK(A3548),"",IF(H3549=0,NETWORKDAYS($H$3,H3548,holiday!$B$2:$B$10),IF(DAY(H3548)&lt;DAY(H3549),NETWORKDAYS($H$3,H3548,holiday!$B$2:$B$10),0)))</f>
        <v/>
      </c>
      <c r="O3548" s="0" t="str">
        <f aca="false">IF(ISBLANK(A3548),"",SUMIF($A$3:$A3548,O$2,$B$3:$B3548))</f>
        <v/>
      </c>
      <c r="P3548" s="0" t="str">
        <f aca="false">IF(ISBLANK(A3548),"",SUMIF($A$3:$A3548,P$2,$B$3:$B3548))</f>
        <v/>
      </c>
      <c r="Q3548" s="0" t="str">
        <f aca="false">IF(ISBLANK(A3548),"",SUMIF($A$3:$A3548,Q$2,$B$3:$B3548))</f>
        <v/>
      </c>
      <c r="R3548" s="0" t="str">
        <f aca="false">IF(ISBLANK(A3548),"",SUMIF($A$3:$A3548,R$2,$B$3:$B3548))</f>
        <v/>
      </c>
      <c r="T3548" s="9" t="str">
        <f aca="false">IF(ISBLANK(A3548),"",IF($A3548=T$2,$C3548,T3547))</f>
        <v/>
      </c>
      <c r="U3548" s="9" t="str">
        <f aca="false">IF(ISBLANK(A3548),"",IF($A3548=U$2,$C3548,U3547))</f>
        <v/>
      </c>
      <c r="V3548" s="9" t="str">
        <f aca="false">IF(ISBLANK(A3548),"",IF($A3548=V$2,$C3548,V3547))</f>
        <v/>
      </c>
      <c r="W3548" s="9" t="str">
        <f aca="false">IF(ISBLANK(A3548),"",IF($A3548=W$2,$C3548,W3547))</f>
        <v/>
      </c>
    </row>
    <row r="3549" customFormat="false" ht="14.1" hidden="false" customHeight="false" outlineLevel="0" collapsed="false">
      <c r="H3549" s="8" t="n">
        <f aca="false">IF(ISBLANK(D3549),,LEFT(D3549,LEN(D3549)-6)*1)</f>
        <v>0</v>
      </c>
      <c r="I3549" s="9" t="str">
        <f aca="false">IF(ISBLANK(A3549),"",-B3549*C3549)</f>
        <v/>
      </c>
      <c r="J3549" s="9" t="str">
        <f aca="false">IF(ISBLANK(A3549),"",-SUM(I$3:I3549))</f>
        <v/>
      </c>
      <c r="K3549" s="9" t="str">
        <f aca="false">IF(ISBLANK(A3549),"",SUMPRODUCT(O3549:R3549,T3549:W3549)-J3549)</f>
        <v/>
      </c>
      <c r="L3549" s="5" t="str">
        <f aca="false">IF(ISBLANK(A3549),"",K3549/$M$1)</f>
        <v/>
      </c>
      <c r="M3549" s="5" t="str">
        <f aca="false">IF(ISBLANK(A3549),"",K3549/($M$1+SUM(K$3:K3548)))</f>
        <v/>
      </c>
      <c r="N3549" s="0" t="str">
        <f aca="false">IF(ISBLANK(A3549),"",IF(H3550=0,NETWORKDAYS($H$3,H3549,holiday!$B$2:$B$10),IF(DAY(H3549)&lt;DAY(H3550),NETWORKDAYS($H$3,H3549,holiday!$B$2:$B$10),0)))</f>
        <v/>
      </c>
      <c r="O3549" s="0" t="str">
        <f aca="false">IF(ISBLANK(A3549),"",SUMIF($A$3:$A3549,O$2,$B$3:$B3549))</f>
        <v/>
      </c>
      <c r="P3549" s="0" t="str">
        <f aca="false">IF(ISBLANK(A3549),"",SUMIF($A$3:$A3549,P$2,$B$3:$B3549))</f>
        <v/>
      </c>
      <c r="Q3549" s="0" t="str">
        <f aca="false">IF(ISBLANK(A3549),"",SUMIF($A$3:$A3549,Q$2,$B$3:$B3549))</f>
        <v/>
      </c>
      <c r="R3549" s="0" t="str">
        <f aca="false">IF(ISBLANK(A3549),"",SUMIF($A$3:$A3549,R$2,$B$3:$B3549))</f>
        <v/>
      </c>
      <c r="T3549" s="9" t="str">
        <f aca="false">IF(ISBLANK(A3549),"",IF($A3549=T$2,$C3549,T3548))</f>
        <v/>
      </c>
      <c r="U3549" s="9" t="str">
        <f aca="false">IF(ISBLANK(A3549),"",IF($A3549=U$2,$C3549,U3548))</f>
        <v/>
      </c>
      <c r="V3549" s="9" t="str">
        <f aca="false">IF(ISBLANK(A3549),"",IF($A3549=V$2,$C3549,V3548))</f>
        <v/>
      </c>
      <c r="W3549" s="9" t="str">
        <f aca="false">IF(ISBLANK(A3549),"",IF($A3549=W$2,$C3549,W3548))</f>
        <v/>
      </c>
    </row>
    <row r="3550" customFormat="false" ht="14.1" hidden="false" customHeight="false" outlineLevel="0" collapsed="false">
      <c r="H3550" s="8" t="n">
        <f aca="false">IF(ISBLANK(D3550),,LEFT(D3550,LEN(D3550)-6)*1)</f>
        <v>0</v>
      </c>
      <c r="I3550" s="9" t="str">
        <f aca="false">IF(ISBLANK(A3550),"",-B3550*C3550)</f>
        <v/>
      </c>
      <c r="J3550" s="9" t="str">
        <f aca="false">IF(ISBLANK(A3550),"",-SUM(I$3:I3550))</f>
        <v/>
      </c>
      <c r="K3550" s="9" t="str">
        <f aca="false">IF(ISBLANK(A3550),"",SUMPRODUCT(O3550:R3550,T3550:W3550)-J3550)</f>
        <v/>
      </c>
      <c r="L3550" s="5" t="str">
        <f aca="false">IF(ISBLANK(A3550),"",K3550/$M$1)</f>
        <v/>
      </c>
      <c r="M3550" s="5" t="str">
        <f aca="false">IF(ISBLANK(A3550),"",K3550/($M$1+SUM(K$3:K3549)))</f>
        <v/>
      </c>
      <c r="N3550" s="0" t="str">
        <f aca="false">IF(ISBLANK(A3550),"",IF(H3551=0,NETWORKDAYS($H$3,H3550,holiday!$B$2:$B$10),IF(DAY(H3550)&lt;DAY(H3551),NETWORKDAYS($H$3,H3550,holiday!$B$2:$B$10),0)))</f>
        <v/>
      </c>
      <c r="O3550" s="0" t="str">
        <f aca="false">IF(ISBLANK(A3550),"",SUMIF($A$3:$A3550,O$2,$B$3:$B3550))</f>
        <v/>
      </c>
      <c r="P3550" s="0" t="str">
        <f aca="false">IF(ISBLANK(A3550),"",SUMIF($A$3:$A3550,P$2,$B$3:$B3550))</f>
        <v/>
      </c>
      <c r="Q3550" s="0" t="str">
        <f aca="false">IF(ISBLANK(A3550),"",SUMIF($A$3:$A3550,Q$2,$B$3:$B3550))</f>
        <v/>
      </c>
      <c r="R3550" s="0" t="str">
        <f aca="false">IF(ISBLANK(A3550),"",SUMIF($A$3:$A3550,R$2,$B$3:$B3550))</f>
        <v/>
      </c>
      <c r="T3550" s="9" t="str">
        <f aca="false">IF(ISBLANK(A3550),"",IF($A3550=T$2,$C3550,T3549))</f>
        <v/>
      </c>
      <c r="U3550" s="9" t="str">
        <f aca="false">IF(ISBLANK(A3550),"",IF($A3550=U$2,$C3550,U3549))</f>
        <v/>
      </c>
      <c r="V3550" s="9" t="str">
        <f aca="false">IF(ISBLANK(A3550),"",IF($A3550=V$2,$C3550,V3549))</f>
        <v/>
      </c>
      <c r="W3550" s="9" t="str">
        <f aca="false">IF(ISBLANK(A3550),"",IF($A3550=W$2,$C3550,W3549))</f>
        <v/>
      </c>
    </row>
    <row r="3551" customFormat="false" ht="14.1" hidden="false" customHeight="false" outlineLevel="0" collapsed="false">
      <c r="H3551" s="8" t="n">
        <f aca="false">IF(ISBLANK(D3551),,LEFT(D3551,LEN(D3551)-6)*1)</f>
        <v>0</v>
      </c>
      <c r="I3551" s="9" t="str">
        <f aca="false">IF(ISBLANK(A3551),"",-B3551*C3551)</f>
        <v/>
      </c>
      <c r="J3551" s="9" t="str">
        <f aca="false">IF(ISBLANK(A3551),"",-SUM(I$3:I3551))</f>
        <v/>
      </c>
      <c r="K3551" s="9" t="str">
        <f aca="false">IF(ISBLANK(A3551),"",SUMPRODUCT(O3551:R3551,T3551:W3551)-J3551)</f>
        <v/>
      </c>
      <c r="L3551" s="5" t="str">
        <f aca="false">IF(ISBLANK(A3551),"",K3551/$M$1)</f>
        <v/>
      </c>
      <c r="M3551" s="5" t="str">
        <f aca="false">IF(ISBLANK(A3551),"",K3551/($M$1+SUM(K$3:K3550)))</f>
        <v/>
      </c>
      <c r="N3551" s="0" t="str">
        <f aca="false">IF(ISBLANK(A3551),"",IF(H3552=0,NETWORKDAYS($H$3,H3551,holiday!$B$2:$B$10),IF(DAY(H3551)&lt;DAY(H3552),NETWORKDAYS($H$3,H3551,holiday!$B$2:$B$10),0)))</f>
        <v/>
      </c>
      <c r="O3551" s="0" t="str">
        <f aca="false">IF(ISBLANK(A3551),"",SUMIF($A$3:$A3551,O$2,$B$3:$B3551))</f>
        <v/>
      </c>
      <c r="P3551" s="0" t="str">
        <f aca="false">IF(ISBLANK(A3551),"",SUMIF($A$3:$A3551,P$2,$B$3:$B3551))</f>
        <v/>
      </c>
      <c r="Q3551" s="0" t="str">
        <f aca="false">IF(ISBLANK(A3551),"",SUMIF($A$3:$A3551,Q$2,$B$3:$B3551))</f>
        <v/>
      </c>
      <c r="R3551" s="0" t="str">
        <f aca="false">IF(ISBLANK(A3551),"",SUMIF($A$3:$A3551,R$2,$B$3:$B3551))</f>
        <v/>
      </c>
      <c r="T3551" s="9" t="str">
        <f aca="false">IF(ISBLANK(A3551),"",IF($A3551=T$2,$C3551,T3550))</f>
        <v/>
      </c>
      <c r="U3551" s="9" t="str">
        <f aca="false">IF(ISBLANK(A3551),"",IF($A3551=U$2,$C3551,U3550))</f>
        <v/>
      </c>
      <c r="V3551" s="9" t="str">
        <f aca="false">IF(ISBLANK(A3551),"",IF($A3551=V$2,$C3551,V3550))</f>
        <v/>
      </c>
      <c r="W3551" s="9" t="str">
        <f aca="false">IF(ISBLANK(A3551),"",IF($A3551=W$2,$C3551,W3550))</f>
        <v/>
      </c>
    </row>
    <row r="3552" customFormat="false" ht="14.1" hidden="false" customHeight="false" outlineLevel="0" collapsed="false">
      <c r="H3552" s="8" t="n">
        <f aca="false">IF(ISBLANK(D3552),,LEFT(D3552,LEN(D3552)-6)*1)</f>
        <v>0</v>
      </c>
      <c r="I3552" s="9" t="str">
        <f aca="false">IF(ISBLANK(A3552),"",-B3552*C3552)</f>
        <v/>
      </c>
      <c r="J3552" s="9" t="str">
        <f aca="false">IF(ISBLANK(A3552),"",-SUM(I$3:I3552))</f>
        <v/>
      </c>
      <c r="K3552" s="9" t="str">
        <f aca="false">IF(ISBLANK(A3552),"",SUMPRODUCT(O3552:R3552,T3552:W3552)-J3552)</f>
        <v/>
      </c>
      <c r="L3552" s="5" t="str">
        <f aca="false">IF(ISBLANK(A3552),"",K3552/$M$1)</f>
        <v/>
      </c>
      <c r="M3552" s="5" t="str">
        <f aca="false">IF(ISBLANK(A3552),"",K3552/($M$1+SUM(K$3:K3551)))</f>
        <v/>
      </c>
      <c r="N3552" s="0" t="str">
        <f aca="false">IF(ISBLANK(A3552),"",IF(H3553=0,NETWORKDAYS($H$3,H3552,holiday!$B$2:$B$10),IF(DAY(H3552)&lt;DAY(H3553),NETWORKDAYS($H$3,H3552,holiday!$B$2:$B$10),0)))</f>
        <v/>
      </c>
      <c r="O3552" s="0" t="str">
        <f aca="false">IF(ISBLANK(A3552),"",SUMIF($A$3:$A3552,O$2,$B$3:$B3552))</f>
        <v/>
      </c>
      <c r="P3552" s="0" t="str">
        <f aca="false">IF(ISBLANK(A3552),"",SUMIF($A$3:$A3552,P$2,$B$3:$B3552))</f>
        <v/>
      </c>
      <c r="Q3552" s="0" t="str">
        <f aca="false">IF(ISBLANK(A3552),"",SUMIF($A$3:$A3552,Q$2,$B$3:$B3552))</f>
        <v/>
      </c>
      <c r="R3552" s="0" t="str">
        <f aca="false">IF(ISBLANK(A3552),"",SUMIF($A$3:$A3552,R$2,$B$3:$B3552))</f>
        <v/>
      </c>
      <c r="T3552" s="9" t="str">
        <f aca="false">IF(ISBLANK(A3552),"",IF($A3552=T$2,$C3552,T3551))</f>
        <v/>
      </c>
      <c r="U3552" s="9" t="str">
        <f aca="false">IF(ISBLANK(A3552),"",IF($A3552=U$2,$C3552,U3551))</f>
        <v/>
      </c>
      <c r="V3552" s="9" t="str">
        <f aca="false">IF(ISBLANK(A3552),"",IF($A3552=V$2,$C3552,V3551))</f>
        <v/>
      </c>
      <c r="W3552" s="9" t="str">
        <f aca="false">IF(ISBLANK(A3552),"",IF($A3552=W$2,$C3552,W3551))</f>
        <v/>
      </c>
    </row>
    <row r="3553" customFormat="false" ht="14.1" hidden="false" customHeight="false" outlineLevel="0" collapsed="false">
      <c r="H3553" s="8" t="n">
        <f aca="false">IF(ISBLANK(D3553),,LEFT(D3553,LEN(D3553)-6)*1)</f>
        <v>0</v>
      </c>
      <c r="I3553" s="9" t="str">
        <f aca="false">IF(ISBLANK(A3553),"",-B3553*C3553)</f>
        <v/>
      </c>
      <c r="J3553" s="9" t="str">
        <f aca="false">IF(ISBLANK(A3553),"",-SUM(I$3:I3553))</f>
        <v/>
      </c>
      <c r="K3553" s="9" t="str">
        <f aca="false">IF(ISBLANK(A3553),"",SUMPRODUCT(O3553:R3553,T3553:W3553)-J3553)</f>
        <v/>
      </c>
      <c r="L3553" s="5" t="str">
        <f aca="false">IF(ISBLANK(A3553),"",K3553/$M$1)</f>
        <v/>
      </c>
      <c r="M3553" s="5" t="str">
        <f aca="false">IF(ISBLANK(A3553),"",K3553/($M$1+SUM(K$3:K3552)))</f>
        <v/>
      </c>
      <c r="N3553" s="0" t="str">
        <f aca="false">IF(ISBLANK(A3553),"",IF(H3554=0,NETWORKDAYS($H$3,H3553,holiday!$B$2:$B$10),IF(DAY(H3553)&lt;DAY(H3554),NETWORKDAYS($H$3,H3553,holiday!$B$2:$B$10),0)))</f>
        <v/>
      </c>
      <c r="O3553" s="0" t="str">
        <f aca="false">IF(ISBLANK(A3553),"",SUMIF($A$3:$A3553,O$2,$B$3:$B3553))</f>
        <v/>
      </c>
      <c r="P3553" s="0" t="str">
        <f aca="false">IF(ISBLANK(A3553),"",SUMIF($A$3:$A3553,P$2,$B$3:$B3553))</f>
        <v/>
      </c>
      <c r="Q3553" s="0" t="str">
        <f aca="false">IF(ISBLANK(A3553),"",SUMIF($A$3:$A3553,Q$2,$B$3:$B3553))</f>
        <v/>
      </c>
      <c r="R3553" s="0" t="str">
        <f aca="false">IF(ISBLANK(A3553),"",SUMIF($A$3:$A3553,R$2,$B$3:$B3553))</f>
        <v/>
      </c>
      <c r="T3553" s="9" t="str">
        <f aca="false">IF(ISBLANK(A3553),"",IF($A3553=T$2,$C3553,T3552))</f>
        <v/>
      </c>
      <c r="U3553" s="9" t="str">
        <f aca="false">IF(ISBLANK(A3553),"",IF($A3553=U$2,$C3553,U3552))</f>
        <v/>
      </c>
      <c r="V3553" s="9" t="str">
        <f aca="false">IF(ISBLANK(A3553),"",IF($A3553=V$2,$C3553,V3552))</f>
        <v/>
      </c>
      <c r="W3553" s="9" t="str">
        <f aca="false">IF(ISBLANK(A3553),"",IF($A3553=W$2,$C3553,W3552))</f>
        <v/>
      </c>
    </row>
    <row r="3554" customFormat="false" ht="14.1" hidden="false" customHeight="false" outlineLevel="0" collapsed="false">
      <c r="H3554" s="8" t="n">
        <f aca="false">IF(ISBLANK(D3554),,LEFT(D3554,LEN(D3554)-6)*1)</f>
        <v>0</v>
      </c>
      <c r="I3554" s="9" t="str">
        <f aca="false">IF(ISBLANK(A3554),"",-B3554*C3554)</f>
        <v/>
      </c>
      <c r="J3554" s="9" t="str">
        <f aca="false">IF(ISBLANK(A3554),"",-SUM(I$3:I3554))</f>
        <v/>
      </c>
      <c r="K3554" s="9" t="str">
        <f aca="false">IF(ISBLANK(A3554),"",SUMPRODUCT(O3554:R3554,T3554:W3554)-J3554)</f>
        <v/>
      </c>
      <c r="L3554" s="5" t="str">
        <f aca="false">IF(ISBLANK(A3554),"",K3554/$M$1)</f>
        <v/>
      </c>
      <c r="M3554" s="5" t="str">
        <f aca="false">IF(ISBLANK(A3554),"",K3554/($M$1+SUM(K$3:K3553)))</f>
        <v/>
      </c>
      <c r="N3554" s="0" t="str">
        <f aca="false">IF(ISBLANK(A3554),"",IF(H3555=0,NETWORKDAYS($H$3,H3554,holiday!$B$2:$B$10),IF(DAY(H3554)&lt;DAY(H3555),NETWORKDAYS($H$3,H3554,holiday!$B$2:$B$10),0)))</f>
        <v/>
      </c>
      <c r="O3554" s="0" t="str">
        <f aca="false">IF(ISBLANK(A3554),"",SUMIF($A$3:$A3554,O$2,$B$3:$B3554))</f>
        <v/>
      </c>
      <c r="P3554" s="0" t="str">
        <f aca="false">IF(ISBLANK(A3554),"",SUMIF($A$3:$A3554,P$2,$B$3:$B3554))</f>
        <v/>
      </c>
      <c r="Q3554" s="0" t="str">
        <f aca="false">IF(ISBLANK(A3554),"",SUMIF($A$3:$A3554,Q$2,$B$3:$B3554))</f>
        <v/>
      </c>
      <c r="R3554" s="0" t="str">
        <f aca="false">IF(ISBLANK(A3554),"",SUMIF($A$3:$A3554,R$2,$B$3:$B3554))</f>
        <v/>
      </c>
      <c r="T3554" s="9" t="str">
        <f aca="false">IF(ISBLANK(A3554),"",IF($A3554=T$2,$C3554,T3553))</f>
        <v/>
      </c>
      <c r="U3554" s="9" t="str">
        <f aca="false">IF(ISBLANK(A3554),"",IF($A3554=U$2,$C3554,U3553))</f>
        <v/>
      </c>
      <c r="V3554" s="9" t="str">
        <f aca="false">IF(ISBLANK(A3554),"",IF($A3554=V$2,$C3554,V3553))</f>
        <v/>
      </c>
      <c r="W3554" s="9" t="str">
        <f aca="false">IF(ISBLANK(A3554),"",IF($A3554=W$2,$C3554,W3553))</f>
        <v/>
      </c>
    </row>
    <row r="3555" customFormat="false" ht="14.1" hidden="false" customHeight="false" outlineLevel="0" collapsed="false">
      <c r="H3555" s="8" t="n">
        <f aca="false">IF(ISBLANK(D3555),,LEFT(D3555,LEN(D3555)-6)*1)</f>
        <v>0</v>
      </c>
      <c r="I3555" s="9" t="str">
        <f aca="false">IF(ISBLANK(A3555),"",-B3555*C3555)</f>
        <v/>
      </c>
      <c r="J3555" s="9" t="str">
        <f aca="false">IF(ISBLANK(A3555),"",-SUM(I$3:I3555))</f>
        <v/>
      </c>
      <c r="K3555" s="9" t="str">
        <f aca="false">IF(ISBLANK(A3555),"",SUMPRODUCT(O3555:R3555,T3555:W3555)-J3555)</f>
        <v/>
      </c>
      <c r="L3555" s="5" t="str">
        <f aca="false">IF(ISBLANK(A3555),"",K3555/$M$1)</f>
        <v/>
      </c>
      <c r="M3555" s="5" t="str">
        <f aca="false">IF(ISBLANK(A3555),"",K3555/($M$1+SUM(K$3:K3554)))</f>
        <v/>
      </c>
      <c r="N3555" s="0" t="str">
        <f aca="false">IF(ISBLANK(A3555),"",IF(H3556=0,NETWORKDAYS($H$3,H3555,holiday!$B$2:$B$10),IF(DAY(H3555)&lt;DAY(H3556),NETWORKDAYS($H$3,H3555,holiday!$B$2:$B$10),0)))</f>
        <v/>
      </c>
      <c r="O3555" s="0" t="str">
        <f aca="false">IF(ISBLANK(A3555),"",SUMIF($A$3:$A3555,O$2,$B$3:$B3555))</f>
        <v/>
      </c>
      <c r="P3555" s="0" t="str">
        <f aca="false">IF(ISBLANK(A3555),"",SUMIF($A$3:$A3555,P$2,$B$3:$B3555))</f>
        <v/>
      </c>
      <c r="Q3555" s="0" t="str">
        <f aca="false">IF(ISBLANK(A3555),"",SUMIF($A$3:$A3555,Q$2,$B$3:$B3555))</f>
        <v/>
      </c>
      <c r="R3555" s="0" t="str">
        <f aca="false">IF(ISBLANK(A3555),"",SUMIF($A$3:$A3555,R$2,$B$3:$B3555))</f>
        <v/>
      </c>
      <c r="T3555" s="9" t="str">
        <f aca="false">IF(ISBLANK(A3555),"",IF($A3555=T$2,$C3555,T3554))</f>
        <v/>
      </c>
      <c r="U3555" s="9" t="str">
        <f aca="false">IF(ISBLANK(A3555),"",IF($A3555=U$2,$C3555,U3554))</f>
        <v/>
      </c>
      <c r="V3555" s="9" t="str">
        <f aca="false">IF(ISBLANK(A3555),"",IF($A3555=V$2,$C3555,V3554))</f>
        <v/>
      </c>
      <c r="W3555" s="9" t="str">
        <f aca="false">IF(ISBLANK(A3555),"",IF($A3555=W$2,$C3555,W3554))</f>
        <v/>
      </c>
    </row>
    <row r="3556" customFormat="false" ht="14.1" hidden="false" customHeight="false" outlineLevel="0" collapsed="false">
      <c r="H3556" s="8" t="n">
        <f aca="false">IF(ISBLANK(D3556),,LEFT(D3556,LEN(D3556)-6)*1)</f>
        <v>0</v>
      </c>
      <c r="I3556" s="9" t="str">
        <f aca="false">IF(ISBLANK(A3556),"",-B3556*C3556)</f>
        <v/>
      </c>
      <c r="J3556" s="9" t="str">
        <f aca="false">IF(ISBLANK(A3556),"",-SUM(I$3:I3556))</f>
        <v/>
      </c>
      <c r="K3556" s="9" t="str">
        <f aca="false">IF(ISBLANK(A3556),"",SUMPRODUCT(O3556:R3556,T3556:W3556)-J3556)</f>
        <v/>
      </c>
      <c r="L3556" s="5" t="str">
        <f aca="false">IF(ISBLANK(A3556),"",K3556/$M$1)</f>
        <v/>
      </c>
      <c r="M3556" s="5" t="str">
        <f aca="false">IF(ISBLANK(A3556),"",K3556/($M$1+SUM(K$3:K3555)))</f>
        <v/>
      </c>
      <c r="N3556" s="0" t="str">
        <f aca="false">IF(ISBLANK(A3556),"",IF(H3557=0,NETWORKDAYS($H$3,H3556,holiday!$B$2:$B$10),IF(DAY(H3556)&lt;DAY(H3557),NETWORKDAYS($H$3,H3556,holiday!$B$2:$B$10),0)))</f>
        <v/>
      </c>
      <c r="O3556" s="0" t="str">
        <f aca="false">IF(ISBLANK(A3556),"",SUMIF($A$3:$A3556,O$2,$B$3:$B3556))</f>
        <v/>
      </c>
      <c r="P3556" s="0" t="str">
        <f aca="false">IF(ISBLANK(A3556),"",SUMIF($A$3:$A3556,P$2,$B$3:$B3556))</f>
        <v/>
      </c>
      <c r="Q3556" s="0" t="str">
        <f aca="false">IF(ISBLANK(A3556),"",SUMIF($A$3:$A3556,Q$2,$B$3:$B3556))</f>
        <v/>
      </c>
      <c r="R3556" s="0" t="str">
        <f aca="false">IF(ISBLANK(A3556),"",SUMIF($A$3:$A3556,R$2,$B$3:$B3556))</f>
        <v/>
      </c>
      <c r="T3556" s="9" t="str">
        <f aca="false">IF(ISBLANK(A3556),"",IF($A3556=T$2,$C3556,T3555))</f>
        <v/>
      </c>
      <c r="U3556" s="9" t="str">
        <f aca="false">IF(ISBLANK(A3556),"",IF($A3556=U$2,$C3556,U3555))</f>
        <v/>
      </c>
      <c r="V3556" s="9" t="str">
        <f aca="false">IF(ISBLANK(A3556),"",IF($A3556=V$2,$C3556,V3555))</f>
        <v/>
      </c>
      <c r="W3556" s="9" t="str">
        <f aca="false">IF(ISBLANK(A3556),"",IF($A3556=W$2,$C3556,W3555))</f>
        <v/>
      </c>
    </row>
    <row r="3557" customFormat="false" ht="14.1" hidden="false" customHeight="false" outlineLevel="0" collapsed="false">
      <c r="H3557" s="8" t="n">
        <f aca="false">IF(ISBLANK(D3557),,LEFT(D3557,LEN(D3557)-6)*1)</f>
        <v>0</v>
      </c>
      <c r="I3557" s="9" t="str">
        <f aca="false">IF(ISBLANK(A3557),"",-B3557*C3557)</f>
        <v/>
      </c>
      <c r="J3557" s="9" t="str">
        <f aca="false">IF(ISBLANK(A3557),"",-SUM(I$3:I3557))</f>
        <v/>
      </c>
      <c r="K3557" s="9" t="str">
        <f aca="false">IF(ISBLANK(A3557),"",SUMPRODUCT(O3557:R3557,T3557:W3557)-J3557)</f>
        <v/>
      </c>
      <c r="L3557" s="5" t="str">
        <f aca="false">IF(ISBLANK(A3557),"",K3557/$M$1)</f>
        <v/>
      </c>
      <c r="M3557" s="5" t="str">
        <f aca="false">IF(ISBLANK(A3557),"",K3557/($M$1+SUM(K$3:K3556)))</f>
        <v/>
      </c>
      <c r="N3557" s="0" t="str">
        <f aca="false">IF(ISBLANK(A3557),"",IF(H3558=0,NETWORKDAYS($H$3,H3557,holiday!$B$2:$B$10),IF(DAY(H3557)&lt;DAY(H3558),NETWORKDAYS($H$3,H3557,holiday!$B$2:$B$10),0)))</f>
        <v/>
      </c>
      <c r="O3557" s="0" t="str">
        <f aca="false">IF(ISBLANK(A3557),"",SUMIF($A$3:$A3557,O$2,$B$3:$B3557))</f>
        <v/>
      </c>
      <c r="P3557" s="0" t="str">
        <f aca="false">IF(ISBLANK(A3557),"",SUMIF($A$3:$A3557,P$2,$B$3:$B3557))</f>
        <v/>
      </c>
      <c r="Q3557" s="0" t="str">
        <f aca="false">IF(ISBLANK(A3557),"",SUMIF($A$3:$A3557,Q$2,$B$3:$B3557))</f>
        <v/>
      </c>
      <c r="R3557" s="0" t="str">
        <f aca="false">IF(ISBLANK(A3557),"",SUMIF($A$3:$A3557,R$2,$B$3:$B3557))</f>
        <v/>
      </c>
      <c r="T3557" s="9" t="str">
        <f aca="false">IF(ISBLANK(A3557),"",IF($A3557=T$2,$C3557,T3556))</f>
        <v/>
      </c>
      <c r="U3557" s="9" t="str">
        <f aca="false">IF(ISBLANK(A3557),"",IF($A3557=U$2,$C3557,U3556))</f>
        <v/>
      </c>
      <c r="V3557" s="9" t="str">
        <f aca="false">IF(ISBLANK(A3557),"",IF($A3557=V$2,$C3557,V3556))</f>
        <v/>
      </c>
      <c r="W3557" s="9" t="str">
        <f aca="false">IF(ISBLANK(A3557),"",IF($A3557=W$2,$C3557,W3556))</f>
        <v/>
      </c>
    </row>
    <row r="3558" customFormat="false" ht="14.1" hidden="false" customHeight="false" outlineLevel="0" collapsed="false">
      <c r="H3558" s="8" t="n">
        <f aca="false">IF(ISBLANK(D3558),,LEFT(D3558,LEN(D3558)-6)*1)</f>
        <v>0</v>
      </c>
      <c r="I3558" s="9" t="str">
        <f aca="false">IF(ISBLANK(A3558),"",-B3558*C3558)</f>
        <v/>
      </c>
      <c r="J3558" s="9" t="str">
        <f aca="false">IF(ISBLANK(A3558),"",-SUM(I$3:I3558))</f>
        <v/>
      </c>
      <c r="K3558" s="9" t="str">
        <f aca="false">IF(ISBLANK(A3558),"",SUMPRODUCT(O3558:R3558,T3558:W3558)-J3558)</f>
        <v/>
      </c>
      <c r="L3558" s="5" t="str">
        <f aca="false">IF(ISBLANK(A3558),"",K3558/$M$1)</f>
        <v/>
      </c>
      <c r="M3558" s="5" t="str">
        <f aca="false">IF(ISBLANK(A3558),"",K3558/($M$1+SUM(K$3:K3557)))</f>
        <v/>
      </c>
      <c r="N3558" s="0" t="str">
        <f aca="false">IF(ISBLANK(A3558),"",IF(H3559=0,NETWORKDAYS($H$3,H3558,holiday!$B$2:$B$10),IF(DAY(H3558)&lt;DAY(H3559),NETWORKDAYS($H$3,H3558,holiday!$B$2:$B$10),0)))</f>
        <v/>
      </c>
      <c r="O3558" s="0" t="str">
        <f aca="false">IF(ISBLANK(A3558),"",SUMIF($A$3:$A3558,O$2,$B$3:$B3558))</f>
        <v/>
      </c>
      <c r="P3558" s="0" t="str">
        <f aca="false">IF(ISBLANK(A3558),"",SUMIF($A$3:$A3558,P$2,$B$3:$B3558))</f>
        <v/>
      </c>
      <c r="Q3558" s="0" t="str">
        <f aca="false">IF(ISBLANK(A3558),"",SUMIF($A$3:$A3558,Q$2,$B$3:$B3558))</f>
        <v/>
      </c>
      <c r="R3558" s="0" t="str">
        <f aca="false">IF(ISBLANK(A3558),"",SUMIF($A$3:$A3558,R$2,$B$3:$B3558))</f>
        <v/>
      </c>
      <c r="T3558" s="9" t="str">
        <f aca="false">IF(ISBLANK(A3558),"",IF($A3558=T$2,$C3558,T3557))</f>
        <v/>
      </c>
      <c r="U3558" s="9" t="str">
        <f aca="false">IF(ISBLANK(A3558),"",IF($A3558=U$2,$C3558,U3557))</f>
        <v/>
      </c>
      <c r="V3558" s="9" t="str">
        <f aca="false">IF(ISBLANK(A3558),"",IF($A3558=V$2,$C3558,V3557))</f>
        <v/>
      </c>
      <c r="W3558" s="9" t="str">
        <f aca="false">IF(ISBLANK(A3558),"",IF($A3558=W$2,$C3558,W3557))</f>
        <v/>
      </c>
    </row>
    <row r="3559" customFormat="false" ht="14.1" hidden="false" customHeight="false" outlineLevel="0" collapsed="false">
      <c r="H3559" s="8" t="n">
        <f aca="false">IF(ISBLANK(D3559),,LEFT(D3559,LEN(D3559)-6)*1)</f>
        <v>0</v>
      </c>
      <c r="I3559" s="9" t="str">
        <f aca="false">IF(ISBLANK(A3559),"",-B3559*C3559)</f>
        <v/>
      </c>
      <c r="J3559" s="9" t="str">
        <f aca="false">IF(ISBLANK(A3559),"",-SUM(I$3:I3559))</f>
        <v/>
      </c>
      <c r="K3559" s="9" t="str">
        <f aca="false">IF(ISBLANK(A3559),"",SUMPRODUCT(O3559:R3559,T3559:W3559)-J3559)</f>
        <v/>
      </c>
      <c r="L3559" s="5" t="str">
        <f aca="false">IF(ISBLANK(A3559),"",K3559/$M$1)</f>
        <v/>
      </c>
      <c r="M3559" s="5" t="str">
        <f aca="false">IF(ISBLANK(A3559),"",K3559/($M$1+SUM(K$3:K3558)))</f>
        <v/>
      </c>
      <c r="N3559" s="0" t="str">
        <f aca="false">IF(ISBLANK(A3559),"",IF(H3560=0,NETWORKDAYS($H$3,H3559,holiday!$B$2:$B$10),IF(DAY(H3559)&lt;DAY(H3560),NETWORKDAYS($H$3,H3559,holiday!$B$2:$B$10),0)))</f>
        <v/>
      </c>
      <c r="O3559" s="0" t="str">
        <f aca="false">IF(ISBLANK(A3559),"",SUMIF($A$3:$A3559,O$2,$B$3:$B3559))</f>
        <v/>
      </c>
      <c r="P3559" s="0" t="str">
        <f aca="false">IF(ISBLANK(A3559),"",SUMIF($A$3:$A3559,P$2,$B$3:$B3559))</f>
        <v/>
      </c>
      <c r="Q3559" s="0" t="str">
        <f aca="false">IF(ISBLANK(A3559),"",SUMIF($A$3:$A3559,Q$2,$B$3:$B3559))</f>
        <v/>
      </c>
      <c r="R3559" s="0" t="str">
        <f aca="false">IF(ISBLANK(A3559),"",SUMIF($A$3:$A3559,R$2,$B$3:$B3559))</f>
        <v/>
      </c>
      <c r="T3559" s="9" t="str">
        <f aca="false">IF(ISBLANK(A3559),"",IF($A3559=T$2,$C3559,T3558))</f>
        <v/>
      </c>
      <c r="U3559" s="9" t="str">
        <f aca="false">IF(ISBLANK(A3559),"",IF($A3559=U$2,$C3559,U3558))</f>
        <v/>
      </c>
      <c r="V3559" s="9" t="str">
        <f aca="false">IF(ISBLANK(A3559),"",IF($A3559=V$2,$C3559,V3558))</f>
        <v/>
      </c>
      <c r="W3559" s="9" t="str">
        <f aca="false">IF(ISBLANK(A3559),"",IF($A3559=W$2,$C3559,W3558))</f>
        <v/>
      </c>
    </row>
    <row r="3560" customFormat="false" ht="14.1" hidden="false" customHeight="false" outlineLevel="0" collapsed="false">
      <c r="H3560" s="8" t="n">
        <f aca="false">IF(ISBLANK(D3560),,LEFT(D3560,LEN(D3560)-6)*1)</f>
        <v>0</v>
      </c>
      <c r="I3560" s="9" t="str">
        <f aca="false">IF(ISBLANK(A3560),"",-B3560*C3560)</f>
        <v/>
      </c>
      <c r="J3560" s="9" t="str">
        <f aca="false">IF(ISBLANK(A3560),"",-SUM(I$3:I3560))</f>
        <v/>
      </c>
      <c r="K3560" s="9" t="str">
        <f aca="false">IF(ISBLANK(A3560),"",SUMPRODUCT(O3560:R3560,T3560:W3560)-J3560)</f>
        <v/>
      </c>
      <c r="L3560" s="5" t="str">
        <f aca="false">IF(ISBLANK(A3560),"",K3560/$M$1)</f>
        <v/>
      </c>
      <c r="M3560" s="5" t="str">
        <f aca="false">IF(ISBLANK(A3560),"",K3560/($M$1+SUM(K$3:K3559)))</f>
        <v/>
      </c>
      <c r="N3560" s="0" t="str">
        <f aca="false">IF(ISBLANK(A3560),"",IF(H3561=0,NETWORKDAYS($H$3,H3560,holiday!$B$2:$B$10),IF(DAY(H3560)&lt;DAY(H3561),NETWORKDAYS($H$3,H3560,holiday!$B$2:$B$10),0)))</f>
        <v/>
      </c>
      <c r="O3560" s="0" t="str">
        <f aca="false">IF(ISBLANK(A3560),"",SUMIF($A$3:$A3560,O$2,$B$3:$B3560))</f>
        <v/>
      </c>
      <c r="P3560" s="0" t="str">
        <f aca="false">IF(ISBLANK(A3560),"",SUMIF($A$3:$A3560,P$2,$B$3:$B3560))</f>
        <v/>
      </c>
      <c r="Q3560" s="0" t="str">
        <f aca="false">IF(ISBLANK(A3560),"",SUMIF($A$3:$A3560,Q$2,$B$3:$B3560))</f>
        <v/>
      </c>
      <c r="R3560" s="0" t="str">
        <f aca="false">IF(ISBLANK(A3560),"",SUMIF($A$3:$A3560,R$2,$B$3:$B3560))</f>
        <v/>
      </c>
      <c r="T3560" s="9" t="str">
        <f aca="false">IF(ISBLANK(A3560),"",IF($A3560=T$2,$C3560,T3559))</f>
        <v/>
      </c>
      <c r="U3560" s="9" t="str">
        <f aca="false">IF(ISBLANK(A3560),"",IF($A3560=U$2,$C3560,U3559))</f>
        <v/>
      </c>
      <c r="V3560" s="9" t="str">
        <f aca="false">IF(ISBLANK(A3560),"",IF($A3560=V$2,$C3560,V3559))</f>
        <v/>
      </c>
      <c r="W3560" s="9" t="str">
        <f aca="false">IF(ISBLANK(A3560),"",IF($A3560=W$2,$C3560,W3559))</f>
        <v/>
      </c>
    </row>
    <row r="3561" customFormat="false" ht="14.1" hidden="false" customHeight="false" outlineLevel="0" collapsed="false">
      <c r="H3561" s="8" t="n">
        <f aca="false">IF(ISBLANK(D3561),,LEFT(D3561,LEN(D3561)-6)*1)</f>
        <v>0</v>
      </c>
      <c r="I3561" s="9" t="str">
        <f aca="false">IF(ISBLANK(A3561),"",-B3561*C3561)</f>
        <v/>
      </c>
      <c r="J3561" s="9" t="str">
        <f aca="false">IF(ISBLANK(A3561),"",-SUM(I$3:I3561))</f>
        <v/>
      </c>
      <c r="K3561" s="9" t="str">
        <f aca="false">IF(ISBLANK(A3561),"",SUMPRODUCT(O3561:R3561,T3561:W3561)-J3561)</f>
        <v/>
      </c>
      <c r="L3561" s="5" t="str">
        <f aca="false">IF(ISBLANK(A3561),"",K3561/$M$1)</f>
        <v/>
      </c>
      <c r="M3561" s="5" t="str">
        <f aca="false">IF(ISBLANK(A3561),"",K3561/($M$1+SUM(K$3:K3560)))</f>
        <v/>
      </c>
      <c r="N3561" s="0" t="str">
        <f aca="false">IF(ISBLANK(A3561),"",IF(H3562=0,NETWORKDAYS($H$3,H3561,holiday!$B$2:$B$10),IF(DAY(H3561)&lt;DAY(H3562),NETWORKDAYS($H$3,H3561,holiday!$B$2:$B$10),0)))</f>
        <v/>
      </c>
      <c r="O3561" s="0" t="str">
        <f aca="false">IF(ISBLANK(A3561),"",SUMIF($A$3:$A3561,O$2,$B$3:$B3561))</f>
        <v/>
      </c>
      <c r="P3561" s="0" t="str">
        <f aca="false">IF(ISBLANK(A3561),"",SUMIF($A$3:$A3561,P$2,$B$3:$B3561))</f>
        <v/>
      </c>
      <c r="Q3561" s="0" t="str">
        <f aca="false">IF(ISBLANK(A3561),"",SUMIF($A$3:$A3561,Q$2,$B$3:$B3561))</f>
        <v/>
      </c>
      <c r="R3561" s="0" t="str">
        <f aca="false">IF(ISBLANK(A3561),"",SUMIF($A$3:$A3561,R$2,$B$3:$B3561))</f>
        <v/>
      </c>
      <c r="T3561" s="9" t="str">
        <f aca="false">IF(ISBLANK(A3561),"",IF($A3561=T$2,$C3561,T3560))</f>
        <v/>
      </c>
      <c r="U3561" s="9" t="str">
        <f aca="false">IF(ISBLANK(A3561),"",IF($A3561=U$2,$C3561,U3560))</f>
        <v/>
      </c>
      <c r="V3561" s="9" t="str">
        <f aca="false">IF(ISBLANK(A3561),"",IF($A3561=V$2,$C3561,V3560))</f>
        <v/>
      </c>
      <c r="W3561" s="9" t="str">
        <f aca="false">IF(ISBLANK(A3561),"",IF($A3561=W$2,$C3561,W3560))</f>
        <v/>
      </c>
    </row>
    <row r="3562" customFormat="false" ht="14.1" hidden="false" customHeight="false" outlineLevel="0" collapsed="false">
      <c r="H3562" s="8" t="n">
        <f aca="false">IF(ISBLANK(D3562),,LEFT(D3562,LEN(D3562)-6)*1)</f>
        <v>0</v>
      </c>
      <c r="I3562" s="9" t="str">
        <f aca="false">IF(ISBLANK(A3562),"",-B3562*C3562)</f>
        <v/>
      </c>
      <c r="J3562" s="9" t="str">
        <f aca="false">IF(ISBLANK(A3562),"",-SUM(I$3:I3562))</f>
        <v/>
      </c>
      <c r="K3562" s="9" t="str">
        <f aca="false">IF(ISBLANK(A3562),"",SUMPRODUCT(O3562:R3562,T3562:W3562)-J3562)</f>
        <v/>
      </c>
      <c r="L3562" s="5" t="str">
        <f aca="false">IF(ISBLANK(A3562),"",K3562/$M$1)</f>
        <v/>
      </c>
      <c r="M3562" s="5" t="str">
        <f aca="false">IF(ISBLANK(A3562),"",K3562/($M$1+SUM(K$3:K3561)))</f>
        <v/>
      </c>
      <c r="N3562" s="0" t="str">
        <f aca="false">IF(ISBLANK(A3562),"",IF(H3563=0,NETWORKDAYS($H$3,H3562,holiday!$B$2:$B$10),IF(DAY(H3562)&lt;DAY(H3563),NETWORKDAYS($H$3,H3562,holiday!$B$2:$B$10),0)))</f>
        <v/>
      </c>
      <c r="O3562" s="0" t="str">
        <f aca="false">IF(ISBLANK(A3562),"",SUMIF($A$3:$A3562,O$2,$B$3:$B3562))</f>
        <v/>
      </c>
      <c r="P3562" s="0" t="str">
        <f aca="false">IF(ISBLANK(A3562),"",SUMIF($A$3:$A3562,P$2,$B$3:$B3562))</f>
        <v/>
      </c>
      <c r="Q3562" s="0" t="str">
        <f aca="false">IF(ISBLANK(A3562),"",SUMIF($A$3:$A3562,Q$2,$B$3:$B3562))</f>
        <v/>
      </c>
      <c r="R3562" s="0" t="str">
        <f aca="false">IF(ISBLANK(A3562),"",SUMIF($A$3:$A3562,R$2,$B$3:$B3562))</f>
        <v/>
      </c>
      <c r="T3562" s="9" t="str">
        <f aca="false">IF(ISBLANK(A3562),"",IF($A3562=T$2,$C3562,T3561))</f>
        <v/>
      </c>
      <c r="U3562" s="9" t="str">
        <f aca="false">IF(ISBLANK(A3562),"",IF($A3562=U$2,$C3562,U3561))</f>
        <v/>
      </c>
      <c r="V3562" s="9" t="str">
        <f aca="false">IF(ISBLANK(A3562),"",IF($A3562=V$2,$C3562,V3561))</f>
        <v/>
      </c>
      <c r="W3562" s="9" t="str">
        <f aca="false">IF(ISBLANK(A3562),"",IF($A3562=W$2,$C3562,W3561))</f>
        <v/>
      </c>
    </row>
    <row r="3563" customFormat="false" ht="14.1" hidden="false" customHeight="false" outlineLevel="0" collapsed="false">
      <c r="H3563" s="8" t="n">
        <f aca="false">IF(ISBLANK(D3563),,LEFT(D3563,LEN(D3563)-6)*1)</f>
        <v>0</v>
      </c>
      <c r="I3563" s="9" t="str">
        <f aca="false">IF(ISBLANK(A3563),"",-B3563*C3563)</f>
        <v/>
      </c>
      <c r="J3563" s="9" t="str">
        <f aca="false">IF(ISBLANK(A3563),"",-SUM(I$3:I3563))</f>
        <v/>
      </c>
      <c r="K3563" s="9" t="str">
        <f aca="false">IF(ISBLANK(A3563),"",SUMPRODUCT(O3563:R3563,T3563:W3563)-J3563)</f>
        <v/>
      </c>
      <c r="L3563" s="5" t="str">
        <f aca="false">IF(ISBLANK(A3563),"",K3563/$M$1)</f>
        <v/>
      </c>
      <c r="M3563" s="5" t="str">
        <f aca="false">IF(ISBLANK(A3563),"",K3563/($M$1+SUM(K$3:K3562)))</f>
        <v/>
      </c>
      <c r="N3563" s="0" t="str">
        <f aca="false">IF(ISBLANK(A3563),"",IF(H3564=0,NETWORKDAYS($H$3,H3563,holiday!$B$2:$B$10),IF(DAY(H3563)&lt;DAY(H3564),NETWORKDAYS($H$3,H3563,holiday!$B$2:$B$10),0)))</f>
        <v/>
      </c>
      <c r="O3563" s="0" t="str">
        <f aca="false">IF(ISBLANK(A3563),"",SUMIF($A$3:$A3563,O$2,$B$3:$B3563))</f>
        <v/>
      </c>
      <c r="P3563" s="0" t="str">
        <f aca="false">IF(ISBLANK(A3563),"",SUMIF($A$3:$A3563,P$2,$B$3:$B3563))</f>
        <v/>
      </c>
      <c r="Q3563" s="0" t="str">
        <f aca="false">IF(ISBLANK(A3563),"",SUMIF($A$3:$A3563,Q$2,$B$3:$B3563))</f>
        <v/>
      </c>
      <c r="R3563" s="0" t="str">
        <f aca="false">IF(ISBLANK(A3563),"",SUMIF($A$3:$A3563,R$2,$B$3:$B3563))</f>
        <v/>
      </c>
      <c r="T3563" s="9" t="str">
        <f aca="false">IF(ISBLANK(A3563),"",IF($A3563=T$2,$C3563,T3562))</f>
        <v/>
      </c>
      <c r="U3563" s="9" t="str">
        <f aca="false">IF(ISBLANK(A3563),"",IF($A3563=U$2,$C3563,U3562))</f>
        <v/>
      </c>
      <c r="V3563" s="9" t="str">
        <f aca="false">IF(ISBLANK(A3563),"",IF($A3563=V$2,$C3563,V3562))</f>
        <v/>
      </c>
      <c r="W3563" s="9" t="str">
        <f aca="false">IF(ISBLANK(A3563),"",IF($A3563=W$2,$C3563,W3562))</f>
        <v/>
      </c>
    </row>
    <row r="3564" customFormat="false" ht="14.1" hidden="false" customHeight="false" outlineLevel="0" collapsed="false">
      <c r="H3564" s="8" t="n">
        <f aca="false">IF(ISBLANK(D3564),,LEFT(D3564,LEN(D3564)-6)*1)</f>
        <v>0</v>
      </c>
      <c r="I3564" s="9" t="str">
        <f aca="false">IF(ISBLANK(A3564),"",-B3564*C3564)</f>
        <v/>
      </c>
      <c r="J3564" s="9" t="str">
        <f aca="false">IF(ISBLANK(A3564),"",-SUM(I$3:I3564))</f>
        <v/>
      </c>
      <c r="K3564" s="9" t="str">
        <f aca="false">IF(ISBLANK(A3564),"",SUMPRODUCT(O3564:R3564,T3564:W3564)-J3564)</f>
        <v/>
      </c>
      <c r="L3564" s="5" t="str">
        <f aca="false">IF(ISBLANK(A3564),"",K3564/$M$1)</f>
        <v/>
      </c>
      <c r="M3564" s="5" t="str">
        <f aca="false">IF(ISBLANK(A3564),"",K3564/($M$1+SUM(K$3:K3563)))</f>
        <v/>
      </c>
      <c r="N3564" s="0" t="str">
        <f aca="false">IF(ISBLANK(A3564),"",IF(H3565=0,NETWORKDAYS($H$3,H3564,holiday!$B$2:$B$10),IF(DAY(H3564)&lt;DAY(H3565),NETWORKDAYS($H$3,H3564,holiday!$B$2:$B$10),0)))</f>
        <v/>
      </c>
      <c r="O3564" s="0" t="str">
        <f aca="false">IF(ISBLANK(A3564),"",SUMIF($A$3:$A3564,O$2,$B$3:$B3564))</f>
        <v/>
      </c>
      <c r="P3564" s="0" t="str">
        <f aca="false">IF(ISBLANK(A3564),"",SUMIF($A$3:$A3564,P$2,$B$3:$B3564))</f>
        <v/>
      </c>
      <c r="Q3564" s="0" t="str">
        <f aca="false">IF(ISBLANK(A3564),"",SUMIF($A$3:$A3564,Q$2,$B$3:$B3564))</f>
        <v/>
      </c>
      <c r="R3564" s="0" t="str">
        <f aca="false">IF(ISBLANK(A3564),"",SUMIF($A$3:$A3564,R$2,$B$3:$B3564))</f>
        <v/>
      </c>
      <c r="T3564" s="9" t="str">
        <f aca="false">IF(ISBLANK(A3564),"",IF($A3564=T$2,$C3564,T3563))</f>
        <v/>
      </c>
      <c r="U3564" s="9" t="str">
        <f aca="false">IF(ISBLANK(A3564),"",IF($A3564=U$2,$C3564,U3563))</f>
        <v/>
      </c>
      <c r="V3564" s="9" t="str">
        <f aca="false">IF(ISBLANK(A3564),"",IF($A3564=V$2,$C3564,V3563))</f>
        <v/>
      </c>
      <c r="W3564" s="9" t="str">
        <f aca="false">IF(ISBLANK(A3564),"",IF($A3564=W$2,$C3564,W3563))</f>
        <v/>
      </c>
    </row>
    <row r="3565" customFormat="false" ht="14.1" hidden="false" customHeight="false" outlineLevel="0" collapsed="false">
      <c r="H3565" s="8" t="n">
        <f aca="false">IF(ISBLANK(D3565),,LEFT(D3565,LEN(D3565)-6)*1)</f>
        <v>0</v>
      </c>
      <c r="I3565" s="9" t="str">
        <f aca="false">IF(ISBLANK(A3565),"",-B3565*C3565)</f>
        <v/>
      </c>
      <c r="J3565" s="9" t="str">
        <f aca="false">IF(ISBLANK(A3565),"",-SUM(I$3:I3565))</f>
        <v/>
      </c>
      <c r="K3565" s="9" t="str">
        <f aca="false">IF(ISBLANK(A3565),"",SUMPRODUCT(O3565:R3565,T3565:W3565)-J3565)</f>
        <v/>
      </c>
      <c r="L3565" s="5" t="str">
        <f aca="false">IF(ISBLANK(A3565),"",K3565/$M$1)</f>
        <v/>
      </c>
      <c r="M3565" s="5" t="str">
        <f aca="false">IF(ISBLANK(A3565),"",K3565/($M$1+SUM(K$3:K3564)))</f>
        <v/>
      </c>
      <c r="N3565" s="0" t="str">
        <f aca="false">IF(ISBLANK(A3565),"",IF(H3566=0,NETWORKDAYS($H$3,H3565,holiday!$B$2:$B$10),IF(DAY(H3565)&lt;DAY(H3566),NETWORKDAYS($H$3,H3565,holiday!$B$2:$B$10),0)))</f>
        <v/>
      </c>
      <c r="O3565" s="0" t="str">
        <f aca="false">IF(ISBLANK(A3565),"",SUMIF($A$3:$A3565,O$2,$B$3:$B3565))</f>
        <v/>
      </c>
      <c r="P3565" s="0" t="str">
        <f aca="false">IF(ISBLANK(A3565),"",SUMIF($A$3:$A3565,P$2,$B$3:$B3565))</f>
        <v/>
      </c>
      <c r="Q3565" s="0" t="str">
        <f aca="false">IF(ISBLANK(A3565),"",SUMIF($A$3:$A3565,Q$2,$B$3:$B3565))</f>
        <v/>
      </c>
      <c r="R3565" s="0" t="str">
        <f aca="false">IF(ISBLANK(A3565),"",SUMIF($A$3:$A3565,R$2,$B$3:$B3565))</f>
        <v/>
      </c>
      <c r="T3565" s="9" t="str">
        <f aca="false">IF(ISBLANK(A3565),"",IF($A3565=T$2,$C3565,T3564))</f>
        <v/>
      </c>
      <c r="U3565" s="9" t="str">
        <f aca="false">IF(ISBLANK(A3565),"",IF($A3565=U$2,$C3565,U3564))</f>
        <v/>
      </c>
      <c r="V3565" s="9" t="str">
        <f aca="false">IF(ISBLANK(A3565),"",IF($A3565=V$2,$C3565,V3564))</f>
        <v/>
      </c>
      <c r="W3565" s="9" t="str">
        <f aca="false">IF(ISBLANK(A3565),"",IF($A3565=W$2,$C3565,W3564))</f>
        <v/>
      </c>
    </row>
    <row r="3566" customFormat="false" ht="14.1" hidden="false" customHeight="false" outlineLevel="0" collapsed="false">
      <c r="H3566" s="8" t="n">
        <f aca="false">IF(ISBLANK(D3566),,LEFT(D3566,LEN(D3566)-6)*1)</f>
        <v>0</v>
      </c>
      <c r="I3566" s="9" t="str">
        <f aca="false">IF(ISBLANK(A3566),"",-B3566*C3566)</f>
        <v/>
      </c>
      <c r="J3566" s="9" t="str">
        <f aca="false">IF(ISBLANK(A3566),"",-SUM(I$3:I3566))</f>
        <v/>
      </c>
      <c r="K3566" s="9" t="str">
        <f aca="false">IF(ISBLANK(A3566),"",SUMPRODUCT(O3566:R3566,T3566:W3566)-J3566)</f>
        <v/>
      </c>
      <c r="L3566" s="5" t="str">
        <f aca="false">IF(ISBLANK(A3566),"",K3566/$M$1)</f>
        <v/>
      </c>
      <c r="M3566" s="5" t="str">
        <f aca="false">IF(ISBLANK(A3566),"",K3566/($M$1+SUM(K$3:K3565)))</f>
        <v/>
      </c>
      <c r="N3566" s="0" t="str">
        <f aca="false">IF(ISBLANK(A3566),"",IF(H3567=0,NETWORKDAYS($H$3,H3566,holiday!$B$2:$B$10),IF(DAY(H3566)&lt;DAY(H3567),NETWORKDAYS($H$3,H3566,holiday!$B$2:$B$10),0)))</f>
        <v/>
      </c>
      <c r="O3566" s="0" t="str">
        <f aca="false">IF(ISBLANK(A3566),"",SUMIF($A$3:$A3566,O$2,$B$3:$B3566))</f>
        <v/>
      </c>
      <c r="P3566" s="0" t="str">
        <f aca="false">IF(ISBLANK(A3566),"",SUMIF($A$3:$A3566,P$2,$B$3:$B3566))</f>
        <v/>
      </c>
      <c r="Q3566" s="0" t="str">
        <f aca="false">IF(ISBLANK(A3566),"",SUMIF($A$3:$A3566,Q$2,$B$3:$B3566))</f>
        <v/>
      </c>
      <c r="R3566" s="0" t="str">
        <f aca="false">IF(ISBLANK(A3566),"",SUMIF($A$3:$A3566,R$2,$B$3:$B3566))</f>
        <v/>
      </c>
      <c r="T3566" s="9" t="str">
        <f aca="false">IF(ISBLANK(A3566),"",IF($A3566=T$2,$C3566,T3565))</f>
        <v/>
      </c>
      <c r="U3566" s="9" t="str">
        <f aca="false">IF(ISBLANK(A3566),"",IF($A3566=U$2,$C3566,U3565))</f>
        <v/>
      </c>
      <c r="V3566" s="9" t="str">
        <f aca="false">IF(ISBLANK(A3566),"",IF($A3566=V$2,$C3566,V3565))</f>
        <v/>
      </c>
      <c r="W3566" s="9" t="str">
        <f aca="false">IF(ISBLANK(A3566),"",IF($A3566=W$2,$C3566,W3565))</f>
        <v/>
      </c>
    </row>
    <row r="3567" customFormat="false" ht="14.1" hidden="false" customHeight="false" outlineLevel="0" collapsed="false">
      <c r="H3567" s="8" t="n">
        <f aca="false">IF(ISBLANK(D3567),,LEFT(D3567,LEN(D3567)-6)*1)</f>
        <v>0</v>
      </c>
      <c r="I3567" s="9" t="str">
        <f aca="false">IF(ISBLANK(A3567),"",-B3567*C3567)</f>
        <v/>
      </c>
      <c r="J3567" s="9" t="str">
        <f aca="false">IF(ISBLANK(A3567),"",-SUM(I$3:I3567))</f>
        <v/>
      </c>
      <c r="K3567" s="9" t="str">
        <f aca="false">IF(ISBLANK(A3567),"",SUMPRODUCT(O3567:R3567,T3567:W3567)-J3567)</f>
        <v/>
      </c>
      <c r="L3567" s="5" t="str">
        <f aca="false">IF(ISBLANK(A3567),"",K3567/$M$1)</f>
        <v/>
      </c>
      <c r="M3567" s="5" t="str">
        <f aca="false">IF(ISBLANK(A3567),"",K3567/($M$1+SUM(K$3:K3566)))</f>
        <v/>
      </c>
      <c r="N3567" s="0" t="str">
        <f aca="false">IF(ISBLANK(A3567),"",IF(H3568=0,NETWORKDAYS($H$3,H3567,holiday!$B$2:$B$10),IF(DAY(H3567)&lt;DAY(H3568),NETWORKDAYS($H$3,H3567,holiday!$B$2:$B$10),0)))</f>
        <v/>
      </c>
      <c r="O3567" s="0" t="str">
        <f aca="false">IF(ISBLANK(A3567),"",SUMIF($A$3:$A3567,O$2,$B$3:$B3567))</f>
        <v/>
      </c>
      <c r="P3567" s="0" t="str">
        <f aca="false">IF(ISBLANK(A3567),"",SUMIF($A$3:$A3567,P$2,$B$3:$B3567))</f>
        <v/>
      </c>
      <c r="Q3567" s="0" t="str">
        <f aca="false">IF(ISBLANK(A3567),"",SUMIF($A$3:$A3567,Q$2,$B$3:$B3567))</f>
        <v/>
      </c>
      <c r="R3567" s="0" t="str">
        <f aca="false">IF(ISBLANK(A3567),"",SUMIF($A$3:$A3567,R$2,$B$3:$B3567))</f>
        <v/>
      </c>
      <c r="T3567" s="9" t="str">
        <f aca="false">IF(ISBLANK(A3567),"",IF($A3567=T$2,$C3567,T3566))</f>
        <v/>
      </c>
      <c r="U3567" s="9" t="str">
        <f aca="false">IF(ISBLANK(A3567),"",IF($A3567=U$2,$C3567,U3566))</f>
        <v/>
      </c>
      <c r="V3567" s="9" t="str">
        <f aca="false">IF(ISBLANK(A3567),"",IF($A3567=V$2,$C3567,V3566))</f>
        <v/>
      </c>
      <c r="W3567" s="9" t="str">
        <f aca="false">IF(ISBLANK(A3567),"",IF($A3567=W$2,$C3567,W3566))</f>
        <v/>
      </c>
    </row>
    <row r="3568" customFormat="false" ht="14.1" hidden="false" customHeight="false" outlineLevel="0" collapsed="false">
      <c r="H3568" s="8" t="n">
        <f aca="false">IF(ISBLANK(D3568),,LEFT(D3568,LEN(D3568)-6)*1)</f>
        <v>0</v>
      </c>
      <c r="I3568" s="9" t="str">
        <f aca="false">IF(ISBLANK(A3568),"",-B3568*C3568)</f>
        <v/>
      </c>
      <c r="J3568" s="9" t="str">
        <f aca="false">IF(ISBLANK(A3568),"",-SUM(I$3:I3568))</f>
        <v/>
      </c>
      <c r="K3568" s="9" t="str">
        <f aca="false">IF(ISBLANK(A3568),"",SUMPRODUCT(O3568:R3568,T3568:W3568)-J3568)</f>
        <v/>
      </c>
      <c r="L3568" s="5" t="str">
        <f aca="false">IF(ISBLANK(A3568),"",K3568/$M$1)</f>
        <v/>
      </c>
      <c r="M3568" s="5" t="str">
        <f aca="false">IF(ISBLANK(A3568),"",K3568/($M$1+SUM(K$3:K3567)))</f>
        <v/>
      </c>
      <c r="N3568" s="0" t="str">
        <f aca="false">IF(ISBLANK(A3568),"",IF(H3569=0,NETWORKDAYS($H$3,H3568,holiday!$B$2:$B$10),IF(DAY(H3568)&lt;DAY(H3569),NETWORKDAYS($H$3,H3568,holiday!$B$2:$B$10),0)))</f>
        <v/>
      </c>
      <c r="O3568" s="0" t="str">
        <f aca="false">IF(ISBLANK(A3568),"",SUMIF($A$3:$A3568,O$2,$B$3:$B3568))</f>
        <v/>
      </c>
      <c r="P3568" s="0" t="str">
        <f aca="false">IF(ISBLANK(A3568),"",SUMIF($A$3:$A3568,P$2,$B$3:$B3568))</f>
        <v/>
      </c>
      <c r="Q3568" s="0" t="str">
        <f aca="false">IF(ISBLANK(A3568),"",SUMIF($A$3:$A3568,Q$2,$B$3:$B3568))</f>
        <v/>
      </c>
      <c r="R3568" s="0" t="str">
        <f aca="false">IF(ISBLANK(A3568),"",SUMIF($A$3:$A3568,R$2,$B$3:$B3568))</f>
        <v/>
      </c>
      <c r="T3568" s="9" t="str">
        <f aca="false">IF(ISBLANK(A3568),"",IF($A3568=T$2,$C3568,T3567))</f>
        <v/>
      </c>
      <c r="U3568" s="9" t="str">
        <f aca="false">IF(ISBLANK(A3568),"",IF($A3568=U$2,$C3568,U3567))</f>
        <v/>
      </c>
      <c r="V3568" s="9" t="str">
        <f aca="false">IF(ISBLANK(A3568),"",IF($A3568=V$2,$C3568,V3567))</f>
        <v/>
      </c>
      <c r="W3568" s="9" t="str">
        <f aca="false">IF(ISBLANK(A3568),"",IF($A3568=W$2,$C3568,W3567))</f>
        <v/>
      </c>
    </row>
    <row r="3569" customFormat="false" ht="14.1" hidden="false" customHeight="false" outlineLevel="0" collapsed="false">
      <c r="H3569" s="8" t="n">
        <f aca="false">IF(ISBLANK(D3569),,LEFT(D3569,LEN(D3569)-6)*1)</f>
        <v>0</v>
      </c>
      <c r="I3569" s="9" t="str">
        <f aca="false">IF(ISBLANK(A3569),"",-B3569*C3569)</f>
        <v/>
      </c>
      <c r="J3569" s="9" t="str">
        <f aca="false">IF(ISBLANK(A3569),"",-SUM(I$3:I3569))</f>
        <v/>
      </c>
      <c r="K3569" s="9" t="str">
        <f aca="false">IF(ISBLANK(A3569),"",SUMPRODUCT(O3569:R3569,T3569:W3569)-J3569)</f>
        <v/>
      </c>
      <c r="L3569" s="5" t="str">
        <f aca="false">IF(ISBLANK(A3569),"",K3569/$M$1)</f>
        <v/>
      </c>
      <c r="M3569" s="5" t="str">
        <f aca="false">IF(ISBLANK(A3569),"",K3569/($M$1+SUM(K$3:K3568)))</f>
        <v/>
      </c>
      <c r="N3569" s="0" t="str">
        <f aca="false">IF(ISBLANK(A3569),"",IF(H3570=0,NETWORKDAYS($H$3,H3569,holiday!$B$2:$B$10),IF(DAY(H3569)&lt;DAY(H3570),NETWORKDAYS($H$3,H3569,holiday!$B$2:$B$10),0)))</f>
        <v/>
      </c>
      <c r="O3569" s="0" t="str">
        <f aca="false">IF(ISBLANK(A3569),"",SUMIF($A$3:$A3569,O$2,$B$3:$B3569))</f>
        <v/>
      </c>
      <c r="P3569" s="0" t="str">
        <f aca="false">IF(ISBLANK(A3569),"",SUMIF($A$3:$A3569,P$2,$B$3:$B3569))</f>
        <v/>
      </c>
      <c r="Q3569" s="0" t="str">
        <f aca="false">IF(ISBLANK(A3569),"",SUMIF($A$3:$A3569,Q$2,$B$3:$B3569))</f>
        <v/>
      </c>
      <c r="R3569" s="0" t="str">
        <f aca="false">IF(ISBLANK(A3569),"",SUMIF($A$3:$A3569,R$2,$B$3:$B3569))</f>
        <v/>
      </c>
      <c r="T3569" s="9" t="str">
        <f aca="false">IF(ISBLANK(A3569),"",IF($A3569=T$2,$C3569,T3568))</f>
        <v/>
      </c>
      <c r="U3569" s="9" t="str">
        <f aca="false">IF(ISBLANK(A3569),"",IF($A3569=U$2,$C3569,U3568))</f>
        <v/>
      </c>
      <c r="V3569" s="9" t="str">
        <f aca="false">IF(ISBLANK(A3569),"",IF($A3569=V$2,$C3569,V3568))</f>
        <v/>
      </c>
      <c r="W3569" s="9" t="str">
        <f aca="false">IF(ISBLANK(A3569),"",IF($A3569=W$2,$C3569,W3568))</f>
        <v/>
      </c>
    </row>
    <row r="3570" customFormat="false" ht="14.1" hidden="false" customHeight="false" outlineLevel="0" collapsed="false">
      <c r="H3570" s="8" t="n">
        <f aca="false">IF(ISBLANK(D3570),,LEFT(D3570,LEN(D3570)-6)*1)</f>
        <v>0</v>
      </c>
      <c r="I3570" s="9" t="str">
        <f aca="false">IF(ISBLANK(A3570),"",-B3570*C3570)</f>
        <v/>
      </c>
      <c r="J3570" s="9" t="str">
        <f aca="false">IF(ISBLANK(A3570),"",-SUM(I$3:I3570))</f>
        <v/>
      </c>
      <c r="K3570" s="9" t="str">
        <f aca="false">IF(ISBLANK(A3570),"",SUMPRODUCT(O3570:R3570,T3570:W3570)-J3570)</f>
        <v/>
      </c>
      <c r="L3570" s="5" t="str">
        <f aca="false">IF(ISBLANK(A3570),"",K3570/$M$1)</f>
        <v/>
      </c>
      <c r="M3570" s="5" t="str">
        <f aca="false">IF(ISBLANK(A3570),"",K3570/($M$1+SUM(K$3:K3569)))</f>
        <v/>
      </c>
      <c r="N3570" s="0" t="str">
        <f aca="false">IF(ISBLANK(A3570),"",IF(H3571=0,NETWORKDAYS($H$3,H3570,holiday!$B$2:$B$10),IF(DAY(H3570)&lt;DAY(H3571),NETWORKDAYS($H$3,H3570,holiday!$B$2:$B$10),0)))</f>
        <v/>
      </c>
      <c r="O3570" s="0" t="str">
        <f aca="false">IF(ISBLANK(A3570),"",SUMIF($A$3:$A3570,O$2,$B$3:$B3570))</f>
        <v/>
      </c>
      <c r="P3570" s="0" t="str">
        <f aca="false">IF(ISBLANK(A3570),"",SUMIF($A$3:$A3570,P$2,$B$3:$B3570))</f>
        <v/>
      </c>
      <c r="Q3570" s="0" t="str">
        <f aca="false">IF(ISBLANK(A3570),"",SUMIF($A$3:$A3570,Q$2,$B$3:$B3570))</f>
        <v/>
      </c>
      <c r="R3570" s="0" t="str">
        <f aca="false">IF(ISBLANK(A3570),"",SUMIF($A$3:$A3570,R$2,$B$3:$B3570))</f>
        <v/>
      </c>
      <c r="T3570" s="9" t="str">
        <f aca="false">IF(ISBLANK(A3570),"",IF($A3570=T$2,$C3570,T3569))</f>
        <v/>
      </c>
      <c r="U3570" s="9" t="str">
        <f aca="false">IF(ISBLANK(A3570),"",IF($A3570=U$2,$C3570,U3569))</f>
        <v/>
      </c>
      <c r="V3570" s="9" t="str">
        <f aca="false">IF(ISBLANK(A3570),"",IF($A3570=V$2,$C3570,V3569))</f>
        <v/>
      </c>
      <c r="W3570" s="9" t="str">
        <f aca="false">IF(ISBLANK(A3570),"",IF($A3570=W$2,$C3570,W3569))</f>
        <v/>
      </c>
    </row>
    <row r="3571" customFormat="false" ht="14.1" hidden="false" customHeight="false" outlineLevel="0" collapsed="false">
      <c r="H3571" s="8" t="n">
        <f aca="false">IF(ISBLANK(D3571),,LEFT(D3571,LEN(D3571)-6)*1)</f>
        <v>0</v>
      </c>
      <c r="I3571" s="9" t="str">
        <f aca="false">IF(ISBLANK(A3571),"",-B3571*C3571)</f>
        <v/>
      </c>
      <c r="J3571" s="9" t="str">
        <f aca="false">IF(ISBLANK(A3571),"",-SUM(I$3:I3571))</f>
        <v/>
      </c>
      <c r="K3571" s="9" t="str">
        <f aca="false">IF(ISBLANK(A3571),"",SUMPRODUCT(O3571:R3571,T3571:W3571)-J3571)</f>
        <v/>
      </c>
      <c r="L3571" s="5" t="str">
        <f aca="false">IF(ISBLANK(A3571),"",K3571/$M$1)</f>
        <v/>
      </c>
      <c r="M3571" s="5" t="str">
        <f aca="false">IF(ISBLANK(A3571),"",K3571/($M$1+SUM(K$3:K3570)))</f>
        <v/>
      </c>
      <c r="N3571" s="0" t="str">
        <f aca="false">IF(ISBLANK(A3571),"",IF(H3572=0,NETWORKDAYS($H$3,H3571,holiday!$B$2:$B$10),IF(DAY(H3571)&lt;DAY(H3572),NETWORKDAYS($H$3,H3571,holiday!$B$2:$B$10),0)))</f>
        <v/>
      </c>
      <c r="O3571" s="0" t="str">
        <f aca="false">IF(ISBLANK(A3571),"",SUMIF($A$3:$A3571,O$2,$B$3:$B3571))</f>
        <v/>
      </c>
      <c r="P3571" s="0" t="str">
        <f aca="false">IF(ISBLANK(A3571),"",SUMIF($A$3:$A3571,P$2,$B$3:$B3571))</f>
        <v/>
      </c>
      <c r="Q3571" s="0" t="str">
        <f aca="false">IF(ISBLANK(A3571),"",SUMIF($A$3:$A3571,Q$2,$B$3:$B3571))</f>
        <v/>
      </c>
      <c r="R3571" s="0" t="str">
        <f aca="false">IF(ISBLANK(A3571),"",SUMIF($A$3:$A3571,R$2,$B$3:$B3571))</f>
        <v/>
      </c>
      <c r="T3571" s="9" t="str">
        <f aca="false">IF(ISBLANK(A3571),"",IF($A3571=T$2,$C3571,T3570))</f>
        <v/>
      </c>
      <c r="U3571" s="9" t="str">
        <f aca="false">IF(ISBLANK(A3571),"",IF($A3571=U$2,$C3571,U3570))</f>
        <v/>
      </c>
      <c r="V3571" s="9" t="str">
        <f aca="false">IF(ISBLANK(A3571),"",IF($A3571=V$2,$C3571,V3570))</f>
        <v/>
      </c>
      <c r="W3571" s="9" t="str">
        <f aca="false">IF(ISBLANK(A3571),"",IF($A3571=W$2,$C3571,W3570))</f>
        <v/>
      </c>
    </row>
    <row r="3572" customFormat="false" ht="14.1" hidden="false" customHeight="false" outlineLevel="0" collapsed="false">
      <c r="H3572" s="8" t="n">
        <f aca="false">IF(ISBLANK(D3572),,LEFT(D3572,LEN(D3572)-6)*1)</f>
        <v>0</v>
      </c>
      <c r="I3572" s="9" t="str">
        <f aca="false">IF(ISBLANK(A3572),"",-B3572*C3572)</f>
        <v/>
      </c>
      <c r="J3572" s="9" t="str">
        <f aca="false">IF(ISBLANK(A3572),"",-SUM(I$3:I3572))</f>
        <v/>
      </c>
      <c r="K3572" s="9" t="str">
        <f aca="false">IF(ISBLANK(A3572),"",SUMPRODUCT(O3572:R3572,T3572:W3572)-J3572)</f>
        <v/>
      </c>
      <c r="L3572" s="5" t="str">
        <f aca="false">IF(ISBLANK(A3572),"",K3572/$M$1)</f>
        <v/>
      </c>
      <c r="M3572" s="5" t="str">
        <f aca="false">IF(ISBLANK(A3572),"",K3572/($M$1+SUM(K$3:K3571)))</f>
        <v/>
      </c>
      <c r="N3572" s="0" t="str">
        <f aca="false">IF(ISBLANK(A3572),"",IF(H3573=0,NETWORKDAYS($H$3,H3572,holiday!$B$2:$B$10),IF(DAY(H3572)&lt;DAY(H3573),NETWORKDAYS($H$3,H3572,holiday!$B$2:$B$10),0)))</f>
        <v/>
      </c>
      <c r="O3572" s="0" t="str">
        <f aca="false">IF(ISBLANK(A3572),"",SUMIF($A$3:$A3572,O$2,$B$3:$B3572))</f>
        <v/>
      </c>
      <c r="P3572" s="0" t="str">
        <f aca="false">IF(ISBLANK(A3572),"",SUMIF($A$3:$A3572,P$2,$B$3:$B3572))</f>
        <v/>
      </c>
      <c r="Q3572" s="0" t="str">
        <f aca="false">IF(ISBLANK(A3572),"",SUMIF($A$3:$A3572,Q$2,$B$3:$B3572))</f>
        <v/>
      </c>
      <c r="R3572" s="0" t="str">
        <f aca="false">IF(ISBLANK(A3572),"",SUMIF($A$3:$A3572,R$2,$B$3:$B3572))</f>
        <v/>
      </c>
      <c r="T3572" s="9" t="str">
        <f aca="false">IF(ISBLANK(A3572),"",IF($A3572=T$2,$C3572,T3571))</f>
        <v/>
      </c>
      <c r="U3572" s="9" t="str">
        <f aca="false">IF(ISBLANK(A3572),"",IF($A3572=U$2,$C3572,U3571))</f>
        <v/>
      </c>
      <c r="V3572" s="9" t="str">
        <f aca="false">IF(ISBLANK(A3572),"",IF($A3572=V$2,$C3572,V3571))</f>
        <v/>
      </c>
      <c r="W3572" s="9" t="str">
        <f aca="false">IF(ISBLANK(A3572),"",IF($A3572=W$2,$C3572,W3571))</f>
        <v/>
      </c>
    </row>
    <row r="3573" customFormat="false" ht="14.1" hidden="false" customHeight="false" outlineLevel="0" collapsed="false">
      <c r="H3573" s="8" t="n">
        <f aca="false">IF(ISBLANK(D3573),,LEFT(D3573,LEN(D3573)-6)*1)</f>
        <v>0</v>
      </c>
      <c r="I3573" s="9" t="str">
        <f aca="false">IF(ISBLANK(A3573),"",-B3573*C3573)</f>
        <v/>
      </c>
      <c r="J3573" s="9" t="str">
        <f aca="false">IF(ISBLANK(A3573),"",-SUM(I$3:I3573))</f>
        <v/>
      </c>
      <c r="K3573" s="9" t="str">
        <f aca="false">IF(ISBLANK(A3573),"",SUMPRODUCT(O3573:R3573,T3573:W3573)-J3573)</f>
        <v/>
      </c>
      <c r="L3573" s="5" t="str">
        <f aca="false">IF(ISBLANK(A3573),"",K3573/$M$1)</f>
        <v/>
      </c>
      <c r="M3573" s="5" t="str">
        <f aca="false">IF(ISBLANK(A3573),"",K3573/($M$1+SUM(K$3:K3572)))</f>
        <v/>
      </c>
      <c r="N3573" s="0" t="str">
        <f aca="false">IF(ISBLANK(A3573),"",IF(H3574=0,NETWORKDAYS($H$3,H3573,holiday!$B$2:$B$10),IF(DAY(H3573)&lt;DAY(H3574),NETWORKDAYS($H$3,H3573,holiday!$B$2:$B$10),0)))</f>
        <v/>
      </c>
      <c r="O3573" s="0" t="str">
        <f aca="false">IF(ISBLANK(A3573),"",SUMIF($A$3:$A3573,O$2,$B$3:$B3573))</f>
        <v/>
      </c>
      <c r="P3573" s="0" t="str">
        <f aca="false">IF(ISBLANK(A3573),"",SUMIF($A$3:$A3573,P$2,$B$3:$B3573))</f>
        <v/>
      </c>
      <c r="Q3573" s="0" t="str">
        <f aca="false">IF(ISBLANK(A3573),"",SUMIF($A$3:$A3573,Q$2,$B$3:$B3573))</f>
        <v/>
      </c>
      <c r="R3573" s="0" t="str">
        <f aca="false">IF(ISBLANK(A3573),"",SUMIF($A$3:$A3573,R$2,$B$3:$B3573))</f>
        <v/>
      </c>
      <c r="T3573" s="9" t="str">
        <f aca="false">IF(ISBLANK(A3573),"",IF($A3573=T$2,$C3573,T3572))</f>
        <v/>
      </c>
      <c r="U3573" s="9" t="str">
        <f aca="false">IF(ISBLANK(A3573),"",IF($A3573=U$2,$C3573,U3572))</f>
        <v/>
      </c>
      <c r="V3573" s="9" t="str">
        <f aca="false">IF(ISBLANK(A3573),"",IF($A3573=V$2,$C3573,V3572))</f>
        <v/>
      </c>
      <c r="W3573" s="9" t="str">
        <f aca="false">IF(ISBLANK(A3573),"",IF($A3573=W$2,$C3573,W3572))</f>
        <v/>
      </c>
    </row>
    <row r="3574" customFormat="false" ht="14.1" hidden="false" customHeight="false" outlineLevel="0" collapsed="false">
      <c r="H3574" s="8" t="n">
        <f aca="false">IF(ISBLANK(D3574),,LEFT(D3574,LEN(D3574)-6)*1)</f>
        <v>0</v>
      </c>
      <c r="I3574" s="9" t="str">
        <f aca="false">IF(ISBLANK(A3574),"",-B3574*C3574)</f>
        <v/>
      </c>
      <c r="J3574" s="9" t="str">
        <f aca="false">IF(ISBLANK(A3574),"",-SUM(I$3:I3574))</f>
        <v/>
      </c>
      <c r="K3574" s="9" t="str">
        <f aca="false">IF(ISBLANK(A3574),"",SUMPRODUCT(O3574:R3574,T3574:W3574)-J3574)</f>
        <v/>
      </c>
      <c r="L3574" s="5" t="str">
        <f aca="false">IF(ISBLANK(A3574),"",K3574/$M$1)</f>
        <v/>
      </c>
      <c r="M3574" s="5" t="str">
        <f aca="false">IF(ISBLANK(A3574),"",K3574/($M$1+SUM(K$3:K3573)))</f>
        <v/>
      </c>
      <c r="N3574" s="0" t="str">
        <f aca="false">IF(ISBLANK(A3574),"",IF(H3575=0,NETWORKDAYS($H$3,H3574,holiday!$B$2:$B$10),IF(DAY(H3574)&lt;DAY(H3575),NETWORKDAYS($H$3,H3574,holiday!$B$2:$B$10),0)))</f>
        <v/>
      </c>
      <c r="O3574" s="0" t="str">
        <f aca="false">IF(ISBLANK(A3574),"",SUMIF($A$3:$A3574,O$2,$B$3:$B3574))</f>
        <v/>
      </c>
      <c r="P3574" s="0" t="str">
        <f aca="false">IF(ISBLANK(A3574),"",SUMIF($A$3:$A3574,P$2,$B$3:$B3574))</f>
        <v/>
      </c>
      <c r="Q3574" s="0" t="str">
        <f aca="false">IF(ISBLANK(A3574),"",SUMIF($A$3:$A3574,Q$2,$B$3:$B3574))</f>
        <v/>
      </c>
      <c r="R3574" s="0" t="str">
        <f aca="false">IF(ISBLANK(A3574),"",SUMIF($A$3:$A3574,R$2,$B$3:$B3574))</f>
        <v/>
      </c>
      <c r="T3574" s="9" t="str">
        <f aca="false">IF(ISBLANK(A3574),"",IF($A3574=T$2,$C3574,T3573))</f>
        <v/>
      </c>
      <c r="U3574" s="9" t="str">
        <f aca="false">IF(ISBLANK(A3574),"",IF($A3574=U$2,$C3574,U3573))</f>
        <v/>
      </c>
      <c r="V3574" s="9" t="str">
        <f aca="false">IF(ISBLANK(A3574),"",IF($A3574=V$2,$C3574,V3573))</f>
        <v/>
      </c>
      <c r="W3574" s="9" t="str">
        <f aca="false">IF(ISBLANK(A3574),"",IF($A3574=W$2,$C3574,W3573))</f>
        <v/>
      </c>
    </row>
    <row r="3575" customFormat="false" ht="14.1" hidden="false" customHeight="false" outlineLevel="0" collapsed="false">
      <c r="H3575" s="8" t="n">
        <f aca="false">IF(ISBLANK(D3575),,LEFT(D3575,LEN(D3575)-6)*1)</f>
        <v>0</v>
      </c>
      <c r="I3575" s="9" t="str">
        <f aca="false">IF(ISBLANK(A3575),"",-B3575*C3575)</f>
        <v/>
      </c>
      <c r="J3575" s="9" t="str">
        <f aca="false">IF(ISBLANK(A3575),"",-SUM(I$3:I3575))</f>
        <v/>
      </c>
      <c r="K3575" s="9" t="str">
        <f aca="false">IF(ISBLANK(A3575),"",SUMPRODUCT(O3575:R3575,T3575:W3575)-J3575)</f>
        <v/>
      </c>
      <c r="L3575" s="5" t="str">
        <f aca="false">IF(ISBLANK(A3575),"",K3575/$M$1)</f>
        <v/>
      </c>
      <c r="M3575" s="5" t="str">
        <f aca="false">IF(ISBLANK(A3575),"",K3575/($M$1+SUM(K$3:K3574)))</f>
        <v/>
      </c>
      <c r="N3575" s="0" t="str">
        <f aca="false">IF(ISBLANK(A3575),"",IF(H3576=0,NETWORKDAYS($H$3,H3575,holiday!$B$2:$B$10),IF(DAY(H3575)&lt;DAY(H3576),NETWORKDAYS($H$3,H3575,holiday!$B$2:$B$10),0)))</f>
        <v/>
      </c>
      <c r="O3575" s="0" t="str">
        <f aca="false">IF(ISBLANK(A3575),"",SUMIF($A$3:$A3575,O$2,$B$3:$B3575))</f>
        <v/>
      </c>
      <c r="P3575" s="0" t="str">
        <f aca="false">IF(ISBLANK(A3575),"",SUMIF($A$3:$A3575,P$2,$B$3:$B3575))</f>
        <v/>
      </c>
      <c r="Q3575" s="0" t="str">
        <f aca="false">IF(ISBLANK(A3575),"",SUMIF($A$3:$A3575,Q$2,$B$3:$B3575))</f>
        <v/>
      </c>
      <c r="R3575" s="0" t="str">
        <f aca="false">IF(ISBLANK(A3575),"",SUMIF($A$3:$A3575,R$2,$B$3:$B3575))</f>
        <v/>
      </c>
      <c r="T3575" s="9" t="str">
        <f aca="false">IF(ISBLANK(A3575),"",IF($A3575=T$2,$C3575,T3574))</f>
        <v/>
      </c>
      <c r="U3575" s="9" t="str">
        <f aca="false">IF(ISBLANK(A3575),"",IF($A3575=U$2,$C3575,U3574))</f>
        <v/>
      </c>
      <c r="V3575" s="9" t="str">
        <f aca="false">IF(ISBLANK(A3575),"",IF($A3575=V$2,$C3575,V3574))</f>
        <v/>
      </c>
      <c r="W3575" s="9" t="str">
        <f aca="false">IF(ISBLANK(A3575),"",IF($A3575=W$2,$C3575,W3574))</f>
        <v/>
      </c>
    </row>
    <row r="3576" customFormat="false" ht="14.1" hidden="false" customHeight="false" outlineLevel="0" collapsed="false">
      <c r="H3576" s="8" t="n">
        <f aca="false">IF(ISBLANK(D3576),,LEFT(D3576,LEN(D3576)-6)*1)</f>
        <v>0</v>
      </c>
      <c r="I3576" s="9" t="str">
        <f aca="false">IF(ISBLANK(A3576),"",-B3576*C3576)</f>
        <v/>
      </c>
      <c r="J3576" s="9" t="str">
        <f aca="false">IF(ISBLANK(A3576),"",-SUM(I$3:I3576))</f>
        <v/>
      </c>
      <c r="K3576" s="9" t="str">
        <f aca="false">IF(ISBLANK(A3576),"",SUMPRODUCT(O3576:R3576,T3576:W3576)-J3576)</f>
        <v/>
      </c>
      <c r="L3576" s="5" t="str">
        <f aca="false">IF(ISBLANK(A3576),"",K3576/$M$1)</f>
        <v/>
      </c>
      <c r="M3576" s="5" t="str">
        <f aca="false">IF(ISBLANK(A3576),"",K3576/($M$1+SUM(K$3:K3575)))</f>
        <v/>
      </c>
      <c r="N3576" s="0" t="str">
        <f aca="false">IF(ISBLANK(A3576),"",IF(H3577=0,NETWORKDAYS($H$3,H3576,holiday!$B$2:$B$10),IF(DAY(H3576)&lt;DAY(H3577),NETWORKDAYS($H$3,H3576,holiday!$B$2:$B$10),0)))</f>
        <v/>
      </c>
      <c r="O3576" s="0" t="str">
        <f aca="false">IF(ISBLANK(A3576),"",SUMIF($A$3:$A3576,O$2,$B$3:$B3576))</f>
        <v/>
      </c>
      <c r="P3576" s="0" t="str">
        <f aca="false">IF(ISBLANK(A3576),"",SUMIF($A$3:$A3576,P$2,$B$3:$B3576))</f>
        <v/>
      </c>
      <c r="Q3576" s="0" t="str">
        <f aca="false">IF(ISBLANK(A3576),"",SUMIF($A$3:$A3576,Q$2,$B$3:$B3576))</f>
        <v/>
      </c>
      <c r="R3576" s="0" t="str">
        <f aca="false">IF(ISBLANK(A3576),"",SUMIF($A$3:$A3576,R$2,$B$3:$B3576))</f>
        <v/>
      </c>
      <c r="T3576" s="9" t="str">
        <f aca="false">IF(ISBLANK(A3576),"",IF($A3576=T$2,$C3576,T3575))</f>
        <v/>
      </c>
      <c r="U3576" s="9" t="str">
        <f aca="false">IF(ISBLANK(A3576),"",IF($A3576=U$2,$C3576,U3575))</f>
        <v/>
      </c>
      <c r="V3576" s="9" t="str">
        <f aca="false">IF(ISBLANK(A3576),"",IF($A3576=V$2,$C3576,V3575))</f>
        <v/>
      </c>
      <c r="W3576" s="9" t="str">
        <f aca="false">IF(ISBLANK(A3576),"",IF($A3576=W$2,$C3576,W3575))</f>
        <v/>
      </c>
    </row>
    <row r="3577" customFormat="false" ht="14.1" hidden="false" customHeight="false" outlineLevel="0" collapsed="false">
      <c r="H3577" s="8" t="n">
        <f aca="false">IF(ISBLANK(D3577),,LEFT(D3577,LEN(D3577)-6)*1)</f>
        <v>0</v>
      </c>
      <c r="I3577" s="9" t="str">
        <f aca="false">IF(ISBLANK(A3577),"",-B3577*C3577)</f>
        <v/>
      </c>
      <c r="J3577" s="9" t="str">
        <f aca="false">IF(ISBLANK(A3577),"",-SUM(I$3:I3577))</f>
        <v/>
      </c>
      <c r="K3577" s="9" t="str">
        <f aca="false">IF(ISBLANK(A3577),"",SUMPRODUCT(O3577:R3577,T3577:W3577)-J3577)</f>
        <v/>
      </c>
      <c r="L3577" s="5" t="str">
        <f aca="false">IF(ISBLANK(A3577),"",K3577/$M$1)</f>
        <v/>
      </c>
      <c r="M3577" s="5" t="str">
        <f aca="false">IF(ISBLANK(A3577),"",K3577/($M$1+SUM(K$3:K3576)))</f>
        <v/>
      </c>
      <c r="N3577" s="0" t="str">
        <f aca="false">IF(ISBLANK(A3577),"",IF(H3578=0,NETWORKDAYS($H$3,H3577,holiday!$B$2:$B$10),IF(DAY(H3577)&lt;DAY(H3578),NETWORKDAYS($H$3,H3577,holiday!$B$2:$B$10),0)))</f>
        <v/>
      </c>
      <c r="O3577" s="0" t="str">
        <f aca="false">IF(ISBLANK(A3577),"",SUMIF($A$3:$A3577,O$2,$B$3:$B3577))</f>
        <v/>
      </c>
      <c r="P3577" s="0" t="str">
        <f aca="false">IF(ISBLANK(A3577),"",SUMIF($A$3:$A3577,P$2,$B$3:$B3577))</f>
        <v/>
      </c>
      <c r="Q3577" s="0" t="str">
        <f aca="false">IF(ISBLANK(A3577),"",SUMIF($A$3:$A3577,Q$2,$B$3:$B3577))</f>
        <v/>
      </c>
      <c r="R3577" s="0" t="str">
        <f aca="false">IF(ISBLANK(A3577),"",SUMIF($A$3:$A3577,R$2,$B$3:$B3577))</f>
        <v/>
      </c>
      <c r="T3577" s="9" t="str">
        <f aca="false">IF(ISBLANK(A3577),"",IF($A3577=T$2,$C3577,T3576))</f>
        <v/>
      </c>
      <c r="U3577" s="9" t="str">
        <f aca="false">IF(ISBLANK(A3577),"",IF($A3577=U$2,$C3577,U3576))</f>
        <v/>
      </c>
      <c r="V3577" s="9" t="str">
        <f aca="false">IF(ISBLANK(A3577),"",IF($A3577=V$2,$C3577,V3576))</f>
        <v/>
      </c>
      <c r="W3577" s="9" t="str">
        <f aca="false">IF(ISBLANK(A3577),"",IF($A3577=W$2,$C3577,W3576))</f>
        <v/>
      </c>
    </row>
    <row r="3578" customFormat="false" ht="14.1" hidden="false" customHeight="false" outlineLevel="0" collapsed="false">
      <c r="H3578" s="8" t="n">
        <f aca="false">IF(ISBLANK(D3578),,LEFT(D3578,LEN(D3578)-6)*1)</f>
        <v>0</v>
      </c>
      <c r="I3578" s="9" t="str">
        <f aca="false">IF(ISBLANK(A3578),"",-B3578*C3578)</f>
        <v/>
      </c>
      <c r="J3578" s="9" t="str">
        <f aca="false">IF(ISBLANK(A3578),"",-SUM(I$3:I3578))</f>
        <v/>
      </c>
      <c r="K3578" s="9" t="str">
        <f aca="false">IF(ISBLANK(A3578),"",SUMPRODUCT(O3578:R3578,T3578:W3578)-J3578)</f>
        <v/>
      </c>
      <c r="L3578" s="5" t="str">
        <f aca="false">IF(ISBLANK(A3578),"",K3578/$M$1)</f>
        <v/>
      </c>
      <c r="M3578" s="5" t="str">
        <f aca="false">IF(ISBLANK(A3578),"",K3578/($M$1+SUM(K$3:K3577)))</f>
        <v/>
      </c>
      <c r="N3578" s="0" t="str">
        <f aca="false">IF(ISBLANK(A3578),"",IF(H3579=0,NETWORKDAYS($H$3,H3578,holiday!$B$2:$B$10),IF(DAY(H3578)&lt;DAY(H3579),NETWORKDAYS($H$3,H3578,holiday!$B$2:$B$10),0)))</f>
        <v/>
      </c>
      <c r="O3578" s="0" t="str">
        <f aca="false">IF(ISBLANK(A3578),"",SUMIF($A$3:$A3578,O$2,$B$3:$B3578))</f>
        <v/>
      </c>
      <c r="P3578" s="0" t="str">
        <f aca="false">IF(ISBLANK(A3578),"",SUMIF($A$3:$A3578,P$2,$B$3:$B3578))</f>
        <v/>
      </c>
      <c r="Q3578" s="0" t="str">
        <f aca="false">IF(ISBLANK(A3578),"",SUMIF($A$3:$A3578,Q$2,$B$3:$B3578))</f>
        <v/>
      </c>
      <c r="R3578" s="0" t="str">
        <f aca="false">IF(ISBLANK(A3578),"",SUMIF($A$3:$A3578,R$2,$B$3:$B3578))</f>
        <v/>
      </c>
      <c r="T3578" s="9" t="str">
        <f aca="false">IF(ISBLANK(A3578),"",IF($A3578=T$2,$C3578,T3577))</f>
        <v/>
      </c>
      <c r="U3578" s="9" t="str">
        <f aca="false">IF(ISBLANK(A3578),"",IF($A3578=U$2,$C3578,U3577))</f>
        <v/>
      </c>
      <c r="V3578" s="9" t="str">
        <f aca="false">IF(ISBLANK(A3578),"",IF($A3578=V$2,$C3578,V3577))</f>
        <v/>
      </c>
      <c r="W3578" s="9" t="str">
        <f aca="false">IF(ISBLANK(A3578),"",IF($A3578=W$2,$C3578,W3577))</f>
        <v/>
      </c>
    </row>
    <row r="3579" customFormat="false" ht="14.1" hidden="false" customHeight="false" outlineLevel="0" collapsed="false">
      <c r="H3579" s="8" t="n">
        <f aca="false">IF(ISBLANK(D3579),,LEFT(D3579,LEN(D3579)-6)*1)</f>
        <v>0</v>
      </c>
      <c r="I3579" s="9" t="str">
        <f aca="false">IF(ISBLANK(A3579),"",-B3579*C3579)</f>
        <v/>
      </c>
      <c r="J3579" s="9" t="str">
        <f aca="false">IF(ISBLANK(A3579),"",-SUM(I$3:I3579))</f>
        <v/>
      </c>
      <c r="K3579" s="9" t="str">
        <f aca="false">IF(ISBLANK(A3579),"",SUMPRODUCT(O3579:R3579,T3579:W3579)-J3579)</f>
        <v/>
      </c>
      <c r="L3579" s="5" t="str">
        <f aca="false">IF(ISBLANK(A3579),"",K3579/$M$1)</f>
        <v/>
      </c>
      <c r="M3579" s="5" t="str">
        <f aca="false">IF(ISBLANK(A3579),"",K3579/($M$1+SUM(K$3:K3578)))</f>
        <v/>
      </c>
      <c r="N3579" s="0" t="str">
        <f aca="false">IF(ISBLANK(A3579),"",IF(H3580=0,NETWORKDAYS($H$3,H3579,holiday!$B$2:$B$10),IF(DAY(H3579)&lt;DAY(H3580),NETWORKDAYS($H$3,H3579,holiday!$B$2:$B$10),0)))</f>
        <v/>
      </c>
      <c r="O3579" s="0" t="str">
        <f aca="false">IF(ISBLANK(A3579),"",SUMIF($A$3:$A3579,O$2,$B$3:$B3579))</f>
        <v/>
      </c>
      <c r="P3579" s="0" t="str">
        <f aca="false">IF(ISBLANK(A3579),"",SUMIF($A$3:$A3579,P$2,$B$3:$B3579))</f>
        <v/>
      </c>
      <c r="Q3579" s="0" t="str">
        <f aca="false">IF(ISBLANK(A3579),"",SUMIF($A$3:$A3579,Q$2,$B$3:$B3579))</f>
        <v/>
      </c>
      <c r="R3579" s="0" t="str">
        <f aca="false">IF(ISBLANK(A3579),"",SUMIF($A$3:$A3579,R$2,$B$3:$B3579))</f>
        <v/>
      </c>
      <c r="T3579" s="9" t="str">
        <f aca="false">IF(ISBLANK(A3579),"",IF($A3579=T$2,$C3579,T3578))</f>
        <v/>
      </c>
      <c r="U3579" s="9" t="str">
        <f aca="false">IF(ISBLANK(A3579),"",IF($A3579=U$2,$C3579,U3578))</f>
        <v/>
      </c>
      <c r="V3579" s="9" t="str">
        <f aca="false">IF(ISBLANK(A3579),"",IF($A3579=V$2,$C3579,V3578))</f>
        <v/>
      </c>
      <c r="W3579" s="9" t="str">
        <f aca="false">IF(ISBLANK(A3579),"",IF($A3579=W$2,$C3579,W3578))</f>
        <v/>
      </c>
    </row>
    <row r="3580" customFormat="false" ht="14.1" hidden="false" customHeight="false" outlineLevel="0" collapsed="false">
      <c r="H3580" s="8" t="n">
        <f aca="false">IF(ISBLANK(D3580),,LEFT(D3580,LEN(D3580)-6)*1)</f>
        <v>0</v>
      </c>
      <c r="I3580" s="9" t="str">
        <f aca="false">IF(ISBLANK(A3580),"",-B3580*C3580)</f>
        <v/>
      </c>
      <c r="J3580" s="9" t="str">
        <f aca="false">IF(ISBLANK(A3580),"",-SUM(I$3:I3580))</f>
        <v/>
      </c>
      <c r="K3580" s="9" t="str">
        <f aca="false">IF(ISBLANK(A3580),"",SUMPRODUCT(O3580:R3580,T3580:W3580)-J3580)</f>
        <v/>
      </c>
      <c r="L3580" s="5" t="str">
        <f aca="false">IF(ISBLANK(A3580),"",K3580/$M$1)</f>
        <v/>
      </c>
      <c r="M3580" s="5" t="str">
        <f aca="false">IF(ISBLANK(A3580),"",K3580/($M$1+SUM(K$3:K3579)))</f>
        <v/>
      </c>
      <c r="N3580" s="0" t="str">
        <f aca="false">IF(ISBLANK(A3580),"",IF(H3581=0,NETWORKDAYS($H$3,H3580,holiday!$B$2:$B$10),IF(DAY(H3580)&lt;DAY(H3581),NETWORKDAYS($H$3,H3580,holiday!$B$2:$B$10),0)))</f>
        <v/>
      </c>
      <c r="O3580" s="0" t="str">
        <f aca="false">IF(ISBLANK(A3580),"",SUMIF($A$3:$A3580,O$2,$B$3:$B3580))</f>
        <v/>
      </c>
      <c r="P3580" s="0" t="str">
        <f aca="false">IF(ISBLANK(A3580),"",SUMIF($A$3:$A3580,P$2,$B$3:$B3580))</f>
        <v/>
      </c>
      <c r="Q3580" s="0" t="str">
        <f aca="false">IF(ISBLANK(A3580),"",SUMIF($A$3:$A3580,Q$2,$B$3:$B3580))</f>
        <v/>
      </c>
      <c r="R3580" s="0" t="str">
        <f aca="false">IF(ISBLANK(A3580),"",SUMIF($A$3:$A3580,R$2,$B$3:$B3580))</f>
        <v/>
      </c>
      <c r="T3580" s="9" t="str">
        <f aca="false">IF(ISBLANK(A3580),"",IF($A3580=T$2,$C3580,T3579))</f>
        <v/>
      </c>
      <c r="U3580" s="9" t="str">
        <f aca="false">IF(ISBLANK(A3580),"",IF($A3580=U$2,$C3580,U3579))</f>
        <v/>
      </c>
      <c r="V3580" s="9" t="str">
        <f aca="false">IF(ISBLANK(A3580),"",IF($A3580=V$2,$C3580,V3579))</f>
        <v/>
      </c>
      <c r="W3580" s="9" t="str">
        <f aca="false">IF(ISBLANK(A3580),"",IF($A3580=W$2,$C3580,W3579))</f>
        <v/>
      </c>
    </row>
    <row r="3581" customFormat="false" ht="14.1" hidden="false" customHeight="false" outlineLevel="0" collapsed="false">
      <c r="H3581" s="8" t="n">
        <f aca="false">IF(ISBLANK(D3581),,LEFT(D3581,LEN(D3581)-6)*1)</f>
        <v>0</v>
      </c>
      <c r="I3581" s="9" t="str">
        <f aca="false">IF(ISBLANK(A3581),"",-B3581*C3581)</f>
        <v/>
      </c>
      <c r="J3581" s="9" t="str">
        <f aca="false">IF(ISBLANK(A3581),"",-SUM(I$3:I3581))</f>
        <v/>
      </c>
      <c r="K3581" s="9" t="str">
        <f aca="false">IF(ISBLANK(A3581),"",SUMPRODUCT(O3581:R3581,T3581:W3581)-J3581)</f>
        <v/>
      </c>
      <c r="L3581" s="5" t="str">
        <f aca="false">IF(ISBLANK(A3581),"",K3581/$M$1)</f>
        <v/>
      </c>
      <c r="M3581" s="5" t="str">
        <f aca="false">IF(ISBLANK(A3581),"",K3581/($M$1+SUM(K$3:K3580)))</f>
        <v/>
      </c>
      <c r="N3581" s="0" t="str">
        <f aca="false">IF(ISBLANK(A3581),"",IF(H3582=0,NETWORKDAYS($H$3,H3581,holiday!$B$2:$B$10),IF(DAY(H3581)&lt;DAY(H3582),NETWORKDAYS($H$3,H3581,holiday!$B$2:$B$10),0)))</f>
        <v/>
      </c>
      <c r="O3581" s="0" t="str">
        <f aca="false">IF(ISBLANK(A3581),"",SUMIF($A$3:$A3581,O$2,$B$3:$B3581))</f>
        <v/>
      </c>
      <c r="P3581" s="0" t="str">
        <f aca="false">IF(ISBLANK(A3581),"",SUMIF($A$3:$A3581,P$2,$B$3:$B3581))</f>
        <v/>
      </c>
      <c r="Q3581" s="0" t="str">
        <f aca="false">IF(ISBLANK(A3581),"",SUMIF($A$3:$A3581,Q$2,$B$3:$B3581))</f>
        <v/>
      </c>
      <c r="R3581" s="0" t="str">
        <f aca="false">IF(ISBLANK(A3581),"",SUMIF($A$3:$A3581,R$2,$B$3:$B3581))</f>
        <v/>
      </c>
      <c r="T3581" s="9" t="str">
        <f aca="false">IF(ISBLANK(A3581),"",IF($A3581=T$2,$C3581,T3580))</f>
        <v/>
      </c>
      <c r="U3581" s="9" t="str">
        <f aca="false">IF(ISBLANK(A3581),"",IF($A3581=U$2,$C3581,U3580))</f>
        <v/>
      </c>
      <c r="V3581" s="9" t="str">
        <f aca="false">IF(ISBLANK(A3581),"",IF($A3581=V$2,$C3581,V3580))</f>
        <v/>
      </c>
      <c r="W3581" s="9" t="str">
        <f aca="false">IF(ISBLANK(A3581),"",IF($A3581=W$2,$C3581,W3580))</f>
        <v/>
      </c>
    </row>
    <row r="3582" customFormat="false" ht="14.1" hidden="false" customHeight="false" outlineLevel="0" collapsed="false">
      <c r="H3582" s="8" t="n">
        <f aca="false">IF(ISBLANK(D3582),,LEFT(D3582,LEN(D3582)-6)*1)</f>
        <v>0</v>
      </c>
      <c r="I3582" s="9" t="str">
        <f aca="false">IF(ISBLANK(A3582),"",-B3582*C3582)</f>
        <v/>
      </c>
      <c r="J3582" s="9" t="str">
        <f aca="false">IF(ISBLANK(A3582),"",-SUM(I$3:I3582))</f>
        <v/>
      </c>
      <c r="K3582" s="9" t="str">
        <f aca="false">IF(ISBLANK(A3582),"",SUMPRODUCT(O3582:R3582,T3582:W3582)-J3582)</f>
        <v/>
      </c>
      <c r="L3582" s="5" t="str">
        <f aca="false">IF(ISBLANK(A3582),"",K3582/$M$1)</f>
        <v/>
      </c>
      <c r="M3582" s="5" t="str">
        <f aca="false">IF(ISBLANK(A3582),"",K3582/($M$1+SUM(K$3:K3581)))</f>
        <v/>
      </c>
      <c r="N3582" s="0" t="str">
        <f aca="false">IF(ISBLANK(A3582),"",IF(H3583=0,NETWORKDAYS($H$3,H3582,holiday!$B$2:$B$10),IF(DAY(H3582)&lt;DAY(H3583),NETWORKDAYS($H$3,H3582,holiday!$B$2:$B$10),0)))</f>
        <v/>
      </c>
      <c r="O3582" s="0" t="str">
        <f aca="false">IF(ISBLANK(A3582),"",SUMIF($A$3:$A3582,O$2,$B$3:$B3582))</f>
        <v/>
      </c>
      <c r="P3582" s="0" t="str">
        <f aca="false">IF(ISBLANK(A3582),"",SUMIF($A$3:$A3582,P$2,$B$3:$B3582))</f>
        <v/>
      </c>
      <c r="Q3582" s="0" t="str">
        <f aca="false">IF(ISBLANK(A3582),"",SUMIF($A$3:$A3582,Q$2,$B$3:$B3582))</f>
        <v/>
      </c>
      <c r="R3582" s="0" t="str">
        <f aca="false">IF(ISBLANK(A3582),"",SUMIF($A$3:$A3582,R$2,$B$3:$B3582))</f>
        <v/>
      </c>
      <c r="T3582" s="9" t="str">
        <f aca="false">IF(ISBLANK(A3582),"",IF($A3582=T$2,$C3582,T3581))</f>
        <v/>
      </c>
      <c r="U3582" s="9" t="str">
        <f aca="false">IF(ISBLANK(A3582),"",IF($A3582=U$2,$C3582,U3581))</f>
        <v/>
      </c>
      <c r="V3582" s="9" t="str">
        <f aca="false">IF(ISBLANK(A3582),"",IF($A3582=V$2,$C3582,V3581))</f>
        <v/>
      </c>
      <c r="W3582" s="9" t="str">
        <f aca="false">IF(ISBLANK(A3582),"",IF($A3582=W$2,$C3582,W3581))</f>
        <v/>
      </c>
    </row>
    <row r="3583" customFormat="false" ht="14.1" hidden="false" customHeight="false" outlineLevel="0" collapsed="false">
      <c r="H3583" s="8" t="n">
        <f aca="false">IF(ISBLANK(D3583),,LEFT(D3583,LEN(D3583)-6)*1)</f>
        <v>0</v>
      </c>
      <c r="I3583" s="9" t="str">
        <f aca="false">IF(ISBLANK(A3583),"",-B3583*C3583)</f>
        <v/>
      </c>
      <c r="J3583" s="9" t="str">
        <f aca="false">IF(ISBLANK(A3583),"",-SUM(I$3:I3583))</f>
        <v/>
      </c>
      <c r="K3583" s="9" t="str">
        <f aca="false">IF(ISBLANK(A3583),"",SUMPRODUCT(O3583:R3583,T3583:W3583)-J3583)</f>
        <v/>
      </c>
      <c r="L3583" s="5" t="str">
        <f aca="false">IF(ISBLANK(A3583),"",K3583/$M$1)</f>
        <v/>
      </c>
      <c r="M3583" s="5" t="str">
        <f aca="false">IF(ISBLANK(A3583),"",K3583/($M$1+SUM(K$3:K3582)))</f>
        <v/>
      </c>
      <c r="N3583" s="0" t="str">
        <f aca="false">IF(ISBLANK(A3583),"",IF(H3584=0,NETWORKDAYS($H$3,H3583,holiday!$B$2:$B$10),IF(DAY(H3583)&lt;DAY(H3584),NETWORKDAYS($H$3,H3583,holiday!$B$2:$B$10),0)))</f>
        <v/>
      </c>
      <c r="O3583" s="0" t="str">
        <f aca="false">IF(ISBLANK(A3583),"",SUMIF($A$3:$A3583,O$2,$B$3:$B3583))</f>
        <v/>
      </c>
      <c r="P3583" s="0" t="str">
        <f aca="false">IF(ISBLANK(A3583),"",SUMIF($A$3:$A3583,P$2,$B$3:$B3583))</f>
        <v/>
      </c>
      <c r="Q3583" s="0" t="str">
        <f aca="false">IF(ISBLANK(A3583),"",SUMIF($A$3:$A3583,Q$2,$B$3:$B3583))</f>
        <v/>
      </c>
      <c r="R3583" s="0" t="str">
        <f aca="false">IF(ISBLANK(A3583),"",SUMIF($A$3:$A3583,R$2,$B$3:$B3583))</f>
        <v/>
      </c>
      <c r="T3583" s="9" t="str">
        <f aca="false">IF(ISBLANK(A3583),"",IF($A3583=T$2,$C3583,T3582))</f>
        <v/>
      </c>
      <c r="U3583" s="9" t="str">
        <f aca="false">IF(ISBLANK(A3583),"",IF($A3583=U$2,$C3583,U3582))</f>
        <v/>
      </c>
      <c r="V3583" s="9" t="str">
        <f aca="false">IF(ISBLANK(A3583),"",IF($A3583=V$2,$C3583,V3582))</f>
        <v/>
      </c>
      <c r="W3583" s="9" t="str">
        <f aca="false">IF(ISBLANK(A3583),"",IF($A3583=W$2,$C3583,W3582))</f>
        <v/>
      </c>
    </row>
    <row r="3584" customFormat="false" ht="14.1" hidden="false" customHeight="false" outlineLevel="0" collapsed="false">
      <c r="H3584" s="8" t="n">
        <f aca="false">IF(ISBLANK(D3584),,LEFT(D3584,LEN(D3584)-6)*1)</f>
        <v>0</v>
      </c>
      <c r="I3584" s="9" t="str">
        <f aca="false">IF(ISBLANK(A3584),"",-B3584*C3584)</f>
        <v/>
      </c>
      <c r="J3584" s="9" t="str">
        <f aca="false">IF(ISBLANK(A3584),"",-SUM(I$3:I3584))</f>
        <v/>
      </c>
      <c r="K3584" s="9" t="str">
        <f aca="false">IF(ISBLANK(A3584),"",SUMPRODUCT(O3584:R3584,T3584:W3584)-J3584)</f>
        <v/>
      </c>
      <c r="L3584" s="5" t="str">
        <f aca="false">IF(ISBLANK(A3584),"",K3584/$M$1)</f>
        <v/>
      </c>
      <c r="M3584" s="5" t="str">
        <f aca="false">IF(ISBLANK(A3584),"",K3584/($M$1+SUM(K$3:K3583)))</f>
        <v/>
      </c>
      <c r="N3584" s="0" t="str">
        <f aca="false">IF(ISBLANK(A3584),"",IF(H3585=0,NETWORKDAYS($H$3,H3584,holiday!$B$2:$B$10),IF(DAY(H3584)&lt;DAY(H3585),NETWORKDAYS($H$3,H3584,holiday!$B$2:$B$10),0)))</f>
        <v/>
      </c>
      <c r="O3584" s="0" t="str">
        <f aca="false">IF(ISBLANK(A3584),"",SUMIF($A$3:$A3584,O$2,$B$3:$B3584))</f>
        <v/>
      </c>
      <c r="P3584" s="0" t="str">
        <f aca="false">IF(ISBLANK(A3584),"",SUMIF($A$3:$A3584,P$2,$B$3:$B3584))</f>
        <v/>
      </c>
      <c r="Q3584" s="0" t="str">
        <f aca="false">IF(ISBLANK(A3584),"",SUMIF($A$3:$A3584,Q$2,$B$3:$B3584))</f>
        <v/>
      </c>
      <c r="R3584" s="0" t="str">
        <f aca="false">IF(ISBLANK(A3584),"",SUMIF($A$3:$A3584,R$2,$B$3:$B3584))</f>
        <v/>
      </c>
      <c r="T3584" s="9" t="str">
        <f aca="false">IF(ISBLANK(A3584),"",IF($A3584=T$2,$C3584,T3583))</f>
        <v/>
      </c>
      <c r="U3584" s="9" t="str">
        <f aca="false">IF(ISBLANK(A3584),"",IF($A3584=U$2,$C3584,U3583))</f>
        <v/>
      </c>
      <c r="V3584" s="9" t="str">
        <f aca="false">IF(ISBLANK(A3584),"",IF($A3584=V$2,$C3584,V3583))</f>
        <v/>
      </c>
      <c r="W3584" s="9" t="str">
        <f aca="false">IF(ISBLANK(A3584),"",IF($A3584=W$2,$C3584,W3583))</f>
        <v/>
      </c>
    </row>
    <row r="3585" customFormat="false" ht="14.1" hidden="false" customHeight="false" outlineLevel="0" collapsed="false">
      <c r="H3585" s="8" t="n">
        <f aca="false">IF(ISBLANK(D3585),,LEFT(D3585,LEN(D3585)-6)*1)</f>
        <v>0</v>
      </c>
      <c r="I3585" s="9" t="str">
        <f aca="false">IF(ISBLANK(A3585),"",-B3585*C3585)</f>
        <v/>
      </c>
      <c r="J3585" s="9" t="str">
        <f aca="false">IF(ISBLANK(A3585),"",-SUM(I$3:I3585))</f>
        <v/>
      </c>
      <c r="K3585" s="9" t="str">
        <f aca="false">IF(ISBLANK(A3585),"",SUMPRODUCT(O3585:R3585,T3585:W3585)-J3585)</f>
        <v/>
      </c>
      <c r="L3585" s="5" t="str">
        <f aca="false">IF(ISBLANK(A3585),"",K3585/$M$1)</f>
        <v/>
      </c>
      <c r="M3585" s="5" t="str">
        <f aca="false">IF(ISBLANK(A3585),"",K3585/($M$1+SUM(K$3:K3584)))</f>
        <v/>
      </c>
      <c r="N3585" s="0" t="str">
        <f aca="false">IF(ISBLANK(A3585),"",IF(H3586=0,NETWORKDAYS($H$3,H3585,holiday!$B$2:$B$10),IF(DAY(H3585)&lt;DAY(H3586),NETWORKDAYS($H$3,H3585,holiday!$B$2:$B$10),0)))</f>
        <v/>
      </c>
      <c r="O3585" s="0" t="str">
        <f aca="false">IF(ISBLANK(A3585),"",SUMIF($A$3:$A3585,O$2,$B$3:$B3585))</f>
        <v/>
      </c>
      <c r="P3585" s="0" t="str">
        <f aca="false">IF(ISBLANK(A3585),"",SUMIF($A$3:$A3585,P$2,$B$3:$B3585))</f>
        <v/>
      </c>
      <c r="Q3585" s="0" t="str">
        <f aca="false">IF(ISBLANK(A3585),"",SUMIF($A$3:$A3585,Q$2,$B$3:$B3585))</f>
        <v/>
      </c>
      <c r="R3585" s="0" t="str">
        <f aca="false">IF(ISBLANK(A3585),"",SUMIF($A$3:$A3585,R$2,$B$3:$B3585))</f>
        <v/>
      </c>
      <c r="T3585" s="9" t="str">
        <f aca="false">IF(ISBLANK(A3585),"",IF($A3585=T$2,$C3585,T3584))</f>
        <v/>
      </c>
      <c r="U3585" s="9" t="str">
        <f aca="false">IF(ISBLANK(A3585),"",IF($A3585=U$2,$C3585,U3584))</f>
        <v/>
      </c>
      <c r="V3585" s="9" t="str">
        <f aca="false">IF(ISBLANK(A3585),"",IF($A3585=V$2,$C3585,V3584))</f>
        <v/>
      </c>
      <c r="W3585" s="9" t="str">
        <f aca="false">IF(ISBLANK(A3585),"",IF($A3585=W$2,$C3585,W3584))</f>
        <v/>
      </c>
    </row>
    <row r="3586" customFormat="false" ht="14.1" hidden="false" customHeight="false" outlineLevel="0" collapsed="false">
      <c r="H3586" s="8" t="n">
        <f aca="false">IF(ISBLANK(D3586),,LEFT(D3586,LEN(D3586)-6)*1)</f>
        <v>0</v>
      </c>
      <c r="I3586" s="9" t="str">
        <f aca="false">IF(ISBLANK(A3586),"",-B3586*C3586)</f>
        <v/>
      </c>
      <c r="J3586" s="9" t="str">
        <f aca="false">IF(ISBLANK(A3586),"",-SUM(I$3:I3586))</f>
        <v/>
      </c>
      <c r="K3586" s="9" t="str">
        <f aca="false">IF(ISBLANK(A3586),"",SUMPRODUCT(O3586:R3586,T3586:W3586)-J3586)</f>
        <v/>
      </c>
      <c r="L3586" s="5" t="str">
        <f aca="false">IF(ISBLANK(A3586),"",K3586/$M$1)</f>
        <v/>
      </c>
      <c r="M3586" s="5" t="str">
        <f aca="false">IF(ISBLANK(A3586),"",K3586/($M$1+SUM(K$3:K3585)))</f>
        <v/>
      </c>
      <c r="N3586" s="0" t="str">
        <f aca="false">IF(ISBLANK(A3586),"",IF(H3587=0,NETWORKDAYS($H$3,H3586,holiday!$B$2:$B$10),IF(DAY(H3586)&lt;DAY(H3587),NETWORKDAYS($H$3,H3586,holiday!$B$2:$B$10),0)))</f>
        <v/>
      </c>
      <c r="O3586" s="0" t="str">
        <f aca="false">IF(ISBLANK(A3586),"",SUMIF($A$3:$A3586,O$2,$B$3:$B3586))</f>
        <v/>
      </c>
      <c r="P3586" s="0" t="str">
        <f aca="false">IF(ISBLANK(A3586),"",SUMIF($A$3:$A3586,P$2,$B$3:$B3586))</f>
        <v/>
      </c>
      <c r="Q3586" s="0" t="str">
        <f aca="false">IF(ISBLANK(A3586),"",SUMIF($A$3:$A3586,Q$2,$B$3:$B3586))</f>
        <v/>
      </c>
      <c r="R3586" s="0" t="str">
        <f aca="false">IF(ISBLANK(A3586),"",SUMIF($A$3:$A3586,R$2,$B$3:$B3586))</f>
        <v/>
      </c>
      <c r="T3586" s="9" t="str">
        <f aca="false">IF(ISBLANK(A3586),"",IF($A3586=T$2,$C3586,T3585))</f>
        <v/>
      </c>
      <c r="U3586" s="9" t="str">
        <f aca="false">IF(ISBLANK(A3586),"",IF($A3586=U$2,$C3586,U3585))</f>
        <v/>
      </c>
      <c r="V3586" s="9" t="str">
        <f aca="false">IF(ISBLANK(A3586),"",IF($A3586=V$2,$C3586,V3585))</f>
        <v/>
      </c>
      <c r="W3586" s="9" t="str">
        <f aca="false">IF(ISBLANK(A3586),"",IF($A3586=W$2,$C3586,W3585))</f>
        <v/>
      </c>
    </row>
    <row r="3587" customFormat="false" ht="14.1" hidden="false" customHeight="false" outlineLevel="0" collapsed="false">
      <c r="H3587" s="8" t="n">
        <f aca="false">IF(ISBLANK(D3587),,LEFT(D3587,LEN(D3587)-6)*1)</f>
        <v>0</v>
      </c>
      <c r="I3587" s="9" t="str">
        <f aca="false">IF(ISBLANK(A3587),"",-B3587*C3587)</f>
        <v/>
      </c>
      <c r="J3587" s="9" t="str">
        <f aca="false">IF(ISBLANK(A3587),"",-SUM(I$3:I3587))</f>
        <v/>
      </c>
      <c r="K3587" s="9" t="str">
        <f aca="false">IF(ISBLANK(A3587),"",SUMPRODUCT(O3587:R3587,T3587:W3587)-J3587)</f>
        <v/>
      </c>
      <c r="L3587" s="5" t="str">
        <f aca="false">IF(ISBLANK(A3587),"",K3587/$M$1)</f>
        <v/>
      </c>
      <c r="M3587" s="5" t="str">
        <f aca="false">IF(ISBLANK(A3587),"",K3587/($M$1+SUM(K$3:K3586)))</f>
        <v/>
      </c>
      <c r="N3587" s="0" t="str">
        <f aca="false">IF(ISBLANK(A3587),"",IF(H3588=0,NETWORKDAYS($H$3,H3587,holiday!$B$2:$B$10),IF(DAY(H3587)&lt;DAY(H3588),NETWORKDAYS($H$3,H3587,holiday!$B$2:$B$10),0)))</f>
        <v/>
      </c>
      <c r="O3587" s="0" t="str">
        <f aca="false">IF(ISBLANK(A3587),"",SUMIF($A$3:$A3587,O$2,$B$3:$B3587))</f>
        <v/>
      </c>
      <c r="P3587" s="0" t="str">
        <f aca="false">IF(ISBLANK(A3587),"",SUMIF($A$3:$A3587,P$2,$B$3:$B3587))</f>
        <v/>
      </c>
      <c r="Q3587" s="0" t="str">
        <f aca="false">IF(ISBLANK(A3587),"",SUMIF($A$3:$A3587,Q$2,$B$3:$B3587))</f>
        <v/>
      </c>
      <c r="R3587" s="0" t="str">
        <f aca="false">IF(ISBLANK(A3587),"",SUMIF($A$3:$A3587,R$2,$B$3:$B3587))</f>
        <v/>
      </c>
      <c r="T3587" s="9" t="str">
        <f aca="false">IF(ISBLANK(A3587),"",IF($A3587=T$2,$C3587,T3586))</f>
        <v/>
      </c>
      <c r="U3587" s="9" t="str">
        <f aca="false">IF(ISBLANK(A3587),"",IF($A3587=U$2,$C3587,U3586))</f>
        <v/>
      </c>
      <c r="V3587" s="9" t="str">
        <f aca="false">IF(ISBLANK(A3587),"",IF($A3587=V$2,$C3587,V3586))</f>
        <v/>
      </c>
      <c r="W3587" s="9" t="str">
        <f aca="false">IF(ISBLANK(A3587),"",IF($A3587=W$2,$C3587,W3586))</f>
        <v/>
      </c>
    </row>
    <row r="3588" customFormat="false" ht="14.1" hidden="false" customHeight="false" outlineLevel="0" collapsed="false">
      <c r="H3588" s="8" t="n">
        <f aca="false">IF(ISBLANK(D3588),,LEFT(D3588,LEN(D3588)-6)*1)</f>
        <v>0</v>
      </c>
      <c r="I3588" s="9" t="str">
        <f aca="false">IF(ISBLANK(A3588),"",-B3588*C3588)</f>
        <v/>
      </c>
      <c r="J3588" s="9" t="str">
        <f aca="false">IF(ISBLANK(A3588),"",-SUM(I$3:I3588))</f>
        <v/>
      </c>
      <c r="K3588" s="9" t="str">
        <f aca="false">IF(ISBLANK(A3588),"",SUMPRODUCT(O3588:R3588,T3588:W3588)-J3588)</f>
        <v/>
      </c>
      <c r="L3588" s="5" t="str">
        <f aca="false">IF(ISBLANK(A3588),"",K3588/$M$1)</f>
        <v/>
      </c>
      <c r="M3588" s="5" t="str">
        <f aca="false">IF(ISBLANK(A3588),"",K3588/($M$1+SUM(K$3:K3587)))</f>
        <v/>
      </c>
      <c r="N3588" s="0" t="str">
        <f aca="false">IF(ISBLANK(A3588),"",IF(H3589=0,NETWORKDAYS($H$3,H3588,holiday!$B$2:$B$10),IF(DAY(H3588)&lt;DAY(H3589),NETWORKDAYS($H$3,H3588,holiday!$B$2:$B$10),0)))</f>
        <v/>
      </c>
      <c r="O3588" s="0" t="str">
        <f aca="false">IF(ISBLANK(A3588),"",SUMIF($A$3:$A3588,O$2,$B$3:$B3588))</f>
        <v/>
      </c>
      <c r="P3588" s="0" t="str">
        <f aca="false">IF(ISBLANK(A3588),"",SUMIF($A$3:$A3588,P$2,$B$3:$B3588))</f>
        <v/>
      </c>
      <c r="Q3588" s="0" t="str">
        <f aca="false">IF(ISBLANK(A3588),"",SUMIF($A$3:$A3588,Q$2,$B$3:$B3588))</f>
        <v/>
      </c>
      <c r="R3588" s="0" t="str">
        <f aca="false">IF(ISBLANK(A3588),"",SUMIF($A$3:$A3588,R$2,$B$3:$B3588))</f>
        <v/>
      </c>
      <c r="T3588" s="9" t="str">
        <f aca="false">IF(ISBLANK(A3588),"",IF($A3588=T$2,$C3588,T3587))</f>
        <v/>
      </c>
      <c r="U3588" s="9" t="str">
        <f aca="false">IF(ISBLANK(A3588),"",IF($A3588=U$2,$C3588,U3587))</f>
        <v/>
      </c>
      <c r="V3588" s="9" t="str">
        <f aca="false">IF(ISBLANK(A3588),"",IF($A3588=V$2,$C3588,V3587))</f>
        <v/>
      </c>
      <c r="W3588" s="9" t="str">
        <f aca="false">IF(ISBLANK(A3588),"",IF($A3588=W$2,$C3588,W3587))</f>
        <v/>
      </c>
    </row>
    <row r="3589" customFormat="false" ht="14.1" hidden="false" customHeight="false" outlineLevel="0" collapsed="false">
      <c r="H3589" s="8" t="n">
        <f aca="false">IF(ISBLANK(D3589),,LEFT(D3589,LEN(D3589)-6)*1)</f>
        <v>0</v>
      </c>
      <c r="I3589" s="9" t="str">
        <f aca="false">IF(ISBLANK(A3589),"",-B3589*C3589)</f>
        <v/>
      </c>
      <c r="J3589" s="9" t="str">
        <f aca="false">IF(ISBLANK(A3589),"",-SUM(I$3:I3589))</f>
        <v/>
      </c>
      <c r="K3589" s="9" t="str">
        <f aca="false">IF(ISBLANK(A3589),"",SUMPRODUCT(O3589:R3589,T3589:W3589)-J3589)</f>
        <v/>
      </c>
      <c r="L3589" s="5" t="str">
        <f aca="false">IF(ISBLANK(A3589),"",K3589/$M$1)</f>
        <v/>
      </c>
      <c r="M3589" s="5" t="str">
        <f aca="false">IF(ISBLANK(A3589),"",K3589/($M$1+SUM(K$3:K3588)))</f>
        <v/>
      </c>
      <c r="N3589" s="0" t="str">
        <f aca="false">IF(ISBLANK(A3589),"",IF(H3590=0,NETWORKDAYS($H$3,H3589,holiday!$B$2:$B$10),IF(DAY(H3589)&lt;DAY(H3590),NETWORKDAYS($H$3,H3589,holiday!$B$2:$B$10),0)))</f>
        <v/>
      </c>
      <c r="O3589" s="0" t="str">
        <f aca="false">IF(ISBLANK(A3589),"",SUMIF($A$3:$A3589,O$2,$B$3:$B3589))</f>
        <v/>
      </c>
      <c r="P3589" s="0" t="str">
        <f aca="false">IF(ISBLANK(A3589),"",SUMIF($A$3:$A3589,P$2,$B$3:$B3589))</f>
        <v/>
      </c>
      <c r="Q3589" s="0" t="str">
        <f aca="false">IF(ISBLANK(A3589),"",SUMIF($A$3:$A3589,Q$2,$B$3:$B3589))</f>
        <v/>
      </c>
      <c r="R3589" s="0" t="str">
        <f aca="false">IF(ISBLANK(A3589),"",SUMIF($A$3:$A3589,R$2,$B$3:$B3589))</f>
        <v/>
      </c>
      <c r="T3589" s="9" t="str">
        <f aca="false">IF(ISBLANK(A3589),"",IF($A3589=T$2,$C3589,T3588))</f>
        <v/>
      </c>
      <c r="U3589" s="9" t="str">
        <f aca="false">IF(ISBLANK(A3589),"",IF($A3589=U$2,$C3589,U3588))</f>
        <v/>
      </c>
      <c r="V3589" s="9" t="str">
        <f aca="false">IF(ISBLANK(A3589),"",IF($A3589=V$2,$C3589,V3588))</f>
        <v/>
      </c>
      <c r="W3589" s="9" t="str">
        <f aca="false">IF(ISBLANK(A3589),"",IF($A3589=W$2,$C3589,W3588))</f>
        <v/>
      </c>
    </row>
    <row r="3590" customFormat="false" ht="14.1" hidden="false" customHeight="false" outlineLevel="0" collapsed="false">
      <c r="H3590" s="8" t="n">
        <f aca="false">IF(ISBLANK(D3590),,LEFT(D3590,LEN(D3590)-6)*1)</f>
        <v>0</v>
      </c>
      <c r="I3590" s="9" t="str">
        <f aca="false">IF(ISBLANK(A3590),"",-B3590*C3590)</f>
        <v/>
      </c>
      <c r="J3590" s="9" t="str">
        <f aca="false">IF(ISBLANK(A3590),"",-SUM(I$3:I3590))</f>
        <v/>
      </c>
      <c r="K3590" s="9" t="str">
        <f aca="false">IF(ISBLANK(A3590),"",SUMPRODUCT(O3590:R3590,T3590:W3590)-J3590)</f>
        <v/>
      </c>
      <c r="L3590" s="5" t="str">
        <f aca="false">IF(ISBLANK(A3590),"",K3590/$M$1)</f>
        <v/>
      </c>
      <c r="M3590" s="5" t="str">
        <f aca="false">IF(ISBLANK(A3590),"",K3590/($M$1+SUM(K$3:K3589)))</f>
        <v/>
      </c>
      <c r="N3590" s="0" t="str">
        <f aca="false">IF(ISBLANK(A3590),"",IF(H3591=0,NETWORKDAYS($H$3,H3590,holiday!$B$2:$B$10),IF(DAY(H3590)&lt;DAY(H3591),NETWORKDAYS($H$3,H3590,holiday!$B$2:$B$10),0)))</f>
        <v/>
      </c>
      <c r="O3590" s="0" t="str">
        <f aca="false">IF(ISBLANK(A3590),"",SUMIF($A$3:$A3590,O$2,$B$3:$B3590))</f>
        <v/>
      </c>
      <c r="P3590" s="0" t="str">
        <f aca="false">IF(ISBLANK(A3590),"",SUMIF($A$3:$A3590,P$2,$B$3:$B3590))</f>
        <v/>
      </c>
      <c r="Q3590" s="0" t="str">
        <f aca="false">IF(ISBLANK(A3590),"",SUMIF($A$3:$A3590,Q$2,$B$3:$B3590))</f>
        <v/>
      </c>
      <c r="R3590" s="0" t="str">
        <f aca="false">IF(ISBLANK(A3590),"",SUMIF($A$3:$A3590,R$2,$B$3:$B3590))</f>
        <v/>
      </c>
      <c r="T3590" s="9" t="str">
        <f aca="false">IF(ISBLANK(A3590),"",IF($A3590=T$2,$C3590,T3589))</f>
        <v/>
      </c>
      <c r="U3590" s="9" t="str">
        <f aca="false">IF(ISBLANK(A3590),"",IF($A3590=U$2,$C3590,U3589))</f>
        <v/>
      </c>
      <c r="V3590" s="9" t="str">
        <f aca="false">IF(ISBLANK(A3590),"",IF($A3590=V$2,$C3590,V3589))</f>
        <v/>
      </c>
      <c r="W3590" s="9" t="str">
        <f aca="false">IF(ISBLANK(A3590),"",IF($A3590=W$2,$C3590,W3589))</f>
        <v/>
      </c>
    </row>
    <row r="3591" customFormat="false" ht="14.1" hidden="false" customHeight="false" outlineLevel="0" collapsed="false">
      <c r="H3591" s="8" t="n">
        <f aca="false">IF(ISBLANK(D3591),,LEFT(D3591,LEN(D3591)-6)*1)</f>
        <v>0</v>
      </c>
      <c r="I3591" s="9" t="str">
        <f aca="false">IF(ISBLANK(A3591),"",-B3591*C3591)</f>
        <v/>
      </c>
      <c r="J3591" s="9" t="str">
        <f aca="false">IF(ISBLANK(A3591),"",-SUM(I$3:I3591))</f>
        <v/>
      </c>
      <c r="K3591" s="9" t="str">
        <f aca="false">IF(ISBLANK(A3591),"",SUMPRODUCT(O3591:R3591,T3591:W3591)-J3591)</f>
        <v/>
      </c>
      <c r="L3591" s="5" t="str">
        <f aca="false">IF(ISBLANK(A3591),"",K3591/$M$1)</f>
        <v/>
      </c>
      <c r="M3591" s="5" t="str">
        <f aca="false">IF(ISBLANK(A3591),"",K3591/($M$1+SUM(K$3:K3590)))</f>
        <v/>
      </c>
      <c r="N3591" s="0" t="str">
        <f aca="false">IF(ISBLANK(A3591),"",IF(H3592=0,NETWORKDAYS($H$3,H3591,holiday!$B$2:$B$10),IF(DAY(H3591)&lt;DAY(H3592),NETWORKDAYS($H$3,H3591,holiday!$B$2:$B$10),0)))</f>
        <v/>
      </c>
      <c r="O3591" s="0" t="str">
        <f aca="false">IF(ISBLANK(A3591),"",SUMIF($A$3:$A3591,O$2,$B$3:$B3591))</f>
        <v/>
      </c>
      <c r="P3591" s="0" t="str">
        <f aca="false">IF(ISBLANK(A3591),"",SUMIF($A$3:$A3591,P$2,$B$3:$B3591))</f>
        <v/>
      </c>
      <c r="Q3591" s="0" t="str">
        <f aca="false">IF(ISBLANK(A3591),"",SUMIF($A$3:$A3591,Q$2,$B$3:$B3591))</f>
        <v/>
      </c>
      <c r="R3591" s="0" t="str">
        <f aca="false">IF(ISBLANK(A3591),"",SUMIF($A$3:$A3591,R$2,$B$3:$B3591))</f>
        <v/>
      </c>
      <c r="T3591" s="9" t="str">
        <f aca="false">IF(ISBLANK(A3591),"",IF($A3591=T$2,$C3591,T3590))</f>
        <v/>
      </c>
      <c r="U3591" s="9" t="str">
        <f aca="false">IF(ISBLANK(A3591),"",IF($A3591=U$2,$C3591,U3590))</f>
        <v/>
      </c>
      <c r="V3591" s="9" t="str">
        <f aca="false">IF(ISBLANK(A3591),"",IF($A3591=V$2,$C3591,V3590))</f>
        <v/>
      </c>
      <c r="W3591" s="9" t="str">
        <f aca="false">IF(ISBLANK(A3591),"",IF($A3591=W$2,$C3591,W3590))</f>
        <v/>
      </c>
    </row>
    <row r="3592" customFormat="false" ht="14.1" hidden="false" customHeight="false" outlineLevel="0" collapsed="false">
      <c r="H3592" s="8" t="n">
        <f aca="false">IF(ISBLANK(D3592),,LEFT(D3592,LEN(D3592)-6)*1)</f>
        <v>0</v>
      </c>
      <c r="I3592" s="9" t="str">
        <f aca="false">IF(ISBLANK(A3592),"",-B3592*C3592)</f>
        <v/>
      </c>
      <c r="J3592" s="9" t="str">
        <f aca="false">IF(ISBLANK(A3592),"",-SUM(I$3:I3592))</f>
        <v/>
      </c>
      <c r="K3592" s="9" t="str">
        <f aca="false">IF(ISBLANK(A3592),"",SUMPRODUCT(O3592:R3592,T3592:W3592)-J3592)</f>
        <v/>
      </c>
      <c r="L3592" s="5" t="str">
        <f aca="false">IF(ISBLANK(A3592),"",K3592/$M$1)</f>
        <v/>
      </c>
      <c r="M3592" s="5" t="str">
        <f aca="false">IF(ISBLANK(A3592),"",K3592/($M$1+SUM(K$3:K3591)))</f>
        <v/>
      </c>
      <c r="N3592" s="0" t="str">
        <f aca="false">IF(ISBLANK(A3592),"",IF(H3593=0,NETWORKDAYS($H$3,H3592,holiday!$B$2:$B$10),IF(DAY(H3592)&lt;DAY(H3593),NETWORKDAYS($H$3,H3592,holiday!$B$2:$B$10),0)))</f>
        <v/>
      </c>
      <c r="O3592" s="0" t="str">
        <f aca="false">IF(ISBLANK(A3592),"",SUMIF($A$3:$A3592,O$2,$B$3:$B3592))</f>
        <v/>
      </c>
      <c r="P3592" s="0" t="str">
        <f aca="false">IF(ISBLANK(A3592),"",SUMIF($A$3:$A3592,P$2,$B$3:$B3592))</f>
        <v/>
      </c>
      <c r="Q3592" s="0" t="str">
        <f aca="false">IF(ISBLANK(A3592),"",SUMIF($A$3:$A3592,Q$2,$B$3:$B3592))</f>
        <v/>
      </c>
      <c r="R3592" s="0" t="str">
        <f aca="false">IF(ISBLANK(A3592),"",SUMIF($A$3:$A3592,R$2,$B$3:$B3592))</f>
        <v/>
      </c>
      <c r="T3592" s="9" t="str">
        <f aca="false">IF(ISBLANK(A3592),"",IF($A3592=T$2,$C3592,T3591))</f>
        <v/>
      </c>
      <c r="U3592" s="9" t="str">
        <f aca="false">IF(ISBLANK(A3592),"",IF($A3592=U$2,$C3592,U3591))</f>
        <v/>
      </c>
      <c r="V3592" s="9" t="str">
        <f aca="false">IF(ISBLANK(A3592),"",IF($A3592=V$2,$C3592,V3591))</f>
        <v/>
      </c>
      <c r="W3592" s="9" t="str">
        <f aca="false">IF(ISBLANK(A3592),"",IF($A3592=W$2,$C3592,W3591))</f>
        <v/>
      </c>
    </row>
    <row r="3593" customFormat="false" ht="14.1" hidden="false" customHeight="false" outlineLevel="0" collapsed="false">
      <c r="H3593" s="8" t="n">
        <f aca="false">IF(ISBLANK(D3593),,LEFT(D3593,LEN(D3593)-6)*1)</f>
        <v>0</v>
      </c>
      <c r="I3593" s="9" t="str">
        <f aca="false">IF(ISBLANK(A3593),"",-B3593*C3593)</f>
        <v/>
      </c>
      <c r="J3593" s="9" t="str">
        <f aca="false">IF(ISBLANK(A3593),"",-SUM(I$3:I3593))</f>
        <v/>
      </c>
      <c r="K3593" s="9" t="str">
        <f aca="false">IF(ISBLANK(A3593),"",SUMPRODUCT(O3593:R3593,T3593:W3593)-J3593)</f>
        <v/>
      </c>
      <c r="L3593" s="5" t="str">
        <f aca="false">IF(ISBLANK(A3593),"",K3593/$M$1)</f>
        <v/>
      </c>
      <c r="M3593" s="5" t="str">
        <f aca="false">IF(ISBLANK(A3593),"",K3593/($M$1+SUM(K$3:K3592)))</f>
        <v/>
      </c>
      <c r="N3593" s="0" t="str">
        <f aca="false">IF(ISBLANK(A3593),"",IF(H3594=0,NETWORKDAYS($H$3,H3593,holiday!$B$2:$B$10),IF(DAY(H3593)&lt;DAY(H3594),NETWORKDAYS($H$3,H3593,holiday!$B$2:$B$10),0)))</f>
        <v/>
      </c>
      <c r="O3593" s="0" t="str">
        <f aca="false">IF(ISBLANK(A3593),"",SUMIF($A$3:$A3593,O$2,$B$3:$B3593))</f>
        <v/>
      </c>
      <c r="P3593" s="0" t="str">
        <f aca="false">IF(ISBLANK(A3593),"",SUMIF($A$3:$A3593,P$2,$B$3:$B3593))</f>
        <v/>
      </c>
      <c r="Q3593" s="0" t="str">
        <f aca="false">IF(ISBLANK(A3593),"",SUMIF($A$3:$A3593,Q$2,$B$3:$B3593))</f>
        <v/>
      </c>
      <c r="R3593" s="0" t="str">
        <f aca="false">IF(ISBLANK(A3593),"",SUMIF($A$3:$A3593,R$2,$B$3:$B3593))</f>
        <v/>
      </c>
      <c r="T3593" s="9" t="str">
        <f aca="false">IF(ISBLANK(A3593),"",IF($A3593=T$2,$C3593,T3592))</f>
        <v/>
      </c>
      <c r="U3593" s="9" t="str">
        <f aca="false">IF(ISBLANK(A3593),"",IF($A3593=U$2,$C3593,U3592))</f>
        <v/>
      </c>
      <c r="V3593" s="9" t="str">
        <f aca="false">IF(ISBLANK(A3593),"",IF($A3593=V$2,$C3593,V3592))</f>
        <v/>
      </c>
      <c r="W3593" s="9" t="str">
        <f aca="false">IF(ISBLANK(A3593),"",IF($A3593=W$2,$C3593,W3592))</f>
        <v/>
      </c>
    </row>
    <row r="3594" customFormat="false" ht="14.1" hidden="false" customHeight="false" outlineLevel="0" collapsed="false">
      <c r="H3594" s="8" t="n">
        <f aca="false">IF(ISBLANK(D3594),,LEFT(D3594,LEN(D3594)-6)*1)</f>
        <v>0</v>
      </c>
      <c r="I3594" s="9" t="str">
        <f aca="false">IF(ISBLANK(A3594),"",-B3594*C3594)</f>
        <v/>
      </c>
      <c r="J3594" s="9" t="str">
        <f aca="false">IF(ISBLANK(A3594),"",-SUM(I$3:I3594))</f>
        <v/>
      </c>
      <c r="K3594" s="9" t="str">
        <f aca="false">IF(ISBLANK(A3594),"",SUMPRODUCT(O3594:R3594,T3594:W3594)-J3594)</f>
        <v/>
      </c>
      <c r="L3594" s="5" t="str">
        <f aca="false">IF(ISBLANK(A3594),"",K3594/$M$1)</f>
        <v/>
      </c>
      <c r="M3594" s="5" t="str">
        <f aca="false">IF(ISBLANK(A3594),"",K3594/($M$1+SUM(K$3:K3593)))</f>
        <v/>
      </c>
      <c r="N3594" s="0" t="str">
        <f aca="false">IF(ISBLANK(A3594),"",IF(H3595=0,NETWORKDAYS($H$3,H3594,holiday!$B$2:$B$10),IF(DAY(H3594)&lt;DAY(H3595),NETWORKDAYS($H$3,H3594,holiday!$B$2:$B$10),0)))</f>
        <v/>
      </c>
      <c r="O3594" s="0" t="str">
        <f aca="false">IF(ISBLANK(A3594),"",SUMIF($A$3:$A3594,O$2,$B$3:$B3594))</f>
        <v/>
      </c>
      <c r="P3594" s="0" t="str">
        <f aca="false">IF(ISBLANK(A3594),"",SUMIF($A$3:$A3594,P$2,$B$3:$B3594))</f>
        <v/>
      </c>
      <c r="Q3594" s="0" t="str">
        <f aca="false">IF(ISBLANK(A3594),"",SUMIF($A$3:$A3594,Q$2,$B$3:$B3594))</f>
        <v/>
      </c>
      <c r="R3594" s="0" t="str">
        <f aca="false">IF(ISBLANK(A3594),"",SUMIF($A$3:$A3594,R$2,$B$3:$B3594))</f>
        <v/>
      </c>
      <c r="T3594" s="9" t="str">
        <f aca="false">IF(ISBLANK(A3594),"",IF($A3594=T$2,$C3594,T3593))</f>
        <v/>
      </c>
      <c r="U3594" s="9" t="str">
        <f aca="false">IF(ISBLANK(A3594),"",IF($A3594=U$2,$C3594,U3593))</f>
        <v/>
      </c>
      <c r="V3594" s="9" t="str">
        <f aca="false">IF(ISBLANK(A3594),"",IF($A3594=V$2,$C3594,V3593))</f>
        <v/>
      </c>
      <c r="W3594" s="9" t="str">
        <f aca="false">IF(ISBLANK(A3594),"",IF($A3594=W$2,$C3594,W3593))</f>
        <v/>
      </c>
    </row>
    <row r="3595" customFormat="false" ht="14.1" hidden="false" customHeight="false" outlineLevel="0" collapsed="false">
      <c r="H3595" s="8" t="n">
        <f aca="false">IF(ISBLANK(D3595),,LEFT(D3595,LEN(D3595)-6)*1)</f>
        <v>0</v>
      </c>
      <c r="I3595" s="9" t="str">
        <f aca="false">IF(ISBLANK(A3595),"",-B3595*C3595)</f>
        <v/>
      </c>
      <c r="J3595" s="9" t="str">
        <f aca="false">IF(ISBLANK(A3595),"",-SUM(I$3:I3595))</f>
        <v/>
      </c>
      <c r="K3595" s="9" t="str">
        <f aca="false">IF(ISBLANK(A3595),"",SUMPRODUCT(O3595:R3595,T3595:W3595)-J3595)</f>
        <v/>
      </c>
      <c r="L3595" s="5" t="str">
        <f aca="false">IF(ISBLANK(A3595),"",K3595/$M$1)</f>
        <v/>
      </c>
      <c r="M3595" s="5" t="str">
        <f aca="false">IF(ISBLANK(A3595),"",K3595/($M$1+SUM(K$3:K3594)))</f>
        <v/>
      </c>
      <c r="N3595" s="0" t="str">
        <f aca="false">IF(ISBLANK(A3595),"",IF(H3596=0,NETWORKDAYS($H$3,H3595,holiday!$B$2:$B$10),IF(DAY(H3595)&lt;DAY(H3596),NETWORKDAYS($H$3,H3595,holiday!$B$2:$B$10),0)))</f>
        <v/>
      </c>
      <c r="O3595" s="0" t="str">
        <f aca="false">IF(ISBLANK(A3595),"",SUMIF($A$3:$A3595,O$2,$B$3:$B3595))</f>
        <v/>
      </c>
      <c r="P3595" s="0" t="str">
        <f aca="false">IF(ISBLANK(A3595),"",SUMIF($A$3:$A3595,P$2,$B$3:$B3595))</f>
        <v/>
      </c>
      <c r="Q3595" s="0" t="str">
        <f aca="false">IF(ISBLANK(A3595),"",SUMIF($A$3:$A3595,Q$2,$B$3:$B3595))</f>
        <v/>
      </c>
      <c r="R3595" s="0" t="str">
        <f aca="false">IF(ISBLANK(A3595),"",SUMIF($A$3:$A3595,R$2,$B$3:$B3595))</f>
        <v/>
      </c>
      <c r="T3595" s="9" t="str">
        <f aca="false">IF(ISBLANK(A3595),"",IF($A3595=T$2,$C3595,T3594))</f>
        <v/>
      </c>
      <c r="U3595" s="9" t="str">
        <f aca="false">IF(ISBLANK(A3595),"",IF($A3595=U$2,$C3595,U3594))</f>
        <v/>
      </c>
      <c r="V3595" s="9" t="str">
        <f aca="false">IF(ISBLANK(A3595),"",IF($A3595=V$2,$C3595,V3594))</f>
        <v/>
      </c>
      <c r="W3595" s="9" t="str">
        <f aca="false">IF(ISBLANK(A3595),"",IF($A3595=W$2,$C3595,W3594))</f>
        <v/>
      </c>
    </row>
    <row r="3596" customFormat="false" ht="14.1" hidden="false" customHeight="false" outlineLevel="0" collapsed="false">
      <c r="H3596" s="8" t="n">
        <f aca="false">IF(ISBLANK(D3596),,LEFT(D3596,LEN(D3596)-6)*1)</f>
        <v>0</v>
      </c>
      <c r="I3596" s="9" t="str">
        <f aca="false">IF(ISBLANK(A3596),"",-B3596*C3596)</f>
        <v/>
      </c>
      <c r="J3596" s="9" t="str">
        <f aca="false">IF(ISBLANK(A3596),"",-SUM(I$3:I3596))</f>
        <v/>
      </c>
      <c r="K3596" s="9" t="str">
        <f aca="false">IF(ISBLANK(A3596),"",SUMPRODUCT(O3596:R3596,T3596:W3596)-J3596)</f>
        <v/>
      </c>
      <c r="L3596" s="5" t="str">
        <f aca="false">IF(ISBLANK(A3596),"",K3596/$M$1)</f>
        <v/>
      </c>
      <c r="M3596" s="5" t="str">
        <f aca="false">IF(ISBLANK(A3596),"",K3596/($M$1+SUM(K$3:K3595)))</f>
        <v/>
      </c>
      <c r="N3596" s="0" t="str">
        <f aca="false">IF(ISBLANK(A3596),"",IF(H3597=0,NETWORKDAYS($H$3,H3596,holiday!$B$2:$B$10),IF(DAY(H3596)&lt;DAY(H3597),NETWORKDAYS($H$3,H3596,holiday!$B$2:$B$10),0)))</f>
        <v/>
      </c>
      <c r="O3596" s="0" t="str">
        <f aca="false">IF(ISBLANK(A3596),"",SUMIF($A$3:$A3596,O$2,$B$3:$B3596))</f>
        <v/>
      </c>
      <c r="P3596" s="0" t="str">
        <f aca="false">IF(ISBLANK(A3596),"",SUMIF($A$3:$A3596,P$2,$B$3:$B3596))</f>
        <v/>
      </c>
      <c r="Q3596" s="0" t="str">
        <f aca="false">IF(ISBLANK(A3596),"",SUMIF($A$3:$A3596,Q$2,$B$3:$B3596))</f>
        <v/>
      </c>
      <c r="R3596" s="0" t="str">
        <f aca="false">IF(ISBLANK(A3596),"",SUMIF($A$3:$A3596,R$2,$B$3:$B3596))</f>
        <v/>
      </c>
      <c r="T3596" s="9" t="str">
        <f aca="false">IF(ISBLANK(A3596),"",IF($A3596=T$2,$C3596,T3595))</f>
        <v/>
      </c>
      <c r="U3596" s="9" t="str">
        <f aca="false">IF(ISBLANK(A3596),"",IF($A3596=U$2,$C3596,U3595))</f>
        <v/>
      </c>
      <c r="V3596" s="9" t="str">
        <f aca="false">IF(ISBLANK(A3596),"",IF($A3596=V$2,$C3596,V3595))</f>
        <v/>
      </c>
      <c r="W3596" s="9" t="str">
        <f aca="false">IF(ISBLANK(A3596),"",IF($A3596=W$2,$C3596,W3595))</f>
        <v/>
      </c>
    </row>
    <row r="3597" customFormat="false" ht="14.1" hidden="false" customHeight="false" outlineLevel="0" collapsed="false">
      <c r="H3597" s="8" t="n">
        <f aca="false">IF(ISBLANK(D3597),,LEFT(D3597,LEN(D3597)-6)*1)</f>
        <v>0</v>
      </c>
      <c r="I3597" s="9" t="str">
        <f aca="false">IF(ISBLANK(A3597),"",-B3597*C3597)</f>
        <v/>
      </c>
      <c r="J3597" s="9" t="str">
        <f aca="false">IF(ISBLANK(A3597),"",-SUM(I$3:I3597))</f>
        <v/>
      </c>
      <c r="K3597" s="9" t="str">
        <f aca="false">IF(ISBLANK(A3597),"",SUMPRODUCT(O3597:R3597,T3597:W3597)-J3597)</f>
        <v/>
      </c>
      <c r="L3597" s="5" t="str">
        <f aca="false">IF(ISBLANK(A3597),"",K3597/$M$1)</f>
        <v/>
      </c>
      <c r="M3597" s="5" t="str">
        <f aca="false">IF(ISBLANK(A3597),"",K3597/($M$1+SUM(K$3:K3596)))</f>
        <v/>
      </c>
      <c r="N3597" s="0" t="str">
        <f aca="false">IF(ISBLANK(A3597),"",IF(H3598=0,NETWORKDAYS($H$3,H3597,holiday!$B$2:$B$10),IF(DAY(H3597)&lt;DAY(H3598),NETWORKDAYS($H$3,H3597,holiday!$B$2:$B$10),0)))</f>
        <v/>
      </c>
      <c r="O3597" s="0" t="str">
        <f aca="false">IF(ISBLANK(A3597),"",SUMIF($A$3:$A3597,O$2,$B$3:$B3597))</f>
        <v/>
      </c>
      <c r="P3597" s="0" t="str">
        <f aca="false">IF(ISBLANK(A3597),"",SUMIF($A$3:$A3597,P$2,$B$3:$B3597))</f>
        <v/>
      </c>
      <c r="Q3597" s="0" t="str">
        <f aca="false">IF(ISBLANK(A3597),"",SUMIF($A$3:$A3597,Q$2,$B$3:$B3597))</f>
        <v/>
      </c>
      <c r="R3597" s="0" t="str">
        <f aca="false">IF(ISBLANK(A3597),"",SUMIF($A$3:$A3597,R$2,$B$3:$B3597))</f>
        <v/>
      </c>
      <c r="T3597" s="9" t="str">
        <f aca="false">IF(ISBLANK(A3597),"",IF($A3597=T$2,$C3597,T3596))</f>
        <v/>
      </c>
      <c r="U3597" s="9" t="str">
        <f aca="false">IF(ISBLANK(A3597),"",IF($A3597=U$2,$C3597,U3596))</f>
        <v/>
      </c>
      <c r="V3597" s="9" t="str">
        <f aca="false">IF(ISBLANK(A3597),"",IF($A3597=V$2,$C3597,V3596))</f>
        <v/>
      </c>
      <c r="W3597" s="9" t="str">
        <f aca="false">IF(ISBLANK(A3597),"",IF($A3597=W$2,$C3597,W3596))</f>
        <v/>
      </c>
    </row>
    <row r="3598" customFormat="false" ht="14.1" hidden="false" customHeight="false" outlineLevel="0" collapsed="false">
      <c r="H3598" s="8" t="n">
        <f aca="false">IF(ISBLANK(D3598),,LEFT(D3598,LEN(D3598)-6)*1)</f>
        <v>0</v>
      </c>
      <c r="I3598" s="9" t="str">
        <f aca="false">IF(ISBLANK(A3598),"",-B3598*C3598)</f>
        <v/>
      </c>
      <c r="J3598" s="9" t="str">
        <f aca="false">IF(ISBLANK(A3598),"",-SUM(I$3:I3598))</f>
        <v/>
      </c>
      <c r="K3598" s="9" t="str">
        <f aca="false">IF(ISBLANK(A3598),"",SUMPRODUCT(O3598:R3598,T3598:W3598)-J3598)</f>
        <v/>
      </c>
      <c r="L3598" s="5" t="str">
        <f aca="false">IF(ISBLANK(A3598),"",K3598/$M$1)</f>
        <v/>
      </c>
      <c r="M3598" s="5" t="str">
        <f aca="false">IF(ISBLANK(A3598),"",K3598/($M$1+SUM(K$3:K3597)))</f>
        <v/>
      </c>
      <c r="N3598" s="0" t="str">
        <f aca="false">IF(ISBLANK(A3598),"",IF(H3599=0,NETWORKDAYS($H$3,H3598,holiday!$B$2:$B$10),IF(DAY(H3598)&lt;DAY(H3599),NETWORKDAYS($H$3,H3598,holiday!$B$2:$B$10),0)))</f>
        <v/>
      </c>
      <c r="O3598" s="0" t="str">
        <f aca="false">IF(ISBLANK(A3598),"",SUMIF($A$3:$A3598,O$2,$B$3:$B3598))</f>
        <v/>
      </c>
      <c r="P3598" s="0" t="str">
        <f aca="false">IF(ISBLANK(A3598),"",SUMIF($A$3:$A3598,P$2,$B$3:$B3598))</f>
        <v/>
      </c>
      <c r="Q3598" s="0" t="str">
        <f aca="false">IF(ISBLANK(A3598),"",SUMIF($A$3:$A3598,Q$2,$B$3:$B3598))</f>
        <v/>
      </c>
      <c r="R3598" s="0" t="str">
        <f aca="false">IF(ISBLANK(A3598),"",SUMIF($A$3:$A3598,R$2,$B$3:$B3598))</f>
        <v/>
      </c>
      <c r="T3598" s="9" t="str">
        <f aca="false">IF(ISBLANK(A3598),"",IF($A3598=T$2,$C3598,T3597))</f>
        <v/>
      </c>
      <c r="U3598" s="9" t="str">
        <f aca="false">IF(ISBLANK(A3598),"",IF($A3598=U$2,$C3598,U3597))</f>
        <v/>
      </c>
      <c r="V3598" s="9" t="str">
        <f aca="false">IF(ISBLANK(A3598),"",IF($A3598=V$2,$C3598,V3597))</f>
        <v/>
      </c>
      <c r="W3598" s="9" t="str">
        <f aca="false">IF(ISBLANK(A3598),"",IF($A3598=W$2,$C3598,W3597))</f>
        <v/>
      </c>
    </row>
    <row r="3599" customFormat="false" ht="14.1" hidden="false" customHeight="false" outlineLevel="0" collapsed="false">
      <c r="H3599" s="8" t="n">
        <f aca="false">IF(ISBLANK(D3599),,LEFT(D3599,LEN(D3599)-6)*1)</f>
        <v>0</v>
      </c>
      <c r="I3599" s="9" t="str">
        <f aca="false">IF(ISBLANK(A3599),"",-B3599*C3599)</f>
        <v/>
      </c>
      <c r="J3599" s="9" t="str">
        <f aca="false">IF(ISBLANK(A3599),"",-SUM(I$3:I3599))</f>
        <v/>
      </c>
      <c r="K3599" s="9" t="str">
        <f aca="false">IF(ISBLANK(A3599),"",SUMPRODUCT(O3599:R3599,T3599:W3599)-J3599)</f>
        <v/>
      </c>
      <c r="L3599" s="5" t="str">
        <f aca="false">IF(ISBLANK(A3599),"",K3599/$M$1)</f>
        <v/>
      </c>
      <c r="M3599" s="5" t="str">
        <f aca="false">IF(ISBLANK(A3599),"",K3599/($M$1+SUM(K$3:K3598)))</f>
        <v/>
      </c>
      <c r="N3599" s="0" t="str">
        <f aca="false">IF(ISBLANK(A3599),"",IF(H3600=0,NETWORKDAYS($H$3,H3599,holiday!$B$2:$B$10),IF(DAY(H3599)&lt;DAY(H3600),NETWORKDAYS($H$3,H3599,holiday!$B$2:$B$10),0)))</f>
        <v/>
      </c>
      <c r="O3599" s="0" t="str">
        <f aca="false">IF(ISBLANK(A3599),"",SUMIF($A$3:$A3599,O$2,$B$3:$B3599))</f>
        <v/>
      </c>
      <c r="P3599" s="0" t="str">
        <f aca="false">IF(ISBLANK(A3599),"",SUMIF($A$3:$A3599,P$2,$B$3:$B3599))</f>
        <v/>
      </c>
      <c r="Q3599" s="0" t="str">
        <f aca="false">IF(ISBLANK(A3599),"",SUMIF($A$3:$A3599,Q$2,$B$3:$B3599))</f>
        <v/>
      </c>
      <c r="R3599" s="0" t="str">
        <f aca="false">IF(ISBLANK(A3599),"",SUMIF($A$3:$A3599,R$2,$B$3:$B3599))</f>
        <v/>
      </c>
      <c r="T3599" s="9" t="str">
        <f aca="false">IF(ISBLANK(A3599),"",IF($A3599=T$2,$C3599,T3598))</f>
        <v/>
      </c>
      <c r="U3599" s="9" t="str">
        <f aca="false">IF(ISBLANK(A3599),"",IF($A3599=U$2,$C3599,U3598))</f>
        <v/>
      </c>
      <c r="V3599" s="9" t="str">
        <f aca="false">IF(ISBLANK(A3599),"",IF($A3599=V$2,$C3599,V3598))</f>
        <v/>
      </c>
      <c r="W3599" s="9" t="str">
        <f aca="false">IF(ISBLANK(A3599),"",IF($A3599=W$2,$C3599,W3598))</f>
        <v/>
      </c>
    </row>
    <row r="3600" customFormat="false" ht="14.1" hidden="false" customHeight="false" outlineLevel="0" collapsed="false">
      <c r="H3600" s="8" t="n">
        <f aca="false">IF(ISBLANK(D3600),,LEFT(D3600,LEN(D3600)-6)*1)</f>
        <v>0</v>
      </c>
      <c r="I3600" s="9" t="str">
        <f aca="false">IF(ISBLANK(A3600),"",-B3600*C3600)</f>
        <v/>
      </c>
      <c r="J3600" s="9" t="str">
        <f aca="false">IF(ISBLANK(A3600),"",-SUM(I$3:I3600))</f>
        <v/>
      </c>
      <c r="K3600" s="9" t="str">
        <f aca="false">IF(ISBLANK(A3600),"",SUMPRODUCT(O3600:R3600,T3600:W3600)-J3600)</f>
        <v/>
      </c>
      <c r="L3600" s="5" t="str">
        <f aca="false">IF(ISBLANK(A3600),"",K3600/$M$1)</f>
        <v/>
      </c>
      <c r="M3600" s="5" t="str">
        <f aca="false">IF(ISBLANK(A3600),"",K3600/($M$1+SUM(K$3:K3599)))</f>
        <v/>
      </c>
      <c r="N3600" s="0" t="str">
        <f aca="false">IF(ISBLANK(A3600),"",IF(H3601=0,NETWORKDAYS($H$3,H3600,holiday!$B$2:$B$10),IF(DAY(H3600)&lt;DAY(H3601),NETWORKDAYS($H$3,H3600,holiday!$B$2:$B$10),0)))</f>
        <v/>
      </c>
      <c r="O3600" s="0" t="str">
        <f aca="false">IF(ISBLANK(A3600),"",SUMIF($A$3:$A3600,O$2,$B$3:$B3600))</f>
        <v/>
      </c>
      <c r="P3600" s="0" t="str">
        <f aca="false">IF(ISBLANK(A3600),"",SUMIF($A$3:$A3600,P$2,$B$3:$B3600))</f>
        <v/>
      </c>
      <c r="Q3600" s="0" t="str">
        <f aca="false">IF(ISBLANK(A3600),"",SUMIF($A$3:$A3600,Q$2,$B$3:$B3600))</f>
        <v/>
      </c>
      <c r="R3600" s="0" t="str">
        <f aca="false">IF(ISBLANK(A3600),"",SUMIF($A$3:$A3600,R$2,$B$3:$B3600))</f>
        <v/>
      </c>
      <c r="T3600" s="9" t="str">
        <f aca="false">IF(ISBLANK(A3600),"",IF($A3600=T$2,$C3600,T3599))</f>
        <v/>
      </c>
      <c r="U3600" s="9" t="str">
        <f aca="false">IF(ISBLANK(A3600),"",IF($A3600=U$2,$C3600,U3599))</f>
        <v/>
      </c>
      <c r="V3600" s="9" t="str">
        <f aca="false">IF(ISBLANK(A3600),"",IF($A3600=V$2,$C3600,V3599))</f>
        <v/>
      </c>
      <c r="W3600" s="9" t="str">
        <f aca="false">IF(ISBLANK(A3600),"",IF($A3600=W$2,$C3600,W3599))</f>
        <v/>
      </c>
    </row>
    <row r="3601" customFormat="false" ht="14.1" hidden="false" customHeight="false" outlineLevel="0" collapsed="false">
      <c r="H3601" s="8" t="n">
        <f aca="false">IF(ISBLANK(D3601),,LEFT(D3601,LEN(D3601)-6)*1)</f>
        <v>0</v>
      </c>
      <c r="I3601" s="9" t="str">
        <f aca="false">IF(ISBLANK(A3601),"",-B3601*C3601)</f>
        <v/>
      </c>
      <c r="J3601" s="9" t="str">
        <f aca="false">IF(ISBLANK(A3601),"",-SUM(I$3:I3601))</f>
        <v/>
      </c>
      <c r="K3601" s="9" t="str">
        <f aca="false">IF(ISBLANK(A3601),"",SUMPRODUCT(O3601:R3601,T3601:W3601)-J3601)</f>
        <v/>
      </c>
      <c r="L3601" s="5" t="str">
        <f aca="false">IF(ISBLANK(A3601),"",K3601/$M$1)</f>
        <v/>
      </c>
      <c r="M3601" s="5" t="str">
        <f aca="false">IF(ISBLANK(A3601),"",K3601/($M$1+SUM(K$3:K3600)))</f>
        <v/>
      </c>
      <c r="N3601" s="0" t="str">
        <f aca="false">IF(ISBLANK(A3601),"",IF(H3602=0,NETWORKDAYS($H$3,H3601,holiday!$B$2:$B$10),IF(DAY(H3601)&lt;DAY(H3602),NETWORKDAYS($H$3,H3601,holiday!$B$2:$B$10),0)))</f>
        <v/>
      </c>
      <c r="O3601" s="0" t="str">
        <f aca="false">IF(ISBLANK(A3601),"",SUMIF($A$3:$A3601,O$2,$B$3:$B3601))</f>
        <v/>
      </c>
      <c r="P3601" s="0" t="str">
        <f aca="false">IF(ISBLANK(A3601),"",SUMIF($A$3:$A3601,P$2,$B$3:$B3601))</f>
        <v/>
      </c>
      <c r="Q3601" s="0" t="str">
        <f aca="false">IF(ISBLANK(A3601),"",SUMIF($A$3:$A3601,Q$2,$B$3:$B3601))</f>
        <v/>
      </c>
      <c r="R3601" s="0" t="str">
        <f aca="false">IF(ISBLANK(A3601),"",SUMIF($A$3:$A3601,R$2,$B$3:$B3601))</f>
        <v/>
      </c>
      <c r="T3601" s="9" t="str">
        <f aca="false">IF(ISBLANK(A3601),"",IF($A3601=T$2,$C3601,T3600))</f>
        <v/>
      </c>
      <c r="U3601" s="9" t="str">
        <f aca="false">IF(ISBLANK(A3601),"",IF($A3601=U$2,$C3601,U3600))</f>
        <v/>
      </c>
      <c r="V3601" s="9" t="str">
        <f aca="false">IF(ISBLANK(A3601),"",IF($A3601=V$2,$C3601,V3600))</f>
        <v/>
      </c>
      <c r="W3601" s="9" t="str">
        <f aca="false">IF(ISBLANK(A3601),"",IF($A3601=W$2,$C3601,W3600))</f>
        <v/>
      </c>
    </row>
    <row r="3602" customFormat="false" ht="14.1" hidden="false" customHeight="false" outlineLevel="0" collapsed="false">
      <c r="H3602" s="8" t="n">
        <f aca="false">IF(ISBLANK(D3602),,LEFT(D3602,LEN(D3602)-6)*1)</f>
        <v>0</v>
      </c>
      <c r="I3602" s="9" t="str">
        <f aca="false">IF(ISBLANK(A3602),"",-B3602*C3602)</f>
        <v/>
      </c>
      <c r="J3602" s="9" t="str">
        <f aca="false">IF(ISBLANK(A3602),"",-SUM(I$3:I3602))</f>
        <v/>
      </c>
      <c r="K3602" s="9" t="str">
        <f aca="false">IF(ISBLANK(A3602),"",SUMPRODUCT(O3602:R3602,T3602:W3602)-J3602)</f>
        <v/>
      </c>
      <c r="L3602" s="5" t="str">
        <f aca="false">IF(ISBLANK(A3602),"",K3602/$M$1)</f>
        <v/>
      </c>
      <c r="M3602" s="5" t="str">
        <f aca="false">IF(ISBLANK(A3602),"",K3602/($M$1+SUM(K$3:K3601)))</f>
        <v/>
      </c>
      <c r="N3602" s="0" t="str">
        <f aca="false">IF(ISBLANK(A3602),"",IF(H3603=0,NETWORKDAYS($H$3,H3602,holiday!$B$2:$B$10),IF(DAY(H3602)&lt;DAY(H3603),NETWORKDAYS($H$3,H3602,holiday!$B$2:$B$10),0)))</f>
        <v/>
      </c>
      <c r="O3602" s="0" t="str">
        <f aca="false">IF(ISBLANK(A3602),"",SUMIF($A$3:$A3602,O$2,$B$3:$B3602))</f>
        <v/>
      </c>
      <c r="P3602" s="0" t="str">
        <f aca="false">IF(ISBLANK(A3602),"",SUMIF($A$3:$A3602,P$2,$B$3:$B3602))</f>
        <v/>
      </c>
      <c r="Q3602" s="0" t="str">
        <f aca="false">IF(ISBLANK(A3602),"",SUMIF($A$3:$A3602,Q$2,$B$3:$B3602))</f>
        <v/>
      </c>
      <c r="R3602" s="0" t="str">
        <f aca="false">IF(ISBLANK(A3602),"",SUMIF($A$3:$A3602,R$2,$B$3:$B3602))</f>
        <v/>
      </c>
      <c r="T3602" s="9" t="str">
        <f aca="false">IF(ISBLANK(A3602),"",IF($A3602=T$2,$C3602,T3601))</f>
        <v/>
      </c>
      <c r="U3602" s="9" t="str">
        <f aca="false">IF(ISBLANK(A3602),"",IF($A3602=U$2,$C3602,U3601))</f>
        <v/>
      </c>
      <c r="V3602" s="9" t="str">
        <f aca="false">IF(ISBLANK(A3602),"",IF($A3602=V$2,$C3602,V3601))</f>
        <v/>
      </c>
      <c r="W3602" s="9" t="str">
        <f aca="false">IF(ISBLANK(A3602),"",IF($A3602=W$2,$C3602,W3601))</f>
        <v/>
      </c>
    </row>
    <row r="3603" customFormat="false" ht="14.1" hidden="false" customHeight="false" outlineLevel="0" collapsed="false">
      <c r="H3603" s="8" t="n">
        <f aca="false">IF(ISBLANK(D3603),,LEFT(D3603,LEN(D3603)-6)*1)</f>
        <v>0</v>
      </c>
      <c r="I3603" s="9" t="str">
        <f aca="false">IF(ISBLANK(A3603),"",-B3603*C3603)</f>
        <v/>
      </c>
      <c r="J3603" s="9" t="str">
        <f aca="false">IF(ISBLANK(A3603),"",-SUM(I$3:I3603))</f>
        <v/>
      </c>
      <c r="K3603" s="9" t="str">
        <f aca="false">IF(ISBLANK(A3603),"",SUMPRODUCT(O3603:R3603,T3603:W3603)-J3603)</f>
        <v/>
      </c>
      <c r="L3603" s="5" t="str">
        <f aca="false">IF(ISBLANK(A3603),"",K3603/$M$1)</f>
        <v/>
      </c>
      <c r="M3603" s="5" t="str">
        <f aca="false">IF(ISBLANK(A3603),"",K3603/($M$1+SUM(K$3:K3602)))</f>
        <v/>
      </c>
      <c r="N3603" s="0" t="str">
        <f aca="false">IF(ISBLANK(A3603),"",IF(H3604=0,NETWORKDAYS($H$3,H3603,holiday!$B$2:$B$10),IF(DAY(H3603)&lt;DAY(H3604),NETWORKDAYS($H$3,H3603,holiday!$B$2:$B$10),0)))</f>
        <v/>
      </c>
      <c r="O3603" s="0" t="str">
        <f aca="false">IF(ISBLANK(A3603),"",SUMIF($A$3:$A3603,O$2,$B$3:$B3603))</f>
        <v/>
      </c>
      <c r="P3603" s="0" t="str">
        <f aca="false">IF(ISBLANK(A3603),"",SUMIF($A$3:$A3603,P$2,$B$3:$B3603))</f>
        <v/>
      </c>
      <c r="Q3603" s="0" t="str">
        <f aca="false">IF(ISBLANK(A3603),"",SUMIF($A$3:$A3603,Q$2,$B$3:$B3603))</f>
        <v/>
      </c>
      <c r="R3603" s="0" t="str">
        <f aca="false">IF(ISBLANK(A3603),"",SUMIF($A$3:$A3603,R$2,$B$3:$B3603))</f>
        <v/>
      </c>
      <c r="T3603" s="9" t="str">
        <f aca="false">IF(ISBLANK(A3603),"",IF($A3603=T$2,$C3603,T3602))</f>
        <v/>
      </c>
      <c r="U3603" s="9" t="str">
        <f aca="false">IF(ISBLANK(A3603),"",IF($A3603=U$2,$C3603,U3602))</f>
        <v/>
      </c>
      <c r="V3603" s="9" t="str">
        <f aca="false">IF(ISBLANK(A3603),"",IF($A3603=V$2,$C3603,V3602))</f>
        <v/>
      </c>
      <c r="W3603" s="9" t="str">
        <f aca="false">IF(ISBLANK(A3603),"",IF($A3603=W$2,$C3603,W3602))</f>
        <v/>
      </c>
    </row>
    <row r="3604" customFormat="false" ht="14.1" hidden="false" customHeight="false" outlineLevel="0" collapsed="false">
      <c r="H3604" s="8" t="n">
        <f aca="false">IF(ISBLANK(D3604),,LEFT(D3604,LEN(D3604)-6)*1)</f>
        <v>0</v>
      </c>
      <c r="I3604" s="9" t="str">
        <f aca="false">IF(ISBLANK(A3604),"",-B3604*C3604)</f>
        <v/>
      </c>
      <c r="J3604" s="9" t="str">
        <f aca="false">IF(ISBLANK(A3604),"",-SUM(I$3:I3604))</f>
        <v/>
      </c>
      <c r="K3604" s="9" t="str">
        <f aca="false">IF(ISBLANK(A3604),"",SUMPRODUCT(O3604:R3604,T3604:W3604)-J3604)</f>
        <v/>
      </c>
      <c r="L3604" s="5" t="str">
        <f aca="false">IF(ISBLANK(A3604),"",K3604/$M$1)</f>
        <v/>
      </c>
      <c r="M3604" s="5" t="str">
        <f aca="false">IF(ISBLANK(A3604),"",K3604/($M$1+SUM(K$3:K3603)))</f>
        <v/>
      </c>
      <c r="N3604" s="0" t="str">
        <f aca="false">IF(ISBLANK(A3604),"",IF(H3605=0,NETWORKDAYS($H$3,H3604,holiday!$B$2:$B$10),IF(DAY(H3604)&lt;DAY(H3605),NETWORKDAYS($H$3,H3604,holiday!$B$2:$B$10),0)))</f>
        <v/>
      </c>
      <c r="O3604" s="0" t="str">
        <f aca="false">IF(ISBLANK(A3604),"",SUMIF($A$3:$A3604,O$2,$B$3:$B3604))</f>
        <v/>
      </c>
      <c r="P3604" s="0" t="str">
        <f aca="false">IF(ISBLANK(A3604),"",SUMIF($A$3:$A3604,P$2,$B$3:$B3604))</f>
        <v/>
      </c>
      <c r="Q3604" s="0" t="str">
        <f aca="false">IF(ISBLANK(A3604),"",SUMIF($A$3:$A3604,Q$2,$B$3:$B3604))</f>
        <v/>
      </c>
      <c r="R3604" s="0" t="str">
        <f aca="false">IF(ISBLANK(A3604),"",SUMIF($A$3:$A3604,R$2,$B$3:$B3604))</f>
        <v/>
      </c>
      <c r="T3604" s="9" t="str">
        <f aca="false">IF(ISBLANK(A3604),"",IF($A3604=T$2,$C3604,T3603))</f>
        <v/>
      </c>
      <c r="U3604" s="9" t="str">
        <f aca="false">IF(ISBLANK(A3604),"",IF($A3604=U$2,$C3604,U3603))</f>
        <v/>
      </c>
      <c r="V3604" s="9" t="str">
        <f aca="false">IF(ISBLANK(A3604),"",IF($A3604=V$2,$C3604,V3603))</f>
        <v/>
      </c>
      <c r="W3604" s="9" t="str">
        <f aca="false">IF(ISBLANK(A3604),"",IF($A3604=W$2,$C3604,W3603))</f>
        <v/>
      </c>
    </row>
    <row r="3605" customFormat="false" ht="14.1" hidden="false" customHeight="false" outlineLevel="0" collapsed="false">
      <c r="H3605" s="8" t="n">
        <f aca="false">IF(ISBLANK(D3605),,LEFT(D3605,LEN(D3605)-6)*1)</f>
        <v>0</v>
      </c>
      <c r="I3605" s="9" t="str">
        <f aca="false">IF(ISBLANK(A3605),"",-B3605*C3605)</f>
        <v/>
      </c>
      <c r="J3605" s="9" t="str">
        <f aca="false">IF(ISBLANK(A3605),"",-SUM(I$3:I3605))</f>
        <v/>
      </c>
      <c r="K3605" s="9" t="str">
        <f aca="false">IF(ISBLANK(A3605),"",SUMPRODUCT(O3605:R3605,T3605:W3605)-J3605)</f>
        <v/>
      </c>
      <c r="L3605" s="5" t="str">
        <f aca="false">IF(ISBLANK(A3605),"",K3605/$M$1)</f>
        <v/>
      </c>
      <c r="M3605" s="5" t="str">
        <f aca="false">IF(ISBLANK(A3605),"",K3605/($M$1+SUM(K$3:K3604)))</f>
        <v/>
      </c>
      <c r="N3605" s="0" t="str">
        <f aca="false">IF(ISBLANK(A3605),"",IF(H3606=0,NETWORKDAYS($H$3,H3605,holiday!$B$2:$B$10),IF(DAY(H3605)&lt;DAY(H3606),NETWORKDAYS($H$3,H3605,holiday!$B$2:$B$10),0)))</f>
        <v/>
      </c>
      <c r="O3605" s="0" t="str">
        <f aca="false">IF(ISBLANK(A3605),"",SUMIF($A$3:$A3605,O$2,$B$3:$B3605))</f>
        <v/>
      </c>
      <c r="P3605" s="0" t="str">
        <f aca="false">IF(ISBLANK(A3605),"",SUMIF($A$3:$A3605,P$2,$B$3:$B3605))</f>
        <v/>
      </c>
      <c r="Q3605" s="0" t="str">
        <f aca="false">IF(ISBLANK(A3605),"",SUMIF($A$3:$A3605,Q$2,$B$3:$B3605))</f>
        <v/>
      </c>
      <c r="R3605" s="0" t="str">
        <f aca="false">IF(ISBLANK(A3605),"",SUMIF($A$3:$A3605,R$2,$B$3:$B3605))</f>
        <v/>
      </c>
      <c r="T3605" s="9" t="str">
        <f aca="false">IF(ISBLANK(A3605),"",IF($A3605=T$2,$C3605,T3604))</f>
        <v/>
      </c>
      <c r="U3605" s="9" t="str">
        <f aca="false">IF(ISBLANK(A3605),"",IF($A3605=U$2,$C3605,U3604))</f>
        <v/>
      </c>
      <c r="V3605" s="9" t="str">
        <f aca="false">IF(ISBLANK(A3605),"",IF($A3605=V$2,$C3605,V3604))</f>
        <v/>
      </c>
      <c r="W3605" s="9" t="str">
        <f aca="false">IF(ISBLANK(A3605),"",IF($A3605=W$2,$C3605,W3604))</f>
        <v/>
      </c>
    </row>
    <row r="3606" customFormat="false" ht="14.1" hidden="false" customHeight="false" outlineLevel="0" collapsed="false">
      <c r="H3606" s="8" t="n">
        <f aca="false">IF(ISBLANK(D3606),,LEFT(D3606,LEN(D3606)-6)*1)</f>
        <v>0</v>
      </c>
      <c r="I3606" s="9" t="str">
        <f aca="false">IF(ISBLANK(A3606),"",-B3606*C3606)</f>
        <v/>
      </c>
      <c r="J3606" s="9" t="str">
        <f aca="false">IF(ISBLANK(A3606),"",-SUM(I$3:I3606))</f>
        <v/>
      </c>
      <c r="K3606" s="9" t="str">
        <f aca="false">IF(ISBLANK(A3606),"",SUMPRODUCT(O3606:R3606,T3606:W3606)-J3606)</f>
        <v/>
      </c>
      <c r="L3606" s="5" t="str">
        <f aca="false">IF(ISBLANK(A3606),"",K3606/$M$1)</f>
        <v/>
      </c>
      <c r="M3606" s="5" t="str">
        <f aca="false">IF(ISBLANK(A3606),"",K3606/($M$1+SUM(K$3:K3605)))</f>
        <v/>
      </c>
      <c r="N3606" s="0" t="str">
        <f aca="false">IF(ISBLANK(A3606),"",IF(H3607=0,NETWORKDAYS($H$3,H3606,holiday!$B$2:$B$10),IF(DAY(H3606)&lt;DAY(H3607),NETWORKDAYS($H$3,H3606,holiday!$B$2:$B$10),0)))</f>
        <v/>
      </c>
      <c r="O3606" s="0" t="str">
        <f aca="false">IF(ISBLANK(A3606),"",SUMIF($A$3:$A3606,O$2,$B$3:$B3606))</f>
        <v/>
      </c>
      <c r="P3606" s="0" t="str">
        <f aca="false">IF(ISBLANK(A3606),"",SUMIF($A$3:$A3606,P$2,$B$3:$B3606))</f>
        <v/>
      </c>
      <c r="Q3606" s="0" t="str">
        <f aca="false">IF(ISBLANK(A3606),"",SUMIF($A$3:$A3606,Q$2,$B$3:$B3606))</f>
        <v/>
      </c>
      <c r="R3606" s="0" t="str">
        <f aca="false">IF(ISBLANK(A3606),"",SUMIF($A$3:$A3606,R$2,$B$3:$B3606))</f>
        <v/>
      </c>
      <c r="T3606" s="9" t="str">
        <f aca="false">IF(ISBLANK(A3606),"",IF($A3606=T$2,$C3606,T3605))</f>
        <v/>
      </c>
      <c r="U3606" s="9" t="str">
        <f aca="false">IF(ISBLANK(A3606),"",IF($A3606=U$2,$C3606,U3605))</f>
        <v/>
      </c>
      <c r="V3606" s="9" t="str">
        <f aca="false">IF(ISBLANK(A3606),"",IF($A3606=V$2,$C3606,V3605))</f>
        <v/>
      </c>
      <c r="W3606" s="9" t="str">
        <f aca="false">IF(ISBLANK(A3606),"",IF($A3606=W$2,$C3606,W3605))</f>
        <v/>
      </c>
    </row>
    <row r="3607" customFormat="false" ht="14.1" hidden="false" customHeight="false" outlineLevel="0" collapsed="false">
      <c r="H3607" s="8" t="n">
        <f aca="false">IF(ISBLANK(D3607),,LEFT(D3607,LEN(D3607)-6)*1)</f>
        <v>0</v>
      </c>
      <c r="I3607" s="9" t="str">
        <f aca="false">IF(ISBLANK(A3607),"",-B3607*C3607)</f>
        <v/>
      </c>
      <c r="J3607" s="9" t="str">
        <f aca="false">IF(ISBLANK(A3607),"",-SUM(I$3:I3607))</f>
        <v/>
      </c>
      <c r="K3607" s="9" t="str">
        <f aca="false">IF(ISBLANK(A3607),"",SUMPRODUCT(O3607:R3607,T3607:W3607)-J3607)</f>
        <v/>
      </c>
      <c r="L3607" s="5" t="str">
        <f aca="false">IF(ISBLANK(A3607),"",K3607/$M$1)</f>
        <v/>
      </c>
      <c r="M3607" s="5" t="str">
        <f aca="false">IF(ISBLANK(A3607),"",K3607/($M$1+SUM(K$3:K3606)))</f>
        <v/>
      </c>
      <c r="N3607" s="0" t="str">
        <f aca="false">IF(ISBLANK(A3607),"",IF(H3608=0,NETWORKDAYS($H$3,H3607,holiday!$B$2:$B$10),IF(DAY(H3607)&lt;DAY(H3608),NETWORKDAYS($H$3,H3607,holiday!$B$2:$B$10),0)))</f>
        <v/>
      </c>
      <c r="O3607" s="0" t="str">
        <f aca="false">IF(ISBLANK(A3607),"",SUMIF($A$3:$A3607,O$2,$B$3:$B3607))</f>
        <v/>
      </c>
      <c r="P3607" s="0" t="str">
        <f aca="false">IF(ISBLANK(A3607),"",SUMIF($A$3:$A3607,P$2,$B$3:$B3607))</f>
        <v/>
      </c>
      <c r="Q3607" s="0" t="str">
        <f aca="false">IF(ISBLANK(A3607),"",SUMIF($A$3:$A3607,Q$2,$B$3:$B3607))</f>
        <v/>
      </c>
      <c r="R3607" s="0" t="str">
        <f aca="false">IF(ISBLANK(A3607),"",SUMIF($A$3:$A3607,R$2,$B$3:$B3607))</f>
        <v/>
      </c>
      <c r="T3607" s="9" t="str">
        <f aca="false">IF(ISBLANK(A3607),"",IF($A3607=T$2,$C3607,T3606))</f>
        <v/>
      </c>
      <c r="U3607" s="9" t="str">
        <f aca="false">IF(ISBLANK(A3607),"",IF($A3607=U$2,$C3607,U3606))</f>
        <v/>
      </c>
      <c r="V3607" s="9" t="str">
        <f aca="false">IF(ISBLANK(A3607),"",IF($A3607=V$2,$C3607,V3606))</f>
        <v/>
      </c>
      <c r="W3607" s="9" t="str">
        <f aca="false">IF(ISBLANK(A3607),"",IF($A3607=W$2,$C3607,W3606))</f>
        <v/>
      </c>
    </row>
    <row r="3608" customFormat="false" ht="14.1" hidden="false" customHeight="false" outlineLevel="0" collapsed="false">
      <c r="H3608" s="8" t="n">
        <f aca="false">IF(ISBLANK(D3608),,LEFT(D3608,LEN(D3608)-6)*1)</f>
        <v>0</v>
      </c>
      <c r="I3608" s="9" t="str">
        <f aca="false">IF(ISBLANK(A3608),"",-B3608*C3608)</f>
        <v/>
      </c>
      <c r="J3608" s="9" t="str">
        <f aca="false">IF(ISBLANK(A3608),"",-SUM(I$3:I3608))</f>
        <v/>
      </c>
      <c r="K3608" s="9" t="str">
        <f aca="false">IF(ISBLANK(A3608),"",SUMPRODUCT(O3608:R3608,T3608:W3608)-J3608)</f>
        <v/>
      </c>
      <c r="L3608" s="5" t="str">
        <f aca="false">IF(ISBLANK(A3608),"",K3608/$M$1)</f>
        <v/>
      </c>
      <c r="M3608" s="5" t="str">
        <f aca="false">IF(ISBLANK(A3608),"",K3608/($M$1+SUM(K$3:K3607)))</f>
        <v/>
      </c>
      <c r="N3608" s="0" t="str">
        <f aca="false">IF(ISBLANK(A3608),"",IF(H3609=0,NETWORKDAYS($H$3,H3608,holiday!$B$2:$B$10),IF(DAY(H3608)&lt;DAY(H3609),NETWORKDAYS($H$3,H3608,holiday!$B$2:$B$10),0)))</f>
        <v/>
      </c>
      <c r="O3608" s="0" t="str">
        <f aca="false">IF(ISBLANK(A3608),"",SUMIF($A$3:$A3608,O$2,$B$3:$B3608))</f>
        <v/>
      </c>
      <c r="P3608" s="0" t="str">
        <f aca="false">IF(ISBLANK(A3608),"",SUMIF($A$3:$A3608,P$2,$B$3:$B3608))</f>
        <v/>
      </c>
      <c r="Q3608" s="0" t="str">
        <f aca="false">IF(ISBLANK(A3608),"",SUMIF($A$3:$A3608,Q$2,$B$3:$B3608))</f>
        <v/>
      </c>
      <c r="R3608" s="0" t="str">
        <f aca="false">IF(ISBLANK(A3608),"",SUMIF($A$3:$A3608,R$2,$B$3:$B3608))</f>
        <v/>
      </c>
      <c r="T3608" s="9" t="str">
        <f aca="false">IF(ISBLANK(A3608),"",IF($A3608=T$2,$C3608,T3607))</f>
        <v/>
      </c>
      <c r="U3608" s="9" t="str">
        <f aca="false">IF(ISBLANK(A3608),"",IF($A3608=U$2,$C3608,U3607))</f>
        <v/>
      </c>
      <c r="V3608" s="9" t="str">
        <f aca="false">IF(ISBLANK(A3608),"",IF($A3608=V$2,$C3608,V3607))</f>
        <v/>
      </c>
      <c r="W3608" s="9" t="str">
        <f aca="false">IF(ISBLANK(A3608),"",IF($A3608=W$2,$C3608,W3607))</f>
        <v/>
      </c>
    </row>
    <row r="3609" customFormat="false" ht="14.1" hidden="false" customHeight="false" outlineLevel="0" collapsed="false">
      <c r="H3609" s="8" t="n">
        <f aca="false">IF(ISBLANK(D3609),,LEFT(D3609,LEN(D3609)-6)*1)</f>
        <v>0</v>
      </c>
      <c r="I3609" s="9" t="str">
        <f aca="false">IF(ISBLANK(A3609),"",-B3609*C3609)</f>
        <v/>
      </c>
      <c r="J3609" s="9" t="str">
        <f aca="false">IF(ISBLANK(A3609),"",-SUM(I$3:I3609))</f>
        <v/>
      </c>
      <c r="K3609" s="9" t="str">
        <f aca="false">IF(ISBLANK(A3609),"",SUMPRODUCT(O3609:R3609,T3609:W3609)-J3609)</f>
        <v/>
      </c>
      <c r="L3609" s="5" t="str">
        <f aca="false">IF(ISBLANK(A3609),"",K3609/$M$1)</f>
        <v/>
      </c>
      <c r="M3609" s="5" t="str">
        <f aca="false">IF(ISBLANK(A3609),"",K3609/($M$1+SUM(K$3:K3608)))</f>
        <v/>
      </c>
      <c r="N3609" s="0" t="str">
        <f aca="false">IF(ISBLANK(A3609),"",IF(H3610=0,NETWORKDAYS($H$3,H3609,holiday!$B$2:$B$10),IF(DAY(H3609)&lt;DAY(H3610),NETWORKDAYS($H$3,H3609,holiday!$B$2:$B$10),0)))</f>
        <v/>
      </c>
      <c r="O3609" s="0" t="str">
        <f aca="false">IF(ISBLANK(A3609),"",SUMIF($A$3:$A3609,O$2,$B$3:$B3609))</f>
        <v/>
      </c>
      <c r="P3609" s="0" t="str">
        <f aca="false">IF(ISBLANK(A3609),"",SUMIF($A$3:$A3609,P$2,$B$3:$B3609))</f>
        <v/>
      </c>
      <c r="Q3609" s="0" t="str">
        <f aca="false">IF(ISBLANK(A3609),"",SUMIF($A$3:$A3609,Q$2,$B$3:$B3609))</f>
        <v/>
      </c>
      <c r="R3609" s="0" t="str">
        <f aca="false">IF(ISBLANK(A3609),"",SUMIF($A$3:$A3609,R$2,$B$3:$B3609))</f>
        <v/>
      </c>
      <c r="T3609" s="9" t="str">
        <f aca="false">IF(ISBLANK(A3609),"",IF($A3609=T$2,$C3609,T3608))</f>
        <v/>
      </c>
      <c r="U3609" s="9" t="str">
        <f aca="false">IF(ISBLANK(A3609),"",IF($A3609=U$2,$C3609,U3608))</f>
        <v/>
      </c>
      <c r="V3609" s="9" t="str">
        <f aca="false">IF(ISBLANK(A3609),"",IF($A3609=V$2,$C3609,V3608))</f>
        <v/>
      </c>
      <c r="W3609" s="9" t="str">
        <f aca="false">IF(ISBLANK(A3609),"",IF($A3609=W$2,$C3609,W3608))</f>
        <v/>
      </c>
    </row>
    <row r="3610" customFormat="false" ht="14.1" hidden="false" customHeight="false" outlineLevel="0" collapsed="false">
      <c r="H3610" s="8" t="n">
        <f aca="false">IF(ISBLANK(D3610),,LEFT(D3610,LEN(D3610)-6)*1)</f>
        <v>0</v>
      </c>
      <c r="I3610" s="9" t="str">
        <f aca="false">IF(ISBLANK(A3610),"",-B3610*C3610)</f>
        <v/>
      </c>
      <c r="J3610" s="9" t="str">
        <f aca="false">IF(ISBLANK(A3610),"",-SUM(I$3:I3610))</f>
        <v/>
      </c>
      <c r="K3610" s="9" t="str">
        <f aca="false">IF(ISBLANK(A3610),"",SUMPRODUCT(O3610:R3610,T3610:W3610)-J3610)</f>
        <v/>
      </c>
      <c r="L3610" s="5" t="str">
        <f aca="false">IF(ISBLANK(A3610),"",K3610/$M$1)</f>
        <v/>
      </c>
      <c r="M3610" s="5" t="str">
        <f aca="false">IF(ISBLANK(A3610),"",K3610/($M$1+SUM(K$3:K3609)))</f>
        <v/>
      </c>
      <c r="N3610" s="0" t="str">
        <f aca="false">IF(ISBLANK(A3610),"",IF(H3611=0,NETWORKDAYS($H$3,H3610,holiday!$B$2:$B$10),IF(DAY(H3610)&lt;DAY(H3611),NETWORKDAYS($H$3,H3610,holiday!$B$2:$B$10),0)))</f>
        <v/>
      </c>
      <c r="O3610" s="0" t="str">
        <f aca="false">IF(ISBLANK(A3610),"",SUMIF($A$3:$A3610,O$2,$B$3:$B3610))</f>
        <v/>
      </c>
      <c r="P3610" s="0" t="str">
        <f aca="false">IF(ISBLANK(A3610),"",SUMIF($A$3:$A3610,P$2,$B$3:$B3610))</f>
        <v/>
      </c>
      <c r="Q3610" s="0" t="str">
        <f aca="false">IF(ISBLANK(A3610),"",SUMIF($A$3:$A3610,Q$2,$B$3:$B3610))</f>
        <v/>
      </c>
      <c r="R3610" s="0" t="str">
        <f aca="false">IF(ISBLANK(A3610),"",SUMIF($A$3:$A3610,R$2,$B$3:$B3610))</f>
        <v/>
      </c>
      <c r="T3610" s="9" t="str">
        <f aca="false">IF(ISBLANK(A3610),"",IF($A3610=T$2,$C3610,T3609))</f>
        <v/>
      </c>
      <c r="U3610" s="9" t="str">
        <f aca="false">IF(ISBLANK(A3610),"",IF($A3610=U$2,$C3610,U3609))</f>
        <v/>
      </c>
      <c r="V3610" s="9" t="str">
        <f aca="false">IF(ISBLANK(A3610),"",IF($A3610=V$2,$C3610,V3609))</f>
        <v/>
      </c>
      <c r="W3610" s="9" t="str">
        <f aca="false">IF(ISBLANK(A3610),"",IF($A3610=W$2,$C3610,W3609))</f>
        <v/>
      </c>
    </row>
    <row r="3611" customFormat="false" ht="14.1" hidden="false" customHeight="false" outlineLevel="0" collapsed="false">
      <c r="H3611" s="8" t="n">
        <f aca="false">IF(ISBLANK(D3611),,LEFT(D3611,LEN(D3611)-6)*1)</f>
        <v>0</v>
      </c>
      <c r="I3611" s="9" t="str">
        <f aca="false">IF(ISBLANK(A3611),"",-B3611*C3611)</f>
        <v/>
      </c>
      <c r="J3611" s="9" t="str">
        <f aca="false">IF(ISBLANK(A3611),"",-SUM(I$3:I3611))</f>
        <v/>
      </c>
      <c r="K3611" s="9" t="str">
        <f aca="false">IF(ISBLANK(A3611),"",SUMPRODUCT(O3611:R3611,T3611:W3611)-J3611)</f>
        <v/>
      </c>
      <c r="L3611" s="5" t="str">
        <f aca="false">IF(ISBLANK(A3611),"",K3611/$M$1)</f>
        <v/>
      </c>
      <c r="M3611" s="5" t="str">
        <f aca="false">IF(ISBLANK(A3611),"",K3611/($M$1+SUM(K$3:K3610)))</f>
        <v/>
      </c>
      <c r="N3611" s="0" t="str">
        <f aca="false">IF(ISBLANK(A3611),"",IF(H3612=0,NETWORKDAYS($H$3,H3611,holiday!$B$2:$B$10),IF(DAY(H3611)&lt;DAY(H3612),NETWORKDAYS($H$3,H3611,holiday!$B$2:$B$10),0)))</f>
        <v/>
      </c>
      <c r="O3611" s="0" t="str">
        <f aca="false">IF(ISBLANK(A3611),"",SUMIF($A$3:$A3611,O$2,$B$3:$B3611))</f>
        <v/>
      </c>
      <c r="P3611" s="0" t="str">
        <f aca="false">IF(ISBLANK(A3611),"",SUMIF($A$3:$A3611,P$2,$B$3:$B3611))</f>
        <v/>
      </c>
      <c r="Q3611" s="0" t="str">
        <f aca="false">IF(ISBLANK(A3611),"",SUMIF($A$3:$A3611,Q$2,$B$3:$B3611))</f>
        <v/>
      </c>
      <c r="R3611" s="0" t="str">
        <f aca="false">IF(ISBLANK(A3611),"",SUMIF($A$3:$A3611,R$2,$B$3:$B3611))</f>
        <v/>
      </c>
      <c r="T3611" s="9" t="str">
        <f aca="false">IF(ISBLANK(A3611),"",IF($A3611=T$2,$C3611,T3610))</f>
        <v/>
      </c>
      <c r="U3611" s="9" t="str">
        <f aca="false">IF(ISBLANK(A3611),"",IF($A3611=U$2,$C3611,U3610))</f>
        <v/>
      </c>
      <c r="V3611" s="9" t="str">
        <f aca="false">IF(ISBLANK(A3611),"",IF($A3611=V$2,$C3611,V3610))</f>
        <v/>
      </c>
      <c r="W3611" s="9" t="str">
        <f aca="false">IF(ISBLANK(A3611),"",IF($A3611=W$2,$C3611,W3610))</f>
        <v/>
      </c>
    </row>
    <row r="3612" customFormat="false" ht="14.1" hidden="false" customHeight="false" outlineLevel="0" collapsed="false">
      <c r="H3612" s="8" t="n">
        <f aca="false">IF(ISBLANK(D3612),,LEFT(D3612,LEN(D3612)-6)*1)</f>
        <v>0</v>
      </c>
      <c r="I3612" s="9" t="str">
        <f aca="false">IF(ISBLANK(A3612),"",-B3612*C3612)</f>
        <v/>
      </c>
      <c r="J3612" s="9" t="str">
        <f aca="false">IF(ISBLANK(A3612),"",-SUM(I$3:I3612))</f>
        <v/>
      </c>
      <c r="K3612" s="9" t="str">
        <f aca="false">IF(ISBLANK(A3612),"",SUMPRODUCT(O3612:R3612,T3612:W3612)-J3612)</f>
        <v/>
      </c>
      <c r="L3612" s="5" t="str">
        <f aca="false">IF(ISBLANK(A3612),"",K3612/$M$1)</f>
        <v/>
      </c>
      <c r="M3612" s="5" t="str">
        <f aca="false">IF(ISBLANK(A3612),"",K3612/($M$1+SUM(K$3:K3611)))</f>
        <v/>
      </c>
      <c r="N3612" s="0" t="str">
        <f aca="false">IF(ISBLANK(A3612),"",IF(H3613=0,NETWORKDAYS($H$3,H3612,holiday!$B$2:$B$10),IF(DAY(H3612)&lt;DAY(H3613),NETWORKDAYS($H$3,H3612,holiday!$B$2:$B$10),0)))</f>
        <v/>
      </c>
      <c r="O3612" s="0" t="str">
        <f aca="false">IF(ISBLANK(A3612),"",SUMIF($A$3:$A3612,O$2,$B$3:$B3612))</f>
        <v/>
      </c>
      <c r="P3612" s="0" t="str">
        <f aca="false">IF(ISBLANK(A3612),"",SUMIF($A$3:$A3612,P$2,$B$3:$B3612))</f>
        <v/>
      </c>
      <c r="Q3612" s="0" t="str">
        <f aca="false">IF(ISBLANK(A3612),"",SUMIF($A$3:$A3612,Q$2,$B$3:$B3612))</f>
        <v/>
      </c>
      <c r="R3612" s="0" t="str">
        <f aca="false">IF(ISBLANK(A3612),"",SUMIF($A$3:$A3612,R$2,$B$3:$B3612))</f>
        <v/>
      </c>
      <c r="T3612" s="9" t="str">
        <f aca="false">IF(ISBLANK(A3612),"",IF($A3612=T$2,$C3612,T3611))</f>
        <v/>
      </c>
      <c r="U3612" s="9" t="str">
        <f aca="false">IF(ISBLANK(A3612),"",IF($A3612=U$2,$C3612,U3611))</f>
        <v/>
      </c>
      <c r="V3612" s="9" t="str">
        <f aca="false">IF(ISBLANK(A3612),"",IF($A3612=V$2,$C3612,V3611))</f>
        <v/>
      </c>
      <c r="W3612" s="9" t="str">
        <f aca="false">IF(ISBLANK(A3612),"",IF($A3612=W$2,$C3612,W3611))</f>
        <v/>
      </c>
    </row>
    <row r="3613" customFormat="false" ht="14.1" hidden="false" customHeight="false" outlineLevel="0" collapsed="false">
      <c r="H3613" s="8" t="n">
        <f aca="false">IF(ISBLANK(D3613),,LEFT(D3613,LEN(D3613)-6)*1)</f>
        <v>0</v>
      </c>
      <c r="I3613" s="9" t="str">
        <f aca="false">IF(ISBLANK(A3613),"",-B3613*C3613)</f>
        <v/>
      </c>
      <c r="J3613" s="9" t="str">
        <f aca="false">IF(ISBLANK(A3613),"",-SUM(I$3:I3613))</f>
        <v/>
      </c>
      <c r="K3613" s="9" t="str">
        <f aca="false">IF(ISBLANK(A3613),"",SUMPRODUCT(O3613:R3613,T3613:W3613)-J3613)</f>
        <v/>
      </c>
      <c r="L3613" s="5" t="str">
        <f aca="false">IF(ISBLANK(A3613),"",K3613/$M$1)</f>
        <v/>
      </c>
      <c r="M3613" s="5" t="str">
        <f aca="false">IF(ISBLANK(A3613),"",K3613/($M$1+SUM(K$3:K3612)))</f>
        <v/>
      </c>
      <c r="N3613" s="0" t="str">
        <f aca="false">IF(ISBLANK(A3613),"",IF(H3614=0,NETWORKDAYS($H$3,H3613,holiday!$B$2:$B$10),IF(DAY(H3613)&lt;DAY(H3614),NETWORKDAYS($H$3,H3613,holiday!$B$2:$B$10),0)))</f>
        <v/>
      </c>
      <c r="O3613" s="0" t="str">
        <f aca="false">IF(ISBLANK(A3613),"",SUMIF($A$3:$A3613,O$2,$B$3:$B3613))</f>
        <v/>
      </c>
      <c r="P3613" s="0" t="str">
        <f aca="false">IF(ISBLANK(A3613),"",SUMIF($A$3:$A3613,P$2,$B$3:$B3613))</f>
        <v/>
      </c>
      <c r="Q3613" s="0" t="str">
        <f aca="false">IF(ISBLANK(A3613),"",SUMIF($A$3:$A3613,Q$2,$B$3:$B3613))</f>
        <v/>
      </c>
      <c r="R3613" s="0" t="str">
        <f aca="false">IF(ISBLANK(A3613),"",SUMIF($A$3:$A3613,R$2,$B$3:$B3613))</f>
        <v/>
      </c>
      <c r="T3613" s="9" t="str">
        <f aca="false">IF(ISBLANK(A3613),"",IF($A3613=T$2,$C3613,T3612))</f>
        <v/>
      </c>
      <c r="U3613" s="9" t="str">
        <f aca="false">IF(ISBLANK(A3613),"",IF($A3613=U$2,$C3613,U3612))</f>
        <v/>
      </c>
      <c r="V3613" s="9" t="str">
        <f aca="false">IF(ISBLANK(A3613),"",IF($A3613=V$2,$C3613,V3612))</f>
        <v/>
      </c>
      <c r="W3613" s="9" t="str">
        <f aca="false">IF(ISBLANK(A3613),"",IF($A3613=W$2,$C3613,W3612))</f>
        <v/>
      </c>
    </row>
    <row r="3614" customFormat="false" ht="14.1" hidden="false" customHeight="false" outlineLevel="0" collapsed="false">
      <c r="H3614" s="8" t="n">
        <f aca="false">IF(ISBLANK(D3614),,LEFT(D3614,LEN(D3614)-6)*1)</f>
        <v>0</v>
      </c>
      <c r="I3614" s="9" t="str">
        <f aca="false">IF(ISBLANK(A3614),"",-B3614*C3614)</f>
        <v/>
      </c>
      <c r="J3614" s="9" t="str">
        <f aca="false">IF(ISBLANK(A3614),"",-SUM(I$3:I3614))</f>
        <v/>
      </c>
      <c r="K3614" s="9" t="str">
        <f aca="false">IF(ISBLANK(A3614),"",SUMPRODUCT(O3614:R3614,T3614:W3614)-J3614)</f>
        <v/>
      </c>
      <c r="L3614" s="5" t="str">
        <f aca="false">IF(ISBLANK(A3614),"",K3614/$M$1)</f>
        <v/>
      </c>
      <c r="M3614" s="5" t="str">
        <f aca="false">IF(ISBLANK(A3614),"",K3614/($M$1+SUM(K$3:K3613)))</f>
        <v/>
      </c>
      <c r="N3614" s="0" t="str">
        <f aca="false">IF(ISBLANK(A3614),"",IF(H3615=0,NETWORKDAYS($H$3,H3614,holiday!$B$2:$B$10),IF(DAY(H3614)&lt;DAY(H3615),NETWORKDAYS($H$3,H3614,holiday!$B$2:$B$10),0)))</f>
        <v/>
      </c>
      <c r="O3614" s="0" t="str">
        <f aca="false">IF(ISBLANK(A3614),"",SUMIF($A$3:$A3614,O$2,$B$3:$B3614))</f>
        <v/>
      </c>
      <c r="P3614" s="0" t="str">
        <f aca="false">IF(ISBLANK(A3614),"",SUMIF($A$3:$A3614,P$2,$B$3:$B3614))</f>
        <v/>
      </c>
      <c r="Q3614" s="0" t="str">
        <f aca="false">IF(ISBLANK(A3614),"",SUMIF($A$3:$A3614,Q$2,$B$3:$B3614))</f>
        <v/>
      </c>
      <c r="R3614" s="0" t="str">
        <f aca="false">IF(ISBLANK(A3614),"",SUMIF($A$3:$A3614,R$2,$B$3:$B3614))</f>
        <v/>
      </c>
      <c r="T3614" s="9" t="str">
        <f aca="false">IF(ISBLANK(A3614),"",IF($A3614=T$2,$C3614,T3613))</f>
        <v/>
      </c>
      <c r="U3614" s="9" t="str">
        <f aca="false">IF(ISBLANK(A3614),"",IF($A3614=U$2,$C3614,U3613))</f>
        <v/>
      </c>
      <c r="V3614" s="9" t="str">
        <f aca="false">IF(ISBLANK(A3614),"",IF($A3614=V$2,$C3614,V3613))</f>
        <v/>
      </c>
      <c r="W3614" s="9" t="str">
        <f aca="false">IF(ISBLANK(A3614),"",IF($A3614=W$2,$C3614,W3613))</f>
        <v/>
      </c>
    </row>
    <row r="3615" customFormat="false" ht="14.1" hidden="false" customHeight="false" outlineLevel="0" collapsed="false">
      <c r="H3615" s="8" t="n">
        <f aca="false">IF(ISBLANK(D3615),,LEFT(D3615,LEN(D3615)-6)*1)</f>
        <v>0</v>
      </c>
      <c r="I3615" s="9" t="str">
        <f aca="false">IF(ISBLANK(A3615),"",-B3615*C3615)</f>
        <v/>
      </c>
      <c r="J3615" s="9" t="str">
        <f aca="false">IF(ISBLANK(A3615),"",-SUM(I$3:I3615))</f>
        <v/>
      </c>
      <c r="K3615" s="9" t="str">
        <f aca="false">IF(ISBLANK(A3615),"",SUMPRODUCT(O3615:R3615,T3615:W3615)-J3615)</f>
        <v/>
      </c>
      <c r="L3615" s="5" t="str">
        <f aca="false">IF(ISBLANK(A3615),"",K3615/$M$1)</f>
        <v/>
      </c>
      <c r="M3615" s="5" t="str">
        <f aca="false">IF(ISBLANK(A3615),"",K3615/($M$1+SUM(K$3:K3614)))</f>
        <v/>
      </c>
      <c r="N3615" s="0" t="str">
        <f aca="false">IF(ISBLANK(A3615),"",IF(H3616=0,NETWORKDAYS($H$3,H3615,holiday!$B$2:$B$10),IF(DAY(H3615)&lt;DAY(H3616),NETWORKDAYS($H$3,H3615,holiday!$B$2:$B$10),0)))</f>
        <v/>
      </c>
      <c r="O3615" s="0" t="str">
        <f aca="false">IF(ISBLANK(A3615),"",SUMIF($A$3:$A3615,O$2,$B$3:$B3615))</f>
        <v/>
      </c>
      <c r="P3615" s="0" t="str">
        <f aca="false">IF(ISBLANK(A3615),"",SUMIF($A$3:$A3615,P$2,$B$3:$B3615))</f>
        <v/>
      </c>
      <c r="Q3615" s="0" t="str">
        <f aca="false">IF(ISBLANK(A3615),"",SUMIF($A$3:$A3615,Q$2,$B$3:$B3615))</f>
        <v/>
      </c>
      <c r="R3615" s="0" t="str">
        <f aca="false">IF(ISBLANK(A3615),"",SUMIF($A$3:$A3615,R$2,$B$3:$B3615))</f>
        <v/>
      </c>
      <c r="T3615" s="9" t="str">
        <f aca="false">IF(ISBLANK(A3615),"",IF($A3615=T$2,$C3615,T3614))</f>
        <v/>
      </c>
      <c r="U3615" s="9" t="str">
        <f aca="false">IF(ISBLANK(A3615),"",IF($A3615=U$2,$C3615,U3614))</f>
        <v/>
      </c>
      <c r="V3615" s="9" t="str">
        <f aca="false">IF(ISBLANK(A3615),"",IF($A3615=V$2,$C3615,V3614))</f>
        <v/>
      </c>
      <c r="W3615" s="9" t="str">
        <f aca="false">IF(ISBLANK(A3615),"",IF($A3615=W$2,$C3615,W3614))</f>
        <v/>
      </c>
    </row>
    <row r="3616" customFormat="false" ht="14.1" hidden="false" customHeight="false" outlineLevel="0" collapsed="false">
      <c r="H3616" s="8" t="n">
        <f aca="false">IF(ISBLANK(D3616),,LEFT(D3616,LEN(D3616)-6)*1)</f>
        <v>0</v>
      </c>
      <c r="I3616" s="9" t="str">
        <f aca="false">IF(ISBLANK(A3616),"",-B3616*C3616)</f>
        <v/>
      </c>
      <c r="J3616" s="9" t="str">
        <f aca="false">IF(ISBLANK(A3616),"",-SUM(I$3:I3616))</f>
        <v/>
      </c>
      <c r="K3616" s="9" t="str">
        <f aca="false">IF(ISBLANK(A3616),"",SUMPRODUCT(O3616:R3616,T3616:W3616)-J3616)</f>
        <v/>
      </c>
      <c r="L3616" s="5" t="str">
        <f aca="false">IF(ISBLANK(A3616),"",K3616/$M$1)</f>
        <v/>
      </c>
      <c r="M3616" s="5" t="str">
        <f aca="false">IF(ISBLANK(A3616),"",K3616/($M$1+SUM(K$3:K3615)))</f>
        <v/>
      </c>
      <c r="N3616" s="0" t="str">
        <f aca="false">IF(ISBLANK(A3616),"",IF(H3617=0,NETWORKDAYS($H$3,H3616,holiday!$B$2:$B$10),IF(DAY(H3616)&lt;DAY(H3617),NETWORKDAYS($H$3,H3616,holiday!$B$2:$B$10),0)))</f>
        <v/>
      </c>
      <c r="O3616" s="0" t="str">
        <f aca="false">IF(ISBLANK(A3616),"",SUMIF($A$3:$A3616,O$2,$B$3:$B3616))</f>
        <v/>
      </c>
      <c r="P3616" s="0" t="str">
        <f aca="false">IF(ISBLANK(A3616),"",SUMIF($A$3:$A3616,P$2,$B$3:$B3616))</f>
        <v/>
      </c>
      <c r="Q3616" s="0" t="str">
        <f aca="false">IF(ISBLANK(A3616),"",SUMIF($A$3:$A3616,Q$2,$B$3:$B3616))</f>
        <v/>
      </c>
      <c r="R3616" s="0" t="str">
        <f aca="false">IF(ISBLANK(A3616),"",SUMIF($A$3:$A3616,R$2,$B$3:$B3616))</f>
        <v/>
      </c>
      <c r="T3616" s="9" t="str">
        <f aca="false">IF(ISBLANK(A3616),"",IF($A3616=T$2,$C3616,T3615))</f>
        <v/>
      </c>
      <c r="U3616" s="9" t="str">
        <f aca="false">IF(ISBLANK(A3616),"",IF($A3616=U$2,$C3616,U3615))</f>
        <v/>
      </c>
      <c r="V3616" s="9" t="str">
        <f aca="false">IF(ISBLANK(A3616),"",IF($A3616=V$2,$C3616,V3615))</f>
        <v/>
      </c>
      <c r="W3616" s="9" t="str">
        <f aca="false">IF(ISBLANK(A3616),"",IF($A3616=W$2,$C3616,W3615))</f>
        <v/>
      </c>
    </row>
    <row r="3617" customFormat="false" ht="14.1" hidden="false" customHeight="false" outlineLevel="0" collapsed="false">
      <c r="H3617" s="8" t="n">
        <f aca="false">IF(ISBLANK(D3617),,LEFT(D3617,LEN(D3617)-6)*1)</f>
        <v>0</v>
      </c>
      <c r="I3617" s="9" t="str">
        <f aca="false">IF(ISBLANK(A3617),"",-B3617*C3617)</f>
        <v/>
      </c>
      <c r="J3617" s="9" t="str">
        <f aca="false">IF(ISBLANK(A3617),"",-SUM(I$3:I3617))</f>
        <v/>
      </c>
      <c r="K3617" s="9" t="str">
        <f aca="false">IF(ISBLANK(A3617),"",SUMPRODUCT(O3617:R3617,T3617:W3617)-J3617)</f>
        <v/>
      </c>
      <c r="L3617" s="5" t="str">
        <f aca="false">IF(ISBLANK(A3617),"",K3617/$M$1)</f>
        <v/>
      </c>
      <c r="M3617" s="5" t="str">
        <f aca="false">IF(ISBLANK(A3617),"",K3617/($M$1+SUM(K$3:K3616)))</f>
        <v/>
      </c>
      <c r="N3617" s="0" t="str">
        <f aca="false">IF(ISBLANK(A3617),"",IF(H3618=0,NETWORKDAYS($H$3,H3617,holiday!$B$2:$B$10),IF(DAY(H3617)&lt;DAY(H3618),NETWORKDAYS($H$3,H3617,holiday!$B$2:$B$10),0)))</f>
        <v/>
      </c>
      <c r="O3617" s="0" t="str">
        <f aca="false">IF(ISBLANK(A3617),"",SUMIF($A$3:$A3617,O$2,$B$3:$B3617))</f>
        <v/>
      </c>
      <c r="P3617" s="0" t="str">
        <f aca="false">IF(ISBLANK(A3617),"",SUMIF($A$3:$A3617,P$2,$B$3:$B3617))</f>
        <v/>
      </c>
      <c r="Q3617" s="0" t="str">
        <f aca="false">IF(ISBLANK(A3617),"",SUMIF($A$3:$A3617,Q$2,$B$3:$B3617))</f>
        <v/>
      </c>
      <c r="R3617" s="0" t="str">
        <f aca="false">IF(ISBLANK(A3617),"",SUMIF($A$3:$A3617,R$2,$B$3:$B3617))</f>
        <v/>
      </c>
      <c r="T3617" s="9" t="str">
        <f aca="false">IF(ISBLANK(A3617),"",IF($A3617=T$2,$C3617,T3616))</f>
        <v/>
      </c>
      <c r="U3617" s="9" t="str">
        <f aca="false">IF(ISBLANK(A3617),"",IF($A3617=U$2,$C3617,U3616))</f>
        <v/>
      </c>
      <c r="V3617" s="9" t="str">
        <f aca="false">IF(ISBLANK(A3617),"",IF($A3617=V$2,$C3617,V3616))</f>
        <v/>
      </c>
      <c r="W3617" s="9" t="str">
        <f aca="false">IF(ISBLANK(A3617),"",IF($A3617=W$2,$C3617,W3616))</f>
        <v/>
      </c>
    </row>
    <row r="3618" customFormat="false" ht="14.1" hidden="false" customHeight="false" outlineLevel="0" collapsed="false">
      <c r="H3618" s="8" t="n">
        <f aca="false">IF(ISBLANK(D3618),,LEFT(D3618,LEN(D3618)-6)*1)</f>
        <v>0</v>
      </c>
      <c r="I3618" s="9" t="str">
        <f aca="false">IF(ISBLANK(A3618),"",-B3618*C3618)</f>
        <v/>
      </c>
      <c r="J3618" s="9" t="str">
        <f aca="false">IF(ISBLANK(A3618),"",-SUM(I$3:I3618))</f>
        <v/>
      </c>
      <c r="K3618" s="9" t="str">
        <f aca="false">IF(ISBLANK(A3618),"",SUMPRODUCT(O3618:R3618,T3618:W3618)-J3618)</f>
        <v/>
      </c>
      <c r="L3618" s="5" t="str">
        <f aca="false">IF(ISBLANK(A3618),"",K3618/$M$1)</f>
        <v/>
      </c>
      <c r="M3618" s="5" t="str">
        <f aca="false">IF(ISBLANK(A3618),"",K3618/($M$1+SUM(K$3:K3617)))</f>
        <v/>
      </c>
      <c r="N3618" s="0" t="str">
        <f aca="false">IF(ISBLANK(A3618),"",IF(H3619=0,NETWORKDAYS($H$3,H3618,holiday!$B$2:$B$10),IF(DAY(H3618)&lt;DAY(H3619),NETWORKDAYS($H$3,H3618,holiday!$B$2:$B$10),0)))</f>
        <v/>
      </c>
      <c r="O3618" s="0" t="str">
        <f aca="false">IF(ISBLANK(A3618),"",SUMIF($A$3:$A3618,O$2,$B$3:$B3618))</f>
        <v/>
      </c>
      <c r="P3618" s="0" t="str">
        <f aca="false">IF(ISBLANK(A3618),"",SUMIF($A$3:$A3618,P$2,$B$3:$B3618))</f>
        <v/>
      </c>
      <c r="Q3618" s="0" t="str">
        <f aca="false">IF(ISBLANK(A3618),"",SUMIF($A$3:$A3618,Q$2,$B$3:$B3618))</f>
        <v/>
      </c>
      <c r="R3618" s="0" t="str">
        <f aca="false">IF(ISBLANK(A3618),"",SUMIF($A$3:$A3618,R$2,$B$3:$B3618))</f>
        <v/>
      </c>
      <c r="T3618" s="9" t="str">
        <f aca="false">IF(ISBLANK(A3618),"",IF($A3618=T$2,$C3618,T3617))</f>
        <v/>
      </c>
      <c r="U3618" s="9" t="str">
        <f aca="false">IF(ISBLANK(A3618),"",IF($A3618=U$2,$C3618,U3617))</f>
        <v/>
      </c>
      <c r="V3618" s="9" t="str">
        <f aca="false">IF(ISBLANK(A3618),"",IF($A3618=V$2,$C3618,V3617))</f>
        <v/>
      </c>
      <c r="W3618" s="9" t="str">
        <f aca="false">IF(ISBLANK(A3618),"",IF($A3618=W$2,$C3618,W3617))</f>
        <v/>
      </c>
    </row>
    <row r="3619" customFormat="false" ht="14.1" hidden="false" customHeight="false" outlineLevel="0" collapsed="false">
      <c r="H3619" s="8" t="n">
        <f aca="false">IF(ISBLANK(D3619),,LEFT(D3619,LEN(D3619)-6)*1)</f>
        <v>0</v>
      </c>
      <c r="I3619" s="9" t="str">
        <f aca="false">IF(ISBLANK(A3619),"",-B3619*C3619)</f>
        <v/>
      </c>
      <c r="J3619" s="9" t="str">
        <f aca="false">IF(ISBLANK(A3619),"",-SUM(I$3:I3619))</f>
        <v/>
      </c>
      <c r="K3619" s="9" t="str">
        <f aca="false">IF(ISBLANK(A3619),"",SUMPRODUCT(O3619:R3619,T3619:W3619)-J3619)</f>
        <v/>
      </c>
      <c r="L3619" s="5" t="str">
        <f aca="false">IF(ISBLANK(A3619),"",K3619/$M$1)</f>
        <v/>
      </c>
      <c r="M3619" s="5" t="str">
        <f aca="false">IF(ISBLANK(A3619),"",K3619/($M$1+SUM(K$3:K3618)))</f>
        <v/>
      </c>
      <c r="N3619" s="0" t="str">
        <f aca="false">IF(ISBLANK(A3619),"",IF(H3620=0,NETWORKDAYS($H$3,H3619,holiday!$B$2:$B$10),IF(DAY(H3619)&lt;DAY(H3620),NETWORKDAYS($H$3,H3619,holiday!$B$2:$B$10),0)))</f>
        <v/>
      </c>
      <c r="O3619" s="0" t="str">
        <f aca="false">IF(ISBLANK(A3619),"",SUMIF($A$3:$A3619,O$2,$B$3:$B3619))</f>
        <v/>
      </c>
      <c r="P3619" s="0" t="str">
        <f aca="false">IF(ISBLANK(A3619),"",SUMIF($A$3:$A3619,P$2,$B$3:$B3619))</f>
        <v/>
      </c>
      <c r="Q3619" s="0" t="str">
        <f aca="false">IF(ISBLANK(A3619),"",SUMIF($A$3:$A3619,Q$2,$B$3:$B3619))</f>
        <v/>
      </c>
      <c r="R3619" s="0" t="str">
        <f aca="false">IF(ISBLANK(A3619),"",SUMIF($A$3:$A3619,R$2,$B$3:$B3619))</f>
        <v/>
      </c>
      <c r="T3619" s="9" t="str">
        <f aca="false">IF(ISBLANK(A3619),"",IF($A3619=T$2,$C3619,T3618))</f>
        <v/>
      </c>
      <c r="U3619" s="9" t="str">
        <f aca="false">IF(ISBLANK(A3619),"",IF($A3619=U$2,$C3619,U3618))</f>
        <v/>
      </c>
      <c r="V3619" s="9" t="str">
        <f aca="false">IF(ISBLANK(A3619),"",IF($A3619=V$2,$C3619,V3618))</f>
        <v/>
      </c>
      <c r="W3619" s="9" t="str">
        <f aca="false">IF(ISBLANK(A3619),"",IF($A3619=W$2,$C3619,W3618))</f>
        <v/>
      </c>
    </row>
    <row r="3620" customFormat="false" ht="14.1" hidden="false" customHeight="false" outlineLevel="0" collapsed="false">
      <c r="H3620" s="8" t="n">
        <f aca="false">IF(ISBLANK(D3620),,LEFT(D3620,LEN(D3620)-6)*1)</f>
        <v>0</v>
      </c>
      <c r="I3620" s="9" t="str">
        <f aca="false">IF(ISBLANK(A3620),"",-B3620*C3620)</f>
        <v/>
      </c>
      <c r="J3620" s="9" t="str">
        <f aca="false">IF(ISBLANK(A3620),"",-SUM(I$3:I3620))</f>
        <v/>
      </c>
      <c r="K3620" s="9" t="str">
        <f aca="false">IF(ISBLANK(A3620),"",SUMPRODUCT(O3620:R3620,T3620:W3620)-J3620)</f>
        <v/>
      </c>
      <c r="L3620" s="5" t="str">
        <f aca="false">IF(ISBLANK(A3620),"",K3620/$M$1)</f>
        <v/>
      </c>
      <c r="M3620" s="5" t="str">
        <f aca="false">IF(ISBLANK(A3620),"",K3620/($M$1+SUM(K$3:K3619)))</f>
        <v/>
      </c>
      <c r="N3620" s="0" t="str">
        <f aca="false">IF(ISBLANK(A3620),"",IF(H3621=0,NETWORKDAYS($H$3,H3620,holiday!$B$2:$B$10),IF(DAY(H3620)&lt;DAY(H3621),NETWORKDAYS($H$3,H3620,holiday!$B$2:$B$10),0)))</f>
        <v/>
      </c>
      <c r="O3620" s="0" t="str">
        <f aca="false">IF(ISBLANK(A3620),"",SUMIF($A$3:$A3620,O$2,$B$3:$B3620))</f>
        <v/>
      </c>
      <c r="P3620" s="0" t="str">
        <f aca="false">IF(ISBLANK(A3620),"",SUMIF($A$3:$A3620,P$2,$B$3:$B3620))</f>
        <v/>
      </c>
      <c r="Q3620" s="0" t="str">
        <f aca="false">IF(ISBLANK(A3620),"",SUMIF($A$3:$A3620,Q$2,$B$3:$B3620))</f>
        <v/>
      </c>
      <c r="R3620" s="0" t="str">
        <f aca="false">IF(ISBLANK(A3620),"",SUMIF($A$3:$A3620,R$2,$B$3:$B3620))</f>
        <v/>
      </c>
      <c r="T3620" s="9" t="str">
        <f aca="false">IF(ISBLANK(A3620),"",IF($A3620=T$2,$C3620,T3619))</f>
        <v/>
      </c>
      <c r="U3620" s="9" t="str">
        <f aca="false">IF(ISBLANK(A3620),"",IF($A3620=U$2,$C3620,U3619))</f>
        <v/>
      </c>
      <c r="V3620" s="9" t="str">
        <f aca="false">IF(ISBLANK(A3620),"",IF($A3620=V$2,$C3620,V3619))</f>
        <v/>
      </c>
      <c r="W3620" s="9" t="str">
        <f aca="false">IF(ISBLANK(A3620),"",IF($A3620=W$2,$C3620,W3619))</f>
        <v/>
      </c>
    </row>
    <row r="3621" customFormat="false" ht="14.1" hidden="false" customHeight="false" outlineLevel="0" collapsed="false">
      <c r="H3621" s="8" t="n">
        <f aca="false">IF(ISBLANK(D3621),,LEFT(D3621,LEN(D3621)-6)*1)</f>
        <v>0</v>
      </c>
      <c r="I3621" s="9" t="str">
        <f aca="false">IF(ISBLANK(A3621),"",-B3621*C3621)</f>
        <v/>
      </c>
      <c r="J3621" s="9" t="str">
        <f aca="false">IF(ISBLANK(A3621),"",-SUM(I$3:I3621))</f>
        <v/>
      </c>
      <c r="K3621" s="9" t="str">
        <f aca="false">IF(ISBLANK(A3621),"",SUMPRODUCT(O3621:R3621,T3621:W3621)-J3621)</f>
        <v/>
      </c>
      <c r="L3621" s="5" t="str">
        <f aca="false">IF(ISBLANK(A3621),"",K3621/$M$1)</f>
        <v/>
      </c>
      <c r="M3621" s="5" t="str">
        <f aca="false">IF(ISBLANK(A3621),"",K3621/($M$1+SUM(K$3:K3620)))</f>
        <v/>
      </c>
      <c r="N3621" s="0" t="str">
        <f aca="false">IF(ISBLANK(A3621),"",IF(H3622=0,NETWORKDAYS($H$3,H3621,holiday!$B$2:$B$10),IF(DAY(H3621)&lt;DAY(H3622),NETWORKDAYS($H$3,H3621,holiday!$B$2:$B$10),0)))</f>
        <v/>
      </c>
      <c r="O3621" s="0" t="str">
        <f aca="false">IF(ISBLANK(A3621),"",SUMIF($A$3:$A3621,O$2,$B$3:$B3621))</f>
        <v/>
      </c>
      <c r="P3621" s="0" t="str">
        <f aca="false">IF(ISBLANK(A3621),"",SUMIF($A$3:$A3621,P$2,$B$3:$B3621))</f>
        <v/>
      </c>
      <c r="Q3621" s="0" t="str">
        <f aca="false">IF(ISBLANK(A3621),"",SUMIF($A$3:$A3621,Q$2,$B$3:$B3621))</f>
        <v/>
      </c>
      <c r="R3621" s="0" t="str">
        <f aca="false">IF(ISBLANK(A3621),"",SUMIF($A$3:$A3621,R$2,$B$3:$B3621))</f>
        <v/>
      </c>
      <c r="T3621" s="9" t="str">
        <f aca="false">IF(ISBLANK(A3621),"",IF($A3621=T$2,$C3621,T3620))</f>
        <v/>
      </c>
      <c r="U3621" s="9" t="str">
        <f aca="false">IF(ISBLANK(A3621),"",IF($A3621=U$2,$C3621,U3620))</f>
        <v/>
      </c>
      <c r="V3621" s="9" t="str">
        <f aca="false">IF(ISBLANK(A3621),"",IF($A3621=V$2,$C3621,V3620))</f>
        <v/>
      </c>
      <c r="W3621" s="9" t="str">
        <f aca="false">IF(ISBLANK(A3621),"",IF($A3621=W$2,$C3621,W3620))</f>
        <v/>
      </c>
    </row>
    <row r="3622" customFormat="false" ht="14.1" hidden="false" customHeight="false" outlineLevel="0" collapsed="false">
      <c r="H3622" s="8" t="n">
        <f aca="false">IF(ISBLANK(D3622),,LEFT(D3622,LEN(D3622)-6)*1)</f>
        <v>0</v>
      </c>
      <c r="I3622" s="9" t="str">
        <f aca="false">IF(ISBLANK(A3622),"",-B3622*C3622)</f>
        <v/>
      </c>
      <c r="J3622" s="9" t="str">
        <f aca="false">IF(ISBLANK(A3622),"",-SUM(I$3:I3622))</f>
        <v/>
      </c>
      <c r="K3622" s="9" t="str">
        <f aca="false">IF(ISBLANK(A3622),"",SUMPRODUCT(O3622:R3622,T3622:W3622)-J3622)</f>
        <v/>
      </c>
      <c r="L3622" s="5" t="str">
        <f aca="false">IF(ISBLANK(A3622),"",K3622/$M$1)</f>
        <v/>
      </c>
      <c r="M3622" s="5" t="str">
        <f aca="false">IF(ISBLANK(A3622),"",K3622/($M$1+SUM(K$3:K3621)))</f>
        <v/>
      </c>
      <c r="N3622" s="0" t="str">
        <f aca="false">IF(ISBLANK(A3622),"",IF(H3623=0,NETWORKDAYS($H$3,H3622,holiday!$B$2:$B$10),IF(DAY(H3622)&lt;DAY(H3623),NETWORKDAYS($H$3,H3622,holiday!$B$2:$B$10),0)))</f>
        <v/>
      </c>
      <c r="O3622" s="0" t="str">
        <f aca="false">IF(ISBLANK(A3622),"",SUMIF($A$3:$A3622,O$2,$B$3:$B3622))</f>
        <v/>
      </c>
      <c r="P3622" s="0" t="str">
        <f aca="false">IF(ISBLANK(A3622),"",SUMIF($A$3:$A3622,P$2,$B$3:$B3622))</f>
        <v/>
      </c>
      <c r="Q3622" s="0" t="str">
        <f aca="false">IF(ISBLANK(A3622),"",SUMIF($A$3:$A3622,Q$2,$B$3:$B3622))</f>
        <v/>
      </c>
      <c r="R3622" s="0" t="str">
        <f aca="false">IF(ISBLANK(A3622),"",SUMIF($A$3:$A3622,R$2,$B$3:$B3622))</f>
        <v/>
      </c>
      <c r="T3622" s="9" t="str">
        <f aca="false">IF(ISBLANK(A3622),"",IF($A3622=T$2,$C3622,T3621))</f>
        <v/>
      </c>
      <c r="U3622" s="9" t="str">
        <f aca="false">IF(ISBLANK(A3622),"",IF($A3622=U$2,$C3622,U3621))</f>
        <v/>
      </c>
      <c r="V3622" s="9" t="str">
        <f aca="false">IF(ISBLANK(A3622),"",IF($A3622=V$2,$C3622,V3621))</f>
        <v/>
      </c>
      <c r="W3622" s="9" t="str">
        <f aca="false">IF(ISBLANK(A3622),"",IF($A3622=W$2,$C3622,W3621))</f>
        <v/>
      </c>
    </row>
    <row r="3623" customFormat="false" ht="14.1" hidden="false" customHeight="false" outlineLevel="0" collapsed="false">
      <c r="H3623" s="8" t="n">
        <f aca="false">IF(ISBLANK(D3623),,LEFT(D3623,LEN(D3623)-6)*1)</f>
        <v>0</v>
      </c>
      <c r="I3623" s="9" t="str">
        <f aca="false">IF(ISBLANK(A3623),"",-B3623*C3623)</f>
        <v/>
      </c>
      <c r="J3623" s="9" t="str">
        <f aca="false">IF(ISBLANK(A3623),"",-SUM(I$3:I3623))</f>
        <v/>
      </c>
      <c r="K3623" s="9" t="str">
        <f aca="false">IF(ISBLANK(A3623),"",SUMPRODUCT(O3623:R3623,T3623:W3623)-J3623)</f>
        <v/>
      </c>
      <c r="L3623" s="5" t="str">
        <f aca="false">IF(ISBLANK(A3623),"",K3623/$M$1)</f>
        <v/>
      </c>
      <c r="M3623" s="5" t="str">
        <f aca="false">IF(ISBLANK(A3623),"",K3623/($M$1+SUM(K$3:K3622)))</f>
        <v/>
      </c>
      <c r="N3623" s="0" t="str">
        <f aca="false">IF(ISBLANK(A3623),"",IF(H3624=0,NETWORKDAYS($H$3,H3623,holiday!$B$2:$B$10),IF(DAY(H3623)&lt;DAY(H3624),NETWORKDAYS($H$3,H3623,holiday!$B$2:$B$10),0)))</f>
        <v/>
      </c>
      <c r="O3623" s="0" t="str">
        <f aca="false">IF(ISBLANK(A3623),"",SUMIF($A$3:$A3623,O$2,$B$3:$B3623))</f>
        <v/>
      </c>
      <c r="P3623" s="0" t="str">
        <f aca="false">IF(ISBLANK(A3623),"",SUMIF($A$3:$A3623,P$2,$B$3:$B3623))</f>
        <v/>
      </c>
      <c r="Q3623" s="0" t="str">
        <f aca="false">IF(ISBLANK(A3623),"",SUMIF($A$3:$A3623,Q$2,$B$3:$B3623))</f>
        <v/>
      </c>
      <c r="R3623" s="0" t="str">
        <f aca="false">IF(ISBLANK(A3623),"",SUMIF($A$3:$A3623,R$2,$B$3:$B3623))</f>
        <v/>
      </c>
      <c r="T3623" s="9" t="str">
        <f aca="false">IF(ISBLANK(A3623),"",IF($A3623=T$2,$C3623,T3622))</f>
        <v/>
      </c>
      <c r="U3623" s="9" t="str">
        <f aca="false">IF(ISBLANK(A3623),"",IF($A3623=U$2,$C3623,U3622))</f>
        <v/>
      </c>
      <c r="V3623" s="9" t="str">
        <f aca="false">IF(ISBLANK(A3623),"",IF($A3623=V$2,$C3623,V3622))</f>
        <v/>
      </c>
      <c r="W3623" s="9" t="str">
        <f aca="false">IF(ISBLANK(A3623),"",IF($A3623=W$2,$C3623,W3622))</f>
        <v/>
      </c>
    </row>
    <row r="3624" customFormat="false" ht="14.1" hidden="false" customHeight="false" outlineLevel="0" collapsed="false">
      <c r="H3624" s="8" t="n">
        <f aca="false">IF(ISBLANK(D3624),,LEFT(D3624,LEN(D3624)-6)*1)</f>
        <v>0</v>
      </c>
      <c r="I3624" s="9" t="str">
        <f aca="false">IF(ISBLANK(A3624),"",-B3624*C3624)</f>
        <v/>
      </c>
      <c r="J3624" s="9" t="str">
        <f aca="false">IF(ISBLANK(A3624),"",-SUM(I$3:I3624))</f>
        <v/>
      </c>
      <c r="K3624" s="9" t="str">
        <f aca="false">IF(ISBLANK(A3624),"",SUMPRODUCT(O3624:R3624,T3624:W3624)-J3624)</f>
        <v/>
      </c>
      <c r="L3624" s="5" t="str">
        <f aca="false">IF(ISBLANK(A3624),"",K3624/$M$1)</f>
        <v/>
      </c>
      <c r="M3624" s="5" t="str">
        <f aca="false">IF(ISBLANK(A3624),"",K3624/($M$1+SUM(K$3:K3623)))</f>
        <v/>
      </c>
      <c r="N3624" s="0" t="str">
        <f aca="false">IF(ISBLANK(A3624),"",IF(H3625=0,NETWORKDAYS($H$3,H3624,holiday!$B$2:$B$10),IF(DAY(H3624)&lt;DAY(H3625),NETWORKDAYS($H$3,H3624,holiday!$B$2:$B$10),0)))</f>
        <v/>
      </c>
      <c r="O3624" s="0" t="str">
        <f aca="false">IF(ISBLANK(A3624),"",SUMIF($A$3:$A3624,O$2,$B$3:$B3624))</f>
        <v/>
      </c>
      <c r="P3624" s="0" t="str">
        <f aca="false">IF(ISBLANK(A3624),"",SUMIF($A$3:$A3624,P$2,$B$3:$B3624))</f>
        <v/>
      </c>
      <c r="Q3624" s="0" t="str">
        <f aca="false">IF(ISBLANK(A3624),"",SUMIF($A$3:$A3624,Q$2,$B$3:$B3624))</f>
        <v/>
      </c>
      <c r="R3624" s="0" t="str">
        <f aca="false">IF(ISBLANK(A3624),"",SUMIF($A$3:$A3624,R$2,$B$3:$B3624))</f>
        <v/>
      </c>
      <c r="T3624" s="9" t="str">
        <f aca="false">IF(ISBLANK(A3624),"",IF($A3624=T$2,$C3624,T3623))</f>
        <v/>
      </c>
      <c r="U3624" s="9" t="str">
        <f aca="false">IF(ISBLANK(A3624),"",IF($A3624=U$2,$C3624,U3623))</f>
        <v/>
      </c>
      <c r="V3624" s="9" t="str">
        <f aca="false">IF(ISBLANK(A3624),"",IF($A3624=V$2,$C3624,V3623))</f>
        <v/>
      </c>
      <c r="W3624" s="9" t="str">
        <f aca="false">IF(ISBLANK(A3624),"",IF($A3624=W$2,$C3624,W3623))</f>
        <v/>
      </c>
    </row>
    <row r="3625" customFormat="false" ht="14.1" hidden="false" customHeight="false" outlineLevel="0" collapsed="false">
      <c r="H3625" s="8" t="n">
        <f aca="false">IF(ISBLANK(D3625),,LEFT(D3625,LEN(D3625)-6)*1)</f>
        <v>0</v>
      </c>
      <c r="I3625" s="9" t="str">
        <f aca="false">IF(ISBLANK(A3625),"",-B3625*C3625)</f>
        <v/>
      </c>
      <c r="J3625" s="9" t="str">
        <f aca="false">IF(ISBLANK(A3625),"",-SUM(I$3:I3625))</f>
        <v/>
      </c>
      <c r="K3625" s="9" t="str">
        <f aca="false">IF(ISBLANK(A3625),"",SUMPRODUCT(O3625:R3625,T3625:W3625)-J3625)</f>
        <v/>
      </c>
      <c r="L3625" s="5" t="str">
        <f aca="false">IF(ISBLANK(A3625),"",K3625/$M$1)</f>
        <v/>
      </c>
      <c r="M3625" s="5" t="str">
        <f aca="false">IF(ISBLANK(A3625),"",K3625/($M$1+SUM(K$3:K3624)))</f>
        <v/>
      </c>
      <c r="N3625" s="0" t="str">
        <f aca="false">IF(ISBLANK(A3625),"",IF(H3626=0,NETWORKDAYS($H$3,H3625,holiday!$B$2:$B$10),IF(DAY(H3625)&lt;DAY(H3626),NETWORKDAYS($H$3,H3625,holiday!$B$2:$B$10),0)))</f>
        <v/>
      </c>
      <c r="O3625" s="0" t="str">
        <f aca="false">IF(ISBLANK(A3625),"",SUMIF($A$3:$A3625,O$2,$B$3:$B3625))</f>
        <v/>
      </c>
      <c r="P3625" s="0" t="str">
        <f aca="false">IF(ISBLANK(A3625),"",SUMIF($A$3:$A3625,P$2,$B$3:$B3625))</f>
        <v/>
      </c>
      <c r="Q3625" s="0" t="str">
        <f aca="false">IF(ISBLANK(A3625),"",SUMIF($A$3:$A3625,Q$2,$B$3:$B3625))</f>
        <v/>
      </c>
      <c r="R3625" s="0" t="str">
        <f aca="false">IF(ISBLANK(A3625),"",SUMIF($A$3:$A3625,R$2,$B$3:$B3625))</f>
        <v/>
      </c>
      <c r="T3625" s="9" t="str">
        <f aca="false">IF(ISBLANK(A3625),"",IF($A3625=T$2,$C3625,T3624))</f>
        <v/>
      </c>
      <c r="U3625" s="9" t="str">
        <f aca="false">IF(ISBLANK(A3625),"",IF($A3625=U$2,$C3625,U3624))</f>
        <v/>
      </c>
      <c r="V3625" s="9" t="str">
        <f aca="false">IF(ISBLANK(A3625),"",IF($A3625=V$2,$C3625,V3624))</f>
        <v/>
      </c>
      <c r="W3625" s="9" t="str">
        <f aca="false">IF(ISBLANK(A3625),"",IF($A3625=W$2,$C3625,W3624))</f>
        <v/>
      </c>
    </row>
    <row r="3626" customFormat="false" ht="14.1" hidden="false" customHeight="false" outlineLevel="0" collapsed="false">
      <c r="H3626" s="8" t="n">
        <f aca="false">IF(ISBLANK(D3626),,LEFT(D3626,LEN(D3626)-6)*1)</f>
        <v>0</v>
      </c>
      <c r="I3626" s="9" t="str">
        <f aca="false">IF(ISBLANK(A3626),"",-B3626*C3626)</f>
        <v/>
      </c>
      <c r="J3626" s="9" t="str">
        <f aca="false">IF(ISBLANK(A3626),"",-SUM(I$3:I3626))</f>
        <v/>
      </c>
      <c r="K3626" s="9" t="str">
        <f aca="false">IF(ISBLANK(A3626),"",SUMPRODUCT(O3626:R3626,T3626:W3626)-J3626)</f>
        <v/>
      </c>
      <c r="L3626" s="5" t="str">
        <f aca="false">IF(ISBLANK(A3626),"",K3626/$M$1)</f>
        <v/>
      </c>
      <c r="M3626" s="5" t="str">
        <f aca="false">IF(ISBLANK(A3626),"",K3626/($M$1+SUM(K$3:K3625)))</f>
        <v/>
      </c>
      <c r="N3626" s="0" t="str">
        <f aca="false">IF(ISBLANK(A3626),"",IF(H3627=0,NETWORKDAYS($H$3,H3626,holiday!$B$2:$B$10),IF(DAY(H3626)&lt;DAY(H3627),NETWORKDAYS($H$3,H3626,holiday!$B$2:$B$10),0)))</f>
        <v/>
      </c>
      <c r="O3626" s="0" t="str">
        <f aca="false">IF(ISBLANK(A3626),"",SUMIF($A$3:$A3626,O$2,$B$3:$B3626))</f>
        <v/>
      </c>
      <c r="P3626" s="0" t="str">
        <f aca="false">IF(ISBLANK(A3626),"",SUMIF($A$3:$A3626,P$2,$B$3:$B3626))</f>
        <v/>
      </c>
      <c r="Q3626" s="0" t="str">
        <f aca="false">IF(ISBLANK(A3626),"",SUMIF($A$3:$A3626,Q$2,$B$3:$B3626))</f>
        <v/>
      </c>
      <c r="R3626" s="0" t="str">
        <f aca="false">IF(ISBLANK(A3626),"",SUMIF($A$3:$A3626,R$2,$B$3:$B3626))</f>
        <v/>
      </c>
      <c r="T3626" s="9" t="str">
        <f aca="false">IF(ISBLANK(A3626),"",IF($A3626=T$2,$C3626,T3625))</f>
        <v/>
      </c>
      <c r="U3626" s="9" t="str">
        <f aca="false">IF(ISBLANK(A3626),"",IF($A3626=U$2,$C3626,U3625))</f>
        <v/>
      </c>
      <c r="V3626" s="9" t="str">
        <f aca="false">IF(ISBLANK(A3626),"",IF($A3626=V$2,$C3626,V3625))</f>
        <v/>
      </c>
      <c r="W3626" s="9" t="str">
        <f aca="false">IF(ISBLANK(A3626),"",IF($A3626=W$2,$C3626,W3625))</f>
        <v/>
      </c>
    </row>
    <row r="3627" customFormat="false" ht="14.1" hidden="false" customHeight="false" outlineLevel="0" collapsed="false">
      <c r="H3627" s="8" t="n">
        <f aca="false">IF(ISBLANK(D3627),,LEFT(D3627,LEN(D3627)-6)*1)</f>
        <v>0</v>
      </c>
      <c r="I3627" s="9" t="str">
        <f aca="false">IF(ISBLANK(A3627),"",-B3627*C3627)</f>
        <v/>
      </c>
      <c r="J3627" s="9" t="str">
        <f aca="false">IF(ISBLANK(A3627),"",-SUM(I$3:I3627))</f>
        <v/>
      </c>
      <c r="K3627" s="9" t="str">
        <f aca="false">IF(ISBLANK(A3627),"",SUMPRODUCT(O3627:R3627,T3627:W3627)-J3627)</f>
        <v/>
      </c>
      <c r="L3627" s="5" t="str">
        <f aca="false">IF(ISBLANK(A3627),"",K3627/$M$1)</f>
        <v/>
      </c>
      <c r="M3627" s="5" t="str">
        <f aca="false">IF(ISBLANK(A3627),"",K3627/($M$1+SUM(K$3:K3626)))</f>
        <v/>
      </c>
      <c r="N3627" s="0" t="str">
        <f aca="false">IF(ISBLANK(A3627),"",IF(H3628=0,NETWORKDAYS($H$3,H3627,holiday!$B$2:$B$10),IF(DAY(H3627)&lt;DAY(H3628),NETWORKDAYS($H$3,H3627,holiday!$B$2:$B$10),0)))</f>
        <v/>
      </c>
      <c r="O3627" s="0" t="str">
        <f aca="false">IF(ISBLANK(A3627),"",SUMIF($A$3:$A3627,O$2,$B$3:$B3627))</f>
        <v/>
      </c>
      <c r="P3627" s="0" t="str">
        <f aca="false">IF(ISBLANK(A3627),"",SUMIF($A$3:$A3627,P$2,$B$3:$B3627))</f>
        <v/>
      </c>
      <c r="Q3627" s="0" t="str">
        <f aca="false">IF(ISBLANK(A3627),"",SUMIF($A$3:$A3627,Q$2,$B$3:$B3627))</f>
        <v/>
      </c>
      <c r="R3627" s="0" t="str">
        <f aca="false">IF(ISBLANK(A3627),"",SUMIF($A$3:$A3627,R$2,$B$3:$B3627))</f>
        <v/>
      </c>
      <c r="T3627" s="9" t="str">
        <f aca="false">IF(ISBLANK(A3627),"",IF($A3627=T$2,$C3627,T3626))</f>
        <v/>
      </c>
      <c r="U3627" s="9" t="str">
        <f aca="false">IF(ISBLANK(A3627),"",IF($A3627=U$2,$C3627,U3626))</f>
        <v/>
      </c>
      <c r="V3627" s="9" t="str">
        <f aca="false">IF(ISBLANK(A3627),"",IF($A3627=V$2,$C3627,V3626))</f>
        <v/>
      </c>
      <c r="W3627" s="9" t="str">
        <f aca="false">IF(ISBLANK(A3627),"",IF($A3627=W$2,$C3627,W3626))</f>
        <v/>
      </c>
    </row>
    <row r="3628" customFormat="false" ht="14.1" hidden="false" customHeight="false" outlineLevel="0" collapsed="false">
      <c r="H3628" s="8" t="n">
        <f aca="false">IF(ISBLANK(D3628),,LEFT(D3628,LEN(D3628)-6)*1)</f>
        <v>0</v>
      </c>
      <c r="I3628" s="9" t="str">
        <f aca="false">IF(ISBLANK(A3628),"",-B3628*C3628)</f>
        <v/>
      </c>
      <c r="J3628" s="9" t="str">
        <f aca="false">IF(ISBLANK(A3628),"",-SUM(I$3:I3628))</f>
        <v/>
      </c>
      <c r="K3628" s="9" t="str">
        <f aca="false">IF(ISBLANK(A3628),"",SUMPRODUCT(O3628:R3628,T3628:W3628)-J3628)</f>
        <v/>
      </c>
      <c r="L3628" s="5" t="str">
        <f aca="false">IF(ISBLANK(A3628),"",K3628/$M$1)</f>
        <v/>
      </c>
      <c r="M3628" s="5" t="str">
        <f aca="false">IF(ISBLANK(A3628),"",K3628/($M$1+SUM(K$3:K3627)))</f>
        <v/>
      </c>
      <c r="N3628" s="0" t="str">
        <f aca="false">IF(ISBLANK(A3628),"",IF(H3629=0,NETWORKDAYS($H$3,H3628,holiday!$B$2:$B$10),IF(DAY(H3628)&lt;DAY(H3629),NETWORKDAYS($H$3,H3628,holiday!$B$2:$B$10),0)))</f>
        <v/>
      </c>
      <c r="O3628" s="0" t="str">
        <f aca="false">IF(ISBLANK(A3628),"",SUMIF($A$3:$A3628,O$2,$B$3:$B3628))</f>
        <v/>
      </c>
      <c r="P3628" s="0" t="str">
        <f aca="false">IF(ISBLANK(A3628),"",SUMIF($A$3:$A3628,P$2,$B$3:$B3628))</f>
        <v/>
      </c>
      <c r="Q3628" s="0" t="str">
        <f aca="false">IF(ISBLANK(A3628),"",SUMIF($A$3:$A3628,Q$2,$B$3:$B3628))</f>
        <v/>
      </c>
      <c r="R3628" s="0" t="str">
        <f aca="false">IF(ISBLANK(A3628),"",SUMIF($A$3:$A3628,R$2,$B$3:$B3628))</f>
        <v/>
      </c>
      <c r="T3628" s="9" t="str">
        <f aca="false">IF(ISBLANK(A3628),"",IF($A3628=T$2,$C3628,T3627))</f>
        <v/>
      </c>
      <c r="U3628" s="9" t="str">
        <f aca="false">IF(ISBLANK(A3628),"",IF($A3628=U$2,$C3628,U3627))</f>
        <v/>
      </c>
      <c r="V3628" s="9" t="str">
        <f aca="false">IF(ISBLANK(A3628),"",IF($A3628=V$2,$C3628,V3627))</f>
        <v/>
      </c>
      <c r="W3628" s="9" t="str">
        <f aca="false">IF(ISBLANK(A3628),"",IF($A3628=W$2,$C3628,W3627))</f>
        <v/>
      </c>
    </row>
    <row r="3629" customFormat="false" ht="14.1" hidden="false" customHeight="false" outlineLevel="0" collapsed="false">
      <c r="H3629" s="8" t="n">
        <f aca="false">IF(ISBLANK(D3629),,LEFT(D3629,LEN(D3629)-6)*1)</f>
        <v>0</v>
      </c>
      <c r="I3629" s="9" t="str">
        <f aca="false">IF(ISBLANK(A3629),"",-B3629*C3629)</f>
        <v/>
      </c>
      <c r="J3629" s="9" t="str">
        <f aca="false">IF(ISBLANK(A3629),"",-SUM(I$3:I3629))</f>
        <v/>
      </c>
      <c r="K3629" s="9" t="str">
        <f aca="false">IF(ISBLANK(A3629),"",SUMPRODUCT(O3629:R3629,T3629:W3629)-J3629)</f>
        <v/>
      </c>
      <c r="L3629" s="5" t="str">
        <f aca="false">IF(ISBLANK(A3629),"",K3629/$M$1)</f>
        <v/>
      </c>
      <c r="M3629" s="5" t="str">
        <f aca="false">IF(ISBLANK(A3629),"",K3629/($M$1+SUM(K$3:K3628)))</f>
        <v/>
      </c>
      <c r="N3629" s="0" t="str">
        <f aca="false">IF(ISBLANK(A3629),"",IF(H3630=0,NETWORKDAYS($H$3,H3629,holiday!$B$2:$B$10),IF(DAY(H3629)&lt;DAY(H3630),NETWORKDAYS($H$3,H3629,holiday!$B$2:$B$10),0)))</f>
        <v/>
      </c>
      <c r="O3629" s="0" t="str">
        <f aca="false">IF(ISBLANK(A3629),"",SUMIF($A$3:$A3629,O$2,$B$3:$B3629))</f>
        <v/>
      </c>
      <c r="P3629" s="0" t="str">
        <f aca="false">IF(ISBLANK(A3629),"",SUMIF($A$3:$A3629,P$2,$B$3:$B3629))</f>
        <v/>
      </c>
      <c r="Q3629" s="0" t="str">
        <f aca="false">IF(ISBLANK(A3629),"",SUMIF($A$3:$A3629,Q$2,$B$3:$B3629))</f>
        <v/>
      </c>
      <c r="R3629" s="0" t="str">
        <f aca="false">IF(ISBLANK(A3629),"",SUMIF($A$3:$A3629,R$2,$B$3:$B3629))</f>
        <v/>
      </c>
      <c r="T3629" s="9" t="str">
        <f aca="false">IF(ISBLANK(A3629),"",IF($A3629=T$2,$C3629,T3628))</f>
        <v/>
      </c>
      <c r="U3629" s="9" t="str">
        <f aca="false">IF(ISBLANK(A3629),"",IF($A3629=U$2,$C3629,U3628))</f>
        <v/>
      </c>
      <c r="V3629" s="9" t="str">
        <f aca="false">IF(ISBLANK(A3629),"",IF($A3629=V$2,$C3629,V3628))</f>
        <v/>
      </c>
      <c r="W3629" s="9" t="str">
        <f aca="false">IF(ISBLANK(A3629),"",IF($A3629=W$2,$C3629,W3628))</f>
        <v/>
      </c>
    </row>
    <row r="3630" customFormat="false" ht="14.1" hidden="false" customHeight="false" outlineLevel="0" collapsed="false">
      <c r="H3630" s="8" t="n">
        <f aca="false">IF(ISBLANK(D3630),,LEFT(D3630,LEN(D3630)-6)*1)</f>
        <v>0</v>
      </c>
      <c r="I3630" s="9" t="str">
        <f aca="false">IF(ISBLANK(A3630),"",-B3630*C3630)</f>
        <v/>
      </c>
      <c r="J3630" s="9" t="str">
        <f aca="false">IF(ISBLANK(A3630),"",-SUM(I$3:I3630))</f>
        <v/>
      </c>
      <c r="K3630" s="9" t="str">
        <f aca="false">IF(ISBLANK(A3630),"",SUMPRODUCT(O3630:R3630,T3630:W3630)-J3630)</f>
        <v/>
      </c>
      <c r="L3630" s="5" t="str">
        <f aca="false">IF(ISBLANK(A3630),"",K3630/$M$1)</f>
        <v/>
      </c>
      <c r="M3630" s="5" t="str">
        <f aca="false">IF(ISBLANK(A3630),"",K3630/($M$1+SUM(K$3:K3629)))</f>
        <v/>
      </c>
      <c r="N3630" s="0" t="str">
        <f aca="false">IF(ISBLANK(A3630),"",IF(H3631=0,NETWORKDAYS($H$3,H3630,holiday!$B$2:$B$10),IF(DAY(H3630)&lt;DAY(H3631),NETWORKDAYS($H$3,H3630,holiday!$B$2:$B$10),0)))</f>
        <v/>
      </c>
      <c r="O3630" s="0" t="str">
        <f aca="false">IF(ISBLANK(A3630),"",SUMIF($A$3:$A3630,O$2,$B$3:$B3630))</f>
        <v/>
      </c>
      <c r="P3630" s="0" t="str">
        <f aca="false">IF(ISBLANK(A3630),"",SUMIF($A$3:$A3630,P$2,$B$3:$B3630))</f>
        <v/>
      </c>
      <c r="Q3630" s="0" t="str">
        <f aca="false">IF(ISBLANK(A3630),"",SUMIF($A$3:$A3630,Q$2,$B$3:$B3630))</f>
        <v/>
      </c>
      <c r="R3630" s="0" t="str">
        <f aca="false">IF(ISBLANK(A3630),"",SUMIF($A$3:$A3630,R$2,$B$3:$B3630))</f>
        <v/>
      </c>
      <c r="T3630" s="9" t="str">
        <f aca="false">IF(ISBLANK(A3630),"",IF($A3630=T$2,$C3630,T3629))</f>
        <v/>
      </c>
      <c r="U3630" s="9" t="str">
        <f aca="false">IF(ISBLANK(A3630),"",IF($A3630=U$2,$C3630,U3629))</f>
        <v/>
      </c>
      <c r="V3630" s="9" t="str">
        <f aca="false">IF(ISBLANK(A3630),"",IF($A3630=V$2,$C3630,V3629))</f>
        <v/>
      </c>
      <c r="W3630" s="9" t="str">
        <f aca="false">IF(ISBLANK(A3630),"",IF($A3630=W$2,$C3630,W3629))</f>
        <v/>
      </c>
    </row>
    <row r="3631" customFormat="false" ht="14.1" hidden="false" customHeight="false" outlineLevel="0" collapsed="false">
      <c r="H3631" s="8" t="n">
        <f aca="false">IF(ISBLANK(D3631),,LEFT(D3631,LEN(D3631)-6)*1)</f>
        <v>0</v>
      </c>
      <c r="I3631" s="9" t="str">
        <f aca="false">IF(ISBLANK(A3631),"",-B3631*C3631)</f>
        <v/>
      </c>
      <c r="J3631" s="9" t="str">
        <f aca="false">IF(ISBLANK(A3631),"",-SUM(I$3:I3631))</f>
        <v/>
      </c>
      <c r="K3631" s="9" t="str">
        <f aca="false">IF(ISBLANK(A3631),"",SUMPRODUCT(O3631:R3631,T3631:W3631)-J3631)</f>
        <v/>
      </c>
      <c r="L3631" s="5" t="str">
        <f aca="false">IF(ISBLANK(A3631),"",K3631/$M$1)</f>
        <v/>
      </c>
      <c r="M3631" s="5" t="str">
        <f aca="false">IF(ISBLANK(A3631),"",K3631/($M$1+SUM(K$3:K3630)))</f>
        <v/>
      </c>
      <c r="N3631" s="0" t="str">
        <f aca="false">IF(ISBLANK(A3631),"",IF(H3632=0,NETWORKDAYS($H$3,H3631,holiday!$B$2:$B$10),IF(DAY(H3631)&lt;DAY(H3632),NETWORKDAYS($H$3,H3631,holiday!$B$2:$B$10),0)))</f>
        <v/>
      </c>
      <c r="O3631" s="0" t="str">
        <f aca="false">IF(ISBLANK(A3631),"",SUMIF($A$3:$A3631,O$2,$B$3:$B3631))</f>
        <v/>
      </c>
      <c r="P3631" s="0" t="str">
        <f aca="false">IF(ISBLANK(A3631),"",SUMIF($A$3:$A3631,P$2,$B$3:$B3631))</f>
        <v/>
      </c>
      <c r="Q3631" s="0" t="str">
        <f aca="false">IF(ISBLANK(A3631),"",SUMIF($A$3:$A3631,Q$2,$B$3:$B3631))</f>
        <v/>
      </c>
      <c r="R3631" s="0" t="str">
        <f aca="false">IF(ISBLANK(A3631),"",SUMIF($A$3:$A3631,R$2,$B$3:$B3631))</f>
        <v/>
      </c>
      <c r="T3631" s="9" t="str">
        <f aca="false">IF(ISBLANK(A3631),"",IF($A3631=T$2,$C3631,T3630))</f>
        <v/>
      </c>
      <c r="U3631" s="9" t="str">
        <f aca="false">IF(ISBLANK(A3631),"",IF($A3631=U$2,$C3631,U3630))</f>
        <v/>
      </c>
      <c r="V3631" s="9" t="str">
        <f aca="false">IF(ISBLANK(A3631),"",IF($A3631=V$2,$C3631,V3630))</f>
        <v/>
      </c>
      <c r="W3631" s="9" t="str">
        <f aca="false">IF(ISBLANK(A3631),"",IF($A3631=W$2,$C3631,W3630))</f>
        <v/>
      </c>
    </row>
    <row r="3632" customFormat="false" ht="14.1" hidden="false" customHeight="false" outlineLevel="0" collapsed="false">
      <c r="H3632" s="8" t="n">
        <f aca="false">IF(ISBLANK(D3632),,LEFT(D3632,LEN(D3632)-6)*1)</f>
        <v>0</v>
      </c>
      <c r="I3632" s="9" t="str">
        <f aca="false">IF(ISBLANK(A3632),"",-B3632*C3632)</f>
        <v/>
      </c>
      <c r="J3632" s="9" t="str">
        <f aca="false">IF(ISBLANK(A3632),"",-SUM(I$3:I3632))</f>
        <v/>
      </c>
      <c r="K3632" s="9" t="str">
        <f aca="false">IF(ISBLANK(A3632),"",SUMPRODUCT(O3632:R3632,T3632:W3632)-J3632)</f>
        <v/>
      </c>
      <c r="L3632" s="5" t="str">
        <f aca="false">IF(ISBLANK(A3632),"",K3632/$M$1)</f>
        <v/>
      </c>
      <c r="M3632" s="5" t="str">
        <f aca="false">IF(ISBLANK(A3632),"",K3632/($M$1+SUM(K$3:K3631)))</f>
        <v/>
      </c>
      <c r="N3632" s="0" t="str">
        <f aca="false">IF(ISBLANK(A3632),"",IF(H3633=0,NETWORKDAYS($H$3,H3632,holiday!$B$2:$B$10),IF(DAY(H3632)&lt;DAY(H3633),NETWORKDAYS($H$3,H3632,holiday!$B$2:$B$10),0)))</f>
        <v/>
      </c>
      <c r="O3632" s="0" t="str">
        <f aca="false">IF(ISBLANK(A3632),"",SUMIF($A$3:$A3632,O$2,$B$3:$B3632))</f>
        <v/>
      </c>
      <c r="P3632" s="0" t="str">
        <f aca="false">IF(ISBLANK(A3632),"",SUMIF($A$3:$A3632,P$2,$B$3:$B3632))</f>
        <v/>
      </c>
      <c r="Q3632" s="0" t="str">
        <f aca="false">IF(ISBLANK(A3632),"",SUMIF($A$3:$A3632,Q$2,$B$3:$B3632))</f>
        <v/>
      </c>
      <c r="R3632" s="0" t="str">
        <f aca="false">IF(ISBLANK(A3632),"",SUMIF($A$3:$A3632,R$2,$B$3:$B3632))</f>
        <v/>
      </c>
      <c r="T3632" s="9" t="str">
        <f aca="false">IF(ISBLANK(A3632),"",IF($A3632=T$2,$C3632,T3631))</f>
        <v/>
      </c>
      <c r="U3632" s="9" t="str">
        <f aca="false">IF(ISBLANK(A3632),"",IF($A3632=U$2,$C3632,U3631))</f>
        <v/>
      </c>
      <c r="V3632" s="9" t="str">
        <f aca="false">IF(ISBLANK(A3632),"",IF($A3632=V$2,$C3632,V3631))</f>
        <v/>
      </c>
      <c r="W3632" s="9" t="str">
        <f aca="false">IF(ISBLANK(A3632),"",IF($A3632=W$2,$C3632,W3631))</f>
        <v/>
      </c>
    </row>
    <row r="3633" customFormat="false" ht="14.1" hidden="false" customHeight="false" outlineLevel="0" collapsed="false">
      <c r="H3633" s="8" t="n">
        <f aca="false">IF(ISBLANK(D3633),,LEFT(D3633,LEN(D3633)-6)*1)</f>
        <v>0</v>
      </c>
      <c r="I3633" s="9" t="str">
        <f aca="false">IF(ISBLANK(A3633),"",-B3633*C3633)</f>
        <v/>
      </c>
      <c r="J3633" s="9" t="str">
        <f aca="false">IF(ISBLANK(A3633),"",-SUM(I$3:I3633))</f>
        <v/>
      </c>
      <c r="K3633" s="9" t="str">
        <f aca="false">IF(ISBLANK(A3633),"",SUMPRODUCT(O3633:R3633,T3633:W3633)-J3633)</f>
        <v/>
      </c>
      <c r="L3633" s="5" t="str">
        <f aca="false">IF(ISBLANK(A3633),"",K3633/$M$1)</f>
        <v/>
      </c>
      <c r="M3633" s="5" t="str">
        <f aca="false">IF(ISBLANK(A3633),"",K3633/($M$1+SUM(K$3:K3632)))</f>
        <v/>
      </c>
      <c r="N3633" s="0" t="str">
        <f aca="false">IF(ISBLANK(A3633),"",IF(H3634=0,NETWORKDAYS($H$3,H3633,holiday!$B$2:$B$10),IF(DAY(H3633)&lt;DAY(H3634),NETWORKDAYS($H$3,H3633,holiday!$B$2:$B$10),0)))</f>
        <v/>
      </c>
      <c r="O3633" s="0" t="str">
        <f aca="false">IF(ISBLANK(A3633),"",SUMIF($A$3:$A3633,O$2,$B$3:$B3633))</f>
        <v/>
      </c>
      <c r="P3633" s="0" t="str">
        <f aca="false">IF(ISBLANK(A3633),"",SUMIF($A$3:$A3633,P$2,$B$3:$B3633))</f>
        <v/>
      </c>
      <c r="Q3633" s="0" t="str">
        <f aca="false">IF(ISBLANK(A3633),"",SUMIF($A$3:$A3633,Q$2,$B$3:$B3633))</f>
        <v/>
      </c>
      <c r="R3633" s="0" t="str">
        <f aca="false">IF(ISBLANK(A3633),"",SUMIF($A$3:$A3633,R$2,$B$3:$B3633))</f>
        <v/>
      </c>
      <c r="T3633" s="9" t="str">
        <f aca="false">IF(ISBLANK(A3633),"",IF($A3633=T$2,$C3633,T3632))</f>
        <v/>
      </c>
      <c r="U3633" s="9" t="str">
        <f aca="false">IF(ISBLANK(A3633),"",IF($A3633=U$2,$C3633,U3632))</f>
        <v/>
      </c>
      <c r="V3633" s="9" t="str">
        <f aca="false">IF(ISBLANK(A3633),"",IF($A3633=V$2,$C3633,V3632))</f>
        <v/>
      </c>
      <c r="W3633" s="9" t="str">
        <f aca="false">IF(ISBLANK(A3633),"",IF($A3633=W$2,$C3633,W3632))</f>
        <v/>
      </c>
    </row>
    <row r="3634" customFormat="false" ht="14.1" hidden="false" customHeight="false" outlineLevel="0" collapsed="false">
      <c r="H3634" s="8" t="n">
        <f aca="false">IF(ISBLANK(D3634),,LEFT(D3634,LEN(D3634)-6)*1)</f>
        <v>0</v>
      </c>
      <c r="I3634" s="9" t="str">
        <f aca="false">IF(ISBLANK(A3634),"",-B3634*C3634)</f>
        <v/>
      </c>
      <c r="J3634" s="9" t="str">
        <f aca="false">IF(ISBLANK(A3634),"",-SUM(I$3:I3634))</f>
        <v/>
      </c>
      <c r="K3634" s="9" t="str">
        <f aca="false">IF(ISBLANK(A3634),"",SUMPRODUCT(O3634:R3634,T3634:W3634)-J3634)</f>
        <v/>
      </c>
      <c r="L3634" s="5" t="str">
        <f aca="false">IF(ISBLANK(A3634),"",K3634/$M$1)</f>
        <v/>
      </c>
      <c r="M3634" s="5" t="str">
        <f aca="false">IF(ISBLANK(A3634),"",K3634/($M$1+SUM(K$3:K3633)))</f>
        <v/>
      </c>
      <c r="N3634" s="0" t="str">
        <f aca="false">IF(ISBLANK(A3634),"",IF(H3635=0,NETWORKDAYS($H$3,H3634,holiday!$B$2:$B$10),IF(DAY(H3634)&lt;DAY(H3635),NETWORKDAYS($H$3,H3634,holiday!$B$2:$B$10),0)))</f>
        <v/>
      </c>
      <c r="O3634" s="0" t="str">
        <f aca="false">IF(ISBLANK(A3634),"",SUMIF($A$3:$A3634,O$2,$B$3:$B3634))</f>
        <v/>
      </c>
      <c r="P3634" s="0" t="str">
        <f aca="false">IF(ISBLANK(A3634),"",SUMIF($A$3:$A3634,P$2,$B$3:$B3634))</f>
        <v/>
      </c>
      <c r="Q3634" s="0" t="str">
        <f aca="false">IF(ISBLANK(A3634),"",SUMIF($A$3:$A3634,Q$2,$B$3:$B3634))</f>
        <v/>
      </c>
      <c r="R3634" s="0" t="str">
        <f aca="false">IF(ISBLANK(A3634),"",SUMIF($A$3:$A3634,R$2,$B$3:$B3634))</f>
        <v/>
      </c>
      <c r="T3634" s="9" t="str">
        <f aca="false">IF(ISBLANK(A3634),"",IF($A3634=T$2,$C3634,T3633))</f>
        <v/>
      </c>
      <c r="U3634" s="9" t="str">
        <f aca="false">IF(ISBLANK(A3634),"",IF($A3634=U$2,$C3634,U3633))</f>
        <v/>
      </c>
      <c r="V3634" s="9" t="str">
        <f aca="false">IF(ISBLANK(A3634),"",IF($A3634=V$2,$C3634,V3633))</f>
        <v/>
      </c>
      <c r="W3634" s="9" t="str">
        <f aca="false">IF(ISBLANK(A3634),"",IF($A3634=W$2,$C3634,W3633))</f>
        <v/>
      </c>
    </row>
    <row r="3635" customFormat="false" ht="14.1" hidden="false" customHeight="false" outlineLevel="0" collapsed="false">
      <c r="H3635" s="8" t="n">
        <f aca="false">IF(ISBLANK(D3635),,LEFT(D3635,LEN(D3635)-6)*1)</f>
        <v>0</v>
      </c>
      <c r="I3635" s="9" t="str">
        <f aca="false">IF(ISBLANK(A3635),"",-B3635*C3635)</f>
        <v/>
      </c>
      <c r="J3635" s="9" t="str">
        <f aca="false">IF(ISBLANK(A3635),"",-SUM(I$3:I3635))</f>
        <v/>
      </c>
      <c r="K3635" s="9" t="str">
        <f aca="false">IF(ISBLANK(A3635),"",SUMPRODUCT(O3635:R3635,T3635:W3635)-J3635)</f>
        <v/>
      </c>
      <c r="L3635" s="5" t="str">
        <f aca="false">IF(ISBLANK(A3635),"",K3635/$M$1)</f>
        <v/>
      </c>
      <c r="M3635" s="5" t="str">
        <f aca="false">IF(ISBLANK(A3635),"",K3635/($M$1+SUM(K$3:K3634)))</f>
        <v/>
      </c>
      <c r="N3635" s="0" t="str">
        <f aca="false">IF(ISBLANK(A3635),"",IF(H3636=0,NETWORKDAYS($H$3,H3635,holiday!$B$2:$B$10),IF(DAY(H3635)&lt;DAY(H3636),NETWORKDAYS($H$3,H3635,holiday!$B$2:$B$10),0)))</f>
        <v/>
      </c>
      <c r="O3635" s="0" t="str">
        <f aca="false">IF(ISBLANK(A3635),"",SUMIF($A$3:$A3635,O$2,$B$3:$B3635))</f>
        <v/>
      </c>
      <c r="P3635" s="0" t="str">
        <f aca="false">IF(ISBLANK(A3635),"",SUMIF($A$3:$A3635,P$2,$B$3:$B3635))</f>
        <v/>
      </c>
      <c r="Q3635" s="0" t="str">
        <f aca="false">IF(ISBLANK(A3635),"",SUMIF($A$3:$A3635,Q$2,$B$3:$B3635))</f>
        <v/>
      </c>
      <c r="R3635" s="0" t="str">
        <f aca="false">IF(ISBLANK(A3635),"",SUMIF($A$3:$A3635,R$2,$B$3:$B3635))</f>
        <v/>
      </c>
      <c r="T3635" s="9" t="str">
        <f aca="false">IF(ISBLANK(A3635),"",IF($A3635=T$2,$C3635,T3634))</f>
        <v/>
      </c>
      <c r="U3635" s="9" t="str">
        <f aca="false">IF(ISBLANK(A3635),"",IF($A3635=U$2,$C3635,U3634))</f>
        <v/>
      </c>
      <c r="V3635" s="9" t="str">
        <f aca="false">IF(ISBLANK(A3635),"",IF($A3635=V$2,$C3635,V3634))</f>
        <v/>
      </c>
      <c r="W3635" s="9" t="str">
        <f aca="false">IF(ISBLANK(A3635),"",IF($A3635=W$2,$C3635,W3634))</f>
        <v/>
      </c>
    </row>
    <row r="3636" customFormat="false" ht="14.1" hidden="false" customHeight="false" outlineLevel="0" collapsed="false">
      <c r="H3636" s="8" t="n">
        <f aca="false">IF(ISBLANK(D3636),,LEFT(D3636,LEN(D3636)-6)*1)</f>
        <v>0</v>
      </c>
      <c r="I3636" s="9" t="str">
        <f aca="false">IF(ISBLANK(A3636),"",-B3636*C3636)</f>
        <v/>
      </c>
      <c r="J3636" s="9" t="str">
        <f aca="false">IF(ISBLANK(A3636),"",-SUM(I$3:I3636))</f>
        <v/>
      </c>
      <c r="K3636" s="9" t="str">
        <f aca="false">IF(ISBLANK(A3636),"",SUMPRODUCT(O3636:R3636,T3636:W3636)-J3636)</f>
        <v/>
      </c>
      <c r="L3636" s="5" t="str">
        <f aca="false">IF(ISBLANK(A3636),"",K3636/$M$1)</f>
        <v/>
      </c>
      <c r="M3636" s="5" t="str">
        <f aca="false">IF(ISBLANK(A3636),"",K3636/($M$1+SUM(K$3:K3635)))</f>
        <v/>
      </c>
      <c r="N3636" s="0" t="str">
        <f aca="false">IF(ISBLANK(A3636),"",IF(H3637=0,NETWORKDAYS($H$3,H3636,holiday!$B$2:$B$10),IF(DAY(H3636)&lt;DAY(H3637),NETWORKDAYS($H$3,H3636,holiday!$B$2:$B$10),0)))</f>
        <v/>
      </c>
      <c r="O3636" s="0" t="str">
        <f aca="false">IF(ISBLANK(A3636),"",SUMIF($A$3:$A3636,O$2,$B$3:$B3636))</f>
        <v/>
      </c>
      <c r="P3636" s="0" t="str">
        <f aca="false">IF(ISBLANK(A3636),"",SUMIF($A$3:$A3636,P$2,$B$3:$B3636))</f>
        <v/>
      </c>
      <c r="Q3636" s="0" t="str">
        <f aca="false">IF(ISBLANK(A3636),"",SUMIF($A$3:$A3636,Q$2,$B$3:$B3636))</f>
        <v/>
      </c>
      <c r="R3636" s="0" t="str">
        <f aca="false">IF(ISBLANK(A3636),"",SUMIF($A$3:$A3636,R$2,$B$3:$B3636))</f>
        <v/>
      </c>
      <c r="T3636" s="9" t="str">
        <f aca="false">IF(ISBLANK(A3636),"",IF($A3636=T$2,$C3636,T3635))</f>
        <v/>
      </c>
      <c r="U3636" s="9" t="str">
        <f aca="false">IF(ISBLANK(A3636),"",IF($A3636=U$2,$C3636,U3635))</f>
        <v/>
      </c>
      <c r="V3636" s="9" t="str">
        <f aca="false">IF(ISBLANK(A3636),"",IF($A3636=V$2,$C3636,V3635))</f>
        <v/>
      </c>
      <c r="W3636" s="9" t="str">
        <f aca="false">IF(ISBLANK(A3636),"",IF($A3636=W$2,$C3636,W3635))</f>
        <v/>
      </c>
    </row>
    <row r="3637" customFormat="false" ht="14.1" hidden="false" customHeight="false" outlineLevel="0" collapsed="false">
      <c r="H3637" s="8" t="n">
        <f aca="false">IF(ISBLANK(D3637),,LEFT(D3637,LEN(D3637)-6)*1)</f>
        <v>0</v>
      </c>
      <c r="I3637" s="9" t="str">
        <f aca="false">IF(ISBLANK(A3637),"",-B3637*C3637)</f>
        <v/>
      </c>
      <c r="J3637" s="9" t="str">
        <f aca="false">IF(ISBLANK(A3637),"",-SUM(I$3:I3637))</f>
        <v/>
      </c>
      <c r="K3637" s="9" t="str">
        <f aca="false">IF(ISBLANK(A3637),"",SUMPRODUCT(O3637:R3637,T3637:W3637)-J3637)</f>
        <v/>
      </c>
      <c r="L3637" s="5" t="str">
        <f aca="false">IF(ISBLANK(A3637),"",K3637/$M$1)</f>
        <v/>
      </c>
      <c r="M3637" s="5" t="str">
        <f aca="false">IF(ISBLANK(A3637),"",K3637/($M$1+SUM(K$3:K3636)))</f>
        <v/>
      </c>
      <c r="N3637" s="0" t="str">
        <f aca="false">IF(ISBLANK(A3637),"",IF(H3638=0,NETWORKDAYS($H$3,H3637,holiday!$B$2:$B$10),IF(DAY(H3637)&lt;DAY(H3638),NETWORKDAYS($H$3,H3637,holiday!$B$2:$B$10),0)))</f>
        <v/>
      </c>
      <c r="O3637" s="0" t="str">
        <f aca="false">IF(ISBLANK(A3637),"",SUMIF($A$3:$A3637,O$2,$B$3:$B3637))</f>
        <v/>
      </c>
      <c r="P3637" s="0" t="str">
        <f aca="false">IF(ISBLANK(A3637),"",SUMIF($A$3:$A3637,P$2,$B$3:$B3637))</f>
        <v/>
      </c>
      <c r="Q3637" s="0" t="str">
        <f aca="false">IF(ISBLANK(A3637),"",SUMIF($A$3:$A3637,Q$2,$B$3:$B3637))</f>
        <v/>
      </c>
      <c r="R3637" s="0" t="str">
        <f aca="false">IF(ISBLANK(A3637),"",SUMIF($A$3:$A3637,R$2,$B$3:$B3637))</f>
        <v/>
      </c>
      <c r="T3637" s="9" t="str">
        <f aca="false">IF(ISBLANK(A3637),"",IF($A3637=T$2,$C3637,T3636))</f>
        <v/>
      </c>
      <c r="U3637" s="9" t="str">
        <f aca="false">IF(ISBLANK(A3637),"",IF($A3637=U$2,$C3637,U3636))</f>
        <v/>
      </c>
      <c r="V3637" s="9" t="str">
        <f aca="false">IF(ISBLANK(A3637),"",IF($A3637=V$2,$C3637,V3636))</f>
        <v/>
      </c>
      <c r="W3637" s="9" t="str">
        <f aca="false">IF(ISBLANK(A3637),"",IF($A3637=W$2,$C3637,W3636))</f>
        <v/>
      </c>
    </row>
    <row r="3638" customFormat="false" ht="14.1" hidden="false" customHeight="false" outlineLevel="0" collapsed="false">
      <c r="H3638" s="8" t="n">
        <f aca="false">IF(ISBLANK(D3638),,LEFT(D3638,LEN(D3638)-6)*1)</f>
        <v>0</v>
      </c>
      <c r="I3638" s="9" t="str">
        <f aca="false">IF(ISBLANK(A3638),"",-B3638*C3638)</f>
        <v/>
      </c>
      <c r="J3638" s="9" t="str">
        <f aca="false">IF(ISBLANK(A3638),"",-SUM(I$3:I3638))</f>
        <v/>
      </c>
      <c r="K3638" s="9" t="str">
        <f aca="false">IF(ISBLANK(A3638),"",SUMPRODUCT(O3638:R3638,T3638:W3638)-J3638)</f>
        <v/>
      </c>
      <c r="L3638" s="5" t="str">
        <f aca="false">IF(ISBLANK(A3638),"",K3638/$M$1)</f>
        <v/>
      </c>
      <c r="M3638" s="5" t="str">
        <f aca="false">IF(ISBLANK(A3638),"",K3638/($M$1+SUM(K$3:K3637)))</f>
        <v/>
      </c>
      <c r="N3638" s="0" t="str">
        <f aca="false">IF(ISBLANK(A3638),"",IF(H3639=0,NETWORKDAYS($H$3,H3638,holiday!$B$2:$B$10),IF(DAY(H3638)&lt;DAY(H3639),NETWORKDAYS($H$3,H3638,holiday!$B$2:$B$10),0)))</f>
        <v/>
      </c>
      <c r="O3638" s="0" t="str">
        <f aca="false">IF(ISBLANK(A3638),"",SUMIF($A$3:$A3638,O$2,$B$3:$B3638))</f>
        <v/>
      </c>
      <c r="P3638" s="0" t="str">
        <f aca="false">IF(ISBLANK(A3638),"",SUMIF($A$3:$A3638,P$2,$B$3:$B3638))</f>
        <v/>
      </c>
      <c r="Q3638" s="0" t="str">
        <f aca="false">IF(ISBLANK(A3638),"",SUMIF($A$3:$A3638,Q$2,$B$3:$B3638))</f>
        <v/>
      </c>
      <c r="R3638" s="0" t="str">
        <f aca="false">IF(ISBLANK(A3638),"",SUMIF($A$3:$A3638,R$2,$B$3:$B3638))</f>
        <v/>
      </c>
      <c r="T3638" s="9" t="str">
        <f aca="false">IF(ISBLANK(A3638),"",IF($A3638=T$2,$C3638,T3637))</f>
        <v/>
      </c>
      <c r="U3638" s="9" t="str">
        <f aca="false">IF(ISBLANK(A3638),"",IF($A3638=U$2,$C3638,U3637))</f>
        <v/>
      </c>
      <c r="V3638" s="9" t="str">
        <f aca="false">IF(ISBLANK(A3638),"",IF($A3638=V$2,$C3638,V3637))</f>
        <v/>
      </c>
      <c r="W3638" s="9" t="str">
        <f aca="false">IF(ISBLANK(A3638),"",IF($A3638=W$2,$C3638,W3637))</f>
        <v/>
      </c>
    </row>
    <row r="3639" customFormat="false" ht="14.1" hidden="false" customHeight="false" outlineLevel="0" collapsed="false">
      <c r="H3639" s="8" t="n">
        <f aca="false">IF(ISBLANK(D3639),,LEFT(D3639,LEN(D3639)-6)*1)</f>
        <v>0</v>
      </c>
      <c r="I3639" s="9" t="str">
        <f aca="false">IF(ISBLANK(A3639),"",-B3639*C3639)</f>
        <v/>
      </c>
      <c r="J3639" s="9" t="str">
        <f aca="false">IF(ISBLANK(A3639),"",-SUM(I$3:I3639))</f>
        <v/>
      </c>
      <c r="K3639" s="9" t="str">
        <f aca="false">IF(ISBLANK(A3639),"",SUMPRODUCT(O3639:R3639,T3639:W3639)-J3639)</f>
        <v/>
      </c>
      <c r="L3639" s="5" t="str">
        <f aca="false">IF(ISBLANK(A3639),"",K3639/$M$1)</f>
        <v/>
      </c>
      <c r="M3639" s="5" t="str">
        <f aca="false">IF(ISBLANK(A3639),"",K3639/($M$1+SUM(K$3:K3638)))</f>
        <v/>
      </c>
      <c r="N3639" s="0" t="str">
        <f aca="false">IF(ISBLANK(A3639),"",IF(H3640=0,NETWORKDAYS($H$3,H3639,holiday!$B$2:$B$10),IF(DAY(H3639)&lt;DAY(H3640),NETWORKDAYS($H$3,H3639,holiday!$B$2:$B$10),0)))</f>
        <v/>
      </c>
      <c r="O3639" s="0" t="str">
        <f aca="false">IF(ISBLANK(A3639),"",SUMIF($A$3:$A3639,O$2,$B$3:$B3639))</f>
        <v/>
      </c>
      <c r="P3639" s="0" t="str">
        <f aca="false">IF(ISBLANK(A3639),"",SUMIF($A$3:$A3639,P$2,$B$3:$B3639))</f>
        <v/>
      </c>
      <c r="Q3639" s="0" t="str">
        <f aca="false">IF(ISBLANK(A3639),"",SUMIF($A$3:$A3639,Q$2,$B$3:$B3639))</f>
        <v/>
      </c>
      <c r="R3639" s="0" t="str">
        <f aca="false">IF(ISBLANK(A3639),"",SUMIF($A$3:$A3639,R$2,$B$3:$B3639))</f>
        <v/>
      </c>
      <c r="T3639" s="9" t="str">
        <f aca="false">IF(ISBLANK(A3639),"",IF($A3639=T$2,$C3639,T3638))</f>
        <v/>
      </c>
      <c r="U3639" s="9" t="str">
        <f aca="false">IF(ISBLANK(A3639),"",IF($A3639=U$2,$C3639,U3638))</f>
        <v/>
      </c>
      <c r="V3639" s="9" t="str">
        <f aca="false">IF(ISBLANK(A3639),"",IF($A3639=V$2,$C3639,V3638))</f>
        <v/>
      </c>
      <c r="W3639" s="9" t="str">
        <f aca="false">IF(ISBLANK(A3639),"",IF($A3639=W$2,$C3639,W3638))</f>
        <v/>
      </c>
    </row>
    <row r="3640" customFormat="false" ht="14.1" hidden="false" customHeight="false" outlineLevel="0" collapsed="false">
      <c r="H3640" s="8" t="n">
        <f aca="false">IF(ISBLANK(D3640),,LEFT(D3640,LEN(D3640)-6)*1)</f>
        <v>0</v>
      </c>
      <c r="I3640" s="9" t="str">
        <f aca="false">IF(ISBLANK(A3640),"",-B3640*C3640)</f>
        <v/>
      </c>
      <c r="J3640" s="9" t="str">
        <f aca="false">IF(ISBLANK(A3640),"",-SUM(I$3:I3640))</f>
        <v/>
      </c>
      <c r="K3640" s="9" t="str">
        <f aca="false">IF(ISBLANK(A3640),"",SUMPRODUCT(O3640:R3640,T3640:W3640)-J3640)</f>
        <v/>
      </c>
      <c r="L3640" s="5" t="str">
        <f aca="false">IF(ISBLANK(A3640),"",K3640/$M$1)</f>
        <v/>
      </c>
      <c r="M3640" s="5" t="str">
        <f aca="false">IF(ISBLANK(A3640),"",K3640/($M$1+SUM(K$3:K3639)))</f>
        <v/>
      </c>
      <c r="N3640" s="0" t="str">
        <f aca="false">IF(ISBLANK(A3640),"",IF(H3641=0,NETWORKDAYS($H$3,H3640,holiday!$B$2:$B$10),IF(DAY(H3640)&lt;DAY(H3641),NETWORKDAYS($H$3,H3640,holiday!$B$2:$B$10),0)))</f>
        <v/>
      </c>
      <c r="O3640" s="0" t="str">
        <f aca="false">IF(ISBLANK(A3640),"",SUMIF($A$3:$A3640,O$2,$B$3:$B3640))</f>
        <v/>
      </c>
      <c r="P3640" s="0" t="str">
        <f aca="false">IF(ISBLANK(A3640),"",SUMIF($A$3:$A3640,P$2,$B$3:$B3640))</f>
        <v/>
      </c>
      <c r="Q3640" s="0" t="str">
        <f aca="false">IF(ISBLANK(A3640),"",SUMIF($A$3:$A3640,Q$2,$B$3:$B3640))</f>
        <v/>
      </c>
      <c r="R3640" s="0" t="str">
        <f aca="false">IF(ISBLANK(A3640),"",SUMIF($A$3:$A3640,R$2,$B$3:$B3640))</f>
        <v/>
      </c>
      <c r="T3640" s="9" t="str">
        <f aca="false">IF(ISBLANK(A3640),"",IF($A3640=T$2,$C3640,T3639))</f>
        <v/>
      </c>
      <c r="U3640" s="9" t="str">
        <f aca="false">IF(ISBLANK(A3640),"",IF($A3640=U$2,$C3640,U3639))</f>
        <v/>
      </c>
      <c r="V3640" s="9" t="str">
        <f aca="false">IF(ISBLANK(A3640),"",IF($A3640=V$2,$C3640,V3639))</f>
        <v/>
      </c>
      <c r="W3640" s="9" t="str">
        <f aca="false">IF(ISBLANK(A3640),"",IF($A3640=W$2,$C3640,W3639))</f>
        <v/>
      </c>
    </row>
    <row r="3641" customFormat="false" ht="14.1" hidden="false" customHeight="false" outlineLevel="0" collapsed="false">
      <c r="H3641" s="8" t="n">
        <f aca="false">IF(ISBLANK(D3641),,LEFT(D3641,LEN(D3641)-6)*1)</f>
        <v>0</v>
      </c>
      <c r="I3641" s="9" t="str">
        <f aca="false">IF(ISBLANK(A3641),"",-B3641*C3641)</f>
        <v/>
      </c>
      <c r="J3641" s="9" t="str">
        <f aca="false">IF(ISBLANK(A3641),"",-SUM(I$3:I3641))</f>
        <v/>
      </c>
      <c r="K3641" s="9" t="str">
        <f aca="false">IF(ISBLANK(A3641),"",SUMPRODUCT(O3641:R3641,T3641:W3641)-J3641)</f>
        <v/>
      </c>
      <c r="L3641" s="5" t="str">
        <f aca="false">IF(ISBLANK(A3641),"",K3641/$M$1)</f>
        <v/>
      </c>
      <c r="M3641" s="5" t="str">
        <f aca="false">IF(ISBLANK(A3641),"",K3641/($M$1+SUM(K$3:K3640)))</f>
        <v/>
      </c>
      <c r="N3641" s="0" t="str">
        <f aca="false">IF(ISBLANK(A3641),"",IF(H3642=0,NETWORKDAYS($H$3,H3641,holiday!$B$2:$B$10),IF(DAY(H3641)&lt;DAY(H3642),NETWORKDAYS($H$3,H3641,holiday!$B$2:$B$10),0)))</f>
        <v/>
      </c>
      <c r="O3641" s="0" t="str">
        <f aca="false">IF(ISBLANK(A3641),"",SUMIF($A$3:$A3641,O$2,$B$3:$B3641))</f>
        <v/>
      </c>
      <c r="P3641" s="0" t="str">
        <f aca="false">IF(ISBLANK(A3641),"",SUMIF($A$3:$A3641,P$2,$B$3:$B3641))</f>
        <v/>
      </c>
      <c r="Q3641" s="0" t="str">
        <f aca="false">IF(ISBLANK(A3641),"",SUMIF($A$3:$A3641,Q$2,$B$3:$B3641))</f>
        <v/>
      </c>
      <c r="R3641" s="0" t="str">
        <f aca="false">IF(ISBLANK(A3641),"",SUMIF($A$3:$A3641,R$2,$B$3:$B3641))</f>
        <v/>
      </c>
      <c r="T3641" s="9" t="str">
        <f aca="false">IF(ISBLANK(A3641),"",IF($A3641=T$2,$C3641,T3640))</f>
        <v/>
      </c>
      <c r="U3641" s="9" t="str">
        <f aca="false">IF(ISBLANK(A3641),"",IF($A3641=U$2,$C3641,U3640))</f>
        <v/>
      </c>
      <c r="V3641" s="9" t="str">
        <f aca="false">IF(ISBLANK(A3641),"",IF($A3641=V$2,$C3641,V3640))</f>
        <v/>
      </c>
      <c r="W3641" s="9" t="str">
        <f aca="false">IF(ISBLANK(A3641),"",IF($A3641=W$2,$C3641,W3640))</f>
        <v/>
      </c>
    </row>
    <row r="3642" customFormat="false" ht="14.1" hidden="false" customHeight="false" outlineLevel="0" collapsed="false">
      <c r="H3642" s="8" t="n">
        <f aca="false">IF(ISBLANK(D3642),,LEFT(D3642,LEN(D3642)-6)*1)</f>
        <v>0</v>
      </c>
      <c r="I3642" s="9" t="str">
        <f aca="false">IF(ISBLANK(A3642),"",-B3642*C3642)</f>
        <v/>
      </c>
      <c r="J3642" s="9" t="str">
        <f aca="false">IF(ISBLANK(A3642),"",-SUM(I$3:I3642))</f>
        <v/>
      </c>
      <c r="K3642" s="9" t="str">
        <f aca="false">IF(ISBLANK(A3642),"",SUMPRODUCT(O3642:R3642,T3642:W3642)-J3642)</f>
        <v/>
      </c>
      <c r="L3642" s="5" t="str">
        <f aca="false">IF(ISBLANK(A3642),"",K3642/$M$1)</f>
        <v/>
      </c>
      <c r="M3642" s="5" t="str">
        <f aca="false">IF(ISBLANK(A3642),"",K3642/($M$1+SUM(K$3:K3641)))</f>
        <v/>
      </c>
      <c r="N3642" s="0" t="str">
        <f aca="false">IF(ISBLANK(A3642),"",IF(H3643=0,NETWORKDAYS($H$3,H3642,holiday!$B$2:$B$10),IF(DAY(H3642)&lt;DAY(H3643),NETWORKDAYS($H$3,H3642,holiday!$B$2:$B$10),0)))</f>
        <v/>
      </c>
      <c r="O3642" s="0" t="str">
        <f aca="false">IF(ISBLANK(A3642),"",SUMIF($A$3:$A3642,O$2,$B$3:$B3642))</f>
        <v/>
      </c>
      <c r="P3642" s="0" t="str">
        <f aca="false">IF(ISBLANK(A3642),"",SUMIF($A$3:$A3642,P$2,$B$3:$B3642))</f>
        <v/>
      </c>
      <c r="Q3642" s="0" t="str">
        <f aca="false">IF(ISBLANK(A3642),"",SUMIF($A$3:$A3642,Q$2,$B$3:$B3642))</f>
        <v/>
      </c>
      <c r="R3642" s="0" t="str">
        <f aca="false">IF(ISBLANK(A3642),"",SUMIF($A$3:$A3642,R$2,$B$3:$B3642))</f>
        <v/>
      </c>
      <c r="T3642" s="9" t="str">
        <f aca="false">IF(ISBLANK(A3642),"",IF($A3642=T$2,$C3642,T3641))</f>
        <v/>
      </c>
      <c r="U3642" s="9" t="str">
        <f aca="false">IF(ISBLANK(A3642),"",IF($A3642=U$2,$C3642,U3641))</f>
        <v/>
      </c>
      <c r="V3642" s="9" t="str">
        <f aca="false">IF(ISBLANK(A3642),"",IF($A3642=V$2,$C3642,V3641))</f>
        <v/>
      </c>
      <c r="W3642" s="9" t="str">
        <f aca="false">IF(ISBLANK(A3642),"",IF($A3642=W$2,$C3642,W3641))</f>
        <v/>
      </c>
    </row>
    <row r="3643" customFormat="false" ht="14.1" hidden="false" customHeight="false" outlineLevel="0" collapsed="false">
      <c r="H3643" s="8" t="n">
        <f aca="false">IF(ISBLANK(D3643),,LEFT(D3643,LEN(D3643)-6)*1)</f>
        <v>0</v>
      </c>
      <c r="I3643" s="9" t="str">
        <f aca="false">IF(ISBLANK(A3643),"",-B3643*C3643)</f>
        <v/>
      </c>
      <c r="J3643" s="9" t="str">
        <f aca="false">IF(ISBLANK(A3643),"",-SUM(I$3:I3643))</f>
        <v/>
      </c>
      <c r="K3643" s="9" t="str">
        <f aca="false">IF(ISBLANK(A3643),"",SUMPRODUCT(O3643:R3643,T3643:W3643)-J3643)</f>
        <v/>
      </c>
      <c r="L3643" s="5" t="str">
        <f aca="false">IF(ISBLANK(A3643),"",K3643/$M$1)</f>
        <v/>
      </c>
      <c r="M3643" s="5" t="str">
        <f aca="false">IF(ISBLANK(A3643),"",K3643/($M$1+SUM(K$3:K3642)))</f>
        <v/>
      </c>
      <c r="N3643" s="0" t="str">
        <f aca="false">IF(ISBLANK(A3643),"",IF(H3644=0,NETWORKDAYS($H$3,H3643,holiday!$B$2:$B$10),IF(DAY(H3643)&lt;DAY(H3644),NETWORKDAYS($H$3,H3643,holiday!$B$2:$B$10),0)))</f>
        <v/>
      </c>
      <c r="O3643" s="0" t="str">
        <f aca="false">IF(ISBLANK(A3643),"",SUMIF($A$3:$A3643,O$2,$B$3:$B3643))</f>
        <v/>
      </c>
      <c r="P3643" s="0" t="str">
        <f aca="false">IF(ISBLANK(A3643),"",SUMIF($A$3:$A3643,P$2,$B$3:$B3643))</f>
        <v/>
      </c>
      <c r="Q3643" s="0" t="str">
        <f aca="false">IF(ISBLANK(A3643),"",SUMIF($A$3:$A3643,Q$2,$B$3:$B3643))</f>
        <v/>
      </c>
      <c r="R3643" s="0" t="str">
        <f aca="false">IF(ISBLANK(A3643),"",SUMIF($A$3:$A3643,R$2,$B$3:$B3643))</f>
        <v/>
      </c>
      <c r="T3643" s="9" t="str">
        <f aca="false">IF(ISBLANK(A3643),"",IF($A3643=T$2,$C3643,T3642))</f>
        <v/>
      </c>
      <c r="U3643" s="9" t="str">
        <f aca="false">IF(ISBLANK(A3643),"",IF($A3643=U$2,$C3643,U3642))</f>
        <v/>
      </c>
      <c r="V3643" s="9" t="str">
        <f aca="false">IF(ISBLANK(A3643),"",IF($A3643=V$2,$C3643,V3642))</f>
        <v/>
      </c>
      <c r="W3643" s="9" t="str">
        <f aca="false">IF(ISBLANK(A3643),"",IF($A3643=W$2,$C3643,W3642))</f>
        <v/>
      </c>
    </row>
    <row r="3644" customFormat="false" ht="14.1" hidden="false" customHeight="false" outlineLevel="0" collapsed="false">
      <c r="H3644" s="8" t="n">
        <f aca="false">IF(ISBLANK(D3644),,LEFT(D3644,LEN(D3644)-6)*1)</f>
        <v>0</v>
      </c>
      <c r="I3644" s="9" t="str">
        <f aca="false">IF(ISBLANK(A3644),"",-B3644*C3644)</f>
        <v/>
      </c>
      <c r="J3644" s="9" t="str">
        <f aca="false">IF(ISBLANK(A3644),"",-SUM(I$3:I3644))</f>
        <v/>
      </c>
      <c r="K3644" s="9" t="str">
        <f aca="false">IF(ISBLANK(A3644),"",SUMPRODUCT(O3644:R3644,T3644:W3644)-J3644)</f>
        <v/>
      </c>
      <c r="L3644" s="5" t="str">
        <f aca="false">IF(ISBLANK(A3644),"",K3644/$M$1)</f>
        <v/>
      </c>
      <c r="M3644" s="5" t="str">
        <f aca="false">IF(ISBLANK(A3644),"",K3644/($M$1+SUM(K$3:K3643)))</f>
        <v/>
      </c>
      <c r="N3644" s="0" t="str">
        <f aca="false">IF(ISBLANK(A3644),"",IF(H3645=0,NETWORKDAYS($H$3,H3644,holiday!$B$2:$B$10),IF(DAY(H3644)&lt;DAY(H3645),NETWORKDAYS($H$3,H3644,holiday!$B$2:$B$10),0)))</f>
        <v/>
      </c>
      <c r="O3644" s="0" t="str">
        <f aca="false">IF(ISBLANK(A3644),"",SUMIF($A$3:$A3644,O$2,$B$3:$B3644))</f>
        <v/>
      </c>
      <c r="P3644" s="0" t="str">
        <f aca="false">IF(ISBLANK(A3644),"",SUMIF($A$3:$A3644,P$2,$B$3:$B3644))</f>
        <v/>
      </c>
      <c r="Q3644" s="0" t="str">
        <f aca="false">IF(ISBLANK(A3644),"",SUMIF($A$3:$A3644,Q$2,$B$3:$B3644))</f>
        <v/>
      </c>
      <c r="R3644" s="0" t="str">
        <f aca="false">IF(ISBLANK(A3644),"",SUMIF($A$3:$A3644,R$2,$B$3:$B3644))</f>
        <v/>
      </c>
      <c r="T3644" s="9" t="str">
        <f aca="false">IF(ISBLANK(A3644),"",IF($A3644=T$2,$C3644,T3643))</f>
        <v/>
      </c>
      <c r="U3644" s="9" t="str">
        <f aca="false">IF(ISBLANK(A3644),"",IF($A3644=U$2,$C3644,U3643))</f>
        <v/>
      </c>
      <c r="V3644" s="9" t="str">
        <f aca="false">IF(ISBLANK(A3644),"",IF($A3644=V$2,$C3644,V3643))</f>
        <v/>
      </c>
      <c r="W3644" s="9" t="str">
        <f aca="false">IF(ISBLANK(A3644),"",IF($A3644=W$2,$C3644,W3643))</f>
        <v/>
      </c>
    </row>
    <row r="3645" customFormat="false" ht="14.1" hidden="false" customHeight="false" outlineLevel="0" collapsed="false">
      <c r="H3645" s="8" t="n">
        <f aca="false">IF(ISBLANK(D3645),,LEFT(D3645,LEN(D3645)-6)*1)</f>
        <v>0</v>
      </c>
      <c r="I3645" s="9" t="str">
        <f aca="false">IF(ISBLANK(A3645),"",-B3645*C3645)</f>
        <v/>
      </c>
      <c r="J3645" s="9" t="str">
        <f aca="false">IF(ISBLANK(A3645),"",-SUM(I$3:I3645))</f>
        <v/>
      </c>
      <c r="K3645" s="9" t="str">
        <f aca="false">IF(ISBLANK(A3645),"",SUMPRODUCT(O3645:R3645,T3645:W3645)-J3645)</f>
        <v/>
      </c>
      <c r="L3645" s="5" t="str">
        <f aca="false">IF(ISBLANK(A3645),"",K3645/$M$1)</f>
        <v/>
      </c>
      <c r="M3645" s="5" t="str">
        <f aca="false">IF(ISBLANK(A3645),"",K3645/($M$1+SUM(K$3:K3644)))</f>
        <v/>
      </c>
      <c r="N3645" s="0" t="str">
        <f aca="false">IF(ISBLANK(A3645),"",IF(H3646=0,NETWORKDAYS($H$3,H3645,holiday!$B$2:$B$10),IF(DAY(H3645)&lt;DAY(H3646),NETWORKDAYS($H$3,H3645,holiday!$B$2:$B$10),0)))</f>
        <v/>
      </c>
      <c r="O3645" s="0" t="str">
        <f aca="false">IF(ISBLANK(A3645),"",SUMIF($A$3:$A3645,O$2,$B$3:$B3645))</f>
        <v/>
      </c>
      <c r="P3645" s="0" t="str">
        <f aca="false">IF(ISBLANK(A3645),"",SUMIF($A$3:$A3645,P$2,$B$3:$B3645))</f>
        <v/>
      </c>
      <c r="Q3645" s="0" t="str">
        <f aca="false">IF(ISBLANK(A3645),"",SUMIF($A$3:$A3645,Q$2,$B$3:$B3645))</f>
        <v/>
      </c>
      <c r="R3645" s="0" t="str">
        <f aca="false">IF(ISBLANK(A3645),"",SUMIF($A$3:$A3645,R$2,$B$3:$B3645))</f>
        <v/>
      </c>
      <c r="T3645" s="9" t="str">
        <f aca="false">IF(ISBLANK(A3645),"",IF($A3645=T$2,$C3645,T3644))</f>
        <v/>
      </c>
      <c r="U3645" s="9" t="str">
        <f aca="false">IF(ISBLANK(A3645),"",IF($A3645=U$2,$C3645,U3644))</f>
        <v/>
      </c>
      <c r="V3645" s="9" t="str">
        <f aca="false">IF(ISBLANK(A3645),"",IF($A3645=V$2,$C3645,V3644))</f>
        <v/>
      </c>
      <c r="W3645" s="9" t="str">
        <f aca="false">IF(ISBLANK(A3645),"",IF($A3645=W$2,$C3645,W3644))</f>
        <v/>
      </c>
    </row>
    <row r="3646" customFormat="false" ht="14.1" hidden="false" customHeight="false" outlineLevel="0" collapsed="false">
      <c r="H3646" s="8" t="n">
        <f aca="false">IF(ISBLANK(D3646),,LEFT(D3646,LEN(D3646)-6)*1)</f>
        <v>0</v>
      </c>
      <c r="I3646" s="9" t="str">
        <f aca="false">IF(ISBLANK(A3646),"",-B3646*C3646)</f>
        <v/>
      </c>
      <c r="J3646" s="9" t="str">
        <f aca="false">IF(ISBLANK(A3646),"",-SUM(I$3:I3646))</f>
        <v/>
      </c>
      <c r="K3646" s="9" t="str">
        <f aca="false">IF(ISBLANK(A3646),"",SUMPRODUCT(O3646:R3646,T3646:W3646)-J3646)</f>
        <v/>
      </c>
      <c r="L3646" s="5" t="str">
        <f aca="false">IF(ISBLANK(A3646),"",K3646/$M$1)</f>
        <v/>
      </c>
      <c r="M3646" s="5" t="str">
        <f aca="false">IF(ISBLANK(A3646),"",K3646/($M$1+SUM(K$3:K3645)))</f>
        <v/>
      </c>
      <c r="N3646" s="0" t="str">
        <f aca="false">IF(ISBLANK(A3646),"",IF(H3647=0,NETWORKDAYS($H$3,H3646,holiday!$B$2:$B$10),IF(DAY(H3646)&lt;DAY(H3647),NETWORKDAYS($H$3,H3646,holiday!$B$2:$B$10),0)))</f>
        <v/>
      </c>
      <c r="O3646" s="0" t="str">
        <f aca="false">IF(ISBLANK(A3646),"",SUMIF($A$3:$A3646,O$2,$B$3:$B3646))</f>
        <v/>
      </c>
      <c r="P3646" s="0" t="str">
        <f aca="false">IF(ISBLANK(A3646),"",SUMIF($A$3:$A3646,P$2,$B$3:$B3646))</f>
        <v/>
      </c>
      <c r="Q3646" s="0" t="str">
        <f aca="false">IF(ISBLANK(A3646),"",SUMIF($A$3:$A3646,Q$2,$B$3:$B3646))</f>
        <v/>
      </c>
      <c r="R3646" s="0" t="str">
        <f aca="false">IF(ISBLANK(A3646),"",SUMIF($A$3:$A3646,R$2,$B$3:$B3646))</f>
        <v/>
      </c>
      <c r="T3646" s="9" t="str">
        <f aca="false">IF(ISBLANK(A3646),"",IF($A3646=T$2,$C3646,T3645))</f>
        <v/>
      </c>
      <c r="U3646" s="9" t="str">
        <f aca="false">IF(ISBLANK(A3646),"",IF($A3646=U$2,$C3646,U3645))</f>
        <v/>
      </c>
      <c r="V3646" s="9" t="str">
        <f aca="false">IF(ISBLANK(A3646),"",IF($A3646=V$2,$C3646,V3645))</f>
        <v/>
      </c>
      <c r="W3646" s="9" t="str">
        <f aca="false">IF(ISBLANK(A3646),"",IF($A3646=W$2,$C3646,W3645))</f>
        <v/>
      </c>
    </row>
    <row r="3647" customFormat="false" ht="14.1" hidden="false" customHeight="false" outlineLevel="0" collapsed="false">
      <c r="H3647" s="8" t="n">
        <f aca="false">IF(ISBLANK(D3647),,LEFT(D3647,LEN(D3647)-6)*1)</f>
        <v>0</v>
      </c>
      <c r="I3647" s="9" t="str">
        <f aca="false">IF(ISBLANK(A3647),"",-B3647*C3647)</f>
        <v/>
      </c>
      <c r="J3647" s="9" t="str">
        <f aca="false">IF(ISBLANK(A3647),"",-SUM(I$3:I3647))</f>
        <v/>
      </c>
      <c r="K3647" s="9" t="str">
        <f aca="false">IF(ISBLANK(A3647),"",SUMPRODUCT(O3647:R3647,T3647:W3647)-J3647)</f>
        <v/>
      </c>
      <c r="L3647" s="5" t="str">
        <f aca="false">IF(ISBLANK(A3647),"",K3647/$M$1)</f>
        <v/>
      </c>
      <c r="M3647" s="5" t="str">
        <f aca="false">IF(ISBLANK(A3647),"",K3647/($M$1+SUM(K$3:K3646)))</f>
        <v/>
      </c>
      <c r="N3647" s="0" t="str">
        <f aca="false">IF(ISBLANK(A3647),"",IF(H3648=0,NETWORKDAYS($H$3,H3647,holiday!$B$2:$B$10),IF(DAY(H3647)&lt;DAY(H3648),NETWORKDAYS($H$3,H3647,holiday!$B$2:$B$10),0)))</f>
        <v/>
      </c>
      <c r="O3647" s="0" t="str">
        <f aca="false">IF(ISBLANK(A3647),"",SUMIF($A$3:$A3647,O$2,$B$3:$B3647))</f>
        <v/>
      </c>
      <c r="P3647" s="0" t="str">
        <f aca="false">IF(ISBLANK(A3647),"",SUMIF($A$3:$A3647,P$2,$B$3:$B3647))</f>
        <v/>
      </c>
      <c r="Q3647" s="0" t="str">
        <f aca="false">IF(ISBLANK(A3647),"",SUMIF($A$3:$A3647,Q$2,$B$3:$B3647))</f>
        <v/>
      </c>
      <c r="R3647" s="0" t="str">
        <f aca="false">IF(ISBLANK(A3647),"",SUMIF($A$3:$A3647,R$2,$B$3:$B3647))</f>
        <v/>
      </c>
      <c r="T3647" s="9" t="str">
        <f aca="false">IF(ISBLANK(A3647),"",IF($A3647=T$2,$C3647,T3646))</f>
        <v/>
      </c>
      <c r="U3647" s="9" t="str">
        <f aca="false">IF(ISBLANK(A3647),"",IF($A3647=U$2,$C3647,U3646))</f>
        <v/>
      </c>
      <c r="V3647" s="9" t="str">
        <f aca="false">IF(ISBLANK(A3647),"",IF($A3647=V$2,$C3647,V3646))</f>
        <v/>
      </c>
      <c r="W3647" s="9" t="str">
        <f aca="false">IF(ISBLANK(A3647),"",IF($A3647=W$2,$C3647,W3646))</f>
        <v/>
      </c>
    </row>
    <row r="3648" customFormat="false" ht="14.1" hidden="false" customHeight="false" outlineLevel="0" collapsed="false">
      <c r="H3648" s="8" t="n">
        <f aca="false">IF(ISBLANK(D3648),,LEFT(D3648,LEN(D3648)-6)*1)</f>
        <v>0</v>
      </c>
      <c r="I3648" s="9" t="str">
        <f aca="false">IF(ISBLANK(A3648),"",-B3648*C3648)</f>
        <v/>
      </c>
      <c r="J3648" s="9" t="str">
        <f aca="false">IF(ISBLANK(A3648),"",-SUM(I$3:I3648))</f>
        <v/>
      </c>
      <c r="K3648" s="9" t="str">
        <f aca="false">IF(ISBLANK(A3648),"",SUMPRODUCT(O3648:R3648,T3648:W3648)-J3648)</f>
        <v/>
      </c>
      <c r="L3648" s="5" t="str">
        <f aca="false">IF(ISBLANK(A3648),"",K3648/$M$1)</f>
        <v/>
      </c>
      <c r="M3648" s="5" t="str">
        <f aca="false">IF(ISBLANK(A3648),"",K3648/($M$1+SUM(K$3:K3647)))</f>
        <v/>
      </c>
      <c r="N3648" s="0" t="str">
        <f aca="false">IF(ISBLANK(A3648),"",IF(H3649=0,NETWORKDAYS($H$3,H3648,holiday!$B$2:$B$10),IF(DAY(H3648)&lt;DAY(H3649),NETWORKDAYS($H$3,H3648,holiday!$B$2:$B$10),0)))</f>
        <v/>
      </c>
      <c r="O3648" s="0" t="str">
        <f aca="false">IF(ISBLANK(A3648),"",SUMIF($A$3:$A3648,O$2,$B$3:$B3648))</f>
        <v/>
      </c>
      <c r="P3648" s="0" t="str">
        <f aca="false">IF(ISBLANK(A3648),"",SUMIF($A$3:$A3648,P$2,$B$3:$B3648))</f>
        <v/>
      </c>
      <c r="Q3648" s="0" t="str">
        <f aca="false">IF(ISBLANK(A3648),"",SUMIF($A$3:$A3648,Q$2,$B$3:$B3648))</f>
        <v/>
      </c>
      <c r="R3648" s="0" t="str">
        <f aca="false">IF(ISBLANK(A3648),"",SUMIF($A$3:$A3648,R$2,$B$3:$B3648))</f>
        <v/>
      </c>
      <c r="T3648" s="9" t="str">
        <f aca="false">IF(ISBLANK(A3648),"",IF($A3648=T$2,$C3648,T3647))</f>
        <v/>
      </c>
      <c r="U3648" s="9" t="str">
        <f aca="false">IF(ISBLANK(A3648),"",IF($A3648=U$2,$C3648,U3647))</f>
        <v/>
      </c>
      <c r="V3648" s="9" t="str">
        <f aca="false">IF(ISBLANK(A3648),"",IF($A3648=V$2,$C3648,V3647))</f>
        <v/>
      </c>
      <c r="W3648" s="9" t="str">
        <f aca="false">IF(ISBLANK(A3648),"",IF($A3648=W$2,$C3648,W3647))</f>
        <v/>
      </c>
    </row>
    <row r="3649" customFormat="false" ht="14.1" hidden="false" customHeight="false" outlineLevel="0" collapsed="false">
      <c r="H3649" s="8" t="n">
        <f aca="false">IF(ISBLANK(D3649),,LEFT(D3649,LEN(D3649)-6)*1)</f>
        <v>0</v>
      </c>
      <c r="I3649" s="9" t="str">
        <f aca="false">IF(ISBLANK(A3649),"",-B3649*C3649)</f>
        <v/>
      </c>
      <c r="J3649" s="9" t="str">
        <f aca="false">IF(ISBLANK(A3649),"",-SUM(I$3:I3649))</f>
        <v/>
      </c>
      <c r="K3649" s="9" t="str">
        <f aca="false">IF(ISBLANK(A3649),"",SUMPRODUCT(O3649:R3649,T3649:W3649)-J3649)</f>
        <v/>
      </c>
      <c r="L3649" s="5" t="str">
        <f aca="false">IF(ISBLANK(A3649),"",K3649/$M$1)</f>
        <v/>
      </c>
      <c r="M3649" s="5" t="str">
        <f aca="false">IF(ISBLANK(A3649),"",K3649/($M$1+SUM(K$3:K3648)))</f>
        <v/>
      </c>
      <c r="N3649" s="0" t="str">
        <f aca="false">IF(ISBLANK(A3649),"",IF(H3650=0,NETWORKDAYS($H$3,H3649,holiday!$B$2:$B$10),IF(DAY(H3649)&lt;DAY(H3650),NETWORKDAYS($H$3,H3649,holiday!$B$2:$B$10),0)))</f>
        <v/>
      </c>
      <c r="O3649" s="0" t="str">
        <f aca="false">IF(ISBLANK(A3649),"",SUMIF($A$3:$A3649,O$2,$B$3:$B3649))</f>
        <v/>
      </c>
      <c r="P3649" s="0" t="str">
        <f aca="false">IF(ISBLANK(A3649),"",SUMIF($A$3:$A3649,P$2,$B$3:$B3649))</f>
        <v/>
      </c>
      <c r="Q3649" s="0" t="str">
        <f aca="false">IF(ISBLANK(A3649),"",SUMIF($A$3:$A3649,Q$2,$B$3:$B3649))</f>
        <v/>
      </c>
      <c r="R3649" s="0" t="str">
        <f aca="false">IF(ISBLANK(A3649),"",SUMIF($A$3:$A3649,R$2,$B$3:$B3649))</f>
        <v/>
      </c>
      <c r="T3649" s="9" t="str">
        <f aca="false">IF(ISBLANK(A3649),"",IF($A3649=T$2,$C3649,T3648))</f>
        <v/>
      </c>
      <c r="U3649" s="9" t="str">
        <f aca="false">IF(ISBLANK(A3649),"",IF($A3649=U$2,$C3649,U3648))</f>
        <v/>
      </c>
      <c r="V3649" s="9" t="str">
        <f aca="false">IF(ISBLANK(A3649),"",IF($A3649=V$2,$C3649,V3648))</f>
        <v/>
      </c>
      <c r="W3649" s="9" t="str">
        <f aca="false">IF(ISBLANK(A3649),"",IF($A3649=W$2,$C3649,W3648))</f>
        <v/>
      </c>
    </row>
    <row r="3650" customFormat="false" ht="14.1" hidden="false" customHeight="false" outlineLevel="0" collapsed="false">
      <c r="H3650" s="8" t="n">
        <f aca="false">IF(ISBLANK(D3650),,LEFT(D3650,LEN(D3650)-6)*1)</f>
        <v>0</v>
      </c>
      <c r="I3650" s="9" t="str">
        <f aca="false">IF(ISBLANK(A3650),"",-B3650*C3650)</f>
        <v/>
      </c>
      <c r="J3650" s="9" t="str">
        <f aca="false">IF(ISBLANK(A3650),"",-SUM(I$3:I3650))</f>
        <v/>
      </c>
      <c r="K3650" s="9" t="str">
        <f aca="false">IF(ISBLANK(A3650),"",SUMPRODUCT(O3650:R3650,T3650:W3650)-J3650)</f>
        <v/>
      </c>
      <c r="L3650" s="5" t="str">
        <f aca="false">IF(ISBLANK(A3650),"",K3650/$M$1)</f>
        <v/>
      </c>
      <c r="M3650" s="5" t="str">
        <f aca="false">IF(ISBLANK(A3650),"",K3650/($M$1+SUM(K$3:K3649)))</f>
        <v/>
      </c>
      <c r="N3650" s="0" t="str">
        <f aca="false">IF(ISBLANK(A3650),"",IF(H3651=0,NETWORKDAYS($H$3,H3650,holiday!$B$2:$B$10),IF(DAY(H3650)&lt;DAY(H3651),NETWORKDAYS($H$3,H3650,holiday!$B$2:$B$10),0)))</f>
        <v/>
      </c>
      <c r="O3650" s="0" t="str">
        <f aca="false">IF(ISBLANK(A3650),"",SUMIF($A$3:$A3650,O$2,$B$3:$B3650))</f>
        <v/>
      </c>
      <c r="P3650" s="0" t="str">
        <f aca="false">IF(ISBLANK(A3650),"",SUMIF($A$3:$A3650,P$2,$B$3:$B3650))</f>
        <v/>
      </c>
      <c r="Q3650" s="0" t="str">
        <f aca="false">IF(ISBLANK(A3650),"",SUMIF($A$3:$A3650,Q$2,$B$3:$B3650))</f>
        <v/>
      </c>
      <c r="R3650" s="0" t="str">
        <f aca="false">IF(ISBLANK(A3650),"",SUMIF($A$3:$A3650,R$2,$B$3:$B3650))</f>
        <v/>
      </c>
      <c r="T3650" s="9" t="str">
        <f aca="false">IF(ISBLANK(A3650),"",IF($A3650=T$2,$C3650,T3649))</f>
        <v/>
      </c>
      <c r="U3650" s="9" t="str">
        <f aca="false">IF(ISBLANK(A3650),"",IF($A3650=U$2,$C3650,U3649))</f>
        <v/>
      </c>
      <c r="V3650" s="9" t="str">
        <f aca="false">IF(ISBLANK(A3650),"",IF($A3650=V$2,$C3650,V3649))</f>
        <v/>
      </c>
      <c r="W3650" s="9" t="str">
        <f aca="false">IF(ISBLANK(A3650),"",IF($A3650=W$2,$C3650,W3649))</f>
        <v/>
      </c>
    </row>
    <row r="3651" customFormat="false" ht="14.1" hidden="false" customHeight="false" outlineLevel="0" collapsed="false">
      <c r="H3651" s="8" t="n">
        <f aca="false">IF(ISBLANK(D3651),,LEFT(D3651,LEN(D3651)-6)*1)</f>
        <v>0</v>
      </c>
      <c r="I3651" s="9" t="str">
        <f aca="false">IF(ISBLANK(A3651),"",-B3651*C3651)</f>
        <v/>
      </c>
      <c r="J3651" s="9" t="str">
        <f aca="false">IF(ISBLANK(A3651),"",-SUM(I$3:I3651))</f>
        <v/>
      </c>
      <c r="K3651" s="9" t="str">
        <f aca="false">IF(ISBLANK(A3651),"",SUMPRODUCT(O3651:R3651,T3651:W3651)-J3651)</f>
        <v/>
      </c>
      <c r="L3651" s="5" t="str">
        <f aca="false">IF(ISBLANK(A3651),"",K3651/$M$1)</f>
        <v/>
      </c>
      <c r="M3651" s="5" t="str">
        <f aca="false">IF(ISBLANK(A3651),"",K3651/($M$1+SUM(K$3:K3650)))</f>
        <v/>
      </c>
      <c r="N3651" s="0" t="str">
        <f aca="false">IF(ISBLANK(A3651),"",IF(H3652=0,NETWORKDAYS($H$3,H3651,holiday!$B$2:$B$10),IF(DAY(H3651)&lt;DAY(H3652),NETWORKDAYS($H$3,H3651,holiday!$B$2:$B$10),0)))</f>
        <v/>
      </c>
      <c r="O3651" s="0" t="str">
        <f aca="false">IF(ISBLANK(A3651),"",SUMIF($A$3:$A3651,O$2,$B$3:$B3651))</f>
        <v/>
      </c>
      <c r="P3651" s="0" t="str">
        <f aca="false">IF(ISBLANK(A3651),"",SUMIF($A$3:$A3651,P$2,$B$3:$B3651))</f>
        <v/>
      </c>
      <c r="Q3651" s="0" t="str">
        <f aca="false">IF(ISBLANK(A3651),"",SUMIF($A$3:$A3651,Q$2,$B$3:$B3651))</f>
        <v/>
      </c>
      <c r="R3651" s="0" t="str">
        <f aca="false">IF(ISBLANK(A3651),"",SUMIF($A$3:$A3651,R$2,$B$3:$B3651))</f>
        <v/>
      </c>
      <c r="T3651" s="9" t="str">
        <f aca="false">IF(ISBLANK(A3651),"",IF($A3651=T$2,$C3651,T3650))</f>
        <v/>
      </c>
      <c r="U3651" s="9" t="str">
        <f aca="false">IF(ISBLANK(A3651),"",IF($A3651=U$2,$C3651,U3650))</f>
        <v/>
      </c>
      <c r="V3651" s="9" t="str">
        <f aca="false">IF(ISBLANK(A3651),"",IF($A3651=V$2,$C3651,V3650))</f>
        <v/>
      </c>
      <c r="W3651" s="9" t="str">
        <f aca="false">IF(ISBLANK(A3651),"",IF($A3651=W$2,$C3651,W3650))</f>
        <v/>
      </c>
    </row>
    <row r="3652" customFormat="false" ht="14.1" hidden="false" customHeight="false" outlineLevel="0" collapsed="false">
      <c r="H3652" s="8" t="n">
        <f aca="false">IF(ISBLANK(D3652),,LEFT(D3652,LEN(D3652)-6)*1)</f>
        <v>0</v>
      </c>
      <c r="I3652" s="9" t="str">
        <f aca="false">IF(ISBLANK(A3652),"",-B3652*C3652)</f>
        <v/>
      </c>
      <c r="J3652" s="9" t="str">
        <f aca="false">IF(ISBLANK(A3652),"",-SUM(I$3:I3652))</f>
        <v/>
      </c>
      <c r="K3652" s="9" t="str">
        <f aca="false">IF(ISBLANK(A3652),"",SUMPRODUCT(O3652:R3652,T3652:W3652)-J3652)</f>
        <v/>
      </c>
      <c r="L3652" s="5" t="str">
        <f aca="false">IF(ISBLANK(A3652),"",K3652/$M$1)</f>
        <v/>
      </c>
      <c r="M3652" s="5" t="str">
        <f aca="false">IF(ISBLANK(A3652),"",K3652/($M$1+SUM(K$3:K3651)))</f>
        <v/>
      </c>
      <c r="N3652" s="0" t="str">
        <f aca="false">IF(ISBLANK(A3652),"",IF(H3653=0,NETWORKDAYS($H$3,H3652,holiday!$B$2:$B$10),IF(DAY(H3652)&lt;DAY(H3653),NETWORKDAYS($H$3,H3652,holiday!$B$2:$B$10),0)))</f>
        <v/>
      </c>
      <c r="O3652" s="0" t="str">
        <f aca="false">IF(ISBLANK(A3652),"",SUMIF($A$3:$A3652,O$2,$B$3:$B3652))</f>
        <v/>
      </c>
      <c r="P3652" s="0" t="str">
        <f aca="false">IF(ISBLANK(A3652),"",SUMIF($A$3:$A3652,P$2,$B$3:$B3652))</f>
        <v/>
      </c>
      <c r="Q3652" s="0" t="str">
        <f aca="false">IF(ISBLANK(A3652),"",SUMIF($A$3:$A3652,Q$2,$B$3:$B3652))</f>
        <v/>
      </c>
      <c r="R3652" s="0" t="str">
        <f aca="false">IF(ISBLANK(A3652),"",SUMIF($A$3:$A3652,R$2,$B$3:$B3652))</f>
        <v/>
      </c>
      <c r="T3652" s="9" t="str">
        <f aca="false">IF(ISBLANK(A3652),"",IF($A3652=T$2,$C3652,T3651))</f>
        <v/>
      </c>
      <c r="U3652" s="9" t="str">
        <f aca="false">IF(ISBLANK(A3652),"",IF($A3652=U$2,$C3652,U3651))</f>
        <v/>
      </c>
      <c r="V3652" s="9" t="str">
        <f aca="false">IF(ISBLANK(A3652),"",IF($A3652=V$2,$C3652,V3651))</f>
        <v/>
      </c>
      <c r="W3652" s="9" t="str">
        <f aca="false">IF(ISBLANK(A3652),"",IF($A3652=W$2,$C3652,W3651))</f>
        <v/>
      </c>
    </row>
    <row r="3653" customFormat="false" ht="14.1" hidden="false" customHeight="false" outlineLevel="0" collapsed="false">
      <c r="H3653" s="8" t="n">
        <f aca="false">IF(ISBLANK(D3653),,LEFT(D3653,LEN(D3653)-6)*1)</f>
        <v>0</v>
      </c>
      <c r="I3653" s="9" t="str">
        <f aca="false">IF(ISBLANK(A3653),"",-B3653*C3653)</f>
        <v/>
      </c>
      <c r="J3653" s="9" t="str">
        <f aca="false">IF(ISBLANK(A3653),"",-SUM(I$3:I3653))</f>
        <v/>
      </c>
      <c r="K3653" s="9" t="str">
        <f aca="false">IF(ISBLANK(A3653),"",SUMPRODUCT(O3653:R3653,T3653:W3653)-J3653)</f>
        <v/>
      </c>
      <c r="L3653" s="5" t="str">
        <f aca="false">IF(ISBLANK(A3653),"",K3653/$M$1)</f>
        <v/>
      </c>
      <c r="M3653" s="5" t="str">
        <f aca="false">IF(ISBLANK(A3653),"",K3653/($M$1+SUM(K$3:K3652)))</f>
        <v/>
      </c>
      <c r="N3653" s="0" t="str">
        <f aca="false">IF(ISBLANK(A3653),"",IF(H3654=0,NETWORKDAYS($H$3,H3653,holiday!$B$2:$B$10),IF(DAY(H3653)&lt;DAY(H3654),NETWORKDAYS($H$3,H3653,holiday!$B$2:$B$10),0)))</f>
        <v/>
      </c>
      <c r="O3653" s="0" t="str">
        <f aca="false">IF(ISBLANK(A3653),"",SUMIF($A$3:$A3653,O$2,$B$3:$B3653))</f>
        <v/>
      </c>
      <c r="P3653" s="0" t="str">
        <f aca="false">IF(ISBLANK(A3653),"",SUMIF($A$3:$A3653,P$2,$B$3:$B3653))</f>
        <v/>
      </c>
      <c r="Q3653" s="0" t="str">
        <f aca="false">IF(ISBLANK(A3653),"",SUMIF($A$3:$A3653,Q$2,$B$3:$B3653))</f>
        <v/>
      </c>
      <c r="R3653" s="0" t="str">
        <f aca="false">IF(ISBLANK(A3653),"",SUMIF($A$3:$A3653,R$2,$B$3:$B3653))</f>
        <v/>
      </c>
      <c r="T3653" s="9" t="str">
        <f aca="false">IF(ISBLANK(A3653),"",IF($A3653=T$2,$C3653,T3652))</f>
        <v/>
      </c>
      <c r="U3653" s="9" t="str">
        <f aca="false">IF(ISBLANK(A3653),"",IF($A3653=U$2,$C3653,U3652))</f>
        <v/>
      </c>
      <c r="V3653" s="9" t="str">
        <f aca="false">IF(ISBLANK(A3653),"",IF($A3653=V$2,$C3653,V3652))</f>
        <v/>
      </c>
      <c r="W3653" s="9" t="str">
        <f aca="false">IF(ISBLANK(A3653),"",IF($A3653=W$2,$C3653,W3652))</f>
        <v/>
      </c>
    </row>
    <row r="3654" customFormat="false" ht="14.1" hidden="false" customHeight="false" outlineLevel="0" collapsed="false">
      <c r="H3654" s="8" t="n">
        <f aca="false">IF(ISBLANK(D3654),,LEFT(D3654,LEN(D3654)-6)*1)</f>
        <v>0</v>
      </c>
      <c r="I3654" s="9" t="str">
        <f aca="false">IF(ISBLANK(A3654),"",-B3654*C3654)</f>
        <v/>
      </c>
      <c r="J3654" s="9" t="str">
        <f aca="false">IF(ISBLANK(A3654),"",-SUM(I$3:I3654))</f>
        <v/>
      </c>
      <c r="K3654" s="9" t="str">
        <f aca="false">IF(ISBLANK(A3654),"",SUMPRODUCT(O3654:R3654,T3654:W3654)-J3654)</f>
        <v/>
      </c>
      <c r="L3654" s="5" t="str">
        <f aca="false">IF(ISBLANK(A3654),"",K3654/$M$1)</f>
        <v/>
      </c>
      <c r="M3654" s="5" t="str">
        <f aca="false">IF(ISBLANK(A3654),"",K3654/($M$1+SUM(K$3:K3653)))</f>
        <v/>
      </c>
      <c r="N3654" s="0" t="str">
        <f aca="false">IF(ISBLANK(A3654),"",IF(H3655=0,NETWORKDAYS($H$3,H3654,holiday!$B$2:$B$10),IF(DAY(H3654)&lt;DAY(H3655),NETWORKDAYS($H$3,H3654,holiday!$B$2:$B$10),0)))</f>
        <v/>
      </c>
      <c r="O3654" s="0" t="str">
        <f aca="false">IF(ISBLANK(A3654),"",SUMIF($A$3:$A3654,O$2,$B$3:$B3654))</f>
        <v/>
      </c>
      <c r="P3654" s="0" t="str">
        <f aca="false">IF(ISBLANK(A3654),"",SUMIF($A$3:$A3654,P$2,$B$3:$B3654))</f>
        <v/>
      </c>
      <c r="Q3654" s="0" t="str">
        <f aca="false">IF(ISBLANK(A3654),"",SUMIF($A$3:$A3654,Q$2,$B$3:$B3654))</f>
        <v/>
      </c>
      <c r="R3654" s="0" t="str">
        <f aca="false">IF(ISBLANK(A3654),"",SUMIF($A$3:$A3654,R$2,$B$3:$B3654))</f>
        <v/>
      </c>
      <c r="T3654" s="9" t="str">
        <f aca="false">IF(ISBLANK(A3654),"",IF($A3654=T$2,$C3654,T3653))</f>
        <v/>
      </c>
      <c r="U3654" s="9" t="str">
        <f aca="false">IF(ISBLANK(A3654),"",IF($A3654=U$2,$C3654,U3653))</f>
        <v/>
      </c>
      <c r="V3654" s="9" t="str">
        <f aca="false">IF(ISBLANK(A3654),"",IF($A3654=V$2,$C3654,V3653))</f>
        <v/>
      </c>
      <c r="W3654" s="9" t="str">
        <f aca="false">IF(ISBLANK(A3654),"",IF($A3654=W$2,$C3654,W3653))</f>
        <v/>
      </c>
    </row>
    <row r="3655" customFormat="false" ht="14.1" hidden="false" customHeight="false" outlineLevel="0" collapsed="false">
      <c r="H3655" s="8" t="n">
        <f aca="false">IF(ISBLANK(D3655),,LEFT(D3655,LEN(D3655)-6)*1)</f>
        <v>0</v>
      </c>
      <c r="I3655" s="9" t="str">
        <f aca="false">IF(ISBLANK(A3655),"",-B3655*C3655)</f>
        <v/>
      </c>
      <c r="J3655" s="9" t="str">
        <f aca="false">IF(ISBLANK(A3655),"",-SUM(I$3:I3655))</f>
        <v/>
      </c>
      <c r="K3655" s="9" t="str">
        <f aca="false">IF(ISBLANK(A3655),"",SUMPRODUCT(O3655:R3655,T3655:W3655)-J3655)</f>
        <v/>
      </c>
      <c r="L3655" s="5" t="str">
        <f aca="false">IF(ISBLANK(A3655),"",K3655/$M$1)</f>
        <v/>
      </c>
      <c r="M3655" s="5" t="str">
        <f aca="false">IF(ISBLANK(A3655),"",K3655/($M$1+SUM(K$3:K3654)))</f>
        <v/>
      </c>
      <c r="N3655" s="0" t="str">
        <f aca="false">IF(ISBLANK(A3655),"",IF(H3656=0,NETWORKDAYS($H$3,H3655,holiday!$B$2:$B$10),IF(DAY(H3655)&lt;DAY(H3656),NETWORKDAYS($H$3,H3655,holiday!$B$2:$B$10),0)))</f>
        <v/>
      </c>
      <c r="O3655" s="0" t="str">
        <f aca="false">IF(ISBLANK(A3655),"",SUMIF($A$3:$A3655,O$2,$B$3:$B3655))</f>
        <v/>
      </c>
      <c r="P3655" s="0" t="str">
        <f aca="false">IF(ISBLANK(A3655),"",SUMIF($A$3:$A3655,P$2,$B$3:$B3655))</f>
        <v/>
      </c>
      <c r="Q3655" s="0" t="str">
        <f aca="false">IF(ISBLANK(A3655),"",SUMIF($A$3:$A3655,Q$2,$B$3:$B3655))</f>
        <v/>
      </c>
      <c r="R3655" s="0" t="str">
        <f aca="false">IF(ISBLANK(A3655),"",SUMIF($A$3:$A3655,R$2,$B$3:$B3655))</f>
        <v/>
      </c>
      <c r="T3655" s="9" t="str">
        <f aca="false">IF(ISBLANK(A3655),"",IF($A3655=T$2,$C3655,T3654))</f>
        <v/>
      </c>
      <c r="U3655" s="9" t="str">
        <f aca="false">IF(ISBLANK(A3655),"",IF($A3655=U$2,$C3655,U3654))</f>
        <v/>
      </c>
      <c r="V3655" s="9" t="str">
        <f aca="false">IF(ISBLANK(A3655),"",IF($A3655=V$2,$C3655,V3654))</f>
        <v/>
      </c>
      <c r="W3655" s="9" t="str">
        <f aca="false">IF(ISBLANK(A3655),"",IF($A3655=W$2,$C3655,W3654))</f>
        <v/>
      </c>
    </row>
    <row r="3656" customFormat="false" ht="14.1" hidden="false" customHeight="false" outlineLevel="0" collapsed="false">
      <c r="H3656" s="8" t="n">
        <f aca="false">IF(ISBLANK(D3656),,LEFT(D3656,LEN(D3656)-6)*1)</f>
        <v>0</v>
      </c>
      <c r="I3656" s="9" t="str">
        <f aca="false">IF(ISBLANK(A3656),"",-B3656*C3656)</f>
        <v/>
      </c>
      <c r="J3656" s="9" t="str">
        <f aca="false">IF(ISBLANK(A3656),"",-SUM(I$3:I3656))</f>
        <v/>
      </c>
      <c r="K3656" s="9" t="str">
        <f aca="false">IF(ISBLANK(A3656),"",SUMPRODUCT(O3656:R3656,T3656:W3656)-J3656)</f>
        <v/>
      </c>
      <c r="L3656" s="5" t="str">
        <f aca="false">IF(ISBLANK(A3656),"",K3656/$M$1)</f>
        <v/>
      </c>
      <c r="M3656" s="5" t="str">
        <f aca="false">IF(ISBLANK(A3656),"",K3656/($M$1+SUM(K$3:K3655)))</f>
        <v/>
      </c>
      <c r="N3656" s="0" t="str">
        <f aca="false">IF(ISBLANK(A3656),"",IF(H3657=0,NETWORKDAYS($H$3,H3656,holiday!$B$2:$B$10),IF(DAY(H3656)&lt;DAY(H3657),NETWORKDAYS($H$3,H3656,holiday!$B$2:$B$10),0)))</f>
        <v/>
      </c>
      <c r="O3656" s="0" t="str">
        <f aca="false">IF(ISBLANK(A3656),"",SUMIF($A$3:$A3656,O$2,$B$3:$B3656))</f>
        <v/>
      </c>
      <c r="P3656" s="0" t="str">
        <f aca="false">IF(ISBLANK(A3656),"",SUMIF($A$3:$A3656,P$2,$B$3:$B3656))</f>
        <v/>
      </c>
      <c r="Q3656" s="0" t="str">
        <f aca="false">IF(ISBLANK(A3656),"",SUMIF($A$3:$A3656,Q$2,$B$3:$B3656))</f>
        <v/>
      </c>
      <c r="R3656" s="0" t="str">
        <f aca="false">IF(ISBLANK(A3656),"",SUMIF($A$3:$A3656,R$2,$B$3:$B3656))</f>
        <v/>
      </c>
      <c r="T3656" s="9" t="str">
        <f aca="false">IF(ISBLANK(A3656),"",IF($A3656=T$2,$C3656,T3655))</f>
        <v/>
      </c>
      <c r="U3656" s="9" t="str">
        <f aca="false">IF(ISBLANK(A3656),"",IF($A3656=U$2,$C3656,U3655))</f>
        <v/>
      </c>
      <c r="V3656" s="9" t="str">
        <f aca="false">IF(ISBLANK(A3656),"",IF($A3656=V$2,$C3656,V3655))</f>
        <v/>
      </c>
      <c r="W3656" s="9" t="str">
        <f aca="false">IF(ISBLANK(A3656),"",IF($A3656=W$2,$C3656,W3655))</f>
        <v/>
      </c>
    </row>
    <row r="3657" customFormat="false" ht="14.1" hidden="false" customHeight="false" outlineLevel="0" collapsed="false">
      <c r="H3657" s="8" t="n">
        <f aca="false">IF(ISBLANK(D3657),,LEFT(D3657,LEN(D3657)-6)*1)</f>
        <v>0</v>
      </c>
      <c r="I3657" s="9" t="str">
        <f aca="false">IF(ISBLANK(A3657),"",-B3657*C3657)</f>
        <v/>
      </c>
      <c r="J3657" s="9" t="str">
        <f aca="false">IF(ISBLANK(A3657),"",-SUM(I$3:I3657))</f>
        <v/>
      </c>
      <c r="K3657" s="9" t="str">
        <f aca="false">IF(ISBLANK(A3657),"",SUMPRODUCT(O3657:R3657,T3657:W3657)-J3657)</f>
        <v/>
      </c>
      <c r="L3657" s="5" t="str">
        <f aca="false">IF(ISBLANK(A3657),"",K3657/$M$1)</f>
        <v/>
      </c>
      <c r="M3657" s="5" t="str">
        <f aca="false">IF(ISBLANK(A3657),"",K3657/($M$1+SUM(K$3:K3656)))</f>
        <v/>
      </c>
      <c r="N3657" s="0" t="str">
        <f aca="false">IF(ISBLANK(A3657),"",IF(H3658=0,NETWORKDAYS($H$3,H3657,holiday!$B$2:$B$10),IF(DAY(H3657)&lt;DAY(H3658),NETWORKDAYS($H$3,H3657,holiday!$B$2:$B$10),0)))</f>
        <v/>
      </c>
      <c r="O3657" s="0" t="str">
        <f aca="false">IF(ISBLANK(A3657),"",SUMIF($A$3:$A3657,O$2,$B$3:$B3657))</f>
        <v/>
      </c>
      <c r="P3657" s="0" t="str">
        <f aca="false">IF(ISBLANK(A3657),"",SUMIF($A$3:$A3657,P$2,$B$3:$B3657))</f>
        <v/>
      </c>
      <c r="Q3657" s="0" t="str">
        <f aca="false">IF(ISBLANK(A3657),"",SUMIF($A$3:$A3657,Q$2,$B$3:$B3657))</f>
        <v/>
      </c>
      <c r="R3657" s="0" t="str">
        <f aca="false">IF(ISBLANK(A3657),"",SUMIF($A$3:$A3657,R$2,$B$3:$B3657))</f>
        <v/>
      </c>
      <c r="T3657" s="9" t="str">
        <f aca="false">IF(ISBLANK(A3657),"",IF($A3657=T$2,$C3657,T3656))</f>
        <v/>
      </c>
      <c r="U3657" s="9" t="str">
        <f aca="false">IF(ISBLANK(A3657),"",IF($A3657=U$2,$C3657,U3656))</f>
        <v/>
      </c>
      <c r="V3657" s="9" t="str">
        <f aca="false">IF(ISBLANK(A3657),"",IF($A3657=V$2,$C3657,V3656))</f>
        <v/>
      </c>
      <c r="W3657" s="9" t="str">
        <f aca="false">IF(ISBLANK(A3657),"",IF($A3657=W$2,$C3657,W3656))</f>
        <v/>
      </c>
    </row>
    <row r="3658" customFormat="false" ht="14.1" hidden="false" customHeight="false" outlineLevel="0" collapsed="false">
      <c r="H3658" s="8" t="n">
        <f aca="false">IF(ISBLANK(D3658),,LEFT(D3658,LEN(D3658)-6)*1)</f>
        <v>0</v>
      </c>
      <c r="I3658" s="9" t="str">
        <f aca="false">IF(ISBLANK(A3658),"",-B3658*C3658)</f>
        <v/>
      </c>
      <c r="J3658" s="9" t="str">
        <f aca="false">IF(ISBLANK(A3658),"",-SUM(I$3:I3658))</f>
        <v/>
      </c>
      <c r="K3658" s="9" t="str">
        <f aca="false">IF(ISBLANK(A3658),"",SUMPRODUCT(O3658:R3658,T3658:W3658)-J3658)</f>
        <v/>
      </c>
      <c r="L3658" s="5" t="str">
        <f aca="false">IF(ISBLANK(A3658),"",K3658/$M$1)</f>
        <v/>
      </c>
      <c r="M3658" s="5" t="str">
        <f aca="false">IF(ISBLANK(A3658),"",K3658/($M$1+SUM(K$3:K3657)))</f>
        <v/>
      </c>
      <c r="N3658" s="0" t="str">
        <f aca="false">IF(ISBLANK(A3658),"",IF(H3659=0,NETWORKDAYS($H$3,H3658,holiday!$B$2:$B$10),IF(DAY(H3658)&lt;DAY(H3659),NETWORKDAYS($H$3,H3658,holiday!$B$2:$B$10),0)))</f>
        <v/>
      </c>
      <c r="O3658" s="0" t="str">
        <f aca="false">IF(ISBLANK(A3658),"",SUMIF($A$3:$A3658,O$2,$B$3:$B3658))</f>
        <v/>
      </c>
      <c r="P3658" s="0" t="str">
        <f aca="false">IF(ISBLANK(A3658),"",SUMIF($A$3:$A3658,P$2,$B$3:$B3658))</f>
        <v/>
      </c>
      <c r="Q3658" s="0" t="str">
        <f aca="false">IF(ISBLANK(A3658),"",SUMIF($A$3:$A3658,Q$2,$B$3:$B3658))</f>
        <v/>
      </c>
      <c r="R3658" s="0" t="str">
        <f aca="false">IF(ISBLANK(A3658),"",SUMIF($A$3:$A3658,R$2,$B$3:$B3658))</f>
        <v/>
      </c>
      <c r="T3658" s="9" t="str">
        <f aca="false">IF(ISBLANK(A3658),"",IF($A3658=T$2,$C3658,T3657))</f>
        <v/>
      </c>
      <c r="U3658" s="9" t="str">
        <f aca="false">IF(ISBLANK(A3658),"",IF($A3658=U$2,$C3658,U3657))</f>
        <v/>
      </c>
      <c r="V3658" s="9" t="str">
        <f aca="false">IF(ISBLANK(A3658),"",IF($A3658=V$2,$C3658,V3657))</f>
        <v/>
      </c>
      <c r="W3658" s="9" t="str">
        <f aca="false">IF(ISBLANK(A3658),"",IF($A3658=W$2,$C3658,W3657))</f>
        <v/>
      </c>
    </row>
    <row r="3659" customFormat="false" ht="14.1" hidden="false" customHeight="false" outlineLevel="0" collapsed="false">
      <c r="H3659" s="8" t="n">
        <f aca="false">IF(ISBLANK(D3659),,LEFT(D3659,LEN(D3659)-6)*1)</f>
        <v>0</v>
      </c>
      <c r="I3659" s="9" t="str">
        <f aca="false">IF(ISBLANK(A3659),"",-B3659*C3659)</f>
        <v/>
      </c>
      <c r="J3659" s="9" t="str">
        <f aca="false">IF(ISBLANK(A3659),"",-SUM(I$3:I3659))</f>
        <v/>
      </c>
      <c r="K3659" s="9" t="str">
        <f aca="false">IF(ISBLANK(A3659),"",SUMPRODUCT(O3659:R3659,T3659:W3659)-J3659)</f>
        <v/>
      </c>
      <c r="L3659" s="5" t="str">
        <f aca="false">IF(ISBLANK(A3659),"",K3659/$M$1)</f>
        <v/>
      </c>
      <c r="M3659" s="5" t="str">
        <f aca="false">IF(ISBLANK(A3659),"",K3659/($M$1+SUM(K$3:K3658)))</f>
        <v/>
      </c>
      <c r="N3659" s="0" t="str">
        <f aca="false">IF(ISBLANK(A3659),"",IF(H3660=0,NETWORKDAYS($H$3,H3659,holiday!$B$2:$B$10),IF(DAY(H3659)&lt;DAY(H3660),NETWORKDAYS($H$3,H3659,holiday!$B$2:$B$10),0)))</f>
        <v/>
      </c>
      <c r="O3659" s="0" t="str">
        <f aca="false">IF(ISBLANK(A3659),"",SUMIF($A$3:$A3659,O$2,$B$3:$B3659))</f>
        <v/>
      </c>
      <c r="P3659" s="0" t="str">
        <f aca="false">IF(ISBLANK(A3659),"",SUMIF($A$3:$A3659,P$2,$B$3:$B3659))</f>
        <v/>
      </c>
      <c r="Q3659" s="0" t="str">
        <f aca="false">IF(ISBLANK(A3659),"",SUMIF($A$3:$A3659,Q$2,$B$3:$B3659))</f>
        <v/>
      </c>
      <c r="R3659" s="0" t="str">
        <f aca="false">IF(ISBLANK(A3659),"",SUMIF($A$3:$A3659,R$2,$B$3:$B3659))</f>
        <v/>
      </c>
      <c r="T3659" s="9" t="str">
        <f aca="false">IF(ISBLANK(A3659),"",IF($A3659=T$2,$C3659,T3658))</f>
        <v/>
      </c>
      <c r="U3659" s="9" t="str">
        <f aca="false">IF(ISBLANK(A3659),"",IF($A3659=U$2,$C3659,U3658))</f>
        <v/>
      </c>
      <c r="V3659" s="9" t="str">
        <f aca="false">IF(ISBLANK(A3659),"",IF($A3659=V$2,$C3659,V3658))</f>
        <v/>
      </c>
      <c r="W3659" s="9" t="str">
        <f aca="false">IF(ISBLANK(A3659),"",IF($A3659=W$2,$C3659,W3658))</f>
        <v/>
      </c>
    </row>
    <row r="3660" customFormat="false" ht="14.1" hidden="false" customHeight="false" outlineLevel="0" collapsed="false">
      <c r="H3660" s="8" t="n">
        <f aca="false">IF(ISBLANK(D3660),,LEFT(D3660,LEN(D3660)-6)*1)</f>
        <v>0</v>
      </c>
      <c r="I3660" s="9" t="str">
        <f aca="false">IF(ISBLANK(A3660),"",-B3660*C3660)</f>
        <v/>
      </c>
      <c r="J3660" s="9" t="str">
        <f aca="false">IF(ISBLANK(A3660),"",-SUM(I$3:I3660))</f>
        <v/>
      </c>
      <c r="K3660" s="9" t="str">
        <f aca="false">IF(ISBLANK(A3660),"",SUMPRODUCT(O3660:R3660,T3660:W3660)-J3660)</f>
        <v/>
      </c>
      <c r="L3660" s="5" t="str">
        <f aca="false">IF(ISBLANK(A3660),"",K3660/$M$1)</f>
        <v/>
      </c>
      <c r="M3660" s="5" t="str">
        <f aca="false">IF(ISBLANK(A3660),"",K3660/($M$1+SUM(K$3:K3659)))</f>
        <v/>
      </c>
      <c r="N3660" s="0" t="str">
        <f aca="false">IF(ISBLANK(A3660),"",IF(H3661=0,NETWORKDAYS($H$3,H3660,holiday!$B$2:$B$10),IF(DAY(H3660)&lt;DAY(H3661),NETWORKDAYS($H$3,H3660,holiday!$B$2:$B$10),0)))</f>
        <v/>
      </c>
      <c r="O3660" s="0" t="str">
        <f aca="false">IF(ISBLANK(A3660),"",SUMIF($A$3:$A3660,O$2,$B$3:$B3660))</f>
        <v/>
      </c>
      <c r="P3660" s="0" t="str">
        <f aca="false">IF(ISBLANK(A3660),"",SUMIF($A$3:$A3660,P$2,$B$3:$B3660))</f>
        <v/>
      </c>
      <c r="Q3660" s="0" t="str">
        <f aca="false">IF(ISBLANK(A3660),"",SUMIF($A$3:$A3660,Q$2,$B$3:$B3660))</f>
        <v/>
      </c>
      <c r="R3660" s="0" t="str">
        <f aca="false">IF(ISBLANK(A3660),"",SUMIF($A$3:$A3660,R$2,$B$3:$B3660))</f>
        <v/>
      </c>
      <c r="T3660" s="9" t="str">
        <f aca="false">IF(ISBLANK(A3660),"",IF($A3660=T$2,$C3660,T3659))</f>
        <v/>
      </c>
      <c r="U3660" s="9" t="str">
        <f aca="false">IF(ISBLANK(A3660),"",IF($A3660=U$2,$C3660,U3659))</f>
        <v/>
      </c>
      <c r="V3660" s="9" t="str">
        <f aca="false">IF(ISBLANK(A3660),"",IF($A3660=V$2,$C3660,V3659))</f>
        <v/>
      </c>
      <c r="W3660" s="9" t="str">
        <f aca="false">IF(ISBLANK(A3660),"",IF($A3660=W$2,$C3660,W3659))</f>
        <v/>
      </c>
    </row>
    <row r="3661" customFormat="false" ht="14.1" hidden="false" customHeight="false" outlineLevel="0" collapsed="false">
      <c r="H3661" s="8" t="n">
        <f aca="false">IF(ISBLANK(D3661),,LEFT(D3661,LEN(D3661)-6)*1)</f>
        <v>0</v>
      </c>
      <c r="I3661" s="9" t="str">
        <f aca="false">IF(ISBLANK(A3661),"",-B3661*C3661)</f>
        <v/>
      </c>
      <c r="J3661" s="9" t="str">
        <f aca="false">IF(ISBLANK(A3661),"",-SUM(I$3:I3661))</f>
        <v/>
      </c>
      <c r="K3661" s="9" t="str">
        <f aca="false">IF(ISBLANK(A3661),"",SUMPRODUCT(O3661:R3661,T3661:W3661)-J3661)</f>
        <v/>
      </c>
      <c r="L3661" s="5" t="str">
        <f aca="false">IF(ISBLANK(A3661),"",K3661/$M$1)</f>
        <v/>
      </c>
      <c r="M3661" s="5" t="str">
        <f aca="false">IF(ISBLANK(A3661),"",K3661/($M$1+SUM(K$3:K3660)))</f>
        <v/>
      </c>
      <c r="N3661" s="0" t="str">
        <f aca="false">IF(ISBLANK(A3661),"",IF(H3662=0,NETWORKDAYS($H$3,H3661,holiday!$B$2:$B$10),IF(DAY(H3661)&lt;DAY(H3662),NETWORKDAYS($H$3,H3661,holiday!$B$2:$B$10),0)))</f>
        <v/>
      </c>
      <c r="O3661" s="0" t="str">
        <f aca="false">IF(ISBLANK(A3661),"",SUMIF($A$3:$A3661,O$2,$B$3:$B3661))</f>
        <v/>
      </c>
      <c r="P3661" s="0" t="str">
        <f aca="false">IF(ISBLANK(A3661),"",SUMIF($A$3:$A3661,P$2,$B$3:$B3661))</f>
        <v/>
      </c>
      <c r="Q3661" s="0" t="str">
        <f aca="false">IF(ISBLANK(A3661),"",SUMIF($A$3:$A3661,Q$2,$B$3:$B3661))</f>
        <v/>
      </c>
      <c r="R3661" s="0" t="str">
        <f aca="false">IF(ISBLANK(A3661),"",SUMIF($A$3:$A3661,R$2,$B$3:$B3661))</f>
        <v/>
      </c>
      <c r="T3661" s="9" t="str">
        <f aca="false">IF(ISBLANK(A3661),"",IF($A3661=T$2,$C3661,T3660))</f>
        <v/>
      </c>
      <c r="U3661" s="9" t="str">
        <f aca="false">IF(ISBLANK(A3661),"",IF($A3661=U$2,$C3661,U3660))</f>
        <v/>
      </c>
      <c r="V3661" s="9" t="str">
        <f aca="false">IF(ISBLANK(A3661),"",IF($A3661=V$2,$C3661,V3660))</f>
        <v/>
      </c>
      <c r="W3661" s="9" t="str">
        <f aca="false">IF(ISBLANK(A3661),"",IF($A3661=W$2,$C3661,W3660))</f>
        <v/>
      </c>
    </row>
    <row r="3662" customFormat="false" ht="14.1" hidden="false" customHeight="false" outlineLevel="0" collapsed="false">
      <c r="H3662" s="8" t="n">
        <f aca="false">IF(ISBLANK(D3662),,LEFT(D3662,LEN(D3662)-6)*1)</f>
        <v>0</v>
      </c>
      <c r="I3662" s="9" t="str">
        <f aca="false">IF(ISBLANK(A3662),"",-B3662*C3662)</f>
        <v/>
      </c>
      <c r="J3662" s="9" t="str">
        <f aca="false">IF(ISBLANK(A3662),"",-SUM(I$3:I3662))</f>
        <v/>
      </c>
      <c r="K3662" s="9" t="str">
        <f aca="false">IF(ISBLANK(A3662),"",SUMPRODUCT(O3662:R3662,T3662:W3662)-J3662)</f>
        <v/>
      </c>
      <c r="L3662" s="5" t="str">
        <f aca="false">IF(ISBLANK(A3662),"",K3662/$M$1)</f>
        <v/>
      </c>
      <c r="M3662" s="5" t="str">
        <f aca="false">IF(ISBLANK(A3662),"",K3662/($M$1+SUM(K$3:K3661)))</f>
        <v/>
      </c>
      <c r="N3662" s="0" t="str">
        <f aca="false">IF(ISBLANK(A3662),"",IF(H3663=0,NETWORKDAYS($H$3,H3662,holiday!$B$2:$B$10),IF(DAY(H3662)&lt;DAY(H3663),NETWORKDAYS($H$3,H3662,holiday!$B$2:$B$10),0)))</f>
        <v/>
      </c>
      <c r="O3662" s="0" t="str">
        <f aca="false">IF(ISBLANK(A3662),"",SUMIF($A$3:$A3662,O$2,$B$3:$B3662))</f>
        <v/>
      </c>
      <c r="P3662" s="0" t="str">
        <f aca="false">IF(ISBLANK(A3662),"",SUMIF($A$3:$A3662,P$2,$B$3:$B3662))</f>
        <v/>
      </c>
      <c r="Q3662" s="0" t="str">
        <f aca="false">IF(ISBLANK(A3662),"",SUMIF($A$3:$A3662,Q$2,$B$3:$B3662))</f>
        <v/>
      </c>
      <c r="R3662" s="0" t="str">
        <f aca="false">IF(ISBLANK(A3662),"",SUMIF($A$3:$A3662,R$2,$B$3:$B3662))</f>
        <v/>
      </c>
      <c r="T3662" s="9" t="str">
        <f aca="false">IF(ISBLANK(A3662),"",IF($A3662=T$2,$C3662,T3661))</f>
        <v/>
      </c>
      <c r="U3662" s="9" t="str">
        <f aca="false">IF(ISBLANK(A3662),"",IF($A3662=U$2,$C3662,U3661))</f>
        <v/>
      </c>
      <c r="V3662" s="9" t="str">
        <f aca="false">IF(ISBLANK(A3662),"",IF($A3662=V$2,$C3662,V3661))</f>
        <v/>
      </c>
      <c r="W3662" s="9" t="str">
        <f aca="false">IF(ISBLANK(A3662),"",IF($A3662=W$2,$C3662,W3661))</f>
        <v/>
      </c>
    </row>
    <row r="3663" customFormat="false" ht="14.1" hidden="false" customHeight="false" outlineLevel="0" collapsed="false">
      <c r="H3663" s="8" t="n">
        <f aca="false">IF(ISBLANK(D3663),,LEFT(D3663,LEN(D3663)-6)*1)</f>
        <v>0</v>
      </c>
      <c r="I3663" s="9" t="str">
        <f aca="false">IF(ISBLANK(A3663),"",-B3663*C3663)</f>
        <v/>
      </c>
      <c r="J3663" s="9" t="str">
        <f aca="false">IF(ISBLANK(A3663),"",-SUM(I$3:I3663))</f>
        <v/>
      </c>
      <c r="K3663" s="9" t="str">
        <f aca="false">IF(ISBLANK(A3663),"",SUMPRODUCT(O3663:R3663,T3663:W3663)-J3663)</f>
        <v/>
      </c>
      <c r="L3663" s="5" t="str">
        <f aca="false">IF(ISBLANK(A3663),"",K3663/$M$1)</f>
        <v/>
      </c>
      <c r="M3663" s="5" t="str">
        <f aca="false">IF(ISBLANK(A3663),"",K3663/($M$1+SUM(K$3:K3662)))</f>
        <v/>
      </c>
      <c r="N3663" s="0" t="str">
        <f aca="false">IF(ISBLANK(A3663),"",IF(H3664=0,NETWORKDAYS($H$3,H3663,holiday!$B$2:$B$10),IF(DAY(H3663)&lt;DAY(H3664),NETWORKDAYS($H$3,H3663,holiday!$B$2:$B$10),0)))</f>
        <v/>
      </c>
      <c r="O3663" s="0" t="str">
        <f aca="false">IF(ISBLANK(A3663),"",SUMIF($A$3:$A3663,O$2,$B$3:$B3663))</f>
        <v/>
      </c>
      <c r="P3663" s="0" t="str">
        <f aca="false">IF(ISBLANK(A3663),"",SUMIF($A$3:$A3663,P$2,$B$3:$B3663))</f>
        <v/>
      </c>
      <c r="Q3663" s="0" t="str">
        <f aca="false">IF(ISBLANK(A3663),"",SUMIF($A$3:$A3663,Q$2,$B$3:$B3663))</f>
        <v/>
      </c>
      <c r="R3663" s="0" t="str">
        <f aca="false">IF(ISBLANK(A3663),"",SUMIF($A$3:$A3663,R$2,$B$3:$B3663))</f>
        <v/>
      </c>
      <c r="T3663" s="9" t="str">
        <f aca="false">IF(ISBLANK(A3663),"",IF($A3663=T$2,$C3663,T3662))</f>
        <v/>
      </c>
      <c r="U3663" s="9" t="str">
        <f aca="false">IF(ISBLANK(A3663),"",IF($A3663=U$2,$C3663,U3662))</f>
        <v/>
      </c>
      <c r="V3663" s="9" t="str">
        <f aca="false">IF(ISBLANK(A3663),"",IF($A3663=V$2,$C3663,V3662))</f>
        <v/>
      </c>
      <c r="W3663" s="9" t="str">
        <f aca="false">IF(ISBLANK(A3663),"",IF($A3663=W$2,$C3663,W3662))</f>
        <v/>
      </c>
    </row>
    <row r="3664" customFormat="false" ht="14.1" hidden="false" customHeight="false" outlineLevel="0" collapsed="false">
      <c r="H3664" s="8" t="n">
        <f aca="false">IF(ISBLANK(D3664),,LEFT(D3664,LEN(D3664)-6)*1)</f>
        <v>0</v>
      </c>
      <c r="I3664" s="9" t="str">
        <f aca="false">IF(ISBLANK(A3664),"",-B3664*C3664)</f>
        <v/>
      </c>
      <c r="J3664" s="9" t="str">
        <f aca="false">IF(ISBLANK(A3664),"",-SUM(I$3:I3664))</f>
        <v/>
      </c>
      <c r="K3664" s="9" t="str">
        <f aca="false">IF(ISBLANK(A3664),"",SUMPRODUCT(O3664:R3664,T3664:W3664)-J3664)</f>
        <v/>
      </c>
      <c r="L3664" s="5" t="str">
        <f aca="false">IF(ISBLANK(A3664),"",K3664/$M$1)</f>
        <v/>
      </c>
      <c r="M3664" s="5" t="str">
        <f aca="false">IF(ISBLANK(A3664),"",K3664/($M$1+SUM(K$3:K3663)))</f>
        <v/>
      </c>
      <c r="N3664" s="0" t="str">
        <f aca="false">IF(ISBLANK(A3664),"",IF(H3665=0,NETWORKDAYS($H$3,H3664,holiday!$B$2:$B$10),IF(DAY(H3664)&lt;DAY(H3665),NETWORKDAYS($H$3,H3664,holiday!$B$2:$B$10),0)))</f>
        <v/>
      </c>
      <c r="O3664" s="0" t="str">
        <f aca="false">IF(ISBLANK(A3664),"",SUMIF($A$3:$A3664,O$2,$B$3:$B3664))</f>
        <v/>
      </c>
      <c r="P3664" s="0" t="str">
        <f aca="false">IF(ISBLANK(A3664),"",SUMIF($A$3:$A3664,P$2,$B$3:$B3664))</f>
        <v/>
      </c>
      <c r="Q3664" s="0" t="str">
        <f aca="false">IF(ISBLANK(A3664),"",SUMIF($A$3:$A3664,Q$2,$B$3:$B3664))</f>
        <v/>
      </c>
      <c r="R3664" s="0" t="str">
        <f aca="false">IF(ISBLANK(A3664),"",SUMIF($A$3:$A3664,R$2,$B$3:$B3664))</f>
        <v/>
      </c>
      <c r="T3664" s="9" t="str">
        <f aca="false">IF(ISBLANK(A3664),"",IF($A3664=T$2,$C3664,T3663))</f>
        <v/>
      </c>
      <c r="U3664" s="9" t="str">
        <f aca="false">IF(ISBLANK(A3664),"",IF($A3664=U$2,$C3664,U3663))</f>
        <v/>
      </c>
      <c r="V3664" s="9" t="str">
        <f aca="false">IF(ISBLANK(A3664),"",IF($A3664=V$2,$C3664,V3663))</f>
        <v/>
      </c>
      <c r="W3664" s="9" t="str">
        <f aca="false">IF(ISBLANK(A3664),"",IF($A3664=W$2,$C3664,W3663))</f>
        <v/>
      </c>
    </row>
    <row r="3665" customFormat="false" ht="14.1" hidden="false" customHeight="false" outlineLevel="0" collapsed="false">
      <c r="H3665" s="8" t="n">
        <f aca="false">IF(ISBLANK(D3665),,LEFT(D3665,LEN(D3665)-6)*1)</f>
        <v>0</v>
      </c>
      <c r="I3665" s="9" t="str">
        <f aca="false">IF(ISBLANK(A3665),"",-B3665*C3665)</f>
        <v/>
      </c>
      <c r="J3665" s="9" t="str">
        <f aca="false">IF(ISBLANK(A3665),"",-SUM(I$3:I3665))</f>
        <v/>
      </c>
      <c r="K3665" s="9" t="str">
        <f aca="false">IF(ISBLANK(A3665),"",SUMPRODUCT(O3665:R3665,T3665:W3665)-J3665)</f>
        <v/>
      </c>
      <c r="L3665" s="5" t="str">
        <f aca="false">IF(ISBLANK(A3665),"",K3665/$M$1)</f>
        <v/>
      </c>
      <c r="M3665" s="5" t="str">
        <f aca="false">IF(ISBLANK(A3665),"",K3665/($M$1+SUM(K$3:K3664)))</f>
        <v/>
      </c>
      <c r="N3665" s="0" t="str">
        <f aca="false">IF(ISBLANK(A3665),"",IF(H3666=0,NETWORKDAYS($H$3,H3665,holiday!$B$2:$B$10),IF(DAY(H3665)&lt;DAY(H3666),NETWORKDAYS($H$3,H3665,holiday!$B$2:$B$10),0)))</f>
        <v/>
      </c>
      <c r="O3665" s="0" t="str">
        <f aca="false">IF(ISBLANK(A3665),"",SUMIF($A$3:$A3665,O$2,$B$3:$B3665))</f>
        <v/>
      </c>
      <c r="P3665" s="0" t="str">
        <f aca="false">IF(ISBLANK(A3665),"",SUMIF($A$3:$A3665,P$2,$B$3:$B3665))</f>
        <v/>
      </c>
      <c r="Q3665" s="0" t="str">
        <f aca="false">IF(ISBLANK(A3665),"",SUMIF($A$3:$A3665,Q$2,$B$3:$B3665))</f>
        <v/>
      </c>
      <c r="R3665" s="0" t="str">
        <f aca="false">IF(ISBLANK(A3665),"",SUMIF($A$3:$A3665,R$2,$B$3:$B3665))</f>
        <v/>
      </c>
      <c r="T3665" s="9" t="str">
        <f aca="false">IF(ISBLANK(A3665),"",IF($A3665=T$2,$C3665,T3664))</f>
        <v/>
      </c>
      <c r="U3665" s="9" t="str">
        <f aca="false">IF(ISBLANK(A3665),"",IF($A3665=U$2,$C3665,U3664))</f>
        <v/>
      </c>
      <c r="V3665" s="9" t="str">
        <f aca="false">IF(ISBLANK(A3665),"",IF($A3665=V$2,$C3665,V3664))</f>
        <v/>
      </c>
      <c r="W3665" s="9" t="str">
        <f aca="false">IF(ISBLANK(A3665),"",IF($A3665=W$2,$C3665,W3664))</f>
        <v/>
      </c>
    </row>
    <row r="3666" customFormat="false" ht="14.1" hidden="false" customHeight="false" outlineLevel="0" collapsed="false">
      <c r="H3666" s="8" t="n">
        <f aca="false">IF(ISBLANK(D3666),,LEFT(D3666,LEN(D3666)-6)*1)</f>
        <v>0</v>
      </c>
      <c r="I3666" s="9" t="str">
        <f aca="false">IF(ISBLANK(A3666),"",-B3666*C3666)</f>
        <v/>
      </c>
      <c r="J3666" s="9" t="str">
        <f aca="false">IF(ISBLANK(A3666),"",-SUM(I$3:I3666))</f>
        <v/>
      </c>
      <c r="K3666" s="9" t="str">
        <f aca="false">IF(ISBLANK(A3666),"",SUMPRODUCT(O3666:R3666,T3666:W3666)-J3666)</f>
        <v/>
      </c>
      <c r="L3666" s="5" t="str">
        <f aca="false">IF(ISBLANK(A3666),"",K3666/$M$1)</f>
        <v/>
      </c>
      <c r="M3666" s="5" t="str">
        <f aca="false">IF(ISBLANK(A3666),"",K3666/($M$1+SUM(K$3:K3665)))</f>
        <v/>
      </c>
      <c r="N3666" s="0" t="str">
        <f aca="false">IF(ISBLANK(A3666),"",IF(H3667=0,NETWORKDAYS($H$3,H3666,holiday!$B$2:$B$10),IF(DAY(H3666)&lt;DAY(H3667),NETWORKDAYS($H$3,H3666,holiday!$B$2:$B$10),0)))</f>
        <v/>
      </c>
      <c r="O3666" s="0" t="str">
        <f aca="false">IF(ISBLANK(A3666),"",SUMIF($A$3:$A3666,O$2,$B$3:$B3666))</f>
        <v/>
      </c>
      <c r="P3666" s="0" t="str">
        <f aca="false">IF(ISBLANK(A3666),"",SUMIF($A$3:$A3666,P$2,$B$3:$B3666))</f>
        <v/>
      </c>
      <c r="Q3666" s="0" t="str">
        <f aca="false">IF(ISBLANK(A3666),"",SUMIF($A$3:$A3666,Q$2,$B$3:$B3666))</f>
        <v/>
      </c>
      <c r="R3666" s="0" t="str">
        <f aca="false">IF(ISBLANK(A3666),"",SUMIF($A$3:$A3666,R$2,$B$3:$B3666))</f>
        <v/>
      </c>
      <c r="T3666" s="9" t="str">
        <f aca="false">IF(ISBLANK(A3666),"",IF($A3666=T$2,$C3666,T3665))</f>
        <v/>
      </c>
      <c r="U3666" s="9" t="str">
        <f aca="false">IF(ISBLANK(A3666),"",IF($A3666=U$2,$C3666,U3665))</f>
        <v/>
      </c>
      <c r="V3666" s="9" t="str">
        <f aca="false">IF(ISBLANK(A3666),"",IF($A3666=V$2,$C3666,V3665))</f>
        <v/>
      </c>
      <c r="W3666" s="9" t="str">
        <f aca="false">IF(ISBLANK(A3666),"",IF($A3666=W$2,$C3666,W3665))</f>
        <v/>
      </c>
    </row>
    <row r="3667" customFormat="false" ht="14.1" hidden="false" customHeight="false" outlineLevel="0" collapsed="false">
      <c r="H3667" s="8" t="n">
        <f aca="false">IF(ISBLANK(D3667),,LEFT(D3667,LEN(D3667)-6)*1)</f>
        <v>0</v>
      </c>
      <c r="I3667" s="9" t="str">
        <f aca="false">IF(ISBLANK(A3667),"",-B3667*C3667)</f>
        <v/>
      </c>
      <c r="J3667" s="9" t="str">
        <f aca="false">IF(ISBLANK(A3667),"",-SUM(I$3:I3667))</f>
        <v/>
      </c>
      <c r="K3667" s="9" t="str">
        <f aca="false">IF(ISBLANK(A3667),"",SUMPRODUCT(O3667:R3667,T3667:W3667)-J3667)</f>
        <v/>
      </c>
      <c r="L3667" s="5" t="str">
        <f aca="false">IF(ISBLANK(A3667),"",K3667/$M$1)</f>
        <v/>
      </c>
      <c r="M3667" s="5" t="str">
        <f aca="false">IF(ISBLANK(A3667),"",K3667/($M$1+SUM(K$3:K3666)))</f>
        <v/>
      </c>
      <c r="N3667" s="0" t="str">
        <f aca="false">IF(ISBLANK(A3667),"",IF(H3668=0,NETWORKDAYS($H$3,H3667,holiday!$B$2:$B$10),IF(DAY(H3667)&lt;DAY(H3668),NETWORKDAYS($H$3,H3667,holiday!$B$2:$B$10),0)))</f>
        <v/>
      </c>
      <c r="O3667" s="0" t="str">
        <f aca="false">IF(ISBLANK(A3667),"",SUMIF($A$3:$A3667,O$2,$B$3:$B3667))</f>
        <v/>
      </c>
      <c r="P3667" s="0" t="str">
        <f aca="false">IF(ISBLANK(A3667),"",SUMIF($A$3:$A3667,P$2,$B$3:$B3667))</f>
        <v/>
      </c>
      <c r="Q3667" s="0" t="str">
        <f aca="false">IF(ISBLANK(A3667),"",SUMIF($A$3:$A3667,Q$2,$B$3:$B3667))</f>
        <v/>
      </c>
      <c r="R3667" s="0" t="str">
        <f aca="false">IF(ISBLANK(A3667),"",SUMIF($A$3:$A3667,R$2,$B$3:$B3667))</f>
        <v/>
      </c>
      <c r="T3667" s="9" t="str">
        <f aca="false">IF(ISBLANK(A3667),"",IF($A3667=T$2,$C3667,T3666))</f>
        <v/>
      </c>
      <c r="U3667" s="9" t="str">
        <f aca="false">IF(ISBLANK(A3667),"",IF($A3667=U$2,$C3667,U3666))</f>
        <v/>
      </c>
      <c r="V3667" s="9" t="str">
        <f aca="false">IF(ISBLANK(A3667),"",IF($A3667=V$2,$C3667,V3666))</f>
        <v/>
      </c>
      <c r="W3667" s="9" t="str">
        <f aca="false">IF(ISBLANK(A3667),"",IF($A3667=W$2,$C3667,W3666))</f>
        <v/>
      </c>
    </row>
    <row r="3668" customFormat="false" ht="14.1" hidden="false" customHeight="false" outlineLevel="0" collapsed="false">
      <c r="H3668" s="8" t="n">
        <f aca="false">IF(ISBLANK(D3668),,LEFT(D3668,LEN(D3668)-6)*1)</f>
        <v>0</v>
      </c>
      <c r="I3668" s="9" t="str">
        <f aca="false">IF(ISBLANK(A3668),"",-B3668*C3668)</f>
        <v/>
      </c>
      <c r="J3668" s="9" t="str">
        <f aca="false">IF(ISBLANK(A3668),"",-SUM(I$3:I3668))</f>
        <v/>
      </c>
      <c r="K3668" s="9" t="str">
        <f aca="false">IF(ISBLANK(A3668),"",SUMPRODUCT(O3668:R3668,T3668:W3668)-J3668)</f>
        <v/>
      </c>
      <c r="L3668" s="5" t="str">
        <f aca="false">IF(ISBLANK(A3668),"",K3668/$M$1)</f>
        <v/>
      </c>
      <c r="M3668" s="5" t="str">
        <f aca="false">IF(ISBLANK(A3668),"",K3668/($M$1+SUM(K$3:K3667)))</f>
        <v/>
      </c>
      <c r="N3668" s="0" t="str">
        <f aca="false">IF(ISBLANK(A3668),"",IF(H3669=0,NETWORKDAYS($H$3,H3668,holiday!$B$2:$B$10),IF(DAY(H3668)&lt;DAY(H3669),NETWORKDAYS($H$3,H3668,holiday!$B$2:$B$10),0)))</f>
        <v/>
      </c>
      <c r="O3668" s="0" t="str">
        <f aca="false">IF(ISBLANK(A3668),"",SUMIF($A$3:$A3668,O$2,$B$3:$B3668))</f>
        <v/>
      </c>
      <c r="P3668" s="0" t="str">
        <f aca="false">IF(ISBLANK(A3668),"",SUMIF($A$3:$A3668,P$2,$B$3:$B3668))</f>
        <v/>
      </c>
      <c r="Q3668" s="0" t="str">
        <f aca="false">IF(ISBLANK(A3668),"",SUMIF($A$3:$A3668,Q$2,$B$3:$B3668))</f>
        <v/>
      </c>
      <c r="R3668" s="0" t="str">
        <f aca="false">IF(ISBLANK(A3668),"",SUMIF($A$3:$A3668,R$2,$B$3:$B3668))</f>
        <v/>
      </c>
      <c r="T3668" s="9" t="str">
        <f aca="false">IF(ISBLANK(A3668),"",IF($A3668=T$2,$C3668,T3667))</f>
        <v/>
      </c>
      <c r="U3668" s="9" t="str">
        <f aca="false">IF(ISBLANK(A3668),"",IF($A3668=U$2,$C3668,U3667))</f>
        <v/>
      </c>
      <c r="V3668" s="9" t="str">
        <f aca="false">IF(ISBLANK(A3668),"",IF($A3668=V$2,$C3668,V3667))</f>
        <v/>
      </c>
      <c r="W3668" s="9" t="str">
        <f aca="false">IF(ISBLANK(A3668),"",IF($A3668=W$2,$C3668,W3667))</f>
        <v/>
      </c>
    </row>
    <row r="3669" customFormat="false" ht="14.1" hidden="false" customHeight="false" outlineLevel="0" collapsed="false">
      <c r="H3669" s="8" t="n">
        <f aca="false">IF(ISBLANK(D3669),,LEFT(D3669,LEN(D3669)-6)*1)</f>
        <v>0</v>
      </c>
      <c r="I3669" s="9" t="str">
        <f aca="false">IF(ISBLANK(A3669),"",-B3669*C3669)</f>
        <v/>
      </c>
      <c r="J3669" s="9" t="str">
        <f aca="false">IF(ISBLANK(A3669),"",-SUM(I$3:I3669))</f>
        <v/>
      </c>
      <c r="K3669" s="9" t="str">
        <f aca="false">IF(ISBLANK(A3669),"",SUMPRODUCT(O3669:R3669,T3669:W3669)-J3669)</f>
        <v/>
      </c>
      <c r="L3669" s="5" t="str">
        <f aca="false">IF(ISBLANK(A3669),"",K3669/$M$1)</f>
        <v/>
      </c>
      <c r="M3669" s="5" t="str">
        <f aca="false">IF(ISBLANK(A3669),"",K3669/($M$1+SUM(K$3:K3668)))</f>
        <v/>
      </c>
      <c r="N3669" s="0" t="str">
        <f aca="false">IF(ISBLANK(A3669),"",IF(H3670=0,NETWORKDAYS($H$3,H3669,holiday!$B$2:$B$10),IF(DAY(H3669)&lt;DAY(H3670),NETWORKDAYS($H$3,H3669,holiday!$B$2:$B$10),0)))</f>
        <v/>
      </c>
      <c r="O3669" s="0" t="str">
        <f aca="false">IF(ISBLANK(A3669),"",SUMIF($A$3:$A3669,O$2,$B$3:$B3669))</f>
        <v/>
      </c>
      <c r="P3669" s="0" t="str">
        <f aca="false">IF(ISBLANK(A3669),"",SUMIF($A$3:$A3669,P$2,$B$3:$B3669))</f>
        <v/>
      </c>
      <c r="Q3669" s="0" t="str">
        <f aca="false">IF(ISBLANK(A3669),"",SUMIF($A$3:$A3669,Q$2,$B$3:$B3669))</f>
        <v/>
      </c>
      <c r="R3669" s="0" t="str">
        <f aca="false">IF(ISBLANK(A3669),"",SUMIF($A$3:$A3669,R$2,$B$3:$B3669))</f>
        <v/>
      </c>
      <c r="T3669" s="9" t="str">
        <f aca="false">IF(ISBLANK(A3669),"",IF($A3669=T$2,$C3669,T3668))</f>
        <v/>
      </c>
      <c r="U3669" s="9" t="str">
        <f aca="false">IF(ISBLANK(A3669),"",IF($A3669=U$2,$C3669,U3668))</f>
        <v/>
      </c>
      <c r="V3669" s="9" t="str">
        <f aca="false">IF(ISBLANK(A3669),"",IF($A3669=V$2,$C3669,V3668))</f>
        <v/>
      </c>
      <c r="W3669" s="9" t="str">
        <f aca="false">IF(ISBLANK(A3669),"",IF($A3669=W$2,$C3669,W3668))</f>
        <v/>
      </c>
    </row>
    <row r="3670" customFormat="false" ht="14.1" hidden="false" customHeight="false" outlineLevel="0" collapsed="false">
      <c r="H3670" s="8" t="n">
        <f aca="false">IF(ISBLANK(D3670),,LEFT(D3670,LEN(D3670)-6)*1)</f>
        <v>0</v>
      </c>
      <c r="I3670" s="9" t="str">
        <f aca="false">IF(ISBLANK(A3670),"",-B3670*C3670)</f>
        <v/>
      </c>
      <c r="J3670" s="9" t="str">
        <f aca="false">IF(ISBLANK(A3670),"",-SUM(I$3:I3670))</f>
        <v/>
      </c>
      <c r="K3670" s="9" t="str">
        <f aca="false">IF(ISBLANK(A3670),"",SUMPRODUCT(O3670:R3670,T3670:W3670)-J3670)</f>
        <v/>
      </c>
      <c r="L3670" s="5" t="str">
        <f aca="false">IF(ISBLANK(A3670),"",K3670/$M$1)</f>
        <v/>
      </c>
      <c r="M3670" s="5" t="str">
        <f aca="false">IF(ISBLANK(A3670),"",K3670/($M$1+SUM(K$3:K3669)))</f>
        <v/>
      </c>
      <c r="N3670" s="0" t="str">
        <f aca="false">IF(ISBLANK(A3670),"",IF(H3671=0,NETWORKDAYS($H$3,H3670,holiday!$B$2:$B$10),IF(DAY(H3670)&lt;DAY(H3671),NETWORKDAYS($H$3,H3670,holiday!$B$2:$B$10),0)))</f>
        <v/>
      </c>
      <c r="O3670" s="0" t="str">
        <f aca="false">IF(ISBLANK(A3670),"",SUMIF($A$3:$A3670,O$2,$B$3:$B3670))</f>
        <v/>
      </c>
      <c r="P3670" s="0" t="str">
        <f aca="false">IF(ISBLANK(A3670),"",SUMIF($A$3:$A3670,P$2,$B$3:$B3670))</f>
        <v/>
      </c>
      <c r="Q3670" s="0" t="str">
        <f aca="false">IF(ISBLANK(A3670),"",SUMIF($A$3:$A3670,Q$2,$B$3:$B3670))</f>
        <v/>
      </c>
      <c r="R3670" s="0" t="str">
        <f aca="false">IF(ISBLANK(A3670),"",SUMIF($A$3:$A3670,R$2,$B$3:$B3670))</f>
        <v/>
      </c>
      <c r="T3670" s="9" t="str">
        <f aca="false">IF(ISBLANK(A3670),"",IF($A3670=T$2,$C3670,T3669))</f>
        <v/>
      </c>
      <c r="U3670" s="9" t="str">
        <f aca="false">IF(ISBLANK(A3670),"",IF($A3670=U$2,$C3670,U3669))</f>
        <v/>
      </c>
      <c r="V3670" s="9" t="str">
        <f aca="false">IF(ISBLANK(A3670),"",IF($A3670=V$2,$C3670,V3669))</f>
        <v/>
      </c>
      <c r="W3670" s="9" t="str">
        <f aca="false">IF(ISBLANK(A3670),"",IF($A3670=W$2,$C3670,W3669))</f>
        <v/>
      </c>
    </row>
    <row r="3671" customFormat="false" ht="14.1" hidden="false" customHeight="false" outlineLevel="0" collapsed="false">
      <c r="H3671" s="8" t="n">
        <f aca="false">IF(ISBLANK(D3671),,LEFT(D3671,LEN(D3671)-6)*1)</f>
        <v>0</v>
      </c>
      <c r="I3671" s="9" t="str">
        <f aca="false">IF(ISBLANK(A3671),"",-B3671*C3671)</f>
        <v/>
      </c>
      <c r="J3671" s="9" t="str">
        <f aca="false">IF(ISBLANK(A3671),"",-SUM(I$3:I3671))</f>
        <v/>
      </c>
      <c r="K3671" s="9" t="str">
        <f aca="false">IF(ISBLANK(A3671),"",SUMPRODUCT(O3671:R3671,T3671:W3671)-J3671)</f>
        <v/>
      </c>
      <c r="L3671" s="5" t="str">
        <f aca="false">IF(ISBLANK(A3671),"",K3671/$M$1)</f>
        <v/>
      </c>
      <c r="M3671" s="5" t="str">
        <f aca="false">IF(ISBLANK(A3671),"",K3671/($M$1+SUM(K$3:K3670)))</f>
        <v/>
      </c>
      <c r="N3671" s="0" t="str">
        <f aca="false">IF(ISBLANK(A3671),"",IF(H3672=0,NETWORKDAYS($H$3,H3671,holiday!$B$2:$B$10),IF(DAY(H3671)&lt;DAY(H3672),NETWORKDAYS($H$3,H3671,holiday!$B$2:$B$10),0)))</f>
        <v/>
      </c>
      <c r="O3671" s="0" t="str">
        <f aca="false">IF(ISBLANK(A3671),"",SUMIF($A$3:$A3671,O$2,$B$3:$B3671))</f>
        <v/>
      </c>
      <c r="P3671" s="0" t="str">
        <f aca="false">IF(ISBLANK(A3671),"",SUMIF($A$3:$A3671,P$2,$B$3:$B3671))</f>
        <v/>
      </c>
      <c r="Q3671" s="0" t="str">
        <f aca="false">IF(ISBLANK(A3671),"",SUMIF($A$3:$A3671,Q$2,$B$3:$B3671))</f>
        <v/>
      </c>
      <c r="R3671" s="0" t="str">
        <f aca="false">IF(ISBLANK(A3671),"",SUMIF($A$3:$A3671,R$2,$B$3:$B3671))</f>
        <v/>
      </c>
      <c r="T3671" s="9" t="str">
        <f aca="false">IF(ISBLANK(A3671),"",IF($A3671=T$2,$C3671,T3670))</f>
        <v/>
      </c>
      <c r="U3671" s="9" t="str">
        <f aca="false">IF(ISBLANK(A3671),"",IF($A3671=U$2,$C3671,U3670))</f>
        <v/>
      </c>
      <c r="V3671" s="9" t="str">
        <f aca="false">IF(ISBLANK(A3671),"",IF($A3671=V$2,$C3671,V3670))</f>
        <v/>
      </c>
      <c r="W3671" s="9" t="str">
        <f aca="false">IF(ISBLANK(A3671),"",IF($A3671=W$2,$C3671,W3670))</f>
        <v/>
      </c>
    </row>
    <row r="3672" customFormat="false" ht="14.1" hidden="false" customHeight="false" outlineLevel="0" collapsed="false">
      <c r="H3672" s="8" t="n">
        <f aca="false">IF(ISBLANK(D3672),,LEFT(D3672,LEN(D3672)-6)*1)</f>
        <v>0</v>
      </c>
      <c r="I3672" s="9" t="str">
        <f aca="false">IF(ISBLANK(A3672),"",-B3672*C3672)</f>
        <v/>
      </c>
      <c r="J3672" s="9" t="str">
        <f aca="false">IF(ISBLANK(A3672),"",-SUM(I$3:I3672))</f>
        <v/>
      </c>
      <c r="K3672" s="9" t="str">
        <f aca="false">IF(ISBLANK(A3672),"",SUMPRODUCT(O3672:R3672,T3672:W3672)-J3672)</f>
        <v/>
      </c>
      <c r="L3672" s="5" t="str">
        <f aca="false">IF(ISBLANK(A3672),"",K3672/$M$1)</f>
        <v/>
      </c>
      <c r="M3672" s="5" t="str">
        <f aca="false">IF(ISBLANK(A3672),"",K3672/($M$1+SUM(K$3:K3671)))</f>
        <v/>
      </c>
      <c r="N3672" s="0" t="str">
        <f aca="false">IF(ISBLANK(A3672),"",IF(H3673=0,NETWORKDAYS($H$3,H3672,holiday!$B$2:$B$10),IF(DAY(H3672)&lt;DAY(H3673),NETWORKDAYS($H$3,H3672,holiday!$B$2:$B$10),0)))</f>
        <v/>
      </c>
      <c r="O3672" s="0" t="str">
        <f aca="false">IF(ISBLANK(A3672),"",SUMIF($A$3:$A3672,O$2,$B$3:$B3672))</f>
        <v/>
      </c>
      <c r="P3672" s="0" t="str">
        <f aca="false">IF(ISBLANK(A3672),"",SUMIF($A$3:$A3672,P$2,$B$3:$B3672))</f>
        <v/>
      </c>
      <c r="Q3672" s="0" t="str">
        <f aca="false">IF(ISBLANK(A3672),"",SUMIF($A$3:$A3672,Q$2,$B$3:$B3672))</f>
        <v/>
      </c>
      <c r="R3672" s="0" t="str">
        <f aca="false">IF(ISBLANK(A3672),"",SUMIF($A$3:$A3672,R$2,$B$3:$B3672))</f>
        <v/>
      </c>
      <c r="T3672" s="9" t="str">
        <f aca="false">IF(ISBLANK(A3672),"",IF($A3672=T$2,$C3672,T3671))</f>
        <v/>
      </c>
      <c r="U3672" s="9" t="str">
        <f aca="false">IF(ISBLANK(A3672),"",IF($A3672=U$2,$C3672,U3671))</f>
        <v/>
      </c>
      <c r="V3672" s="9" t="str">
        <f aca="false">IF(ISBLANK(A3672),"",IF($A3672=V$2,$C3672,V3671))</f>
        <v/>
      </c>
      <c r="W3672" s="9" t="str">
        <f aca="false">IF(ISBLANK(A3672),"",IF($A3672=W$2,$C3672,W3671))</f>
        <v/>
      </c>
    </row>
    <row r="3673" customFormat="false" ht="14.1" hidden="false" customHeight="false" outlineLevel="0" collapsed="false">
      <c r="H3673" s="8" t="n">
        <f aca="false">IF(ISBLANK(D3673),,LEFT(D3673,LEN(D3673)-6)*1)</f>
        <v>0</v>
      </c>
      <c r="I3673" s="9" t="str">
        <f aca="false">IF(ISBLANK(A3673),"",-B3673*C3673)</f>
        <v/>
      </c>
      <c r="J3673" s="9" t="str">
        <f aca="false">IF(ISBLANK(A3673),"",-SUM(I$3:I3673))</f>
        <v/>
      </c>
      <c r="K3673" s="9" t="str">
        <f aca="false">IF(ISBLANK(A3673),"",SUMPRODUCT(O3673:R3673,T3673:W3673)-J3673)</f>
        <v/>
      </c>
      <c r="L3673" s="5" t="str">
        <f aca="false">IF(ISBLANK(A3673),"",K3673/$M$1)</f>
        <v/>
      </c>
      <c r="M3673" s="5" t="str">
        <f aca="false">IF(ISBLANK(A3673),"",K3673/($M$1+SUM(K$3:K3672)))</f>
        <v/>
      </c>
      <c r="N3673" s="0" t="str">
        <f aca="false">IF(ISBLANK(A3673),"",IF(H3674=0,NETWORKDAYS($H$3,H3673,holiday!$B$2:$B$10),IF(DAY(H3673)&lt;DAY(H3674),NETWORKDAYS($H$3,H3673,holiday!$B$2:$B$10),0)))</f>
        <v/>
      </c>
      <c r="O3673" s="0" t="str">
        <f aca="false">IF(ISBLANK(A3673),"",SUMIF($A$3:$A3673,O$2,$B$3:$B3673))</f>
        <v/>
      </c>
      <c r="P3673" s="0" t="str">
        <f aca="false">IF(ISBLANK(A3673),"",SUMIF($A$3:$A3673,P$2,$B$3:$B3673))</f>
        <v/>
      </c>
      <c r="Q3673" s="0" t="str">
        <f aca="false">IF(ISBLANK(A3673),"",SUMIF($A$3:$A3673,Q$2,$B$3:$B3673))</f>
        <v/>
      </c>
      <c r="R3673" s="0" t="str">
        <f aca="false">IF(ISBLANK(A3673),"",SUMIF($A$3:$A3673,R$2,$B$3:$B3673))</f>
        <v/>
      </c>
      <c r="T3673" s="9" t="str">
        <f aca="false">IF(ISBLANK(A3673),"",IF($A3673=T$2,$C3673,T3672))</f>
        <v/>
      </c>
      <c r="U3673" s="9" t="str">
        <f aca="false">IF(ISBLANK(A3673),"",IF($A3673=U$2,$C3673,U3672))</f>
        <v/>
      </c>
      <c r="V3673" s="9" t="str">
        <f aca="false">IF(ISBLANK(A3673),"",IF($A3673=V$2,$C3673,V3672))</f>
        <v/>
      </c>
      <c r="W3673" s="9" t="str">
        <f aca="false">IF(ISBLANK(A3673),"",IF($A3673=W$2,$C3673,W3672))</f>
        <v/>
      </c>
    </row>
    <row r="3674" customFormat="false" ht="14.1" hidden="false" customHeight="false" outlineLevel="0" collapsed="false">
      <c r="H3674" s="8" t="n">
        <f aca="false">IF(ISBLANK(D3674),,LEFT(D3674,LEN(D3674)-6)*1)</f>
        <v>0</v>
      </c>
      <c r="I3674" s="9" t="str">
        <f aca="false">IF(ISBLANK(A3674),"",-B3674*C3674)</f>
        <v/>
      </c>
      <c r="J3674" s="9" t="str">
        <f aca="false">IF(ISBLANK(A3674),"",-SUM(I$3:I3674))</f>
        <v/>
      </c>
      <c r="K3674" s="9" t="str">
        <f aca="false">IF(ISBLANK(A3674),"",SUMPRODUCT(O3674:R3674,T3674:W3674)-J3674)</f>
        <v/>
      </c>
      <c r="L3674" s="5" t="str">
        <f aca="false">IF(ISBLANK(A3674),"",K3674/$M$1)</f>
        <v/>
      </c>
      <c r="M3674" s="5" t="str">
        <f aca="false">IF(ISBLANK(A3674),"",K3674/($M$1+SUM(K$3:K3673)))</f>
        <v/>
      </c>
      <c r="N3674" s="0" t="str">
        <f aca="false">IF(ISBLANK(A3674),"",IF(H3675=0,NETWORKDAYS($H$3,H3674,holiday!$B$2:$B$10),IF(DAY(H3674)&lt;DAY(H3675),NETWORKDAYS($H$3,H3674,holiday!$B$2:$B$10),0)))</f>
        <v/>
      </c>
      <c r="O3674" s="0" t="str">
        <f aca="false">IF(ISBLANK(A3674),"",SUMIF($A$3:$A3674,O$2,$B$3:$B3674))</f>
        <v/>
      </c>
      <c r="P3674" s="0" t="str">
        <f aca="false">IF(ISBLANK(A3674),"",SUMIF($A$3:$A3674,P$2,$B$3:$B3674))</f>
        <v/>
      </c>
      <c r="Q3674" s="0" t="str">
        <f aca="false">IF(ISBLANK(A3674),"",SUMIF($A$3:$A3674,Q$2,$B$3:$B3674))</f>
        <v/>
      </c>
      <c r="R3674" s="0" t="str">
        <f aca="false">IF(ISBLANK(A3674),"",SUMIF($A$3:$A3674,R$2,$B$3:$B3674))</f>
        <v/>
      </c>
      <c r="T3674" s="9" t="str">
        <f aca="false">IF(ISBLANK(A3674),"",IF($A3674=T$2,$C3674,T3673))</f>
        <v/>
      </c>
      <c r="U3674" s="9" t="str">
        <f aca="false">IF(ISBLANK(A3674),"",IF($A3674=U$2,$C3674,U3673))</f>
        <v/>
      </c>
      <c r="V3674" s="9" t="str">
        <f aca="false">IF(ISBLANK(A3674),"",IF($A3674=V$2,$C3674,V3673))</f>
        <v/>
      </c>
      <c r="W3674" s="9" t="str">
        <f aca="false">IF(ISBLANK(A3674),"",IF($A3674=W$2,$C3674,W3673))</f>
        <v/>
      </c>
    </row>
    <row r="3675" customFormat="false" ht="14.1" hidden="false" customHeight="false" outlineLevel="0" collapsed="false">
      <c r="H3675" s="8" t="n">
        <f aca="false">IF(ISBLANK(D3675),,LEFT(D3675,LEN(D3675)-6)*1)</f>
        <v>0</v>
      </c>
      <c r="I3675" s="9" t="str">
        <f aca="false">IF(ISBLANK(A3675),"",-B3675*C3675)</f>
        <v/>
      </c>
      <c r="J3675" s="9" t="str">
        <f aca="false">IF(ISBLANK(A3675),"",-SUM(I$3:I3675))</f>
        <v/>
      </c>
      <c r="K3675" s="9" t="str">
        <f aca="false">IF(ISBLANK(A3675),"",SUMPRODUCT(O3675:R3675,T3675:W3675)-J3675)</f>
        <v/>
      </c>
      <c r="L3675" s="5" t="str">
        <f aca="false">IF(ISBLANK(A3675),"",K3675/$M$1)</f>
        <v/>
      </c>
      <c r="M3675" s="5" t="str">
        <f aca="false">IF(ISBLANK(A3675),"",K3675/($M$1+SUM(K$3:K3674)))</f>
        <v/>
      </c>
      <c r="N3675" s="0" t="str">
        <f aca="false">IF(ISBLANK(A3675),"",IF(H3676=0,NETWORKDAYS($H$3,H3675,holiday!$B$2:$B$10),IF(DAY(H3675)&lt;DAY(H3676),NETWORKDAYS($H$3,H3675,holiday!$B$2:$B$10),0)))</f>
        <v/>
      </c>
      <c r="O3675" s="0" t="str">
        <f aca="false">IF(ISBLANK(A3675),"",SUMIF($A$3:$A3675,O$2,$B$3:$B3675))</f>
        <v/>
      </c>
      <c r="P3675" s="0" t="str">
        <f aca="false">IF(ISBLANK(A3675),"",SUMIF($A$3:$A3675,P$2,$B$3:$B3675))</f>
        <v/>
      </c>
      <c r="Q3675" s="0" t="str">
        <f aca="false">IF(ISBLANK(A3675),"",SUMIF($A$3:$A3675,Q$2,$B$3:$B3675))</f>
        <v/>
      </c>
      <c r="R3675" s="0" t="str">
        <f aca="false">IF(ISBLANK(A3675),"",SUMIF($A$3:$A3675,R$2,$B$3:$B3675))</f>
        <v/>
      </c>
      <c r="T3675" s="9" t="str">
        <f aca="false">IF(ISBLANK(A3675),"",IF($A3675=T$2,$C3675,T3674))</f>
        <v/>
      </c>
      <c r="U3675" s="9" t="str">
        <f aca="false">IF(ISBLANK(A3675),"",IF($A3675=U$2,$C3675,U3674))</f>
        <v/>
      </c>
      <c r="V3675" s="9" t="str">
        <f aca="false">IF(ISBLANK(A3675),"",IF($A3675=V$2,$C3675,V3674))</f>
        <v/>
      </c>
      <c r="W3675" s="9" t="str">
        <f aca="false">IF(ISBLANK(A3675),"",IF($A3675=W$2,$C3675,W3674))</f>
        <v/>
      </c>
    </row>
    <row r="3676" customFormat="false" ht="14.1" hidden="false" customHeight="false" outlineLevel="0" collapsed="false">
      <c r="H3676" s="8" t="n">
        <f aca="false">IF(ISBLANK(D3676),,LEFT(D3676,LEN(D3676)-6)*1)</f>
        <v>0</v>
      </c>
      <c r="I3676" s="9" t="str">
        <f aca="false">IF(ISBLANK(A3676),"",-B3676*C3676)</f>
        <v/>
      </c>
      <c r="J3676" s="9" t="str">
        <f aca="false">IF(ISBLANK(A3676),"",-SUM(I$3:I3676))</f>
        <v/>
      </c>
      <c r="K3676" s="9" t="str">
        <f aca="false">IF(ISBLANK(A3676),"",SUMPRODUCT(O3676:R3676,T3676:W3676)-J3676)</f>
        <v/>
      </c>
      <c r="L3676" s="5" t="str">
        <f aca="false">IF(ISBLANK(A3676),"",K3676/$M$1)</f>
        <v/>
      </c>
      <c r="M3676" s="5" t="str">
        <f aca="false">IF(ISBLANK(A3676),"",K3676/($M$1+SUM(K$3:K3675)))</f>
        <v/>
      </c>
      <c r="N3676" s="0" t="str">
        <f aca="false">IF(ISBLANK(A3676),"",IF(H3677=0,NETWORKDAYS($H$3,H3676,holiday!$B$2:$B$10),IF(DAY(H3676)&lt;DAY(H3677),NETWORKDAYS($H$3,H3676,holiday!$B$2:$B$10),0)))</f>
        <v/>
      </c>
      <c r="O3676" s="0" t="str">
        <f aca="false">IF(ISBLANK(A3676),"",SUMIF($A$3:$A3676,O$2,$B$3:$B3676))</f>
        <v/>
      </c>
      <c r="P3676" s="0" t="str">
        <f aca="false">IF(ISBLANK(A3676),"",SUMIF($A$3:$A3676,P$2,$B$3:$B3676))</f>
        <v/>
      </c>
      <c r="Q3676" s="0" t="str">
        <f aca="false">IF(ISBLANK(A3676),"",SUMIF($A$3:$A3676,Q$2,$B$3:$B3676))</f>
        <v/>
      </c>
      <c r="R3676" s="0" t="str">
        <f aca="false">IF(ISBLANK(A3676),"",SUMIF($A$3:$A3676,R$2,$B$3:$B3676))</f>
        <v/>
      </c>
      <c r="T3676" s="9" t="str">
        <f aca="false">IF(ISBLANK(A3676),"",IF($A3676=T$2,$C3676,T3675))</f>
        <v/>
      </c>
      <c r="U3676" s="9" t="str">
        <f aca="false">IF(ISBLANK(A3676),"",IF($A3676=U$2,$C3676,U3675))</f>
        <v/>
      </c>
      <c r="V3676" s="9" t="str">
        <f aca="false">IF(ISBLANK(A3676),"",IF($A3676=V$2,$C3676,V3675))</f>
        <v/>
      </c>
      <c r="W3676" s="9" t="str">
        <f aca="false">IF(ISBLANK(A3676),"",IF($A3676=W$2,$C3676,W3675))</f>
        <v/>
      </c>
    </row>
    <row r="3677" customFormat="false" ht="14.1" hidden="false" customHeight="false" outlineLevel="0" collapsed="false">
      <c r="H3677" s="8" t="n">
        <f aca="false">IF(ISBLANK(D3677),,LEFT(D3677,LEN(D3677)-6)*1)</f>
        <v>0</v>
      </c>
      <c r="I3677" s="9" t="str">
        <f aca="false">IF(ISBLANK(A3677),"",-B3677*C3677)</f>
        <v/>
      </c>
      <c r="J3677" s="9" t="str">
        <f aca="false">IF(ISBLANK(A3677),"",-SUM(I$3:I3677))</f>
        <v/>
      </c>
      <c r="K3677" s="9" t="str">
        <f aca="false">IF(ISBLANK(A3677),"",SUMPRODUCT(O3677:R3677,T3677:W3677)-J3677)</f>
        <v/>
      </c>
      <c r="L3677" s="5" t="str">
        <f aca="false">IF(ISBLANK(A3677),"",K3677/$M$1)</f>
        <v/>
      </c>
      <c r="M3677" s="5" t="str">
        <f aca="false">IF(ISBLANK(A3677),"",K3677/($M$1+SUM(K$3:K3676)))</f>
        <v/>
      </c>
      <c r="N3677" s="0" t="str">
        <f aca="false">IF(ISBLANK(A3677),"",IF(H3678=0,NETWORKDAYS($H$3,H3677,holiday!$B$2:$B$10),IF(DAY(H3677)&lt;DAY(H3678),NETWORKDAYS($H$3,H3677,holiday!$B$2:$B$10),0)))</f>
        <v/>
      </c>
      <c r="O3677" s="0" t="str">
        <f aca="false">IF(ISBLANK(A3677),"",SUMIF($A$3:$A3677,O$2,$B$3:$B3677))</f>
        <v/>
      </c>
      <c r="P3677" s="0" t="str">
        <f aca="false">IF(ISBLANK(A3677),"",SUMIF($A$3:$A3677,P$2,$B$3:$B3677))</f>
        <v/>
      </c>
      <c r="Q3677" s="0" t="str">
        <f aca="false">IF(ISBLANK(A3677),"",SUMIF($A$3:$A3677,Q$2,$B$3:$B3677))</f>
        <v/>
      </c>
      <c r="R3677" s="0" t="str">
        <f aca="false">IF(ISBLANK(A3677),"",SUMIF($A$3:$A3677,R$2,$B$3:$B3677))</f>
        <v/>
      </c>
      <c r="T3677" s="9" t="str">
        <f aca="false">IF(ISBLANK(A3677),"",IF($A3677=T$2,$C3677,T3676))</f>
        <v/>
      </c>
      <c r="U3677" s="9" t="str">
        <f aca="false">IF(ISBLANK(A3677),"",IF($A3677=U$2,$C3677,U3676))</f>
        <v/>
      </c>
      <c r="V3677" s="9" t="str">
        <f aca="false">IF(ISBLANK(A3677),"",IF($A3677=V$2,$C3677,V3676))</f>
        <v/>
      </c>
      <c r="W3677" s="9" t="str">
        <f aca="false">IF(ISBLANK(A3677),"",IF($A3677=W$2,$C3677,W3676))</f>
        <v/>
      </c>
    </row>
    <row r="3678" customFormat="false" ht="14.1" hidden="false" customHeight="false" outlineLevel="0" collapsed="false">
      <c r="H3678" s="8" t="n">
        <f aca="false">IF(ISBLANK(D3678),,LEFT(D3678,LEN(D3678)-6)*1)</f>
        <v>0</v>
      </c>
      <c r="I3678" s="9" t="str">
        <f aca="false">IF(ISBLANK(A3678),"",-B3678*C3678)</f>
        <v/>
      </c>
      <c r="J3678" s="9" t="str">
        <f aca="false">IF(ISBLANK(A3678),"",-SUM(I$3:I3678))</f>
        <v/>
      </c>
      <c r="K3678" s="9" t="str">
        <f aca="false">IF(ISBLANK(A3678),"",SUMPRODUCT(O3678:R3678,T3678:W3678)-J3678)</f>
        <v/>
      </c>
      <c r="L3678" s="5" t="str">
        <f aca="false">IF(ISBLANK(A3678),"",K3678/$M$1)</f>
        <v/>
      </c>
      <c r="M3678" s="5" t="str">
        <f aca="false">IF(ISBLANK(A3678),"",K3678/($M$1+SUM(K$3:K3677)))</f>
        <v/>
      </c>
      <c r="N3678" s="0" t="str">
        <f aca="false">IF(ISBLANK(A3678),"",IF(H3679=0,NETWORKDAYS($H$3,H3678,holiday!$B$2:$B$10),IF(DAY(H3678)&lt;DAY(H3679),NETWORKDAYS($H$3,H3678,holiday!$B$2:$B$10),0)))</f>
        <v/>
      </c>
      <c r="O3678" s="0" t="str">
        <f aca="false">IF(ISBLANK(A3678),"",SUMIF($A$3:$A3678,O$2,$B$3:$B3678))</f>
        <v/>
      </c>
      <c r="P3678" s="0" t="str">
        <f aca="false">IF(ISBLANK(A3678),"",SUMIF($A$3:$A3678,P$2,$B$3:$B3678))</f>
        <v/>
      </c>
      <c r="Q3678" s="0" t="str">
        <f aca="false">IF(ISBLANK(A3678),"",SUMIF($A$3:$A3678,Q$2,$B$3:$B3678))</f>
        <v/>
      </c>
      <c r="R3678" s="0" t="str">
        <f aca="false">IF(ISBLANK(A3678),"",SUMIF($A$3:$A3678,R$2,$B$3:$B3678))</f>
        <v/>
      </c>
      <c r="T3678" s="9" t="str">
        <f aca="false">IF(ISBLANK(A3678),"",IF($A3678=T$2,$C3678,T3677))</f>
        <v/>
      </c>
      <c r="U3678" s="9" t="str">
        <f aca="false">IF(ISBLANK(A3678),"",IF($A3678=U$2,$C3678,U3677))</f>
        <v/>
      </c>
      <c r="V3678" s="9" t="str">
        <f aca="false">IF(ISBLANK(A3678),"",IF($A3678=V$2,$C3678,V3677))</f>
        <v/>
      </c>
      <c r="W3678" s="9" t="str">
        <f aca="false">IF(ISBLANK(A3678),"",IF($A3678=W$2,$C3678,W3677))</f>
        <v/>
      </c>
    </row>
    <row r="3679" customFormat="false" ht="14.1" hidden="false" customHeight="false" outlineLevel="0" collapsed="false">
      <c r="H3679" s="8" t="n">
        <f aca="false">IF(ISBLANK(D3679),,LEFT(D3679,LEN(D3679)-6)*1)</f>
        <v>0</v>
      </c>
      <c r="I3679" s="9" t="str">
        <f aca="false">IF(ISBLANK(A3679),"",-B3679*C3679)</f>
        <v/>
      </c>
      <c r="J3679" s="9" t="str">
        <f aca="false">IF(ISBLANK(A3679),"",-SUM(I$3:I3679))</f>
        <v/>
      </c>
      <c r="K3679" s="9" t="str">
        <f aca="false">IF(ISBLANK(A3679),"",SUMPRODUCT(O3679:R3679,T3679:W3679)-J3679)</f>
        <v/>
      </c>
      <c r="L3679" s="5" t="str">
        <f aca="false">IF(ISBLANK(A3679),"",K3679/$M$1)</f>
        <v/>
      </c>
      <c r="M3679" s="5" t="str">
        <f aca="false">IF(ISBLANK(A3679),"",K3679/($M$1+SUM(K$3:K3678)))</f>
        <v/>
      </c>
      <c r="N3679" s="0" t="str">
        <f aca="false">IF(ISBLANK(A3679),"",IF(H3680=0,NETWORKDAYS($H$3,H3679,holiday!$B$2:$B$10),IF(DAY(H3679)&lt;DAY(H3680),NETWORKDAYS($H$3,H3679,holiday!$B$2:$B$10),0)))</f>
        <v/>
      </c>
      <c r="O3679" s="0" t="str">
        <f aca="false">IF(ISBLANK(A3679),"",SUMIF($A$3:$A3679,O$2,$B$3:$B3679))</f>
        <v/>
      </c>
      <c r="P3679" s="0" t="str">
        <f aca="false">IF(ISBLANK(A3679),"",SUMIF($A$3:$A3679,P$2,$B$3:$B3679))</f>
        <v/>
      </c>
      <c r="Q3679" s="0" t="str">
        <f aca="false">IF(ISBLANK(A3679),"",SUMIF($A$3:$A3679,Q$2,$B$3:$B3679))</f>
        <v/>
      </c>
      <c r="R3679" s="0" t="str">
        <f aca="false">IF(ISBLANK(A3679),"",SUMIF($A$3:$A3679,R$2,$B$3:$B3679))</f>
        <v/>
      </c>
      <c r="T3679" s="9" t="str">
        <f aca="false">IF(ISBLANK(A3679),"",IF($A3679=T$2,$C3679,T3678))</f>
        <v/>
      </c>
      <c r="U3679" s="9" t="str">
        <f aca="false">IF(ISBLANK(A3679),"",IF($A3679=U$2,$C3679,U3678))</f>
        <v/>
      </c>
      <c r="V3679" s="9" t="str">
        <f aca="false">IF(ISBLANK(A3679),"",IF($A3679=V$2,$C3679,V3678))</f>
        <v/>
      </c>
      <c r="W3679" s="9" t="str">
        <f aca="false">IF(ISBLANK(A3679),"",IF($A3679=W$2,$C3679,W3678))</f>
        <v/>
      </c>
    </row>
    <row r="3680" customFormat="false" ht="14.1" hidden="false" customHeight="false" outlineLevel="0" collapsed="false">
      <c r="H3680" s="8" t="n">
        <f aca="false">IF(ISBLANK(D3680),,LEFT(D3680,LEN(D3680)-6)*1)</f>
        <v>0</v>
      </c>
      <c r="I3680" s="9" t="str">
        <f aca="false">IF(ISBLANK(A3680),"",-B3680*C3680)</f>
        <v/>
      </c>
      <c r="J3680" s="9" t="str">
        <f aca="false">IF(ISBLANK(A3680),"",-SUM(I$3:I3680))</f>
        <v/>
      </c>
      <c r="K3680" s="9" t="str">
        <f aca="false">IF(ISBLANK(A3680),"",SUMPRODUCT(O3680:R3680,T3680:W3680)-J3680)</f>
        <v/>
      </c>
      <c r="L3680" s="5" t="str">
        <f aca="false">IF(ISBLANK(A3680),"",K3680/$M$1)</f>
        <v/>
      </c>
      <c r="M3680" s="5" t="str">
        <f aca="false">IF(ISBLANK(A3680),"",K3680/($M$1+SUM(K$3:K3679)))</f>
        <v/>
      </c>
      <c r="N3680" s="0" t="str">
        <f aca="false">IF(ISBLANK(A3680),"",IF(H3681=0,NETWORKDAYS($H$3,H3680,holiday!$B$2:$B$10),IF(DAY(H3680)&lt;DAY(H3681),NETWORKDAYS($H$3,H3680,holiday!$B$2:$B$10),0)))</f>
        <v/>
      </c>
      <c r="O3680" s="0" t="str">
        <f aca="false">IF(ISBLANK(A3680),"",SUMIF($A$3:$A3680,O$2,$B$3:$B3680))</f>
        <v/>
      </c>
      <c r="P3680" s="0" t="str">
        <f aca="false">IF(ISBLANK(A3680),"",SUMIF($A$3:$A3680,P$2,$B$3:$B3680))</f>
        <v/>
      </c>
      <c r="Q3680" s="0" t="str">
        <f aca="false">IF(ISBLANK(A3680),"",SUMIF($A$3:$A3680,Q$2,$B$3:$B3680))</f>
        <v/>
      </c>
      <c r="R3680" s="0" t="str">
        <f aca="false">IF(ISBLANK(A3680),"",SUMIF($A$3:$A3680,R$2,$B$3:$B3680))</f>
        <v/>
      </c>
      <c r="T3680" s="9" t="str">
        <f aca="false">IF(ISBLANK(A3680),"",IF($A3680=T$2,$C3680,T3679))</f>
        <v/>
      </c>
      <c r="U3680" s="9" t="str">
        <f aca="false">IF(ISBLANK(A3680),"",IF($A3680=U$2,$C3680,U3679))</f>
        <v/>
      </c>
      <c r="V3680" s="9" t="str">
        <f aca="false">IF(ISBLANK(A3680),"",IF($A3680=V$2,$C3680,V3679))</f>
        <v/>
      </c>
      <c r="W3680" s="9" t="str">
        <f aca="false">IF(ISBLANK(A3680),"",IF($A3680=W$2,$C3680,W3679))</f>
        <v/>
      </c>
    </row>
    <row r="3681" customFormat="false" ht="14.1" hidden="false" customHeight="false" outlineLevel="0" collapsed="false">
      <c r="H3681" s="8" t="n">
        <f aca="false">IF(ISBLANK(D3681),,LEFT(D3681,LEN(D3681)-6)*1)</f>
        <v>0</v>
      </c>
      <c r="I3681" s="9" t="str">
        <f aca="false">IF(ISBLANK(A3681),"",-B3681*C3681)</f>
        <v/>
      </c>
      <c r="J3681" s="9" t="str">
        <f aca="false">IF(ISBLANK(A3681),"",-SUM(I$3:I3681))</f>
        <v/>
      </c>
      <c r="K3681" s="9" t="str">
        <f aca="false">IF(ISBLANK(A3681),"",SUMPRODUCT(O3681:R3681,T3681:W3681)-J3681)</f>
        <v/>
      </c>
      <c r="L3681" s="5" t="str">
        <f aca="false">IF(ISBLANK(A3681),"",K3681/$M$1)</f>
        <v/>
      </c>
      <c r="M3681" s="5" t="str">
        <f aca="false">IF(ISBLANK(A3681),"",K3681/($M$1+SUM(K$3:K3680)))</f>
        <v/>
      </c>
      <c r="N3681" s="0" t="str">
        <f aca="false">IF(ISBLANK(A3681),"",IF(H3682=0,NETWORKDAYS($H$3,H3681,holiday!$B$2:$B$10),IF(DAY(H3681)&lt;DAY(H3682),NETWORKDAYS($H$3,H3681,holiday!$B$2:$B$10),0)))</f>
        <v/>
      </c>
      <c r="O3681" s="0" t="str">
        <f aca="false">IF(ISBLANK(A3681),"",SUMIF($A$3:$A3681,O$2,$B$3:$B3681))</f>
        <v/>
      </c>
      <c r="P3681" s="0" t="str">
        <f aca="false">IF(ISBLANK(A3681),"",SUMIF($A$3:$A3681,P$2,$B$3:$B3681))</f>
        <v/>
      </c>
      <c r="Q3681" s="0" t="str">
        <f aca="false">IF(ISBLANK(A3681),"",SUMIF($A$3:$A3681,Q$2,$B$3:$B3681))</f>
        <v/>
      </c>
      <c r="R3681" s="0" t="str">
        <f aca="false">IF(ISBLANK(A3681),"",SUMIF($A$3:$A3681,R$2,$B$3:$B3681))</f>
        <v/>
      </c>
      <c r="T3681" s="9" t="str">
        <f aca="false">IF(ISBLANK(A3681),"",IF($A3681=T$2,$C3681,T3680))</f>
        <v/>
      </c>
      <c r="U3681" s="9" t="str">
        <f aca="false">IF(ISBLANK(A3681),"",IF($A3681=U$2,$C3681,U3680))</f>
        <v/>
      </c>
      <c r="V3681" s="9" t="str">
        <f aca="false">IF(ISBLANK(A3681),"",IF($A3681=V$2,$C3681,V3680))</f>
        <v/>
      </c>
      <c r="W3681" s="9" t="str">
        <f aca="false">IF(ISBLANK(A3681),"",IF($A3681=W$2,$C3681,W3680))</f>
        <v/>
      </c>
    </row>
    <row r="3682" customFormat="false" ht="14.1" hidden="false" customHeight="false" outlineLevel="0" collapsed="false">
      <c r="H3682" s="8" t="n">
        <f aca="false">IF(ISBLANK(D3682),,LEFT(D3682,LEN(D3682)-6)*1)</f>
        <v>0</v>
      </c>
      <c r="I3682" s="9" t="str">
        <f aca="false">IF(ISBLANK(A3682),"",-B3682*C3682)</f>
        <v/>
      </c>
      <c r="J3682" s="9" t="str">
        <f aca="false">IF(ISBLANK(A3682),"",-SUM(I$3:I3682))</f>
        <v/>
      </c>
      <c r="K3682" s="9" t="str">
        <f aca="false">IF(ISBLANK(A3682),"",SUMPRODUCT(O3682:R3682,T3682:W3682)-J3682)</f>
        <v/>
      </c>
      <c r="L3682" s="5" t="str">
        <f aca="false">IF(ISBLANK(A3682),"",K3682/$M$1)</f>
        <v/>
      </c>
      <c r="M3682" s="5" t="str">
        <f aca="false">IF(ISBLANK(A3682),"",K3682/($M$1+SUM(K$3:K3681)))</f>
        <v/>
      </c>
      <c r="N3682" s="0" t="str">
        <f aca="false">IF(ISBLANK(A3682),"",IF(H3683=0,NETWORKDAYS($H$3,H3682,holiday!$B$2:$B$10),IF(DAY(H3682)&lt;DAY(H3683),NETWORKDAYS($H$3,H3682,holiday!$B$2:$B$10),0)))</f>
        <v/>
      </c>
      <c r="O3682" s="0" t="str">
        <f aca="false">IF(ISBLANK(A3682),"",SUMIF($A$3:$A3682,O$2,$B$3:$B3682))</f>
        <v/>
      </c>
      <c r="P3682" s="0" t="str">
        <f aca="false">IF(ISBLANK(A3682),"",SUMIF($A$3:$A3682,P$2,$B$3:$B3682))</f>
        <v/>
      </c>
      <c r="Q3682" s="0" t="str">
        <f aca="false">IF(ISBLANK(A3682),"",SUMIF($A$3:$A3682,Q$2,$B$3:$B3682))</f>
        <v/>
      </c>
      <c r="R3682" s="0" t="str">
        <f aca="false">IF(ISBLANK(A3682),"",SUMIF($A$3:$A3682,R$2,$B$3:$B3682))</f>
        <v/>
      </c>
      <c r="T3682" s="9" t="str">
        <f aca="false">IF(ISBLANK(A3682),"",IF($A3682=T$2,$C3682,T3681))</f>
        <v/>
      </c>
      <c r="U3682" s="9" t="str">
        <f aca="false">IF(ISBLANK(A3682),"",IF($A3682=U$2,$C3682,U3681))</f>
        <v/>
      </c>
      <c r="V3682" s="9" t="str">
        <f aca="false">IF(ISBLANK(A3682),"",IF($A3682=V$2,$C3682,V3681))</f>
        <v/>
      </c>
      <c r="W3682" s="9" t="str">
        <f aca="false">IF(ISBLANK(A3682),"",IF($A3682=W$2,$C3682,W3681))</f>
        <v/>
      </c>
    </row>
    <row r="3683" customFormat="false" ht="14.1" hidden="false" customHeight="false" outlineLevel="0" collapsed="false">
      <c r="H3683" s="8" t="n">
        <f aca="false">IF(ISBLANK(D3683),,LEFT(D3683,LEN(D3683)-6)*1)</f>
        <v>0</v>
      </c>
      <c r="I3683" s="9" t="str">
        <f aca="false">IF(ISBLANK(A3683),"",-B3683*C3683)</f>
        <v/>
      </c>
      <c r="J3683" s="9" t="str">
        <f aca="false">IF(ISBLANK(A3683),"",-SUM(I$3:I3683))</f>
        <v/>
      </c>
      <c r="K3683" s="9" t="str">
        <f aca="false">IF(ISBLANK(A3683),"",SUMPRODUCT(O3683:R3683,T3683:W3683)-J3683)</f>
        <v/>
      </c>
      <c r="L3683" s="5" t="str">
        <f aca="false">IF(ISBLANK(A3683),"",K3683/$M$1)</f>
        <v/>
      </c>
      <c r="M3683" s="5" t="str">
        <f aca="false">IF(ISBLANK(A3683),"",K3683/($M$1+SUM(K$3:K3682)))</f>
        <v/>
      </c>
      <c r="N3683" s="0" t="str">
        <f aca="false">IF(ISBLANK(A3683),"",IF(H3684=0,NETWORKDAYS($H$3,H3683,holiday!$B$2:$B$10),IF(DAY(H3683)&lt;DAY(H3684),NETWORKDAYS($H$3,H3683,holiday!$B$2:$B$10),0)))</f>
        <v/>
      </c>
      <c r="O3683" s="0" t="str">
        <f aca="false">IF(ISBLANK(A3683),"",SUMIF($A$3:$A3683,O$2,$B$3:$B3683))</f>
        <v/>
      </c>
      <c r="P3683" s="0" t="str">
        <f aca="false">IF(ISBLANK(A3683),"",SUMIF($A$3:$A3683,P$2,$B$3:$B3683))</f>
        <v/>
      </c>
      <c r="Q3683" s="0" t="str">
        <f aca="false">IF(ISBLANK(A3683),"",SUMIF($A$3:$A3683,Q$2,$B$3:$B3683))</f>
        <v/>
      </c>
      <c r="R3683" s="0" t="str">
        <f aca="false">IF(ISBLANK(A3683),"",SUMIF($A$3:$A3683,R$2,$B$3:$B3683))</f>
        <v/>
      </c>
      <c r="T3683" s="9" t="str">
        <f aca="false">IF(ISBLANK(A3683),"",IF($A3683=T$2,$C3683,T3682))</f>
        <v/>
      </c>
      <c r="U3683" s="9" t="str">
        <f aca="false">IF(ISBLANK(A3683),"",IF($A3683=U$2,$C3683,U3682))</f>
        <v/>
      </c>
      <c r="V3683" s="9" t="str">
        <f aca="false">IF(ISBLANK(A3683),"",IF($A3683=V$2,$C3683,V3682))</f>
        <v/>
      </c>
      <c r="W3683" s="9" t="str">
        <f aca="false">IF(ISBLANK(A3683),"",IF($A3683=W$2,$C3683,W3682))</f>
        <v/>
      </c>
    </row>
    <row r="3684" customFormat="false" ht="14.1" hidden="false" customHeight="false" outlineLevel="0" collapsed="false">
      <c r="H3684" s="8" t="n">
        <f aca="false">IF(ISBLANK(D3684),,LEFT(D3684,LEN(D3684)-6)*1)</f>
        <v>0</v>
      </c>
      <c r="I3684" s="9" t="str">
        <f aca="false">IF(ISBLANK(A3684),"",-B3684*C3684)</f>
        <v/>
      </c>
      <c r="J3684" s="9" t="str">
        <f aca="false">IF(ISBLANK(A3684),"",-SUM(I$3:I3684))</f>
        <v/>
      </c>
      <c r="K3684" s="9" t="str">
        <f aca="false">IF(ISBLANK(A3684),"",SUMPRODUCT(O3684:R3684,T3684:W3684)-J3684)</f>
        <v/>
      </c>
      <c r="L3684" s="5" t="str">
        <f aca="false">IF(ISBLANK(A3684),"",K3684/$M$1)</f>
        <v/>
      </c>
      <c r="M3684" s="5" t="str">
        <f aca="false">IF(ISBLANK(A3684),"",K3684/($M$1+SUM(K$3:K3683)))</f>
        <v/>
      </c>
      <c r="N3684" s="0" t="str">
        <f aca="false">IF(ISBLANK(A3684),"",IF(H3685=0,NETWORKDAYS($H$3,H3684,holiday!$B$2:$B$10),IF(DAY(H3684)&lt;DAY(H3685),NETWORKDAYS($H$3,H3684,holiday!$B$2:$B$10),0)))</f>
        <v/>
      </c>
      <c r="O3684" s="0" t="str">
        <f aca="false">IF(ISBLANK(A3684),"",SUMIF($A$3:$A3684,O$2,$B$3:$B3684))</f>
        <v/>
      </c>
      <c r="P3684" s="0" t="str">
        <f aca="false">IF(ISBLANK(A3684),"",SUMIF($A$3:$A3684,P$2,$B$3:$B3684))</f>
        <v/>
      </c>
      <c r="Q3684" s="0" t="str">
        <f aca="false">IF(ISBLANK(A3684),"",SUMIF($A$3:$A3684,Q$2,$B$3:$B3684))</f>
        <v/>
      </c>
      <c r="R3684" s="0" t="str">
        <f aca="false">IF(ISBLANK(A3684),"",SUMIF($A$3:$A3684,R$2,$B$3:$B3684))</f>
        <v/>
      </c>
      <c r="T3684" s="9" t="str">
        <f aca="false">IF(ISBLANK(A3684),"",IF($A3684=T$2,$C3684,T3683))</f>
        <v/>
      </c>
      <c r="U3684" s="9" t="str">
        <f aca="false">IF(ISBLANK(A3684),"",IF($A3684=U$2,$C3684,U3683))</f>
        <v/>
      </c>
      <c r="V3684" s="9" t="str">
        <f aca="false">IF(ISBLANK(A3684),"",IF($A3684=V$2,$C3684,V3683))</f>
        <v/>
      </c>
      <c r="W3684" s="9" t="str">
        <f aca="false">IF(ISBLANK(A3684),"",IF($A3684=W$2,$C3684,W3683))</f>
        <v/>
      </c>
    </row>
    <row r="3685" customFormat="false" ht="14.1" hidden="false" customHeight="false" outlineLevel="0" collapsed="false">
      <c r="H3685" s="8" t="n">
        <f aca="false">IF(ISBLANK(D3685),,LEFT(D3685,LEN(D3685)-6)*1)</f>
        <v>0</v>
      </c>
      <c r="I3685" s="9" t="str">
        <f aca="false">IF(ISBLANK(A3685),"",-B3685*C3685)</f>
        <v/>
      </c>
      <c r="J3685" s="9" t="str">
        <f aca="false">IF(ISBLANK(A3685),"",-SUM(I$3:I3685))</f>
        <v/>
      </c>
      <c r="K3685" s="9" t="str">
        <f aca="false">IF(ISBLANK(A3685),"",SUMPRODUCT(O3685:R3685,T3685:W3685)-J3685)</f>
        <v/>
      </c>
      <c r="L3685" s="5" t="str">
        <f aca="false">IF(ISBLANK(A3685),"",K3685/$M$1)</f>
        <v/>
      </c>
      <c r="M3685" s="5" t="str">
        <f aca="false">IF(ISBLANK(A3685),"",K3685/($M$1+SUM(K$3:K3684)))</f>
        <v/>
      </c>
      <c r="N3685" s="0" t="str">
        <f aca="false">IF(ISBLANK(A3685),"",IF(H3686=0,NETWORKDAYS($H$3,H3685,holiday!$B$2:$B$10),IF(DAY(H3685)&lt;DAY(H3686),NETWORKDAYS($H$3,H3685,holiday!$B$2:$B$10),0)))</f>
        <v/>
      </c>
      <c r="O3685" s="0" t="str">
        <f aca="false">IF(ISBLANK(A3685),"",SUMIF($A$3:$A3685,O$2,$B$3:$B3685))</f>
        <v/>
      </c>
      <c r="P3685" s="0" t="str">
        <f aca="false">IF(ISBLANK(A3685),"",SUMIF($A$3:$A3685,P$2,$B$3:$B3685))</f>
        <v/>
      </c>
      <c r="Q3685" s="0" t="str">
        <f aca="false">IF(ISBLANK(A3685),"",SUMIF($A$3:$A3685,Q$2,$B$3:$B3685))</f>
        <v/>
      </c>
      <c r="R3685" s="0" t="str">
        <f aca="false">IF(ISBLANK(A3685),"",SUMIF($A$3:$A3685,R$2,$B$3:$B3685))</f>
        <v/>
      </c>
      <c r="T3685" s="9" t="str">
        <f aca="false">IF(ISBLANK(A3685),"",IF($A3685=T$2,$C3685,T3684))</f>
        <v/>
      </c>
      <c r="U3685" s="9" t="str">
        <f aca="false">IF(ISBLANK(A3685),"",IF($A3685=U$2,$C3685,U3684))</f>
        <v/>
      </c>
      <c r="V3685" s="9" t="str">
        <f aca="false">IF(ISBLANK(A3685),"",IF($A3685=V$2,$C3685,V3684))</f>
        <v/>
      </c>
      <c r="W3685" s="9" t="str">
        <f aca="false">IF(ISBLANK(A3685),"",IF($A3685=W$2,$C3685,W3684))</f>
        <v/>
      </c>
    </row>
    <row r="3686" customFormat="false" ht="14.1" hidden="false" customHeight="false" outlineLevel="0" collapsed="false">
      <c r="H3686" s="8" t="n">
        <f aca="false">IF(ISBLANK(D3686),,LEFT(D3686,LEN(D3686)-6)*1)</f>
        <v>0</v>
      </c>
      <c r="I3686" s="9" t="str">
        <f aca="false">IF(ISBLANK(A3686),"",-B3686*C3686)</f>
        <v/>
      </c>
      <c r="J3686" s="9" t="str">
        <f aca="false">IF(ISBLANK(A3686),"",-SUM(I$3:I3686))</f>
        <v/>
      </c>
      <c r="K3686" s="9" t="str">
        <f aca="false">IF(ISBLANK(A3686),"",SUMPRODUCT(O3686:R3686,T3686:W3686)-J3686)</f>
        <v/>
      </c>
      <c r="L3686" s="5" t="str">
        <f aca="false">IF(ISBLANK(A3686),"",K3686/$M$1)</f>
        <v/>
      </c>
      <c r="M3686" s="5" t="str">
        <f aca="false">IF(ISBLANK(A3686),"",K3686/($M$1+SUM(K$3:K3685)))</f>
        <v/>
      </c>
      <c r="N3686" s="0" t="str">
        <f aca="false">IF(ISBLANK(A3686),"",IF(H3687=0,NETWORKDAYS($H$3,H3686,holiday!$B$2:$B$10),IF(DAY(H3686)&lt;DAY(H3687),NETWORKDAYS($H$3,H3686,holiday!$B$2:$B$10),0)))</f>
        <v/>
      </c>
      <c r="O3686" s="0" t="str">
        <f aca="false">IF(ISBLANK(A3686),"",SUMIF($A$3:$A3686,O$2,$B$3:$B3686))</f>
        <v/>
      </c>
      <c r="P3686" s="0" t="str">
        <f aca="false">IF(ISBLANK(A3686),"",SUMIF($A$3:$A3686,P$2,$B$3:$B3686))</f>
        <v/>
      </c>
      <c r="Q3686" s="0" t="str">
        <f aca="false">IF(ISBLANK(A3686),"",SUMIF($A$3:$A3686,Q$2,$B$3:$B3686))</f>
        <v/>
      </c>
      <c r="R3686" s="0" t="str">
        <f aca="false">IF(ISBLANK(A3686),"",SUMIF($A$3:$A3686,R$2,$B$3:$B3686))</f>
        <v/>
      </c>
      <c r="T3686" s="9" t="str">
        <f aca="false">IF(ISBLANK(A3686),"",IF($A3686=T$2,$C3686,T3685))</f>
        <v/>
      </c>
      <c r="U3686" s="9" t="str">
        <f aca="false">IF(ISBLANK(A3686),"",IF($A3686=U$2,$C3686,U3685))</f>
        <v/>
      </c>
      <c r="V3686" s="9" t="str">
        <f aca="false">IF(ISBLANK(A3686),"",IF($A3686=V$2,$C3686,V3685))</f>
        <v/>
      </c>
      <c r="W3686" s="9" t="str">
        <f aca="false">IF(ISBLANK(A3686),"",IF($A3686=W$2,$C3686,W3685))</f>
        <v/>
      </c>
    </row>
    <row r="3687" customFormat="false" ht="14.1" hidden="false" customHeight="false" outlineLevel="0" collapsed="false">
      <c r="H3687" s="8" t="n">
        <f aca="false">IF(ISBLANK(D3687),,LEFT(D3687,LEN(D3687)-6)*1)</f>
        <v>0</v>
      </c>
      <c r="I3687" s="9" t="str">
        <f aca="false">IF(ISBLANK(A3687),"",-B3687*C3687)</f>
        <v/>
      </c>
      <c r="J3687" s="9" t="str">
        <f aca="false">IF(ISBLANK(A3687),"",-SUM(I$3:I3687))</f>
        <v/>
      </c>
      <c r="K3687" s="9" t="str">
        <f aca="false">IF(ISBLANK(A3687),"",SUMPRODUCT(O3687:R3687,T3687:W3687)-J3687)</f>
        <v/>
      </c>
      <c r="L3687" s="5" t="str">
        <f aca="false">IF(ISBLANK(A3687),"",K3687/$M$1)</f>
        <v/>
      </c>
      <c r="M3687" s="5" t="str">
        <f aca="false">IF(ISBLANK(A3687),"",K3687/($M$1+SUM(K$3:K3686)))</f>
        <v/>
      </c>
      <c r="N3687" s="0" t="str">
        <f aca="false">IF(ISBLANK(A3687),"",IF(H3688=0,NETWORKDAYS($H$3,H3687,holiday!$B$2:$B$10),IF(DAY(H3687)&lt;DAY(H3688),NETWORKDAYS($H$3,H3687,holiday!$B$2:$B$10),0)))</f>
        <v/>
      </c>
      <c r="O3687" s="0" t="str">
        <f aca="false">IF(ISBLANK(A3687),"",SUMIF($A$3:$A3687,O$2,$B$3:$B3687))</f>
        <v/>
      </c>
      <c r="P3687" s="0" t="str">
        <f aca="false">IF(ISBLANK(A3687),"",SUMIF($A$3:$A3687,P$2,$B$3:$B3687))</f>
        <v/>
      </c>
      <c r="Q3687" s="0" t="str">
        <f aca="false">IF(ISBLANK(A3687),"",SUMIF($A$3:$A3687,Q$2,$B$3:$B3687))</f>
        <v/>
      </c>
      <c r="R3687" s="0" t="str">
        <f aca="false">IF(ISBLANK(A3687),"",SUMIF($A$3:$A3687,R$2,$B$3:$B3687))</f>
        <v/>
      </c>
      <c r="T3687" s="9" t="str">
        <f aca="false">IF(ISBLANK(A3687),"",IF($A3687=T$2,$C3687,T3686))</f>
        <v/>
      </c>
      <c r="U3687" s="9" t="str">
        <f aca="false">IF(ISBLANK(A3687),"",IF($A3687=U$2,$C3687,U3686))</f>
        <v/>
      </c>
      <c r="V3687" s="9" t="str">
        <f aca="false">IF(ISBLANK(A3687),"",IF($A3687=V$2,$C3687,V3686))</f>
        <v/>
      </c>
      <c r="W3687" s="9" t="str">
        <f aca="false">IF(ISBLANK(A3687),"",IF($A3687=W$2,$C3687,W3686))</f>
        <v/>
      </c>
    </row>
    <row r="3688" customFormat="false" ht="14.1" hidden="false" customHeight="false" outlineLevel="0" collapsed="false">
      <c r="H3688" s="8" t="n">
        <f aca="false">IF(ISBLANK(D3688),,LEFT(D3688,LEN(D3688)-6)*1)</f>
        <v>0</v>
      </c>
      <c r="I3688" s="9" t="str">
        <f aca="false">IF(ISBLANK(A3688),"",-B3688*C3688)</f>
        <v/>
      </c>
      <c r="J3688" s="9" t="str">
        <f aca="false">IF(ISBLANK(A3688),"",-SUM(I$3:I3688))</f>
        <v/>
      </c>
      <c r="K3688" s="9" t="str">
        <f aca="false">IF(ISBLANK(A3688),"",SUMPRODUCT(O3688:R3688,T3688:W3688)-J3688)</f>
        <v/>
      </c>
      <c r="L3688" s="5" t="str">
        <f aca="false">IF(ISBLANK(A3688),"",K3688/$M$1)</f>
        <v/>
      </c>
      <c r="M3688" s="5" t="str">
        <f aca="false">IF(ISBLANK(A3688),"",K3688/($M$1+SUM(K$3:K3687)))</f>
        <v/>
      </c>
      <c r="N3688" s="0" t="str">
        <f aca="false">IF(ISBLANK(A3688),"",IF(H3689=0,NETWORKDAYS($H$3,H3688,holiday!$B$2:$B$10),IF(DAY(H3688)&lt;DAY(H3689),NETWORKDAYS($H$3,H3688,holiday!$B$2:$B$10),0)))</f>
        <v/>
      </c>
      <c r="O3688" s="0" t="str">
        <f aca="false">IF(ISBLANK(A3688),"",SUMIF($A$3:$A3688,O$2,$B$3:$B3688))</f>
        <v/>
      </c>
      <c r="P3688" s="0" t="str">
        <f aca="false">IF(ISBLANK(A3688),"",SUMIF($A$3:$A3688,P$2,$B$3:$B3688))</f>
        <v/>
      </c>
      <c r="Q3688" s="0" t="str">
        <f aca="false">IF(ISBLANK(A3688),"",SUMIF($A$3:$A3688,Q$2,$B$3:$B3688))</f>
        <v/>
      </c>
      <c r="R3688" s="0" t="str">
        <f aca="false">IF(ISBLANK(A3688),"",SUMIF($A$3:$A3688,R$2,$B$3:$B3688))</f>
        <v/>
      </c>
      <c r="T3688" s="9" t="str">
        <f aca="false">IF(ISBLANK(A3688),"",IF($A3688=T$2,$C3688,T3687))</f>
        <v/>
      </c>
      <c r="U3688" s="9" t="str">
        <f aca="false">IF(ISBLANK(A3688),"",IF($A3688=U$2,$C3688,U3687))</f>
        <v/>
      </c>
      <c r="V3688" s="9" t="str">
        <f aca="false">IF(ISBLANK(A3688),"",IF($A3688=V$2,$C3688,V3687))</f>
        <v/>
      </c>
      <c r="W3688" s="9" t="str">
        <f aca="false">IF(ISBLANK(A3688),"",IF($A3688=W$2,$C3688,W3687))</f>
        <v/>
      </c>
    </row>
    <row r="3689" customFormat="false" ht="14.1" hidden="false" customHeight="false" outlineLevel="0" collapsed="false">
      <c r="H3689" s="8" t="n">
        <f aca="false">IF(ISBLANK(D3689),,LEFT(D3689,LEN(D3689)-6)*1)</f>
        <v>0</v>
      </c>
      <c r="I3689" s="9" t="str">
        <f aca="false">IF(ISBLANK(A3689),"",-B3689*C3689)</f>
        <v/>
      </c>
      <c r="J3689" s="9" t="str">
        <f aca="false">IF(ISBLANK(A3689),"",-SUM(I$3:I3689))</f>
        <v/>
      </c>
      <c r="K3689" s="9" t="str">
        <f aca="false">IF(ISBLANK(A3689),"",SUMPRODUCT(O3689:R3689,T3689:W3689)-J3689)</f>
        <v/>
      </c>
      <c r="L3689" s="5" t="str">
        <f aca="false">IF(ISBLANK(A3689),"",K3689/$M$1)</f>
        <v/>
      </c>
      <c r="M3689" s="5" t="str">
        <f aca="false">IF(ISBLANK(A3689),"",K3689/($M$1+SUM(K$3:K3688)))</f>
        <v/>
      </c>
      <c r="N3689" s="0" t="str">
        <f aca="false">IF(ISBLANK(A3689),"",IF(H3690=0,NETWORKDAYS($H$3,H3689,holiday!$B$2:$B$10),IF(DAY(H3689)&lt;DAY(H3690),NETWORKDAYS($H$3,H3689,holiday!$B$2:$B$10),0)))</f>
        <v/>
      </c>
      <c r="O3689" s="0" t="str">
        <f aca="false">IF(ISBLANK(A3689),"",SUMIF($A$3:$A3689,O$2,$B$3:$B3689))</f>
        <v/>
      </c>
      <c r="P3689" s="0" t="str">
        <f aca="false">IF(ISBLANK(A3689),"",SUMIF($A$3:$A3689,P$2,$B$3:$B3689))</f>
        <v/>
      </c>
      <c r="Q3689" s="0" t="str">
        <f aca="false">IF(ISBLANK(A3689),"",SUMIF($A$3:$A3689,Q$2,$B$3:$B3689))</f>
        <v/>
      </c>
      <c r="R3689" s="0" t="str">
        <f aca="false">IF(ISBLANK(A3689),"",SUMIF($A$3:$A3689,R$2,$B$3:$B3689))</f>
        <v/>
      </c>
      <c r="T3689" s="9" t="str">
        <f aca="false">IF(ISBLANK(A3689),"",IF($A3689=T$2,$C3689,T3688))</f>
        <v/>
      </c>
      <c r="U3689" s="9" t="str">
        <f aca="false">IF(ISBLANK(A3689),"",IF($A3689=U$2,$C3689,U3688))</f>
        <v/>
      </c>
      <c r="V3689" s="9" t="str">
        <f aca="false">IF(ISBLANK(A3689),"",IF($A3689=V$2,$C3689,V3688))</f>
        <v/>
      </c>
      <c r="W3689" s="9" t="str">
        <f aca="false">IF(ISBLANK(A3689),"",IF($A3689=W$2,$C3689,W3688))</f>
        <v/>
      </c>
    </row>
    <row r="3690" customFormat="false" ht="14.1" hidden="false" customHeight="false" outlineLevel="0" collapsed="false">
      <c r="H3690" s="8" t="n">
        <f aca="false">IF(ISBLANK(D3690),,LEFT(D3690,LEN(D3690)-6)*1)</f>
        <v>0</v>
      </c>
      <c r="I3690" s="9" t="str">
        <f aca="false">IF(ISBLANK(A3690),"",-B3690*C3690)</f>
        <v/>
      </c>
      <c r="J3690" s="9" t="str">
        <f aca="false">IF(ISBLANK(A3690),"",-SUM(I$3:I3690))</f>
        <v/>
      </c>
      <c r="K3690" s="9" t="str">
        <f aca="false">IF(ISBLANK(A3690),"",SUMPRODUCT(O3690:R3690,T3690:W3690)-J3690)</f>
        <v/>
      </c>
      <c r="L3690" s="5" t="str">
        <f aca="false">IF(ISBLANK(A3690),"",K3690/$M$1)</f>
        <v/>
      </c>
      <c r="M3690" s="5" t="str">
        <f aca="false">IF(ISBLANK(A3690),"",K3690/($M$1+SUM(K$3:K3689)))</f>
        <v/>
      </c>
      <c r="N3690" s="0" t="str">
        <f aca="false">IF(ISBLANK(A3690),"",IF(H3691=0,NETWORKDAYS($H$3,H3690,holiday!$B$2:$B$10),IF(DAY(H3690)&lt;DAY(H3691),NETWORKDAYS($H$3,H3690,holiday!$B$2:$B$10),0)))</f>
        <v/>
      </c>
      <c r="O3690" s="0" t="str">
        <f aca="false">IF(ISBLANK(A3690),"",SUMIF($A$3:$A3690,O$2,$B$3:$B3690))</f>
        <v/>
      </c>
      <c r="P3690" s="0" t="str">
        <f aca="false">IF(ISBLANK(A3690),"",SUMIF($A$3:$A3690,P$2,$B$3:$B3690))</f>
        <v/>
      </c>
      <c r="Q3690" s="0" t="str">
        <f aca="false">IF(ISBLANK(A3690),"",SUMIF($A$3:$A3690,Q$2,$B$3:$B3690))</f>
        <v/>
      </c>
      <c r="R3690" s="0" t="str">
        <f aca="false">IF(ISBLANK(A3690),"",SUMIF($A$3:$A3690,R$2,$B$3:$B3690))</f>
        <v/>
      </c>
      <c r="T3690" s="9" t="str">
        <f aca="false">IF(ISBLANK(A3690),"",IF($A3690=T$2,$C3690,T3689))</f>
        <v/>
      </c>
      <c r="U3690" s="9" t="str">
        <f aca="false">IF(ISBLANK(A3690),"",IF($A3690=U$2,$C3690,U3689))</f>
        <v/>
      </c>
      <c r="V3690" s="9" t="str">
        <f aca="false">IF(ISBLANK(A3690),"",IF($A3690=V$2,$C3690,V3689))</f>
        <v/>
      </c>
      <c r="W3690" s="9" t="str">
        <f aca="false">IF(ISBLANK(A3690),"",IF($A3690=W$2,$C3690,W3689))</f>
        <v/>
      </c>
    </row>
    <row r="3691" customFormat="false" ht="14.1" hidden="false" customHeight="false" outlineLevel="0" collapsed="false">
      <c r="H3691" s="8" t="n">
        <f aca="false">IF(ISBLANK(D3691),,LEFT(D3691,LEN(D3691)-6)*1)</f>
        <v>0</v>
      </c>
      <c r="I3691" s="9" t="str">
        <f aca="false">IF(ISBLANK(A3691),"",-B3691*C3691)</f>
        <v/>
      </c>
      <c r="J3691" s="9" t="str">
        <f aca="false">IF(ISBLANK(A3691),"",-SUM(I$3:I3691))</f>
        <v/>
      </c>
      <c r="K3691" s="9" t="str">
        <f aca="false">IF(ISBLANK(A3691),"",SUMPRODUCT(O3691:R3691,T3691:W3691)-J3691)</f>
        <v/>
      </c>
      <c r="L3691" s="5" t="str">
        <f aca="false">IF(ISBLANK(A3691),"",K3691/$M$1)</f>
        <v/>
      </c>
      <c r="M3691" s="5" t="str">
        <f aca="false">IF(ISBLANK(A3691),"",K3691/($M$1+SUM(K$3:K3690)))</f>
        <v/>
      </c>
      <c r="N3691" s="0" t="str">
        <f aca="false">IF(ISBLANK(A3691),"",IF(H3692=0,NETWORKDAYS($H$3,H3691,holiday!$B$2:$B$10),IF(DAY(H3691)&lt;DAY(H3692),NETWORKDAYS($H$3,H3691,holiday!$B$2:$B$10),0)))</f>
        <v/>
      </c>
      <c r="O3691" s="0" t="str">
        <f aca="false">IF(ISBLANK(A3691),"",SUMIF($A$3:$A3691,O$2,$B$3:$B3691))</f>
        <v/>
      </c>
      <c r="P3691" s="0" t="str">
        <f aca="false">IF(ISBLANK(A3691),"",SUMIF($A$3:$A3691,P$2,$B$3:$B3691))</f>
        <v/>
      </c>
      <c r="Q3691" s="0" t="str">
        <f aca="false">IF(ISBLANK(A3691),"",SUMIF($A$3:$A3691,Q$2,$B$3:$B3691))</f>
        <v/>
      </c>
      <c r="R3691" s="0" t="str">
        <f aca="false">IF(ISBLANK(A3691),"",SUMIF($A$3:$A3691,R$2,$B$3:$B3691))</f>
        <v/>
      </c>
      <c r="T3691" s="9" t="str">
        <f aca="false">IF(ISBLANK(A3691),"",IF($A3691=T$2,$C3691,T3690))</f>
        <v/>
      </c>
      <c r="U3691" s="9" t="str">
        <f aca="false">IF(ISBLANK(A3691),"",IF($A3691=U$2,$C3691,U3690))</f>
        <v/>
      </c>
      <c r="V3691" s="9" t="str">
        <f aca="false">IF(ISBLANK(A3691),"",IF($A3691=V$2,$C3691,V3690))</f>
        <v/>
      </c>
      <c r="W3691" s="9" t="str">
        <f aca="false">IF(ISBLANK(A3691),"",IF($A3691=W$2,$C3691,W3690))</f>
        <v/>
      </c>
    </row>
    <row r="3692" customFormat="false" ht="14.1" hidden="false" customHeight="false" outlineLevel="0" collapsed="false">
      <c r="H3692" s="8" t="n">
        <f aca="false">IF(ISBLANK(D3692),,LEFT(D3692,LEN(D3692)-6)*1)</f>
        <v>0</v>
      </c>
      <c r="I3692" s="9" t="str">
        <f aca="false">IF(ISBLANK(A3692),"",-B3692*C3692)</f>
        <v/>
      </c>
      <c r="J3692" s="9" t="str">
        <f aca="false">IF(ISBLANK(A3692),"",-SUM(I$3:I3692))</f>
        <v/>
      </c>
      <c r="K3692" s="9" t="str">
        <f aca="false">IF(ISBLANK(A3692),"",SUMPRODUCT(O3692:R3692,T3692:W3692)-J3692)</f>
        <v/>
      </c>
      <c r="L3692" s="5" t="str">
        <f aca="false">IF(ISBLANK(A3692),"",K3692/$M$1)</f>
        <v/>
      </c>
      <c r="M3692" s="5" t="str">
        <f aca="false">IF(ISBLANK(A3692),"",K3692/($M$1+SUM(K$3:K3691)))</f>
        <v/>
      </c>
      <c r="N3692" s="0" t="str">
        <f aca="false">IF(ISBLANK(A3692),"",IF(H3693=0,NETWORKDAYS($H$3,H3692,holiday!$B$2:$B$10),IF(DAY(H3692)&lt;DAY(H3693),NETWORKDAYS($H$3,H3692,holiday!$B$2:$B$10),0)))</f>
        <v/>
      </c>
      <c r="O3692" s="0" t="str">
        <f aca="false">IF(ISBLANK(A3692),"",SUMIF($A$3:$A3692,O$2,$B$3:$B3692))</f>
        <v/>
      </c>
      <c r="P3692" s="0" t="str">
        <f aca="false">IF(ISBLANK(A3692),"",SUMIF($A$3:$A3692,P$2,$B$3:$B3692))</f>
        <v/>
      </c>
      <c r="Q3692" s="0" t="str">
        <f aca="false">IF(ISBLANK(A3692),"",SUMIF($A$3:$A3692,Q$2,$B$3:$B3692))</f>
        <v/>
      </c>
      <c r="R3692" s="0" t="str">
        <f aca="false">IF(ISBLANK(A3692),"",SUMIF($A$3:$A3692,R$2,$B$3:$B3692))</f>
        <v/>
      </c>
      <c r="T3692" s="9" t="str">
        <f aca="false">IF(ISBLANK(A3692),"",IF($A3692=T$2,$C3692,T3691))</f>
        <v/>
      </c>
      <c r="U3692" s="9" t="str">
        <f aca="false">IF(ISBLANK(A3692),"",IF($A3692=U$2,$C3692,U3691))</f>
        <v/>
      </c>
      <c r="V3692" s="9" t="str">
        <f aca="false">IF(ISBLANK(A3692),"",IF($A3692=V$2,$C3692,V3691))</f>
        <v/>
      </c>
      <c r="W3692" s="9" t="str">
        <f aca="false">IF(ISBLANK(A3692),"",IF($A3692=W$2,$C3692,W3691))</f>
        <v/>
      </c>
    </row>
    <row r="3693" customFormat="false" ht="14.1" hidden="false" customHeight="false" outlineLevel="0" collapsed="false">
      <c r="H3693" s="8" t="n">
        <f aca="false">IF(ISBLANK(D3693),,LEFT(D3693,LEN(D3693)-6)*1)</f>
        <v>0</v>
      </c>
      <c r="I3693" s="9" t="str">
        <f aca="false">IF(ISBLANK(A3693),"",-B3693*C3693)</f>
        <v/>
      </c>
      <c r="J3693" s="9" t="str">
        <f aca="false">IF(ISBLANK(A3693),"",-SUM(I$3:I3693))</f>
        <v/>
      </c>
      <c r="K3693" s="9" t="str">
        <f aca="false">IF(ISBLANK(A3693),"",SUMPRODUCT(O3693:R3693,T3693:W3693)-J3693)</f>
        <v/>
      </c>
      <c r="L3693" s="5" t="str">
        <f aca="false">IF(ISBLANK(A3693),"",K3693/$M$1)</f>
        <v/>
      </c>
      <c r="M3693" s="5" t="str">
        <f aca="false">IF(ISBLANK(A3693),"",K3693/($M$1+SUM(K$3:K3692)))</f>
        <v/>
      </c>
      <c r="N3693" s="0" t="str">
        <f aca="false">IF(ISBLANK(A3693),"",IF(H3694=0,NETWORKDAYS($H$3,H3693,holiday!$B$2:$B$10),IF(DAY(H3693)&lt;DAY(H3694),NETWORKDAYS($H$3,H3693,holiday!$B$2:$B$10),0)))</f>
        <v/>
      </c>
      <c r="O3693" s="0" t="str">
        <f aca="false">IF(ISBLANK(A3693),"",SUMIF($A$3:$A3693,O$2,$B$3:$B3693))</f>
        <v/>
      </c>
      <c r="P3693" s="0" t="str">
        <f aca="false">IF(ISBLANK(A3693),"",SUMIF($A$3:$A3693,P$2,$B$3:$B3693))</f>
        <v/>
      </c>
      <c r="Q3693" s="0" t="str">
        <f aca="false">IF(ISBLANK(A3693),"",SUMIF($A$3:$A3693,Q$2,$B$3:$B3693))</f>
        <v/>
      </c>
      <c r="R3693" s="0" t="str">
        <f aca="false">IF(ISBLANK(A3693),"",SUMIF($A$3:$A3693,R$2,$B$3:$B3693))</f>
        <v/>
      </c>
      <c r="T3693" s="9" t="str">
        <f aca="false">IF(ISBLANK(A3693),"",IF($A3693=T$2,$C3693,T3692))</f>
        <v/>
      </c>
      <c r="U3693" s="9" t="str">
        <f aca="false">IF(ISBLANK(A3693),"",IF($A3693=U$2,$C3693,U3692))</f>
        <v/>
      </c>
      <c r="V3693" s="9" t="str">
        <f aca="false">IF(ISBLANK(A3693),"",IF($A3693=V$2,$C3693,V3692))</f>
        <v/>
      </c>
      <c r="W3693" s="9" t="str">
        <f aca="false">IF(ISBLANK(A3693),"",IF($A3693=W$2,$C3693,W3692))</f>
        <v/>
      </c>
    </row>
    <row r="3694" customFormat="false" ht="14.1" hidden="false" customHeight="false" outlineLevel="0" collapsed="false">
      <c r="H3694" s="8" t="n">
        <f aca="false">IF(ISBLANK(D3694),,LEFT(D3694,LEN(D3694)-6)*1)</f>
        <v>0</v>
      </c>
      <c r="I3694" s="9" t="str">
        <f aca="false">IF(ISBLANK(A3694),"",-B3694*C3694)</f>
        <v/>
      </c>
      <c r="J3694" s="9" t="str">
        <f aca="false">IF(ISBLANK(A3694),"",-SUM(I$3:I3694))</f>
        <v/>
      </c>
      <c r="K3694" s="9" t="str">
        <f aca="false">IF(ISBLANK(A3694),"",SUMPRODUCT(O3694:R3694,T3694:W3694)-J3694)</f>
        <v/>
      </c>
      <c r="L3694" s="5" t="str">
        <f aca="false">IF(ISBLANK(A3694),"",K3694/$M$1)</f>
        <v/>
      </c>
      <c r="M3694" s="5" t="str">
        <f aca="false">IF(ISBLANK(A3694),"",K3694/($M$1+SUM(K$3:K3693)))</f>
        <v/>
      </c>
      <c r="N3694" s="0" t="str">
        <f aca="false">IF(ISBLANK(A3694),"",IF(H3695=0,NETWORKDAYS($H$3,H3694,holiday!$B$2:$B$10),IF(DAY(H3694)&lt;DAY(H3695),NETWORKDAYS($H$3,H3694,holiday!$B$2:$B$10),0)))</f>
        <v/>
      </c>
      <c r="O3694" s="0" t="str">
        <f aca="false">IF(ISBLANK(A3694),"",SUMIF($A$3:$A3694,O$2,$B$3:$B3694))</f>
        <v/>
      </c>
      <c r="P3694" s="0" t="str">
        <f aca="false">IF(ISBLANK(A3694),"",SUMIF($A$3:$A3694,P$2,$B$3:$B3694))</f>
        <v/>
      </c>
      <c r="Q3694" s="0" t="str">
        <f aca="false">IF(ISBLANK(A3694),"",SUMIF($A$3:$A3694,Q$2,$B$3:$B3694))</f>
        <v/>
      </c>
      <c r="R3694" s="0" t="str">
        <f aca="false">IF(ISBLANK(A3694),"",SUMIF($A$3:$A3694,R$2,$B$3:$B3694))</f>
        <v/>
      </c>
      <c r="T3694" s="9" t="str">
        <f aca="false">IF(ISBLANK(A3694),"",IF($A3694=T$2,$C3694,T3693))</f>
        <v/>
      </c>
      <c r="U3694" s="9" t="str">
        <f aca="false">IF(ISBLANK(A3694),"",IF($A3694=U$2,$C3694,U3693))</f>
        <v/>
      </c>
      <c r="V3694" s="9" t="str">
        <f aca="false">IF(ISBLANK(A3694),"",IF($A3694=V$2,$C3694,V3693))</f>
        <v/>
      </c>
      <c r="W3694" s="9" t="str">
        <f aca="false">IF(ISBLANK(A3694),"",IF($A3694=W$2,$C3694,W3693))</f>
        <v/>
      </c>
    </row>
    <row r="3695" customFormat="false" ht="14.1" hidden="false" customHeight="false" outlineLevel="0" collapsed="false">
      <c r="H3695" s="8" t="n">
        <f aca="false">IF(ISBLANK(D3695),,LEFT(D3695,LEN(D3695)-6)*1)</f>
        <v>0</v>
      </c>
      <c r="I3695" s="9" t="str">
        <f aca="false">IF(ISBLANK(A3695),"",-B3695*C3695)</f>
        <v/>
      </c>
      <c r="J3695" s="9" t="str">
        <f aca="false">IF(ISBLANK(A3695),"",-SUM(I$3:I3695))</f>
        <v/>
      </c>
      <c r="K3695" s="9" t="str">
        <f aca="false">IF(ISBLANK(A3695),"",SUMPRODUCT(O3695:R3695,T3695:W3695)-J3695)</f>
        <v/>
      </c>
      <c r="L3695" s="5" t="str">
        <f aca="false">IF(ISBLANK(A3695),"",K3695/$M$1)</f>
        <v/>
      </c>
      <c r="M3695" s="5" t="str">
        <f aca="false">IF(ISBLANK(A3695),"",K3695/($M$1+SUM(K$3:K3694)))</f>
        <v/>
      </c>
      <c r="N3695" s="0" t="str">
        <f aca="false">IF(ISBLANK(A3695),"",IF(H3696=0,NETWORKDAYS($H$3,H3695,holiday!$B$2:$B$10),IF(DAY(H3695)&lt;DAY(H3696),NETWORKDAYS($H$3,H3695,holiday!$B$2:$B$10),0)))</f>
        <v/>
      </c>
      <c r="O3695" s="0" t="str">
        <f aca="false">IF(ISBLANK(A3695),"",SUMIF($A$3:$A3695,O$2,$B$3:$B3695))</f>
        <v/>
      </c>
      <c r="P3695" s="0" t="str">
        <f aca="false">IF(ISBLANK(A3695),"",SUMIF($A$3:$A3695,P$2,$B$3:$B3695))</f>
        <v/>
      </c>
      <c r="Q3695" s="0" t="str">
        <f aca="false">IF(ISBLANK(A3695),"",SUMIF($A$3:$A3695,Q$2,$B$3:$B3695))</f>
        <v/>
      </c>
      <c r="R3695" s="0" t="str">
        <f aca="false">IF(ISBLANK(A3695),"",SUMIF($A$3:$A3695,R$2,$B$3:$B3695))</f>
        <v/>
      </c>
      <c r="T3695" s="9" t="str">
        <f aca="false">IF(ISBLANK(A3695),"",IF($A3695=T$2,$C3695,T3694))</f>
        <v/>
      </c>
      <c r="U3695" s="9" t="str">
        <f aca="false">IF(ISBLANK(A3695),"",IF($A3695=U$2,$C3695,U3694))</f>
        <v/>
      </c>
      <c r="V3695" s="9" t="str">
        <f aca="false">IF(ISBLANK(A3695),"",IF($A3695=V$2,$C3695,V3694))</f>
        <v/>
      </c>
      <c r="W3695" s="9" t="str">
        <f aca="false">IF(ISBLANK(A3695),"",IF($A3695=W$2,$C3695,W3694))</f>
        <v/>
      </c>
    </row>
    <row r="3696" customFormat="false" ht="14.1" hidden="false" customHeight="false" outlineLevel="0" collapsed="false">
      <c r="H3696" s="8" t="n">
        <f aca="false">IF(ISBLANK(D3696),,LEFT(D3696,LEN(D3696)-6)*1)</f>
        <v>0</v>
      </c>
      <c r="I3696" s="9" t="str">
        <f aca="false">IF(ISBLANK(A3696),"",-B3696*C3696)</f>
        <v/>
      </c>
      <c r="J3696" s="9" t="str">
        <f aca="false">IF(ISBLANK(A3696),"",-SUM(I$3:I3696))</f>
        <v/>
      </c>
      <c r="K3696" s="9" t="str">
        <f aca="false">IF(ISBLANK(A3696),"",SUMPRODUCT(O3696:R3696,T3696:W3696)-J3696)</f>
        <v/>
      </c>
      <c r="L3696" s="5" t="str">
        <f aca="false">IF(ISBLANK(A3696),"",K3696/$M$1)</f>
        <v/>
      </c>
      <c r="M3696" s="5" t="str">
        <f aca="false">IF(ISBLANK(A3696),"",K3696/($M$1+SUM(K$3:K3695)))</f>
        <v/>
      </c>
      <c r="N3696" s="0" t="str">
        <f aca="false">IF(ISBLANK(A3696),"",IF(H3697=0,NETWORKDAYS($H$3,H3696,holiday!$B$2:$B$10),IF(DAY(H3696)&lt;DAY(H3697),NETWORKDAYS($H$3,H3696,holiday!$B$2:$B$10),0)))</f>
        <v/>
      </c>
      <c r="O3696" s="0" t="str">
        <f aca="false">IF(ISBLANK(A3696),"",SUMIF($A$3:$A3696,O$2,$B$3:$B3696))</f>
        <v/>
      </c>
      <c r="P3696" s="0" t="str">
        <f aca="false">IF(ISBLANK(A3696),"",SUMIF($A$3:$A3696,P$2,$B$3:$B3696))</f>
        <v/>
      </c>
      <c r="Q3696" s="0" t="str">
        <f aca="false">IF(ISBLANK(A3696),"",SUMIF($A$3:$A3696,Q$2,$B$3:$B3696))</f>
        <v/>
      </c>
      <c r="R3696" s="0" t="str">
        <f aca="false">IF(ISBLANK(A3696),"",SUMIF($A$3:$A3696,R$2,$B$3:$B3696))</f>
        <v/>
      </c>
      <c r="T3696" s="9" t="str">
        <f aca="false">IF(ISBLANK(A3696),"",IF($A3696=T$2,$C3696,T3695))</f>
        <v/>
      </c>
      <c r="U3696" s="9" t="str">
        <f aca="false">IF(ISBLANK(A3696),"",IF($A3696=U$2,$C3696,U3695))</f>
        <v/>
      </c>
      <c r="V3696" s="9" t="str">
        <f aca="false">IF(ISBLANK(A3696),"",IF($A3696=V$2,$C3696,V3695))</f>
        <v/>
      </c>
      <c r="W3696" s="9" t="str">
        <f aca="false">IF(ISBLANK(A3696),"",IF($A3696=W$2,$C3696,W3695))</f>
        <v/>
      </c>
    </row>
    <row r="3697" customFormat="false" ht="14.1" hidden="false" customHeight="false" outlineLevel="0" collapsed="false">
      <c r="H3697" s="8" t="n">
        <f aca="false">IF(ISBLANK(D3697),,LEFT(D3697,LEN(D3697)-6)*1)</f>
        <v>0</v>
      </c>
      <c r="I3697" s="9" t="str">
        <f aca="false">IF(ISBLANK(A3697),"",-B3697*C3697)</f>
        <v/>
      </c>
      <c r="J3697" s="9" t="str">
        <f aca="false">IF(ISBLANK(A3697),"",-SUM(I$3:I3697))</f>
        <v/>
      </c>
      <c r="K3697" s="9" t="str">
        <f aca="false">IF(ISBLANK(A3697),"",SUMPRODUCT(O3697:R3697,T3697:W3697)-J3697)</f>
        <v/>
      </c>
      <c r="L3697" s="5" t="str">
        <f aca="false">IF(ISBLANK(A3697),"",K3697/$M$1)</f>
        <v/>
      </c>
      <c r="M3697" s="5" t="str">
        <f aca="false">IF(ISBLANK(A3697),"",K3697/($M$1+SUM(K$3:K3696)))</f>
        <v/>
      </c>
      <c r="N3697" s="0" t="str">
        <f aca="false">IF(ISBLANK(A3697),"",IF(H3698=0,NETWORKDAYS($H$3,H3697,holiday!$B$2:$B$10),IF(DAY(H3697)&lt;DAY(H3698),NETWORKDAYS($H$3,H3697,holiday!$B$2:$B$10),0)))</f>
        <v/>
      </c>
      <c r="O3697" s="0" t="str">
        <f aca="false">IF(ISBLANK(A3697),"",SUMIF($A$3:$A3697,O$2,$B$3:$B3697))</f>
        <v/>
      </c>
      <c r="P3697" s="0" t="str">
        <f aca="false">IF(ISBLANK(A3697),"",SUMIF($A$3:$A3697,P$2,$B$3:$B3697))</f>
        <v/>
      </c>
      <c r="Q3697" s="0" t="str">
        <f aca="false">IF(ISBLANK(A3697),"",SUMIF($A$3:$A3697,Q$2,$B$3:$B3697))</f>
        <v/>
      </c>
      <c r="R3697" s="0" t="str">
        <f aca="false">IF(ISBLANK(A3697),"",SUMIF($A$3:$A3697,R$2,$B$3:$B3697))</f>
        <v/>
      </c>
      <c r="T3697" s="9" t="str">
        <f aca="false">IF(ISBLANK(A3697),"",IF($A3697=T$2,$C3697,T3696))</f>
        <v/>
      </c>
      <c r="U3697" s="9" t="str">
        <f aca="false">IF(ISBLANK(A3697),"",IF($A3697=U$2,$C3697,U3696))</f>
        <v/>
      </c>
      <c r="V3697" s="9" t="str">
        <f aca="false">IF(ISBLANK(A3697),"",IF($A3697=V$2,$C3697,V3696))</f>
        <v/>
      </c>
      <c r="W3697" s="9" t="str">
        <f aca="false">IF(ISBLANK(A3697),"",IF($A3697=W$2,$C3697,W3696))</f>
        <v/>
      </c>
    </row>
    <row r="3698" customFormat="false" ht="14.1" hidden="false" customHeight="false" outlineLevel="0" collapsed="false">
      <c r="H3698" s="8" t="n">
        <f aca="false">IF(ISBLANK(D3698),,LEFT(D3698,LEN(D3698)-6)*1)</f>
        <v>0</v>
      </c>
      <c r="I3698" s="9" t="str">
        <f aca="false">IF(ISBLANK(A3698),"",-B3698*C3698)</f>
        <v/>
      </c>
      <c r="J3698" s="9" t="str">
        <f aca="false">IF(ISBLANK(A3698),"",-SUM(I$3:I3698))</f>
        <v/>
      </c>
      <c r="K3698" s="9" t="str">
        <f aca="false">IF(ISBLANK(A3698),"",SUMPRODUCT(O3698:R3698,T3698:W3698)-J3698)</f>
        <v/>
      </c>
      <c r="L3698" s="5" t="str">
        <f aca="false">IF(ISBLANK(A3698),"",K3698/$M$1)</f>
        <v/>
      </c>
      <c r="M3698" s="5" t="str">
        <f aca="false">IF(ISBLANK(A3698),"",K3698/($M$1+SUM(K$3:K3697)))</f>
        <v/>
      </c>
      <c r="N3698" s="0" t="str">
        <f aca="false">IF(ISBLANK(A3698),"",IF(H3699=0,NETWORKDAYS($H$3,H3698,holiday!$B$2:$B$10),IF(DAY(H3698)&lt;DAY(H3699),NETWORKDAYS($H$3,H3698,holiday!$B$2:$B$10),0)))</f>
        <v/>
      </c>
      <c r="O3698" s="0" t="str">
        <f aca="false">IF(ISBLANK(A3698),"",SUMIF($A$3:$A3698,O$2,$B$3:$B3698))</f>
        <v/>
      </c>
      <c r="P3698" s="0" t="str">
        <f aca="false">IF(ISBLANK(A3698),"",SUMIF($A$3:$A3698,P$2,$B$3:$B3698))</f>
        <v/>
      </c>
      <c r="Q3698" s="0" t="str">
        <f aca="false">IF(ISBLANK(A3698),"",SUMIF($A$3:$A3698,Q$2,$B$3:$B3698))</f>
        <v/>
      </c>
      <c r="R3698" s="0" t="str">
        <f aca="false">IF(ISBLANK(A3698),"",SUMIF($A$3:$A3698,R$2,$B$3:$B3698))</f>
        <v/>
      </c>
      <c r="T3698" s="9" t="str">
        <f aca="false">IF(ISBLANK(A3698),"",IF($A3698=T$2,$C3698,T3697))</f>
        <v/>
      </c>
      <c r="U3698" s="9" t="str">
        <f aca="false">IF(ISBLANK(A3698),"",IF($A3698=U$2,$C3698,U3697))</f>
        <v/>
      </c>
      <c r="V3698" s="9" t="str">
        <f aca="false">IF(ISBLANK(A3698),"",IF($A3698=V$2,$C3698,V3697))</f>
        <v/>
      </c>
      <c r="W3698" s="9" t="str">
        <f aca="false">IF(ISBLANK(A3698),"",IF($A3698=W$2,$C3698,W3697))</f>
        <v/>
      </c>
    </row>
    <row r="3699" customFormat="false" ht="14.1" hidden="false" customHeight="false" outlineLevel="0" collapsed="false">
      <c r="H3699" s="8" t="n">
        <f aca="false">IF(ISBLANK(D3699),,LEFT(D3699,LEN(D3699)-6)*1)</f>
        <v>0</v>
      </c>
      <c r="I3699" s="9" t="str">
        <f aca="false">IF(ISBLANK(A3699),"",-B3699*C3699)</f>
        <v/>
      </c>
      <c r="J3699" s="9" t="str">
        <f aca="false">IF(ISBLANK(A3699),"",-SUM(I$3:I3699))</f>
        <v/>
      </c>
      <c r="K3699" s="9" t="str">
        <f aca="false">IF(ISBLANK(A3699),"",SUMPRODUCT(O3699:R3699,T3699:W3699)-J3699)</f>
        <v/>
      </c>
      <c r="L3699" s="5" t="str">
        <f aca="false">IF(ISBLANK(A3699),"",K3699/$M$1)</f>
        <v/>
      </c>
      <c r="M3699" s="5" t="str">
        <f aca="false">IF(ISBLANK(A3699),"",K3699/($M$1+SUM(K$3:K3698)))</f>
        <v/>
      </c>
      <c r="N3699" s="0" t="str">
        <f aca="false">IF(ISBLANK(A3699),"",IF(H3700=0,NETWORKDAYS($H$3,H3699,holiday!$B$2:$B$10),IF(DAY(H3699)&lt;DAY(H3700),NETWORKDAYS($H$3,H3699,holiday!$B$2:$B$10),0)))</f>
        <v/>
      </c>
      <c r="O3699" s="0" t="str">
        <f aca="false">IF(ISBLANK(A3699),"",SUMIF($A$3:$A3699,O$2,$B$3:$B3699))</f>
        <v/>
      </c>
      <c r="P3699" s="0" t="str">
        <f aca="false">IF(ISBLANK(A3699),"",SUMIF($A$3:$A3699,P$2,$B$3:$B3699))</f>
        <v/>
      </c>
      <c r="Q3699" s="0" t="str">
        <f aca="false">IF(ISBLANK(A3699),"",SUMIF($A$3:$A3699,Q$2,$B$3:$B3699))</f>
        <v/>
      </c>
      <c r="R3699" s="0" t="str">
        <f aca="false">IF(ISBLANK(A3699),"",SUMIF($A$3:$A3699,R$2,$B$3:$B3699))</f>
        <v/>
      </c>
      <c r="T3699" s="9" t="str">
        <f aca="false">IF(ISBLANK(A3699),"",IF($A3699=T$2,$C3699,T3698))</f>
        <v/>
      </c>
      <c r="U3699" s="9" t="str">
        <f aca="false">IF(ISBLANK(A3699),"",IF($A3699=U$2,$C3699,U3698))</f>
        <v/>
      </c>
      <c r="V3699" s="9" t="str">
        <f aca="false">IF(ISBLANK(A3699),"",IF($A3699=V$2,$C3699,V3698))</f>
        <v/>
      </c>
      <c r="W3699" s="9" t="str">
        <f aca="false">IF(ISBLANK(A3699),"",IF($A3699=W$2,$C3699,W3698))</f>
        <v/>
      </c>
    </row>
    <row r="3700" customFormat="false" ht="14.1" hidden="false" customHeight="false" outlineLevel="0" collapsed="false">
      <c r="H3700" s="8" t="n">
        <f aca="false">IF(ISBLANK(D3700),,LEFT(D3700,LEN(D3700)-6)*1)</f>
        <v>0</v>
      </c>
      <c r="I3700" s="9" t="str">
        <f aca="false">IF(ISBLANK(A3700),"",-B3700*C3700)</f>
        <v/>
      </c>
      <c r="J3700" s="9" t="str">
        <f aca="false">IF(ISBLANK(A3700),"",-SUM(I$3:I3700))</f>
        <v/>
      </c>
      <c r="K3700" s="9" t="str">
        <f aca="false">IF(ISBLANK(A3700),"",SUMPRODUCT(O3700:R3700,T3700:W3700)-J3700)</f>
        <v/>
      </c>
      <c r="L3700" s="5" t="str">
        <f aca="false">IF(ISBLANK(A3700),"",K3700/$M$1)</f>
        <v/>
      </c>
      <c r="M3700" s="5" t="str">
        <f aca="false">IF(ISBLANK(A3700),"",K3700/($M$1+SUM(K$3:K3699)))</f>
        <v/>
      </c>
      <c r="N3700" s="0" t="str">
        <f aca="false">IF(ISBLANK(A3700),"",IF(H3701=0,NETWORKDAYS($H$3,H3700,holiday!$B$2:$B$10),IF(DAY(H3700)&lt;DAY(H3701),NETWORKDAYS($H$3,H3700,holiday!$B$2:$B$10),0)))</f>
        <v/>
      </c>
      <c r="O3700" s="0" t="str">
        <f aca="false">IF(ISBLANK(A3700),"",SUMIF($A$3:$A3700,O$2,$B$3:$B3700))</f>
        <v/>
      </c>
      <c r="P3700" s="0" t="str">
        <f aca="false">IF(ISBLANK(A3700),"",SUMIF($A$3:$A3700,P$2,$B$3:$B3700))</f>
        <v/>
      </c>
      <c r="Q3700" s="0" t="str">
        <f aca="false">IF(ISBLANK(A3700),"",SUMIF($A$3:$A3700,Q$2,$B$3:$B3700))</f>
        <v/>
      </c>
      <c r="R3700" s="0" t="str">
        <f aca="false">IF(ISBLANK(A3700),"",SUMIF($A$3:$A3700,R$2,$B$3:$B3700))</f>
        <v/>
      </c>
      <c r="T3700" s="9" t="str">
        <f aca="false">IF(ISBLANK(A3700),"",IF($A3700=T$2,$C3700,T3699))</f>
        <v/>
      </c>
      <c r="U3700" s="9" t="str">
        <f aca="false">IF(ISBLANK(A3700),"",IF($A3700=U$2,$C3700,U3699))</f>
        <v/>
      </c>
      <c r="V3700" s="9" t="str">
        <f aca="false">IF(ISBLANK(A3700),"",IF($A3700=V$2,$C3700,V3699))</f>
        <v/>
      </c>
      <c r="W3700" s="9" t="str">
        <f aca="false">IF(ISBLANK(A3700),"",IF($A3700=W$2,$C3700,W3699))</f>
        <v/>
      </c>
    </row>
    <row r="3701" customFormat="false" ht="14.1" hidden="false" customHeight="false" outlineLevel="0" collapsed="false">
      <c r="H3701" s="8" t="n">
        <f aca="false">IF(ISBLANK(D3701),,LEFT(D3701,LEN(D3701)-6)*1)</f>
        <v>0</v>
      </c>
      <c r="I3701" s="9" t="str">
        <f aca="false">IF(ISBLANK(A3701),"",-B3701*C3701)</f>
        <v/>
      </c>
      <c r="J3701" s="9" t="str">
        <f aca="false">IF(ISBLANK(A3701),"",-SUM(I$3:I3701))</f>
        <v/>
      </c>
      <c r="K3701" s="9" t="str">
        <f aca="false">IF(ISBLANK(A3701),"",SUMPRODUCT(O3701:R3701,T3701:W3701)-J3701)</f>
        <v/>
      </c>
      <c r="L3701" s="5" t="str">
        <f aca="false">IF(ISBLANK(A3701),"",K3701/$M$1)</f>
        <v/>
      </c>
      <c r="M3701" s="5" t="str">
        <f aca="false">IF(ISBLANK(A3701),"",K3701/($M$1+SUM(K$3:K3700)))</f>
        <v/>
      </c>
      <c r="N3701" s="0" t="str">
        <f aca="false">IF(ISBLANK(A3701),"",IF(H3702=0,NETWORKDAYS($H$3,H3701,holiday!$B$2:$B$10),IF(DAY(H3701)&lt;DAY(H3702),NETWORKDAYS($H$3,H3701,holiday!$B$2:$B$10),0)))</f>
        <v/>
      </c>
      <c r="O3701" s="0" t="str">
        <f aca="false">IF(ISBLANK(A3701),"",SUMIF($A$3:$A3701,O$2,$B$3:$B3701))</f>
        <v/>
      </c>
      <c r="P3701" s="0" t="str">
        <f aca="false">IF(ISBLANK(A3701),"",SUMIF($A$3:$A3701,P$2,$B$3:$B3701))</f>
        <v/>
      </c>
      <c r="Q3701" s="0" t="str">
        <f aca="false">IF(ISBLANK(A3701),"",SUMIF($A$3:$A3701,Q$2,$B$3:$B3701))</f>
        <v/>
      </c>
      <c r="R3701" s="0" t="str">
        <f aca="false">IF(ISBLANK(A3701),"",SUMIF($A$3:$A3701,R$2,$B$3:$B3701))</f>
        <v/>
      </c>
      <c r="T3701" s="9" t="str">
        <f aca="false">IF(ISBLANK(A3701),"",IF($A3701=T$2,$C3701,T3700))</f>
        <v/>
      </c>
      <c r="U3701" s="9" t="str">
        <f aca="false">IF(ISBLANK(A3701),"",IF($A3701=U$2,$C3701,U3700))</f>
        <v/>
      </c>
      <c r="V3701" s="9" t="str">
        <f aca="false">IF(ISBLANK(A3701),"",IF($A3701=V$2,$C3701,V3700))</f>
        <v/>
      </c>
      <c r="W3701" s="9" t="str">
        <f aca="false">IF(ISBLANK(A3701),"",IF($A3701=W$2,$C3701,W3700))</f>
        <v/>
      </c>
    </row>
    <row r="3702" customFormat="false" ht="14.1" hidden="false" customHeight="false" outlineLevel="0" collapsed="false">
      <c r="H3702" s="8" t="n">
        <f aca="false">IF(ISBLANK(D3702),,LEFT(D3702,LEN(D3702)-6)*1)</f>
        <v>0</v>
      </c>
      <c r="I3702" s="9" t="str">
        <f aca="false">IF(ISBLANK(A3702),"",-B3702*C3702)</f>
        <v/>
      </c>
      <c r="J3702" s="9" t="str">
        <f aca="false">IF(ISBLANK(A3702),"",-SUM(I$3:I3702))</f>
        <v/>
      </c>
      <c r="K3702" s="9" t="str">
        <f aca="false">IF(ISBLANK(A3702),"",SUMPRODUCT(O3702:R3702,T3702:W3702)-J3702)</f>
        <v/>
      </c>
      <c r="L3702" s="5" t="str">
        <f aca="false">IF(ISBLANK(A3702),"",K3702/$M$1)</f>
        <v/>
      </c>
      <c r="M3702" s="5" t="str">
        <f aca="false">IF(ISBLANK(A3702),"",K3702/($M$1+SUM(K$3:K3701)))</f>
        <v/>
      </c>
      <c r="N3702" s="0" t="str">
        <f aca="false">IF(ISBLANK(A3702),"",IF(H3703=0,NETWORKDAYS($H$3,H3702,holiday!$B$2:$B$10),IF(DAY(H3702)&lt;DAY(H3703),NETWORKDAYS($H$3,H3702,holiday!$B$2:$B$10),0)))</f>
        <v/>
      </c>
      <c r="O3702" s="0" t="str">
        <f aca="false">IF(ISBLANK(A3702),"",SUMIF($A$3:$A3702,O$2,$B$3:$B3702))</f>
        <v/>
      </c>
      <c r="P3702" s="0" t="str">
        <f aca="false">IF(ISBLANK(A3702),"",SUMIF($A$3:$A3702,P$2,$B$3:$B3702))</f>
        <v/>
      </c>
      <c r="Q3702" s="0" t="str">
        <f aca="false">IF(ISBLANK(A3702),"",SUMIF($A$3:$A3702,Q$2,$B$3:$B3702))</f>
        <v/>
      </c>
      <c r="R3702" s="0" t="str">
        <f aca="false">IF(ISBLANK(A3702),"",SUMIF($A$3:$A3702,R$2,$B$3:$B3702))</f>
        <v/>
      </c>
      <c r="T3702" s="9" t="str">
        <f aca="false">IF(ISBLANK(A3702),"",IF($A3702=T$2,$C3702,T3701))</f>
        <v/>
      </c>
      <c r="U3702" s="9" t="str">
        <f aca="false">IF(ISBLANK(A3702),"",IF($A3702=U$2,$C3702,U3701))</f>
        <v/>
      </c>
      <c r="V3702" s="9" t="str">
        <f aca="false">IF(ISBLANK(A3702),"",IF($A3702=V$2,$C3702,V3701))</f>
        <v/>
      </c>
      <c r="W3702" s="9" t="str">
        <f aca="false">IF(ISBLANK(A3702),"",IF($A3702=W$2,$C3702,W3701))</f>
        <v/>
      </c>
    </row>
    <row r="3703" customFormat="false" ht="14.1" hidden="false" customHeight="false" outlineLevel="0" collapsed="false">
      <c r="H3703" s="8" t="n">
        <f aca="false">IF(ISBLANK(D3703),,LEFT(D3703,LEN(D3703)-6)*1)</f>
        <v>0</v>
      </c>
      <c r="I3703" s="9" t="str">
        <f aca="false">IF(ISBLANK(A3703),"",-B3703*C3703)</f>
        <v/>
      </c>
      <c r="J3703" s="9" t="str">
        <f aca="false">IF(ISBLANK(A3703),"",-SUM(I$3:I3703))</f>
        <v/>
      </c>
      <c r="K3703" s="9" t="str">
        <f aca="false">IF(ISBLANK(A3703),"",SUMPRODUCT(O3703:R3703,T3703:W3703)-J3703)</f>
        <v/>
      </c>
      <c r="L3703" s="5" t="str">
        <f aca="false">IF(ISBLANK(A3703),"",K3703/$M$1)</f>
        <v/>
      </c>
      <c r="M3703" s="5" t="str">
        <f aca="false">IF(ISBLANK(A3703),"",K3703/($M$1+SUM(K$3:K3702)))</f>
        <v/>
      </c>
      <c r="N3703" s="0" t="str">
        <f aca="false">IF(ISBLANK(A3703),"",IF(H3704=0,NETWORKDAYS($H$3,H3703,holiday!$B$2:$B$10),IF(DAY(H3703)&lt;DAY(H3704),NETWORKDAYS($H$3,H3703,holiday!$B$2:$B$10),0)))</f>
        <v/>
      </c>
      <c r="O3703" s="0" t="str">
        <f aca="false">IF(ISBLANK(A3703),"",SUMIF($A$3:$A3703,O$2,$B$3:$B3703))</f>
        <v/>
      </c>
      <c r="P3703" s="0" t="str">
        <f aca="false">IF(ISBLANK(A3703),"",SUMIF($A$3:$A3703,P$2,$B$3:$B3703))</f>
        <v/>
      </c>
      <c r="Q3703" s="0" t="str">
        <f aca="false">IF(ISBLANK(A3703),"",SUMIF($A$3:$A3703,Q$2,$B$3:$B3703))</f>
        <v/>
      </c>
      <c r="R3703" s="0" t="str">
        <f aca="false">IF(ISBLANK(A3703),"",SUMIF($A$3:$A3703,R$2,$B$3:$B3703))</f>
        <v/>
      </c>
      <c r="T3703" s="9" t="str">
        <f aca="false">IF(ISBLANK(A3703),"",IF($A3703=T$2,$C3703,T3702))</f>
        <v/>
      </c>
      <c r="U3703" s="9" t="str">
        <f aca="false">IF(ISBLANK(A3703),"",IF($A3703=U$2,$C3703,U3702))</f>
        <v/>
      </c>
      <c r="V3703" s="9" t="str">
        <f aca="false">IF(ISBLANK(A3703),"",IF($A3703=V$2,$C3703,V3702))</f>
        <v/>
      </c>
      <c r="W3703" s="9" t="str">
        <f aca="false">IF(ISBLANK(A3703),"",IF($A3703=W$2,$C3703,W3702))</f>
        <v/>
      </c>
    </row>
    <row r="3704" customFormat="false" ht="14.1" hidden="false" customHeight="false" outlineLevel="0" collapsed="false">
      <c r="H3704" s="8" t="n">
        <f aca="false">IF(ISBLANK(D3704),,LEFT(D3704,LEN(D3704)-6)*1)</f>
        <v>0</v>
      </c>
      <c r="I3704" s="9" t="str">
        <f aca="false">IF(ISBLANK(A3704),"",-B3704*C3704)</f>
        <v/>
      </c>
      <c r="J3704" s="9" t="str">
        <f aca="false">IF(ISBLANK(A3704),"",-SUM(I$3:I3704))</f>
        <v/>
      </c>
      <c r="K3704" s="9" t="str">
        <f aca="false">IF(ISBLANK(A3704),"",SUMPRODUCT(O3704:R3704,T3704:W3704)-J3704)</f>
        <v/>
      </c>
      <c r="L3704" s="5" t="str">
        <f aca="false">IF(ISBLANK(A3704),"",K3704/$M$1)</f>
        <v/>
      </c>
      <c r="M3704" s="5" t="str">
        <f aca="false">IF(ISBLANK(A3704),"",K3704/($M$1+SUM(K$3:K3703)))</f>
        <v/>
      </c>
      <c r="N3704" s="0" t="str">
        <f aca="false">IF(ISBLANK(A3704),"",IF(H3705=0,NETWORKDAYS($H$3,H3704,holiday!$B$2:$B$10),IF(DAY(H3704)&lt;DAY(H3705),NETWORKDAYS($H$3,H3704,holiday!$B$2:$B$10),0)))</f>
        <v/>
      </c>
      <c r="O3704" s="0" t="str">
        <f aca="false">IF(ISBLANK(A3704),"",SUMIF($A$3:$A3704,O$2,$B$3:$B3704))</f>
        <v/>
      </c>
      <c r="P3704" s="0" t="str">
        <f aca="false">IF(ISBLANK(A3704),"",SUMIF($A$3:$A3704,P$2,$B$3:$B3704))</f>
        <v/>
      </c>
      <c r="Q3704" s="0" t="str">
        <f aca="false">IF(ISBLANK(A3704),"",SUMIF($A$3:$A3704,Q$2,$B$3:$B3704))</f>
        <v/>
      </c>
      <c r="R3704" s="0" t="str">
        <f aca="false">IF(ISBLANK(A3704),"",SUMIF($A$3:$A3704,R$2,$B$3:$B3704))</f>
        <v/>
      </c>
      <c r="T3704" s="9" t="str">
        <f aca="false">IF(ISBLANK(A3704),"",IF($A3704=T$2,$C3704,T3703))</f>
        <v/>
      </c>
      <c r="U3704" s="9" t="str">
        <f aca="false">IF(ISBLANK(A3704),"",IF($A3704=U$2,$C3704,U3703))</f>
        <v/>
      </c>
      <c r="V3704" s="9" t="str">
        <f aca="false">IF(ISBLANK(A3704),"",IF($A3704=V$2,$C3704,V3703))</f>
        <v/>
      </c>
      <c r="W3704" s="9" t="str">
        <f aca="false">IF(ISBLANK(A3704),"",IF($A3704=W$2,$C3704,W3703))</f>
        <v/>
      </c>
    </row>
    <row r="3705" customFormat="false" ht="14.1" hidden="false" customHeight="false" outlineLevel="0" collapsed="false">
      <c r="H3705" s="8" t="n">
        <f aca="false">IF(ISBLANK(D3705),,LEFT(D3705,LEN(D3705)-6)*1)</f>
        <v>0</v>
      </c>
      <c r="I3705" s="9" t="str">
        <f aca="false">IF(ISBLANK(A3705),"",-B3705*C3705)</f>
        <v/>
      </c>
      <c r="J3705" s="9" t="str">
        <f aca="false">IF(ISBLANK(A3705),"",-SUM(I$3:I3705))</f>
        <v/>
      </c>
      <c r="K3705" s="9" t="str">
        <f aca="false">IF(ISBLANK(A3705),"",SUMPRODUCT(O3705:R3705,T3705:W3705)-J3705)</f>
        <v/>
      </c>
      <c r="L3705" s="5" t="str">
        <f aca="false">IF(ISBLANK(A3705),"",K3705/$M$1)</f>
        <v/>
      </c>
      <c r="M3705" s="5" t="str">
        <f aca="false">IF(ISBLANK(A3705),"",K3705/($M$1+SUM(K$3:K3704)))</f>
        <v/>
      </c>
      <c r="N3705" s="0" t="str">
        <f aca="false">IF(ISBLANK(A3705),"",IF(H3706=0,NETWORKDAYS($H$3,H3705,holiday!$B$2:$B$10),IF(DAY(H3705)&lt;DAY(H3706),NETWORKDAYS($H$3,H3705,holiday!$B$2:$B$10),0)))</f>
        <v/>
      </c>
      <c r="O3705" s="0" t="str">
        <f aca="false">IF(ISBLANK(A3705),"",SUMIF($A$3:$A3705,O$2,$B$3:$B3705))</f>
        <v/>
      </c>
      <c r="P3705" s="0" t="str">
        <f aca="false">IF(ISBLANK(A3705),"",SUMIF($A$3:$A3705,P$2,$B$3:$B3705))</f>
        <v/>
      </c>
      <c r="Q3705" s="0" t="str">
        <f aca="false">IF(ISBLANK(A3705),"",SUMIF($A$3:$A3705,Q$2,$B$3:$B3705))</f>
        <v/>
      </c>
      <c r="R3705" s="0" t="str">
        <f aca="false">IF(ISBLANK(A3705),"",SUMIF($A$3:$A3705,R$2,$B$3:$B3705))</f>
        <v/>
      </c>
      <c r="T3705" s="9" t="str">
        <f aca="false">IF(ISBLANK(A3705),"",IF($A3705=T$2,$C3705,T3704))</f>
        <v/>
      </c>
      <c r="U3705" s="9" t="str">
        <f aca="false">IF(ISBLANK(A3705),"",IF($A3705=U$2,$C3705,U3704))</f>
        <v/>
      </c>
      <c r="V3705" s="9" t="str">
        <f aca="false">IF(ISBLANK(A3705),"",IF($A3705=V$2,$C3705,V3704))</f>
        <v/>
      </c>
      <c r="W3705" s="9" t="str">
        <f aca="false">IF(ISBLANK(A3705),"",IF($A3705=W$2,$C3705,W3704))</f>
        <v/>
      </c>
    </row>
    <row r="3706" customFormat="false" ht="14.1" hidden="false" customHeight="false" outlineLevel="0" collapsed="false">
      <c r="H3706" s="8" t="n">
        <f aca="false">IF(ISBLANK(D3706),,LEFT(D3706,LEN(D3706)-6)*1)</f>
        <v>0</v>
      </c>
      <c r="I3706" s="9" t="str">
        <f aca="false">IF(ISBLANK(A3706),"",-B3706*C3706)</f>
        <v/>
      </c>
      <c r="J3706" s="9" t="str">
        <f aca="false">IF(ISBLANK(A3706),"",-SUM(I$3:I3706))</f>
        <v/>
      </c>
      <c r="K3706" s="9" t="str">
        <f aca="false">IF(ISBLANK(A3706),"",SUMPRODUCT(O3706:R3706,T3706:W3706)-J3706)</f>
        <v/>
      </c>
      <c r="L3706" s="5" t="str">
        <f aca="false">IF(ISBLANK(A3706),"",K3706/$M$1)</f>
        <v/>
      </c>
      <c r="M3706" s="5" t="str">
        <f aca="false">IF(ISBLANK(A3706),"",K3706/($M$1+SUM(K$3:K3705)))</f>
        <v/>
      </c>
      <c r="N3706" s="0" t="str">
        <f aca="false">IF(ISBLANK(A3706),"",IF(H3707=0,NETWORKDAYS($H$3,H3706,holiday!$B$2:$B$10),IF(DAY(H3706)&lt;DAY(H3707),NETWORKDAYS($H$3,H3706,holiday!$B$2:$B$10),0)))</f>
        <v/>
      </c>
      <c r="O3706" s="0" t="str">
        <f aca="false">IF(ISBLANK(A3706),"",SUMIF($A$3:$A3706,O$2,$B$3:$B3706))</f>
        <v/>
      </c>
      <c r="P3706" s="0" t="str">
        <f aca="false">IF(ISBLANK(A3706),"",SUMIF($A$3:$A3706,P$2,$B$3:$B3706))</f>
        <v/>
      </c>
      <c r="Q3706" s="0" t="str">
        <f aca="false">IF(ISBLANK(A3706),"",SUMIF($A$3:$A3706,Q$2,$B$3:$B3706))</f>
        <v/>
      </c>
      <c r="R3706" s="0" t="str">
        <f aca="false">IF(ISBLANK(A3706),"",SUMIF($A$3:$A3706,R$2,$B$3:$B3706))</f>
        <v/>
      </c>
      <c r="T3706" s="9" t="str">
        <f aca="false">IF(ISBLANK(A3706),"",IF($A3706=T$2,$C3706,T3705))</f>
        <v/>
      </c>
      <c r="U3706" s="9" t="str">
        <f aca="false">IF(ISBLANK(A3706),"",IF($A3706=U$2,$C3706,U3705))</f>
        <v/>
      </c>
      <c r="V3706" s="9" t="str">
        <f aca="false">IF(ISBLANK(A3706),"",IF($A3706=V$2,$C3706,V3705))</f>
        <v/>
      </c>
      <c r="W3706" s="9" t="str">
        <f aca="false">IF(ISBLANK(A3706),"",IF($A3706=W$2,$C3706,W3705))</f>
        <v/>
      </c>
    </row>
    <row r="3707" customFormat="false" ht="14.1" hidden="false" customHeight="false" outlineLevel="0" collapsed="false">
      <c r="H3707" s="8" t="n">
        <f aca="false">IF(ISBLANK(D3707),,LEFT(D3707,LEN(D3707)-6)*1)</f>
        <v>0</v>
      </c>
      <c r="I3707" s="9" t="str">
        <f aca="false">IF(ISBLANK(A3707),"",-B3707*C3707)</f>
        <v/>
      </c>
      <c r="J3707" s="9" t="str">
        <f aca="false">IF(ISBLANK(A3707),"",-SUM(I$3:I3707))</f>
        <v/>
      </c>
      <c r="K3707" s="9" t="str">
        <f aca="false">IF(ISBLANK(A3707),"",SUMPRODUCT(O3707:R3707,T3707:W3707)-J3707)</f>
        <v/>
      </c>
      <c r="L3707" s="5" t="str">
        <f aca="false">IF(ISBLANK(A3707),"",K3707/$M$1)</f>
        <v/>
      </c>
      <c r="M3707" s="5" t="str">
        <f aca="false">IF(ISBLANK(A3707),"",K3707/($M$1+SUM(K$3:K3706)))</f>
        <v/>
      </c>
      <c r="N3707" s="0" t="str">
        <f aca="false">IF(ISBLANK(A3707),"",IF(H3708=0,NETWORKDAYS($H$3,H3707,holiday!$B$2:$B$10),IF(DAY(H3707)&lt;DAY(H3708),NETWORKDAYS($H$3,H3707,holiday!$B$2:$B$10),0)))</f>
        <v/>
      </c>
      <c r="O3707" s="0" t="str">
        <f aca="false">IF(ISBLANK(A3707),"",SUMIF($A$3:$A3707,O$2,$B$3:$B3707))</f>
        <v/>
      </c>
      <c r="P3707" s="0" t="str">
        <f aca="false">IF(ISBLANK(A3707),"",SUMIF($A$3:$A3707,P$2,$B$3:$B3707))</f>
        <v/>
      </c>
      <c r="Q3707" s="0" t="str">
        <f aca="false">IF(ISBLANK(A3707),"",SUMIF($A$3:$A3707,Q$2,$B$3:$B3707))</f>
        <v/>
      </c>
      <c r="R3707" s="0" t="str">
        <f aca="false">IF(ISBLANK(A3707),"",SUMIF($A$3:$A3707,R$2,$B$3:$B3707))</f>
        <v/>
      </c>
      <c r="T3707" s="9" t="str">
        <f aca="false">IF(ISBLANK(A3707),"",IF($A3707=T$2,$C3707,T3706))</f>
        <v/>
      </c>
      <c r="U3707" s="9" t="str">
        <f aca="false">IF(ISBLANK(A3707),"",IF($A3707=U$2,$C3707,U3706))</f>
        <v/>
      </c>
      <c r="V3707" s="9" t="str">
        <f aca="false">IF(ISBLANK(A3707),"",IF($A3707=V$2,$C3707,V3706))</f>
        <v/>
      </c>
      <c r="W3707" s="9" t="str">
        <f aca="false">IF(ISBLANK(A3707),"",IF($A3707=W$2,$C3707,W3706))</f>
        <v/>
      </c>
    </row>
    <row r="3708" customFormat="false" ht="14.1" hidden="false" customHeight="false" outlineLevel="0" collapsed="false">
      <c r="H3708" s="8" t="n">
        <f aca="false">IF(ISBLANK(D3708),,LEFT(D3708,LEN(D3708)-6)*1)</f>
        <v>0</v>
      </c>
      <c r="I3708" s="9" t="str">
        <f aca="false">IF(ISBLANK(A3708),"",-B3708*C3708)</f>
        <v/>
      </c>
      <c r="J3708" s="9" t="str">
        <f aca="false">IF(ISBLANK(A3708),"",-SUM(I$3:I3708))</f>
        <v/>
      </c>
      <c r="K3708" s="9" t="str">
        <f aca="false">IF(ISBLANK(A3708),"",SUMPRODUCT(O3708:R3708,T3708:W3708)-J3708)</f>
        <v/>
      </c>
      <c r="L3708" s="5" t="str">
        <f aca="false">IF(ISBLANK(A3708),"",K3708/$M$1)</f>
        <v/>
      </c>
      <c r="M3708" s="5" t="str">
        <f aca="false">IF(ISBLANK(A3708),"",K3708/($M$1+SUM(K$3:K3707)))</f>
        <v/>
      </c>
      <c r="N3708" s="0" t="str">
        <f aca="false">IF(ISBLANK(A3708),"",IF(H3709=0,NETWORKDAYS($H$3,H3708,holiday!$B$2:$B$10),IF(DAY(H3708)&lt;DAY(H3709),NETWORKDAYS($H$3,H3708,holiday!$B$2:$B$10),0)))</f>
        <v/>
      </c>
      <c r="O3708" s="0" t="str">
        <f aca="false">IF(ISBLANK(A3708),"",SUMIF($A$3:$A3708,O$2,$B$3:$B3708))</f>
        <v/>
      </c>
      <c r="P3708" s="0" t="str">
        <f aca="false">IF(ISBLANK(A3708),"",SUMIF($A$3:$A3708,P$2,$B$3:$B3708))</f>
        <v/>
      </c>
      <c r="Q3708" s="0" t="str">
        <f aca="false">IF(ISBLANK(A3708),"",SUMIF($A$3:$A3708,Q$2,$B$3:$B3708))</f>
        <v/>
      </c>
      <c r="R3708" s="0" t="str">
        <f aca="false">IF(ISBLANK(A3708),"",SUMIF($A$3:$A3708,R$2,$B$3:$B3708))</f>
        <v/>
      </c>
      <c r="T3708" s="9" t="str">
        <f aca="false">IF(ISBLANK(A3708),"",IF($A3708=T$2,$C3708,T3707))</f>
        <v/>
      </c>
      <c r="U3708" s="9" t="str">
        <f aca="false">IF(ISBLANK(A3708),"",IF($A3708=U$2,$C3708,U3707))</f>
        <v/>
      </c>
      <c r="V3708" s="9" t="str">
        <f aca="false">IF(ISBLANK(A3708),"",IF($A3708=V$2,$C3708,V3707))</f>
        <v/>
      </c>
      <c r="W3708" s="9" t="str">
        <f aca="false">IF(ISBLANK(A3708),"",IF($A3708=W$2,$C3708,W3707))</f>
        <v/>
      </c>
    </row>
    <row r="3709" customFormat="false" ht="14.1" hidden="false" customHeight="false" outlineLevel="0" collapsed="false">
      <c r="H3709" s="8" t="n">
        <f aca="false">IF(ISBLANK(D3709),,LEFT(D3709,LEN(D3709)-6)*1)</f>
        <v>0</v>
      </c>
      <c r="I3709" s="9" t="str">
        <f aca="false">IF(ISBLANK(A3709),"",-B3709*C3709)</f>
        <v/>
      </c>
      <c r="J3709" s="9" t="str">
        <f aca="false">IF(ISBLANK(A3709),"",-SUM(I$3:I3709))</f>
        <v/>
      </c>
      <c r="K3709" s="9" t="str">
        <f aca="false">IF(ISBLANK(A3709),"",SUMPRODUCT(O3709:R3709,T3709:W3709)-J3709)</f>
        <v/>
      </c>
      <c r="L3709" s="5" t="str">
        <f aca="false">IF(ISBLANK(A3709),"",K3709/$M$1)</f>
        <v/>
      </c>
      <c r="M3709" s="5" t="str">
        <f aca="false">IF(ISBLANK(A3709),"",K3709/($M$1+SUM(K$3:K3708)))</f>
        <v/>
      </c>
      <c r="N3709" s="0" t="str">
        <f aca="false">IF(ISBLANK(A3709),"",IF(H3710=0,NETWORKDAYS($H$3,H3709,holiday!$B$2:$B$10),IF(DAY(H3709)&lt;DAY(H3710),NETWORKDAYS($H$3,H3709,holiday!$B$2:$B$10),0)))</f>
        <v/>
      </c>
      <c r="O3709" s="0" t="str">
        <f aca="false">IF(ISBLANK(A3709),"",SUMIF($A$3:$A3709,O$2,$B$3:$B3709))</f>
        <v/>
      </c>
      <c r="P3709" s="0" t="str">
        <f aca="false">IF(ISBLANK(A3709),"",SUMIF($A$3:$A3709,P$2,$B$3:$B3709))</f>
        <v/>
      </c>
      <c r="Q3709" s="0" t="str">
        <f aca="false">IF(ISBLANK(A3709),"",SUMIF($A$3:$A3709,Q$2,$B$3:$B3709))</f>
        <v/>
      </c>
      <c r="R3709" s="0" t="str">
        <f aca="false">IF(ISBLANK(A3709),"",SUMIF($A$3:$A3709,R$2,$B$3:$B3709))</f>
        <v/>
      </c>
      <c r="T3709" s="9" t="str">
        <f aca="false">IF(ISBLANK(A3709),"",IF($A3709=T$2,$C3709,T3708))</f>
        <v/>
      </c>
      <c r="U3709" s="9" t="str">
        <f aca="false">IF(ISBLANK(A3709),"",IF($A3709=U$2,$C3709,U3708))</f>
        <v/>
      </c>
      <c r="V3709" s="9" t="str">
        <f aca="false">IF(ISBLANK(A3709),"",IF($A3709=V$2,$C3709,V3708))</f>
        <v/>
      </c>
      <c r="W3709" s="9" t="str">
        <f aca="false">IF(ISBLANK(A3709),"",IF($A3709=W$2,$C3709,W3708))</f>
        <v/>
      </c>
    </row>
    <row r="3710" customFormat="false" ht="14.1" hidden="false" customHeight="false" outlineLevel="0" collapsed="false">
      <c r="H3710" s="8" t="n">
        <f aca="false">IF(ISBLANK(D3710),,LEFT(D3710,LEN(D3710)-6)*1)</f>
        <v>0</v>
      </c>
      <c r="I3710" s="9" t="str">
        <f aca="false">IF(ISBLANK(A3710),"",-B3710*C3710)</f>
        <v/>
      </c>
      <c r="J3710" s="9" t="str">
        <f aca="false">IF(ISBLANK(A3710),"",-SUM(I$3:I3710))</f>
        <v/>
      </c>
      <c r="K3710" s="9" t="str">
        <f aca="false">IF(ISBLANK(A3710),"",SUMPRODUCT(O3710:R3710,T3710:W3710)-J3710)</f>
        <v/>
      </c>
      <c r="L3710" s="5" t="str">
        <f aca="false">IF(ISBLANK(A3710),"",K3710/$M$1)</f>
        <v/>
      </c>
      <c r="M3710" s="5" t="str">
        <f aca="false">IF(ISBLANK(A3710),"",K3710/($M$1+SUM(K$3:K3709)))</f>
        <v/>
      </c>
      <c r="N3710" s="0" t="str">
        <f aca="false">IF(ISBLANK(A3710),"",IF(H3711=0,NETWORKDAYS($H$3,H3710,holiday!$B$2:$B$10),IF(DAY(H3710)&lt;DAY(H3711),NETWORKDAYS($H$3,H3710,holiday!$B$2:$B$10),0)))</f>
        <v/>
      </c>
      <c r="O3710" s="0" t="str">
        <f aca="false">IF(ISBLANK(A3710),"",SUMIF($A$3:$A3710,O$2,$B$3:$B3710))</f>
        <v/>
      </c>
      <c r="P3710" s="0" t="str">
        <f aca="false">IF(ISBLANK(A3710),"",SUMIF($A$3:$A3710,P$2,$B$3:$B3710))</f>
        <v/>
      </c>
      <c r="Q3710" s="0" t="str">
        <f aca="false">IF(ISBLANK(A3710),"",SUMIF($A$3:$A3710,Q$2,$B$3:$B3710))</f>
        <v/>
      </c>
      <c r="R3710" s="0" t="str">
        <f aca="false">IF(ISBLANK(A3710),"",SUMIF($A$3:$A3710,R$2,$B$3:$B3710))</f>
        <v/>
      </c>
      <c r="T3710" s="9" t="str">
        <f aca="false">IF(ISBLANK(A3710),"",IF($A3710=T$2,$C3710,T3709))</f>
        <v/>
      </c>
      <c r="U3710" s="9" t="str">
        <f aca="false">IF(ISBLANK(A3710),"",IF($A3710=U$2,$C3710,U3709))</f>
        <v/>
      </c>
      <c r="V3710" s="9" t="str">
        <f aca="false">IF(ISBLANK(A3710),"",IF($A3710=V$2,$C3710,V3709))</f>
        <v/>
      </c>
      <c r="W3710" s="9" t="str">
        <f aca="false">IF(ISBLANK(A3710),"",IF($A3710=W$2,$C3710,W3709))</f>
        <v/>
      </c>
    </row>
    <row r="3711" customFormat="false" ht="14.1" hidden="false" customHeight="false" outlineLevel="0" collapsed="false">
      <c r="H3711" s="8" t="n">
        <f aca="false">IF(ISBLANK(D3711),,LEFT(D3711,LEN(D3711)-6)*1)</f>
        <v>0</v>
      </c>
      <c r="I3711" s="9" t="str">
        <f aca="false">IF(ISBLANK(A3711),"",-B3711*C3711)</f>
        <v/>
      </c>
      <c r="J3711" s="9" t="str">
        <f aca="false">IF(ISBLANK(A3711),"",-SUM(I$3:I3711))</f>
        <v/>
      </c>
      <c r="K3711" s="9" t="str">
        <f aca="false">IF(ISBLANK(A3711),"",SUMPRODUCT(O3711:R3711,T3711:W3711)-J3711)</f>
        <v/>
      </c>
      <c r="L3711" s="5" t="str">
        <f aca="false">IF(ISBLANK(A3711),"",K3711/$M$1)</f>
        <v/>
      </c>
      <c r="M3711" s="5" t="str">
        <f aca="false">IF(ISBLANK(A3711),"",K3711/($M$1+SUM(K$3:K3710)))</f>
        <v/>
      </c>
      <c r="N3711" s="0" t="str">
        <f aca="false">IF(ISBLANK(A3711),"",IF(H3712=0,NETWORKDAYS($H$3,H3711,holiday!$B$2:$B$10),IF(DAY(H3711)&lt;DAY(H3712),NETWORKDAYS($H$3,H3711,holiday!$B$2:$B$10),0)))</f>
        <v/>
      </c>
      <c r="O3711" s="0" t="str">
        <f aca="false">IF(ISBLANK(A3711),"",SUMIF($A$3:$A3711,O$2,$B$3:$B3711))</f>
        <v/>
      </c>
      <c r="P3711" s="0" t="str">
        <f aca="false">IF(ISBLANK(A3711),"",SUMIF($A$3:$A3711,P$2,$B$3:$B3711))</f>
        <v/>
      </c>
      <c r="Q3711" s="0" t="str">
        <f aca="false">IF(ISBLANK(A3711),"",SUMIF($A$3:$A3711,Q$2,$B$3:$B3711))</f>
        <v/>
      </c>
      <c r="R3711" s="0" t="str">
        <f aca="false">IF(ISBLANK(A3711),"",SUMIF($A$3:$A3711,R$2,$B$3:$B3711))</f>
        <v/>
      </c>
      <c r="T3711" s="9" t="str">
        <f aca="false">IF(ISBLANK(A3711),"",IF($A3711=T$2,$C3711,T3710))</f>
        <v/>
      </c>
      <c r="U3711" s="9" t="str">
        <f aca="false">IF(ISBLANK(A3711),"",IF($A3711=U$2,$C3711,U3710))</f>
        <v/>
      </c>
      <c r="V3711" s="9" t="str">
        <f aca="false">IF(ISBLANK(A3711),"",IF($A3711=V$2,$C3711,V3710))</f>
        <v/>
      </c>
      <c r="W3711" s="9" t="str">
        <f aca="false">IF(ISBLANK(A3711),"",IF($A3711=W$2,$C3711,W3710))</f>
        <v/>
      </c>
    </row>
    <row r="3712" customFormat="false" ht="14.1" hidden="false" customHeight="false" outlineLevel="0" collapsed="false">
      <c r="H3712" s="8" t="n">
        <f aca="false">IF(ISBLANK(D3712),,LEFT(D3712,LEN(D3712)-6)*1)</f>
        <v>0</v>
      </c>
      <c r="I3712" s="9" t="str">
        <f aca="false">IF(ISBLANK(A3712),"",-B3712*C3712)</f>
        <v/>
      </c>
      <c r="J3712" s="9" t="str">
        <f aca="false">IF(ISBLANK(A3712),"",-SUM(I$3:I3712))</f>
        <v/>
      </c>
      <c r="K3712" s="9" t="str">
        <f aca="false">IF(ISBLANK(A3712),"",SUMPRODUCT(O3712:R3712,T3712:W3712)-J3712)</f>
        <v/>
      </c>
      <c r="L3712" s="5" t="str">
        <f aca="false">IF(ISBLANK(A3712),"",K3712/$M$1)</f>
        <v/>
      </c>
      <c r="M3712" s="5" t="str">
        <f aca="false">IF(ISBLANK(A3712),"",K3712/($M$1+SUM(K$3:K3711)))</f>
        <v/>
      </c>
      <c r="N3712" s="0" t="str">
        <f aca="false">IF(ISBLANK(A3712),"",IF(H3713=0,NETWORKDAYS($H$3,H3712,holiday!$B$2:$B$10),IF(DAY(H3712)&lt;DAY(H3713),NETWORKDAYS($H$3,H3712,holiday!$B$2:$B$10),0)))</f>
        <v/>
      </c>
      <c r="O3712" s="0" t="str">
        <f aca="false">IF(ISBLANK(A3712),"",SUMIF($A$3:$A3712,O$2,$B$3:$B3712))</f>
        <v/>
      </c>
      <c r="P3712" s="0" t="str">
        <f aca="false">IF(ISBLANK(A3712),"",SUMIF($A$3:$A3712,P$2,$B$3:$B3712))</f>
        <v/>
      </c>
      <c r="Q3712" s="0" t="str">
        <f aca="false">IF(ISBLANK(A3712),"",SUMIF($A$3:$A3712,Q$2,$B$3:$B3712))</f>
        <v/>
      </c>
      <c r="R3712" s="0" t="str">
        <f aca="false">IF(ISBLANK(A3712),"",SUMIF($A$3:$A3712,R$2,$B$3:$B3712))</f>
        <v/>
      </c>
      <c r="T3712" s="9" t="str">
        <f aca="false">IF(ISBLANK(A3712),"",IF($A3712=T$2,$C3712,T3711))</f>
        <v/>
      </c>
      <c r="U3712" s="9" t="str">
        <f aca="false">IF(ISBLANK(A3712),"",IF($A3712=U$2,$C3712,U3711))</f>
        <v/>
      </c>
      <c r="V3712" s="9" t="str">
        <f aca="false">IF(ISBLANK(A3712),"",IF($A3712=V$2,$C3712,V3711))</f>
        <v/>
      </c>
      <c r="W3712" s="9" t="str">
        <f aca="false">IF(ISBLANK(A3712),"",IF($A3712=W$2,$C3712,W3711))</f>
        <v/>
      </c>
    </row>
    <row r="3713" customFormat="false" ht="14.1" hidden="false" customHeight="false" outlineLevel="0" collapsed="false">
      <c r="H3713" s="8" t="n">
        <f aca="false">IF(ISBLANK(D3713),,LEFT(D3713,LEN(D3713)-6)*1)</f>
        <v>0</v>
      </c>
      <c r="I3713" s="9" t="str">
        <f aca="false">IF(ISBLANK(A3713),"",-B3713*C3713)</f>
        <v/>
      </c>
      <c r="J3713" s="9" t="str">
        <f aca="false">IF(ISBLANK(A3713),"",-SUM(I$3:I3713))</f>
        <v/>
      </c>
      <c r="K3713" s="9" t="str">
        <f aca="false">IF(ISBLANK(A3713),"",SUMPRODUCT(O3713:R3713,T3713:W3713)-J3713)</f>
        <v/>
      </c>
      <c r="L3713" s="5" t="str">
        <f aca="false">IF(ISBLANK(A3713),"",K3713/$M$1)</f>
        <v/>
      </c>
      <c r="M3713" s="5" t="str">
        <f aca="false">IF(ISBLANK(A3713),"",K3713/($M$1+SUM(K$3:K3712)))</f>
        <v/>
      </c>
      <c r="N3713" s="0" t="str">
        <f aca="false">IF(ISBLANK(A3713),"",IF(H3714=0,NETWORKDAYS($H$3,H3713,holiday!$B$2:$B$10),IF(DAY(H3713)&lt;DAY(H3714),NETWORKDAYS($H$3,H3713,holiday!$B$2:$B$10),0)))</f>
        <v/>
      </c>
      <c r="O3713" s="0" t="str">
        <f aca="false">IF(ISBLANK(A3713),"",SUMIF($A$3:$A3713,O$2,$B$3:$B3713))</f>
        <v/>
      </c>
      <c r="P3713" s="0" t="str">
        <f aca="false">IF(ISBLANK(A3713),"",SUMIF($A$3:$A3713,P$2,$B$3:$B3713))</f>
        <v/>
      </c>
      <c r="Q3713" s="0" t="str">
        <f aca="false">IF(ISBLANK(A3713),"",SUMIF($A$3:$A3713,Q$2,$B$3:$B3713))</f>
        <v/>
      </c>
      <c r="R3713" s="0" t="str">
        <f aca="false">IF(ISBLANK(A3713),"",SUMIF($A$3:$A3713,R$2,$B$3:$B3713))</f>
        <v/>
      </c>
      <c r="T3713" s="9" t="str">
        <f aca="false">IF(ISBLANK(A3713),"",IF($A3713=T$2,$C3713,T3712))</f>
        <v/>
      </c>
      <c r="U3713" s="9" t="str">
        <f aca="false">IF(ISBLANK(A3713),"",IF($A3713=U$2,$C3713,U3712))</f>
        <v/>
      </c>
      <c r="V3713" s="9" t="str">
        <f aca="false">IF(ISBLANK(A3713),"",IF($A3713=V$2,$C3713,V3712))</f>
        <v/>
      </c>
      <c r="W3713" s="9" t="str">
        <f aca="false">IF(ISBLANK(A3713),"",IF($A3713=W$2,$C3713,W3712))</f>
        <v/>
      </c>
    </row>
    <row r="3714" customFormat="false" ht="14.1" hidden="false" customHeight="false" outlineLevel="0" collapsed="false">
      <c r="H3714" s="8" t="n">
        <f aca="false">IF(ISBLANK(D3714),,LEFT(D3714,LEN(D3714)-6)*1)</f>
        <v>0</v>
      </c>
      <c r="I3714" s="9" t="str">
        <f aca="false">IF(ISBLANK(A3714),"",-B3714*C3714)</f>
        <v/>
      </c>
      <c r="J3714" s="9" t="str">
        <f aca="false">IF(ISBLANK(A3714),"",-SUM(I$3:I3714))</f>
        <v/>
      </c>
      <c r="K3714" s="9" t="str">
        <f aca="false">IF(ISBLANK(A3714),"",SUMPRODUCT(O3714:R3714,T3714:W3714)-J3714)</f>
        <v/>
      </c>
      <c r="L3714" s="5" t="str">
        <f aca="false">IF(ISBLANK(A3714),"",K3714/$M$1)</f>
        <v/>
      </c>
      <c r="M3714" s="5" t="str">
        <f aca="false">IF(ISBLANK(A3714),"",K3714/($M$1+SUM(K$3:K3713)))</f>
        <v/>
      </c>
      <c r="N3714" s="0" t="str">
        <f aca="false">IF(ISBLANK(A3714),"",IF(H3715=0,NETWORKDAYS($H$3,H3714,holiday!$B$2:$B$10),IF(DAY(H3714)&lt;DAY(H3715),NETWORKDAYS($H$3,H3714,holiday!$B$2:$B$10),0)))</f>
        <v/>
      </c>
      <c r="O3714" s="0" t="str">
        <f aca="false">IF(ISBLANK(A3714),"",SUMIF($A$3:$A3714,O$2,$B$3:$B3714))</f>
        <v/>
      </c>
      <c r="P3714" s="0" t="str">
        <f aca="false">IF(ISBLANK(A3714),"",SUMIF($A$3:$A3714,P$2,$B$3:$B3714))</f>
        <v/>
      </c>
      <c r="Q3714" s="0" t="str">
        <f aca="false">IF(ISBLANK(A3714),"",SUMIF($A$3:$A3714,Q$2,$B$3:$B3714))</f>
        <v/>
      </c>
      <c r="R3714" s="0" t="str">
        <f aca="false">IF(ISBLANK(A3714),"",SUMIF($A$3:$A3714,R$2,$B$3:$B3714))</f>
        <v/>
      </c>
      <c r="T3714" s="9" t="str">
        <f aca="false">IF(ISBLANK(A3714),"",IF($A3714=T$2,$C3714,T3713))</f>
        <v/>
      </c>
      <c r="U3714" s="9" t="str">
        <f aca="false">IF(ISBLANK(A3714),"",IF($A3714=U$2,$C3714,U3713))</f>
        <v/>
      </c>
      <c r="V3714" s="9" t="str">
        <f aca="false">IF(ISBLANK(A3714),"",IF($A3714=V$2,$C3714,V3713))</f>
        <v/>
      </c>
      <c r="W3714" s="9" t="str">
        <f aca="false">IF(ISBLANK(A3714),"",IF($A3714=W$2,$C3714,W3713))</f>
        <v/>
      </c>
    </row>
    <row r="3715" customFormat="false" ht="14.1" hidden="false" customHeight="false" outlineLevel="0" collapsed="false">
      <c r="H3715" s="8" t="n">
        <f aca="false">IF(ISBLANK(D3715),,LEFT(D3715,LEN(D3715)-6)*1)</f>
        <v>0</v>
      </c>
      <c r="I3715" s="9" t="str">
        <f aca="false">IF(ISBLANK(A3715),"",-B3715*C3715)</f>
        <v/>
      </c>
      <c r="J3715" s="9" t="str">
        <f aca="false">IF(ISBLANK(A3715),"",-SUM(I$3:I3715))</f>
        <v/>
      </c>
      <c r="K3715" s="9" t="str">
        <f aca="false">IF(ISBLANK(A3715),"",SUMPRODUCT(O3715:R3715,T3715:W3715)-J3715)</f>
        <v/>
      </c>
      <c r="L3715" s="5" t="str">
        <f aca="false">IF(ISBLANK(A3715),"",K3715/$M$1)</f>
        <v/>
      </c>
      <c r="M3715" s="5" t="str">
        <f aca="false">IF(ISBLANK(A3715),"",K3715/($M$1+SUM(K$3:K3714)))</f>
        <v/>
      </c>
      <c r="N3715" s="0" t="str">
        <f aca="false">IF(ISBLANK(A3715),"",IF(H3716=0,NETWORKDAYS($H$3,H3715,holiday!$B$2:$B$10),IF(DAY(H3715)&lt;DAY(H3716),NETWORKDAYS($H$3,H3715,holiday!$B$2:$B$10),0)))</f>
        <v/>
      </c>
      <c r="O3715" s="0" t="str">
        <f aca="false">IF(ISBLANK(A3715),"",SUMIF($A$3:$A3715,O$2,$B$3:$B3715))</f>
        <v/>
      </c>
      <c r="P3715" s="0" t="str">
        <f aca="false">IF(ISBLANK(A3715),"",SUMIF($A$3:$A3715,P$2,$B$3:$B3715))</f>
        <v/>
      </c>
      <c r="Q3715" s="0" t="str">
        <f aca="false">IF(ISBLANK(A3715),"",SUMIF($A$3:$A3715,Q$2,$B$3:$B3715))</f>
        <v/>
      </c>
      <c r="R3715" s="0" t="str">
        <f aca="false">IF(ISBLANK(A3715),"",SUMIF($A$3:$A3715,R$2,$B$3:$B3715))</f>
        <v/>
      </c>
      <c r="T3715" s="9" t="str">
        <f aca="false">IF(ISBLANK(A3715),"",IF($A3715=T$2,$C3715,T3714))</f>
        <v/>
      </c>
      <c r="U3715" s="9" t="str">
        <f aca="false">IF(ISBLANK(A3715),"",IF($A3715=U$2,$C3715,U3714))</f>
        <v/>
      </c>
      <c r="V3715" s="9" t="str">
        <f aca="false">IF(ISBLANK(A3715),"",IF($A3715=V$2,$C3715,V3714))</f>
        <v/>
      </c>
      <c r="W3715" s="9" t="str">
        <f aca="false">IF(ISBLANK(A3715),"",IF($A3715=W$2,$C3715,W3714))</f>
        <v/>
      </c>
    </row>
    <row r="3716" customFormat="false" ht="14.1" hidden="false" customHeight="false" outlineLevel="0" collapsed="false">
      <c r="H3716" s="8" t="n">
        <f aca="false">IF(ISBLANK(D3716),,LEFT(D3716,LEN(D3716)-6)*1)</f>
        <v>0</v>
      </c>
      <c r="I3716" s="9" t="str">
        <f aca="false">IF(ISBLANK(A3716),"",-B3716*C3716)</f>
        <v/>
      </c>
      <c r="J3716" s="9" t="str">
        <f aca="false">IF(ISBLANK(A3716),"",-SUM(I$3:I3716))</f>
        <v/>
      </c>
      <c r="K3716" s="9" t="str">
        <f aca="false">IF(ISBLANK(A3716),"",SUMPRODUCT(O3716:R3716,T3716:W3716)-J3716)</f>
        <v/>
      </c>
      <c r="L3716" s="5" t="str">
        <f aca="false">IF(ISBLANK(A3716),"",K3716/$M$1)</f>
        <v/>
      </c>
      <c r="M3716" s="5" t="str">
        <f aca="false">IF(ISBLANK(A3716),"",K3716/($M$1+SUM(K$3:K3715)))</f>
        <v/>
      </c>
      <c r="N3716" s="0" t="str">
        <f aca="false">IF(ISBLANK(A3716),"",IF(H3717=0,NETWORKDAYS($H$3,H3716,holiday!$B$2:$B$10),IF(DAY(H3716)&lt;DAY(H3717),NETWORKDAYS($H$3,H3716,holiday!$B$2:$B$10),0)))</f>
        <v/>
      </c>
      <c r="O3716" s="0" t="str">
        <f aca="false">IF(ISBLANK(A3716),"",SUMIF($A$3:$A3716,O$2,$B$3:$B3716))</f>
        <v/>
      </c>
      <c r="P3716" s="0" t="str">
        <f aca="false">IF(ISBLANK(A3716),"",SUMIF($A$3:$A3716,P$2,$B$3:$B3716))</f>
        <v/>
      </c>
      <c r="Q3716" s="0" t="str">
        <f aca="false">IF(ISBLANK(A3716),"",SUMIF($A$3:$A3716,Q$2,$B$3:$B3716))</f>
        <v/>
      </c>
      <c r="R3716" s="0" t="str">
        <f aca="false">IF(ISBLANK(A3716),"",SUMIF($A$3:$A3716,R$2,$B$3:$B3716))</f>
        <v/>
      </c>
      <c r="T3716" s="9" t="str">
        <f aca="false">IF(ISBLANK(A3716),"",IF($A3716=T$2,$C3716,T3715))</f>
        <v/>
      </c>
      <c r="U3716" s="9" t="str">
        <f aca="false">IF(ISBLANK(A3716),"",IF($A3716=U$2,$C3716,U3715))</f>
        <v/>
      </c>
      <c r="V3716" s="9" t="str">
        <f aca="false">IF(ISBLANK(A3716),"",IF($A3716=V$2,$C3716,V3715))</f>
        <v/>
      </c>
      <c r="W3716" s="9" t="str">
        <f aca="false">IF(ISBLANK(A3716),"",IF($A3716=W$2,$C3716,W3715))</f>
        <v/>
      </c>
    </row>
    <row r="3717" customFormat="false" ht="14.1" hidden="false" customHeight="false" outlineLevel="0" collapsed="false">
      <c r="H3717" s="8" t="n">
        <f aca="false">IF(ISBLANK(D3717),,LEFT(D3717,LEN(D3717)-6)*1)</f>
        <v>0</v>
      </c>
      <c r="I3717" s="9" t="str">
        <f aca="false">IF(ISBLANK(A3717),"",-B3717*C3717)</f>
        <v/>
      </c>
      <c r="J3717" s="9" t="str">
        <f aca="false">IF(ISBLANK(A3717),"",-SUM(I$3:I3717))</f>
        <v/>
      </c>
      <c r="K3717" s="9" t="str">
        <f aca="false">IF(ISBLANK(A3717),"",SUMPRODUCT(O3717:R3717,T3717:W3717)-J3717)</f>
        <v/>
      </c>
      <c r="L3717" s="5" t="str">
        <f aca="false">IF(ISBLANK(A3717),"",K3717/$M$1)</f>
        <v/>
      </c>
      <c r="M3717" s="5" t="str">
        <f aca="false">IF(ISBLANK(A3717),"",K3717/($M$1+SUM(K$3:K3716)))</f>
        <v/>
      </c>
      <c r="N3717" s="0" t="str">
        <f aca="false">IF(ISBLANK(A3717),"",IF(H3718=0,NETWORKDAYS($H$3,H3717,holiday!$B$2:$B$10),IF(DAY(H3717)&lt;DAY(H3718),NETWORKDAYS($H$3,H3717,holiday!$B$2:$B$10),0)))</f>
        <v/>
      </c>
      <c r="O3717" s="0" t="str">
        <f aca="false">IF(ISBLANK(A3717),"",SUMIF($A$3:$A3717,O$2,$B$3:$B3717))</f>
        <v/>
      </c>
      <c r="P3717" s="0" t="str">
        <f aca="false">IF(ISBLANK(A3717),"",SUMIF($A$3:$A3717,P$2,$B$3:$B3717))</f>
        <v/>
      </c>
      <c r="Q3717" s="0" t="str">
        <f aca="false">IF(ISBLANK(A3717),"",SUMIF($A$3:$A3717,Q$2,$B$3:$B3717))</f>
        <v/>
      </c>
      <c r="R3717" s="0" t="str">
        <f aca="false">IF(ISBLANK(A3717),"",SUMIF($A$3:$A3717,R$2,$B$3:$B3717))</f>
        <v/>
      </c>
      <c r="T3717" s="9" t="str">
        <f aca="false">IF(ISBLANK(A3717),"",IF($A3717=T$2,$C3717,T3716))</f>
        <v/>
      </c>
      <c r="U3717" s="9" t="str">
        <f aca="false">IF(ISBLANK(A3717),"",IF($A3717=U$2,$C3717,U3716))</f>
        <v/>
      </c>
      <c r="V3717" s="9" t="str">
        <f aca="false">IF(ISBLANK(A3717),"",IF($A3717=V$2,$C3717,V3716))</f>
        <v/>
      </c>
      <c r="W3717" s="9" t="str">
        <f aca="false">IF(ISBLANK(A3717),"",IF($A3717=W$2,$C3717,W3716))</f>
        <v/>
      </c>
    </row>
    <row r="3718" customFormat="false" ht="14.1" hidden="false" customHeight="false" outlineLevel="0" collapsed="false">
      <c r="H3718" s="8" t="n">
        <f aca="false">IF(ISBLANK(D3718),,LEFT(D3718,LEN(D3718)-6)*1)</f>
        <v>0</v>
      </c>
      <c r="I3718" s="9" t="str">
        <f aca="false">IF(ISBLANK(A3718),"",-B3718*C3718)</f>
        <v/>
      </c>
      <c r="J3718" s="9" t="str">
        <f aca="false">IF(ISBLANK(A3718),"",-SUM(I$3:I3718))</f>
        <v/>
      </c>
      <c r="K3718" s="9" t="str">
        <f aca="false">IF(ISBLANK(A3718),"",SUMPRODUCT(O3718:R3718,T3718:W3718)-J3718)</f>
        <v/>
      </c>
      <c r="L3718" s="5" t="str">
        <f aca="false">IF(ISBLANK(A3718),"",K3718/$M$1)</f>
        <v/>
      </c>
      <c r="M3718" s="5" t="str">
        <f aca="false">IF(ISBLANK(A3718),"",K3718/($M$1+SUM(K$3:K3717)))</f>
        <v/>
      </c>
      <c r="N3718" s="0" t="str">
        <f aca="false">IF(ISBLANK(A3718),"",IF(H3719=0,NETWORKDAYS($H$3,H3718,holiday!$B$2:$B$10),IF(DAY(H3718)&lt;DAY(H3719),NETWORKDAYS($H$3,H3718,holiday!$B$2:$B$10),0)))</f>
        <v/>
      </c>
      <c r="O3718" s="0" t="str">
        <f aca="false">IF(ISBLANK(A3718),"",SUMIF($A$3:$A3718,O$2,$B$3:$B3718))</f>
        <v/>
      </c>
      <c r="P3718" s="0" t="str">
        <f aca="false">IF(ISBLANK(A3718),"",SUMIF($A$3:$A3718,P$2,$B$3:$B3718))</f>
        <v/>
      </c>
      <c r="Q3718" s="0" t="str">
        <f aca="false">IF(ISBLANK(A3718),"",SUMIF($A$3:$A3718,Q$2,$B$3:$B3718))</f>
        <v/>
      </c>
      <c r="R3718" s="0" t="str">
        <f aca="false">IF(ISBLANK(A3718),"",SUMIF($A$3:$A3718,R$2,$B$3:$B3718))</f>
        <v/>
      </c>
      <c r="T3718" s="9" t="str">
        <f aca="false">IF(ISBLANK(A3718),"",IF($A3718=T$2,$C3718,T3717))</f>
        <v/>
      </c>
      <c r="U3718" s="9" t="str">
        <f aca="false">IF(ISBLANK(A3718),"",IF($A3718=U$2,$C3718,U3717))</f>
        <v/>
      </c>
      <c r="V3718" s="9" t="str">
        <f aca="false">IF(ISBLANK(A3718),"",IF($A3718=V$2,$C3718,V3717))</f>
        <v/>
      </c>
      <c r="W3718" s="9" t="str">
        <f aca="false">IF(ISBLANK(A3718),"",IF($A3718=W$2,$C3718,W3717))</f>
        <v/>
      </c>
    </row>
    <row r="3719" customFormat="false" ht="14.1" hidden="false" customHeight="false" outlineLevel="0" collapsed="false">
      <c r="H3719" s="8" t="n">
        <f aca="false">IF(ISBLANK(D3719),,LEFT(D3719,LEN(D3719)-6)*1)</f>
        <v>0</v>
      </c>
      <c r="I3719" s="9" t="str">
        <f aca="false">IF(ISBLANK(A3719),"",-B3719*C3719)</f>
        <v/>
      </c>
      <c r="J3719" s="9" t="str">
        <f aca="false">IF(ISBLANK(A3719),"",-SUM(I$3:I3719))</f>
        <v/>
      </c>
      <c r="K3719" s="9" t="str">
        <f aca="false">IF(ISBLANK(A3719),"",SUMPRODUCT(O3719:R3719,T3719:W3719)-J3719)</f>
        <v/>
      </c>
      <c r="L3719" s="5" t="str">
        <f aca="false">IF(ISBLANK(A3719),"",K3719/$M$1)</f>
        <v/>
      </c>
      <c r="M3719" s="5" t="str">
        <f aca="false">IF(ISBLANK(A3719),"",K3719/($M$1+SUM(K$3:K3718)))</f>
        <v/>
      </c>
      <c r="N3719" s="0" t="str">
        <f aca="false">IF(ISBLANK(A3719),"",IF(H3720=0,NETWORKDAYS($H$3,H3719,holiday!$B$2:$B$10),IF(DAY(H3719)&lt;DAY(H3720),NETWORKDAYS($H$3,H3719,holiday!$B$2:$B$10),0)))</f>
        <v/>
      </c>
      <c r="O3719" s="0" t="str">
        <f aca="false">IF(ISBLANK(A3719),"",SUMIF($A$3:$A3719,O$2,$B$3:$B3719))</f>
        <v/>
      </c>
      <c r="P3719" s="0" t="str">
        <f aca="false">IF(ISBLANK(A3719),"",SUMIF($A$3:$A3719,P$2,$B$3:$B3719))</f>
        <v/>
      </c>
      <c r="Q3719" s="0" t="str">
        <f aca="false">IF(ISBLANK(A3719),"",SUMIF($A$3:$A3719,Q$2,$B$3:$B3719))</f>
        <v/>
      </c>
      <c r="R3719" s="0" t="str">
        <f aca="false">IF(ISBLANK(A3719),"",SUMIF($A$3:$A3719,R$2,$B$3:$B3719))</f>
        <v/>
      </c>
      <c r="T3719" s="9" t="str">
        <f aca="false">IF(ISBLANK(A3719),"",IF($A3719=T$2,$C3719,T3718))</f>
        <v/>
      </c>
      <c r="U3719" s="9" t="str">
        <f aca="false">IF(ISBLANK(A3719),"",IF($A3719=U$2,$C3719,U3718))</f>
        <v/>
      </c>
      <c r="V3719" s="9" t="str">
        <f aca="false">IF(ISBLANK(A3719),"",IF($A3719=V$2,$C3719,V3718))</f>
        <v/>
      </c>
      <c r="W3719" s="9" t="str">
        <f aca="false">IF(ISBLANK(A3719),"",IF($A3719=W$2,$C3719,W3718))</f>
        <v/>
      </c>
    </row>
    <row r="3720" customFormat="false" ht="14.1" hidden="false" customHeight="false" outlineLevel="0" collapsed="false">
      <c r="H3720" s="8" t="n">
        <f aca="false">IF(ISBLANK(D3720),,LEFT(D3720,LEN(D3720)-6)*1)</f>
        <v>0</v>
      </c>
      <c r="I3720" s="9" t="str">
        <f aca="false">IF(ISBLANK(A3720),"",-B3720*C3720)</f>
        <v/>
      </c>
      <c r="J3720" s="9" t="str">
        <f aca="false">IF(ISBLANK(A3720),"",-SUM(I$3:I3720))</f>
        <v/>
      </c>
      <c r="K3720" s="9" t="str">
        <f aca="false">IF(ISBLANK(A3720),"",SUMPRODUCT(O3720:R3720,T3720:W3720)-J3720)</f>
        <v/>
      </c>
      <c r="L3720" s="5" t="str">
        <f aca="false">IF(ISBLANK(A3720),"",K3720/$M$1)</f>
        <v/>
      </c>
      <c r="M3720" s="5" t="str">
        <f aca="false">IF(ISBLANK(A3720),"",K3720/($M$1+SUM(K$3:K3719)))</f>
        <v/>
      </c>
      <c r="N3720" s="0" t="str">
        <f aca="false">IF(ISBLANK(A3720),"",IF(H3721=0,NETWORKDAYS($H$3,H3720,holiday!$B$2:$B$10),IF(DAY(H3720)&lt;DAY(H3721),NETWORKDAYS($H$3,H3720,holiday!$B$2:$B$10),0)))</f>
        <v/>
      </c>
      <c r="O3720" s="0" t="str">
        <f aca="false">IF(ISBLANK(A3720),"",SUMIF($A$3:$A3720,O$2,$B$3:$B3720))</f>
        <v/>
      </c>
      <c r="P3720" s="0" t="str">
        <f aca="false">IF(ISBLANK(A3720),"",SUMIF($A$3:$A3720,P$2,$B$3:$B3720))</f>
        <v/>
      </c>
      <c r="Q3720" s="0" t="str">
        <f aca="false">IF(ISBLANK(A3720),"",SUMIF($A$3:$A3720,Q$2,$B$3:$B3720))</f>
        <v/>
      </c>
      <c r="R3720" s="0" t="str">
        <f aca="false">IF(ISBLANK(A3720),"",SUMIF($A$3:$A3720,R$2,$B$3:$B3720))</f>
        <v/>
      </c>
      <c r="T3720" s="9" t="str">
        <f aca="false">IF(ISBLANK(A3720),"",IF($A3720=T$2,$C3720,T3719))</f>
        <v/>
      </c>
      <c r="U3720" s="9" t="str">
        <f aca="false">IF(ISBLANK(A3720),"",IF($A3720=U$2,$C3720,U3719))</f>
        <v/>
      </c>
      <c r="V3720" s="9" t="str">
        <f aca="false">IF(ISBLANK(A3720),"",IF($A3720=V$2,$C3720,V3719))</f>
        <v/>
      </c>
      <c r="W3720" s="9" t="str">
        <f aca="false">IF(ISBLANK(A3720),"",IF($A3720=W$2,$C3720,W3719))</f>
        <v/>
      </c>
    </row>
    <row r="3721" customFormat="false" ht="14.1" hidden="false" customHeight="false" outlineLevel="0" collapsed="false">
      <c r="H3721" s="8" t="n">
        <f aca="false">IF(ISBLANK(D3721),,LEFT(D3721,LEN(D3721)-6)*1)</f>
        <v>0</v>
      </c>
      <c r="I3721" s="9" t="str">
        <f aca="false">IF(ISBLANK(A3721),"",-B3721*C3721)</f>
        <v/>
      </c>
      <c r="J3721" s="9" t="str">
        <f aca="false">IF(ISBLANK(A3721),"",-SUM(I$3:I3721))</f>
        <v/>
      </c>
      <c r="K3721" s="9" t="str">
        <f aca="false">IF(ISBLANK(A3721),"",SUMPRODUCT(O3721:R3721,T3721:W3721)-J3721)</f>
        <v/>
      </c>
      <c r="L3721" s="5" t="str">
        <f aca="false">IF(ISBLANK(A3721),"",K3721/$M$1)</f>
        <v/>
      </c>
      <c r="M3721" s="5" t="str">
        <f aca="false">IF(ISBLANK(A3721),"",K3721/($M$1+SUM(K$3:K3720)))</f>
        <v/>
      </c>
      <c r="N3721" s="0" t="str">
        <f aca="false">IF(ISBLANK(A3721),"",IF(H3722=0,NETWORKDAYS($H$3,H3721,holiday!$B$2:$B$10),IF(DAY(H3721)&lt;DAY(H3722),NETWORKDAYS($H$3,H3721,holiday!$B$2:$B$10),0)))</f>
        <v/>
      </c>
      <c r="O3721" s="0" t="str">
        <f aca="false">IF(ISBLANK(A3721),"",SUMIF($A$3:$A3721,O$2,$B$3:$B3721))</f>
        <v/>
      </c>
      <c r="P3721" s="0" t="str">
        <f aca="false">IF(ISBLANK(A3721),"",SUMIF($A$3:$A3721,P$2,$B$3:$B3721))</f>
        <v/>
      </c>
      <c r="Q3721" s="0" t="str">
        <f aca="false">IF(ISBLANK(A3721),"",SUMIF($A$3:$A3721,Q$2,$B$3:$B3721))</f>
        <v/>
      </c>
      <c r="R3721" s="0" t="str">
        <f aca="false">IF(ISBLANK(A3721),"",SUMIF($A$3:$A3721,R$2,$B$3:$B3721))</f>
        <v/>
      </c>
      <c r="T3721" s="9" t="str">
        <f aca="false">IF(ISBLANK(A3721),"",IF($A3721=T$2,$C3721,T3720))</f>
        <v/>
      </c>
      <c r="U3721" s="9" t="str">
        <f aca="false">IF(ISBLANK(A3721),"",IF($A3721=U$2,$C3721,U3720))</f>
        <v/>
      </c>
      <c r="V3721" s="9" t="str">
        <f aca="false">IF(ISBLANK(A3721),"",IF($A3721=V$2,$C3721,V3720))</f>
        <v/>
      </c>
      <c r="W3721" s="9" t="str">
        <f aca="false">IF(ISBLANK(A3721),"",IF($A3721=W$2,$C3721,W3720))</f>
        <v/>
      </c>
    </row>
    <row r="3722" customFormat="false" ht="14.1" hidden="false" customHeight="false" outlineLevel="0" collapsed="false">
      <c r="H3722" s="8" t="n">
        <f aca="false">IF(ISBLANK(D3722),,LEFT(D3722,LEN(D3722)-6)*1)</f>
        <v>0</v>
      </c>
      <c r="I3722" s="9" t="str">
        <f aca="false">IF(ISBLANK(A3722),"",-B3722*C3722)</f>
        <v/>
      </c>
      <c r="J3722" s="9" t="str">
        <f aca="false">IF(ISBLANK(A3722),"",-SUM(I$3:I3722))</f>
        <v/>
      </c>
      <c r="K3722" s="9" t="str">
        <f aca="false">IF(ISBLANK(A3722),"",SUMPRODUCT(O3722:R3722,T3722:W3722)-J3722)</f>
        <v/>
      </c>
      <c r="L3722" s="5" t="str">
        <f aca="false">IF(ISBLANK(A3722),"",K3722/$M$1)</f>
        <v/>
      </c>
      <c r="M3722" s="5" t="str">
        <f aca="false">IF(ISBLANK(A3722),"",K3722/($M$1+SUM(K$3:K3721)))</f>
        <v/>
      </c>
      <c r="N3722" s="0" t="str">
        <f aca="false">IF(ISBLANK(A3722),"",IF(H3723=0,NETWORKDAYS($H$3,H3722,holiday!$B$2:$B$10),IF(DAY(H3722)&lt;DAY(H3723),NETWORKDAYS($H$3,H3722,holiday!$B$2:$B$10),0)))</f>
        <v/>
      </c>
      <c r="O3722" s="0" t="str">
        <f aca="false">IF(ISBLANK(A3722),"",SUMIF($A$3:$A3722,O$2,$B$3:$B3722))</f>
        <v/>
      </c>
      <c r="P3722" s="0" t="str">
        <f aca="false">IF(ISBLANK(A3722),"",SUMIF($A$3:$A3722,P$2,$B$3:$B3722))</f>
        <v/>
      </c>
      <c r="Q3722" s="0" t="str">
        <f aca="false">IF(ISBLANK(A3722),"",SUMIF($A$3:$A3722,Q$2,$B$3:$B3722))</f>
        <v/>
      </c>
      <c r="R3722" s="0" t="str">
        <f aca="false">IF(ISBLANK(A3722),"",SUMIF($A$3:$A3722,R$2,$B$3:$B3722))</f>
        <v/>
      </c>
      <c r="T3722" s="9" t="str">
        <f aca="false">IF(ISBLANK(A3722),"",IF($A3722=T$2,$C3722,T3721))</f>
        <v/>
      </c>
      <c r="U3722" s="9" t="str">
        <f aca="false">IF(ISBLANK(A3722),"",IF($A3722=U$2,$C3722,U3721))</f>
        <v/>
      </c>
      <c r="V3722" s="9" t="str">
        <f aca="false">IF(ISBLANK(A3722),"",IF($A3722=V$2,$C3722,V3721))</f>
        <v/>
      </c>
      <c r="W3722" s="9" t="str">
        <f aca="false">IF(ISBLANK(A3722),"",IF($A3722=W$2,$C3722,W3721))</f>
        <v/>
      </c>
    </row>
    <row r="3723" customFormat="false" ht="14.1" hidden="false" customHeight="false" outlineLevel="0" collapsed="false">
      <c r="H3723" s="8" t="n">
        <f aca="false">IF(ISBLANK(D3723),,LEFT(D3723,LEN(D3723)-6)*1)</f>
        <v>0</v>
      </c>
      <c r="I3723" s="9" t="str">
        <f aca="false">IF(ISBLANK(A3723),"",-B3723*C3723)</f>
        <v/>
      </c>
      <c r="J3723" s="9" t="str">
        <f aca="false">IF(ISBLANK(A3723),"",-SUM(I$3:I3723))</f>
        <v/>
      </c>
      <c r="K3723" s="9" t="str">
        <f aca="false">IF(ISBLANK(A3723),"",SUMPRODUCT(O3723:R3723,T3723:W3723)-J3723)</f>
        <v/>
      </c>
      <c r="L3723" s="5" t="str">
        <f aca="false">IF(ISBLANK(A3723),"",K3723/$M$1)</f>
        <v/>
      </c>
      <c r="M3723" s="5" t="str">
        <f aca="false">IF(ISBLANK(A3723),"",K3723/($M$1+SUM(K$3:K3722)))</f>
        <v/>
      </c>
      <c r="N3723" s="0" t="str">
        <f aca="false">IF(ISBLANK(A3723),"",IF(H3724=0,NETWORKDAYS($H$3,H3723,holiday!$B$2:$B$10),IF(DAY(H3723)&lt;DAY(H3724),NETWORKDAYS($H$3,H3723,holiday!$B$2:$B$10),0)))</f>
        <v/>
      </c>
      <c r="O3723" s="0" t="str">
        <f aca="false">IF(ISBLANK(A3723),"",SUMIF($A$3:$A3723,O$2,$B$3:$B3723))</f>
        <v/>
      </c>
      <c r="P3723" s="0" t="str">
        <f aca="false">IF(ISBLANK(A3723),"",SUMIF($A$3:$A3723,P$2,$B$3:$B3723))</f>
        <v/>
      </c>
      <c r="Q3723" s="0" t="str">
        <f aca="false">IF(ISBLANK(A3723),"",SUMIF($A$3:$A3723,Q$2,$B$3:$B3723))</f>
        <v/>
      </c>
      <c r="R3723" s="0" t="str">
        <f aca="false">IF(ISBLANK(A3723),"",SUMIF($A$3:$A3723,R$2,$B$3:$B3723))</f>
        <v/>
      </c>
      <c r="T3723" s="9" t="str">
        <f aca="false">IF(ISBLANK(A3723),"",IF($A3723=T$2,$C3723,T3722))</f>
        <v/>
      </c>
      <c r="U3723" s="9" t="str">
        <f aca="false">IF(ISBLANK(A3723),"",IF($A3723=U$2,$C3723,U3722))</f>
        <v/>
      </c>
      <c r="V3723" s="9" t="str">
        <f aca="false">IF(ISBLANK(A3723),"",IF($A3723=V$2,$C3723,V3722))</f>
        <v/>
      </c>
      <c r="W3723" s="9" t="str">
        <f aca="false">IF(ISBLANK(A3723),"",IF($A3723=W$2,$C3723,W3722))</f>
        <v/>
      </c>
    </row>
    <row r="3724" customFormat="false" ht="14.1" hidden="false" customHeight="false" outlineLevel="0" collapsed="false">
      <c r="H3724" s="8" t="n">
        <f aca="false">IF(ISBLANK(D3724),,LEFT(D3724,LEN(D3724)-6)*1)</f>
        <v>0</v>
      </c>
      <c r="I3724" s="9" t="str">
        <f aca="false">IF(ISBLANK(A3724),"",-B3724*C3724)</f>
        <v/>
      </c>
      <c r="J3724" s="9" t="str">
        <f aca="false">IF(ISBLANK(A3724),"",-SUM(I$3:I3724))</f>
        <v/>
      </c>
      <c r="K3724" s="9" t="str">
        <f aca="false">IF(ISBLANK(A3724),"",SUMPRODUCT(O3724:R3724,T3724:W3724)-J3724)</f>
        <v/>
      </c>
      <c r="L3724" s="5" t="str">
        <f aca="false">IF(ISBLANK(A3724),"",K3724/$M$1)</f>
        <v/>
      </c>
      <c r="M3724" s="5" t="str">
        <f aca="false">IF(ISBLANK(A3724),"",K3724/($M$1+SUM(K$3:K3723)))</f>
        <v/>
      </c>
      <c r="N3724" s="0" t="str">
        <f aca="false">IF(ISBLANK(A3724),"",IF(H3725=0,NETWORKDAYS($H$3,H3724,holiday!$B$2:$B$10),IF(DAY(H3724)&lt;DAY(H3725),NETWORKDAYS($H$3,H3724,holiday!$B$2:$B$10),0)))</f>
        <v/>
      </c>
      <c r="O3724" s="0" t="str">
        <f aca="false">IF(ISBLANK(A3724),"",SUMIF($A$3:$A3724,O$2,$B$3:$B3724))</f>
        <v/>
      </c>
      <c r="P3724" s="0" t="str">
        <f aca="false">IF(ISBLANK(A3724),"",SUMIF($A$3:$A3724,P$2,$B$3:$B3724))</f>
        <v/>
      </c>
      <c r="Q3724" s="0" t="str">
        <f aca="false">IF(ISBLANK(A3724),"",SUMIF($A$3:$A3724,Q$2,$B$3:$B3724))</f>
        <v/>
      </c>
      <c r="R3724" s="0" t="str">
        <f aca="false">IF(ISBLANK(A3724),"",SUMIF($A$3:$A3724,R$2,$B$3:$B3724))</f>
        <v/>
      </c>
      <c r="T3724" s="9" t="str">
        <f aca="false">IF(ISBLANK(A3724),"",IF($A3724=T$2,$C3724,T3723))</f>
        <v/>
      </c>
      <c r="U3724" s="9" t="str">
        <f aca="false">IF(ISBLANK(A3724),"",IF($A3724=U$2,$C3724,U3723))</f>
        <v/>
      </c>
      <c r="V3724" s="9" t="str">
        <f aca="false">IF(ISBLANK(A3724),"",IF($A3724=V$2,$C3724,V3723))</f>
        <v/>
      </c>
      <c r="W3724" s="9" t="str">
        <f aca="false">IF(ISBLANK(A3724),"",IF($A3724=W$2,$C3724,W3723))</f>
        <v/>
      </c>
    </row>
    <row r="3725" customFormat="false" ht="14.1" hidden="false" customHeight="false" outlineLevel="0" collapsed="false">
      <c r="H3725" s="8" t="n">
        <f aca="false">IF(ISBLANK(D3725),,LEFT(D3725,LEN(D3725)-6)*1)</f>
        <v>0</v>
      </c>
      <c r="I3725" s="9" t="str">
        <f aca="false">IF(ISBLANK(A3725),"",-B3725*C3725)</f>
        <v/>
      </c>
      <c r="J3725" s="9" t="str">
        <f aca="false">IF(ISBLANK(A3725),"",-SUM(I$3:I3725))</f>
        <v/>
      </c>
      <c r="K3725" s="9" t="str">
        <f aca="false">IF(ISBLANK(A3725),"",SUMPRODUCT(O3725:R3725,T3725:W3725)-J3725)</f>
        <v/>
      </c>
      <c r="L3725" s="5" t="str">
        <f aca="false">IF(ISBLANK(A3725),"",K3725/$M$1)</f>
        <v/>
      </c>
      <c r="M3725" s="5" t="str">
        <f aca="false">IF(ISBLANK(A3725),"",K3725/($M$1+SUM(K$3:K3724)))</f>
        <v/>
      </c>
      <c r="N3725" s="0" t="str">
        <f aca="false">IF(ISBLANK(A3725),"",IF(H3726=0,NETWORKDAYS($H$3,H3725,holiday!$B$2:$B$10),IF(DAY(H3725)&lt;DAY(H3726),NETWORKDAYS($H$3,H3725,holiday!$B$2:$B$10),0)))</f>
        <v/>
      </c>
      <c r="O3725" s="0" t="str">
        <f aca="false">IF(ISBLANK(A3725),"",SUMIF($A$3:$A3725,O$2,$B$3:$B3725))</f>
        <v/>
      </c>
      <c r="P3725" s="0" t="str">
        <f aca="false">IF(ISBLANK(A3725),"",SUMIF($A$3:$A3725,P$2,$B$3:$B3725))</f>
        <v/>
      </c>
      <c r="Q3725" s="0" t="str">
        <f aca="false">IF(ISBLANK(A3725),"",SUMIF($A$3:$A3725,Q$2,$B$3:$B3725))</f>
        <v/>
      </c>
      <c r="R3725" s="0" t="str">
        <f aca="false">IF(ISBLANK(A3725),"",SUMIF($A$3:$A3725,R$2,$B$3:$B3725))</f>
        <v/>
      </c>
      <c r="T3725" s="9" t="str">
        <f aca="false">IF(ISBLANK(A3725),"",IF($A3725=T$2,$C3725,T3724))</f>
        <v/>
      </c>
      <c r="U3725" s="9" t="str">
        <f aca="false">IF(ISBLANK(A3725),"",IF($A3725=U$2,$C3725,U3724))</f>
        <v/>
      </c>
      <c r="V3725" s="9" t="str">
        <f aca="false">IF(ISBLANK(A3725),"",IF($A3725=V$2,$C3725,V3724))</f>
        <v/>
      </c>
      <c r="W3725" s="9" t="str">
        <f aca="false">IF(ISBLANK(A3725),"",IF($A3725=W$2,$C3725,W3724))</f>
        <v/>
      </c>
    </row>
    <row r="3726" customFormat="false" ht="14.1" hidden="false" customHeight="false" outlineLevel="0" collapsed="false">
      <c r="H3726" s="8" t="n">
        <f aca="false">IF(ISBLANK(D3726),,LEFT(D3726,LEN(D3726)-6)*1)</f>
        <v>0</v>
      </c>
      <c r="I3726" s="9" t="str">
        <f aca="false">IF(ISBLANK(A3726),"",-B3726*C3726)</f>
        <v/>
      </c>
      <c r="J3726" s="9" t="str">
        <f aca="false">IF(ISBLANK(A3726),"",-SUM(I$3:I3726))</f>
        <v/>
      </c>
      <c r="K3726" s="9" t="str">
        <f aca="false">IF(ISBLANK(A3726),"",SUMPRODUCT(O3726:R3726,T3726:W3726)-J3726)</f>
        <v/>
      </c>
      <c r="L3726" s="5" t="str">
        <f aca="false">IF(ISBLANK(A3726),"",K3726/$M$1)</f>
        <v/>
      </c>
      <c r="M3726" s="5" t="str">
        <f aca="false">IF(ISBLANK(A3726),"",K3726/($M$1+SUM(K$3:K3725)))</f>
        <v/>
      </c>
      <c r="N3726" s="0" t="str">
        <f aca="false">IF(ISBLANK(A3726),"",IF(H3727=0,NETWORKDAYS($H$3,H3726,holiday!$B$2:$B$10),IF(DAY(H3726)&lt;DAY(H3727),NETWORKDAYS($H$3,H3726,holiday!$B$2:$B$10),0)))</f>
        <v/>
      </c>
      <c r="O3726" s="0" t="str">
        <f aca="false">IF(ISBLANK(A3726),"",SUMIF($A$3:$A3726,O$2,$B$3:$B3726))</f>
        <v/>
      </c>
      <c r="P3726" s="0" t="str">
        <f aca="false">IF(ISBLANK(A3726),"",SUMIF($A$3:$A3726,P$2,$B$3:$B3726))</f>
        <v/>
      </c>
      <c r="Q3726" s="0" t="str">
        <f aca="false">IF(ISBLANK(A3726),"",SUMIF($A$3:$A3726,Q$2,$B$3:$B3726))</f>
        <v/>
      </c>
      <c r="R3726" s="0" t="str">
        <f aca="false">IF(ISBLANK(A3726),"",SUMIF($A$3:$A3726,R$2,$B$3:$B3726))</f>
        <v/>
      </c>
      <c r="T3726" s="9" t="str">
        <f aca="false">IF(ISBLANK(A3726),"",IF($A3726=T$2,$C3726,T3725))</f>
        <v/>
      </c>
      <c r="U3726" s="9" t="str">
        <f aca="false">IF(ISBLANK(A3726),"",IF($A3726=U$2,$C3726,U3725))</f>
        <v/>
      </c>
      <c r="V3726" s="9" t="str">
        <f aca="false">IF(ISBLANK(A3726),"",IF($A3726=V$2,$C3726,V3725))</f>
        <v/>
      </c>
      <c r="W3726" s="9" t="str">
        <f aca="false">IF(ISBLANK(A3726),"",IF($A3726=W$2,$C3726,W3725))</f>
        <v/>
      </c>
    </row>
    <row r="3727" customFormat="false" ht="14.1" hidden="false" customHeight="false" outlineLevel="0" collapsed="false">
      <c r="H3727" s="8" t="n">
        <f aca="false">IF(ISBLANK(D3727),,LEFT(D3727,LEN(D3727)-6)*1)</f>
        <v>0</v>
      </c>
      <c r="I3727" s="9" t="str">
        <f aca="false">IF(ISBLANK(A3727),"",-B3727*C3727)</f>
        <v/>
      </c>
      <c r="J3727" s="9" t="str">
        <f aca="false">IF(ISBLANK(A3727),"",-SUM(I$3:I3727))</f>
        <v/>
      </c>
      <c r="K3727" s="9" t="str">
        <f aca="false">IF(ISBLANK(A3727),"",SUMPRODUCT(O3727:R3727,T3727:W3727)-J3727)</f>
        <v/>
      </c>
      <c r="L3727" s="5" t="str">
        <f aca="false">IF(ISBLANK(A3727),"",K3727/$M$1)</f>
        <v/>
      </c>
      <c r="M3727" s="5" t="str">
        <f aca="false">IF(ISBLANK(A3727),"",K3727/($M$1+SUM(K$3:K3726)))</f>
        <v/>
      </c>
      <c r="N3727" s="0" t="str">
        <f aca="false">IF(ISBLANK(A3727),"",IF(H3728=0,NETWORKDAYS($H$3,H3727,holiday!$B$2:$B$10),IF(DAY(H3727)&lt;DAY(H3728),NETWORKDAYS($H$3,H3727,holiday!$B$2:$B$10),0)))</f>
        <v/>
      </c>
      <c r="O3727" s="0" t="str">
        <f aca="false">IF(ISBLANK(A3727),"",SUMIF($A$3:$A3727,O$2,$B$3:$B3727))</f>
        <v/>
      </c>
      <c r="P3727" s="0" t="str">
        <f aca="false">IF(ISBLANK(A3727),"",SUMIF($A$3:$A3727,P$2,$B$3:$B3727))</f>
        <v/>
      </c>
      <c r="Q3727" s="0" t="str">
        <f aca="false">IF(ISBLANK(A3727),"",SUMIF($A$3:$A3727,Q$2,$B$3:$B3727))</f>
        <v/>
      </c>
      <c r="R3727" s="0" t="str">
        <f aca="false">IF(ISBLANK(A3727),"",SUMIF($A$3:$A3727,R$2,$B$3:$B3727))</f>
        <v/>
      </c>
      <c r="T3727" s="9" t="str">
        <f aca="false">IF(ISBLANK(A3727),"",IF($A3727=T$2,$C3727,T3726))</f>
        <v/>
      </c>
      <c r="U3727" s="9" t="str">
        <f aca="false">IF(ISBLANK(A3727),"",IF($A3727=U$2,$C3727,U3726))</f>
        <v/>
      </c>
      <c r="V3727" s="9" t="str">
        <f aca="false">IF(ISBLANK(A3727),"",IF($A3727=V$2,$C3727,V3726))</f>
        <v/>
      </c>
      <c r="W3727" s="9" t="str">
        <f aca="false">IF(ISBLANK(A3727),"",IF($A3727=W$2,$C3727,W3726))</f>
        <v/>
      </c>
    </row>
    <row r="3728" customFormat="false" ht="14.1" hidden="false" customHeight="false" outlineLevel="0" collapsed="false">
      <c r="H3728" s="8" t="n">
        <f aca="false">IF(ISBLANK(D3728),,LEFT(D3728,LEN(D3728)-6)*1)</f>
        <v>0</v>
      </c>
      <c r="I3728" s="9" t="str">
        <f aca="false">IF(ISBLANK(A3728),"",-B3728*C3728)</f>
        <v/>
      </c>
      <c r="J3728" s="9" t="str">
        <f aca="false">IF(ISBLANK(A3728),"",-SUM(I$3:I3728))</f>
        <v/>
      </c>
      <c r="K3728" s="9" t="str">
        <f aca="false">IF(ISBLANK(A3728),"",SUMPRODUCT(O3728:R3728,T3728:W3728)-J3728)</f>
        <v/>
      </c>
      <c r="L3728" s="5" t="str">
        <f aca="false">IF(ISBLANK(A3728),"",K3728/$M$1)</f>
        <v/>
      </c>
      <c r="M3728" s="5" t="str">
        <f aca="false">IF(ISBLANK(A3728),"",K3728/($M$1+SUM(K$3:K3727)))</f>
        <v/>
      </c>
      <c r="N3728" s="0" t="str">
        <f aca="false">IF(ISBLANK(A3728),"",IF(H3729=0,NETWORKDAYS($H$3,H3728,holiday!$B$2:$B$10),IF(DAY(H3728)&lt;DAY(H3729),NETWORKDAYS($H$3,H3728,holiday!$B$2:$B$10),0)))</f>
        <v/>
      </c>
      <c r="O3728" s="0" t="str">
        <f aca="false">IF(ISBLANK(A3728),"",SUMIF($A$3:$A3728,O$2,$B$3:$B3728))</f>
        <v/>
      </c>
      <c r="P3728" s="0" t="str">
        <f aca="false">IF(ISBLANK(A3728),"",SUMIF($A$3:$A3728,P$2,$B$3:$B3728))</f>
        <v/>
      </c>
      <c r="Q3728" s="0" t="str">
        <f aca="false">IF(ISBLANK(A3728),"",SUMIF($A$3:$A3728,Q$2,$B$3:$B3728))</f>
        <v/>
      </c>
      <c r="R3728" s="0" t="str">
        <f aca="false">IF(ISBLANK(A3728),"",SUMIF($A$3:$A3728,R$2,$B$3:$B3728))</f>
        <v/>
      </c>
      <c r="T3728" s="9" t="str">
        <f aca="false">IF(ISBLANK(A3728),"",IF($A3728=T$2,$C3728,T3727))</f>
        <v/>
      </c>
      <c r="U3728" s="9" t="str">
        <f aca="false">IF(ISBLANK(A3728),"",IF($A3728=U$2,$C3728,U3727))</f>
        <v/>
      </c>
      <c r="V3728" s="9" t="str">
        <f aca="false">IF(ISBLANK(A3728),"",IF($A3728=V$2,$C3728,V3727))</f>
        <v/>
      </c>
      <c r="W3728" s="9" t="str">
        <f aca="false">IF(ISBLANK(A3728),"",IF($A3728=W$2,$C3728,W3727))</f>
        <v/>
      </c>
    </row>
    <row r="3729" customFormat="false" ht="14.1" hidden="false" customHeight="false" outlineLevel="0" collapsed="false">
      <c r="H3729" s="8" t="n">
        <f aca="false">IF(ISBLANK(D3729),,LEFT(D3729,LEN(D3729)-6)*1)</f>
        <v>0</v>
      </c>
      <c r="I3729" s="9" t="str">
        <f aca="false">IF(ISBLANK(A3729),"",-B3729*C3729)</f>
        <v/>
      </c>
      <c r="J3729" s="9" t="str">
        <f aca="false">IF(ISBLANK(A3729),"",-SUM(I$3:I3729))</f>
        <v/>
      </c>
      <c r="K3729" s="9" t="str">
        <f aca="false">IF(ISBLANK(A3729),"",SUMPRODUCT(O3729:R3729,T3729:W3729)-J3729)</f>
        <v/>
      </c>
      <c r="L3729" s="5" t="str">
        <f aca="false">IF(ISBLANK(A3729),"",K3729/$M$1)</f>
        <v/>
      </c>
      <c r="M3729" s="5" t="str">
        <f aca="false">IF(ISBLANK(A3729),"",K3729/($M$1+SUM(K$3:K3728)))</f>
        <v/>
      </c>
      <c r="N3729" s="0" t="str">
        <f aca="false">IF(ISBLANK(A3729),"",IF(H3730=0,NETWORKDAYS($H$3,H3729,holiday!$B$2:$B$10),IF(DAY(H3729)&lt;DAY(H3730),NETWORKDAYS($H$3,H3729,holiday!$B$2:$B$10),0)))</f>
        <v/>
      </c>
      <c r="O3729" s="0" t="str">
        <f aca="false">IF(ISBLANK(A3729),"",SUMIF($A$3:$A3729,O$2,$B$3:$B3729))</f>
        <v/>
      </c>
      <c r="P3729" s="0" t="str">
        <f aca="false">IF(ISBLANK(A3729),"",SUMIF($A$3:$A3729,P$2,$B$3:$B3729))</f>
        <v/>
      </c>
      <c r="Q3729" s="0" t="str">
        <f aca="false">IF(ISBLANK(A3729),"",SUMIF($A$3:$A3729,Q$2,$B$3:$B3729))</f>
        <v/>
      </c>
      <c r="R3729" s="0" t="str">
        <f aca="false">IF(ISBLANK(A3729),"",SUMIF($A$3:$A3729,R$2,$B$3:$B3729))</f>
        <v/>
      </c>
      <c r="T3729" s="9" t="str">
        <f aca="false">IF(ISBLANK(A3729),"",IF($A3729=T$2,$C3729,T3728))</f>
        <v/>
      </c>
      <c r="U3729" s="9" t="str">
        <f aca="false">IF(ISBLANK(A3729),"",IF($A3729=U$2,$C3729,U3728))</f>
        <v/>
      </c>
      <c r="V3729" s="9" t="str">
        <f aca="false">IF(ISBLANK(A3729),"",IF($A3729=V$2,$C3729,V3728))</f>
        <v/>
      </c>
      <c r="W3729" s="9" t="str">
        <f aca="false">IF(ISBLANK(A3729),"",IF($A3729=W$2,$C3729,W3728))</f>
        <v/>
      </c>
    </row>
    <row r="3730" customFormat="false" ht="14.1" hidden="false" customHeight="false" outlineLevel="0" collapsed="false">
      <c r="H3730" s="8" t="n">
        <f aca="false">IF(ISBLANK(D3730),,LEFT(D3730,LEN(D3730)-6)*1)</f>
        <v>0</v>
      </c>
      <c r="I3730" s="9" t="str">
        <f aca="false">IF(ISBLANK(A3730),"",-B3730*C3730)</f>
        <v/>
      </c>
      <c r="J3730" s="9" t="str">
        <f aca="false">IF(ISBLANK(A3730),"",-SUM(I$3:I3730))</f>
        <v/>
      </c>
      <c r="K3730" s="9" t="str">
        <f aca="false">IF(ISBLANK(A3730),"",SUMPRODUCT(O3730:R3730,T3730:W3730)-J3730)</f>
        <v/>
      </c>
      <c r="L3730" s="5" t="str">
        <f aca="false">IF(ISBLANK(A3730),"",K3730/$M$1)</f>
        <v/>
      </c>
      <c r="M3730" s="5" t="str">
        <f aca="false">IF(ISBLANK(A3730),"",K3730/($M$1+SUM(K$3:K3729)))</f>
        <v/>
      </c>
      <c r="N3730" s="0" t="str">
        <f aca="false">IF(ISBLANK(A3730),"",IF(H3731=0,NETWORKDAYS($H$3,H3730,holiday!$B$2:$B$10),IF(DAY(H3730)&lt;DAY(H3731),NETWORKDAYS($H$3,H3730,holiday!$B$2:$B$10),0)))</f>
        <v/>
      </c>
      <c r="O3730" s="0" t="str">
        <f aca="false">IF(ISBLANK(A3730),"",SUMIF($A$3:$A3730,O$2,$B$3:$B3730))</f>
        <v/>
      </c>
      <c r="P3730" s="0" t="str">
        <f aca="false">IF(ISBLANK(A3730),"",SUMIF($A$3:$A3730,P$2,$B$3:$B3730))</f>
        <v/>
      </c>
      <c r="Q3730" s="0" t="str">
        <f aca="false">IF(ISBLANK(A3730),"",SUMIF($A$3:$A3730,Q$2,$B$3:$B3730))</f>
        <v/>
      </c>
      <c r="R3730" s="0" t="str">
        <f aca="false">IF(ISBLANK(A3730),"",SUMIF($A$3:$A3730,R$2,$B$3:$B3730))</f>
        <v/>
      </c>
      <c r="T3730" s="9" t="str">
        <f aca="false">IF(ISBLANK(A3730),"",IF($A3730=T$2,$C3730,T3729))</f>
        <v/>
      </c>
      <c r="U3730" s="9" t="str">
        <f aca="false">IF(ISBLANK(A3730),"",IF($A3730=U$2,$C3730,U3729))</f>
        <v/>
      </c>
      <c r="V3730" s="9" t="str">
        <f aca="false">IF(ISBLANK(A3730),"",IF($A3730=V$2,$C3730,V3729))</f>
        <v/>
      </c>
      <c r="W3730" s="9" t="str">
        <f aca="false">IF(ISBLANK(A3730),"",IF($A3730=W$2,$C3730,W3729))</f>
        <v/>
      </c>
    </row>
    <row r="3731" customFormat="false" ht="14.1" hidden="false" customHeight="false" outlineLevel="0" collapsed="false">
      <c r="H3731" s="8" t="n">
        <f aca="false">IF(ISBLANK(D3731),,LEFT(D3731,LEN(D3731)-6)*1)</f>
        <v>0</v>
      </c>
      <c r="I3731" s="9" t="str">
        <f aca="false">IF(ISBLANK(A3731),"",-B3731*C3731)</f>
        <v/>
      </c>
      <c r="J3731" s="9" t="str">
        <f aca="false">IF(ISBLANK(A3731),"",-SUM(I$3:I3731))</f>
        <v/>
      </c>
      <c r="K3731" s="9" t="str">
        <f aca="false">IF(ISBLANK(A3731),"",SUMPRODUCT(O3731:R3731,T3731:W3731)-J3731)</f>
        <v/>
      </c>
      <c r="L3731" s="5" t="str">
        <f aca="false">IF(ISBLANK(A3731),"",K3731/$M$1)</f>
        <v/>
      </c>
      <c r="M3731" s="5" t="str">
        <f aca="false">IF(ISBLANK(A3731),"",K3731/($M$1+SUM(K$3:K3730)))</f>
        <v/>
      </c>
      <c r="N3731" s="0" t="str">
        <f aca="false">IF(ISBLANK(A3731),"",IF(H3732=0,NETWORKDAYS($H$3,H3731,holiday!$B$2:$B$10),IF(DAY(H3731)&lt;DAY(H3732),NETWORKDAYS($H$3,H3731,holiday!$B$2:$B$10),0)))</f>
        <v/>
      </c>
      <c r="O3731" s="0" t="str">
        <f aca="false">IF(ISBLANK(A3731),"",SUMIF($A$3:$A3731,O$2,$B$3:$B3731))</f>
        <v/>
      </c>
      <c r="P3731" s="0" t="str">
        <f aca="false">IF(ISBLANK(A3731),"",SUMIF($A$3:$A3731,P$2,$B$3:$B3731))</f>
        <v/>
      </c>
      <c r="Q3731" s="0" t="str">
        <f aca="false">IF(ISBLANK(A3731),"",SUMIF($A$3:$A3731,Q$2,$B$3:$B3731))</f>
        <v/>
      </c>
      <c r="R3731" s="0" t="str">
        <f aca="false">IF(ISBLANK(A3731),"",SUMIF($A$3:$A3731,R$2,$B$3:$B3731))</f>
        <v/>
      </c>
      <c r="T3731" s="9" t="str">
        <f aca="false">IF(ISBLANK(A3731),"",IF($A3731=T$2,$C3731,T3730))</f>
        <v/>
      </c>
      <c r="U3731" s="9" t="str">
        <f aca="false">IF(ISBLANK(A3731),"",IF($A3731=U$2,$C3731,U3730))</f>
        <v/>
      </c>
      <c r="V3731" s="9" t="str">
        <f aca="false">IF(ISBLANK(A3731),"",IF($A3731=V$2,$C3731,V3730))</f>
        <v/>
      </c>
      <c r="W3731" s="9" t="str">
        <f aca="false">IF(ISBLANK(A3731),"",IF($A3731=W$2,$C3731,W3730))</f>
        <v/>
      </c>
    </row>
    <row r="3732" customFormat="false" ht="14.1" hidden="false" customHeight="false" outlineLevel="0" collapsed="false">
      <c r="H3732" s="8" t="n">
        <f aca="false">IF(ISBLANK(D3732),,LEFT(D3732,LEN(D3732)-6)*1)</f>
        <v>0</v>
      </c>
      <c r="I3732" s="9" t="str">
        <f aca="false">IF(ISBLANK(A3732),"",-B3732*C3732)</f>
        <v/>
      </c>
      <c r="J3732" s="9" t="str">
        <f aca="false">IF(ISBLANK(A3732),"",-SUM(I$3:I3732))</f>
        <v/>
      </c>
      <c r="K3732" s="9" t="str">
        <f aca="false">IF(ISBLANK(A3732),"",SUMPRODUCT(O3732:R3732,T3732:W3732)-J3732)</f>
        <v/>
      </c>
      <c r="L3732" s="5" t="str">
        <f aca="false">IF(ISBLANK(A3732),"",K3732/$M$1)</f>
        <v/>
      </c>
      <c r="M3732" s="5" t="str">
        <f aca="false">IF(ISBLANK(A3732),"",K3732/($M$1+SUM(K$3:K3731)))</f>
        <v/>
      </c>
      <c r="N3732" s="0" t="str">
        <f aca="false">IF(ISBLANK(A3732),"",IF(H3733=0,NETWORKDAYS($H$3,H3732,holiday!$B$2:$B$10),IF(DAY(H3732)&lt;DAY(H3733),NETWORKDAYS($H$3,H3732,holiday!$B$2:$B$10),0)))</f>
        <v/>
      </c>
      <c r="O3732" s="0" t="str">
        <f aca="false">IF(ISBLANK(A3732),"",SUMIF($A$3:$A3732,O$2,$B$3:$B3732))</f>
        <v/>
      </c>
      <c r="P3732" s="0" t="str">
        <f aca="false">IF(ISBLANK(A3732),"",SUMIF($A$3:$A3732,P$2,$B$3:$B3732))</f>
        <v/>
      </c>
      <c r="Q3732" s="0" t="str">
        <f aca="false">IF(ISBLANK(A3732),"",SUMIF($A$3:$A3732,Q$2,$B$3:$B3732))</f>
        <v/>
      </c>
      <c r="R3732" s="0" t="str">
        <f aca="false">IF(ISBLANK(A3732),"",SUMIF($A$3:$A3732,R$2,$B$3:$B3732))</f>
        <v/>
      </c>
      <c r="T3732" s="9" t="str">
        <f aca="false">IF(ISBLANK(A3732),"",IF($A3732=T$2,$C3732,T3731))</f>
        <v/>
      </c>
      <c r="U3732" s="9" t="str">
        <f aca="false">IF(ISBLANK(A3732),"",IF($A3732=U$2,$C3732,U3731))</f>
        <v/>
      </c>
      <c r="V3732" s="9" t="str">
        <f aca="false">IF(ISBLANK(A3732),"",IF($A3732=V$2,$C3732,V3731))</f>
        <v/>
      </c>
      <c r="W3732" s="9" t="str">
        <f aca="false">IF(ISBLANK(A3732),"",IF($A3732=W$2,$C3732,W3731))</f>
        <v/>
      </c>
    </row>
    <row r="3733" customFormat="false" ht="14.1" hidden="false" customHeight="false" outlineLevel="0" collapsed="false">
      <c r="H3733" s="8" t="n">
        <f aca="false">IF(ISBLANK(D3733),,LEFT(D3733,LEN(D3733)-6)*1)</f>
        <v>0</v>
      </c>
      <c r="I3733" s="9" t="str">
        <f aca="false">IF(ISBLANK(A3733),"",-B3733*C3733)</f>
        <v/>
      </c>
      <c r="J3733" s="9" t="str">
        <f aca="false">IF(ISBLANK(A3733),"",-SUM(I$3:I3733))</f>
        <v/>
      </c>
      <c r="K3733" s="9" t="str">
        <f aca="false">IF(ISBLANK(A3733),"",SUMPRODUCT(O3733:R3733,T3733:W3733)-J3733)</f>
        <v/>
      </c>
      <c r="L3733" s="5" t="str">
        <f aca="false">IF(ISBLANK(A3733),"",K3733/$M$1)</f>
        <v/>
      </c>
      <c r="M3733" s="5" t="str">
        <f aca="false">IF(ISBLANK(A3733),"",K3733/($M$1+SUM(K$3:K3732)))</f>
        <v/>
      </c>
      <c r="N3733" s="0" t="str">
        <f aca="false">IF(ISBLANK(A3733),"",IF(H3734=0,NETWORKDAYS($H$3,H3733,holiday!$B$2:$B$10),IF(DAY(H3733)&lt;DAY(H3734),NETWORKDAYS($H$3,H3733,holiday!$B$2:$B$10),0)))</f>
        <v/>
      </c>
      <c r="O3733" s="0" t="str">
        <f aca="false">IF(ISBLANK(A3733),"",SUMIF($A$3:$A3733,O$2,$B$3:$B3733))</f>
        <v/>
      </c>
      <c r="P3733" s="0" t="str">
        <f aca="false">IF(ISBLANK(A3733),"",SUMIF($A$3:$A3733,P$2,$B$3:$B3733))</f>
        <v/>
      </c>
      <c r="Q3733" s="0" t="str">
        <f aca="false">IF(ISBLANK(A3733),"",SUMIF($A$3:$A3733,Q$2,$B$3:$B3733))</f>
        <v/>
      </c>
      <c r="R3733" s="0" t="str">
        <f aca="false">IF(ISBLANK(A3733),"",SUMIF($A$3:$A3733,R$2,$B$3:$B3733))</f>
        <v/>
      </c>
      <c r="T3733" s="9" t="str">
        <f aca="false">IF(ISBLANK(A3733),"",IF($A3733=T$2,$C3733,T3732))</f>
        <v/>
      </c>
      <c r="U3733" s="9" t="str">
        <f aca="false">IF(ISBLANK(A3733),"",IF($A3733=U$2,$C3733,U3732))</f>
        <v/>
      </c>
      <c r="V3733" s="9" t="str">
        <f aca="false">IF(ISBLANK(A3733),"",IF($A3733=V$2,$C3733,V3732))</f>
        <v/>
      </c>
      <c r="W3733" s="9" t="str">
        <f aca="false">IF(ISBLANK(A3733),"",IF($A3733=W$2,$C3733,W3732))</f>
        <v/>
      </c>
    </row>
    <row r="3734" customFormat="false" ht="14.1" hidden="false" customHeight="false" outlineLevel="0" collapsed="false">
      <c r="H3734" s="8" t="n">
        <f aca="false">IF(ISBLANK(D3734),,LEFT(D3734,LEN(D3734)-6)*1)</f>
        <v>0</v>
      </c>
      <c r="I3734" s="9" t="str">
        <f aca="false">IF(ISBLANK(A3734),"",-B3734*C3734)</f>
        <v/>
      </c>
      <c r="J3734" s="9" t="str">
        <f aca="false">IF(ISBLANK(A3734),"",-SUM(I$3:I3734))</f>
        <v/>
      </c>
      <c r="K3734" s="9" t="str">
        <f aca="false">IF(ISBLANK(A3734),"",SUMPRODUCT(O3734:R3734,T3734:W3734)-J3734)</f>
        <v/>
      </c>
      <c r="L3734" s="5" t="str">
        <f aca="false">IF(ISBLANK(A3734),"",K3734/$M$1)</f>
        <v/>
      </c>
      <c r="M3734" s="5" t="str">
        <f aca="false">IF(ISBLANK(A3734),"",K3734/($M$1+SUM(K$3:K3733)))</f>
        <v/>
      </c>
      <c r="N3734" s="0" t="str">
        <f aca="false">IF(ISBLANK(A3734),"",IF(H3735=0,NETWORKDAYS($H$3,H3734,holiday!$B$2:$B$10),IF(DAY(H3734)&lt;DAY(H3735),NETWORKDAYS($H$3,H3734,holiday!$B$2:$B$10),0)))</f>
        <v/>
      </c>
      <c r="O3734" s="0" t="str">
        <f aca="false">IF(ISBLANK(A3734),"",SUMIF($A$3:$A3734,O$2,$B$3:$B3734))</f>
        <v/>
      </c>
      <c r="P3734" s="0" t="str">
        <f aca="false">IF(ISBLANK(A3734),"",SUMIF($A$3:$A3734,P$2,$B$3:$B3734))</f>
        <v/>
      </c>
      <c r="Q3734" s="0" t="str">
        <f aca="false">IF(ISBLANK(A3734),"",SUMIF($A$3:$A3734,Q$2,$B$3:$B3734))</f>
        <v/>
      </c>
      <c r="R3734" s="0" t="str">
        <f aca="false">IF(ISBLANK(A3734),"",SUMIF($A$3:$A3734,R$2,$B$3:$B3734))</f>
        <v/>
      </c>
      <c r="T3734" s="9" t="str">
        <f aca="false">IF(ISBLANK(A3734),"",IF($A3734=T$2,$C3734,T3733))</f>
        <v/>
      </c>
      <c r="U3734" s="9" t="str">
        <f aca="false">IF(ISBLANK(A3734),"",IF($A3734=U$2,$C3734,U3733))</f>
        <v/>
      </c>
      <c r="V3734" s="9" t="str">
        <f aca="false">IF(ISBLANK(A3734),"",IF($A3734=V$2,$C3734,V3733))</f>
        <v/>
      </c>
      <c r="W3734" s="9" t="str">
        <f aca="false">IF(ISBLANK(A3734),"",IF($A3734=W$2,$C3734,W3733))</f>
        <v/>
      </c>
    </row>
    <row r="3735" customFormat="false" ht="14.1" hidden="false" customHeight="false" outlineLevel="0" collapsed="false">
      <c r="H3735" s="8" t="n">
        <f aca="false">IF(ISBLANK(D3735),,LEFT(D3735,LEN(D3735)-6)*1)</f>
        <v>0</v>
      </c>
      <c r="I3735" s="9" t="str">
        <f aca="false">IF(ISBLANK(A3735),"",-B3735*C3735)</f>
        <v/>
      </c>
      <c r="J3735" s="9" t="str">
        <f aca="false">IF(ISBLANK(A3735),"",-SUM(I$3:I3735))</f>
        <v/>
      </c>
      <c r="K3735" s="9" t="str">
        <f aca="false">IF(ISBLANK(A3735),"",SUMPRODUCT(O3735:R3735,T3735:W3735)-J3735)</f>
        <v/>
      </c>
      <c r="L3735" s="5" t="str">
        <f aca="false">IF(ISBLANK(A3735),"",K3735/$M$1)</f>
        <v/>
      </c>
      <c r="M3735" s="5" t="str">
        <f aca="false">IF(ISBLANK(A3735),"",K3735/($M$1+SUM(K$3:K3734)))</f>
        <v/>
      </c>
      <c r="N3735" s="0" t="str">
        <f aca="false">IF(ISBLANK(A3735),"",IF(H3736=0,NETWORKDAYS($H$3,H3735,holiday!$B$2:$B$10),IF(DAY(H3735)&lt;DAY(H3736),NETWORKDAYS($H$3,H3735,holiday!$B$2:$B$10),0)))</f>
        <v/>
      </c>
      <c r="O3735" s="0" t="str">
        <f aca="false">IF(ISBLANK(A3735),"",SUMIF($A$3:$A3735,O$2,$B$3:$B3735))</f>
        <v/>
      </c>
      <c r="P3735" s="0" t="str">
        <f aca="false">IF(ISBLANK(A3735),"",SUMIF($A$3:$A3735,P$2,$B$3:$B3735))</f>
        <v/>
      </c>
      <c r="Q3735" s="0" t="str">
        <f aca="false">IF(ISBLANK(A3735),"",SUMIF($A$3:$A3735,Q$2,$B$3:$B3735))</f>
        <v/>
      </c>
      <c r="R3735" s="0" t="str">
        <f aca="false">IF(ISBLANK(A3735),"",SUMIF($A$3:$A3735,R$2,$B$3:$B3735))</f>
        <v/>
      </c>
      <c r="T3735" s="9" t="str">
        <f aca="false">IF(ISBLANK(A3735),"",IF($A3735=T$2,$C3735,T3734))</f>
        <v/>
      </c>
      <c r="U3735" s="9" t="str">
        <f aca="false">IF(ISBLANK(A3735),"",IF($A3735=U$2,$C3735,U3734))</f>
        <v/>
      </c>
      <c r="V3735" s="9" t="str">
        <f aca="false">IF(ISBLANK(A3735),"",IF($A3735=V$2,$C3735,V3734))</f>
        <v/>
      </c>
      <c r="W3735" s="9" t="str">
        <f aca="false">IF(ISBLANK(A3735),"",IF($A3735=W$2,$C3735,W3734))</f>
        <v/>
      </c>
    </row>
    <row r="3736" customFormat="false" ht="14.1" hidden="false" customHeight="false" outlineLevel="0" collapsed="false">
      <c r="H3736" s="8" t="n">
        <f aca="false">IF(ISBLANK(D3736),,LEFT(D3736,LEN(D3736)-6)*1)</f>
        <v>0</v>
      </c>
      <c r="I3736" s="9" t="str">
        <f aca="false">IF(ISBLANK(A3736),"",-B3736*C3736)</f>
        <v/>
      </c>
      <c r="J3736" s="9" t="str">
        <f aca="false">IF(ISBLANK(A3736),"",-SUM(I$3:I3736))</f>
        <v/>
      </c>
      <c r="K3736" s="9" t="str">
        <f aca="false">IF(ISBLANK(A3736),"",SUMPRODUCT(O3736:R3736,T3736:W3736)-J3736)</f>
        <v/>
      </c>
      <c r="L3736" s="5" t="str">
        <f aca="false">IF(ISBLANK(A3736),"",K3736/$M$1)</f>
        <v/>
      </c>
      <c r="M3736" s="5" t="str">
        <f aca="false">IF(ISBLANK(A3736),"",K3736/($M$1+SUM(K$3:K3735)))</f>
        <v/>
      </c>
      <c r="N3736" s="0" t="str">
        <f aca="false">IF(ISBLANK(A3736),"",IF(H3737=0,NETWORKDAYS($H$3,H3736,holiday!$B$2:$B$10),IF(DAY(H3736)&lt;DAY(H3737),NETWORKDAYS($H$3,H3736,holiday!$B$2:$B$10),0)))</f>
        <v/>
      </c>
      <c r="O3736" s="0" t="str">
        <f aca="false">IF(ISBLANK(A3736),"",SUMIF($A$3:$A3736,O$2,$B$3:$B3736))</f>
        <v/>
      </c>
      <c r="P3736" s="0" t="str">
        <f aca="false">IF(ISBLANK(A3736),"",SUMIF($A$3:$A3736,P$2,$B$3:$B3736))</f>
        <v/>
      </c>
      <c r="Q3736" s="0" t="str">
        <f aca="false">IF(ISBLANK(A3736),"",SUMIF($A$3:$A3736,Q$2,$B$3:$B3736))</f>
        <v/>
      </c>
      <c r="R3736" s="0" t="str">
        <f aca="false">IF(ISBLANK(A3736),"",SUMIF($A$3:$A3736,R$2,$B$3:$B3736))</f>
        <v/>
      </c>
      <c r="T3736" s="9" t="str">
        <f aca="false">IF(ISBLANK(A3736),"",IF($A3736=T$2,$C3736,T3735))</f>
        <v/>
      </c>
      <c r="U3736" s="9" t="str">
        <f aca="false">IF(ISBLANK(A3736),"",IF($A3736=U$2,$C3736,U3735))</f>
        <v/>
      </c>
      <c r="V3736" s="9" t="str">
        <f aca="false">IF(ISBLANK(A3736),"",IF($A3736=V$2,$C3736,V3735))</f>
        <v/>
      </c>
      <c r="W3736" s="9" t="str">
        <f aca="false">IF(ISBLANK(A3736),"",IF($A3736=W$2,$C3736,W3735))</f>
        <v/>
      </c>
    </row>
    <row r="3737" customFormat="false" ht="14.1" hidden="false" customHeight="false" outlineLevel="0" collapsed="false">
      <c r="H3737" s="8" t="n">
        <f aca="false">IF(ISBLANK(D3737),,LEFT(D3737,LEN(D3737)-6)*1)</f>
        <v>0</v>
      </c>
      <c r="I3737" s="9" t="str">
        <f aca="false">IF(ISBLANK(A3737),"",-B3737*C3737)</f>
        <v/>
      </c>
      <c r="J3737" s="9" t="str">
        <f aca="false">IF(ISBLANK(A3737),"",-SUM(I$3:I3737))</f>
        <v/>
      </c>
      <c r="K3737" s="9" t="str">
        <f aca="false">IF(ISBLANK(A3737),"",SUMPRODUCT(O3737:R3737,T3737:W3737)-J3737)</f>
        <v/>
      </c>
      <c r="L3737" s="5" t="str">
        <f aca="false">IF(ISBLANK(A3737),"",K3737/$M$1)</f>
        <v/>
      </c>
      <c r="M3737" s="5" t="str">
        <f aca="false">IF(ISBLANK(A3737),"",K3737/($M$1+SUM(K$3:K3736)))</f>
        <v/>
      </c>
      <c r="N3737" s="0" t="str">
        <f aca="false">IF(ISBLANK(A3737),"",IF(H3738=0,NETWORKDAYS($H$3,H3737,holiday!$B$2:$B$10),IF(DAY(H3737)&lt;DAY(H3738),NETWORKDAYS($H$3,H3737,holiday!$B$2:$B$10),0)))</f>
        <v/>
      </c>
      <c r="O3737" s="0" t="str">
        <f aca="false">IF(ISBLANK(A3737),"",SUMIF($A$3:$A3737,O$2,$B$3:$B3737))</f>
        <v/>
      </c>
      <c r="P3737" s="0" t="str">
        <f aca="false">IF(ISBLANK(A3737),"",SUMIF($A$3:$A3737,P$2,$B$3:$B3737))</f>
        <v/>
      </c>
      <c r="Q3737" s="0" t="str">
        <f aca="false">IF(ISBLANK(A3737),"",SUMIF($A$3:$A3737,Q$2,$B$3:$B3737))</f>
        <v/>
      </c>
      <c r="R3737" s="0" t="str">
        <f aca="false">IF(ISBLANK(A3737),"",SUMIF($A$3:$A3737,R$2,$B$3:$B3737))</f>
        <v/>
      </c>
      <c r="T3737" s="9" t="str">
        <f aca="false">IF(ISBLANK(A3737),"",IF($A3737=T$2,$C3737,T3736))</f>
        <v/>
      </c>
      <c r="U3737" s="9" t="str">
        <f aca="false">IF(ISBLANK(A3737),"",IF($A3737=U$2,$C3737,U3736))</f>
        <v/>
      </c>
      <c r="V3737" s="9" t="str">
        <f aca="false">IF(ISBLANK(A3737),"",IF($A3737=V$2,$C3737,V3736))</f>
        <v/>
      </c>
      <c r="W3737" s="9" t="str">
        <f aca="false">IF(ISBLANK(A3737),"",IF($A3737=W$2,$C3737,W3736))</f>
        <v/>
      </c>
    </row>
    <row r="3738" customFormat="false" ht="14.1" hidden="false" customHeight="false" outlineLevel="0" collapsed="false">
      <c r="H3738" s="8" t="n">
        <f aca="false">IF(ISBLANK(D3738),,LEFT(D3738,LEN(D3738)-6)*1)</f>
        <v>0</v>
      </c>
      <c r="I3738" s="9" t="str">
        <f aca="false">IF(ISBLANK(A3738),"",-B3738*C3738)</f>
        <v/>
      </c>
      <c r="J3738" s="9" t="str">
        <f aca="false">IF(ISBLANK(A3738),"",-SUM(I$3:I3738))</f>
        <v/>
      </c>
      <c r="K3738" s="9" t="str">
        <f aca="false">IF(ISBLANK(A3738),"",SUMPRODUCT(O3738:R3738,T3738:W3738)-J3738)</f>
        <v/>
      </c>
      <c r="L3738" s="5" t="str">
        <f aca="false">IF(ISBLANK(A3738),"",K3738/$M$1)</f>
        <v/>
      </c>
      <c r="M3738" s="5" t="str">
        <f aca="false">IF(ISBLANK(A3738),"",K3738/($M$1+SUM(K$3:K3737)))</f>
        <v/>
      </c>
      <c r="N3738" s="0" t="str">
        <f aca="false">IF(ISBLANK(A3738),"",IF(H3739=0,NETWORKDAYS($H$3,H3738,holiday!$B$2:$B$10),IF(DAY(H3738)&lt;DAY(H3739),NETWORKDAYS($H$3,H3738,holiday!$B$2:$B$10),0)))</f>
        <v/>
      </c>
      <c r="O3738" s="0" t="str">
        <f aca="false">IF(ISBLANK(A3738),"",SUMIF($A$3:$A3738,O$2,$B$3:$B3738))</f>
        <v/>
      </c>
      <c r="P3738" s="0" t="str">
        <f aca="false">IF(ISBLANK(A3738),"",SUMIF($A$3:$A3738,P$2,$B$3:$B3738))</f>
        <v/>
      </c>
      <c r="Q3738" s="0" t="str">
        <f aca="false">IF(ISBLANK(A3738),"",SUMIF($A$3:$A3738,Q$2,$B$3:$B3738))</f>
        <v/>
      </c>
      <c r="R3738" s="0" t="str">
        <f aca="false">IF(ISBLANK(A3738),"",SUMIF($A$3:$A3738,R$2,$B$3:$B3738))</f>
        <v/>
      </c>
      <c r="T3738" s="9" t="str">
        <f aca="false">IF(ISBLANK(A3738),"",IF($A3738=T$2,$C3738,T3737))</f>
        <v/>
      </c>
      <c r="U3738" s="9" t="str">
        <f aca="false">IF(ISBLANK(A3738),"",IF($A3738=U$2,$C3738,U3737))</f>
        <v/>
      </c>
      <c r="V3738" s="9" t="str">
        <f aca="false">IF(ISBLANK(A3738),"",IF($A3738=V$2,$C3738,V3737))</f>
        <v/>
      </c>
      <c r="W3738" s="9" t="str">
        <f aca="false">IF(ISBLANK(A3738),"",IF($A3738=W$2,$C3738,W3737))</f>
        <v/>
      </c>
    </row>
    <row r="3739" customFormat="false" ht="14.1" hidden="false" customHeight="false" outlineLevel="0" collapsed="false">
      <c r="H3739" s="8" t="n">
        <f aca="false">IF(ISBLANK(D3739),,LEFT(D3739,LEN(D3739)-6)*1)</f>
        <v>0</v>
      </c>
      <c r="I3739" s="9" t="str">
        <f aca="false">IF(ISBLANK(A3739),"",-B3739*C3739)</f>
        <v/>
      </c>
      <c r="J3739" s="9" t="str">
        <f aca="false">IF(ISBLANK(A3739),"",-SUM(I$3:I3739))</f>
        <v/>
      </c>
      <c r="K3739" s="9" t="str">
        <f aca="false">IF(ISBLANK(A3739),"",SUMPRODUCT(O3739:R3739,T3739:W3739)-J3739)</f>
        <v/>
      </c>
      <c r="L3739" s="5" t="str">
        <f aca="false">IF(ISBLANK(A3739),"",K3739/$M$1)</f>
        <v/>
      </c>
      <c r="M3739" s="5" t="str">
        <f aca="false">IF(ISBLANK(A3739),"",K3739/($M$1+SUM(K$3:K3738)))</f>
        <v/>
      </c>
      <c r="N3739" s="0" t="str">
        <f aca="false">IF(ISBLANK(A3739),"",IF(H3740=0,NETWORKDAYS($H$3,H3739,holiday!$B$2:$B$10),IF(DAY(H3739)&lt;DAY(H3740),NETWORKDAYS($H$3,H3739,holiday!$B$2:$B$10),0)))</f>
        <v/>
      </c>
      <c r="O3739" s="0" t="str">
        <f aca="false">IF(ISBLANK(A3739),"",SUMIF($A$3:$A3739,O$2,$B$3:$B3739))</f>
        <v/>
      </c>
      <c r="P3739" s="0" t="str">
        <f aca="false">IF(ISBLANK(A3739),"",SUMIF($A$3:$A3739,P$2,$B$3:$B3739))</f>
        <v/>
      </c>
      <c r="Q3739" s="0" t="str">
        <f aca="false">IF(ISBLANK(A3739),"",SUMIF($A$3:$A3739,Q$2,$B$3:$B3739))</f>
        <v/>
      </c>
      <c r="R3739" s="0" t="str">
        <f aca="false">IF(ISBLANK(A3739),"",SUMIF($A$3:$A3739,R$2,$B$3:$B3739))</f>
        <v/>
      </c>
      <c r="T3739" s="9" t="str">
        <f aca="false">IF(ISBLANK(A3739),"",IF($A3739=T$2,$C3739,T3738))</f>
        <v/>
      </c>
      <c r="U3739" s="9" t="str">
        <f aca="false">IF(ISBLANK(A3739),"",IF($A3739=U$2,$C3739,U3738))</f>
        <v/>
      </c>
      <c r="V3739" s="9" t="str">
        <f aca="false">IF(ISBLANK(A3739),"",IF($A3739=V$2,$C3739,V3738))</f>
        <v/>
      </c>
      <c r="W3739" s="9" t="str">
        <f aca="false">IF(ISBLANK(A3739),"",IF($A3739=W$2,$C3739,W3738))</f>
        <v/>
      </c>
    </row>
    <row r="3740" customFormat="false" ht="14.1" hidden="false" customHeight="false" outlineLevel="0" collapsed="false">
      <c r="H3740" s="8" t="n">
        <f aca="false">IF(ISBLANK(D3740),,LEFT(D3740,LEN(D3740)-6)*1)</f>
        <v>0</v>
      </c>
      <c r="I3740" s="9" t="str">
        <f aca="false">IF(ISBLANK(A3740),"",-B3740*C3740)</f>
        <v/>
      </c>
      <c r="J3740" s="9" t="str">
        <f aca="false">IF(ISBLANK(A3740),"",-SUM(I$3:I3740))</f>
        <v/>
      </c>
      <c r="K3740" s="9" t="str">
        <f aca="false">IF(ISBLANK(A3740),"",SUMPRODUCT(O3740:R3740,T3740:W3740)-J3740)</f>
        <v/>
      </c>
      <c r="L3740" s="5" t="str">
        <f aca="false">IF(ISBLANK(A3740),"",K3740/$M$1)</f>
        <v/>
      </c>
      <c r="M3740" s="5" t="str">
        <f aca="false">IF(ISBLANK(A3740),"",K3740/($M$1+SUM(K$3:K3739)))</f>
        <v/>
      </c>
      <c r="N3740" s="0" t="str">
        <f aca="false">IF(ISBLANK(A3740),"",IF(H3741=0,NETWORKDAYS($H$3,H3740,holiday!$B$2:$B$10),IF(DAY(H3740)&lt;DAY(H3741),NETWORKDAYS($H$3,H3740,holiday!$B$2:$B$10),0)))</f>
        <v/>
      </c>
      <c r="O3740" s="0" t="str">
        <f aca="false">IF(ISBLANK(A3740),"",SUMIF($A$3:$A3740,O$2,$B$3:$B3740))</f>
        <v/>
      </c>
      <c r="P3740" s="0" t="str">
        <f aca="false">IF(ISBLANK(A3740),"",SUMIF($A$3:$A3740,P$2,$B$3:$B3740))</f>
        <v/>
      </c>
      <c r="Q3740" s="0" t="str">
        <f aca="false">IF(ISBLANK(A3740),"",SUMIF($A$3:$A3740,Q$2,$B$3:$B3740))</f>
        <v/>
      </c>
      <c r="R3740" s="0" t="str">
        <f aca="false">IF(ISBLANK(A3740),"",SUMIF($A$3:$A3740,R$2,$B$3:$B3740))</f>
        <v/>
      </c>
      <c r="T3740" s="9" t="str">
        <f aca="false">IF(ISBLANK(A3740),"",IF($A3740=T$2,$C3740,T3739))</f>
        <v/>
      </c>
      <c r="U3740" s="9" t="str">
        <f aca="false">IF(ISBLANK(A3740),"",IF($A3740=U$2,$C3740,U3739))</f>
        <v/>
      </c>
      <c r="V3740" s="9" t="str">
        <f aca="false">IF(ISBLANK(A3740),"",IF($A3740=V$2,$C3740,V3739))</f>
        <v/>
      </c>
      <c r="W3740" s="9" t="str">
        <f aca="false">IF(ISBLANK(A3740),"",IF($A3740=W$2,$C3740,W3739))</f>
        <v/>
      </c>
    </row>
    <row r="3741" customFormat="false" ht="14.1" hidden="false" customHeight="false" outlineLevel="0" collapsed="false">
      <c r="H3741" s="8" t="n">
        <f aca="false">IF(ISBLANK(D3741),,LEFT(D3741,LEN(D3741)-6)*1)</f>
        <v>0</v>
      </c>
      <c r="I3741" s="9" t="str">
        <f aca="false">IF(ISBLANK(A3741),"",-B3741*C3741)</f>
        <v/>
      </c>
      <c r="J3741" s="9" t="str">
        <f aca="false">IF(ISBLANK(A3741),"",-SUM(I$3:I3741))</f>
        <v/>
      </c>
      <c r="K3741" s="9" t="str">
        <f aca="false">IF(ISBLANK(A3741),"",SUMPRODUCT(O3741:R3741,T3741:W3741)-J3741)</f>
        <v/>
      </c>
      <c r="L3741" s="5" t="str">
        <f aca="false">IF(ISBLANK(A3741),"",K3741/$M$1)</f>
        <v/>
      </c>
      <c r="M3741" s="5" t="str">
        <f aca="false">IF(ISBLANK(A3741),"",K3741/($M$1+SUM(K$3:K3740)))</f>
        <v/>
      </c>
      <c r="N3741" s="0" t="str">
        <f aca="false">IF(ISBLANK(A3741),"",IF(H3742=0,NETWORKDAYS($H$3,H3741,holiday!$B$2:$B$10),IF(DAY(H3741)&lt;DAY(H3742),NETWORKDAYS($H$3,H3741,holiday!$B$2:$B$10),0)))</f>
        <v/>
      </c>
      <c r="O3741" s="0" t="str">
        <f aca="false">IF(ISBLANK(A3741),"",SUMIF($A$3:$A3741,O$2,$B$3:$B3741))</f>
        <v/>
      </c>
      <c r="P3741" s="0" t="str">
        <f aca="false">IF(ISBLANK(A3741),"",SUMIF($A$3:$A3741,P$2,$B$3:$B3741))</f>
        <v/>
      </c>
      <c r="Q3741" s="0" t="str">
        <f aca="false">IF(ISBLANK(A3741),"",SUMIF($A$3:$A3741,Q$2,$B$3:$B3741))</f>
        <v/>
      </c>
      <c r="R3741" s="0" t="str">
        <f aca="false">IF(ISBLANK(A3741),"",SUMIF($A$3:$A3741,R$2,$B$3:$B3741))</f>
        <v/>
      </c>
      <c r="T3741" s="9" t="str">
        <f aca="false">IF(ISBLANK(A3741),"",IF($A3741=T$2,$C3741,T3740))</f>
        <v/>
      </c>
      <c r="U3741" s="9" t="str">
        <f aca="false">IF(ISBLANK(A3741),"",IF($A3741=U$2,$C3741,U3740))</f>
        <v/>
      </c>
      <c r="V3741" s="9" t="str">
        <f aca="false">IF(ISBLANK(A3741),"",IF($A3741=V$2,$C3741,V3740))</f>
        <v/>
      </c>
      <c r="W3741" s="9" t="str">
        <f aca="false">IF(ISBLANK(A3741),"",IF($A3741=W$2,$C3741,W3740))</f>
        <v/>
      </c>
    </row>
    <row r="3742" customFormat="false" ht="14.1" hidden="false" customHeight="false" outlineLevel="0" collapsed="false">
      <c r="H3742" s="8" t="n">
        <f aca="false">IF(ISBLANK(D3742),,LEFT(D3742,LEN(D3742)-6)*1)</f>
        <v>0</v>
      </c>
      <c r="I3742" s="9" t="str">
        <f aca="false">IF(ISBLANK(A3742),"",-B3742*C3742)</f>
        <v/>
      </c>
      <c r="J3742" s="9" t="str">
        <f aca="false">IF(ISBLANK(A3742),"",-SUM(I$3:I3742))</f>
        <v/>
      </c>
      <c r="K3742" s="9" t="str">
        <f aca="false">IF(ISBLANK(A3742),"",SUMPRODUCT(O3742:R3742,T3742:W3742)-J3742)</f>
        <v/>
      </c>
      <c r="L3742" s="5" t="str">
        <f aca="false">IF(ISBLANK(A3742),"",K3742/$M$1)</f>
        <v/>
      </c>
      <c r="M3742" s="5" t="str">
        <f aca="false">IF(ISBLANK(A3742),"",K3742/($M$1+SUM(K$3:K3741)))</f>
        <v/>
      </c>
      <c r="N3742" s="0" t="str">
        <f aca="false">IF(ISBLANK(A3742),"",IF(H3743=0,NETWORKDAYS($H$3,H3742,holiday!$B$2:$B$10),IF(DAY(H3742)&lt;DAY(H3743),NETWORKDAYS($H$3,H3742,holiday!$B$2:$B$10),0)))</f>
        <v/>
      </c>
      <c r="O3742" s="0" t="str">
        <f aca="false">IF(ISBLANK(A3742),"",SUMIF($A$3:$A3742,O$2,$B$3:$B3742))</f>
        <v/>
      </c>
      <c r="P3742" s="0" t="str">
        <f aca="false">IF(ISBLANK(A3742),"",SUMIF($A$3:$A3742,P$2,$B$3:$B3742))</f>
        <v/>
      </c>
      <c r="Q3742" s="0" t="str">
        <f aca="false">IF(ISBLANK(A3742),"",SUMIF($A$3:$A3742,Q$2,$B$3:$B3742))</f>
        <v/>
      </c>
      <c r="R3742" s="0" t="str">
        <f aca="false">IF(ISBLANK(A3742),"",SUMIF($A$3:$A3742,R$2,$B$3:$B3742))</f>
        <v/>
      </c>
      <c r="T3742" s="9" t="str">
        <f aca="false">IF(ISBLANK(A3742),"",IF($A3742=T$2,$C3742,T3741))</f>
        <v/>
      </c>
      <c r="U3742" s="9" t="str">
        <f aca="false">IF(ISBLANK(A3742),"",IF($A3742=U$2,$C3742,U3741))</f>
        <v/>
      </c>
      <c r="V3742" s="9" t="str">
        <f aca="false">IF(ISBLANK(A3742),"",IF($A3742=V$2,$C3742,V3741))</f>
        <v/>
      </c>
      <c r="W3742" s="9" t="str">
        <f aca="false">IF(ISBLANK(A3742),"",IF($A3742=W$2,$C3742,W3741))</f>
        <v/>
      </c>
    </row>
    <row r="3743" customFormat="false" ht="14.1" hidden="false" customHeight="false" outlineLevel="0" collapsed="false">
      <c r="H3743" s="8" t="n">
        <f aca="false">IF(ISBLANK(D3743),,LEFT(D3743,LEN(D3743)-6)*1)</f>
        <v>0</v>
      </c>
      <c r="I3743" s="9" t="str">
        <f aca="false">IF(ISBLANK(A3743),"",-B3743*C3743)</f>
        <v/>
      </c>
      <c r="J3743" s="9" t="str">
        <f aca="false">IF(ISBLANK(A3743),"",-SUM(I$3:I3743))</f>
        <v/>
      </c>
      <c r="K3743" s="9" t="str">
        <f aca="false">IF(ISBLANK(A3743),"",SUMPRODUCT(O3743:R3743,T3743:W3743)-J3743)</f>
        <v/>
      </c>
      <c r="L3743" s="5" t="str">
        <f aca="false">IF(ISBLANK(A3743),"",K3743/$M$1)</f>
        <v/>
      </c>
      <c r="M3743" s="5" t="str">
        <f aca="false">IF(ISBLANK(A3743),"",K3743/($M$1+SUM(K$3:K3742)))</f>
        <v/>
      </c>
      <c r="N3743" s="0" t="str">
        <f aca="false">IF(ISBLANK(A3743),"",IF(H3744=0,NETWORKDAYS($H$3,H3743,holiday!$B$2:$B$10),IF(DAY(H3743)&lt;DAY(H3744),NETWORKDAYS($H$3,H3743,holiday!$B$2:$B$10),0)))</f>
        <v/>
      </c>
      <c r="O3743" s="0" t="str">
        <f aca="false">IF(ISBLANK(A3743),"",SUMIF($A$3:$A3743,O$2,$B$3:$B3743))</f>
        <v/>
      </c>
      <c r="P3743" s="0" t="str">
        <f aca="false">IF(ISBLANK(A3743),"",SUMIF($A$3:$A3743,P$2,$B$3:$B3743))</f>
        <v/>
      </c>
      <c r="Q3743" s="0" t="str">
        <f aca="false">IF(ISBLANK(A3743),"",SUMIF($A$3:$A3743,Q$2,$B$3:$B3743))</f>
        <v/>
      </c>
      <c r="R3743" s="0" t="str">
        <f aca="false">IF(ISBLANK(A3743),"",SUMIF($A$3:$A3743,R$2,$B$3:$B3743))</f>
        <v/>
      </c>
      <c r="T3743" s="9" t="str">
        <f aca="false">IF(ISBLANK(A3743),"",IF($A3743=T$2,$C3743,T3742))</f>
        <v/>
      </c>
      <c r="U3743" s="9" t="str">
        <f aca="false">IF(ISBLANK(A3743),"",IF($A3743=U$2,$C3743,U3742))</f>
        <v/>
      </c>
      <c r="V3743" s="9" t="str">
        <f aca="false">IF(ISBLANK(A3743),"",IF($A3743=V$2,$C3743,V3742))</f>
        <v/>
      </c>
      <c r="W3743" s="9" t="str">
        <f aca="false">IF(ISBLANK(A3743),"",IF($A3743=W$2,$C3743,W3742))</f>
        <v/>
      </c>
    </row>
    <row r="3744" customFormat="false" ht="14.1" hidden="false" customHeight="false" outlineLevel="0" collapsed="false">
      <c r="H3744" s="8" t="n">
        <f aca="false">IF(ISBLANK(D3744),,LEFT(D3744,LEN(D3744)-6)*1)</f>
        <v>0</v>
      </c>
      <c r="I3744" s="9" t="str">
        <f aca="false">IF(ISBLANK(A3744),"",-B3744*C3744)</f>
        <v/>
      </c>
      <c r="J3744" s="9" t="str">
        <f aca="false">IF(ISBLANK(A3744),"",-SUM(I$3:I3744))</f>
        <v/>
      </c>
      <c r="K3744" s="9" t="str">
        <f aca="false">IF(ISBLANK(A3744),"",SUMPRODUCT(O3744:R3744,T3744:W3744)-J3744)</f>
        <v/>
      </c>
      <c r="L3744" s="5" t="str">
        <f aca="false">IF(ISBLANK(A3744),"",K3744/$M$1)</f>
        <v/>
      </c>
      <c r="M3744" s="5" t="str">
        <f aca="false">IF(ISBLANK(A3744),"",K3744/($M$1+SUM(K$3:K3743)))</f>
        <v/>
      </c>
      <c r="N3744" s="0" t="str">
        <f aca="false">IF(ISBLANK(A3744),"",IF(H3745=0,NETWORKDAYS($H$3,H3744,holiday!$B$2:$B$10),IF(DAY(H3744)&lt;DAY(H3745),NETWORKDAYS($H$3,H3744,holiday!$B$2:$B$10),0)))</f>
        <v/>
      </c>
      <c r="O3744" s="0" t="str">
        <f aca="false">IF(ISBLANK(A3744),"",SUMIF($A$3:$A3744,O$2,$B$3:$B3744))</f>
        <v/>
      </c>
      <c r="P3744" s="0" t="str">
        <f aca="false">IF(ISBLANK(A3744),"",SUMIF($A$3:$A3744,P$2,$B$3:$B3744))</f>
        <v/>
      </c>
      <c r="Q3744" s="0" t="str">
        <f aca="false">IF(ISBLANK(A3744),"",SUMIF($A$3:$A3744,Q$2,$B$3:$B3744))</f>
        <v/>
      </c>
      <c r="R3744" s="0" t="str">
        <f aca="false">IF(ISBLANK(A3744),"",SUMIF($A$3:$A3744,R$2,$B$3:$B3744))</f>
        <v/>
      </c>
      <c r="T3744" s="9" t="str">
        <f aca="false">IF(ISBLANK(A3744),"",IF($A3744=T$2,$C3744,T3743))</f>
        <v/>
      </c>
      <c r="U3744" s="9" t="str">
        <f aca="false">IF(ISBLANK(A3744),"",IF($A3744=U$2,$C3744,U3743))</f>
        <v/>
      </c>
      <c r="V3744" s="9" t="str">
        <f aca="false">IF(ISBLANK(A3744),"",IF($A3744=V$2,$C3744,V3743))</f>
        <v/>
      </c>
      <c r="W3744" s="9" t="str">
        <f aca="false">IF(ISBLANK(A3744),"",IF($A3744=W$2,$C3744,W3743))</f>
        <v/>
      </c>
    </row>
    <row r="3745" customFormat="false" ht="14.1" hidden="false" customHeight="false" outlineLevel="0" collapsed="false">
      <c r="H3745" s="8" t="n">
        <f aca="false">IF(ISBLANK(D3745),,LEFT(D3745,LEN(D3745)-6)*1)</f>
        <v>0</v>
      </c>
      <c r="I3745" s="9" t="str">
        <f aca="false">IF(ISBLANK(A3745),"",-B3745*C3745)</f>
        <v/>
      </c>
      <c r="J3745" s="9" t="str">
        <f aca="false">IF(ISBLANK(A3745),"",-SUM(I$3:I3745))</f>
        <v/>
      </c>
      <c r="K3745" s="9" t="str">
        <f aca="false">IF(ISBLANK(A3745),"",SUMPRODUCT(O3745:R3745,T3745:W3745)-J3745)</f>
        <v/>
      </c>
      <c r="L3745" s="5" t="str">
        <f aca="false">IF(ISBLANK(A3745),"",K3745/$M$1)</f>
        <v/>
      </c>
      <c r="M3745" s="5" t="str">
        <f aca="false">IF(ISBLANK(A3745),"",K3745/($M$1+SUM(K$3:K3744)))</f>
        <v/>
      </c>
      <c r="N3745" s="0" t="str">
        <f aca="false">IF(ISBLANK(A3745),"",IF(H3746=0,NETWORKDAYS($H$3,H3745,holiday!$B$2:$B$10),IF(DAY(H3745)&lt;DAY(H3746),NETWORKDAYS($H$3,H3745,holiday!$B$2:$B$10),0)))</f>
        <v/>
      </c>
      <c r="O3745" s="0" t="str">
        <f aca="false">IF(ISBLANK(A3745),"",SUMIF($A$3:$A3745,O$2,$B$3:$B3745))</f>
        <v/>
      </c>
      <c r="P3745" s="0" t="str">
        <f aca="false">IF(ISBLANK(A3745),"",SUMIF($A$3:$A3745,P$2,$B$3:$B3745))</f>
        <v/>
      </c>
      <c r="Q3745" s="0" t="str">
        <f aca="false">IF(ISBLANK(A3745),"",SUMIF($A$3:$A3745,Q$2,$B$3:$B3745))</f>
        <v/>
      </c>
      <c r="R3745" s="0" t="str">
        <f aca="false">IF(ISBLANK(A3745),"",SUMIF($A$3:$A3745,R$2,$B$3:$B3745))</f>
        <v/>
      </c>
      <c r="T3745" s="9" t="str">
        <f aca="false">IF(ISBLANK(A3745),"",IF($A3745=T$2,$C3745,T3744))</f>
        <v/>
      </c>
      <c r="U3745" s="9" t="str">
        <f aca="false">IF(ISBLANK(A3745),"",IF($A3745=U$2,$C3745,U3744))</f>
        <v/>
      </c>
      <c r="V3745" s="9" t="str">
        <f aca="false">IF(ISBLANK(A3745),"",IF($A3745=V$2,$C3745,V3744))</f>
        <v/>
      </c>
      <c r="W3745" s="9" t="str">
        <f aca="false">IF(ISBLANK(A3745),"",IF($A3745=W$2,$C3745,W3744))</f>
        <v/>
      </c>
    </row>
    <row r="3746" customFormat="false" ht="14.1" hidden="false" customHeight="false" outlineLevel="0" collapsed="false">
      <c r="H3746" s="8" t="n">
        <f aca="false">IF(ISBLANK(D3746),,LEFT(D3746,LEN(D3746)-6)*1)</f>
        <v>0</v>
      </c>
      <c r="I3746" s="9" t="str">
        <f aca="false">IF(ISBLANK(A3746),"",-B3746*C3746)</f>
        <v/>
      </c>
      <c r="J3746" s="9" t="str">
        <f aca="false">IF(ISBLANK(A3746),"",-SUM(I$3:I3746))</f>
        <v/>
      </c>
      <c r="K3746" s="9" t="str">
        <f aca="false">IF(ISBLANK(A3746),"",SUMPRODUCT(O3746:R3746,T3746:W3746)-J3746)</f>
        <v/>
      </c>
      <c r="L3746" s="5" t="str">
        <f aca="false">IF(ISBLANK(A3746),"",K3746/$M$1)</f>
        <v/>
      </c>
      <c r="M3746" s="5" t="str">
        <f aca="false">IF(ISBLANK(A3746),"",K3746/($M$1+SUM(K$3:K3745)))</f>
        <v/>
      </c>
      <c r="N3746" s="0" t="str">
        <f aca="false">IF(ISBLANK(A3746),"",IF(H3747=0,NETWORKDAYS($H$3,H3746,holiday!$B$2:$B$10),IF(DAY(H3746)&lt;DAY(H3747),NETWORKDAYS($H$3,H3746,holiday!$B$2:$B$10),0)))</f>
        <v/>
      </c>
      <c r="O3746" s="0" t="str">
        <f aca="false">IF(ISBLANK(A3746),"",SUMIF($A$3:$A3746,O$2,$B$3:$B3746))</f>
        <v/>
      </c>
      <c r="P3746" s="0" t="str">
        <f aca="false">IF(ISBLANK(A3746),"",SUMIF($A$3:$A3746,P$2,$B$3:$B3746))</f>
        <v/>
      </c>
      <c r="Q3746" s="0" t="str">
        <f aca="false">IF(ISBLANK(A3746),"",SUMIF($A$3:$A3746,Q$2,$B$3:$B3746))</f>
        <v/>
      </c>
      <c r="R3746" s="0" t="str">
        <f aca="false">IF(ISBLANK(A3746),"",SUMIF($A$3:$A3746,R$2,$B$3:$B3746))</f>
        <v/>
      </c>
      <c r="T3746" s="9" t="str">
        <f aca="false">IF(ISBLANK(A3746),"",IF($A3746=T$2,$C3746,T3745))</f>
        <v/>
      </c>
      <c r="U3746" s="9" t="str">
        <f aca="false">IF(ISBLANK(A3746),"",IF($A3746=U$2,$C3746,U3745))</f>
        <v/>
      </c>
      <c r="V3746" s="9" t="str">
        <f aca="false">IF(ISBLANK(A3746),"",IF($A3746=V$2,$C3746,V3745))</f>
        <v/>
      </c>
      <c r="W3746" s="9" t="str">
        <f aca="false">IF(ISBLANK(A3746),"",IF($A3746=W$2,$C3746,W3745))</f>
        <v/>
      </c>
    </row>
    <row r="3747" customFormat="false" ht="14.1" hidden="false" customHeight="false" outlineLevel="0" collapsed="false">
      <c r="H3747" s="8" t="n">
        <f aca="false">IF(ISBLANK(D3747),,LEFT(D3747,LEN(D3747)-6)*1)</f>
        <v>0</v>
      </c>
      <c r="I3747" s="9" t="str">
        <f aca="false">IF(ISBLANK(A3747),"",-B3747*C3747)</f>
        <v/>
      </c>
      <c r="J3747" s="9" t="str">
        <f aca="false">IF(ISBLANK(A3747),"",-SUM(I$3:I3747))</f>
        <v/>
      </c>
      <c r="K3747" s="9" t="str">
        <f aca="false">IF(ISBLANK(A3747),"",SUMPRODUCT(O3747:R3747,T3747:W3747)-J3747)</f>
        <v/>
      </c>
      <c r="L3747" s="5" t="str">
        <f aca="false">IF(ISBLANK(A3747),"",K3747/$M$1)</f>
        <v/>
      </c>
      <c r="M3747" s="5" t="str">
        <f aca="false">IF(ISBLANK(A3747),"",K3747/($M$1+SUM(K$3:K3746)))</f>
        <v/>
      </c>
      <c r="N3747" s="0" t="str">
        <f aca="false">IF(ISBLANK(A3747),"",IF(H3748=0,NETWORKDAYS($H$3,H3747,holiday!$B$2:$B$10),IF(DAY(H3747)&lt;DAY(H3748),NETWORKDAYS($H$3,H3747,holiday!$B$2:$B$10),0)))</f>
        <v/>
      </c>
      <c r="O3747" s="0" t="str">
        <f aca="false">IF(ISBLANK(A3747),"",SUMIF($A$3:$A3747,O$2,$B$3:$B3747))</f>
        <v/>
      </c>
      <c r="P3747" s="0" t="str">
        <f aca="false">IF(ISBLANK(A3747),"",SUMIF($A$3:$A3747,P$2,$B$3:$B3747))</f>
        <v/>
      </c>
      <c r="Q3747" s="0" t="str">
        <f aca="false">IF(ISBLANK(A3747),"",SUMIF($A$3:$A3747,Q$2,$B$3:$B3747))</f>
        <v/>
      </c>
      <c r="R3747" s="0" t="str">
        <f aca="false">IF(ISBLANK(A3747),"",SUMIF($A$3:$A3747,R$2,$B$3:$B3747))</f>
        <v/>
      </c>
      <c r="T3747" s="9" t="str">
        <f aca="false">IF(ISBLANK(A3747),"",IF($A3747=T$2,$C3747,T3746))</f>
        <v/>
      </c>
      <c r="U3747" s="9" t="str">
        <f aca="false">IF(ISBLANK(A3747),"",IF($A3747=U$2,$C3747,U3746))</f>
        <v/>
      </c>
      <c r="V3747" s="9" t="str">
        <f aca="false">IF(ISBLANK(A3747),"",IF($A3747=V$2,$C3747,V3746))</f>
        <v/>
      </c>
      <c r="W3747" s="9" t="str">
        <f aca="false">IF(ISBLANK(A3747),"",IF($A3747=W$2,$C3747,W3746))</f>
        <v/>
      </c>
    </row>
    <row r="3748" customFormat="false" ht="14.1" hidden="false" customHeight="false" outlineLevel="0" collapsed="false">
      <c r="H3748" s="8" t="n">
        <f aca="false">IF(ISBLANK(D3748),,LEFT(D3748,LEN(D3748)-6)*1)</f>
        <v>0</v>
      </c>
      <c r="I3748" s="9" t="str">
        <f aca="false">IF(ISBLANK(A3748),"",-B3748*C3748)</f>
        <v/>
      </c>
      <c r="J3748" s="9" t="str">
        <f aca="false">IF(ISBLANK(A3748),"",-SUM(I$3:I3748))</f>
        <v/>
      </c>
      <c r="K3748" s="9" t="str">
        <f aca="false">IF(ISBLANK(A3748),"",SUMPRODUCT(O3748:R3748,T3748:W3748)-J3748)</f>
        <v/>
      </c>
      <c r="L3748" s="5" t="str">
        <f aca="false">IF(ISBLANK(A3748),"",K3748/$M$1)</f>
        <v/>
      </c>
      <c r="M3748" s="5" t="str">
        <f aca="false">IF(ISBLANK(A3748),"",K3748/($M$1+SUM(K$3:K3747)))</f>
        <v/>
      </c>
      <c r="N3748" s="0" t="str">
        <f aca="false">IF(ISBLANK(A3748),"",IF(H3749=0,NETWORKDAYS($H$3,H3748,holiday!$B$2:$B$10),IF(DAY(H3748)&lt;DAY(H3749),NETWORKDAYS($H$3,H3748,holiday!$B$2:$B$10),0)))</f>
        <v/>
      </c>
      <c r="O3748" s="0" t="str">
        <f aca="false">IF(ISBLANK(A3748),"",SUMIF($A$3:$A3748,O$2,$B$3:$B3748))</f>
        <v/>
      </c>
      <c r="P3748" s="0" t="str">
        <f aca="false">IF(ISBLANK(A3748),"",SUMIF($A$3:$A3748,P$2,$B$3:$B3748))</f>
        <v/>
      </c>
      <c r="Q3748" s="0" t="str">
        <f aca="false">IF(ISBLANK(A3748),"",SUMIF($A$3:$A3748,Q$2,$B$3:$B3748))</f>
        <v/>
      </c>
      <c r="R3748" s="0" t="str">
        <f aca="false">IF(ISBLANK(A3748),"",SUMIF($A$3:$A3748,R$2,$B$3:$B3748))</f>
        <v/>
      </c>
      <c r="T3748" s="9" t="str">
        <f aca="false">IF(ISBLANK(A3748),"",IF($A3748=T$2,$C3748,T3747))</f>
        <v/>
      </c>
      <c r="U3748" s="9" t="str">
        <f aca="false">IF(ISBLANK(A3748),"",IF($A3748=U$2,$C3748,U3747))</f>
        <v/>
      </c>
      <c r="V3748" s="9" t="str">
        <f aca="false">IF(ISBLANK(A3748),"",IF($A3748=V$2,$C3748,V3747))</f>
        <v/>
      </c>
      <c r="W3748" s="9" t="str">
        <f aca="false">IF(ISBLANK(A3748),"",IF($A3748=W$2,$C3748,W3747))</f>
        <v/>
      </c>
    </row>
    <row r="3749" customFormat="false" ht="14.1" hidden="false" customHeight="false" outlineLevel="0" collapsed="false">
      <c r="H3749" s="8" t="n">
        <f aca="false">IF(ISBLANK(D3749),,LEFT(D3749,LEN(D3749)-6)*1)</f>
        <v>0</v>
      </c>
      <c r="I3749" s="9" t="str">
        <f aca="false">IF(ISBLANK(A3749),"",-B3749*C3749)</f>
        <v/>
      </c>
      <c r="J3749" s="9" t="str">
        <f aca="false">IF(ISBLANK(A3749),"",-SUM(I$3:I3749))</f>
        <v/>
      </c>
      <c r="K3749" s="9" t="str">
        <f aca="false">IF(ISBLANK(A3749),"",SUMPRODUCT(O3749:R3749,T3749:W3749)-J3749)</f>
        <v/>
      </c>
      <c r="L3749" s="5" t="str">
        <f aca="false">IF(ISBLANK(A3749),"",K3749/$M$1)</f>
        <v/>
      </c>
      <c r="M3749" s="5" t="str">
        <f aca="false">IF(ISBLANK(A3749),"",K3749/($M$1+SUM(K$3:K3748)))</f>
        <v/>
      </c>
      <c r="N3749" s="0" t="str">
        <f aca="false">IF(ISBLANK(A3749),"",IF(H3750=0,NETWORKDAYS($H$3,H3749,holiday!$B$2:$B$10),IF(DAY(H3749)&lt;DAY(H3750),NETWORKDAYS($H$3,H3749,holiday!$B$2:$B$10),0)))</f>
        <v/>
      </c>
      <c r="O3749" s="0" t="str">
        <f aca="false">IF(ISBLANK(A3749),"",SUMIF($A$3:$A3749,O$2,$B$3:$B3749))</f>
        <v/>
      </c>
      <c r="P3749" s="0" t="str">
        <f aca="false">IF(ISBLANK(A3749),"",SUMIF($A$3:$A3749,P$2,$B$3:$B3749))</f>
        <v/>
      </c>
      <c r="Q3749" s="0" t="str">
        <f aca="false">IF(ISBLANK(A3749),"",SUMIF($A$3:$A3749,Q$2,$B$3:$B3749))</f>
        <v/>
      </c>
      <c r="R3749" s="0" t="str">
        <f aca="false">IF(ISBLANK(A3749),"",SUMIF($A$3:$A3749,R$2,$B$3:$B3749))</f>
        <v/>
      </c>
      <c r="T3749" s="9" t="str">
        <f aca="false">IF(ISBLANK(A3749),"",IF($A3749=T$2,$C3749,T3748))</f>
        <v/>
      </c>
      <c r="U3749" s="9" t="str">
        <f aca="false">IF(ISBLANK(A3749),"",IF($A3749=U$2,$C3749,U3748))</f>
        <v/>
      </c>
      <c r="V3749" s="9" t="str">
        <f aca="false">IF(ISBLANK(A3749),"",IF($A3749=V$2,$C3749,V3748))</f>
        <v/>
      </c>
      <c r="W3749" s="9" t="str">
        <f aca="false">IF(ISBLANK(A3749),"",IF($A3749=W$2,$C3749,W3748))</f>
        <v/>
      </c>
    </row>
    <row r="3750" customFormat="false" ht="14.1" hidden="false" customHeight="false" outlineLevel="0" collapsed="false">
      <c r="H3750" s="8" t="n">
        <f aca="false">IF(ISBLANK(D3750),,LEFT(D3750,LEN(D3750)-6)*1)</f>
        <v>0</v>
      </c>
      <c r="I3750" s="9" t="str">
        <f aca="false">IF(ISBLANK(A3750),"",-B3750*C3750)</f>
        <v/>
      </c>
      <c r="J3750" s="9" t="str">
        <f aca="false">IF(ISBLANK(A3750),"",-SUM(I$3:I3750))</f>
        <v/>
      </c>
      <c r="K3750" s="9" t="str">
        <f aca="false">IF(ISBLANK(A3750),"",SUMPRODUCT(O3750:R3750,T3750:W3750)-J3750)</f>
        <v/>
      </c>
      <c r="L3750" s="5" t="str">
        <f aca="false">IF(ISBLANK(A3750),"",K3750/$M$1)</f>
        <v/>
      </c>
      <c r="M3750" s="5" t="str">
        <f aca="false">IF(ISBLANK(A3750),"",K3750/($M$1+SUM(K$3:K3749)))</f>
        <v/>
      </c>
      <c r="N3750" s="0" t="str">
        <f aca="false">IF(ISBLANK(A3750),"",IF(H3751=0,NETWORKDAYS($H$3,H3750,holiday!$B$2:$B$10),IF(DAY(H3750)&lt;DAY(H3751),NETWORKDAYS($H$3,H3750,holiday!$B$2:$B$10),0)))</f>
        <v/>
      </c>
      <c r="O3750" s="0" t="str">
        <f aca="false">IF(ISBLANK(A3750),"",SUMIF($A$3:$A3750,O$2,$B$3:$B3750))</f>
        <v/>
      </c>
      <c r="P3750" s="0" t="str">
        <f aca="false">IF(ISBLANK(A3750),"",SUMIF($A$3:$A3750,P$2,$B$3:$B3750))</f>
        <v/>
      </c>
      <c r="Q3750" s="0" t="str">
        <f aca="false">IF(ISBLANK(A3750),"",SUMIF($A$3:$A3750,Q$2,$B$3:$B3750))</f>
        <v/>
      </c>
      <c r="R3750" s="0" t="str">
        <f aca="false">IF(ISBLANK(A3750),"",SUMIF($A$3:$A3750,R$2,$B$3:$B3750))</f>
        <v/>
      </c>
      <c r="T3750" s="9" t="str">
        <f aca="false">IF(ISBLANK(A3750),"",IF($A3750=T$2,$C3750,T3749))</f>
        <v/>
      </c>
      <c r="U3750" s="9" t="str">
        <f aca="false">IF(ISBLANK(A3750),"",IF($A3750=U$2,$C3750,U3749))</f>
        <v/>
      </c>
      <c r="V3750" s="9" t="str">
        <f aca="false">IF(ISBLANK(A3750),"",IF($A3750=V$2,$C3750,V3749))</f>
        <v/>
      </c>
      <c r="W3750" s="9" t="str">
        <f aca="false">IF(ISBLANK(A3750),"",IF($A3750=W$2,$C3750,W3749))</f>
        <v/>
      </c>
    </row>
    <row r="3751" customFormat="false" ht="14.1" hidden="false" customHeight="false" outlineLevel="0" collapsed="false">
      <c r="H3751" s="8" t="n">
        <f aca="false">IF(ISBLANK(D3751),,LEFT(D3751,LEN(D3751)-6)*1)</f>
        <v>0</v>
      </c>
      <c r="I3751" s="9" t="str">
        <f aca="false">IF(ISBLANK(A3751),"",-B3751*C3751)</f>
        <v/>
      </c>
      <c r="J3751" s="9" t="str">
        <f aca="false">IF(ISBLANK(A3751),"",-SUM(I$3:I3751))</f>
        <v/>
      </c>
      <c r="K3751" s="9" t="str">
        <f aca="false">IF(ISBLANK(A3751),"",SUMPRODUCT(O3751:R3751,T3751:W3751)-J3751)</f>
        <v/>
      </c>
      <c r="L3751" s="5" t="str">
        <f aca="false">IF(ISBLANK(A3751),"",K3751/$M$1)</f>
        <v/>
      </c>
      <c r="M3751" s="5" t="str">
        <f aca="false">IF(ISBLANK(A3751),"",K3751/($M$1+SUM(K$3:K3750)))</f>
        <v/>
      </c>
      <c r="N3751" s="0" t="str">
        <f aca="false">IF(ISBLANK(A3751),"",IF(H3752=0,NETWORKDAYS($H$3,H3751,holiday!$B$2:$B$10),IF(DAY(H3751)&lt;DAY(H3752),NETWORKDAYS($H$3,H3751,holiday!$B$2:$B$10),0)))</f>
        <v/>
      </c>
      <c r="O3751" s="0" t="str">
        <f aca="false">IF(ISBLANK(A3751),"",SUMIF($A$3:$A3751,O$2,$B$3:$B3751))</f>
        <v/>
      </c>
      <c r="P3751" s="0" t="str">
        <f aca="false">IF(ISBLANK(A3751),"",SUMIF($A$3:$A3751,P$2,$B$3:$B3751))</f>
        <v/>
      </c>
      <c r="Q3751" s="0" t="str">
        <f aca="false">IF(ISBLANK(A3751),"",SUMIF($A$3:$A3751,Q$2,$B$3:$B3751))</f>
        <v/>
      </c>
      <c r="R3751" s="0" t="str">
        <f aca="false">IF(ISBLANK(A3751),"",SUMIF($A$3:$A3751,R$2,$B$3:$B3751))</f>
        <v/>
      </c>
      <c r="T3751" s="9" t="str">
        <f aca="false">IF(ISBLANK(A3751),"",IF($A3751=T$2,$C3751,T3750))</f>
        <v/>
      </c>
      <c r="U3751" s="9" t="str">
        <f aca="false">IF(ISBLANK(A3751),"",IF($A3751=U$2,$C3751,U3750))</f>
        <v/>
      </c>
      <c r="V3751" s="9" t="str">
        <f aca="false">IF(ISBLANK(A3751),"",IF($A3751=V$2,$C3751,V3750))</f>
        <v/>
      </c>
      <c r="W3751" s="9" t="str">
        <f aca="false">IF(ISBLANK(A3751),"",IF($A3751=W$2,$C3751,W3750))</f>
        <v/>
      </c>
    </row>
    <row r="3752" customFormat="false" ht="14.1" hidden="false" customHeight="false" outlineLevel="0" collapsed="false">
      <c r="H3752" s="8" t="n">
        <f aca="false">IF(ISBLANK(D3752),,LEFT(D3752,LEN(D3752)-6)*1)</f>
        <v>0</v>
      </c>
      <c r="I3752" s="9" t="str">
        <f aca="false">IF(ISBLANK(A3752),"",-B3752*C3752)</f>
        <v/>
      </c>
      <c r="J3752" s="9" t="str">
        <f aca="false">IF(ISBLANK(A3752),"",-SUM(I$3:I3752))</f>
        <v/>
      </c>
      <c r="K3752" s="9" t="str">
        <f aca="false">IF(ISBLANK(A3752),"",SUMPRODUCT(O3752:R3752,T3752:W3752)-J3752)</f>
        <v/>
      </c>
      <c r="L3752" s="5" t="str">
        <f aca="false">IF(ISBLANK(A3752),"",K3752/$M$1)</f>
        <v/>
      </c>
      <c r="M3752" s="5" t="str">
        <f aca="false">IF(ISBLANK(A3752),"",K3752/($M$1+SUM(K$3:K3751)))</f>
        <v/>
      </c>
      <c r="N3752" s="0" t="str">
        <f aca="false">IF(ISBLANK(A3752),"",IF(H3753=0,NETWORKDAYS($H$3,H3752,holiday!$B$2:$B$10),IF(DAY(H3752)&lt;DAY(H3753),NETWORKDAYS($H$3,H3752,holiday!$B$2:$B$10),0)))</f>
        <v/>
      </c>
      <c r="O3752" s="0" t="str">
        <f aca="false">IF(ISBLANK(A3752),"",SUMIF($A$3:$A3752,O$2,$B$3:$B3752))</f>
        <v/>
      </c>
      <c r="P3752" s="0" t="str">
        <f aca="false">IF(ISBLANK(A3752),"",SUMIF($A$3:$A3752,P$2,$B$3:$B3752))</f>
        <v/>
      </c>
      <c r="Q3752" s="0" t="str">
        <f aca="false">IF(ISBLANK(A3752),"",SUMIF($A$3:$A3752,Q$2,$B$3:$B3752))</f>
        <v/>
      </c>
      <c r="R3752" s="0" t="str">
        <f aca="false">IF(ISBLANK(A3752),"",SUMIF($A$3:$A3752,R$2,$B$3:$B3752))</f>
        <v/>
      </c>
      <c r="T3752" s="9" t="str">
        <f aca="false">IF(ISBLANK(A3752),"",IF($A3752=T$2,$C3752,T3751))</f>
        <v/>
      </c>
      <c r="U3752" s="9" t="str">
        <f aca="false">IF(ISBLANK(A3752),"",IF($A3752=U$2,$C3752,U3751))</f>
        <v/>
      </c>
      <c r="V3752" s="9" t="str">
        <f aca="false">IF(ISBLANK(A3752),"",IF($A3752=V$2,$C3752,V3751))</f>
        <v/>
      </c>
      <c r="W3752" s="9" t="str">
        <f aca="false">IF(ISBLANK(A3752),"",IF($A3752=W$2,$C3752,W3751))</f>
        <v/>
      </c>
    </row>
    <row r="3753" customFormat="false" ht="14.1" hidden="false" customHeight="false" outlineLevel="0" collapsed="false">
      <c r="H3753" s="8" t="n">
        <f aca="false">IF(ISBLANK(D3753),,LEFT(D3753,LEN(D3753)-6)*1)</f>
        <v>0</v>
      </c>
      <c r="I3753" s="9" t="str">
        <f aca="false">IF(ISBLANK(A3753),"",-B3753*C3753)</f>
        <v/>
      </c>
      <c r="J3753" s="9" t="str">
        <f aca="false">IF(ISBLANK(A3753),"",-SUM(I$3:I3753))</f>
        <v/>
      </c>
      <c r="K3753" s="9" t="str">
        <f aca="false">IF(ISBLANK(A3753),"",SUMPRODUCT(O3753:R3753,T3753:W3753)-J3753)</f>
        <v/>
      </c>
      <c r="L3753" s="5" t="str">
        <f aca="false">IF(ISBLANK(A3753),"",K3753/$M$1)</f>
        <v/>
      </c>
      <c r="M3753" s="5" t="str">
        <f aca="false">IF(ISBLANK(A3753),"",K3753/($M$1+SUM(K$3:K3752)))</f>
        <v/>
      </c>
      <c r="N3753" s="0" t="str">
        <f aca="false">IF(ISBLANK(A3753),"",IF(H3754=0,NETWORKDAYS($H$3,H3753,holiday!$B$2:$B$10),IF(DAY(H3753)&lt;DAY(H3754),NETWORKDAYS($H$3,H3753,holiday!$B$2:$B$10),0)))</f>
        <v/>
      </c>
      <c r="O3753" s="0" t="str">
        <f aca="false">IF(ISBLANK(A3753),"",SUMIF($A$3:$A3753,O$2,$B$3:$B3753))</f>
        <v/>
      </c>
      <c r="P3753" s="0" t="str">
        <f aca="false">IF(ISBLANK(A3753),"",SUMIF($A$3:$A3753,P$2,$B$3:$B3753))</f>
        <v/>
      </c>
      <c r="Q3753" s="0" t="str">
        <f aca="false">IF(ISBLANK(A3753),"",SUMIF($A$3:$A3753,Q$2,$B$3:$B3753))</f>
        <v/>
      </c>
      <c r="R3753" s="0" t="str">
        <f aca="false">IF(ISBLANK(A3753),"",SUMIF($A$3:$A3753,R$2,$B$3:$B3753))</f>
        <v/>
      </c>
      <c r="T3753" s="9" t="str">
        <f aca="false">IF(ISBLANK(A3753),"",IF($A3753=T$2,$C3753,T3752))</f>
        <v/>
      </c>
      <c r="U3753" s="9" t="str">
        <f aca="false">IF(ISBLANK(A3753),"",IF($A3753=U$2,$C3753,U3752))</f>
        <v/>
      </c>
      <c r="V3753" s="9" t="str">
        <f aca="false">IF(ISBLANK(A3753),"",IF($A3753=V$2,$C3753,V3752))</f>
        <v/>
      </c>
      <c r="W3753" s="9" t="str">
        <f aca="false">IF(ISBLANK(A3753),"",IF($A3753=W$2,$C3753,W3752))</f>
        <v/>
      </c>
    </row>
    <row r="3754" customFormat="false" ht="14.1" hidden="false" customHeight="false" outlineLevel="0" collapsed="false">
      <c r="H3754" s="8" t="n">
        <f aca="false">IF(ISBLANK(D3754),,LEFT(D3754,LEN(D3754)-6)*1)</f>
        <v>0</v>
      </c>
      <c r="I3754" s="9" t="str">
        <f aca="false">IF(ISBLANK(A3754),"",-B3754*C3754)</f>
        <v/>
      </c>
      <c r="J3754" s="9" t="str">
        <f aca="false">IF(ISBLANK(A3754),"",-SUM(I$3:I3754))</f>
        <v/>
      </c>
      <c r="K3754" s="9" t="str">
        <f aca="false">IF(ISBLANK(A3754),"",SUMPRODUCT(O3754:R3754,T3754:W3754)-J3754)</f>
        <v/>
      </c>
      <c r="L3754" s="5" t="str">
        <f aca="false">IF(ISBLANK(A3754),"",K3754/$M$1)</f>
        <v/>
      </c>
      <c r="M3754" s="5" t="str">
        <f aca="false">IF(ISBLANK(A3754),"",K3754/($M$1+SUM(K$3:K3753)))</f>
        <v/>
      </c>
      <c r="N3754" s="0" t="str">
        <f aca="false">IF(ISBLANK(A3754),"",IF(H3755=0,NETWORKDAYS($H$3,H3754,holiday!$B$2:$B$10),IF(DAY(H3754)&lt;DAY(H3755),NETWORKDAYS($H$3,H3754,holiday!$B$2:$B$10),0)))</f>
        <v/>
      </c>
      <c r="O3754" s="0" t="str">
        <f aca="false">IF(ISBLANK(A3754),"",SUMIF($A$3:$A3754,O$2,$B$3:$B3754))</f>
        <v/>
      </c>
      <c r="P3754" s="0" t="str">
        <f aca="false">IF(ISBLANK(A3754),"",SUMIF($A$3:$A3754,P$2,$B$3:$B3754))</f>
        <v/>
      </c>
      <c r="Q3754" s="0" t="str">
        <f aca="false">IF(ISBLANK(A3754),"",SUMIF($A$3:$A3754,Q$2,$B$3:$B3754))</f>
        <v/>
      </c>
      <c r="R3754" s="0" t="str">
        <f aca="false">IF(ISBLANK(A3754),"",SUMIF($A$3:$A3754,R$2,$B$3:$B3754))</f>
        <v/>
      </c>
      <c r="T3754" s="9" t="str">
        <f aca="false">IF(ISBLANK(A3754),"",IF($A3754=T$2,$C3754,T3753))</f>
        <v/>
      </c>
      <c r="U3754" s="9" t="str">
        <f aca="false">IF(ISBLANK(A3754),"",IF($A3754=U$2,$C3754,U3753))</f>
        <v/>
      </c>
      <c r="V3754" s="9" t="str">
        <f aca="false">IF(ISBLANK(A3754),"",IF($A3754=V$2,$C3754,V3753))</f>
        <v/>
      </c>
      <c r="W3754" s="9" t="str">
        <f aca="false">IF(ISBLANK(A3754),"",IF($A3754=W$2,$C3754,W3753))</f>
        <v/>
      </c>
    </row>
    <row r="3755" customFormat="false" ht="14.1" hidden="false" customHeight="false" outlineLevel="0" collapsed="false">
      <c r="H3755" s="8" t="n">
        <f aca="false">IF(ISBLANK(D3755),,LEFT(D3755,LEN(D3755)-6)*1)</f>
        <v>0</v>
      </c>
      <c r="I3755" s="9" t="str">
        <f aca="false">IF(ISBLANK(A3755),"",-B3755*C3755)</f>
        <v/>
      </c>
      <c r="J3755" s="9" t="str">
        <f aca="false">IF(ISBLANK(A3755),"",-SUM(I$3:I3755))</f>
        <v/>
      </c>
      <c r="K3755" s="9" t="str">
        <f aca="false">IF(ISBLANK(A3755),"",SUMPRODUCT(O3755:R3755,T3755:W3755)-J3755)</f>
        <v/>
      </c>
      <c r="L3755" s="5" t="str">
        <f aca="false">IF(ISBLANK(A3755),"",K3755/$M$1)</f>
        <v/>
      </c>
      <c r="M3755" s="5" t="str">
        <f aca="false">IF(ISBLANK(A3755),"",K3755/($M$1+SUM(K$3:K3754)))</f>
        <v/>
      </c>
      <c r="N3755" s="0" t="str">
        <f aca="false">IF(ISBLANK(A3755),"",IF(H3756=0,NETWORKDAYS($H$3,H3755,holiday!$B$2:$B$10),IF(DAY(H3755)&lt;DAY(H3756),NETWORKDAYS($H$3,H3755,holiday!$B$2:$B$10),0)))</f>
        <v/>
      </c>
      <c r="O3755" s="0" t="str">
        <f aca="false">IF(ISBLANK(A3755),"",SUMIF($A$3:$A3755,O$2,$B$3:$B3755))</f>
        <v/>
      </c>
      <c r="P3755" s="0" t="str">
        <f aca="false">IF(ISBLANK(A3755),"",SUMIF($A$3:$A3755,P$2,$B$3:$B3755))</f>
        <v/>
      </c>
      <c r="Q3755" s="0" t="str">
        <f aca="false">IF(ISBLANK(A3755),"",SUMIF($A$3:$A3755,Q$2,$B$3:$B3755))</f>
        <v/>
      </c>
      <c r="R3755" s="0" t="str">
        <f aca="false">IF(ISBLANK(A3755),"",SUMIF($A$3:$A3755,R$2,$B$3:$B3755))</f>
        <v/>
      </c>
      <c r="T3755" s="9" t="str">
        <f aca="false">IF(ISBLANK(A3755),"",IF($A3755=T$2,$C3755,T3754))</f>
        <v/>
      </c>
      <c r="U3755" s="9" t="str">
        <f aca="false">IF(ISBLANK(A3755),"",IF($A3755=U$2,$C3755,U3754))</f>
        <v/>
      </c>
      <c r="V3755" s="9" t="str">
        <f aca="false">IF(ISBLANK(A3755),"",IF($A3755=V$2,$C3755,V3754))</f>
        <v/>
      </c>
      <c r="W3755" s="9" t="str">
        <f aca="false">IF(ISBLANK(A3755),"",IF($A3755=W$2,$C3755,W3754))</f>
        <v/>
      </c>
    </row>
    <row r="3756" customFormat="false" ht="14.1" hidden="false" customHeight="false" outlineLevel="0" collapsed="false">
      <c r="H3756" s="8" t="n">
        <f aca="false">IF(ISBLANK(D3756),,LEFT(D3756,LEN(D3756)-6)*1)</f>
        <v>0</v>
      </c>
      <c r="I3756" s="9" t="str">
        <f aca="false">IF(ISBLANK(A3756),"",-B3756*C3756)</f>
        <v/>
      </c>
      <c r="J3756" s="9" t="str">
        <f aca="false">IF(ISBLANK(A3756),"",-SUM(I$3:I3756))</f>
        <v/>
      </c>
      <c r="K3756" s="9" t="str">
        <f aca="false">IF(ISBLANK(A3756),"",SUMPRODUCT(O3756:R3756,T3756:W3756)-J3756)</f>
        <v/>
      </c>
      <c r="L3756" s="5" t="str">
        <f aca="false">IF(ISBLANK(A3756),"",K3756/$M$1)</f>
        <v/>
      </c>
      <c r="M3756" s="5" t="str">
        <f aca="false">IF(ISBLANK(A3756),"",K3756/($M$1+SUM(K$3:K3755)))</f>
        <v/>
      </c>
      <c r="N3756" s="0" t="str">
        <f aca="false">IF(ISBLANK(A3756),"",IF(H3757=0,NETWORKDAYS($H$3,H3756,holiday!$B$2:$B$10),IF(DAY(H3756)&lt;DAY(H3757),NETWORKDAYS($H$3,H3756,holiday!$B$2:$B$10),0)))</f>
        <v/>
      </c>
      <c r="O3756" s="0" t="str">
        <f aca="false">IF(ISBLANK(A3756),"",SUMIF($A$3:$A3756,O$2,$B$3:$B3756))</f>
        <v/>
      </c>
      <c r="P3756" s="0" t="str">
        <f aca="false">IF(ISBLANK(A3756),"",SUMIF($A$3:$A3756,P$2,$B$3:$B3756))</f>
        <v/>
      </c>
      <c r="Q3756" s="0" t="str">
        <f aca="false">IF(ISBLANK(A3756),"",SUMIF($A$3:$A3756,Q$2,$B$3:$B3756))</f>
        <v/>
      </c>
      <c r="R3756" s="0" t="str">
        <f aca="false">IF(ISBLANK(A3756),"",SUMIF($A$3:$A3756,R$2,$B$3:$B3756))</f>
        <v/>
      </c>
      <c r="T3756" s="9" t="str">
        <f aca="false">IF(ISBLANK(A3756),"",IF($A3756=T$2,$C3756,T3755))</f>
        <v/>
      </c>
      <c r="U3756" s="9" t="str">
        <f aca="false">IF(ISBLANK(A3756),"",IF($A3756=U$2,$C3756,U3755))</f>
        <v/>
      </c>
      <c r="V3756" s="9" t="str">
        <f aca="false">IF(ISBLANK(A3756),"",IF($A3756=V$2,$C3756,V3755))</f>
        <v/>
      </c>
      <c r="W3756" s="9" t="str">
        <f aca="false">IF(ISBLANK(A3756),"",IF($A3756=W$2,$C3756,W3755))</f>
        <v/>
      </c>
    </row>
    <row r="3757" customFormat="false" ht="14.1" hidden="false" customHeight="false" outlineLevel="0" collapsed="false">
      <c r="H3757" s="8" t="n">
        <f aca="false">IF(ISBLANK(D3757),,LEFT(D3757,LEN(D3757)-6)*1)</f>
        <v>0</v>
      </c>
      <c r="I3757" s="9" t="str">
        <f aca="false">IF(ISBLANK(A3757),"",-B3757*C3757)</f>
        <v/>
      </c>
      <c r="J3757" s="9" t="str">
        <f aca="false">IF(ISBLANK(A3757),"",-SUM(I$3:I3757))</f>
        <v/>
      </c>
      <c r="K3757" s="9" t="str">
        <f aca="false">IF(ISBLANK(A3757),"",SUMPRODUCT(O3757:R3757,T3757:W3757)-J3757)</f>
        <v/>
      </c>
      <c r="L3757" s="5" t="str">
        <f aca="false">IF(ISBLANK(A3757),"",K3757/$M$1)</f>
        <v/>
      </c>
      <c r="M3757" s="5" t="str">
        <f aca="false">IF(ISBLANK(A3757),"",K3757/($M$1+SUM(K$3:K3756)))</f>
        <v/>
      </c>
      <c r="N3757" s="0" t="str">
        <f aca="false">IF(ISBLANK(A3757),"",IF(H3758=0,NETWORKDAYS($H$3,H3757,holiday!$B$2:$B$10),IF(DAY(H3757)&lt;DAY(H3758),NETWORKDAYS($H$3,H3757,holiday!$B$2:$B$10),0)))</f>
        <v/>
      </c>
      <c r="O3757" s="0" t="str">
        <f aca="false">IF(ISBLANK(A3757),"",SUMIF($A$3:$A3757,O$2,$B$3:$B3757))</f>
        <v/>
      </c>
      <c r="P3757" s="0" t="str">
        <f aca="false">IF(ISBLANK(A3757),"",SUMIF($A$3:$A3757,P$2,$B$3:$B3757))</f>
        <v/>
      </c>
      <c r="Q3757" s="0" t="str">
        <f aca="false">IF(ISBLANK(A3757),"",SUMIF($A$3:$A3757,Q$2,$B$3:$B3757))</f>
        <v/>
      </c>
      <c r="R3757" s="0" t="str">
        <f aca="false">IF(ISBLANK(A3757),"",SUMIF($A$3:$A3757,R$2,$B$3:$B3757))</f>
        <v/>
      </c>
      <c r="T3757" s="9" t="str">
        <f aca="false">IF(ISBLANK(A3757),"",IF($A3757=T$2,$C3757,T3756))</f>
        <v/>
      </c>
      <c r="U3757" s="9" t="str">
        <f aca="false">IF(ISBLANK(A3757),"",IF($A3757=U$2,$C3757,U3756))</f>
        <v/>
      </c>
      <c r="V3757" s="9" t="str">
        <f aca="false">IF(ISBLANK(A3757),"",IF($A3757=V$2,$C3757,V3756))</f>
        <v/>
      </c>
      <c r="W3757" s="9" t="str">
        <f aca="false">IF(ISBLANK(A3757),"",IF($A3757=W$2,$C3757,W3756))</f>
        <v/>
      </c>
    </row>
    <row r="3758" customFormat="false" ht="14.1" hidden="false" customHeight="false" outlineLevel="0" collapsed="false">
      <c r="H3758" s="8" t="n">
        <f aca="false">IF(ISBLANK(D3758),,LEFT(D3758,LEN(D3758)-6)*1)</f>
        <v>0</v>
      </c>
      <c r="I3758" s="9" t="str">
        <f aca="false">IF(ISBLANK(A3758),"",-B3758*C3758)</f>
        <v/>
      </c>
      <c r="J3758" s="9" t="str">
        <f aca="false">IF(ISBLANK(A3758),"",-SUM(I$3:I3758))</f>
        <v/>
      </c>
      <c r="K3758" s="9" t="str">
        <f aca="false">IF(ISBLANK(A3758),"",SUMPRODUCT(O3758:R3758,T3758:W3758)-J3758)</f>
        <v/>
      </c>
      <c r="L3758" s="5" t="str">
        <f aca="false">IF(ISBLANK(A3758),"",K3758/$M$1)</f>
        <v/>
      </c>
      <c r="M3758" s="5" t="str">
        <f aca="false">IF(ISBLANK(A3758),"",K3758/($M$1+SUM(K$3:K3757)))</f>
        <v/>
      </c>
      <c r="N3758" s="0" t="str">
        <f aca="false">IF(ISBLANK(A3758),"",IF(H3759=0,NETWORKDAYS($H$3,H3758,holiday!$B$2:$B$10),IF(DAY(H3758)&lt;DAY(H3759),NETWORKDAYS($H$3,H3758,holiday!$B$2:$B$10),0)))</f>
        <v/>
      </c>
      <c r="O3758" s="0" t="str">
        <f aca="false">IF(ISBLANK(A3758),"",SUMIF($A$3:$A3758,O$2,$B$3:$B3758))</f>
        <v/>
      </c>
      <c r="P3758" s="0" t="str">
        <f aca="false">IF(ISBLANK(A3758),"",SUMIF($A$3:$A3758,P$2,$B$3:$B3758))</f>
        <v/>
      </c>
      <c r="Q3758" s="0" t="str">
        <f aca="false">IF(ISBLANK(A3758),"",SUMIF($A$3:$A3758,Q$2,$B$3:$B3758))</f>
        <v/>
      </c>
      <c r="R3758" s="0" t="str">
        <f aca="false">IF(ISBLANK(A3758),"",SUMIF($A$3:$A3758,R$2,$B$3:$B3758))</f>
        <v/>
      </c>
      <c r="T3758" s="9" t="str">
        <f aca="false">IF(ISBLANK(A3758),"",IF($A3758=T$2,$C3758,T3757))</f>
        <v/>
      </c>
      <c r="U3758" s="9" t="str">
        <f aca="false">IF(ISBLANK(A3758),"",IF($A3758=U$2,$C3758,U3757))</f>
        <v/>
      </c>
      <c r="V3758" s="9" t="str">
        <f aca="false">IF(ISBLANK(A3758),"",IF($A3758=V$2,$C3758,V3757))</f>
        <v/>
      </c>
      <c r="W3758" s="9" t="str">
        <f aca="false">IF(ISBLANK(A3758),"",IF($A3758=W$2,$C3758,W3757))</f>
        <v/>
      </c>
    </row>
    <row r="3759" customFormat="false" ht="14.1" hidden="false" customHeight="false" outlineLevel="0" collapsed="false">
      <c r="H3759" s="8" t="n">
        <f aca="false">IF(ISBLANK(D3759),,LEFT(D3759,LEN(D3759)-6)*1)</f>
        <v>0</v>
      </c>
      <c r="I3759" s="9" t="str">
        <f aca="false">IF(ISBLANK(A3759),"",-B3759*C3759)</f>
        <v/>
      </c>
      <c r="J3759" s="9" t="str">
        <f aca="false">IF(ISBLANK(A3759),"",-SUM(I$3:I3759))</f>
        <v/>
      </c>
      <c r="K3759" s="9" t="str">
        <f aca="false">IF(ISBLANK(A3759),"",SUMPRODUCT(O3759:R3759,T3759:W3759)-J3759)</f>
        <v/>
      </c>
      <c r="L3759" s="5" t="str">
        <f aca="false">IF(ISBLANK(A3759),"",K3759/$M$1)</f>
        <v/>
      </c>
      <c r="M3759" s="5" t="str">
        <f aca="false">IF(ISBLANK(A3759),"",K3759/($M$1+SUM(K$3:K3758)))</f>
        <v/>
      </c>
      <c r="N3759" s="0" t="str">
        <f aca="false">IF(ISBLANK(A3759),"",IF(H3760=0,NETWORKDAYS($H$3,H3759,holiday!$B$2:$B$10),IF(DAY(H3759)&lt;DAY(H3760),NETWORKDAYS($H$3,H3759,holiday!$B$2:$B$10),0)))</f>
        <v/>
      </c>
      <c r="O3759" s="0" t="str">
        <f aca="false">IF(ISBLANK(A3759),"",SUMIF($A$3:$A3759,O$2,$B$3:$B3759))</f>
        <v/>
      </c>
      <c r="P3759" s="0" t="str">
        <f aca="false">IF(ISBLANK(A3759),"",SUMIF($A$3:$A3759,P$2,$B$3:$B3759))</f>
        <v/>
      </c>
      <c r="Q3759" s="0" t="str">
        <f aca="false">IF(ISBLANK(A3759),"",SUMIF($A$3:$A3759,Q$2,$B$3:$B3759))</f>
        <v/>
      </c>
      <c r="R3759" s="0" t="str">
        <f aca="false">IF(ISBLANK(A3759),"",SUMIF($A$3:$A3759,R$2,$B$3:$B3759))</f>
        <v/>
      </c>
      <c r="T3759" s="9" t="str">
        <f aca="false">IF(ISBLANK(A3759),"",IF($A3759=T$2,$C3759,T3758))</f>
        <v/>
      </c>
      <c r="U3759" s="9" t="str">
        <f aca="false">IF(ISBLANK(A3759),"",IF($A3759=U$2,$C3759,U3758))</f>
        <v/>
      </c>
      <c r="V3759" s="9" t="str">
        <f aca="false">IF(ISBLANK(A3759),"",IF($A3759=V$2,$C3759,V3758))</f>
        <v/>
      </c>
      <c r="W3759" s="9" t="str">
        <f aca="false">IF(ISBLANK(A3759),"",IF($A3759=W$2,$C3759,W3758))</f>
        <v/>
      </c>
    </row>
    <row r="3760" customFormat="false" ht="14.1" hidden="false" customHeight="false" outlineLevel="0" collapsed="false">
      <c r="H3760" s="8" t="n">
        <f aca="false">IF(ISBLANK(D3760),,LEFT(D3760,LEN(D3760)-6)*1)</f>
        <v>0</v>
      </c>
      <c r="I3760" s="9" t="str">
        <f aca="false">IF(ISBLANK(A3760),"",-B3760*C3760)</f>
        <v/>
      </c>
      <c r="J3760" s="9" t="str">
        <f aca="false">IF(ISBLANK(A3760),"",-SUM(I$3:I3760))</f>
        <v/>
      </c>
      <c r="K3760" s="9" t="str">
        <f aca="false">IF(ISBLANK(A3760),"",SUMPRODUCT(O3760:R3760,T3760:W3760)-J3760)</f>
        <v/>
      </c>
      <c r="L3760" s="5" t="str">
        <f aca="false">IF(ISBLANK(A3760),"",K3760/$M$1)</f>
        <v/>
      </c>
      <c r="M3760" s="5" t="str">
        <f aca="false">IF(ISBLANK(A3760),"",K3760/($M$1+SUM(K$3:K3759)))</f>
        <v/>
      </c>
      <c r="N3760" s="0" t="str">
        <f aca="false">IF(ISBLANK(A3760),"",IF(H3761=0,NETWORKDAYS($H$3,H3760,holiday!$B$2:$B$10),IF(DAY(H3760)&lt;DAY(H3761),NETWORKDAYS($H$3,H3760,holiday!$B$2:$B$10),0)))</f>
        <v/>
      </c>
      <c r="O3760" s="0" t="str">
        <f aca="false">IF(ISBLANK(A3760),"",SUMIF($A$3:$A3760,O$2,$B$3:$B3760))</f>
        <v/>
      </c>
      <c r="P3760" s="0" t="str">
        <f aca="false">IF(ISBLANK(A3760),"",SUMIF($A$3:$A3760,P$2,$B$3:$B3760))</f>
        <v/>
      </c>
      <c r="Q3760" s="0" t="str">
        <f aca="false">IF(ISBLANK(A3760),"",SUMIF($A$3:$A3760,Q$2,$B$3:$B3760))</f>
        <v/>
      </c>
      <c r="R3760" s="0" t="str">
        <f aca="false">IF(ISBLANK(A3760),"",SUMIF($A$3:$A3760,R$2,$B$3:$B3760))</f>
        <v/>
      </c>
      <c r="T3760" s="9" t="str">
        <f aca="false">IF(ISBLANK(A3760),"",IF($A3760=T$2,$C3760,T3759))</f>
        <v/>
      </c>
      <c r="U3760" s="9" t="str">
        <f aca="false">IF(ISBLANK(A3760),"",IF($A3760=U$2,$C3760,U3759))</f>
        <v/>
      </c>
      <c r="V3760" s="9" t="str">
        <f aca="false">IF(ISBLANK(A3760),"",IF($A3760=V$2,$C3760,V3759))</f>
        <v/>
      </c>
      <c r="W3760" s="9" t="str">
        <f aca="false">IF(ISBLANK(A3760),"",IF($A3760=W$2,$C3760,W3759))</f>
        <v/>
      </c>
    </row>
    <row r="3761" customFormat="false" ht="14.1" hidden="false" customHeight="false" outlineLevel="0" collapsed="false">
      <c r="H3761" s="8" t="n">
        <f aca="false">IF(ISBLANK(D3761),,LEFT(D3761,LEN(D3761)-6)*1)</f>
        <v>0</v>
      </c>
      <c r="I3761" s="9" t="str">
        <f aca="false">IF(ISBLANK(A3761),"",-B3761*C3761)</f>
        <v/>
      </c>
      <c r="J3761" s="9" t="str">
        <f aca="false">IF(ISBLANK(A3761),"",-SUM(I$3:I3761))</f>
        <v/>
      </c>
      <c r="K3761" s="9" t="str">
        <f aca="false">IF(ISBLANK(A3761),"",SUMPRODUCT(O3761:R3761,T3761:W3761)-J3761)</f>
        <v/>
      </c>
      <c r="L3761" s="5" t="str">
        <f aca="false">IF(ISBLANK(A3761),"",K3761/$M$1)</f>
        <v/>
      </c>
      <c r="M3761" s="5" t="str">
        <f aca="false">IF(ISBLANK(A3761),"",K3761/($M$1+SUM(K$3:K3760)))</f>
        <v/>
      </c>
      <c r="N3761" s="0" t="str">
        <f aca="false">IF(ISBLANK(A3761),"",IF(H3762=0,NETWORKDAYS($H$3,H3761,holiday!$B$2:$B$10),IF(DAY(H3761)&lt;DAY(H3762),NETWORKDAYS($H$3,H3761,holiday!$B$2:$B$10),0)))</f>
        <v/>
      </c>
      <c r="O3761" s="0" t="str">
        <f aca="false">IF(ISBLANK(A3761),"",SUMIF($A$3:$A3761,O$2,$B$3:$B3761))</f>
        <v/>
      </c>
      <c r="P3761" s="0" t="str">
        <f aca="false">IF(ISBLANK(A3761),"",SUMIF($A$3:$A3761,P$2,$B$3:$B3761))</f>
        <v/>
      </c>
      <c r="Q3761" s="0" t="str">
        <f aca="false">IF(ISBLANK(A3761),"",SUMIF($A$3:$A3761,Q$2,$B$3:$B3761))</f>
        <v/>
      </c>
      <c r="R3761" s="0" t="str">
        <f aca="false">IF(ISBLANK(A3761),"",SUMIF($A$3:$A3761,R$2,$B$3:$B3761))</f>
        <v/>
      </c>
      <c r="T3761" s="9" t="str">
        <f aca="false">IF(ISBLANK(A3761),"",IF($A3761=T$2,$C3761,T3760))</f>
        <v/>
      </c>
      <c r="U3761" s="9" t="str">
        <f aca="false">IF(ISBLANK(A3761),"",IF($A3761=U$2,$C3761,U3760))</f>
        <v/>
      </c>
      <c r="V3761" s="9" t="str">
        <f aca="false">IF(ISBLANK(A3761),"",IF($A3761=V$2,$C3761,V3760))</f>
        <v/>
      </c>
      <c r="W3761" s="9" t="str">
        <f aca="false">IF(ISBLANK(A3761),"",IF($A3761=W$2,$C3761,W3760))</f>
        <v/>
      </c>
    </row>
    <row r="3762" customFormat="false" ht="14.1" hidden="false" customHeight="false" outlineLevel="0" collapsed="false">
      <c r="H3762" s="8" t="n">
        <f aca="false">IF(ISBLANK(D3762),,LEFT(D3762,LEN(D3762)-6)*1)</f>
        <v>0</v>
      </c>
      <c r="I3762" s="9" t="str">
        <f aca="false">IF(ISBLANK(A3762),"",-B3762*C3762)</f>
        <v/>
      </c>
      <c r="J3762" s="9" t="str">
        <f aca="false">IF(ISBLANK(A3762),"",-SUM(I$3:I3762))</f>
        <v/>
      </c>
      <c r="K3762" s="9" t="str">
        <f aca="false">IF(ISBLANK(A3762),"",SUMPRODUCT(O3762:R3762,T3762:W3762)-J3762)</f>
        <v/>
      </c>
      <c r="L3762" s="5" t="str">
        <f aca="false">IF(ISBLANK(A3762),"",K3762/$M$1)</f>
        <v/>
      </c>
      <c r="M3762" s="5" t="str">
        <f aca="false">IF(ISBLANK(A3762),"",K3762/($M$1+SUM(K$3:K3761)))</f>
        <v/>
      </c>
      <c r="N3762" s="0" t="str">
        <f aca="false">IF(ISBLANK(A3762),"",IF(H3763=0,NETWORKDAYS($H$3,H3762,holiday!$B$2:$B$10),IF(DAY(H3762)&lt;DAY(H3763),NETWORKDAYS($H$3,H3762,holiday!$B$2:$B$10),0)))</f>
        <v/>
      </c>
      <c r="O3762" s="0" t="str">
        <f aca="false">IF(ISBLANK(A3762),"",SUMIF($A$3:$A3762,O$2,$B$3:$B3762))</f>
        <v/>
      </c>
      <c r="P3762" s="0" t="str">
        <f aca="false">IF(ISBLANK(A3762),"",SUMIF($A$3:$A3762,P$2,$B$3:$B3762))</f>
        <v/>
      </c>
      <c r="Q3762" s="0" t="str">
        <f aca="false">IF(ISBLANK(A3762),"",SUMIF($A$3:$A3762,Q$2,$B$3:$B3762))</f>
        <v/>
      </c>
      <c r="R3762" s="0" t="str">
        <f aca="false">IF(ISBLANK(A3762),"",SUMIF($A$3:$A3762,R$2,$B$3:$B3762))</f>
        <v/>
      </c>
      <c r="T3762" s="9" t="str">
        <f aca="false">IF(ISBLANK(A3762),"",IF($A3762=T$2,$C3762,T3761))</f>
        <v/>
      </c>
      <c r="U3762" s="9" t="str">
        <f aca="false">IF(ISBLANK(A3762),"",IF($A3762=U$2,$C3762,U3761))</f>
        <v/>
      </c>
      <c r="V3762" s="9" t="str">
        <f aca="false">IF(ISBLANK(A3762),"",IF($A3762=V$2,$C3762,V3761))</f>
        <v/>
      </c>
      <c r="W3762" s="9" t="str">
        <f aca="false">IF(ISBLANK(A3762),"",IF($A3762=W$2,$C3762,W3761))</f>
        <v/>
      </c>
    </row>
    <row r="3763" customFormat="false" ht="14.1" hidden="false" customHeight="false" outlineLevel="0" collapsed="false">
      <c r="H3763" s="8" t="n">
        <f aca="false">IF(ISBLANK(D3763),,LEFT(D3763,LEN(D3763)-6)*1)</f>
        <v>0</v>
      </c>
      <c r="I3763" s="9" t="str">
        <f aca="false">IF(ISBLANK(A3763),"",-B3763*C3763)</f>
        <v/>
      </c>
      <c r="J3763" s="9" t="str">
        <f aca="false">IF(ISBLANK(A3763),"",-SUM(I$3:I3763))</f>
        <v/>
      </c>
      <c r="K3763" s="9" t="str">
        <f aca="false">IF(ISBLANK(A3763),"",SUMPRODUCT(O3763:R3763,T3763:W3763)-J3763)</f>
        <v/>
      </c>
      <c r="L3763" s="5" t="str">
        <f aca="false">IF(ISBLANK(A3763),"",K3763/$M$1)</f>
        <v/>
      </c>
      <c r="M3763" s="5" t="str">
        <f aca="false">IF(ISBLANK(A3763),"",K3763/($M$1+SUM(K$3:K3762)))</f>
        <v/>
      </c>
      <c r="N3763" s="0" t="str">
        <f aca="false">IF(ISBLANK(A3763),"",IF(H3764=0,NETWORKDAYS($H$3,H3763,holiday!$B$2:$B$10),IF(DAY(H3763)&lt;DAY(H3764),NETWORKDAYS($H$3,H3763,holiday!$B$2:$B$10),0)))</f>
        <v/>
      </c>
      <c r="O3763" s="0" t="str">
        <f aca="false">IF(ISBLANK(A3763),"",SUMIF($A$3:$A3763,O$2,$B$3:$B3763))</f>
        <v/>
      </c>
      <c r="P3763" s="0" t="str">
        <f aca="false">IF(ISBLANK(A3763),"",SUMIF($A$3:$A3763,P$2,$B$3:$B3763))</f>
        <v/>
      </c>
      <c r="Q3763" s="0" t="str">
        <f aca="false">IF(ISBLANK(A3763),"",SUMIF($A$3:$A3763,Q$2,$B$3:$B3763))</f>
        <v/>
      </c>
      <c r="R3763" s="0" t="str">
        <f aca="false">IF(ISBLANK(A3763),"",SUMIF($A$3:$A3763,R$2,$B$3:$B3763))</f>
        <v/>
      </c>
      <c r="T3763" s="9" t="str">
        <f aca="false">IF(ISBLANK(A3763),"",IF($A3763=T$2,$C3763,T3762))</f>
        <v/>
      </c>
      <c r="U3763" s="9" t="str">
        <f aca="false">IF(ISBLANK(A3763),"",IF($A3763=U$2,$C3763,U3762))</f>
        <v/>
      </c>
      <c r="V3763" s="9" t="str">
        <f aca="false">IF(ISBLANK(A3763),"",IF($A3763=V$2,$C3763,V3762))</f>
        <v/>
      </c>
      <c r="W3763" s="9" t="str">
        <f aca="false">IF(ISBLANK(A3763),"",IF($A3763=W$2,$C3763,W3762))</f>
        <v/>
      </c>
    </row>
    <row r="3764" customFormat="false" ht="14.1" hidden="false" customHeight="false" outlineLevel="0" collapsed="false">
      <c r="H3764" s="8" t="n">
        <f aca="false">IF(ISBLANK(D3764),,LEFT(D3764,LEN(D3764)-6)*1)</f>
        <v>0</v>
      </c>
      <c r="I3764" s="9" t="str">
        <f aca="false">IF(ISBLANK(A3764),"",-B3764*C3764)</f>
        <v/>
      </c>
      <c r="J3764" s="9" t="str">
        <f aca="false">IF(ISBLANK(A3764),"",-SUM(I$3:I3764))</f>
        <v/>
      </c>
      <c r="K3764" s="9" t="str">
        <f aca="false">IF(ISBLANK(A3764),"",SUMPRODUCT(O3764:R3764,T3764:W3764)-J3764)</f>
        <v/>
      </c>
      <c r="L3764" s="5" t="str">
        <f aca="false">IF(ISBLANK(A3764),"",K3764/$M$1)</f>
        <v/>
      </c>
      <c r="M3764" s="5" t="str">
        <f aca="false">IF(ISBLANK(A3764),"",K3764/($M$1+SUM(K$3:K3763)))</f>
        <v/>
      </c>
      <c r="N3764" s="0" t="str">
        <f aca="false">IF(ISBLANK(A3764),"",IF(H3765=0,NETWORKDAYS($H$3,H3764,holiday!$B$2:$B$10),IF(DAY(H3764)&lt;DAY(H3765),NETWORKDAYS($H$3,H3764,holiday!$B$2:$B$10),0)))</f>
        <v/>
      </c>
      <c r="O3764" s="0" t="str">
        <f aca="false">IF(ISBLANK(A3764),"",SUMIF($A$3:$A3764,O$2,$B$3:$B3764))</f>
        <v/>
      </c>
      <c r="P3764" s="0" t="str">
        <f aca="false">IF(ISBLANK(A3764),"",SUMIF($A$3:$A3764,P$2,$B$3:$B3764))</f>
        <v/>
      </c>
      <c r="Q3764" s="0" t="str">
        <f aca="false">IF(ISBLANK(A3764),"",SUMIF($A$3:$A3764,Q$2,$B$3:$B3764))</f>
        <v/>
      </c>
      <c r="R3764" s="0" t="str">
        <f aca="false">IF(ISBLANK(A3764),"",SUMIF($A$3:$A3764,R$2,$B$3:$B3764))</f>
        <v/>
      </c>
      <c r="T3764" s="9" t="str">
        <f aca="false">IF(ISBLANK(A3764),"",IF($A3764=T$2,$C3764,T3763))</f>
        <v/>
      </c>
      <c r="U3764" s="9" t="str">
        <f aca="false">IF(ISBLANK(A3764),"",IF($A3764=U$2,$C3764,U3763))</f>
        <v/>
      </c>
      <c r="V3764" s="9" t="str">
        <f aca="false">IF(ISBLANK(A3764),"",IF($A3764=V$2,$C3764,V3763))</f>
        <v/>
      </c>
      <c r="W3764" s="9" t="str">
        <f aca="false">IF(ISBLANK(A3764),"",IF($A3764=W$2,$C3764,W3763))</f>
        <v/>
      </c>
    </row>
    <row r="3765" customFormat="false" ht="14.1" hidden="false" customHeight="false" outlineLevel="0" collapsed="false">
      <c r="H3765" s="8" t="n">
        <f aca="false">IF(ISBLANK(D3765),,LEFT(D3765,LEN(D3765)-6)*1)</f>
        <v>0</v>
      </c>
      <c r="I3765" s="9" t="str">
        <f aca="false">IF(ISBLANK(A3765),"",-B3765*C3765)</f>
        <v/>
      </c>
      <c r="J3765" s="9" t="str">
        <f aca="false">IF(ISBLANK(A3765),"",-SUM(I$3:I3765))</f>
        <v/>
      </c>
      <c r="K3765" s="9" t="str">
        <f aca="false">IF(ISBLANK(A3765),"",SUMPRODUCT(O3765:R3765,T3765:W3765)-J3765)</f>
        <v/>
      </c>
      <c r="L3765" s="5" t="str">
        <f aca="false">IF(ISBLANK(A3765),"",K3765/$M$1)</f>
        <v/>
      </c>
      <c r="M3765" s="5" t="str">
        <f aca="false">IF(ISBLANK(A3765),"",K3765/($M$1+SUM(K$3:K3764)))</f>
        <v/>
      </c>
      <c r="N3765" s="0" t="str">
        <f aca="false">IF(ISBLANK(A3765),"",IF(H3766=0,NETWORKDAYS($H$3,H3765,holiday!$B$2:$B$10),IF(DAY(H3765)&lt;DAY(H3766),NETWORKDAYS($H$3,H3765,holiday!$B$2:$B$10),0)))</f>
        <v/>
      </c>
      <c r="O3765" s="0" t="str">
        <f aca="false">IF(ISBLANK(A3765),"",SUMIF($A$3:$A3765,O$2,$B$3:$B3765))</f>
        <v/>
      </c>
      <c r="P3765" s="0" t="str">
        <f aca="false">IF(ISBLANK(A3765),"",SUMIF($A$3:$A3765,P$2,$B$3:$B3765))</f>
        <v/>
      </c>
      <c r="Q3765" s="0" t="str">
        <f aca="false">IF(ISBLANK(A3765),"",SUMIF($A$3:$A3765,Q$2,$B$3:$B3765))</f>
        <v/>
      </c>
      <c r="R3765" s="0" t="str">
        <f aca="false">IF(ISBLANK(A3765),"",SUMIF($A$3:$A3765,R$2,$B$3:$B3765))</f>
        <v/>
      </c>
      <c r="T3765" s="9" t="str">
        <f aca="false">IF(ISBLANK(A3765),"",IF($A3765=T$2,$C3765,T3764))</f>
        <v/>
      </c>
      <c r="U3765" s="9" t="str">
        <f aca="false">IF(ISBLANK(A3765),"",IF($A3765=U$2,$C3765,U3764))</f>
        <v/>
      </c>
      <c r="V3765" s="9" t="str">
        <f aca="false">IF(ISBLANK(A3765),"",IF($A3765=V$2,$C3765,V3764))</f>
        <v/>
      </c>
      <c r="W3765" s="9" t="str">
        <f aca="false">IF(ISBLANK(A3765),"",IF($A3765=W$2,$C3765,W3764))</f>
        <v/>
      </c>
    </row>
    <row r="3766" customFormat="false" ht="14.1" hidden="false" customHeight="false" outlineLevel="0" collapsed="false">
      <c r="H3766" s="8" t="n">
        <f aca="false">IF(ISBLANK(D3766),,LEFT(D3766,LEN(D3766)-6)*1)</f>
        <v>0</v>
      </c>
      <c r="I3766" s="9" t="str">
        <f aca="false">IF(ISBLANK(A3766),"",-B3766*C3766)</f>
        <v/>
      </c>
      <c r="J3766" s="9" t="str">
        <f aca="false">IF(ISBLANK(A3766),"",-SUM(I$3:I3766))</f>
        <v/>
      </c>
      <c r="K3766" s="9" t="str">
        <f aca="false">IF(ISBLANK(A3766),"",SUMPRODUCT(O3766:R3766,T3766:W3766)-J3766)</f>
        <v/>
      </c>
      <c r="L3766" s="5" t="str">
        <f aca="false">IF(ISBLANK(A3766),"",K3766/$M$1)</f>
        <v/>
      </c>
      <c r="M3766" s="5" t="str">
        <f aca="false">IF(ISBLANK(A3766),"",K3766/($M$1+SUM(K$3:K3765)))</f>
        <v/>
      </c>
      <c r="N3766" s="0" t="str">
        <f aca="false">IF(ISBLANK(A3766),"",IF(H3767=0,NETWORKDAYS($H$3,H3766,holiday!$B$2:$B$10),IF(DAY(H3766)&lt;DAY(H3767),NETWORKDAYS($H$3,H3766,holiday!$B$2:$B$10),0)))</f>
        <v/>
      </c>
      <c r="O3766" s="0" t="str">
        <f aca="false">IF(ISBLANK(A3766),"",SUMIF($A$3:$A3766,O$2,$B$3:$B3766))</f>
        <v/>
      </c>
      <c r="P3766" s="0" t="str">
        <f aca="false">IF(ISBLANK(A3766),"",SUMIF($A$3:$A3766,P$2,$B$3:$B3766))</f>
        <v/>
      </c>
      <c r="Q3766" s="0" t="str">
        <f aca="false">IF(ISBLANK(A3766),"",SUMIF($A$3:$A3766,Q$2,$B$3:$B3766))</f>
        <v/>
      </c>
      <c r="R3766" s="0" t="str">
        <f aca="false">IF(ISBLANK(A3766),"",SUMIF($A$3:$A3766,R$2,$B$3:$B3766))</f>
        <v/>
      </c>
      <c r="T3766" s="9" t="str">
        <f aca="false">IF(ISBLANK(A3766),"",IF($A3766=T$2,$C3766,T3765))</f>
        <v/>
      </c>
      <c r="U3766" s="9" t="str">
        <f aca="false">IF(ISBLANK(A3766),"",IF($A3766=U$2,$C3766,U3765))</f>
        <v/>
      </c>
      <c r="V3766" s="9" t="str">
        <f aca="false">IF(ISBLANK(A3766),"",IF($A3766=V$2,$C3766,V3765))</f>
        <v/>
      </c>
      <c r="W3766" s="9" t="str">
        <f aca="false">IF(ISBLANK(A3766),"",IF($A3766=W$2,$C3766,W3765))</f>
        <v/>
      </c>
    </row>
    <row r="3767" customFormat="false" ht="14.1" hidden="false" customHeight="false" outlineLevel="0" collapsed="false">
      <c r="H3767" s="8" t="n">
        <f aca="false">IF(ISBLANK(D3767),,LEFT(D3767,LEN(D3767)-6)*1)</f>
        <v>0</v>
      </c>
      <c r="I3767" s="9" t="str">
        <f aca="false">IF(ISBLANK(A3767),"",-B3767*C3767)</f>
        <v/>
      </c>
      <c r="J3767" s="9" t="str">
        <f aca="false">IF(ISBLANK(A3767),"",-SUM(I$3:I3767))</f>
        <v/>
      </c>
      <c r="K3767" s="9" t="str">
        <f aca="false">IF(ISBLANK(A3767),"",SUMPRODUCT(O3767:R3767,T3767:W3767)-J3767)</f>
        <v/>
      </c>
      <c r="L3767" s="5" t="str">
        <f aca="false">IF(ISBLANK(A3767),"",K3767/$M$1)</f>
        <v/>
      </c>
      <c r="M3767" s="5" t="str">
        <f aca="false">IF(ISBLANK(A3767),"",K3767/($M$1+SUM(K$3:K3766)))</f>
        <v/>
      </c>
      <c r="N3767" s="0" t="str">
        <f aca="false">IF(ISBLANK(A3767),"",IF(H3768=0,NETWORKDAYS($H$3,H3767,holiday!$B$2:$B$10),IF(DAY(H3767)&lt;DAY(H3768),NETWORKDAYS($H$3,H3767,holiday!$B$2:$B$10),0)))</f>
        <v/>
      </c>
      <c r="O3767" s="0" t="str">
        <f aca="false">IF(ISBLANK(A3767),"",SUMIF($A$3:$A3767,O$2,$B$3:$B3767))</f>
        <v/>
      </c>
      <c r="P3767" s="0" t="str">
        <f aca="false">IF(ISBLANK(A3767),"",SUMIF($A$3:$A3767,P$2,$B$3:$B3767))</f>
        <v/>
      </c>
      <c r="Q3767" s="0" t="str">
        <f aca="false">IF(ISBLANK(A3767),"",SUMIF($A$3:$A3767,Q$2,$B$3:$B3767))</f>
        <v/>
      </c>
      <c r="R3767" s="0" t="str">
        <f aca="false">IF(ISBLANK(A3767),"",SUMIF($A$3:$A3767,R$2,$B$3:$B3767))</f>
        <v/>
      </c>
      <c r="T3767" s="9" t="str">
        <f aca="false">IF(ISBLANK(A3767),"",IF($A3767=T$2,$C3767,T3766))</f>
        <v/>
      </c>
      <c r="U3767" s="9" t="str">
        <f aca="false">IF(ISBLANK(A3767),"",IF($A3767=U$2,$C3767,U3766))</f>
        <v/>
      </c>
      <c r="V3767" s="9" t="str">
        <f aca="false">IF(ISBLANK(A3767),"",IF($A3767=V$2,$C3767,V3766))</f>
        <v/>
      </c>
      <c r="W3767" s="9" t="str">
        <f aca="false">IF(ISBLANK(A3767),"",IF($A3767=W$2,$C3767,W3766))</f>
        <v/>
      </c>
    </row>
    <row r="3768" customFormat="false" ht="14.1" hidden="false" customHeight="false" outlineLevel="0" collapsed="false">
      <c r="H3768" s="8" t="n">
        <f aca="false">IF(ISBLANK(D3768),,LEFT(D3768,LEN(D3768)-6)*1)</f>
        <v>0</v>
      </c>
      <c r="I3768" s="9" t="str">
        <f aca="false">IF(ISBLANK(A3768),"",-B3768*C3768)</f>
        <v/>
      </c>
      <c r="J3768" s="9" t="str">
        <f aca="false">IF(ISBLANK(A3768),"",-SUM(I$3:I3768))</f>
        <v/>
      </c>
      <c r="K3768" s="9" t="str">
        <f aca="false">IF(ISBLANK(A3768),"",SUMPRODUCT(O3768:R3768,T3768:W3768)-J3768)</f>
        <v/>
      </c>
      <c r="L3768" s="5" t="str">
        <f aca="false">IF(ISBLANK(A3768),"",K3768/$M$1)</f>
        <v/>
      </c>
      <c r="M3768" s="5" t="str">
        <f aca="false">IF(ISBLANK(A3768),"",K3768/($M$1+SUM(K$3:K3767)))</f>
        <v/>
      </c>
      <c r="N3768" s="0" t="str">
        <f aca="false">IF(ISBLANK(A3768),"",IF(H3769=0,NETWORKDAYS($H$3,H3768,holiday!$B$2:$B$10),IF(DAY(H3768)&lt;DAY(H3769),NETWORKDAYS($H$3,H3768,holiday!$B$2:$B$10),0)))</f>
        <v/>
      </c>
      <c r="O3768" s="0" t="str">
        <f aca="false">IF(ISBLANK(A3768),"",SUMIF($A$3:$A3768,O$2,$B$3:$B3768))</f>
        <v/>
      </c>
      <c r="P3768" s="0" t="str">
        <f aca="false">IF(ISBLANK(A3768),"",SUMIF($A$3:$A3768,P$2,$B$3:$B3768))</f>
        <v/>
      </c>
      <c r="Q3768" s="0" t="str">
        <f aca="false">IF(ISBLANK(A3768),"",SUMIF($A$3:$A3768,Q$2,$B$3:$B3768))</f>
        <v/>
      </c>
      <c r="R3768" s="0" t="str">
        <f aca="false">IF(ISBLANK(A3768),"",SUMIF($A$3:$A3768,R$2,$B$3:$B3768))</f>
        <v/>
      </c>
      <c r="T3768" s="9" t="str">
        <f aca="false">IF(ISBLANK(A3768),"",IF($A3768=T$2,$C3768,T3767))</f>
        <v/>
      </c>
      <c r="U3768" s="9" t="str">
        <f aca="false">IF(ISBLANK(A3768),"",IF($A3768=U$2,$C3768,U3767))</f>
        <v/>
      </c>
      <c r="V3768" s="9" t="str">
        <f aca="false">IF(ISBLANK(A3768),"",IF($A3768=V$2,$C3768,V3767))</f>
        <v/>
      </c>
      <c r="W3768" s="9" t="str">
        <f aca="false">IF(ISBLANK(A3768),"",IF($A3768=W$2,$C3768,W3767))</f>
        <v/>
      </c>
    </row>
    <row r="3769" customFormat="false" ht="14.1" hidden="false" customHeight="false" outlineLevel="0" collapsed="false">
      <c r="H3769" s="8" t="n">
        <f aca="false">IF(ISBLANK(D3769),,LEFT(D3769,LEN(D3769)-6)*1)</f>
        <v>0</v>
      </c>
      <c r="I3769" s="9" t="str">
        <f aca="false">IF(ISBLANK(A3769),"",-B3769*C3769)</f>
        <v/>
      </c>
      <c r="J3769" s="9" t="str">
        <f aca="false">IF(ISBLANK(A3769),"",-SUM(I$3:I3769))</f>
        <v/>
      </c>
      <c r="K3769" s="9" t="str">
        <f aca="false">IF(ISBLANK(A3769),"",SUMPRODUCT(O3769:R3769,T3769:W3769)-J3769)</f>
        <v/>
      </c>
      <c r="L3769" s="5" t="str">
        <f aca="false">IF(ISBLANK(A3769),"",K3769/$M$1)</f>
        <v/>
      </c>
      <c r="M3769" s="5" t="str">
        <f aca="false">IF(ISBLANK(A3769),"",K3769/($M$1+SUM(K$3:K3768)))</f>
        <v/>
      </c>
      <c r="N3769" s="0" t="str">
        <f aca="false">IF(ISBLANK(A3769),"",IF(H3770=0,NETWORKDAYS($H$3,H3769,holiday!$B$2:$B$10),IF(DAY(H3769)&lt;DAY(H3770),NETWORKDAYS($H$3,H3769,holiday!$B$2:$B$10),0)))</f>
        <v/>
      </c>
      <c r="O3769" s="0" t="str">
        <f aca="false">IF(ISBLANK(A3769),"",SUMIF($A$3:$A3769,O$2,$B$3:$B3769))</f>
        <v/>
      </c>
      <c r="P3769" s="0" t="str">
        <f aca="false">IF(ISBLANK(A3769),"",SUMIF($A$3:$A3769,P$2,$B$3:$B3769))</f>
        <v/>
      </c>
      <c r="Q3769" s="0" t="str">
        <f aca="false">IF(ISBLANK(A3769),"",SUMIF($A$3:$A3769,Q$2,$B$3:$B3769))</f>
        <v/>
      </c>
      <c r="R3769" s="0" t="str">
        <f aca="false">IF(ISBLANK(A3769),"",SUMIF($A$3:$A3769,R$2,$B$3:$B3769))</f>
        <v/>
      </c>
      <c r="T3769" s="9" t="str">
        <f aca="false">IF(ISBLANK(A3769),"",IF($A3769=T$2,$C3769,T3768))</f>
        <v/>
      </c>
      <c r="U3769" s="9" t="str">
        <f aca="false">IF(ISBLANK(A3769),"",IF($A3769=U$2,$C3769,U3768))</f>
        <v/>
      </c>
      <c r="V3769" s="9" t="str">
        <f aca="false">IF(ISBLANK(A3769),"",IF($A3769=V$2,$C3769,V3768))</f>
        <v/>
      </c>
      <c r="W3769" s="9" t="str">
        <f aca="false">IF(ISBLANK(A3769),"",IF($A3769=W$2,$C3769,W3768))</f>
        <v/>
      </c>
    </row>
    <row r="3770" customFormat="false" ht="14.1" hidden="false" customHeight="false" outlineLevel="0" collapsed="false">
      <c r="H3770" s="8" t="n">
        <f aca="false">IF(ISBLANK(D3770),,LEFT(D3770,LEN(D3770)-6)*1)</f>
        <v>0</v>
      </c>
      <c r="I3770" s="9" t="str">
        <f aca="false">IF(ISBLANK(A3770),"",-B3770*C3770)</f>
        <v/>
      </c>
      <c r="J3770" s="9" t="str">
        <f aca="false">IF(ISBLANK(A3770),"",-SUM(I$3:I3770))</f>
        <v/>
      </c>
      <c r="K3770" s="9" t="str">
        <f aca="false">IF(ISBLANK(A3770),"",SUMPRODUCT(O3770:R3770,T3770:W3770)-J3770)</f>
        <v/>
      </c>
      <c r="L3770" s="5" t="str">
        <f aca="false">IF(ISBLANK(A3770),"",K3770/$M$1)</f>
        <v/>
      </c>
      <c r="M3770" s="5" t="str">
        <f aca="false">IF(ISBLANK(A3770),"",K3770/($M$1+SUM(K$3:K3769)))</f>
        <v/>
      </c>
      <c r="N3770" s="0" t="str">
        <f aca="false">IF(ISBLANK(A3770),"",IF(H3771=0,NETWORKDAYS($H$3,H3770,holiday!$B$2:$B$10),IF(DAY(H3770)&lt;DAY(H3771),NETWORKDAYS($H$3,H3770,holiday!$B$2:$B$10),0)))</f>
        <v/>
      </c>
      <c r="O3770" s="0" t="str">
        <f aca="false">IF(ISBLANK(A3770),"",SUMIF($A$3:$A3770,O$2,$B$3:$B3770))</f>
        <v/>
      </c>
      <c r="P3770" s="0" t="str">
        <f aca="false">IF(ISBLANK(A3770),"",SUMIF($A$3:$A3770,P$2,$B$3:$B3770))</f>
        <v/>
      </c>
      <c r="Q3770" s="0" t="str">
        <f aca="false">IF(ISBLANK(A3770),"",SUMIF($A$3:$A3770,Q$2,$B$3:$B3770))</f>
        <v/>
      </c>
      <c r="R3770" s="0" t="str">
        <f aca="false">IF(ISBLANK(A3770),"",SUMIF($A$3:$A3770,R$2,$B$3:$B3770))</f>
        <v/>
      </c>
      <c r="T3770" s="9" t="str">
        <f aca="false">IF(ISBLANK(A3770),"",IF($A3770=T$2,$C3770,T3769))</f>
        <v/>
      </c>
      <c r="U3770" s="9" t="str">
        <f aca="false">IF(ISBLANK(A3770),"",IF($A3770=U$2,$C3770,U3769))</f>
        <v/>
      </c>
      <c r="V3770" s="9" t="str">
        <f aca="false">IF(ISBLANK(A3770),"",IF($A3770=V$2,$C3770,V3769))</f>
        <v/>
      </c>
      <c r="W3770" s="9" t="str">
        <f aca="false">IF(ISBLANK(A3770),"",IF($A3770=W$2,$C3770,W3769))</f>
        <v/>
      </c>
    </row>
    <row r="3771" customFormat="false" ht="14.1" hidden="false" customHeight="false" outlineLevel="0" collapsed="false">
      <c r="H3771" s="8" t="n">
        <f aca="false">IF(ISBLANK(D3771),,LEFT(D3771,LEN(D3771)-6)*1)</f>
        <v>0</v>
      </c>
      <c r="I3771" s="9" t="str">
        <f aca="false">IF(ISBLANK(A3771),"",-B3771*C3771)</f>
        <v/>
      </c>
      <c r="J3771" s="9" t="str">
        <f aca="false">IF(ISBLANK(A3771),"",-SUM(I$3:I3771))</f>
        <v/>
      </c>
      <c r="K3771" s="9" t="str">
        <f aca="false">IF(ISBLANK(A3771),"",SUMPRODUCT(O3771:R3771,T3771:W3771)-J3771)</f>
        <v/>
      </c>
      <c r="L3771" s="5" t="str">
        <f aca="false">IF(ISBLANK(A3771),"",K3771/$M$1)</f>
        <v/>
      </c>
      <c r="M3771" s="5" t="str">
        <f aca="false">IF(ISBLANK(A3771),"",K3771/($M$1+SUM(K$3:K3770)))</f>
        <v/>
      </c>
      <c r="N3771" s="0" t="str">
        <f aca="false">IF(ISBLANK(A3771),"",IF(H3772=0,NETWORKDAYS($H$3,H3771,holiday!$B$2:$B$10),IF(DAY(H3771)&lt;DAY(H3772),NETWORKDAYS($H$3,H3771,holiday!$B$2:$B$10),0)))</f>
        <v/>
      </c>
      <c r="O3771" s="0" t="str">
        <f aca="false">IF(ISBLANK(A3771),"",SUMIF($A$3:$A3771,O$2,$B$3:$B3771))</f>
        <v/>
      </c>
      <c r="P3771" s="0" t="str">
        <f aca="false">IF(ISBLANK(A3771),"",SUMIF($A$3:$A3771,P$2,$B$3:$B3771))</f>
        <v/>
      </c>
      <c r="Q3771" s="0" t="str">
        <f aca="false">IF(ISBLANK(A3771),"",SUMIF($A$3:$A3771,Q$2,$B$3:$B3771))</f>
        <v/>
      </c>
      <c r="R3771" s="0" t="str">
        <f aca="false">IF(ISBLANK(A3771),"",SUMIF($A$3:$A3771,R$2,$B$3:$B3771))</f>
        <v/>
      </c>
      <c r="T3771" s="9" t="str">
        <f aca="false">IF(ISBLANK(A3771),"",IF($A3771=T$2,$C3771,T3770))</f>
        <v/>
      </c>
      <c r="U3771" s="9" t="str">
        <f aca="false">IF(ISBLANK(A3771),"",IF($A3771=U$2,$C3771,U3770))</f>
        <v/>
      </c>
      <c r="V3771" s="9" t="str">
        <f aca="false">IF(ISBLANK(A3771),"",IF($A3771=V$2,$C3771,V3770))</f>
        <v/>
      </c>
      <c r="W3771" s="9" t="str">
        <f aca="false">IF(ISBLANK(A3771),"",IF($A3771=W$2,$C3771,W3770))</f>
        <v/>
      </c>
    </row>
    <row r="3772" customFormat="false" ht="14.1" hidden="false" customHeight="false" outlineLevel="0" collapsed="false">
      <c r="H3772" s="8" t="n">
        <f aca="false">IF(ISBLANK(D3772),,LEFT(D3772,LEN(D3772)-6)*1)</f>
        <v>0</v>
      </c>
      <c r="I3772" s="9" t="str">
        <f aca="false">IF(ISBLANK(A3772),"",-B3772*C3772)</f>
        <v/>
      </c>
      <c r="J3772" s="9" t="str">
        <f aca="false">IF(ISBLANK(A3772),"",-SUM(I$3:I3772))</f>
        <v/>
      </c>
      <c r="K3772" s="9" t="str">
        <f aca="false">IF(ISBLANK(A3772),"",SUMPRODUCT(O3772:R3772,T3772:W3772)-J3772)</f>
        <v/>
      </c>
      <c r="L3772" s="5" t="str">
        <f aca="false">IF(ISBLANK(A3772),"",K3772/$M$1)</f>
        <v/>
      </c>
      <c r="M3772" s="5" t="str">
        <f aca="false">IF(ISBLANK(A3772),"",K3772/($M$1+SUM(K$3:K3771)))</f>
        <v/>
      </c>
      <c r="N3772" s="0" t="str">
        <f aca="false">IF(ISBLANK(A3772),"",IF(H3773=0,NETWORKDAYS($H$3,H3772,holiday!$B$2:$B$10),IF(DAY(H3772)&lt;DAY(H3773),NETWORKDAYS($H$3,H3772,holiday!$B$2:$B$10),0)))</f>
        <v/>
      </c>
      <c r="O3772" s="0" t="str">
        <f aca="false">IF(ISBLANK(A3772),"",SUMIF($A$3:$A3772,O$2,$B$3:$B3772))</f>
        <v/>
      </c>
      <c r="P3772" s="0" t="str">
        <f aca="false">IF(ISBLANK(A3772),"",SUMIF($A$3:$A3772,P$2,$B$3:$B3772))</f>
        <v/>
      </c>
      <c r="Q3772" s="0" t="str">
        <f aca="false">IF(ISBLANK(A3772),"",SUMIF($A$3:$A3772,Q$2,$B$3:$B3772))</f>
        <v/>
      </c>
      <c r="R3772" s="0" t="str">
        <f aca="false">IF(ISBLANK(A3772),"",SUMIF($A$3:$A3772,R$2,$B$3:$B3772))</f>
        <v/>
      </c>
      <c r="T3772" s="9" t="str">
        <f aca="false">IF(ISBLANK(A3772),"",IF($A3772=T$2,$C3772,T3771))</f>
        <v/>
      </c>
      <c r="U3772" s="9" t="str">
        <f aca="false">IF(ISBLANK(A3772),"",IF($A3772=U$2,$C3772,U3771))</f>
        <v/>
      </c>
      <c r="V3772" s="9" t="str">
        <f aca="false">IF(ISBLANK(A3772),"",IF($A3772=V$2,$C3772,V3771))</f>
        <v/>
      </c>
      <c r="W3772" s="9" t="str">
        <f aca="false">IF(ISBLANK(A3772),"",IF($A3772=W$2,$C3772,W3771))</f>
        <v/>
      </c>
    </row>
    <row r="3773" customFormat="false" ht="14.1" hidden="false" customHeight="false" outlineLevel="0" collapsed="false">
      <c r="H3773" s="8" t="n">
        <f aca="false">IF(ISBLANK(D3773),,LEFT(D3773,LEN(D3773)-6)*1)</f>
        <v>0</v>
      </c>
      <c r="I3773" s="9" t="str">
        <f aca="false">IF(ISBLANK(A3773),"",-B3773*C3773)</f>
        <v/>
      </c>
      <c r="J3773" s="9" t="str">
        <f aca="false">IF(ISBLANK(A3773),"",-SUM(I$3:I3773))</f>
        <v/>
      </c>
      <c r="K3773" s="9" t="str">
        <f aca="false">IF(ISBLANK(A3773),"",SUMPRODUCT(O3773:R3773,T3773:W3773)-J3773)</f>
        <v/>
      </c>
      <c r="L3773" s="5" t="str">
        <f aca="false">IF(ISBLANK(A3773),"",K3773/$M$1)</f>
        <v/>
      </c>
      <c r="M3773" s="5" t="str">
        <f aca="false">IF(ISBLANK(A3773),"",K3773/($M$1+SUM(K$3:K3772)))</f>
        <v/>
      </c>
      <c r="N3773" s="0" t="str">
        <f aca="false">IF(ISBLANK(A3773),"",IF(H3774=0,NETWORKDAYS($H$3,H3773,holiday!$B$2:$B$10),IF(DAY(H3773)&lt;DAY(H3774),NETWORKDAYS($H$3,H3773,holiday!$B$2:$B$10),0)))</f>
        <v/>
      </c>
      <c r="O3773" s="0" t="str">
        <f aca="false">IF(ISBLANK(A3773),"",SUMIF($A$3:$A3773,O$2,$B$3:$B3773))</f>
        <v/>
      </c>
      <c r="P3773" s="0" t="str">
        <f aca="false">IF(ISBLANK(A3773),"",SUMIF($A$3:$A3773,P$2,$B$3:$B3773))</f>
        <v/>
      </c>
      <c r="Q3773" s="0" t="str">
        <f aca="false">IF(ISBLANK(A3773),"",SUMIF($A$3:$A3773,Q$2,$B$3:$B3773))</f>
        <v/>
      </c>
      <c r="R3773" s="0" t="str">
        <f aca="false">IF(ISBLANK(A3773),"",SUMIF($A$3:$A3773,R$2,$B$3:$B3773))</f>
        <v/>
      </c>
      <c r="T3773" s="9" t="str">
        <f aca="false">IF(ISBLANK(A3773),"",IF($A3773=T$2,$C3773,T3772))</f>
        <v/>
      </c>
      <c r="U3773" s="9" t="str">
        <f aca="false">IF(ISBLANK(A3773),"",IF($A3773=U$2,$C3773,U3772))</f>
        <v/>
      </c>
      <c r="V3773" s="9" t="str">
        <f aca="false">IF(ISBLANK(A3773),"",IF($A3773=V$2,$C3773,V3772))</f>
        <v/>
      </c>
      <c r="W3773" s="9" t="str">
        <f aca="false">IF(ISBLANK(A3773),"",IF($A3773=W$2,$C3773,W3772))</f>
        <v/>
      </c>
    </row>
    <row r="3774" customFormat="false" ht="14.1" hidden="false" customHeight="false" outlineLevel="0" collapsed="false">
      <c r="H3774" s="8" t="n">
        <f aca="false">IF(ISBLANK(D3774),,LEFT(D3774,LEN(D3774)-6)*1)</f>
        <v>0</v>
      </c>
      <c r="I3774" s="9" t="str">
        <f aca="false">IF(ISBLANK(A3774),"",-B3774*C3774)</f>
        <v/>
      </c>
      <c r="J3774" s="9" t="str">
        <f aca="false">IF(ISBLANK(A3774),"",-SUM(I$3:I3774))</f>
        <v/>
      </c>
      <c r="K3774" s="9" t="str">
        <f aca="false">IF(ISBLANK(A3774),"",SUMPRODUCT(O3774:R3774,T3774:W3774)-J3774)</f>
        <v/>
      </c>
      <c r="L3774" s="5" t="str">
        <f aca="false">IF(ISBLANK(A3774),"",K3774/$M$1)</f>
        <v/>
      </c>
      <c r="M3774" s="5" t="str">
        <f aca="false">IF(ISBLANK(A3774),"",K3774/($M$1+SUM(K$3:K3773)))</f>
        <v/>
      </c>
      <c r="N3774" s="0" t="str">
        <f aca="false">IF(ISBLANK(A3774),"",IF(H3775=0,NETWORKDAYS($H$3,H3774,holiday!$B$2:$B$10),IF(DAY(H3774)&lt;DAY(H3775),NETWORKDAYS($H$3,H3774,holiday!$B$2:$B$10),0)))</f>
        <v/>
      </c>
      <c r="O3774" s="0" t="str">
        <f aca="false">IF(ISBLANK(A3774),"",SUMIF($A$3:$A3774,O$2,$B$3:$B3774))</f>
        <v/>
      </c>
      <c r="P3774" s="0" t="str">
        <f aca="false">IF(ISBLANK(A3774),"",SUMIF($A$3:$A3774,P$2,$B$3:$B3774))</f>
        <v/>
      </c>
      <c r="Q3774" s="0" t="str">
        <f aca="false">IF(ISBLANK(A3774),"",SUMIF($A$3:$A3774,Q$2,$B$3:$B3774))</f>
        <v/>
      </c>
      <c r="R3774" s="0" t="str">
        <f aca="false">IF(ISBLANK(A3774),"",SUMIF($A$3:$A3774,R$2,$B$3:$B3774))</f>
        <v/>
      </c>
      <c r="T3774" s="9" t="str">
        <f aca="false">IF(ISBLANK(A3774),"",IF($A3774=T$2,$C3774,T3773))</f>
        <v/>
      </c>
      <c r="U3774" s="9" t="str">
        <f aca="false">IF(ISBLANK(A3774),"",IF($A3774=U$2,$C3774,U3773))</f>
        <v/>
      </c>
      <c r="V3774" s="9" t="str">
        <f aca="false">IF(ISBLANK(A3774),"",IF($A3774=V$2,$C3774,V3773))</f>
        <v/>
      </c>
      <c r="W3774" s="9" t="str">
        <f aca="false">IF(ISBLANK(A3774),"",IF($A3774=W$2,$C3774,W3773))</f>
        <v/>
      </c>
    </row>
    <row r="3775" customFormat="false" ht="14.1" hidden="false" customHeight="false" outlineLevel="0" collapsed="false">
      <c r="H3775" s="8" t="n">
        <f aca="false">IF(ISBLANK(D3775),,LEFT(D3775,LEN(D3775)-6)*1)</f>
        <v>0</v>
      </c>
      <c r="I3775" s="9" t="str">
        <f aca="false">IF(ISBLANK(A3775),"",-B3775*C3775)</f>
        <v/>
      </c>
      <c r="J3775" s="9" t="str">
        <f aca="false">IF(ISBLANK(A3775),"",-SUM(I$3:I3775))</f>
        <v/>
      </c>
      <c r="K3775" s="9" t="str">
        <f aca="false">IF(ISBLANK(A3775),"",SUMPRODUCT(O3775:R3775,T3775:W3775)-J3775)</f>
        <v/>
      </c>
      <c r="L3775" s="5" t="str">
        <f aca="false">IF(ISBLANK(A3775),"",K3775/$M$1)</f>
        <v/>
      </c>
      <c r="M3775" s="5" t="str">
        <f aca="false">IF(ISBLANK(A3775),"",K3775/($M$1+SUM(K$3:K3774)))</f>
        <v/>
      </c>
      <c r="N3775" s="0" t="str">
        <f aca="false">IF(ISBLANK(A3775),"",IF(H3776=0,NETWORKDAYS($H$3,H3775,holiday!$B$2:$B$10),IF(DAY(H3775)&lt;DAY(H3776),NETWORKDAYS($H$3,H3775,holiday!$B$2:$B$10),0)))</f>
        <v/>
      </c>
      <c r="O3775" s="0" t="str">
        <f aca="false">IF(ISBLANK(A3775),"",SUMIF($A$3:$A3775,O$2,$B$3:$B3775))</f>
        <v/>
      </c>
      <c r="P3775" s="0" t="str">
        <f aca="false">IF(ISBLANK(A3775),"",SUMIF($A$3:$A3775,P$2,$B$3:$B3775))</f>
        <v/>
      </c>
      <c r="Q3775" s="0" t="str">
        <f aca="false">IF(ISBLANK(A3775),"",SUMIF($A$3:$A3775,Q$2,$B$3:$B3775))</f>
        <v/>
      </c>
      <c r="R3775" s="0" t="str">
        <f aca="false">IF(ISBLANK(A3775),"",SUMIF($A$3:$A3775,R$2,$B$3:$B3775))</f>
        <v/>
      </c>
      <c r="T3775" s="9" t="str">
        <f aca="false">IF(ISBLANK(A3775),"",IF($A3775=T$2,$C3775,T3774))</f>
        <v/>
      </c>
      <c r="U3775" s="9" t="str">
        <f aca="false">IF(ISBLANK(A3775),"",IF($A3775=U$2,$C3775,U3774))</f>
        <v/>
      </c>
      <c r="V3775" s="9" t="str">
        <f aca="false">IF(ISBLANK(A3775),"",IF($A3775=V$2,$C3775,V3774))</f>
        <v/>
      </c>
      <c r="W3775" s="9" t="str">
        <f aca="false">IF(ISBLANK(A3775),"",IF($A3775=W$2,$C3775,W3774))</f>
        <v/>
      </c>
    </row>
    <row r="3776" customFormat="false" ht="14.1" hidden="false" customHeight="false" outlineLevel="0" collapsed="false">
      <c r="H3776" s="8" t="n">
        <f aca="false">IF(ISBLANK(D3776),,LEFT(D3776,LEN(D3776)-6)*1)</f>
        <v>0</v>
      </c>
      <c r="I3776" s="9" t="str">
        <f aca="false">IF(ISBLANK(A3776),"",-B3776*C3776)</f>
        <v/>
      </c>
      <c r="J3776" s="9" t="str">
        <f aca="false">IF(ISBLANK(A3776),"",-SUM(I$3:I3776))</f>
        <v/>
      </c>
      <c r="K3776" s="9" t="str">
        <f aca="false">IF(ISBLANK(A3776),"",SUMPRODUCT(O3776:R3776,T3776:W3776)-J3776)</f>
        <v/>
      </c>
      <c r="L3776" s="5" t="str">
        <f aca="false">IF(ISBLANK(A3776),"",K3776/$M$1)</f>
        <v/>
      </c>
      <c r="M3776" s="5" t="str">
        <f aca="false">IF(ISBLANK(A3776),"",K3776/($M$1+SUM(K$3:K3775)))</f>
        <v/>
      </c>
      <c r="N3776" s="0" t="str">
        <f aca="false">IF(ISBLANK(A3776),"",IF(H3777=0,NETWORKDAYS($H$3,H3776,holiday!$B$2:$B$10),IF(DAY(H3776)&lt;DAY(H3777),NETWORKDAYS($H$3,H3776,holiday!$B$2:$B$10),0)))</f>
        <v/>
      </c>
      <c r="O3776" s="0" t="str">
        <f aca="false">IF(ISBLANK(A3776),"",SUMIF($A$3:$A3776,O$2,$B$3:$B3776))</f>
        <v/>
      </c>
      <c r="P3776" s="0" t="str">
        <f aca="false">IF(ISBLANK(A3776),"",SUMIF($A$3:$A3776,P$2,$B$3:$B3776))</f>
        <v/>
      </c>
      <c r="Q3776" s="0" t="str">
        <f aca="false">IF(ISBLANK(A3776),"",SUMIF($A$3:$A3776,Q$2,$B$3:$B3776))</f>
        <v/>
      </c>
      <c r="R3776" s="0" t="str">
        <f aca="false">IF(ISBLANK(A3776),"",SUMIF($A$3:$A3776,R$2,$B$3:$B3776))</f>
        <v/>
      </c>
      <c r="T3776" s="9" t="str">
        <f aca="false">IF(ISBLANK(A3776),"",IF($A3776=T$2,$C3776,T3775))</f>
        <v/>
      </c>
      <c r="U3776" s="9" t="str">
        <f aca="false">IF(ISBLANK(A3776),"",IF($A3776=U$2,$C3776,U3775))</f>
        <v/>
      </c>
      <c r="V3776" s="9" t="str">
        <f aca="false">IF(ISBLANK(A3776),"",IF($A3776=V$2,$C3776,V3775))</f>
        <v/>
      </c>
      <c r="W3776" s="9" t="str">
        <f aca="false">IF(ISBLANK(A3776),"",IF($A3776=W$2,$C3776,W3775))</f>
        <v/>
      </c>
    </row>
    <row r="3777" customFormat="false" ht="14.1" hidden="false" customHeight="false" outlineLevel="0" collapsed="false">
      <c r="H3777" s="8" t="n">
        <f aca="false">IF(ISBLANK(D3777),,LEFT(D3777,LEN(D3777)-6)*1)</f>
        <v>0</v>
      </c>
      <c r="I3777" s="9" t="str">
        <f aca="false">IF(ISBLANK(A3777),"",-B3777*C3777)</f>
        <v/>
      </c>
      <c r="J3777" s="9" t="str">
        <f aca="false">IF(ISBLANK(A3777),"",-SUM(I$3:I3777))</f>
        <v/>
      </c>
      <c r="K3777" s="9" t="str">
        <f aca="false">IF(ISBLANK(A3777),"",SUMPRODUCT(O3777:R3777,T3777:W3777)-J3777)</f>
        <v/>
      </c>
      <c r="L3777" s="5" t="str">
        <f aca="false">IF(ISBLANK(A3777),"",K3777/$M$1)</f>
        <v/>
      </c>
      <c r="M3777" s="5" t="str">
        <f aca="false">IF(ISBLANK(A3777),"",K3777/($M$1+SUM(K$3:K3776)))</f>
        <v/>
      </c>
      <c r="N3777" s="0" t="str">
        <f aca="false">IF(ISBLANK(A3777),"",IF(H3778=0,NETWORKDAYS($H$3,H3777,holiday!$B$2:$B$10),IF(DAY(H3777)&lt;DAY(H3778),NETWORKDAYS($H$3,H3777,holiday!$B$2:$B$10),0)))</f>
        <v/>
      </c>
      <c r="O3777" s="0" t="str">
        <f aca="false">IF(ISBLANK(A3777),"",SUMIF($A$3:$A3777,O$2,$B$3:$B3777))</f>
        <v/>
      </c>
      <c r="P3777" s="0" t="str">
        <f aca="false">IF(ISBLANK(A3777),"",SUMIF($A$3:$A3777,P$2,$B$3:$B3777))</f>
        <v/>
      </c>
      <c r="Q3777" s="0" t="str">
        <f aca="false">IF(ISBLANK(A3777),"",SUMIF($A$3:$A3777,Q$2,$B$3:$B3777))</f>
        <v/>
      </c>
      <c r="R3777" s="0" t="str">
        <f aca="false">IF(ISBLANK(A3777),"",SUMIF($A$3:$A3777,R$2,$B$3:$B3777))</f>
        <v/>
      </c>
      <c r="T3777" s="9" t="str">
        <f aca="false">IF(ISBLANK(A3777),"",IF($A3777=T$2,$C3777,T3776))</f>
        <v/>
      </c>
      <c r="U3777" s="9" t="str">
        <f aca="false">IF(ISBLANK(A3777),"",IF($A3777=U$2,$C3777,U3776))</f>
        <v/>
      </c>
      <c r="V3777" s="9" t="str">
        <f aca="false">IF(ISBLANK(A3777),"",IF($A3777=V$2,$C3777,V3776))</f>
        <v/>
      </c>
      <c r="W3777" s="9" t="str">
        <f aca="false">IF(ISBLANK(A3777),"",IF($A3777=W$2,$C3777,W3776))</f>
        <v/>
      </c>
    </row>
    <row r="3778" customFormat="false" ht="14.1" hidden="false" customHeight="false" outlineLevel="0" collapsed="false">
      <c r="H3778" s="8" t="n">
        <f aca="false">IF(ISBLANK(D3778),,LEFT(D3778,LEN(D3778)-6)*1)</f>
        <v>0</v>
      </c>
      <c r="I3778" s="9" t="str">
        <f aca="false">IF(ISBLANK(A3778),"",-B3778*C3778)</f>
        <v/>
      </c>
      <c r="J3778" s="9" t="str">
        <f aca="false">IF(ISBLANK(A3778),"",-SUM(I$3:I3778))</f>
        <v/>
      </c>
      <c r="K3778" s="9" t="str">
        <f aca="false">IF(ISBLANK(A3778),"",SUMPRODUCT(O3778:R3778,T3778:W3778)-J3778)</f>
        <v/>
      </c>
      <c r="L3778" s="5" t="str">
        <f aca="false">IF(ISBLANK(A3778),"",K3778/$M$1)</f>
        <v/>
      </c>
      <c r="M3778" s="5" t="str">
        <f aca="false">IF(ISBLANK(A3778),"",K3778/($M$1+SUM(K$3:K3777)))</f>
        <v/>
      </c>
      <c r="N3778" s="0" t="str">
        <f aca="false">IF(ISBLANK(A3778),"",IF(H3779=0,NETWORKDAYS($H$3,H3778,holiday!$B$2:$B$10),IF(DAY(H3778)&lt;DAY(H3779),NETWORKDAYS($H$3,H3778,holiday!$B$2:$B$10),0)))</f>
        <v/>
      </c>
      <c r="O3778" s="0" t="str">
        <f aca="false">IF(ISBLANK(A3778),"",SUMIF($A$3:$A3778,O$2,$B$3:$B3778))</f>
        <v/>
      </c>
      <c r="P3778" s="0" t="str">
        <f aca="false">IF(ISBLANK(A3778),"",SUMIF($A$3:$A3778,P$2,$B$3:$B3778))</f>
        <v/>
      </c>
      <c r="Q3778" s="0" t="str">
        <f aca="false">IF(ISBLANK(A3778),"",SUMIF($A$3:$A3778,Q$2,$B$3:$B3778))</f>
        <v/>
      </c>
      <c r="R3778" s="0" t="str">
        <f aca="false">IF(ISBLANK(A3778),"",SUMIF($A$3:$A3778,R$2,$B$3:$B3778))</f>
        <v/>
      </c>
      <c r="T3778" s="9" t="str">
        <f aca="false">IF(ISBLANK(A3778),"",IF($A3778=T$2,$C3778,T3777))</f>
        <v/>
      </c>
      <c r="U3778" s="9" t="str">
        <f aca="false">IF(ISBLANK(A3778),"",IF($A3778=U$2,$C3778,U3777))</f>
        <v/>
      </c>
      <c r="V3778" s="9" t="str">
        <f aca="false">IF(ISBLANK(A3778),"",IF($A3778=V$2,$C3778,V3777))</f>
        <v/>
      </c>
      <c r="W3778" s="9" t="str">
        <f aca="false">IF(ISBLANK(A3778),"",IF($A3778=W$2,$C3778,W3777))</f>
        <v/>
      </c>
    </row>
    <row r="3779" customFormat="false" ht="14.1" hidden="false" customHeight="false" outlineLevel="0" collapsed="false">
      <c r="H3779" s="8" t="n">
        <f aca="false">IF(ISBLANK(D3779),,LEFT(D3779,LEN(D3779)-6)*1)</f>
        <v>0</v>
      </c>
      <c r="I3779" s="9" t="str">
        <f aca="false">IF(ISBLANK(A3779),"",-B3779*C3779)</f>
        <v/>
      </c>
      <c r="J3779" s="9" t="str">
        <f aca="false">IF(ISBLANK(A3779),"",-SUM(I$3:I3779))</f>
        <v/>
      </c>
      <c r="K3779" s="9" t="str">
        <f aca="false">IF(ISBLANK(A3779),"",SUMPRODUCT(O3779:R3779,T3779:W3779)-J3779)</f>
        <v/>
      </c>
      <c r="L3779" s="5" t="str">
        <f aca="false">IF(ISBLANK(A3779),"",K3779/$M$1)</f>
        <v/>
      </c>
      <c r="M3779" s="5" t="str">
        <f aca="false">IF(ISBLANK(A3779),"",K3779/($M$1+SUM(K$3:K3778)))</f>
        <v/>
      </c>
      <c r="N3779" s="0" t="str">
        <f aca="false">IF(ISBLANK(A3779),"",IF(H3780=0,NETWORKDAYS($H$3,H3779,holiday!$B$2:$B$10),IF(DAY(H3779)&lt;DAY(H3780),NETWORKDAYS($H$3,H3779,holiday!$B$2:$B$10),0)))</f>
        <v/>
      </c>
      <c r="O3779" s="0" t="str">
        <f aca="false">IF(ISBLANK(A3779),"",SUMIF($A$3:$A3779,O$2,$B$3:$B3779))</f>
        <v/>
      </c>
      <c r="P3779" s="0" t="str">
        <f aca="false">IF(ISBLANK(A3779),"",SUMIF($A$3:$A3779,P$2,$B$3:$B3779))</f>
        <v/>
      </c>
      <c r="Q3779" s="0" t="str">
        <f aca="false">IF(ISBLANK(A3779),"",SUMIF($A$3:$A3779,Q$2,$B$3:$B3779))</f>
        <v/>
      </c>
      <c r="R3779" s="0" t="str">
        <f aca="false">IF(ISBLANK(A3779),"",SUMIF($A$3:$A3779,R$2,$B$3:$B3779))</f>
        <v/>
      </c>
      <c r="T3779" s="9" t="str">
        <f aca="false">IF(ISBLANK(A3779),"",IF($A3779=T$2,$C3779,T3778))</f>
        <v/>
      </c>
      <c r="U3779" s="9" t="str">
        <f aca="false">IF(ISBLANK(A3779),"",IF($A3779=U$2,$C3779,U3778))</f>
        <v/>
      </c>
      <c r="V3779" s="9" t="str">
        <f aca="false">IF(ISBLANK(A3779),"",IF($A3779=V$2,$C3779,V3778))</f>
        <v/>
      </c>
      <c r="W3779" s="9" t="str">
        <f aca="false">IF(ISBLANK(A3779),"",IF($A3779=W$2,$C3779,W3778))</f>
        <v/>
      </c>
    </row>
    <row r="3780" customFormat="false" ht="14.1" hidden="false" customHeight="false" outlineLevel="0" collapsed="false">
      <c r="H3780" s="8" t="n">
        <f aca="false">IF(ISBLANK(D3780),,LEFT(D3780,LEN(D3780)-6)*1)</f>
        <v>0</v>
      </c>
      <c r="I3780" s="9" t="str">
        <f aca="false">IF(ISBLANK(A3780),"",-B3780*C3780)</f>
        <v/>
      </c>
      <c r="J3780" s="9" t="str">
        <f aca="false">IF(ISBLANK(A3780),"",-SUM(I$3:I3780))</f>
        <v/>
      </c>
      <c r="K3780" s="9" t="str">
        <f aca="false">IF(ISBLANK(A3780),"",SUMPRODUCT(O3780:R3780,T3780:W3780)-J3780)</f>
        <v/>
      </c>
      <c r="L3780" s="5" t="str">
        <f aca="false">IF(ISBLANK(A3780),"",K3780/$M$1)</f>
        <v/>
      </c>
      <c r="M3780" s="5" t="str">
        <f aca="false">IF(ISBLANK(A3780),"",K3780/($M$1+SUM(K$3:K3779)))</f>
        <v/>
      </c>
      <c r="N3780" s="0" t="str">
        <f aca="false">IF(ISBLANK(A3780),"",IF(H3781=0,NETWORKDAYS($H$3,H3780,holiday!$B$2:$B$10),IF(DAY(H3780)&lt;DAY(H3781),NETWORKDAYS($H$3,H3780,holiday!$B$2:$B$10),0)))</f>
        <v/>
      </c>
      <c r="O3780" s="0" t="str">
        <f aca="false">IF(ISBLANK(A3780),"",SUMIF($A$3:$A3780,O$2,$B$3:$B3780))</f>
        <v/>
      </c>
      <c r="P3780" s="0" t="str">
        <f aca="false">IF(ISBLANK(A3780),"",SUMIF($A$3:$A3780,P$2,$B$3:$B3780))</f>
        <v/>
      </c>
      <c r="Q3780" s="0" t="str">
        <f aca="false">IF(ISBLANK(A3780),"",SUMIF($A$3:$A3780,Q$2,$B$3:$B3780))</f>
        <v/>
      </c>
      <c r="R3780" s="0" t="str">
        <f aca="false">IF(ISBLANK(A3780),"",SUMIF($A$3:$A3780,R$2,$B$3:$B3780))</f>
        <v/>
      </c>
      <c r="T3780" s="9" t="str">
        <f aca="false">IF(ISBLANK(A3780),"",IF($A3780=T$2,$C3780,T3779))</f>
        <v/>
      </c>
      <c r="U3780" s="9" t="str">
        <f aca="false">IF(ISBLANK(A3780),"",IF($A3780=U$2,$C3780,U3779))</f>
        <v/>
      </c>
      <c r="V3780" s="9" t="str">
        <f aca="false">IF(ISBLANK(A3780),"",IF($A3780=V$2,$C3780,V3779))</f>
        <v/>
      </c>
      <c r="W3780" s="9" t="str">
        <f aca="false">IF(ISBLANK(A3780),"",IF($A3780=W$2,$C3780,W3779))</f>
        <v/>
      </c>
    </row>
    <row r="3781" customFormat="false" ht="14.1" hidden="false" customHeight="false" outlineLevel="0" collapsed="false">
      <c r="H3781" s="8" t="n">
        <f aca="false">IF(ISBLANK(D3781),,LEFT(D3781,LEN(D3781)-6)*1)</f>
        <v>0</v>
      </c>
      <c r="I3781" s="9" t="str">
        <f aca="false">IF(ISBLANK(A3781),"",-B3781*C3781)</f>
        <v/>
      </c>
      <c r="J3781" s="9" t="str">
        <f aca="false">IF(ISBLANK(A3781),"",-SUM(I$3:I3781))</f>
        <v/>
      </c>
      <c r="K3781" s="9" t="str">
        <f aca="false">IF(ISBLANK(A3781),"",SUMPRODUCT(O3781:R3781,T3781:W3781)-J3781)</f>
        <v/>
      </c>
      <c r="L3781" s="5" t="str">
        <f aca="false">IF(ISBLANK(A3781),"",K3781/$M$1)</f>
        <v/>
      </c>
      <c r="M3781" s="5" t="str">
        <f aca="false">IF(ISBLANK(A3781),"",K3781/($M$1+SUM(K$3:K3780)))</f>
        <v/>
      </c>
      <c r="N3781" s="0" t="str">
        <f aca="false">IF(ISBLANK(A3781),"",IF(H3782=0,NETWORKDAYS($H$3,H3781,holiday!$B$2:$B$10),IF(DAY(H3781)&lt;DAY(H3782),NETWORKDAYS($H$3,H3781,holiday!$B$2:$B$10),0)))</f>
        <v/>
      </c>
      <c r="O3781" s="0" t="str">
        <f aca="false">IF(ISBLANK(A3781),"",SUMIF($A$3:$A3781,O$2,$B$3:$B3781))</f>
        <v/>
      </c>
      <c r="P3781" s="0" t="str">
        <f aca="false">IF(ISBLANK(A3781),"",SUMIF($A$3:$A3781,P$2,$B$3:$B3781))</f>
        <v/>
      </c>
      <c r="Q3781" s="0" t="str">
        <f aca="false">IF(ISBLANK(A3781),"",SUMIF($A$3:$A3781,Q$2,$B$3:$B3781))</f>
        <v/>
      </c>
      <c r="R3781" s="0" t="str">
        <f aca="false">IF(ISBLANK(A3781),"",SUMIF($A$3:$A3781,R$2,$B$3:$B3781))</f>
        <v/>
      </c>
      <c r="T3781" s="9" t="str">
        <f aca="false">IF(ISBLANK(A3781),"",IF($A3781=T$2,$C3781,T3780))</f>
        <v/>
      </c>
      <c r="U3781" s="9" t="str">
        <f aca="false">IF(ISBLANK(A3781),"",IF($A3781=U$2,$C3781,U3780))</f>
        <v/>
      </c>
      <c r="V3781" s="9" t="str">
        <f aca="false">IF(ISBLANK(A3781),"",IF($A3781=V$2,$C3781,V3780))</f>
        <v/>
      </c>
      <c r="W3781" s="9" t="str">
        <f aca="false">IF(ISBLANK(A3781),"",IF($A3781=W$2,$C3781,W3780))</f>
        <v/>
      </c>
    </row>
    <row r="3782" customFormat="false" ht="14.1" hidden="false" customHeight="false" outlineLevel="0" collapsed="false">
      <c r="H3782" s="8" t="n">
        <f aca="false">IF(ISBLANK(D3782),,LEFT(D3782,LEN(D3782)-6)*1)</f>
        <v>0</v>
      </c>
      <c r="I3782" s="9" t="str">
        <f aca="false">IF(ISBLANK(A3782),"",-B3782*C3782)</f>
        <v/>
      </c>
      <c r="J3782" s="9" t="str">
        <f aca="false">IF(ISBLANK(A3782),"",-SUM(I$3:I3782))</f>
        <v/>
      </c>
      <c r="K3782" s="9" t="str">
        <f aca="false">IF(ISBLANK(A3782),"",SUMPRODUCT(O3782:R3782,T3782:W3782)-J3782)</f>
        <v/>
      </c>
      <c r="L3782" s="5" t="str">
        <f aca="false">IF(ISBLANK(A3782),"",K3782/$M$1)</f>
        <v/>
      </c>
      <c r="M3782" s="5" t="str">
        <f aca="false">IF(ISBLANK(A3782),"",K3782/($M$1+SUM(K$3:K3781)))</f>
        <v/>
      </c>
      <c r="N3782" s="0" t="str">
        <f aca="false">IF(ISBLANK(A3782),"",IF(H3783=0,NETWORKDAYS($H$3,H3782,holiday!$B$2:$B$10),IF(DAY(H3782)&lt;DAY(H3783),NETWORKDAYS($H$3,H3782,holiday!$B$2:$B$10),0)))</f>
        <v/>
      </c>
      <c r="O3782" s="0" t="str">
        <f aca="false">IF(ISBLANK(A3782),"",SUMIF($A$3:$A3782,O$2,$B$3:$B3782))</f>
        <v/>
      </c>
      <c r="P3782" s="0" t="str">
        <f aca="false">IF(ISBLANK(A3782),"",SUMIF($A$3:$A3782,P$2,$B$3:$B3782))</f>
        <v/>
      </c>
      <c r="Q3782" s="0" t="str">
        <f aca="false">IF(ISBLANK(A3782),"",SUMIF($A$3:$A3782,Q$2,$B$3:$B3782))</f>
        <v/>
      </c>
      <c r="R3782" s="0" t="str">
        <f aca="false">IF(ISBLANK(A3782),"",SUMIF($A$3:$A3782,R$2,$B$3:$B3782))</f>
        <v/>
      </c>
      <c r="T3782" s="9" t="str">
        <f aca="false">IF(ISBLANK(A3782),"",IF($A3782=T$2,$C3782,T3781))</f>
        <v/>
      </c>
      <c r="U3782" s="9" t="str">
        <f aca="false">IF(ISBLANK(A3782),"",IF($A3782=U$2,$C3782,U3781))</f>
        <v/>
      </c>
      <c r="V3782" s="9" t="str">
        <f aca="false">IF(ISBLANK(A3782),"",IF($A3782=V$2,$C3782,V3781))</f>
        <v/>
      </c>
      <c r="W3782" s="9" t="str">
        <f aca="false">IF(ISBLANK(A3782),"",IF($A3782=W$2,$C3782,W3781))</f>
        <v/>
      </c>
    </row>
    <row r="3783" customFormat="false" ht="14.1" hidden="false" customHeight="false" outlineLevel="0" collapsed="false">
      <c r="H3783" s="8" t="n">
        <f aca="false">IF(ISBLANK(D3783),,LEFT(D3783,LEN(D3783)-6)*1)</f>
        <v>0</v>
      </c>
      <c r="I3783" s="9" t="str">
        <f aca="false">IF(ISBLANK(A3783),"",-B3783*C3783)</f>
        <v/>
      </c>
      <c r="J3783" s="9" t="str">
        <f aca="false">IF(ISBLANK(A3783),"",-SUM(I$3:I3783))</f>
        <v/>
      </c>
      <c r="K3783" s="9" t="str">
        <f aca="false">IF(ISBLANK(A3783),"",SUMPRODUCT(O3783:R3783,T3783:W3783)-J3783)</f>
        <v/>
      </c>
      <c r="L3783" s="5" t="str">
        <f aca="false">IF(ISBLANK(A3783),"",K3783/$M$1)</f>
        <v/>
      </c>
      <c r="M3783" s="5" t="str">
        <f aca="false">IF(ISBLANK(A3783),"",K3783/($M$1+SUM(K$3:K3782)))</f>
        <v/>
      </c>
      <c r="N3783" s="0" t="str">
        <f aca="false">IF(ISBLANK(A3783),"",IF(H3784=0,NETWORKDAYS($H$3,H3783,holiday!$B$2:$B$10),IF(DAY(H3783)&lt;DAY(H3784),NETWORKDAYS($H$3,H3783,holiday!$B$2:$B$10),0)))</f>
        <v/>
      </c>
      <c r="O3783" s="0" t="str">
        <f aca="false">IF(ISBLANK(A3783),"",SUMIF($A$3:$A3783,O$2,$B$3:$B3783))</f>
        <v/>
      </c>
      <c r="P3783" s="0" t="str">
        <f aca="false">IF(ISBLANK(A3783),"",SUMIF($A$3:$A3783,P$2,$B$3:$B3783))</f>
        <v/>
      </c>
      <c r="Q3783" s="0" t="str">
        <f aca="false">IF(ISBLANK(A3783),"",SUMIF($A$3:$A3783,Q$2,$B$3:$B3783))</f>
        <v/>
      </c>
      <c r="R3783" s="0" t="str">
        <f aca="false">IF(ISBLANK(A3783),"",SUMIF($A$3:$A3783,R$2,$B$3:$B3783))</f>
        <v/>
      </c>
      <c r="T3783" s="9" t="str">
        <f aca="false">IF(ISBLANK(A3783),"",IF($A3783=T$2,$C3783,T3782))</f>
        <v/>
      </c>
      <c r="U3783" s="9" t="str">
        <f aca="false">IF(ISBLANK(A3783),"",IF($A3783=U$2,$C3783,U3782))</f>
        <v/>
      </c>
      <c r="V3783" s="9" t="str">
        <f aca="false">IF(ISBLANK(A3783),"",IF($A3783=V$2,$C3783,V3782))</f>
        <v/>
      </c>
      <c r="W3783" s="9" t="str">
        <f aca="false">IF(ISBLANK(A3783),"",IF($A3783=W$2,$C3783,W3782))</f>
        <v/>
      </c>
    </row>
    <row r="3784" customFormat="false" ht="14.1" hidden="false" customHeight="false" outlineLevel="0" collapsed="false">
      <c r="H3784" s="8" t="n">
        <f aca="false">IF(ISBLANK(D3784),,LEFT(D3784,LEN(D3784)-6)*1)</f>
        <v>0</v>
      </c>
      <c r="I3784" s="9" t="str">
        <f aca="false">IF(ISBLANK(A3784),"",-B3784*C3784)</f>
        <v/>
      </c>
      <c r="J3784" s="9" t="str">
        <f aca="false">IF(ISBLANK(A3784),"",-SUM(I$3:I3784))</f>
        <v/>
      </c>
      <c r="K3784" s="9" t="str">
        <f aca="false">IF(ISBLANK(A3784),"",SUMPRODUCT(O3784:R3784,T3784:W3784)-J3784)</f>
        <v/>
      </c>
      <c r="L3784" s="5" t="str">
        <f aca="false">IF(ISBLANK(A3784),"",K3784/$M$1)</f>
        <v/>
      </c>
      <c r="M3784" s="5" t="str">
        <f aca="false">IF(ISBLANK(A3784),"",K3784/($M$1+SUM(K$3:K3783)))</f>
        <v/>
      </c>
      <c r="N3784" s="0" t="str">
        <f aca="false">IF(ISBLANK(A3784),"",IF(H3785=0,NETWORKDAYS($H$3,H3784,holiday!$B$2:$B$10),IF(DAY(H3784)&lt;DAY(H3785),NETWORKDAYS($H$3,H3784,holiday!$B$2:$B$10),0)))</f>
        <v/>
      </c>
      <c r="O3784" s="0" t="str">
        <f aca="false">IF(ISBLANK(A3784),"",SUMIF($A$3:$A3784,O$2,$B$3:$B3784))</f>
        <v/>
      </c>
      <c r="P3784" s="0" t="str">
        <f aca="false">IF(ISBLANK(A3784),"",SUMIF($A$3:$A3784,P$2,$B$3:$B3784))</f>
        <v/>
      </c>
      <c r="Q3784" s="0" t="str">
        <f aca="false">IF(ISBLANK(A3784),"",SUMIF($A$3:$A3784,Q$2,$B$3:$B3784))</f>
        <v/>
      </c>
      <c r="R3784" s="0" t="str">
        <f aca="false">IF(ISBLANK(A3784),"",SUMIF($A$3:$A3784,R$2,$B$3:$B3784))</f>
        <v/>
      </c>
      <c r="T3784" s="9" t="str">
        <f aca="false">IF(ISBLANK(A3784),"",IF($A3784=T$2,$C3784,T3783))</f>
        <v/>
      </c>
      <c r="U3784" s="9" t="str">
        <f aca="false">IF(ISBLANK(A3784),"",IF($A3784=U$2,$C3784,U3783))</f>
        <v/>
      </c>
      <c r="V3784" s="9" t="str">
        <f aca="false">IF(ISBLANK(A3784),"",IF($A3784=V$2,$C3784,V3783))</f>
        <v/>
      </c>
      <c r="W3784" s="9" t="str">
        <f aca="false">IF(ISBLANK(A3784),"",IF($A3784=W$2,$C3784,W3783))</f>
        <v/>
      </c>
    </row>
    <row r="3785" customFormat="false" ht="14.1" hidden="false" customHeight="false" outlineLevel="0" collapsed="false">
      <c r="H3785" s="8" t="n">
        <f aca="false">IF(ISBLANK(D3785),,LEFT(D3785,LEN(D3785)-6)*1)</f>
        <v>0</v>
      </c>
      <c r="I3785" s="9" t="str">
        <f aca="false">IF(ISBLANK(A3785),"",-B3785*C3785)</f>
        <v/>
      </c>
      <c r="J3785" s="9" t="str">
        <f aca="false">IF(ISBLANK(A3785),"",-SUM(I$3:I3785))</f>
        <v/>
      </c>
      <c r="K3785" s="9" t="str">
        <f aca="false">IF(ISBLANK(A3785),"",SUMPRODUCT(O3785:R3785,T3785:W3785)-J3785)</f>
        <v/>
      </c>
      <c r="L3785" s="5" t="str">
        <f aca="false">IF(ISBLANK(A3785),"",K3785/$M$1)</f>
        <v/>
      </c>
      <c r="M3785" s="5" t="str">
        <f aca="false">IF(ISBLANK(A3785),"",K3785/($M$1+SUM(K$3:K3784)))</f>
        <v/>
      </c>
      <c r="N3785" s="0" t="str">
        <f aca="false">IF(ISBLANK(A3785),"",IF(H3786=0,NETWORKDAYS($H$3,H3785,holiday!$B$2:$B$10),IF(DAY(H3785)&lt;DAY(H3786),NETWORKDAYS($H$3,H3785,holiday!$B$2:$B$10),0)))</f>
        <v/>
      </c>
      <c r="O3785" s="0" t="str">
        <f aca="false">IF(ISBLANK(A3785),"",SUMIF($A$3:$A3785,O$2,$B$3:$B3785))</f>
        <v/>
      </c>
      <c r="P3785" s="0" t="str">
        <f aca="false">IF(ISBLANK(A3785),"",SUMIF($A$3:$A3785,P$2,$B$3:$B3785))</f>
        <v/>
      </c>
      <c r="Q3785" s="0" t="str">
        <f aca="false">IF(ISBLANK(A3785),"",SUMIF($A$3:$A3785,Q$2,$B$3:$B3785))</f>
        <v/>
      </c>
      <c r="R3785" s="0" t="str">
        <f aca="false">IF(ISBLANK(A3785),"",SUMIF($A$3:$A3785,R$2,$B$3:$B3785))</f>
        <v/>
      </c>
      <c r="T3785" s="9" t="str">
        <f aca="false">IF(ISBLANK(A3785),"",IF($A3785=T$2,$C3785,T3784))</f>
        <v/>
      </c>
      <c r="U3785" s="9" t="str">
        <f aca="false">IF(ISBLANK(A3785),"",IF($A3785=U$2,$C3785,U3784))</f>
        <v/>
      </c>
      <c r="V3785" s="9" t="str">
        <f aca="false">IF(ISBLANK(A3785),"",IF($A3785=V$2,$C3785,V3784))</f>
        <v/>
      </c>
      <c r="W3785" s="9" t="str">
        <f aca="false">IF(ISBLANK(A3785),"",IF($A3785=W$2,$C3785,W3784))</f>
        <v/>
      </c>
    </row>
    <row r="3786" customFormat="false" ht="14.1" hidden="false" customHeight="false" outlineLevel="0" collapsed="false">
      <c r="H3786" s="8" t="n">
        <f aca="false">IF(ISBLANK(D3786),,LEFT(D3786,LEN(D3786)-6)*1)</f>
        <v>0</v>
      </c>
      <c r="I3786" s="9" t="str">
        <f aca="false">IF(ISBLANK(A3786),"",-B3786*C3786)</f>
        <v/>
      </c>
      <c r="J3786" s="9" t="str">
        <f aca="false">IF(ISBLANK(A3786),"",-SUM(I$3:I3786))</f>
        <v/>
      </c>
      <c r="K3786" s="9" t="str">
        <f aca="false">IF(ISBLANK(A3786),"",SUMPRODUCT(O3786:R3786,T3786:W3786)-J3786)</f>
        <v/>
      </c>
      <c r="L3786" s="5" t="str">
        <f aca="false">IF(ISBLANK(A3786),"",K3786/$M$1)</f>
        <v/>
      </c>
      <c r="M3786" s="5" t="str">
        <f aca="false">IF(ISBLANK(A3786),"",K3786/($M$1+SUM(K$3:K3785)))</f>
        <v/>
      </c>
      <c r="N3786" s="0" t="str">
        <f aca="false">IF(ISBLANK(A3786),"",IF(H3787=0,NETWORKDAYS($H$3,H3786,holiday!$B$2:$B$10),IF(DAY(H3786)&lt;DAY(H3787),NETWORKDAYS($H$3,H3786,holiday!$B$2:$B$10),0)))</f>
        <v/>
      </c>
      <c r="O3786" s="0" t="str">
        <f aca="false">IF(ISBLANK(A3786),"",SUMIF($A$3:$A3786,O$2,$B$3:$B3786))</f>
        <v/>
      </c>
      <c r="P3786" s="0" t="str">
        <f aca="false">IF(ISBLANK(A3786),"",SUMIF($A$3:$A3786,P$2,$B$3:$B3786))</f>
        <v/>
      </c>
      <c r="Q3786" s="0" t="str">
        <f aca="false">IF(ISBLANK(A3786),"",SUMIF($A$3:$A3786,Q$2,$B$3:$B3786))</f>
        <v/>
      </c>
      <c r="R3786" s="0" t="str">
        <f aca="false">IF(ISBLANK(A3786),"",SUMIF($A$3:$A3786,R$2,$B$3:$B3786))</f>
        <v/>
      </c>
      <c r="T3786" s="9" t="str">
        <f aca="false">IF(ISBLANK(A3786),"",IF($A3786=T$2,$C3786,T3785))</f>
        <v/>
      </c>
      <c r="U3786" s="9" t="str">
        <f aca="false">IF(ISBLANK(A3786),"",IF($A3786=U$2,$C3786,U3785))</f>
        <v/>
      </c>
      <c r="V3786" s="9" t="str">
        <f aca="false">IF(ISBLANK(A3786),"",IF($A3786=V$2,$C3786,V3785))</f>
        <v/>
      </c>
      <c r="W3786" s="9" t="str">
        <f aca="false">IF(ISBLANK(A3786),"",IF($A3786=W$2,$C3786,W3785))</f>
        <v/>
      </c>
    </row>
    <row r="3787" customFormat="false" ht="14.1" hidden="false" customHeight="false" outlineLevel="0" collapsed="false">
      <c r="H3787" s="8" t="n">
        <f aca="false">IF(ISBLANK(D3787),,LEFT(D3787,LEN(D3787)-6)*1)</f>
        <v>0</v>
      </c>
      <c r="I3787" s="9" t="str">
        <f aca="false">IF(ISBLANK(A3787),"",-B3787*C3787)</f>
        <v/>
      </c>
      <c r="J3787" s="9" t="str">
        <f aca="false">IF(ISBLANK(A3787),"",-SUM(I$3:I3787))</f>
        <v/>
      </c>
      <c r="K3787" s="9" t="str">
        <f aca="false">IF(ISBLANK(A3787),"",SUMPRODUCT(O3787:R3787,T3787:W3787)-J3787)</f>
        <v/>
      </c>
      <c r="L3787" s="5" t="str">
        <f aca="false">IF(ISBLANK(A3787),"",K3787/$M$1)</f>
        <v/>
      </c>
      <c r="M3787" s="5" t="str">
        <f aca="false">IF(ISBLANK(A3787),"",K3787/($M$1+SUM(K$3:K3786)))</f>
        <v/>
      </c>
      <c r="N3787" s="0" t="str">
        <f aca="false">IF(ISBLANK(A3787),"",IF(H3788=0,NETWORKDAYS($H$3,H3787,holiday!$B$2:$B$10),IF(DAY(H3787)&lt;DAY(H3788),NETWORKDAYS($H$3,H3787,holiday!$B$2:$B$10),0)))</f>
        <v/>
      </c>
      <c r="O3787" s="0" t="str">
        <f aca="false">IF(ISBLANK(A3787),"",SUMIF($A$3:$A3787,O$2,$B$3:$B3787))</f>
        <v/>
      </c>
      <c r="P3787" s="0" t="str">
        <f aca="false">IF(ISBLANK(A3787),"",SUMIF($A$3:$A3787,P$2,$B$3:$B3787))</f>
        <v/>
      </c>
      <c r="Q3787" s="0" t="str">
        <f aca="false">IF(ISBLANK(A3787),"",SUMIF($A$3:$A3787,Q$2,$B$3:$B3787))</f>
        <v/>
      </c>
      <c r="R3787" s="0" t="str">
        <f aca="false">IF(ISBLANK(A3787),"",SUMIF($A$3:$A3787,R$2,$B$3:$B3787))</f>
        <v/>
      </c>
      <c r="T3787" s="9" t="str">
        <f aca="false">IF(ISBLANK(A3787),"",IF($A3787=T$2,$C3787,T3786))</f>
        <v/>
      </c>
      <c r="U3787" s="9" t="str">
        <f aca="false">IF(ISBLANK(A3787),"",IF($A3787=U$2,$C3787,U3786))</f>
        <v/>
      </c>
      <c r="V3787" s="9" t="str">
        <f aca="false">IF(ISBLANK(A3787),"",IF($A3787=V$2,$C3787,V3786))</f>
        <v/>
      </c>
      <c r="W3787" s="9" t="str">
        <f aca="false">IF(ISBLANK(A3787),"",IF($A3787=W$2,$C3787,W3786))</f>
        <v/>
      </c>
    </row>
    <row r="3788" customFormat="false" ht="14.1" hidden="false" customHeight="false" outlineLevel="0" collapsed="false">
      <c r="H3788" s="8" t="n">
        <f aca="false">IF(ISBLANK(D3788),,LEFT(D3788,LEN(D3788)-6)*1)</f>
        <v>0</v>
      </c>
      <c r="I3788" s="9" t="str">
        <f aca="false">IF(ISBLANK(A3788),"",-B3788*C3788)</f>
        <v/>
      </c>
      <c r="J3788" s="9" t="str">
        <f aca="false">IF(ISBLANK(A3788),"",-SUM(I$3:I3788))</f>
        <v/>
      </c>
      <c r="K3788" s="9" t="str">
        <f aca="false">IF(ISBLANK(A3788),"",SUMPRODUCT(O3788:R3788,T3788:W3788)-J3788)</f>
        <v/>
      </c>
      <c r="L3788" s="5" t="str">
        <f aca="false">IF(ISBLANK(A3788),"",K3788/$M$1)</f>
        <v/>
      </c>
      <c r="M3788" s="5" t="str">
        <f aca="false">IF(ISBLANK(A3788),"",K3788/($M$1+SUM(K$3:K3787)))</f>
        <v/>
      </c>
      <c r="N3788" s="0" t="str">
        <f aca="false">IF(ISBLANK(A3788),"",IF(H3789=0,NETWORKDAYS($H$3,H3788,holiday!$B$2:$B$10),IF(DAY(H3788)&lt;DAY(H3789),NETWORKDAYS($H$3,H3788,holiday!$B$2:$B$10),0)))</f>
        <v/>
      </c>
      <c r="O3788" s="0" t="str">
        <f aca="false">IF(ISBLANK(A3788),"",SUMIF($A$3:$A3788,O$2,$B$3:$B3788))</f>
        <v/>
      </c>
      <c r="P3788" s="0" t="str">
        <f aca="false">IF(ISBLANK(A3788),"",SUMIF($A$3:$A3788,P$2,$B$3:$B3788))</f>
        <v/>
      </c>
      <c r="Q3788" s="0" t="str">
        <f aca="false">IF(ISBLANK(A3788),"",SUMIF($A$3:$A3788,Q$2,$B$3:$B3788))</f>
        <v/>
      </c>
      <c r="R3788" s="0" t="str">
        <f aca="false">IF(ISBLANK(A3788),"",SUMIF($A$3:$A3788,R$2,$B$3:$B3788))</f>
        <v/>
      </c>
      <c r="T3788" s="9" t="str">
        <f aca="false">IF(ISBLANK(A3788),"",IF($A3788=T$2,$C3788,T3787))</f>
        <v/>
      </c>
      <c r="U3788" s="9" t="str">
        <f aca="false">IF(ISBLANK(A3788),"",IF($A3788=U$2,$C3788,U3787))</f>
        <v/>
      </c>
      <c r="V3788" s="9" t="str">
        <f aca="false">IF(ISBLANK(A3788),"",IF($A3788=V$2,$C3788,V3787))</f>
        <v/>
      </c>
      <c r="W3788" s="9" t="str">
        <f aca="false">IF(ISBLANK(A3788),"",IF($A3788=W$2,$C3788,W3787))</f>
        <v/>
      </c>
    </row>
    <row r="3789" customFormat="false" ht="14.1" hidden="false" customHeight="false" outlineLevel="0" collapsed="false">
      <c r="H3789" s="8" t="n">
        <f aca="false">IF(ISBLANK(D3789),,LEFT(D3789,LEN(D3789)-6)*1)</f>
        <v>0</v>
      </c>
      <c r="I3789" s="9" t="str">
        <f aca="false">IF(ISBLANK(A3789),"",-B3789*C3789)</f>
        <v/>
      </c>
      <c r="J3789" s="9" t="str">
        <f aca="false">IF(ISBLANK(A3789),"",-SUM(I$3:I3789))</f>
        <v/>
      </c>
      <c r="K3789" s="9" t="str">
        <f aca="false">IF(ISBLANK(A3789),"",SUMPRODUCT(O3789:R3789,T3789:W3789)-J3789)</f>
        <v/>
      </c>
      <c r="L3789" s="5" t="str">
        <f aca="false">IF(ISBLANK(A3789),"",K3789/$M$1)</f>
        <v/>
      </c>
      <c r="M3789" s="5" t="str">
        <f aca="false">IF(ISBLANK(A3789),"",K3789/($M$1+SUM(K$3:K3788)))</f>
        <v/>
      </c>
      <c r="N3789" s="0" t="str">
        <f aca="false">IF(ISBLANK(A3789),"",IF(H3790=0,NETWORKDAYS($H$3,H3789,holiday!$B$2:$B$10),IF(DAY(H3789)&lt;DAY(H3790),NETWORKDAYS($H$3,H3789,holiday!$B$2:$B$10),0)))</f>
        <v/>
      </c>
      <c r="O3789" s="0" t="str">
        <f aca="false">IF(ISBLANK(A3789),"",SUMIF($A$3:$A3789,O$2,$B$3:$B3789))</f>
        <v/>
      </c>
      <c r="P3789" s="0" t="str">
        <f aca="false">IF(ISBLANK(A3789),"",SUMIF($A$3:$A3789,P$2,$B$3:$B3789))</f>
        <v/>
      </c>
      <c r="Q3789" s="0" t="str">
        <f aca="false">IF(ISBLANK(A3789),"",SUMIF($A$3:$A3789,Q$2,$B$3:$B3789))</f>
        <v/>
      </c>
      <c r="R3789" s="0" t="str">
        <f aca="false">IF(ISBLANK(A3789),"",SUMIF($A$3:$A3789,R$2,$B$3:$B3789))</f>
        <v/>
      </c>
      <c r="T3789" s="9" t="str">
        <f aca="false">IF(ISBLANK(A3789),"",IF($A3789=T$2,$C3789,T3788))</f>
        <v/>
      </c>
      <c r="U3789" s="9" t="str">
        <f aca="false">IF(ISBLANK(A3789),"",IF($A3789=U$2,$C3789,U3788))</f>
        <v/>
      </c>
      <c r="V3789" s="9" t="str">
        <f aca="false">IF(ISBLANK(A3789),"",IF($A3789=V$2,$C3789,V3788))</f>
        <v/>
      </c>
      <c r="W3789" s="9" t="str">
        <f aca="false">IF(ISBLANK(A3789),"",IF($A3789=W$2,$C3789,W3788))</f>
        <v/>
      </c>
    </row>
    <row r="3790" customFormat="false" ht="14.1" hidden="false" customHeight="false" outlineLevel="0" collapsed="false">
      <c r="H3790" s="8" t="n">
        <f aca="false">IF(ISBLANK(D3790),,LEFT(D3790,LEN(D3790)-6)*1)</f>
        <v>0</v>
      </c>
      <c r="I3790" s="9" t="str">
        <f aca="false">IF(ISBLANK(A3790),"",-B3790*C3790)</f>
        <v/>
      </c>
      <c r="J3790" s="9" t="str">
        <f aca="false">IF(ISBLANK(A3790),"",-SUM(I$3:I3790))</f>
        <v/>
      </c>
      <c r="K3790" s="9" t="str">
        <f aca="false">IF(ISBLANK(A3790),"",SUMPRODUCT(O3790:R3790,T3790:W3790)-J3790)</f>
        <v/>
      </c>
      <c r="L3790" s="5" t="str">
        <f aca="false">IF(ISBLANK(A3790),"",K3790/$M$1)</f>
        <v/>
      </c>
      <c r="M3790" s="5" t="str">
        <f aca="false">IF(ISBLANK(A3790),"",K3790/($M$1+SUM(K$3:K3789)))</f>
        <v/>
      </c>
      <c r="N3790" s="0" t="str">
        <f aca="false">IF(ISBLANK(A3790),"",IF(H3791=0,NETWORKDAYS($H$3,H3790,holiday!$B$2:$B$10),IF(DAY(H3790)&lt;DAY(H3791),NETWORKDAYS($H$3,H3790,holiday!$B$2:$B$10),0)))</f>
        <v/>
      </c>
      <c r="O3790" s="0" t="str">
        <f aca="false">IF(ISBLANK(A3790),"",SUMIF($A$3:$A3790,O$2,$B$3:$B3790))</f>
        <v/>
      </c>
      <c r="P3790" s="0" t="str">
        <f aca="false">IF(ISBLANK(A3790),"",SUMIF($A$3:$A3790,P$2,$B$3:$B3790))</f>
        <v/>
      </c>
      <c r="Q3790" s="0" t="str">
        <f aca="false">IF(ISBLANK(A3790),"",SUMIF($A$3:$A3790,Q$2,$B$3:$B3790))</f>
        <v/>
      </c>
      <c r="R3790" s="0" t="str">
        <f aca="false">IF(ISBLANK(A3790),"",SUMIF($A$3:$A3790,R$2,$B$3:$B3790))</f>
        <v/>
      </c>
      <c r="T3790" s="9" t="str">
        <f aca="false">IF(ISBLANK(A3790),"",IF($A3790=T$2,$C3790,T3789))</f>
        <v/>
      </c>
      <c r="U3790" s="9" t="str">
        <f aca="false">IF(ISBLANK(A3790),"",IF($A3790=U$2,$C3790,U3789))</f>
        <v/>
      </c>
      <c r="V3790" s="9" t="str">
        <f aca="false">IF(ISBLANK(A3790),"",IF($A3790=V$2,$C3790,V3789))</f>
        <v/>
      </c>
      <c r="W3790" s="9" t="str">
        <f aca="false">IF(ISBLANK(A3790),"",IF($A3790=W$2,$C3790,W3789))</f>
        <v/>
      </c>
    </row>
    <row r="3791" customFormat="false" ht="14.1" hidden="false" customHeight="false" outlineLevel="0" collapsed="false">
      <c r="H3791" s="8" t="n">
        <f aca="false">IF(ISBLANK(D3791),,LEFT(D3791,LEN(D3791)-6)*1)</f>
        <v>0</v>
      </c>
      <c r="I3791" s="9" t="str">
        <f aca="false">IF(ISBLANK(A3791),"",-B3791*C3791)</f>
        <v/>
      </c>
      <c r="J3791" s="9" t="str">
        <f aca="false">IF(ISBLANK(A3791),"",-SUM(I$3:I3791))</f>
        <v/>
      </c>
      <c r="K3791" s="9" t="str">
        <f aca="false">IF(ISBLANK(A3791),"",SUMPRODUCT(O3791:R3791,T3791:W3791)-J3791)</f>
        <v/>
      </c>
      <c r="L3791" s="5" t="str">
        <f aca="false">IF(ISBLANK(A3791),"",K3791/$M$1)</f>
        <v/>
      </c>
      <c r="M3791" s="5" t="str">
        <f aca="false">IF(ISBLANK(A3791),"",K3791/($M$1+SUM(K$3:K3790)))</f>
        <v/>
      </c>
      <c r="N3791" s="0" t="str">
        <f aca="false">IF(ISBLANK(A3791),"",IF(H3792=0,NETWORKDAYS($H$3,H3791,holiday!$B$2:$B$10),IF(DAY(H3791)&lt;DAY(H3792),NETWORKDAYS($H$3,H3791,holiday!$B$2:$B$10),0)))</f>
        <v/>
      </c>
      <c r="O3791" s="0" t="str">
        <f aca="false">IF(ISBLANK(A3791),"",SUMIF($A$3:$A3791,O$2,$B$3:$B3791))</f>
        <v/>
      </c>
      <c r="P3791" s="0" t="str">
        <f aca="false">IF(ISBLANK(A3791),"",SUMIF($A$3:$A3791,P$2,$B$3:$B3791))</f>
        <v/>
      </c>
      <c r="Q3791" s="0" t="str">
        <f aca="false">IF(ISBLANK(A3791),"",SUMIF($A$3:$A3791,Q$2,$B$3:$B3791))</f>
        <v/>
      </c>
      <c r="R3791" s="0" t="str">
        <f aca="false">IF(ISBLANK(A3791),"",SUMIF($A$3:$A3791,R$2,$B$3:$B3791))</f>
        <v/>
      </c>
      <c r="T3791" s="9" t="str">
        <f aca="false">IF(ISBLANK(A3791),"",IF($A3791=T$2,$C3791,T3790))</f>
        <v/>
      </c>
      <c r="U3791" s="9" t="str">
        <f aca="false">IF(ISBLANK(A3791),"",IF($A3791=U$2,$C3791,U3790))</f>
        <v/>
      </c>
      <c r="V3791" s="9" t="str">
        <f aca="false">IF(ISBLANK(A3791),"",IF($A3791=V$2,$C3791,V3790))</f>
        <v/>
      </c>
      <c r="W3791" s="9" t="str">
        <f aca="false">IF(ISBLANK(A3791),"",IF($A3791=W$2,$C3791,W3790))</f>
        <v/>
      </c>
    </row>
    <row r="3792" customFormat="false" ht="14.1" hidden="false" customHeight="false" outlineLevel="0" collapsed="false">
      <c r="H3792" s="8" t="n">
        <f aca="false">IF(ISBLANK(D3792),,LEFT(D3792,LEN(D3792)-6)*1)</f>
        <v>0</v>
      </c>
      <c r="I3792" s="9" t="str">
        <f aca="false">IF(ISBLANK(A3792),"",-B3792*C3792)</f>
        <v/>
      </c>
      <c r="J3792" s="9" t="str">
        <f aca="false">IF(ISBLANK(A3792),"",-SUM(I$3:I3792))</f>
        <v/>
      </c>
      <c r="K3792" s="9" t="str">
        <f aca="false">IF(ISBLANK(A3792),"",SUMPRODUCT(O3792:R3792,T3792:W3792)-J3792)</f>
        <v/>
      </c>
      <c r="L3792" s="5" t="str">
        <f aca="false">IF(ISBLANK(A3792),"",K3792/$M$1)</f>
        <v/>
      </c>
      <c r="M3792" s="5" t="str">
        <f aca="false">IF(ISBLANK(A3792),"",K3792/($M$1+SUM(K$3:K3791)))</f>
        <v/>
      </c>
      <c r="N3792" s="0" t="str">
        <f aca="false">IF(ISBLANK(A3792),"",IF(H3793=0,NETWORKDAYS($H$3,H3792,holiday!$B$2:$B$10),IF(DAY(H3792)&lt;DAY(H3793),NETWORKDAYS($H$3,H3792,holiday!$B$2:$B$10),0)))</f>
        <v/>
      </c>
      <c r="O3792" s="0" t="str">
        <f aca="false">IF(ISBLANK(A3792),"",SUMIF($A$3:$A3792,O$2,$B$3:$B3792))</f>
        <v/>
      </c>
      <c r="P3792" s="0" t="str">
        <f aca="false">IF(ISBLANK(A3792),"",SUMIF($A$3:$A3792,P$2,$B$3:$B3792))</f>
        <v/>
      </c>
      <c r="Q3792" s="0" t="str">
        <f aca="false">IF(ISBLANK(A3792),"",SUMIF($A$3:$A3792,Q$2,$B$3:$B3792))</f>
        <v/>
      </c>
      <c r="R3792" s="0" t="str">
        <f aca="false">IF(ISBLANK(A3792),"",SUMIF($A$3:$A3792,R$2,$B$3:$B3792))</f>
        <v/>
      </c>
      <c r="T3792" s="9" t="str">
        <f aca="false">IF(ISBLANK(A3792),"",IF($A3792=T$2,$C3792,T3791))</f>
        <v/>
      </c>
      <c r="U3792" s="9" t="str">
        <f aca="false">IF(ISBLANK(A3792),"",IF($A3792=U$2,$C3792,U3791))</f>
        <v/>
      </c>
      <c r="V3792" s="9" t="str">
        <f aca="false">IF(ISBLANK(A3792),"",IF($A3792=V$2,$C3792,V3791))</f>
        <v/>
      </c>
      <c r="W3792" s="9" t="str">
        <f aca="false">IF(ISBLANK(A3792),"",IF($A3792=W$2,$C3792,W3791))</f>
        <v/>
      </c>
    </row>
    <row r="3793" customFormat="false" ht="14.1" hidden="false" customHeight="false" outlineLevel="0" collapsed="false">
      <c r="H3793" s="8" t="n">
        <f aca="false">IF(ISBLANK(D3793),,LEFT(D3793,LEN(D3793)-6)*1)</f>
        <v>0</v>
      </c>
      <c r="I3793" s="9" t="str">
        <f aca="false">IF(ISBLANK(A3793),"",-B3793*C3793)</f>
        <v/>
      </c>
      <c r="J3793" s="9" t="str">
        <f aca="false">IF(ISBLANK(A3793),"",-SUM(I$3:I3793))</f>
        <v/>
      </c>
      <c r="K3793" s="9" t="str">
        <f aca="false">IF(ISBLANK(A3793),"",SUMPRODUCT(O3793:R3793,T3793:W3793)-J3793)</f>
        <v/>
      </c>
      <c r="L3793" s="5" t="str">
        <f aca="false">IF(ISBLANK(A3793),"",K3793/$M$1)</f>
        <v/>
      </c>
      <c r="M3793" s="5" t="str">
        <f aca="false">IF(ISBLANK(A3793),"",K3793/($M$1+SUM(K$3:K3792)))</f>
        <v/>
      </c>
      <c r="N3793" s="0" t="str">
        <f aca="false">IF(ISBLANK(A3793),"",IF(H3794=0,NETWORKDAYS($H$3,H3793,holiday!$B$2:$B$10),IF(DAY(H3793)&lt;DAY(H3794),NETWORKDAYS($H$3,H3793,holiday!$B$2:$B$10),0)))</f>
        <v/>
      </c>
      <c r="O3793" s="0" t="str">
        <f aca="false">IF(ISBLANK(A3793),"",SUMIF($A$3:$A3793,O$2,$B$3:$B3793))</f>
        <v/>
      </c>
      <c r="P3793" s="0" t="str">
        <f aca="false">IF(ISBLANK(A3793),"",SUMIF($A$3:$A3793,P$2,$B$3:$B3793))</f>
        <v/>
      </c>
      <c r="Q3793" s="0" t="str">
        <f aca="false">IF(ISBLANK(A3793),"",SUMIF($A$3:$A3793,Q$2,$B$3:$B3793))</f>
        <v/>
      </c>
      <c r="R3793" s="0" t="str">
        <f aca="false">IF(ISBLANK(A3793),"",SUMIF($A$3:$A3793,R$2,$B$3:$B3793))</f>
        <v/>
      </c>
      <c r="T3793" s="9" t="str">
        <f aca="false">IF(ISBLANK(A3793),"",IF($A3793=T$2,$C3793,T3792))</f>
        <v/>
      </c>
      <c r="U3793" s="9" t="str">
        <f aca="false">IF(ISBLANK(A3793),"",IF($A3793=U$2,$C3793,U3792))</f>
        <v/>
      </c>
      <c r="V3793" s="9" t="str">
        <f aca="false">IF(ISBLANK(A3793),"",IF($A3793=V$2,$C3793,V3792))</f>
        <v/>
      </c>
      <c r="W3793" s="9" t="str">
        <f aca="false">IF(ISBLANK(A3793),"",IF($A3793=W$2,$C3793,W3792))</f>
        <v/>
      </c>
    </row>
    <row r="3794" customFormat="false" ht="14.1" hidden="false" customHeight="false" outlineLevel="0" collapsed="false">
      <c r="H3794" s="8" t="n">
        <f aca="false">IF(ISBLANK(D3794),,LEFT(D3794,LEN(D3794)-6)*1)</f>
        <v>0</v>
      </c>
      <c r="I3794" s="9" t="str">
        <f aca="false">IF(ISBLANK(A3794),"",-B3794*C3794)</f>
        <v/>
      </c>
      <c r="J3794" s="9" t="str">
        <f aca="false">IF(ISBLANK(A3794),"",-SUM(I$3:I3794))</f>
        <v/>
      </c>
      <c r="K3794" s="9" t="str">
        <f aca="false">IF(ISBLANK(A3794),"",SUMPRODUCT(O3794:R3794,T3794:W3794)-J3794)</f>
        <v/>
      </c>
      <c r="L3794" s="5" t="str">
        <f aca="false">IF(ISBLANK(A3794),"",K3794/$M$1)</f>
        <v/>
      </c>
      <c r="M3794" s="5" t="str">
        <f aca="false">IF(ISBLANK(A3794),"",K3794/($M$1+SUM(K$3:K3793)))</f>
        <v/>
      </c>
      <c r="N3794" s="0" t="str">
        <f aca="false">IF(ISBLANK(A3794),"",IF(H3795=0,NETWORKDAYS($H$3,H3794,holiday!$B$2:$B$10),IF(DAY(H3794)&lt;DAY(H3795),NETWORKDAYS($H$3,H3794,holiday!$B$2:$B$10),0)))</f>
        <v/>
      </c>
      <c r="O3794" s="0" t="str">
        <f aca="false">IF(ISBLANK(A3794),"",SUMIF($A$3:$A3794,O$2,$B$3:$B3794))</f>
        <v/>
      </c>
      <c r="P3794" s="0" t="str">
        <f aca="false">IF(ISBLANK(A3794),"",SUMIF($A$3:$A3794,P$2,$B$3:$B3794))</f>
        <v/>
      </c>
      <c r="Q3794" s="0" t="str">
        <f aca="false">IF(ISBLANK(A3794),"",SUMIF($A$3:$A3794,Q$2,$B$3:$B3794))</f>
        <v/>
      </c>
      <c r="R3794" s="0" t="str">
        <f aca="false">IF(ISBLANK(A3794),"",SUMIF($A$3:$A3794,R$2,$B$3:$B3794))</f>
        <v/>
      </c>
      <c r="T3794" s="9" t="str">
        <f aca="false">IF(ISBLANK(A3794),"",IF($A3794=T$2,$C3794,T3793))</f>
        <v/>
      </c>
      <c r="U3794" s="9" t="str">
        <f aca="false">IF(ISBLANK(A3794),"",IF($A3794=U$2,$C3794,U3793))</f>
        <v/>
      </c>
      <c r="V3794" s="9" t="str">
        <f aca="false">IF(ISBLANK(A3794),"",IF($A3794=V$2,$C3794,V3793))</f>
        <v/>
      </c>
      <c r="W3794" s="9" t="str">
        <f aca="false">IF(ISBLANK(A3794),"",IF($A3794=W$2,$C3794,W3793))</f>
        <v/>
      </c>
    </row>
    <row r="3795" customFormat="false" ht="14.1" hidden="false" customHeight="false" outlineLevel="0" collapsed="false">
      <c r="H3795" s="8" t="n">
        <f aca="false">IF(ISBLANK(D3795),,LEFT(D3795,LEN(D3795)-6)*1)</f>
        <v>0</v>
      </c>
      <c r="I3795" s="9" t="str">
        <f aca="false">IF(ISBLANK(A3795),"",-B3795*C3795)</f>
        <v/>
      </c>
      <c r="J3795" s="9" t="str">
        <f aca="false">IF(ISBLANK(A3795),"",-SUM(I$3:I3795))</f>
        <v/>
      </c>
      <c r="K3795" s="9" t="str">
        <f aca="false">IF(ISBLANK(A3795),"",SUMPRODUCT(O3795:R3795,T3795:W3795)-J3795)</f>
        <v/>
      </c>
      <c r="L3795" s="5" t="str">
        <f aca="false">IF(ISBLANK(A3795),"",K3795/$M$1)</f>
        <v/>
      </c>
      <c r="M3795" s="5" t="str">
        <f aca="false">IF(ISBLANK(A3795),"",K3795/($M$1+SUM(K$3:K3794)))</f>
        <v/>
      </c>
      <c r="N3795" s="0" t="str">
        <f aca="false">IF(ISBLANK(A3795),"",IF(H3796=0,NETWORKDAYS($H$3,H3795,holiday!$B$2:$B$10),IF(DAY(H3795)&lt;DAY(H3796),NETWORKDAYS($H$3,H3795,holiday!$B$2:$B$10),0)))</f>
        <v/>
      </c>
      <c r="O3795" s="0" t="str">
        <f aca="false">IF(ISBLANK(A3795),"",SUMIF($A$3:$A3795,O$2,$B$3:$B3795))</f>
        <v/>
      </c>
      <c r="P3795" s="0" t="str">
        <f aca="false">IF(ISBLANK(A3795),"",SUMIF($A$3:$A3795,P$2,$B$3:$B3795))</f>
        <v/>
      </c>
      <c r="Q3795" s="0" t="str">
        <f aca="false">IF(ISBLANK(A3795),"",SUMIF($A$3:$A3795,Q$2,$B$3:$B3795))</f>
        <v/>
      </c>
      <c r="R3795" s="0" t="str">
        <f aca="false">IF(ISBLANK(A3795),"",SUMIF($A$3:$A3795,R$2,$B$3:$B3795))</f>
        <v/>
      </c>
      <c r="T3795" s="9" t="str">
        <f aca="false">IF(ISBLANK(A3795),"",IF($A3795=T$2,$C3795,T3794))</f>
        <v/>
      </c>
      <c r="U3795" s="9" t="str">
        <f aca="false">IF(ISBLANK(A3795),"",IF($A3795=U$2,$C3795,U3794))</f>
        <v/>
      </c>
      <c r="V3795" s="9" t="str">
        <f aca="false">IF(ISBLANK(A3795),"",IF($A3795=V$2,$C3795,V3794))</f>
        <v/>
      </c>
      <c r="W3795" s="9" t="str">
        <f aca="false">IF(ISBLANK(A3795),"",IF($A3795=W$2,$C3795,W3794))</f>
        <v/>
      </c>
    </row>
    <row r="3796" customFormat="false" ht="14.1" hidden="false" customHeight="false" outlineLevel="0" collapsed="false">
      <c r="H3796" s="8" t="n">
        <f aca="false">IF(ISBLANK(D3796),,LEFT(D3796,LEN(D3796)-6)*1)</f>
        <v>0</v>
      </c>
      <c r="I3796" s="9" t="str">
        <f aca="false">IF(ISBLANK(A3796),"",-B3796*C3796)</f>
        <v/>
      </c>
      <c r="J3796" s="9" t="str">
        <f aca="false">IF(ISBLANK(A3796),"",-SUM(I$3:I3796))</f>
        <v/>
      </c>
      <c r="K3796" s="9" t="str">
        <f aca="false">IF(ISBLANK(A3796),"",SUMPRODUCT(O3796:R3796,T3796:W3796)-J3796)</f>
        <v/>
      </c>
      <c r="L3796" s="5" t="str">
        <f aca="false">IF(ISBLANK(A3796),"",K3796/$M$1)</f>
        <v/>
      </c>
      <c r="M3796" s="5" t="str">
        <f aca="false">IF(ISBLANK(A3796),"",K3796/($M$1+SUM(K$3:K3795)))</f>
        <v/>
      </c>
      <c r="N3796" s="0" t="str">
        <f aca="false">IF(ISBLANK(A3796),"",IF(H3797=0,NETWORKDAYS($H$3,H3796,holiday!$B$2:$B$10),IF(DAY(H3796)&lt;DAY(H3797),NETWORKDAYS($H$3,H3796,holiday!$B$2:$B$10),0)))</f>
        <v/>
      </c>
      <c r="O3796" s="0" t="str">
        <f aca="false">IF(ISBLANK(A3796),"",SUMIF($A$3:$A3796,O$2,$B$3:$B3796))</f>
        <v/>
      </c>
      <c r="P3796" s="0" t="str">
        <f aca="false">IF(ISBLANK(A3796),"",SUMIF($A$3:$A3796,P$2,$B$3:$B3796))</f>
        <v/>
      </c>
      <c r="Q3796" s="0" t="str">
        <f aca="false">IF(ISBLANK(A3796),"",SUMIF($A$3:$A3796,Q$2,$B$3:$B3796))</f>
        <v/>
      </c>
      <c r="R3796" s="0" t="str">
        <f aca="false">IF(ISBLANK(A3796),"",SUMIF($A$3:$A3796,R$2,$B$3:$B3796))</f>
        <v/>
      </c>
      <c r="T3796" s="9" t="str">
        <f aca="false">IF(ISBLANK(A3796),"",IF($A3796=T$2,$C3796,T3795))</f>
        <v/>
      </c>
      <c r="U3796" s="9" t="str">
        <f aca="false">IF(ISBLANK(A3796),"",IF($A3796=U$2,$C3796,U3795))</f>
        <v/>
      </c>
      <c r="V3796" s="9" t="str">
        <f aca="false">IF(ISBLANK(A3796),"",IF($A3796=V$2,$C3796,V3795))</f>
        <v/>
      </c>
      <c r="W3796" s="9" t="str">
        <f aca="false">IF(ISBLANK(A3796),"",IF($A3796=W$2,$C3796,W3795))</f>
        <v/>
      </c>
    </row>
    <row r="3797" customFormat="false" ht="14.1" hidden="false" customHeight="false" outlineLevel="0" collapsed="false">
      <c r="H3797" s="8" t="n">
        <f aca="false">IF(ISBLANK(D3797),,LEFT(D3797,LEN(D3797)-6)*1)</f>
        <v>0</v>
      </c>
      <c r="I3797" s="9" t="str">
        <f aca="false">IF(ISBLANK(A3797),"",-B3797*C3797)</f>
        <v/>
      </c>
      <c r="J3797" s="9" t="str">
        <f aca="false">IF(ISBLANK(A3797),"",-SUM(I$3:I3797))</f>
        <v/>
      </c>
      <c r="K3797" s="9" t="str">
        <f aca="false">IF(ISBLANK(A3797),"",SUMPRODUCT(O3797:R3797,T3797:W3797)-J3797)</f>
        <v/>
      </c>
      <c r="L3797" s="5" t="str">
        <f aca="false">IF(ISBLANK(A3797),"",K3797/$M$1)</f>
        <v/>
      </c>
      <c r="M3797" s="5" t="str">
        <f aca="false">IF(ISBLANK(A3797),"",K3797/($M$1+SUM(K$3:K3796)))</f>
        <v/>
      </c>
      <c r="N3797" s="0" t="str">
        <f aca="false">IF(ISBLANK(A3797),"",IF(H3798=0,NETWORKDAYS($H$3,H3797,holiday!$B$2:$B$10),IF(DAY(H3797)&lt;DAY(H3798),NETWORKDAYS($H$3,H3797,holiday!$B$2:$B$10),0)))</f>
        <v/>
      </c>
      <c r="O3797" s="0" t="str">
        <f aca="false">IF(ISBLANK(A3797),"",SUMIF($A$3:$A3797,O$2,$B$3:$B3797))</f>
        <v/>
      </c>
      <c r="P3797" s="0" t="str">
        <f aca="false">IF(ISBLANK(A3797),"",SUMIF($A$3:$A3797,P$2,$B$3:$B3797))</f>
        <v/>
      </c>
      <c r="Q3797" s="0" t="str">
        <f aca="false">IF(ISBLANK(A3797),"",SUMIF($A$3:$A3797,Q$2,$B$3:$B3797))</f>
        <v/>
      </c>
      <c r="R3797" s="0" t="str">
        <f aca="false">IF(ISBLANK(A3797),"",SUMIF($A$3:$A3797,R$2,$B$3:$B3797))</f>
        <v/>
      </c>
      <c r="T3797" s="9" t="str">
        <f aca="false">IF(ISBLANK(A3797),"",IF($A3797=T$2,$C3797,T3796))</f>
        <v/>
      </c>
      <c r="U3797" s="9" t="str">
        <f aca="false">IF(ISBLANK(A3797),"",IF($A3797=U$2,$C3797,U3796))</f>
        <v/>
      </c>
      <c r="V3797" s="9" t="str">
        <f aca="false">IF(ISBLANK(A3797),"",IF($A3797=V$2,$C3797,V3796))</f>
        <v/>
      </c>
      <c r="W3797" s="9" t="str">
        <f aca="false">IF(ISBLANK(A3797),"",IF($A3797=W$2,$C3797,W3796))</f>
        <v/>
      </c>
    </row>
    <row r="3798" customFormat="false" ht="14.1" hidden="false" customHeight="false" outlineLevel="0" collapsed="false">
      <c r="H3798" s="8" t="n">
        <f aca="false">IF(ISBLANK(D3798),,LEFT(D3798,LEN(D3798)-6)*1)</f>
        <v>0</v>
      </c>
      <c r="I3798" s="9" t="str">
        <f aca="false">IF(ISBLANK(A3798),"",-B3798*C3798)</f>
        <v/>
      </c>
      <c r="J3798" s="9" t="str">
        <f aca="false">IF(ISBLANK(A3798),"",-SUM(I$3:I3798))</f>
        <v/>
      </c>
      <c r="K3798" s="9" t="str">
        <f aca="false">IF(ISBLANK(A3798),"",SUMPRODUCT(O3798:R3798,T3798:W3798)-J3798)</f>
        <v/>
      </c>
      <c r="L3798" s="5" t="str">
        <f aca="false">IF(ISBLANK(A3798),"",K3798/$M$1)</f>
        <v/>
      </c>
      <c r="M3798" s="5" t="str">
        <f aca="false">IF(ISBLANK(A3798),"",K3798/($M$1+SUM(K$3:K3797)))</f>
        <v/>
      </c>
      <c r="N3798" s="0" t="str">
        <f aca="false">IF(ISBLANK(A3798),"",IF(H3799=0,NETWORKDAYS($H$3,H3798,holiday!$B$2:$B$10),IF(DAY(H3798)&lt;DAY(H3799),NETWORKDAYS($H$3,H3798,holiday!$B$2:$B$10),0)))</f>
        <v/>
      </c>
      <c r="O3798" s="0" t="str">
        <f aca="false">IF(ISBLANK(A3798),"",SUMIF($A$3:$A3798,O$2,$B$3:$B3798))</f>
        <v/>
      </c>
      <c r="P3798" s="0" t="str">
        <f aca="false">IF(ISBLANK(A3798),"",SUMIF($A$3:$A3798,P$2,$B$3:$B3798))</f>
        <v/>
      </c>
      <c r="Q3798" s="0" t="str">
        <f aca="false">IF(ISBLANK(A3798),"",SUMIF($A$3:$A3798,Q$2,$B$3:$B3798))</f>
        <v/>
      </c>
      <c r="R3798" s="0" t="str">
        <f aca="false">IF(ISBLANK(A3798),"",SUMIF($A$3:$A3798,R$2,$B$3:$B3798))</f>
        <v/>
      </c>
      <c r="T3798" s="9" t="str">
        <f aca="false">IF(ISBLANK(A3798),"",IF($A3798=T$2,$C3798,T3797))</f>
        <v/>
      </c>
      <c r="U3798" s="9" t="str">
        <f aca="false">IF(ISBLANK(A3798),"",IF($A3798=U$2,$C3798,U3797))</f>
        <v/>
      </c>
      <c r="V3798" s="9" t="str">
        <f aca="false">IF(ISBLANK(A3798),"",IF($A3798=V$2,$C3798,V3797))</f>
        <v/>
      </c>
      <c r="W3798" s="9" t="str">
        <f aca="false">IF(ISBLANK(A3798),"",IF($A3798=W$2,$C3798,W3797))</f>
        <v/>
      </c>
    </row>
    <row r="3799" customFormat="false" ht="14.1" hidden="false" customHeight="false" outlineLevel="0" collapsed="false">
      <c r="H3799" s="8" t="n">
        <f aca="false">IF(ISBLANK(D3799),,LEFT(D3799,LEN(D3799)-6)*1)</f>
        <v>0</v>
      </c>
      <c r="I3799" s="9" t="str">
        <f aca="false">IF(ISBLANK(A3799),"",-B3799*C3799)</f>
        <v/>
      </c>
      <c r="J3799" s="9" t="str">
        <f aca="false">IF(ISBLANK(A3799),"",-SUM(I$3:I3799))</f>
        <v/>
      </c>
      <c r="K3799" s="9" t="str">
        <f aca="false">IF(ISBLANK(A3799),"",SUMPRODUCT(O3799:R3799,T3799:W3799)-J3799)</f>
        <v/>
      </c>
      <c r="L3799" s="5" t="str">
        <f aca="false">IF(ISBLANK(A3799),"",K3799/$M$1)</f>
        <v/>
      </c>
      <c r="M3799" s="5" t="str">
        <f aca="false">IF(ISBLANK(A3799),"",K3799/($M$1+SUM(K$3:K3798)))</f>
        <v/>
      </c>
      <c r="N3799" s="0" t="str">
        <f aca="false">IF(ISBLANK(A3799),"",IF(H3800=0,NETWORKDAYS($H$3,H3799,holiday!$B$2:$B$10),IF(DAY(H3799)&lt;DAY(H3800),NETWORKDAYS($H$3,H3799,holiday!$B$2:$B$10),0)))</f>
        <v/>
      </c>
      <c r="O3799" s="0" t="str">
        <f aca="false">IF(ISBLANK(A3799),"",SUMIF($A$3:$A3799,O$2,$B$3:$B3799))</f>
        <v/>
      </c>
      <c r="P3799" s="0" t="str">
        <f aca="false">IF(ISBLANK(A3799),"",SUMIF($A$3:$A3799,P$2,$B$3:$B3799))</f>
        <v/>
      </c>
      <c r="Q3799" s="0" t="str">
        <f aca="false">IF(ISBLANK(A3799),"",SUMIF($A$3:$A3799,Q$2,$B$3:$B3799))</f>
        <v/>
      </c>
      <c r="R3799" s="0" t="str">
        <f aca="false">IF(ISBLANK(A3799),"",SUMIF($A$3:$A3799,R$2,$B$3:$B3799))</f>
        <v/>
      </c>
      <c r="T3799" s="9" t="str">
        <f aca="false">IF(ISBLANK(A3799),"",IF($A3799=T$2,$C3799,T3798))</f>
        <v/>
      </c>
      <c r="U3799" s="9" t="str">
        <f aca="false">IF(ISBLANK(A3799),"",IF($A3799=U$2,$C3799,U3798))</f>
        <v/>
      </c>
      <c r="V3799" s="9" t="str">
        <f aca="false">IF(ISBLANK(A3799),"",IF($A3799=V$2,$C3799,V3798))</f>
        <v/>
      </c>
      <c r="W3799" s="9" t="str">
        <f aca="false">IF(ISBLANK(A3799),"",IF($A3799=W$2,$C3799,W3798))</f>
        <v/>
      </c>
    </row>
    <row r="3800" customFormat="false" ht="14.1" hidden="false" customHeight="false" outlineLevel="0" collapsed="false">
      <c r="H3800" s="8" t="n">
        <f aca="false">IF(ISBLANK(D3800),,LEFT(D3800,LEN(D3800)-6)*1)</f>
        <v>0</v>
      </c>
      <c r="I3800" s="9" t="str">
        <f aca="false">IF(ISBLANK(A3800),"",-B3800*C3800)</f>
        <v/>
      </c>
      <c r="J3800" s="9" t="str">
        <f aca="false">IF(ISBLANK(A3800),"",-SUM(I$3:I3800))</f>
        <v/>
      </c>
      <c r="K3800" s="9" t="str">
        <f aca="false">IF(ISBLANK(A3800),"",SUMPRODUCT(O3800:R3800,T3800:W3800)-J3800)</f>
        <v/>
      </c>
      <c r="L3800" s="5" t="str">
        <f aca="false">IF(ISBLANK(A3800),"",K3800/$M$1)</f>
        <v/>
      </c>
      <c r="M3800" s="5" t="str">
        <f aca="false">IF(ISBLANK(A3800),"",K3800/($M$1+SUM(K$3:K3799)))</f>
        <v/>
      </c>
      <c r="N3800" s="0" t="str">
        <f aca="false">IF(ISBLANK(A3800),"",IF(H3801=0,NETWORKDAYS($H$3,H3800,holiday!$B$2:$B$10),IF(DAY(H3800)&lt;DAY(H3801),NETWORKDAYS($H$3,H3800,holiday!$B$2:$B$10),0)))</f>
        <v/>
      </c>
      <c r="O3800" s="0" t="str">
        <f aca="false">IF(ISBLANK(A3800),"",SUMIF($A$3:$A3800,O$2,$B$3:$B3800))</f>
        <v/>
      </c>
      <c r="P3800" s="0" t="str">
        <f aca="false">IF(ISBLANK(A3800),"",SUMIF($A$3:$A3800,P$2,$B$3:$B3800))</f>
        <v/>
      </c>
      <c r="Q3800" s="0" t="str">
        <f aca="false">IF(ISBLANK(A3800),"",SUMIF($A$3:$A3800,Q$2,$B$3:$B3800))</f>
        <v/>
      </c>
      <c r="R3800" s="0" t="str">
        <f aca="false">IF(ISBLANK(A3800),"",SUMIF($A$3:$A3800,R$2,$B$3:$B3800))</f>
        <v/>
      </c>
      <c r="T3800" s="9" t="str">
        <f aca="false">IF(ISBLANK(A3800),"",IF($A3800=T$2,$C3800,T3799))</f>
        <v/>
      </c>
      <c r="U3800" s="9" t="str">
        <f aca="false">IF(ISBLANK(A3800),"",IF($A3800=U$2,$C3800,U3799))</f>
        <v/>
      </c>
      <c r="V3800" s="9" t="str">
        <f aca="false">IF(ISBLANK(A3800),"",IF($A3800=V$2,$C3800,V3799))</f>
        <v/>
      </c>
      <c r="W3800" s="9" t="str">
        <f aca="false">IF(ISBLANK(A3800),"",IF($A3800=W$2,$C3800,W3799))</f>
        <v/>
      </c>
    </row>
    <row r="3801" customFormat="false" ht="14.1" hidden="false" customHeight="false" outlineLevel="0" collapsed="false">
      <c r="H3801" s="8" t="n">
        <f aca="false">IF(ISBLANK(D3801),,LEFT(D3801,LEN(D3801)-6)*1)</f>
        <v>0</v>
      </c>
      <c r="I3801" s="9" t="str">
        <f aca="false">IF(ISBLANK(A3801),"",-B3801*C3801)</f>
        <v/>
      </c>
      <c r="J3801" s="9" t="str">
        <f aca="false">IF(ISBLANK(A3801),"",-SUM(I$3:I3801))</f>
        <v/>
      </c>
      <c r="K3801" s="9" t="str">
        <f aca="false">IF(ISBLANK(A3801),"",SUMPRODUCT(O3801:R3801,T3801:W3801)-J3801)</f>
        <v/>
      </c>
      <c r="L3801" s="5" t="str">
        <f aca="false">IF(ISBLANK(A3801),"",K3801/$M$1)</f>
        <v/>
      </c>
      <c r="M3801" s="5" t="str">
        <f aca="false">IF(ISBLANK(A3801),"",K3801/($M$1+SUM(K$3:K3800)))</f>
        <v/>
      </c>
      <c r="N3801" s="0" t="str">
        <f aca="false">IF(ISBLANK(A3801),"",IF(H3802=0,NETWORKDAYS($H$3,H3801,holiday!$B$2:$B$10),IF(DAY(H3801)&lt;DAY(H3802),NETWORKDAYS($H$3,H3801,holiday!$B$2:$B$10),0)))</f>
        <v/>
      </c>
      <c r="O3801" s="0" t="str">
        <f aca="false">IF(ISBLANK(A3801),"",SUMIF($A$3:$A3801,O$2,$B$3:$B3801))</f>
        <v/>
      </c>
      <c r="P3801" s="0" t="str">
        <f aca="false">IF(ISBLANK(A3801),"",SUMIF($A$3:$A3801,P$2,$B$3:$B3801))</f>
        <v/>
      </c>
      <c r="Q3801" s="0" t="str">
        <f aca="false">IF(ISBLANK(A3801),"",SUMIF($A$3:$A3801,Q$2,$B$3:$B3801))</f>
        <v/>
      </c>
      <c r="R3801" s="0" t="str">
        <f aca="false">IF(ISBLANK(A3801),"",SUMIF($A$3:$A3801,R$2,$B$3:$B3801))</f>
        <v/>
      </c>
      <c r="T3801" s="9" t="str">
        <f aca="false">IF(ISBLANK(A3801),"",IF($A3801=T$2,$C3801,T3800))</f>
        <v/>
      </c>
      <c r="U3801" s="9" t="str">
        <f aca="false">IF(ISBLANK(A3801),"",IF($A3801=U$2,$C3801,U3800))</f>
        <v/>
      </c>
      <c r="V3801" s="9" t="str">
        <f aca="false">IF(ISBLANK(A3801),"",IF($A3801=V$2,$C3801,V3800))</f>
        <v/>
      </c>
      <c r="W3801" s="9" t="str">
        <f aca="false">IF(ISBLANK(A3801),"",IF($A3801=W$2,$C3801,W3800))</f>
        <v/>
      </c>
    </row>
    <row r="3802" customFormat="false" ht="14.1" hidden="false" customHeight="false" outlineLevel="0" collapsed="false">
      <c r="H3802" s="8" t="n">
        <f aca="false">IF(ISBLANK(D3802),,LEFT(D3802,LEN(D3802)-6)*1)</f>
        <v>0</v>
      </c>
      <c r="I3802" s="9" t="str">
        <f aca="false">IF(ISBLANK(A3802),"",-B3802*C3802)</f>
        <v/>
      </c>
      <c r="J3802" s="9" t="str">
        <f aca="false">IF(ISBLANK(A3802),"",-SUM(I$3:I3802))</f>
        <v/>
      </c>
      <c r="K3802" s="9" t="str">
        <f aca="false">IF(ISBLANK(A3802),"",SUMPRODUCT(O3802:R3802,T3802:W3802)-J3802)</f>
        <v/>
      </c>
      <c r="L3802" s="5" t="str">
        <f aca="false">IF(ISBLANK(A3802),"",K3802/$M$1)</f>
        <v/>
      </c>
      <c r="M3802" s="5" t="str">
        <f aca="false">IF(ISBLANK(A3802),"",K3802/($M$1+SUM(K$3:K3801)))</f>
        <v/>
      </c>
      <c r="N3802" s="0" t="str">
        <f aca="false">IF(ISBLANK(A3802),"",IF(H3803=0,NETWORKDAYS($H$3,H3802,holiday!$B$2:$B$10),IF(DAY(H3802)&lt;DAY(H3803),NETWORKDAYS($H$3,H3802,holiday!$B$2:$B$10),0)))</f>
        <v/>
      </c>
      <c r="O3802" s="0" t="str">
        <f aca="false">IF(ISBLANK(A3802),"",SUMIF($A$3:$A3802,O$2,$B$3:$B3802))</f>
        <v/>
      </c>
      <c r="P3802" s="0" t="str">
        <f aca="false">IF(ISBLANK(A3802),"",SUMIF($A$3:$A3802,P$2,$B$3:$B3802))</f>
        <v/>
      </c>
      <c r="Q3802" s="0" t="str">
        <f aca="false">IF(ISBLANK(A3802),"",SUMIF($A$3:$A3802,Q$2,$B$3:$B3802))</f>
        <v/>
      </c>
      <c r="R3802" s="0" t="str">
        <f aca="false">IF(ISBLANK(A3802),"",SUMIF($A$3:$A3802,R$2,$B$3:$B3802))</f>
        <v/>
      </c>
      <c r="T3802" s="9" t="str">
        <f aca="false">IF(ISBLANK(A3802),"",IF($A3802=T$2,$C3802,T3801))</f>
        <v/>
      </c>
      <c r="U3802" s="9" t="str">
        <f aca="false">IF(ISBLANK(A3802),"",IF($A3802=U$2,$C3802,U3801))</f>
        <v/>
      </c>
      <c r="V3802" s="9" t="str">
        <f aca="false">IF(ISBLANK(A3802),"",IF($A3802=V$2,$C3802,V3801))</f>
        <v/>
      </c>
      <c r="W3802" s="9" t="str">
        <f aca="false">IF(ISBLANK(A3802),"",IF($A3802=W$2,$C3802,W3801))</f>
        <v/>
      </c>
    </row>
    <row r="3803" customFormat="false" ht="14.1" hidden="false" customHeight="false" outlineLevel="0" collapsed="false">
      <c r="H3803" s="8" t="n">
        <f aca="false">IF(ISBLANK(D3803),,LEFT(D3803,LEN(D3803)-6)*1)</f>
        <v>0</v>
      </c>
      <c r="I3803" s="9" t="str">
        <f aca="false">IF(ISBLANK(A3803),"",-B3803*C3803)</f>
        <v/>
      </c>
      <c r="J3803" s="9" t="str">
        <f aca="false">IF(ISBLANK(A3803),"",-SUM(I$3:I3803))</f>
        <v/>
      </c>
      <c r="K3803" s="9" t="str">
        <f aca="false">IF(ISBLANK(A3803),"",SUMPRODUCT(O3803:R3803,T3803:W3803)-J3803)</f>
        <v/>
      </c>
      <c r="L3803" s="5" t="str">
        <f aca="false">IF(ISBLANK(A3803),"",K3803/$M$1)</f>
        <v/>
      </c>
      <c r="M3803" s="5" t="str">
        <f aca="false">IF(ISBLANK(A3803),"",K3803/($M$1+SUM(K$3:K3802)))</f>
        <v/>
      </c>
      <c r="N3803" s="0" t="str">
        <f aca="false">IF(ISBLANK(A3803),"",IF(H3804=0,NETWORKDAYS($H$3,H3803,holiday!$B$2:$B$10),IF(DAY(H3803)&lt;DAY(H3804),NETWORKDAYS($H$3,H3803,holiday!$B$2:$B$10),0)))</f>
        <v/>
      </c>
      <c r="O3803" s="0" t="str">
        <f aca="false">IF(ISBLANK(A3803),"",SUMIF($A$3:$A3803,O$2,$B$3:$B3803))</f>
        <v/>
      </c>
      <c r="P3803" s="0" t="str">
        <f aca="false">IF(ISBLANK(A3803),"",SUMIF($A$3:$A3803,P$2,$B$3:$B3803))</f>
        <v/>
      </c>
      <c r="Q3803" s="0" t="str">
        <f aca="false">IF(ISBLANK(A3803),"",SUMIF($A$3:$A3803,Q$2,$B$3:$B3803))</f>
        <v/>
      </c>
      <c r="R3803" s="0" t="str">
        <f aca="false">IF(ISBLANK(A3803),"",SUMIF($A$3:$A3803,R$2,$B$3:$B3803))</f>
        <v/>
      </c>
      <c r="T3803" s="9" t="str">
        <f aca="false">IF(ISBLANK(A3803),"",IF($A3803=T$2,$C3803,T3802))</f>
        <v/>
      </c>
      <c r="U3803" s="9" t="str">
        <f aca="false">IF(ISBLANK(A3803),"",IF($A3803=U$2,$C3803,U3802))</f>
        <v/>
      </c>
      <c r="V3803" s="9" t="str">
        <f aca="false">IF(ISBLANK(A3803),"",IF($A3803=V$2,$C3803,V3802))</f>
        <v/>
      </c>
      <c r="W3803" s="9" t="str">
        <f aca="false">IF(ISBLANK(A3803),"",IF($A3803=W$2,$C3803,W3802))</f>
        <v/>
      </c>
    </row>
    <row r="3804" customFormat="false" ht="14.1" hidden="false" customHeight="false" outlineLevel="0" collapsed="false">
      <c r="H3804" s="8" t="n">
        <f aca="false">IF(ISBLANK(D3804),,LEFT(D3804,LEN(D3804)-6)*1)</f>
        <v>0</v>
      </c>
      <c r="I3804" s="9" t="str">
        <f aca="false">IF(ISBLANK(A3804),"",-B3804*C3804)</f>
        <v/>
      </c>
      <c r="J3804" s="9" t="str">
        <f aca="false">IF(ISBLANK(A3804),"",-SUM(I$3:I3804))</f>
        <v/>
      </c>
      <c r="K3804" s="9" t="str">
        <f aca="false">IF(ISBLANK(A3804),"",SUMPRODUCT(O3804:R3804,T3804:W3804)-J3804)</f>
        <v/>
      </c>
      <c r="L3804" s="5" t="str">
        <f aca="false">IF(ISBLANK(A3804),"",K3804/$M$1)</f>
        <v/>
      </c>
      <c r="M3804" s="5" t="str">
        <f aca="false">IF(ISBLANK(A3804),"",K3804/($M$1+SUM(K$3:K3803)))</f>
        <v/>
      </c>
      <c r="N3804" s="0" t="str">
        <f aca="false">IF(ISBLANK(A3804),"",IF(H3805=0,NETWORKDAYS($H$3,H3804,holiday!$B$2:$B$10),IF(DAY(H3804)&lt;DAY(H3805),NETWORKDAYS($H$3,H3804,holiday!$B$2:$B$10),0)))</f>
        <v/>
      </c>
      <c r="O3804" s="0" t="str">
        <f aca="false">IF(ISBLANK(A3804),"",SUMIF($A$3:$A3804,O$2,$B$3:$B3804))</f>
        <v/>
      </c>
      <c r="P3804" s="0" t="str">
        <f aca="false">IF(ISBLANK(A3804),"",SUMIF($A$3:$A3804,P$2,$B$3:$B3804))</f>
        <v/>
      </c>
      <c r="Q3804" s="0" t="str">
        <f aca="false">IF(ISBLANK(A3804),"",SUMIF($A$3:$A3804,Q$2,$B$3:$B3804))</f>
        <v/>
      </c>
      <c r="R3804" s="0" t="str">
        <f aca="false">IF(ISBLANK(A3804),"",SUMIF($A$3:$A3804,R$2,$B$3:$B3804))</f>
        <v/>
      </c>
      <c r="T3804" s="9" t="str">
        <f aca="false">IF(ISBLANK(A3804),"",IF($A3804=T$2,$C3804,T3803))</f>
        <v/>
      </c>
      <c r="U3804" s="9" t="str">
        <f aca="false">IF(ISBLANK(A3804),"",IF($A3804=U$2,$C3804,U3803))</f>
        <v/>
      </c>
      <c r="V3804" s="9" t="str">
        <f aca="false">IF(ISBLANK(A3804),"",IF($A3804=V$2,$C3804,V3803))</f>
        <v/>
      </c>
      <c r="W3804" s="9" t="str">
        <f aca="false">IF(ISBLANK(A3804),"",IF($A3804=W$2,$C3804,W3803))</f>
        <v/>
      </c>
    </row>
    <row r="3805" customFormat="false" ht="14.1" hidden="false" customHeight="false" outlineLevel="0" collapsed="false">
      <c r="H3805" s="8" t="n">
        <f aca="false">IF(ISBLANK(D3805),,LEFT(D3805,LEN(D3805)-6)*1)</f>
        <v>0</v>
      </c>
      <c r="I3805" s="9" t="str">
        <f aca="false">IF(ISBLANK(A3805),"",-B3805*C3805)</f>
        <v/>
      </c>
      <c r="J3805" s="9" t="str">
        <f aca="false">IF(ISBLANK(A3805),"",-SUM(I$3:I3805))</f>
        <v/>
      </c>
      <c r="K3805" s="9" t="str">
        <f aca="false">IF(ISBLANK(A3805),"",SUMPRODUCT(O3805:R3805,T3805:W3805)-J3805)</f>
        <v/>
      </c>
      <c r="L3805" s="5" t="str">
        <f aca="false">IF(ISBLANK(A3805),"",K3805/$M$1)</f>
        <v/>
      </c>
      <c r="M3805" s="5" t="str">
        <f aca="false">IF(ISBLANK(A3805),"",K3805/($M$1+SUM(K$3:K3804)))</f>
        <v/>
      </c>
      <c r="N3805" s="0" t="str">
        <f aca="false">IF(ISBLANK(A3805),"",IF(H3806=0,NETWORKDAYS($H$3,H3805,holiday!$B$2:$B$10),IF(DAY(H3805)&lt;DAY(H3806),NETWORKDAYS($H$3,H3805,holiday!$B$2:$B$10),0)))</f>
        <v/>
      </c>
      <c r="O3805" s="0" t="str">
        <f aca="false">IF(ISBLANK(A3805),"",SUMIF($A$3:$A3805,O$2,$B$3:$B3805))</f>
        <v/>
      </c>
      <c r="P3805" s="0" t="str">
        <f aca="false">IF(ISBLANK(A3805),"",SUMIF($A$3:$A3805,P$2,$B$3:$B3805))</f>
        <v/>
      </c>
      <c r="Q3805" s="0" t="str">
        <f aca="false">IF(ISBLANK(A3805),"",SUMIF($A$3:$A3805,Q$2,$B$3:$B3805))</f>
        <v/>
      </c>
      <c r="R3805" s="0" t="str">
        <f aca="false">IF(ISBLANK(A3805),"",SUMIF($A$3:$A3805,R$2,$B$3:$B3805))</f>
        <v/>
      </c>
      <c r="T3805" s="9" t="str">
        <f aca="false">IF(ISBLANK(A3805),"",IF($A3805=T$2,$C3805,T3804))</f>
        <v/>
      </c>
      <c r="U3805" s="9" t="str">
        <f aca="false">IF(ISBLANK(A3805),"",IF($A3805=U$2,$C3805,U3804))</f>
        <v/>
      </c>
      <c r="V3805" s="9" t="str">
        <f aca="false">IF(ISBLANK(A3805),"",IF($A3805=V$2,$C3805,V3804))</f>
        <v/>
      </c>
      <c r="W3805" s="9" t="str">
        <f aca="false">IF(ISBLANK(A3805),"",IF($A3805=W$2,$C3805,W3804))</f>
        <v/>
      </c>
    </row>
    <row r="3806" customFormat="false" ht="14.1" hidden="false" customHeight="false" outlineLevel="0" collapsed="false">
      <c r="H3806" s="8" t="n">
        <f aca="false">IF(ISBLANK(D3806),,LEFT(D3806,LEN(D3806)-6)*1)</f>
        <v>0</v>
      </c>
      <c r="I3806" s="9" t="str">
        <f aca="false">IF(ISBLANK(A3806),"",-B3806*C3806)</f>
        <v/>
      </c>
      <c r="J3806" s="9" t="str">
        <f aca="false">IF(ISBLANK(A3806),"",-SUM(I$3:I3806))</f>
        <v/>
      </c>
      <c r="K3806" s="9" t="str">
        <f aca="false">IF(ISBLANK(A3806),"",SUMPRODUCT(O3806:R3806,T3806:W3806)-J3806)</f>
        <v/>
      </c>
      <c r="L3806" s="5" t="str">
        <f aca="false">IF(ISBLANK(A3806),"",K3806/$M$1)</f>
        <v/>
      </c>
      <c r="M3806" s="5" t="str">
        <f aca="false">IF(ISBLANK(A3806),"",K3806/($M$1+SUM(K$3:K3805)))</f>
        <v/>
      </c>
      <c r="N3806" s="0" t="str">
        <f aca="false">IF(ISBLANK(A3806),"",IF(H3807=0,NETWORKDAYS($H$3,H3806,holiday!$B$2:$B$10),IF(DAY(H3806)&lt;DAY(H3807),NETWORKDAYS($H$3,H3806,holiday!$B$2:$B$10),0)))</f>
        <v/>
      </c>
      <c r="O3806" s="0" t="str">
        <f aca="false">IF(ISBLANK(A3806),"",SUMIF($A$3:$A3806,O$2,$B$3:$B3806))</f>
        <v/>
      </c>
      <c r="P3806" s="0" t="str">
        <f aca="false">IF(ISBLANK(A3806),"",SUMIF($A$3:$A3806,P$2,$B$3:$B3806))</f>
        <v/>
      </c>
      <c r="Q3806" s="0" t="str">
        <f aca="false">IF(ISBLANK(A3806),"",SUMIF($A$3:$A3806,Q$2,$B$3:$B3806))</f>
        <v/>
      </c>
      <c r="R3806" s="0" t="str">
        <f aca="false">IF(ISBLANK(A3806),"",SUMIF($A$3:$A3806,R$2,$B$3:$B3806))</f>
        <v/>
      </c>
      <c r="T3806" s="9" t="str">
        <f aca="false">IF(ISBLANK(A3806),"",IF($A3806=T$2,$C3806,T3805))</f>
        <v/>
      </c>
      <c r="U3806" s="9" t="str">
        <f aca="false">IF(ISBLANK(A3806),"",IF($A3806=U$2,$C3806,U3805))</f>
        <v/>
      </c>
      <c r="V3806" s="9" t="str">
        <f aca="false">IF(ISBLANK(A3806),"",IF($A3806=V$2,$C3806,V3805))</f>
        <v/>
      </c>
      <c r="W3806" s="9" t="str">
        <f aca="false">IF(ISBLANK(A3806),"",IF($A3806=W$2,$C3806,W3805))</f>
        <v/>
      </c>
    </row>
    <row r="3807" customFormat="false" ht="14.1" hidden="false" customHeight="false" outlineLevel="0" collapsed="false">
      <c r="H3807" s="8" t="n">
        <f aca="false">IF(ISBLANK(D3807),,LEFT(D3807,LEN(D3807)-6)*1)</f>
        <v>0</v>
      </c>
      <c r="I3807" s="9" t="str">
        <f aca="false">IF(ISBLANK(A3807),"",-B3807*C3807)</f>
        <v/>
      </c>
      <c r="J3807" s="9" t="str">
        <f aca="false">IF(ISBLANK(A3807),"",-SUM(I$3:I3807))</f>
        <v/>
      </c>
      <c r="K3807" s="9" t="str">
        <f aca="false">IF(ISBLANK(A3807),"",SUMPRODUCT(O3807:R3807,T3807:W3807)-J3807)</f>
        <v/>
      </c>
      <c r="L3807" s="5" t="str">
        <f aca="false">IF(ISBLANK(A3807),"",K3807/$M$1)</f>
        <v/>
      </c>
      <c r="M3807" s="5" t="str">
        <f aca="false">IF(ISBLANK(A3807),"",K3807/($M$1+SUM(K$3:K3806)))</f>
        <v/>
      </c>
      <c r="N3807" s="0" t="str">
        <f aca="false">IF(ISBLANK(A3807),"",IF(H3808=0,NETWORKDAYS($H$3,H3807,holiday!$B$2:$B$10),IF(DAY(H3807)&lt;DAY(H3808),NETWORKDAYS($H$3,H3807,holiday!$B$2:$B$10),0)))</f>
        <v/>
      </c>
      <c r="O3807" s="0" t="str">
        <f aca="false">IF(ISBLANK(A3807),"",SUMIF($A$3:$A3807,O$2,$B$3:$B3807))</f>
        <v/>
      </c>
      <c r="P3807" s="0" t="str">
        <f aca="false">IF(ISBLANK(A3807),"",SUMIF($A$3:$A3807,P$2,$B$3:$B3807))</f>
        <v/>
      </c>
      <c r="Q3807" s="0" t="str">
        <f aca="false">IF(ISBLANK(A3807),"",SUMIF($A$3:$A3807,Q$2,$B$3:$B3807))</f>
        <v/>
      </c>
      <c r="R3807" s="0" t="str">
        <f aca="false">IF(ISBLANK(A3807),"",SUMIF($A$3:$A3807,R$2,$B$3:$B3807))</f>
        <v/>
      </c>
      <c r="T3807" s="9" t="str">
        <f aca="false">IF(ISBLANK(A3807),"",IF($A3807=T$2,$C3807,T3806))</f>
        <v/>
      </c>
      <c r="U3807" s="9" t="str">
        <f aca="false">IF(ISBLANK(A3807),"",IF($A3807=U$2,$C3807,U3806))</f>
        <v/>
      </c>
      <c r="V3807" s="9" t="str">
        <f aca="false">IF(ISBLANK(A3807),"",IF($A3807=V$2,$C3807,V3806))</f>
        <v/>
      </c>
      <c r="W3807" s="9" t="str">
        <f aca="false">IF(ISBLANK(A3807),"",IF($A3807=W$2,$C3807,W3806))</f>
        <v/>
      </c>
    </row>
    <row r="3808" customFormat="false" ht="14.1" hidden="false" customHeight="false" outlineLevel="0" collapsed="false">
      <c r="H3808" s="8" t="n">
        <f aca="false">IF(ISBLANK(D3808),,LEFT(D3808,LEN(D3808)-6)*1)</f>
        <v>0</v>
      </c>
      <c r="I3808" s="9" t="str">
        <f aca="false">IF(ISBLANK(A3808),"",-B3808*C3808)</f>
        <v/>
      </c>
      <c r="J3808" s="9" t="str">
        <f aca="false">IF(ISBLANK(A3808),"",-SUM(I$3:I3808))</f>
        <v/>
      </c>
      <c r="K3808" s="9" t="str">
        <f aca="false">IF(ISBLANK(A3808),"",SUMPRODUCT(O3808:R3808,T3808:W3808)-J3808)</f>
        <v/>
      </c>
      <c r="L3808" s="5" t="str">
        <f aca="false">IF(ISBLANK(A3808),"",K3808/$M$1)</f>
        <v/>
      </c>
      <c r="M3808" s="5" t="str">
        <f aca="false">IF(ISBLANK(A3808),"",K3808/($M$1+SUM(K$3:K3807)))</f>
        <v/>
      </c>
      <c r="N3808" s="0" t="str">
        <f aca="false">IF(ISBLANK(A3808),"",IF(H3809=0,NETWORKDAYS($H$3,H3808,holiday!$B$2:$B$10),IF(DAY(H3808)&lt;DAY(H3809),NETWORKDAYS($H$3,H3808,holiday!$B$2:$B$10),0)))</f>
        <v/>
      </c>
      <c r="O3808" s="0" t="str">
        <f aca="false">IF(ISBLANK(A3808),"",SUMIF($A$3:$A3808,O$2,$B$3:$B3808))</f>
        <v/>
      </c>
      <c r="P3808" s="0" t="str">
        <f aca="false">IF(ISBLANK(A3808),"",SUMIF($A$3:$A3808,P$2,$B$3:$B3808))</f>
        <v/>
      </c>
      <c r="Q3808" s="0" t="str">
        <f aca="false">IF(ISBLANK(A3808),"",SUMIF($A$3:$A3808,Q$2,$B$3:$B3808))</f>
        <v/>
      </c>
      <c r="R3808" s="0" t="str">
        <f aca="false">IF(ISBLANK(A3808),"",SUMIF($A$3:$A3808,R$2,$B$3:$B3808))</f>
        <v/>
      </c>
      <c r="T3808" s="9" t="str">
        <f aca="false">IF(ISBLANK(A3808),"",IF($A3808=T$2,$C3808,T3807))</f>
        <v/>
      </c>
      <c r="U3808" s="9" t="str">
        <f aca="false">IF(ISBLANK(A3808),"",IF($A3808=U$2,$C3808,U3807))</f>
        <v/>
      </c>
      <c r="V3808" s="9" t="str">
        <f aca="false">IF(ISBLANK(A3808),"",IF($A3808=V$2,$C3808,V3807))</f>
        <v/>
      </c>
      <c r="W3808" s="9" t="str">
        <f aca="false">IF(ISBLANK(A3808),"",IF($A3808=W$2,$C3808,W3807))</f>
        <v/>
      </c>
    </row>
    <row r="3809" customFormat="false" ht="14.1" hidden="false" customHeight="false" outlineLevel="0" collapsed="false">
      <c r="H3809" s="8" t="n">
        <f aca="false">IF(ISBLANK(D3809),,LEFT(D3809,LEN(D3809)-6)*1)</f>
        <v>0</v>
      </c>
      <c r="I3809" s="9" t="str">
        <f aca="false">IF(ISBLANK(A3809),"",-B3809*C3809)</f>
        <v/>
      </c>
      <c r="J3809" s="9" t="str">
        <f aca="false">IF(ISBLANK(A3809),"",-SUM(I$3:I3809))</f>
        <v/>
      </c>
      <c r="K3809" s="9" t="str">
        <f aca="false">IF(ISBLANK(A3809),"",SUMPRODUCT(O3809:R3809,T3809:W3809)-J3809)</f>
        <v/>
      </c>
      <c r="L3809" s="5" t="str">
        <f aca="false">IF(ISBLANK(A3809),"",K3809/$M$1)</f>
        <v/>
      </c>
      <c r="M3809" s="5" t="str">
        <f aca="false">IF(ISBLANK(A3809),"",K3809/($M$1+SUM(K$3:K3808)))</f>
        <v/>
      </c>
      <c r="N3809" s="0" t="str">
        <f aca="false">IF(ISBLANK(A3809),"",IF(H3810=0,NETWORKDAYS($H$3,H3809,holiday!$B$2:$B$10),IF(DAY(H3809)&lt;DAY(H3810),NETWORKDAYS($H$3,H3809,holiday!$B$2:$B$10),0)))</f>
        <v/>
      </c>
      <c r="O3809" s="0" t="str">
        <f aca="false">IF(ISBLANK(A3809),"",SUMIF($A$3:$A3809,O$2,$B$3:$B3809))</f>
        <v/>
      </c>
      <c r="P3809" s="0" t="str">
        <f aca="false">IF(ISBLANK(A3809),"",SUMIF($A$3:$A3809,P$2,$B$3:$B3809))</f>
        <v/>
      </c>
      <c r="Q3809" s="0" t="str">
        <f aca="false">IF(ISBLANK(A3809),"",SUMIF($A$3:$A3809,Q$2,$B$3:$B3809))</f>
        <v/>
      </c>
      <c r="R3809" s="0" t="str">
        <f aca="false">IF(ISBLANK(A3809),"",SUMIF($A$3:$A3809,R$2,$B$3:$B3809))</f>
        <v/>
      </c>
      <c r="T3809" s="9" t="str">
        <f aca="false">IF(ISBLANK(A3809),"",IF($A3809=T$2,$C3809,T3808))</f>
        <v/>
      </c>
      <c r="U3809" s="9" t="str">
        <f aca="false">IF(ISBLANK(A3809),"",IF($A3809=U$2,$C3809,U3808))</f>
        <v/>
      </c>
      <c r="V3809" s="9" t="str">
        <f aca="false">IF(ISBLANK(A3809),"",IF($A3809=V$2,$C3809,V3808))</f>
        <v/>
      </c>
      <c r="W3809" s="9" t="str">
        <f aca="false">IF(ISBLANK(A3809),"",IF($A3809=W$2,$C3809,W3808))</f>
        <v/>
      </c>
    </row>
    <row r="3810" customFormat="false" ht="14.1" hidden="false" customHeight="false" outlineLevel="0" collapsed="false">
      <c r="H3810" s="8" t="n">
        <f aca="false">IF(ISBLANK(D3810),,LEFT(D3810,LEN(D3810)-6)*1)</f>
        <v>0</v>
      </c>
      <c r="I3810" s="9" t="str">
        <f aca="false">IF(ISBLANK(A3810),"",-B3810*C3810)</f>
        <v/>
      </c>
      <c r="J3810" s="9" t="str">
        <f aca="false">IF(ISBLANK(A3810),"",-SUM(I$3:I3810))</f>
        <v/>
      </c>
      <c r="K3810" s="9" t="str">
        <f aca="false">IF(ISBLANK(A3810),"",SUMPRODUCT(O3810:R3810,T3810:W3810)-J3810)</f>
        <v/>
      </c>
      <c r="L3810" s="5" t="str">
        <f aca="false">IF(ISBLANK(A3810),"",K3810/$M$1)</f>
        <v/>
      </c>
      <c r="M3810" s="5" t="str">
        <f aca="false">IF(ISBLANK(A3810),"",K3810/($M$1+SUM(K$3:K3809)))</f>
        <v/>
      </c>
      <c r="N3810" s="0" t="str">
        <f aca="false">IF(ISBLANK(A3810),"",IF(H3811=0,NETWORKDAYS($H$3,H3810,holiday!$B$2:$B$10),IF(DAY(H3810)&lt;DAY(H3811),NETWORKDAYS($H$3,H3810,holiday!$B$2:$B$10),0)))</f>
        <v/>
      </c>
      <c r="O3810" s="0" t="str">
        <f aca="false">IF(ISBLANK(A3810),"",SUMIF($A$3:$A3810,O$2,$B$3:$B3810))</f>
        <v/>
      </c>
      <c r="P3810" s="0" t="str">
        <f aca="false">IF(ISBLANK(A3810),"",SUMIF($A$3:$A3810,P$2,$B$3:$B3810))</f>
        <v/>
      </c>
      <c r="Q3810" s="0" t="str">
        <f aca="false">IF(ISBLANK(A3810),"",SUMIF($A$3:$A3810,Q$2,$B$3:$B3810))</f>
        <v/>
      </c>
      <c r="R3810" s="0" t="str">
        <f aca="false">IF(ISBLANK(A3810),"",SUMIF($A$3:$A3810,R$2,$B$3:$B3810))</f>
        <v/>
      </c>
      <c r="T3810" s="9" t="str">
        <f aca="false">IF(ISBLANK(A3810),"",IF($A3810=T$2,$C3810,T3809))</f>
        <v/>
      </c>
      <c r="U3810" s="9" t="str">
        <f aca="false">IF(ISBLANK(A3810),"",IF($A3810=U$2,$C3810,U3809))</f>
        <v/>
      </c>
      <c r="V3810" s="9" t="str">
        <f aca="false">IF(ISBLANK(A3810),"",IF($A3810=V$2,$C3810,V3809))</f>
        <v/>
      </c>
      <c r="W3810" s="9" t="str">
        <f aca="false">IF(ISBLANK(A3810),"",IF($A3810=W$2,$C3810,W3809))</f>
        <v/>
      </c>
    </row>
    <row r="3811" customFormat="false" ht="14.1" hidden="false" customHeight="false" outlineLevel="0" collapsed="false">
      <c r="H3811" s="8" t="n">
        <f aca="false">IF(ISBLANK(D3811),,LEFT(D3811,LEN(D3811)-6)*1)</f>
        <v>0</v>
      </c>
      <c r="I3811" s="9" t="str">
        <f aca="false">IF(ISBLANK(A3811),"",-B3811*C3811)</f>
        <v/>
      </c>
      <c r="J3811" s="9" t="str">
        <f aca="false">IF(ISBLANK(A3811),"",-SUM(I$3:I3811))</f>
        <v/>
      </c>
      <c r="K3811" s="9" t="str">
        <f aca="false">IF(ISBLANK(A3811),"",SUMPRODUCT(O3811:R3811,T3811:W3811)-J3811)</f>
        <v/>
      </c>
      <c r="L3811" s="5" t="str">
        <f aca="false">IF(ISBLANK(A3811),"",K3811/$M$1)</f>
        <v/>
      </c>
      <c r="M3811" s="5" t="str">
        <f aca="false">IF(ISBLANK(A3811),"",K3811/($M$1+SUM(K$3:K3810)))</f>
        <v/>
      </c>
      <c r="N3811" s="0" t="str">
        <f aca="false">IF(ISBLANK(A3811),"",IF(H3812=0,NETWORKDAYS($H$3,H3811,holiday!$B$2:$B$10),IF(DAY(H3811)&lt;DAY(H3812),NETWORKDAYS($H$3,H3811,holiday!$B$2:$B$10),0)))</f>
        <v/>
      </c>
      <c r="O3811" s="0" t="str">
        <f aca="false">IF(ISBLANK(A3811),"",SUMIF($A$3:$A3811,O$2,$B$3:$B3811))</f>
        <v/>
      </c>
      <c r="P3811" s="0" t="str">
        <f aca="false">IF(ISBLANK(A3811),"",SUMIF($A$3:$A3811,P$2,$B$3:$B3811))</f>
        <v/>
      </c>
      <c r="Q3811" s="0" t="str">
        <f aca="false">IF(ISBLANK(A3811),"",SUMIF($A$3:$A3811,Q$2,$B$3:$B3811))</f>
        <v/>
      </c>
      <c r="R3811" s="0" t="str">
        <f aca="false">IF(ISBLANK(A3811),"",SUMIF($A$3:$A3811,R$2,$B$3:$B3811))</f>
        <v/>
      </c>
      <c r="T3811" s="9" t="str">
        <f aca="false">IF(ISBLANK(A3811),"",IF($A3811=T$2,$C3811,T3810))</f>
        <v/>
      </c>
      <c r="U3811" s="9" t="str">
        <f aca="false">IF(ISBLANK(A3811),"",IF($A3811=U$2,$C3811,U3810))</f>
        <v/>
      </c>
      <c r="V3811" s="9" t="str">
        <f aca="false">IF(ISBLANK(A3811),"",IF($A3811=V$2,$C3811,V3810))</f>
        <v/>
      </c>
      <c r="W3811" s="9" t="str">
        <f aca="false">IF(ISBLANK(A3811),"",IF($A3811=W$2,$C3811,W3810))</f>
        <v/>
      </c>
    </row>
    <row r="3812" customFormat="false" ht="14.1" hidden="false" customHeight="false" outlineLevel="0" collapsed="false">
      <c r="H3812" s="8" t="n">
        <f aca="false">IF(ISBLANK(D3812),,LEFT(D3812,LEN(D3812)-6)*1)</f>
        <v>0</v>
      </c>
      <c r="I3812" s="9" t="str">
        <f aca="false">IF(ISBLANK(A3812),"",-B3812*C3812)</f>
        <v/>
      </c>
      <c r="J3812" s="9" t="str">
        <f aca="false">IF(ISBLANK(A3812),"",-SUM(I$3:I3812))</f>
        <v/>
      </c>
      <c r="K3812" s="9" t="str">
        <f aca="false">IF(ISBLANK(A3812),"",SUMPRODUCT(O3812:R3812,T3812:W3812)-J3812)</f>
        <v/>
      </c>
      <c r="L3812" s="5" t="str">
        <f aca="false">IF(ISBLANK(A3812),"",K3812/$M$1)</f>
        <v/>
      </c>
      <c r="M3812" s="5" t="str">
        <f aca="false">IF(ISBLANK(A3812),"",K3812/($M$1+SUM(K$3:K3811)))</f>
        <v/>
      </c>
      <c r="N3812" s="0" t="str">
        <f aca="false">IF(ISBLANK(A3812),"",IF(H3813=0,NETWORKDAYS($H$3,H3812,holiday!$B$2:$B$10),IF(DAY(H3812)&lt;DAY(H3813),NETWORKDAYS($H$3,H3812,holiday!$B$2:$B$10),0)))</f>
        <v/>
      </c>
      <c r="O3812" s="0" t="str">
        <f aca="false">IF(ISBLANK(A3812),"",SUMIF($A$3:$A3812,O$2,$B$3:$B3812))</f>
        <v/>
      </c>
      <c r="P3812" s="0" t="str">
        <f aca="false">IF(ISBLANK(A3812),"",SUMIF($A$3:$A3812,P$2,$B$3:$B3812))</f>
        <v/>
      </c>
      <c r="Q3812" s="0" t="str">
        <f aca="false">IF(ISBLANK(A3812),"",SUMIF($A$3:$A3812,Q$2,$B$3:$B3812))</f>
        <v/>
      </c>
      <c r="R3812" s="0" t="str">
        <f aca="false">IF(ISBLANK(A3812),"",SUMIF($A$3:$A3812,R$2,$B$3:$B3812))</f>
        <v/>
      </c>
      <c r="T3812" s="9" t="str">
        <f aca="false">IF(ISBLANK(A3812),"",IF($A3812=T$2,$C3812,T3811))</f>
        <v/>
      </c>
      <c r="U3812" s="9" t="str">
        <f aca="false">IF(ISBLANK(A3812),"",IF($A3812=U$2,$C3812,U3811))</f>
        <v/>
      </c>
      <c r="V3812" s="9" t="str">
        <f aca="false">IF(ISBLANK(A3812),"",IF($A3812=V$2,$C3812,V3811))</f>
        <v/>
      </c>
      <c r="W3812" s="9" t="str">
        <f aca="false">IF(ISBLANK(A3812),"",IF($A3812=W$2,$C3812,W3811))</f>
        <v/>
      </c>
    </row>
    <row r="3813" customFormat="false" ht="14.1" hidden="false" customHeight="false" outlineLevel="0" collapsed="false">
      <c r="H3813" s="8" t="n">
        <f aca="false">IF(ISBLANK(D3813),,LEFT(D3813,LEN(D3813)-6)*1)</f>
        <v>0</v>
      </c>
      <c r="I3813" s="9" t="str">
        <f aca="false">IF(ISBLANK(A3813),"",-B3813*C3813)</f>
        <v/>
      </c>
      <c r="J3813" s="9" t="str">
        <f aca="false">IF(ISBLANK(A3813),"",-SUM(I$3:I3813))</f>
        <v/>
      </c>
      <c r="K3813" s="9" t="str">
        <f aca="false">IF(ISBLANK(A3813),"",SUMPRODUCT(O3813:R3813,T3813:W3813)-J3813)</f>
        <v/>
      </c>
      <c r="L3813" s="5" t="str">
        <f aca="false">IF(ISBLANK(A3813),"",K3813/$M$1)</f>
        <v/>
      </c>
      <c r="M3813" s="5" t="str">
        <f aca="false">IF(ISBLANK(A3813),"",K3813/($M$1+SUM(K$3:K3812)))</f>
        <v/>
      </c>
      <c r="N3813" s="0" t="str">
        <f aca="false">IF(ISBLANK(A3813),"",IF(H3814=0,NETWORKDAYS($H$3,H3813,holiday!$B$2:$B$10),IF(DAY(H3813)&lt;DAY(H3814),NETWORKDAYS($H$3,H3813,holiday!$B$2:$B$10),0)))</f>
        <v/>
      </c>
      <c r="O3813" s="0" t="str">
        <f aca="false">IF(ISBLANK(A3813),"",SUMIF($A$3:$A3813,O$2,$B$3:$B3813))</f>
        <v/>
      </c>
      <c r="P3813" s="0" t="str">
        <f aca="false">IF(ISBLANK(A3813),"",SUMIF($A$3:$A3813,P$2,$B$3:$B3813))</f>
        <v/>
      </c>
      <c r="Q3813" s="0" t="str">
        <f aca="false">IF(ISBLANK(A3813),"",SUMIF($A$3:$A3813,Q$2,$B$3:$B3813))</f>
        <v/>
      </c>
      <c r="R3813" s="0" t="str">
        <f aca="false">IF(ISBLANK(A3813),"",SUMIF($A$3:$A3813,R$2,$B$3:$B3813))</f>
        <v/>
      </c>
      <c r="T3813" s="9" t="str">
        <f aca="false">IF(ISBLANK(A3813),"",IF($A3813=T$2,$C3813,T3812))</f>
        <v/>
      </c>
      <c r="U3813" s="9" t="str">
        <f aca="false">IF(ISBLANK(A3813),"",IF($A3813=U$2,$C3813,U3812))</f>
        <v/>
      </c>
      <c r="V3813" s="9" t="str">
        <f aca="false">IF(ISBLANK(A3813),"",IF($A3813=V$2,$C3813,V3812))</f>
        <v/>
      </c>
      <c r="W3813" s="9" t="str">
        <f aca="false">IF(ISBLANK(A3813),"",IF($A3813=W$2,$C3813,W3812))</f>
        <v/>
      </c>
    </row>
    <row r="3814" customFormat="false" ht="14.1" hidden="false" customHeight="false" outlineLevel="0" collapsed="false">
      <c r="H3814" s="8" t="n">
        <f aca="false">IF(ISBLANK(D3814),,LEFT(D3814,LEN(D3814)-6)*1)</f>
        <v>0</v>
      </c>
      <c r="I3814" s="9" t="str">
        <f aca="false">IF(ISBLANK(A3814),"",-B3814*C3814)</f>
        <v/>
      </c>
      <c r="J3814" s="9" t="str">
        <f aca="false">IF(ISBLANK(A3814),"",-SUM(I$3:I3814))</f>
        <v/>
      </c>
      <c r="K3814" s="9" t="str">
        <f aca="false">IF(ISBLANK(A3814),"",SUMPRODUCT(O3814:R3814,T3814:W3814)-J3814)</f>
        <v/>
      </c>
      <c r="L3814" s="5" t="str">
        <f aca="false">IF(ISBLANK(A3814),"",K3814/$M$1)</f>
        <v/>
      </c>
      <c r="M3814" s="5" t="str">
        <f aca="false">IF(ISBLANK(A3814),"",K3814/($M$1+SUM(K$3:K3813)))</f>
        <v/>
      </c>
      <c r="N3814" s="0" t="str">
        <f aca="false">IF(ISBLANK(A3814),"",IF(H3815=0,NETWORKDAYS($H$3,H3814,holiday!$B$2:$B$10),IF(DAY(H3814)&lt;DAY(H3815),NETWORKDAYS($H$3,H3814,holiday!$B$2:$B$10),0)))</f>
        <v/>
      </c>
      <c r="O3814" s="0" t="str">
        <f aca="false">IF(ISBLANK(A3814),"",SUMIF($A$3:$A3814,O$2,$B$3:$B3814))</f>
        <v/>
      </c>
      <c r="P3814" s="0" t="str">
        <f aca="false">IF(ISBLANK(A3814),"",SUMIF($A$3:$A3814,P$2,$B$3:$B3814))</f>
        <v/>
      </c>
      <c r="Q3814" s="0" t="str">
        <f aca="false">IF(ISBLANK(A3814),"",SUMIF($A$3:$A3814,Q$2,$B$3:$B3814))</f>
        <v/>
      </c>
      <c r="R3814" s="0" t="str">
        <f aca="false">IF(ISBLANK(A3814),"",SUMIF($A$3:$A3814,R$2,$B$3:$B3814))</f>
        <v/>
      </c>
      <c r="T3814" s="9" t="str">
        <f aca="false">IF(ISBLANK(A3814),"",IF($A3814=T$2,$C3814,T3813))</f>
        <v/>
      </c>
      <c r="U3814" s="9" t="str">
        <f aca="false">IF(ISBLANK(A3814),"",IF($A3814=U$2,$C3814,U3813))</f>
        <v/>
      </c>
      <c r="V3814" s="9" t="str">
        <f aca="false">IF(ISBLANK(A3814),"",IF($A3814=V$2,$C3814,V3813))</f>
        <v/>
      </c>
      <c r="W3814" s="9" t="str">
        <f aca="false">IF(ISBLANK(A3814),"",IF($A3814=W$2,$C3814,W3813))</f>
        <v/>
      </c>
    </row>
    <row r="3815" customFormat="false" ht="14.1" hidden="false" customHeight="false" outlineLevel="0" collapsed="false">
      <c r="H3815" s="8" t="n">
        <f aca="false">IF(ISBLANK(D3815),,LEFT(D3815,LEN(D3815)-6)*1)</f>
        <v>0</v>
      </c>
      <c r="I3815" s="9" t="str">
        <f aca="false">IF(ISBLANK(A3815),"",-B3815*C3815)</f>
        <v/>
      </c>
      <c r="J3815" s="9" t="str">
        <f aca="false">IF(ISBLANK(A3815),"",-SUM(I$3:I3815))</f>
        <v/>
      </c>
      <c r="K3815" s="9" t="str">
        <f aca="false">IF(ISBLANK(A3815),"",SUMPRODUCT(O3815:R3815,T3815:W3815)-J3815)</f>
        <v/>
      </c>
      <c r="L3815" s="5" t="str">
        <f aca="false">IF(ISBLANK(A3815),"",K3815/$M$1)</f>
        <v/>
      </c>
      <c r="M3815" s="5" t="str">
        <f aca="false">IF(ISBLANK(A3815),"",K3815/($M$1+SUM(K$3:K3814)))</f>
        <v/>
      </c>
      <c r="N3815" s="0" t="str">
        <f aca="false">IF(ISBLANK(A3815),"",IF(H3816=0,NETWORKDAYS($H$3,H3815,holiday!$B$2:$B$10),IF(DAY(H3815)&lt;DAY(H3816),NETWORKDAYS($H$3,H3815,holiday!$B$2:$B$10),0)))</f>
        <v/>
      </c>
      <c r="O3815" s="0" t="str">
        <f aca="false">IF(ISBLANK(A3815),"",SUMIF($A$3:$A3815,O$2,$B$3:$B3815))</f>
        <v/>
      </c>
      <c r="P3815" s="0" t="str">
        <f aca="false">IF(ISBLANK(A3815),"",SUMIF($A$3:$A3815,P$2,$B$3:$B3815))</f>
        <v/>
      </c>
      <c r="Q3815" s="0" t="str">
        <f aca="false">IF(ISBLANK(A3815),"",SUMIF($A$3:$A3815,Q$2,$B$3:$B3815))</f>
        <v/>
      </c>
      <c r="R3815" s="0" t="str">
        <f aca="false">IF(ISBLANK(A3815),"",SUMIF($A$3:$A3815,R$2,$B$3:$B3815))</f>
        <v/>
      </c>
      <c r="T3815" s="9" t="str">
        <f aca="false">IF(ISBLANK(A3815),"",IF($A3815=T$2,$C3815,T3814))</f>
        <v/>
      </c>
      <c r="U3815" s="9" t="str">
        <f aca="false">IF(ISBLANK(A3815),"",IF($A3815=U$2,$C3815,U3814))</f>
        <v/>
      </c>
      <c r="V3815" s="9" t="str">
        <f aca="false">IF(ISBLANK(A3815),"",IF($A3815=V$2,$C3815,V3814))</f>
        <v/>
      </c>
      <c r="W3815" s="9" t="str">
        <f aca="false">IF(ISBLANK(A3815),"",IF($A3815=W$2,$C3815,W3814))</f>
        <v/>
      </c>
    </row>
    <row r="3816" customFormat="false" ht="14.1" hidden="false" customHeight="false" outlineLevel="0" collapsed="false">
      <c r="H3816" s="8" t="n">
        <f aca="false">IF(ISBLANK(D3816),,LEFT(D3816,LEN(D3816)-6)*1)</f>
        <v>0</v>
      </c>
      <c r="I3816" s="9" t="str">
        <f aca="false">IF(ISBLANK(A3816),"",-B3816*C3816)</f>
        <v/>
      </c>
      <c r="J3816" s="9" t="str">
        <f aca="false">IF(ISBLANK(A3816),"",-SUM(I$3:I3816))</f>
        <v/>
      </c>
      <c r="K3816" s="9" t="str">
        <f aca="false">IF(ISBLANK(A3816),"",SUMPRODUCT(O3816:R3816,T3816:W3816)-J3816)</f>
        <v/>
      </c>
      <c r="L3816" s="5" t="str">
        <f aca="false">IF(ISBLANK(A3816),"",K3816/$M$1)</f>
        <v/>
      </c>
      <c r="M3816" s="5" t="str">
        <f aca="false">IF(ISBLANK(A3816),"",K3816/($M$1+SUM(K$3:K3815)))</f>
        <v/>
      </c>
      <c r="N3816" s="0" t="str">
        <f aca="false">IF(ISBLANK(A3816),"",IF(H3817=0,NETWORKDAYS($H$3,H3816,holiday!$B$2:$B$10),IF(DAY(H3816)&lt;DAY(H3817),NETWORKDAYS($H$3,H3816,holiday!$B$2:$B$10),0)))</f>
        <v/>
      </c>
      <c r="O3816" s="0" t="str">
        <f aca="false">IF(ISBLANK(A3816),"",SUMIF($A$3:$A3816,O$2,$B$3:$B3816))</f>
        <v/>
      </c>
      <c r="P3816" s="0" t="str">
        <f aca="false">IF(ISBLANK(A3816),"",SUMIF($A$3:$A3816,P$2,$B$3:$B3816))</f>
        <v/>
      </c>
      <c r="Q3816" s="0" t="str">
        <f aca="false">IF(ISBLANK(A3816),"",SUMIF($A$3:$A3816,Q$2,$B$3:$B3816))</f>
        <v/>
      </c>
      <c r="R3816" s="0" t="str">
        <f aca="false">IF(ISBLANK(A3816),"",SUMIF($A$3:$A3816,R$2,$B$3:$B3816))</f>
        <v/>
      </c>
      <c r="T3816" s="9" t="str">
        <f aca="false">IF(ISBLANK(A3816),"",IF($A3816=T$2,$C3816,T3815))</f>
        <v/>
      </c>
      <c r="U3816" s="9" t="str">
        <f aca="false">IF(ISBLANK(A3816),"",IF($A3816=U$2,$C3816,U3815))</f>
        <v/>
      </c>
      <c r="V3816" s="9" t="str">
        <f aca="false">IF(ISBLANK(A3816),"",IF($A3816=V$2,$C3816,V3815))</f>
        <v/>
      </c>
      <c r="W3816" s="9" t="str">
        <f aca="false">IF(ISBLANK(A3816),"",IF($A3816=W$2,$C3816,W3815))</f>
        <v/>
      </c>
    </row>
    <row r="3817" customFormat="false" ht="14.1" hidden="false" customHeight="false" outlineLevel="0" collapsed="false">
      <c r="H3817" s="8" t="n">
        <f aca="false">IF(ISBLANK(D3817),,LEFT(D3817,LEN(D3817)-6)*1)</f>
        <v>0</v>
      </c>
      <c r="I3817" s="9" t="str">
        <f aca="false">IF(ISBLANK(A3817),"",-B3817*C3817)</f>
        <v/>
      </c>
      <c r="J3817" s="9" t="str">
        <f aca="false">IF(ISBLANK(A3817),"",-SUM(I$3:I3817))</f>
        <v/>
      </c>
      <c r="K3817" s="9" t="str">
        <f aca="false">IF(ISBLANK(A3817),"",SUMPRODUCT(O3817:R3817,T3817:W3817)-J3817)</f>
        <v/>
      </c>
      <c r="L3817" s="5" t="str">
        <f aca="false">IF(ISBLANK(A3817),"",K3817/$M$1)</f>
        <v/>
      </c>
      <c r="M3817" s="5" t="str">
        <f aca="false">IF(ISBLANK(A3817),"",K3817/($M$1+SUM(K$3:K3816)))</f>
        <v/>
      </c>
      <c r="N3817" s="0" t="str">
        <f aca="false">IF(ISBLANK(A3817),"",IF(H3818=0,NETWORKDAYS($H$3,H3817,holiday!$B$2:$B$10),IF(DAY(H3817)&lt;DAY(H3818),NETWORKDAYS($H$3,H3817,holiday!$B$2:$B$10),0)))</f>
        <v/>
      </c>
      <c r="O3817" s="0" t="str">
        <f aca="false">IF(ISBLANK(A3817),"",SUMIF($A$3:$A3817,O$2,$B$3:$B3817))</f>
        <v/>
      </c>
      <c r="P3817" s="0" t="str">
        <f aca="false">IF(ISBLANK(A3817),"",SUMIF($A$3:$A3817,P$2,$B$3:$B3817))</f>
        <v/>
      </c>
      <c r="Q3817" s="0" t="str">
        <f aca="false">IF(ISBLANK(A3817),"",SUMIF($A$3:$A3817,Q$2,$B$3:$B3817))</f>
        <v/>
      </c>
      <c r="R3817" s="0" t="str">
        <f aca="false">IF(ISBLANK(A3817),"",SUMIF($A$3:$A3817,R$2,$B$3:$B3817))</f>
        <v/>
      </c>
      <c r="T3817" s="9" t="str">
        <f aca="false">IF(ISBLANK(A3817),"",IF($A3817=T$2,$C3817,T3816))</f>
        <v/>
      </c>
      <c r="U3817" s="9" t="str">
        <f aca="false">IF(ISBLANK(A3817),"",IF($A3817=U$2,$C3817,U3816))</f>
        <v/>
      </c>
      <c r="V3817" s="9" t="str">
        <f aca="false">IF(ISBLANK(A3817),"",IF($A3817=V$2,$C3817,V3816))</f>
        <v/>
      </c>
      <c r="W3817" s="9" t="str">
        <f aca="false">IF(ISBLANK(A3817),"",IF($A3817=W$2,$C3817,W3816))</f>
        <v/>
      </c>
    </row>
    <row r="3818" customFormat="false" ht="14.1" hidden="false" customHeight="false" outlineLevel="0" collapsed="false">
      <c r="H3818" s="8" t="n">
        <f aca="false">IF(ISBLANK(D3818),,LEFT(D3818,LEN(D3818)-6)*1)</f>
        <v>0</v>
      </c>
      <c r="I3818" s="9" t="str">
        <f aca="false">IF(ISBLANK(A3818),"",-B3818*C3818)</f>
        <v/>
      </c>
      <c r="J3818" s="9" t="str">
        <f aca="false">IF(ISBLANK(A3818),"",-SUM(I$3:I3818))</f>
        <v/>
      </c>
      <c r="K3818" s="9" t="str">
        <f aca="false">IF(ISBLANK(A3818),"",SUMPRODUCT(O3818:R3818,T3818:W3818)-J3818)</f>
        <v/>
      </c>
      <c r="L3818" s="5" t="str">
        <f aca="false">IF(ISBLANK(A3818),"",K3818/$M$1)</f>
        <v/>
      </c>
      <c r="M3818" s="5" t="str">
        <f aca="false">IF(ISBLANK(A3818),"",K3818/($M$1+SUM(K$3:K3817)))</f>
        <v/>
      </c>
      <c r="N3818" s="0" t="str">
        <f aca="false">IF(ISBLANK(A3818),"",IF(H3819=0,NETWORKDAYS($H$3,H3818,holiday!$B$2:$B$10),IF(DAY(H3818)&lt;DAY(H3819),NETWORKDAYS($H$3,H3818,holiday!$B$2:$B$10),0)))</f>
        <v/>
      </c>
      <c r="O3818" s="0" t="str">
        <f aca="false">IF(ISBLANK(A3818),"",SUMIF($A$3:$A3818,O$2,$B$3:$B3818))</f>
        <v/>
      </c>
      <c r="P3818" s="0" t="str">
        <f aca="false">IF(ISBLANK(A3818),"",SUMIF($A$3:$A3818,P$2,$B$3:$B3818))</f>
        <v/>
      </c>
      <c r="Q3818" s="0" t="str">
        <f aca="false">IF(ISBLANK(A3818),"",SUMIF($A$3:$A3818,Q$2,$B$3:$B3818))</f>
        <v/>
      </c>
      <c r="R3818" s="0" t="str">
        <f aca="false">IF(ISBLANK(A3818),"",SUMIF($A$3:$A3818,R$2,$B$3:$B3818))</f>
        <v/>
      </c>
      <c r="T3818" s="9" t="str">
        <f aca="false">IF(ISBLANK(A3818),"",IF($A3818=T$2,$C3818,T3817))</f>
        <v/>
      </c>
      <c r="U3818" s="9" t="str">
        <f aca="false">IF(ISBLANK(A3818),"",IF($A3818=U$2,$C3818,U3817))</f>
        <v/>
      </c>
      <c r="V3818" s="9" t="str">
        <f aca="false">IF(ISBLANK(A3818),"",IF($A3818=V$2,$C3818,V3817))</f>
        <v/>
      </c>
      <c r="W3818" s="9" t="str">
        <f aca="false">IF(ISBLANK(A3818),"",IF($A3818=W$2,$C3818,W3817))</f>
        <v/>
      </c>
    </row>
    <row r="3819" customFormat="false" ht="14.1" hidden="false" customHeight="false" outlineLevel="0" collapsed="false">
      <c r="H3819" s="8" t="n">
        <f aca="false">IF(ISBLANK(D3819),,LEFT(D3819,LEN(D3819)-6)*1)</f>
        <v>0</v>
      </c>
      <c r="I3819" s="9" t="str">
        <f aca="false">IF(ISBLANK(A3819),"",-B3819*C3819)</f>
        <v/>
      </c>
      <c r="J3819" s="9" t="str">
        <f aca="false">IF(ISBLANK(A3819),"",-SUM(I$3:I3819))</f>
        <v/>
      </c>
      <c r="K3819" s="9" t="str">
        <f aca="false">IF(ISBLANK(A3819),"",SUMPRODUCT(O3819:R3819,T3819:W3819)-J3819)</f>
        <v/>
      </c>
      <c r="L3819" s="5" t="str">
        <f aca="false">IF(ISBLANK(A3819),"",K3819/$M$1)</f>
        <v/>
      </c>
      <c r="M3819" s="5" t="str">
        <f aca="false">IF(ISBLANK(A3819),"",K3819/($M$1+SUM(K$3:K3818)))</f>
        <v/>
      </c>
      <c r="N3819" s="0" t="str">
        <f aca="false">IF(ISBLANK(A3819),"",IF(H3820=0,NETWORKDAYS($H$3,H3819,holiday!$B$2:$B$10),IF(DAY(H3819)&lt;DAY(H3820),NETWORKDAYS($H$3,H3819,holiday!$B$2:$B$10),0)))</f>
        <v/>
      </c>
      <c r="O3819" s="0" t="str">
        <f aca="false">IF(ISBLANK(A3819),"",SUMIF($A$3:$A3819,O$2,$B$3:$B3819))</f>
        <v/>
      </c>
      <c r="P3819" s="0" t="str">
        <f aca="false">IF(ISBLANK(A3819),"",SUMIF($A$3:$A3819,P$2,$B$3:$B3819))</f>
        <v/>
      </c>
      <c r="Q3819" s="0" t="str">
        <f aca="false">IF(ISBLANK(A3819),"",SUMIF($A$3:$A3819,Q$2,$B$3:$B3819))</f>
        <v/>
      </c>
      <c r="R3819" s="0" t="str">
        <f aca="false">IF(ISBLANK(A3819),"",SUMIF($A$3:$A3819,R$2,$B$3:$B3819))</f>
        <v/>
      </c>
      <c r="T3819" s="9" t="str">
        <f aca="false">IF(ISBLANK(A3819),"",IF($A3819=T$2,$C3819,T3818))</f>
        <v/>
      </c>
      <c r="U3819" s="9" t="str">
        <f aca="false">IF(ISBLANK(A3819),"",IF($A3819=U$2,$C3819,U3818))</f>
        <v/>
      </c>
      <c r="V3819" s="9" t="str">
        <f aca="false">IF(ISBLANK(A3819),"",IF($A3819=V$2,$C3819,V3818))</f>
        <v/>
      </c>
      <c r="W3819" s="9" t="str">
        <f aca="false">IF(ISBLANK(A3819),"",IF($A3819=W$2,$C3819,W3818))</f>
        <v/>
      </c>
    </row>
    <row r="3820" customFormat="false" ht="14.1" hidden="false" customHeight="false" outlineLevel="0" collapsed="false">
      <c r="H3820" s="8" t="n">
        <f aca="false">IF(ISBLANK(D3820),,LEFT(D3820,LEN(D3820)-6)*1)</f>
        <v>0</v>
      </c>
      <c r="I3820" s="9" t="str">
        <f aca="false">IF(ISBLANK(A3820),"",-B3820*C3820)</f>
        <v/>
      </c>
      <c r="J3820" s="9" t="str">
        <f aca="false">IF(ISBLANK(A3820),"",-SUM(I$3:I3820))</f>
        <v/>
      </c>
      <c r="K3820" s="9" t="str">
        <f aca="false">IF(ISBLANK(A3820),"",SUMPRODUCT(O3820:R3820,T3820:W3820)-J3820)</f>
        <v/>
      </c>
      <c r="L3820" s="5" t="str">
        <f aca="false">IF(ISBLANK(A3820),"",K3820/$M$1)</f>
        <v/>
      </c>
      <c r="M3820" s="5" t="str">
        <f aca="false">IF(ISBLANK(A3820),"",K3820/($M$1+SUM(K$3:K3819)))</f>
        <v/>
      </c>
      <c r="N3820" s="0" t="str">
        <f aca="false">IF(ISBLANK(A3820),"",IF(H3821=0,NETWORKDAYS($H$3,H3820,holiday!$B$2:$B$10),IF(DAY(H3820)&lt;DAY(H3821),NETWORKDAYS($H$3,H3820,holiday!$B$2:$B$10),0)))</f>
        <v/>
      </c>
      <c r="O3820" s="0" t="str">
        <f aca="false">IF(ISBLANK(A3820),"",SUMIF($A$3:$A3820,O$2,$B$3:$B3820))</f>
        <v/>
      </c>
      <c r="P3820" s="0" t="str">
        <f aca="false">IF(ISBLANK(A3820),"",SUMIF($A$3:$A3820,P$2,$B$3:$B3820))</f>
        <v/>
      </c>
      <c r="Q3820" s="0" t="str">
        <f aca="false">IF(ISBLANK(A3820),"",SUMIF($A$3:$A3820,Q$2,$B$3:$B3820))</f>
        <v/>
      </c>
      <c r="R3820" s="0" t="str">
        <f aca="false">IF(ISBLANK(A3820),"",SUMIF($A$3:$A3820,R$2,$B$3:$B3820))</f>
        <v/>
      </c>
      <c r="T3820" s="9" t="str">
        <f aca="false">IF(ISBLANK(A3820),"",IF($A3820=T$2,$C3820,T3819))</f>
        <v/>
      </c>
      <c r="U3820" s="9" t="str">
        <f aca="false">IF(ISBLANK(A3820),"",IF($A3820=U$2,$C3820,U3819))</f>
        <v/>
      </c>
      <c r="V3820" s="9" t="str">
        <f aca="false">IF(ISBLANK(A3820),"",IF($A3820=V$2,$C3820,V3819))</f>
        <v/>
      </c>
      <c r="W3820" s="9" t="str">
        <f aca="false">IF(ISBLANK(A3820),"",IF($A3820=W$2,$C3820,W3819))</f>
        <v/>
      </c>
    </row>
    <row r="3821" customFormat="false" ht="14.1" hidden="false" customHeight="false" outlineLevel="0" collapsed="false">
      <c r="H3821" s="8" t="n">
        <f aca="false">IF(ISBLANK(D3821),,LEFT(D3821,LEN(D3821)-6)*1)</f>
        <v>0</v>
      </c>
      <c r="I3821" s="9" t="str">
        <f aca="false">IF(ISBLANK(A3821),"",-B3821*C3821)</f>
        <v/>
      </c>
      <c r="J3821" s="9" t="str">
        <f aca="false">IF(ISBLANK(A3821),"",-SUM(I$3:I3821))</f>
        <v/>
      </c>
      <c r="K3821" s="9" t="str">
        <f aca="false">IF(ISBLANK(A3821),"",SUMPRODUCT(O3821:R3821,T3821:W3821)-J3821)</f>
        <v/>
      </c>
      <c r="L3821" s="5" t="str">
        <f aca="false">IF(ISBLANK(A3821),"",K3821/$M$1)</f>
        <v/>
      </c>
      <c r="M3821" s="5" t="str">
        <f aca="false">IF(ISBLANK(A3821),"",K3821/($M$1+SUM(K$3:K3820)))</f>
        <v/>
      </c>
      <c r="N3821" s="0" t="str">
        <f aca="false">IF(ISBLANK(A3821),"",IF(H3822=0,NETWORKDAYS($H$3,H3821,holiday!$B$2:$B$10),IF(DAY(H3821)&lt;DAY(H3822),NETWORKDAYS($H$3,H3821,holiday!$B$2:$B$10),0)))</f>
        <v/>
      </c>
      <c r="O3821" s="0" t="str">
        <f aca="false">IF(ISBLANK(A3821),"",SUMIF($A$3:$A3821,O$2,$B$3:$B3821))</f>
        <v/>
      </c>
      <c r="P3821" s="0" t="str">
        <f aca="false">IF(ISBLANK(A3821),"",SUMIF($A$3:$A3821,P$2,$B$3:$B3821))</f>
        <v/>
      </c>
      <c r="Q3821" s="0" t="str">
        <f aca="false">IF(ISBLANK(A3821),"",SUMIF($A$3:$A3821,Q$2,$B$3:$B3821))</f>
        <v/>
      </c>
      <c r="R3821" s="0" t="str">
        <f aca="false">IF(ISBLANK(A3821),"",SUMIF($A$3:$A3821,R$2,$B$3:$B3821))</f>
        <v/>
      </c>
      <c r="T3821" s="9" t="str">
        <f aca="false">IF(ISBLANK(A3821),"",IF($A3821=T$2,$C3821,T3820))</f>
        <v/>
      </c>
      <c r="U3821" s="9" t="str">
        <f aca="false">IF(ISBLANK(A3821),"",IF($A3821=U$2,$C3821,U3820))</f>
        <v/>
      </c>
      <c r="V3821" s="9" t="str">
        <f aca="false">IF(ISBLANK(A3821),"",IF($A3821=V$2,$C3821,V3820))</f>
        <v/>
      </c>
      <c r="W3821" s="9" t="str">
        <f aca="false">IF(ISBLANK(A3821),"",IF($A3821=W$2,$C3821,W3820))</f>
        <v/>
      </c>
    </row>
    <row r="3822" customFormat="false" ht="14.1" hidden="false" customHeight="false" outlineLevel="0" collapsed="false">
      <c r="H3822" s="8" t="n">
        <f aca="false">IF(ISBLANK(D3822),,LEFT(D3822,LEN(D3822)-6)*1)</f>
        <v>0</v>
      </c>
      <c r="I3822" s="9" t="str">
        <f aca="false">IF(ISBLANK(A3822),"",-B3822*C3822)</f>
        <v/>
      </c>
      <c r="J3822" s="9" t="str">
        <f aca="false">IF(ISBLANK(A3822),"",-SUM(I$3:I3822))</f>
        <v/>
      </c>
      <c r="K3822" s="9" t="str">
        <f aca="false">IF(ISBLANK(A3822),"",SUMPRODUCT(O3822:R3822,T3822:W3822)-J3822)</f>
        <v/>
      </c>
      <c r="L3822" s="5" t="str">
        <f aca="false">IF(ISBLANK(A3822),"",K3822/$M$1)</f>
        <v/>
      </c>
      <c r="M3822" s="5" t="str">
        <f aca="false">IF(ISBLANK(A3822),"",K3822/($M$1+SUM(K$3:K3821)))</f>
        <v/>
      </c>
      <c r="N3822" s="0" t="str">
        <f aca="false">IF(ISBLANK(A3822),"",IF(H3823=0,NETWORKDAYS($H$3,H3822,holiday!$B$2:$B$10),IF(DAY(H3822)&lt;DAY(H3823),NETWORKDAYS($H$3,H3822,holiday!$B$2:$B$10),0)))</f>
        <v/>
      </c>
      <c r="O3822" s="0" t="str">
        <f aca="false">IF(ISBLANK(A3822),"",SUMIF($A$3:$A3822,O$2,$B$3:$B3822))</f>
        <v/>
      </c>
      <c r="P3822" s="0" t="str">
        <f aca="false">IF(ISBLANK(A3822),"",SUMIF($A$3:$A3822,P$2,$B$3:$B3822))</f>
        <v/>
      </c>
      <c r="Q3822" s="0" t="str">
        <f aca="false">IF(ISBLANK(A3822),"",SUMIF($A$3:$A3822,Q$2,$B$3:$B3822))</f>
        <v/>
      </c>
      <c r="R3822" s="0" t="str">
        <f aca="false">IF(ISBLANK(A3822),"",SUMIF($A$3:$A3822,R$2,$B$3:$B3822))</f>
        <v/>
      </c>
      <c r="T3822" s="9" t="str">
        <f aca="false">IF(ISBLANK(A3822),"",IF($A3822=T$2,$C3822,T3821))</f>
        <v/>
      </c>
      <c r="U3822" s="9" t="str">
        <f aca="false">IF(ISBLANK(A3822),"",IF($A3822=U$2,$C3822,U3821))</f>
        <v/>
      </c>
      <c r="V3822" s="9" t="str">
        <f aca="false">IF(ISBLANK(A3822),"",IF($A3822=V$2,$C3822,V3821))</f>
        <v/>
      </c>
      <c r="W3822" s="9" t="str">
        <f aca="false">IF(ISBLANK(A3822),"",IF($A3822=W$2,$C3822,W3821))</f>
        <v/>
      </c>
    </row>
    <row r="3823" customFormat="false" ht="14.1" hidden="false" customHeight="false" outlineLevel="0" collapsed="false">
      <c r="H3823" s="8" t="n">
        <f aca="false">IF(ISBLANK(D3823),,LEFT(D3823,LEN(D3823)-6)*1)</f>
        <v>0</v>
      </c>
      <c r="I3823" s="9" t="str">
        <f aca="false">IF(ISBLANK(A3823),"",-B3823*C3823)</f>
        <v/>
      </c>
      <c r="J3823" s="9" t="str">
        <f aca="false">IF(ISBLANK(A3823),"",-SUM(I$3:I3823))</f>
        <v/>
      </c>
      <c r="K3823" s="9" t="str">
        <f aca="false">IF(ISBLANK(A3823),"",SUMPRODUCT(O3823:R3823,T3823:W3823)-J3823)</f>
        <v/>
      </c>
      <c r="L3823" s="5" t="str">
        <f aca="false">IF(ISBLANK(A3823),"",K3823/$M$1)</f>
        <v/>
      </c>
      <c r="M3823" s="5" t="str">
        <f aca="false">IF(ISBLANK(A3823),"",K3823/($M$1+SUM(K$3:K3822)))</f>
        <v/>
      </c>
      <c r="N3823" s="0" t="str">
        <f aca="false">IF(ISBLANK(A3823),"",IF(H3824=0,NETWORKDAYS($H$3,H3823,holiday!$B$2:$B$10),IF(DAY(H3823)&lt;DAY(H3824),NETWORKDAYS($H$3,H3823,holiday!$B$2:$B$10),0)))</f>
        <v/>
      </c>
      <c r="O3823" s="0" t="str">
        <f aca="false">IF(ISBLANK(A3823),"",SUMIF($A$3:$A3823,O$2,$B$3:$B3823))</f>
        <v/>
      </c>
      <c r="P3823" s="0" t="str">
        <f aca="false">IF(ISBLANK(A3823),"",SUMIF($A$3:$A3823,P$2,$B$3:$B3823))</f>
        <v/>
      </c>
      <c r="Q3823" s="0" t="str">
        <f aca="false">IF(ISBLANK(A3823),"",SUMIF($A$3:$A3823,Q$2,$B$3:$B3823))</f>
        <v/>
      </c>
      <c r="R3823" s="0" t="str">
        <f aca="false">IF(ISBLANK(A3823),"",SUMIF($A$3:$A3823,R$2,$B$3:$B3823))</f>
        <v/>
      </c>
      <c r="T3823" s="9" t="str">
        <f aca="false">IF(ISBLANK(A3823),"",IF($A3823=T$2,$C3823,T3822))</f>
        <v/>
      </c>
      <c r="U3823" s="9" t="str">
        <f aca="false">IF(ISBLANK(A3823),"",IF($A3823=U$2,$C3823,U3822))</f>
        <v/>
      </c>
      <c r="V3823" s="9" t="str">
        <f aca="false">IF(ISBLANK(A3823),"",IF($A3823=V$2,$C3823,V3822))</f>
        <v/>
      </c>
      <c r="W3823" s="9" t="str">
        <f aca="false">IF(ISBLANK(A3823),"",IF($A3823=W$2,$C3823,W3822))</f>
        <v/>
      </c>
    </row>
    <row r="3824" customFormat="false" ht="14.1" hidden="false" customHeight="false" outlineLevel="0" collapsed="false">
      <c r="H3824" s="8" t="n">
        <f aca="false">IF(ISBLANK(D3824),,LEFT(D3824,LEN(D3824)-6)*1)</f>
        <v>0</v>
      </c>
      <c r="I3824" s="9" t="str">
        <f aca="false">IF(ISBLANK(A3824),"",-B3824*C3824)</f>
        <v/>
      </c>
      <c r="J3824" s="9" t="str">
        <f aca="false">IF(ISBLANK(A3824),"",-SUM(I$3:I3824))</f>
        <v/>
      </c>
      <c r="K3824" s="9" t="str">
        <f aca="false">IF(ISBLANK(A3824),"",SUMPRODUCT(O3824:R3824,T3824:W3824)-J3824)</f>
        <v/>
      </c>
      <c r="L3824" s="5" t="str">
        <f aca="false">IF(ISBLANK(A3824),"",K3824/$M$1)</f>
        <v/>
      </c>
      <c r="M3824" s="5" t="str">
        <f aca="false">IF(ISBLANK(A3824),"",K3824/($M$1+SUM(K$3:K3823)))</f>
        <v/>
      </c>
      <c r="N3824" s="0" t="str">
        <f aca="false">IF(ISBLANK(A3824),"",IF(H3825=0,NETWORKDAYS($H$3,H3824,holiday!$B$2:$B$10),IF(DAY(H3824)&lt;DAY(H3825),NETWORKDAYS($H$3,H3824,holiday!$B$2:$B$10),0)))</f>
        <v/>
      </c>
      <c r="O3824" s="0" t="str">
        <f aca="false">IF(ISBLANK(A3824),"",SUMIF($A$3:$A3824,O$2,$B$3:$B3824))</f>
        <v/>
      </c>
      <c r="P3824" s="0" t="str">
        <f aca="false">IF(ISBLANK(A3824),"",SUMIF($A$3:$A3824,P$2,$B$3:$B3824))</f>
        <v/>
      </c>
      <c r="Q3824" s="0" t="str">
        <f aca="false">IF(ISBLANK(A3824),"",SUMIF($A$3:$A3824,Q$2,$B$3:$B3824))</f>
        <v/>
      </c>
      <c r="R3824" s="0" t="str">
        <f aca="false">IF(ISBLANK(A3824),"",SUMIF($A$3:$A3824,R$2,$B$3:$B3824))</f>
        <v/>
      </c>
      <c r="T3824" s="9" t="str">
        <f aca="false">IF(ISBLANK(A3824),"",IF($A3824=T$2,$C3824,T3823))</f>
        <v/>
      </c>
      <c r="U3824" s="9" t="str">
        <f aca="false">IF(ISBLANK(A3824),"",IF($A3824=U$2,$C3824,U3823))</f>
        <v/>
      </c>
      <c r="V3824" s="9" t="str">
        <f aca="false">IF(ISBLANK(A3824),"",IF($A3824=V$2,$C3824,V3823))</f>
        <v/>
      </c>
      <c r="W3824" s="9" t="str">
        <f aca="false">IF(ISBLANK(A3824),"",IF($A3824=W$2,$C3824,W3823))</f>
        <v/>
      </c>
    </row>
    <row r="3825" customFormat="false" ht="14.1" hidden="false" customHeight="false" outlineLevel="0" collapsed="false">
      <c r="H3825" s="8" t="n">
        <f aca="false">IF(ISBLANK(D3825),,LEFT(D3825,LEN(D3825)-6)*1)</f>
        <v>0</v>
      </c>
      <c r="I3825" s="9" t="str">
        <f aca="false">IF(ISBLANK(A3825),"",-B3825*C3825)</f>
        <v/>
      </c>
      <c r="J3825" s="9" t="str">
        <f aca="false">IF(ISBLANK(A3825),"",-SUM(I$3:I3825))</f>
        <v/>
      </c>
      <c r="K3825" s="9" t="str">
        <f aca="false">IF(ISBLANK(A3825),"",SUMPRODUCT(O3825:R3825,T3825:W3825)-J3825)</f>
        <v/>
      </c>
      <c r="L3825" s="5" t="str">
        <f aca="false">IF(ISBLANK(A3825),"",K3825/$M$1)</f>
        <v/>
      </c>
      <c r="M3825" s="5" t="str">
        <f aca="false">IF(ISBLANK(A3825),"",K3825/($M$1+SUM(K$3:K3824)))</f>
        <v/>
      </c>
      <c r="N3825" s="0" t="str">
        <f aca="false">IF(ISBLANK(A3825),"",IF(H3826=0,NETWORKDAYS($H$3,H3825,holiday!$B$2:$B$10),IF(DAY(H3825)&lt;DAY(H3826),NETWORKDAYS($H$3,H3825,holiday!$B$2:$B$10),0)))</f>
        <v/>
      </c>
      <c r="O3825" s="0" t="str">
        <f aca="false">IF(ISBLANK(A3825),"",SUMIF($A$3:$A3825,O$2,$B$3:$B3825))</f>
        <v/>
      </c>
      <c r="P3825" s="0" t="str">
        <f aca="false">IF(ISBLANK(A3825),"",SUMIF($A$3:$A3825,P$2,$B$3:$B3825))</f>
        <v/>
      </c>
      <c r="Q3825" s="0" t="str">
        <f aca="false">IF(ISBLANK(A3825),"",SUMIF($A$3:$A3825,Q$2,$B$3:$B3825))</f>
        <v/>
      </c>
      <c r="R3825" s="0" t="str">
        <f aca="false">IF(ISBLANK(A3825),"",SUMIF($A$3:$A3825,R$2,$B$3:$B3825))</f>
        <v/>
      </c>
      <c r="T3825" s="9" t="str">
        <f aca="false">IF(ISBLANK(A3825),"",IF($A3825=T$2,$C3825,T3824))</f>
        <v/>
      </c>
      <c r="U3825" s="9" t="str">
        <f aca="false">IF(ISBLANK(A3825),"",IF($A3825=U$2,$C3825,U3824))</f>
        <v/>
      </c>
      <c r="V3825" s="9" t="str">
        <f aca="false">IF(ISBLANK(A3825),"",IF($A3825=V$2,$C3825,V3824))</f>
        <v/>
      </c>
      <c r="W3825" s="9" t="str">
        <f aca="false">IF(ISBLANK(A3825),"",IF($A3825=W$2,$C3825,W3824))</f>
        <v/>
      </c>
    </row>
    <row r="3826" customFormat="false" ht="14.1" hidden="false" customHeight="false" outlineLevel="0" collapsed="false">
      <c r="H3826" s="8" t="n">
        <f aca="false">IF(ISBLANK(D3826),,LEFT(D3826,LEN(D3826)-6)*1)</f>
        <v>0</v>
      </c>
      <c r="I3826" s="9" t="str">
        <f aca="false">IF(ISBLANK(A3826),"",-B3826*C3826)</f>
        <v/>
      </c>
      <c r="J3826" s="9" t="str">
        <f aca="false">IF(ISBLANK(A3826),"",-SUM(I$3:I3826))</f>
        <v/>
      </c>
      <c r="K3826" s="9" t="str">
        <f aca="false">IF(ISBLANK(A3826),"",SUMPRODUCT(O3826:R3826,T3826:W3826)-J3826)</f>
        <v/>
      </c>
      <c r="L3826" s="5" t="str">
        <f aca="false">IF(ISBLANK(A3826),"",K3826/$M$1)</f>
        <v/>
      </c>
      <c r="M3826" s="5" t="str">
        <f aca="false">IF(ISBLANK(A3826),"",K3826/($M$1+SUM(K$3:K3825)))</f>
        <v/>
      </c>
      <c r="N3826" s="0" t="str">
        <f aca="false">IF(ISBLANK(A3826),"",IF(H3827=0,NETWORKDAYS($H$3,H3826,holiday!$B$2:$B$10),IF(DAY(H3826)&lt;DAY(H3827),NETWORKDAYS($H$3,H3826,holiday!$B$2:$B$10),0)))</f>
        <v/>
      </c>
      <c r="O3826" s="0" t="str">
        <f aca="false">IF(ISBLANK(A3826),"",SUMIF($A$3:$A3826,O$2,$B$3:$B3826))</f>
        <v/>
      </c>
      <c r="P3826" s="0" t="str">
        <f aca="false">IF(ISBLANK(A3826),"",SUMIF($A$3:$A3826,P$2,$B$3:$B3826))</f>
        <v/>
      </c>
      <c r="Q3826" s="0" t="str">
        <f aca="false">IF(ISBLANK(A3826),"",SUMIF($A$3:$A3826,Q$2,$B$3:$B3826))</f>
        <v/>
      </c>
      <c r="R3826" s="0" t="str">
        <f aca="false">IF(ISBLANK(A3826),"",SUMIF($A$3:$A3826,R$2,$B$3:$B3826))</f>
        <v/>
      </c>
      <c r="T3826" s="9" t="str">
        <f aca="false">IF(ISBLANK(A3826),"",IF($A3826=T$2,$C3826,T3825))</f>
        <v/>
      </c>
      <c r="U3826" s="9" t="str">
        <f aca="false">IF(ISBLANK(A3826),"",IF($A3826=U$2,$C3826,U3825))</f>
        <v/>
      </c>
      <c r="V3826" s="9" t="str">
        <f aca="false">IF(ISBLANK(A3826),"",IF($A3826=V$2,$C3826,V3825))</f>
        <v/>
      </c>
      <c r="W3826" s="9" t="str">
        <f aca="false">IF(ISBLANK(A3826),"",IF($A3826=W$2,$C3826,W3825))</f>
        <v/>
      </c>
    </row>
    <row r="3827" customFormat="false" ht="14.1" hidden="false" customHeight="false" outlineLevel="0" collapsed="false">
      <c r="H3827" s="8" t="n">
        <f aca="false">IF(ISBLANK(D3827),,LEFT(D3827,LEN(D3827)-6)*1)</f>
        <v>0</v>
      </c>
      <c r="I3827" s="9" t="str">
        <f aca="false">IF(ISBLANK(A3827),"",-B3827*C3827)</f>
        <v/>
      </c>
      <c r="J3827" s="9" t="str">
        <f aca="false">IF(ISBLANK(A3827),"",-SUM(I$3:I3827))</f>
        <v/>
      </c>
      <c r="K3827" s="9" t="str">
        <f aca="false">IF(ISBLANK(A3827),"",SUMPRODUCT(O3827:R3827,T3827:W3827)-J3827)</f>
        <v/>
      </c>
      <c r="L3827" s="5" t="str">
        <f aca="false">IF(ISBLANK(A3827),"",K3827/$M$1)</f>
        <v/>
      </c>
      <c r="M3827" s="5" t="str">
        <f aca="false">IF(ISBLANK(A3827),"",K3827/($M$1+SUM(K$3:K3826)))</f>
        <v/>
      </c>
      <c r="N3827" s="0" t="str">
        <f aca="false">IF(ISBLANK(A3827),"",IF(H3828=0,NETWORKDAYS($H$3,H3827,holiday!$B$2:$B$10),IF(DAY(H3827)&lt;DAY(H3828),NETWORKDAYS($H$3,H3827,holiday!$B$2:$B$10),0)))</f>
        <v/>
      </c>
      <c r="O3827" s="0" t="str">
        <f aca="false">IF(ISBLANK(A3827),"",SUMIF($A$3:$A3827,O$2,$B$3:$B3827))</f>
        <v/>
      </c>
      <c r="P3827" s="0" t="str">
        <f aca="false">IF(ISBLANK(A3827),"",SUMIF($A$3:$A3827,P$2,$B$3:$B3827))</f>
        <v/>
      </c>
      <c r="Q3827" s="0" t="str">
        <f aca="false">IF(ISBLANK(A3827),"",SUMIF($A$3:$A3827,Q$2,$B$3:$B3827))</f>
        <v/>
      </c>
      <c r="R3827" s="0" t="str">
        <f aca="false">IF(ISBLANK(A3827),"",SUMIF($A$3:$A3827,R$2,$B$3:$B3827))</f>
        <v/>
      </c>
      <c r="T3827" s="9" t="str">
        <f aca="false">IF(ISBLANK(A3827),"",IF($A3827=T$2,$C3827,T3826))</f>
        <v/>
      </c>
      <c r="U3827" s="9" t="str">
        <f aca="false">IF(ISBLANK(A3827),"",IF($A3827=U$2,$C3827,U3826))</f>
        <v/>
      </c>
      <c r="V3827" s="9" t="str">
        <f aca="false">IF(ISBLANK(A3827),"",IF($A3827=V$2,$C3827,V3826))</f>
        <v/>
      </c>
      <c r="W3827" s="9" t="str">
        <f aca="false">IF(ISBLANK(A3827),"",IF($A3827=W$2,$C3827,W3826))</f>
        <v/>
      </c>
    </row>
    <row r="3828" customFormat="false" ht="14.1" hidden="false" customHeight="false" outlineLevel="0" collapsed="false">
      <c r="H3828" s="8" t="n">
        <f aca="false">IF(ISBLANK(D3828),,LEFT(D3828,LEN(D3828)-6)*1)</f>
        <v>0</v>
      </c>
      <c r="I3828" s="9" t="str">
        <f aca="false">IF(ISBLANK(A3828),"",-B3828*C3828)</f>
        <v/>
      </c>
      <c r="J3828" s="9" t="str">
        <f aca="false">IF(ISBLANK(A3828),"",-SUM(I$3:I3828))</f>
        <v/>
      </c>
      <c r="K3828" s="9" t="str">
        <f aca="false">IF(ISBLANK(A3828),"",SUMPRODUCT(O3828:R3828,T3828:W3828)-J3828)</f>
        <v/>
      </c>
      <c r="L3828" s="5" t="str">
        <f aca="false">IF(ISBLANK(A3828),"",K3828/$M$1)</f>
        <v/>
      </c>
      <c r="M3828" s="5" t="str">
        <f aca="false">IF(ISBLANK(A3828),"",K3828/($M$1+SUM(K$3:K3827)))</f>
        <v/>
      </c>
      <c r="N3828" s="0" t="str">
        <f aca="false">IF(ISBLANK(A3828),"",IF(H3829=0,NETWORKDAYS($H$3,H3828,holiday!$B$2:$B$10),IF(DAY(H3828)&lt;DAY(H3829),NETWORKDAYS($H$3,H3828,holiday!$B$2:$B$10),0)))</f>
        <v/>
      </c>
      <c r="O3828" s="0" t="str">
        <f aca="false">IF(ISBLANK(A3828),"",SUMIF($A$3:$A3828,O$2,$B$3:$B3828))</f>
        <v/>
      </c>
      <c r="P3828" s="0" t="str">
        <f aca="false">IF(ISBLANK(A3828),"",SUMIF($A$3:$A3828,P$2,$B$3:$B3828))</f>
        <v/>
      </c>
      <c r="Q3828" s="0" t="str">
        <f aca="false">IF(ISBLANK(A3828),"",SUMIF($A$3:$A3828,Q$2,$B$3:$B3828))</f>
        <v/>
      </c>
      <c r="R3828" s="0" t="str">
        <f aca="false">IF(ISBLANK(A3828),"",SUMIF($A$3:$A3828,R$2,$B$3:$B3828))</f>
        <v/>
      </c>
      <c r="T3828" s="9" t="str">
        <f aca="false">IF(ISBLANK(A3828),"",IF($A3828=T$2,$C3828,T3827))</f>
        <v/>
      </c>
      <c r="U3828" s="9" t="str">
        <f aca="false">IF(ISBLANK(A3828),"",IF($A3828=U$2,$C3828,U3827))</f>
        <v/>
      </c>
      <c r="V3828" s="9" t="str">
        <f aca="false">IF(ISBLANK(A3828),"",IF($A3828=V$2,$C3828,V3827))</f>
        <v/>
      </c>
      <c r="W3828" s="9" t="str">
        <f aca="false">IF(ISBLANK(A3828),"",IF($A3828=W$2,$C3828,W3827))</f>
        <v/>
      </c>
    </row>
    <row r="3829" customFormat="false" ht="14.1" hidden="false" customHeight="false" outlineLevel="0" collapsed="false">
      <c r="H3829" s="8" t="n">
        <f aca="false">IF(ISBLANK(D3829),,LEFT(D3829,LEN(D3829)-6)*1)</f>
        <v>0</v>
      </c>
      <c r="I3829" s="9" t="str">
        <f aca="false">IF(ISBLANK(A3829),"",-B3829*C3829)</f>
        <v/>
      </c>
      <c r="J3829" s="9" t="str">
        <f aca="false">IF(ISBLANK(A3829),"",-SUM(I$3:I3829))</f>
        <v/>
      </c>
      <c r="K3829" s="9" t="str">
        <f aca="false">IF(ISBLANK(A3829),"",SUMPRODUCT(O3829:R3829,T3829:W3829)-J3829)</f>
        <v/>
      </c>
      <c r="L3829" s="5" t="str">
        <f aca="false">IF(ISBLANK(A3829),"",K3829/$M$1)</f>
        <v/>
      </c>
      <c r="M3829" s="5" t="str">
        <f aca="false">IF(ISBLANK(A3829),"",K3829/($M$1+SUM(K$3:K3828)))</f>
        <v/>
      </c>
      <c r="N3829" s="0" t="str">
        <f aca="false">IF(ISBLANK(A3829),"",IF(H3830=0,NETWORKDAYS($H$3,H3829,holiday!$B$2:$B$10),IF(DAY(H3829)&lt;DAY(H3830),NETWORKDAYS($H$3,H3829,holiday!$B$2:$B$10),0)))</f>
        <v/>
      </c>
      <c r="O3829" s="0" t="str">
        <f aca="false">IF(ISBLANK(A3829),"",SUMIF($A$3:$A3829,O$2,$B$3:$B3829))</f>
        <v/>
      </c>
      <c r="P3829" s="0" t="str">
        <f aca="false">IF(ISBLANK(A3829),"",SUMIF($A$3:$A3829,P$2,$B$3:$B3829))</f>
        <v/>
      </c>
      <c r="Q3829" s="0" t="str">
        <f aca="false">IF(ISBLANK(A3829),"",SUMIF($A$3:$A3829,Q$2,$B$3:$B3829))</f>
        <v/>
      </c>
      <c r="R3829" s="0" t="str">
        <f aca="false">IF(ISBLANK(A3829),"",SUMIF($A$3:$A3829,R$2,$B$3:$B3829))</f>
        <v/>
      </c>
      <c r="T3829" s="9" t="str">
        <f aca="false">IF(ISBLANK(A3829),"",IF($A3829=T$2,$C3829,T3828))</f>
        <v/>
      </c>
      <c r="U3829" s="9" t="str">
        <f aca="false">IF(ISBLANK(A3829),"",IF($A3829=U$2,$C3829,U3828))</f>
        <v/>
      </c>
      <c r="V3829" s="9" t="str">
        <f aca="false">IF(ISBLANK(A3829),"",IF($A3829=V$2,$C3829,V3828))</f>
        <v/>
      </c>
      <c r="W3829" s="9" t="str">
        <f aca="false">IF(ISBLANK(A3829),"",IF($A3829=W$2,$C3829,W3828))</f>
        <v/>
      </c>
    </row>
    <row r="3830" customFormat="false" ht="14.1" hidden="false" customHeight="false" outlineLevel="0" collapsed="false">
      <c r="H3830" s="8" t="n">
        <f aca="false">IF(ISBLANK(D3830),,LEFT(D3830,LEN(D3830)-6)*1)</f>
        <v>0</v>
      </c>
      <c r="I3830" s="9" t="str">
        <f aca="false">IF(ISBLANK(A3830),"",-B3830*C3830)</f>
        <v/>
      </c>
      <c r="J3830" s="9" t="str">
        <f aca="false">IF(ISBLANK(A3830),"",-SUM(I$3:I3830))</f>
        <v/>
      </c>
      <c r="K3830" s="9" t="str">
        <f aca="false">IF(ISBLANK(A3830),"",SUMPRODUCT(O3830:R3830,T3830:W3830)-J3830)</f>
        <v/>
      </c>
      <c r="L3830" s="5" t="str">
        <f aca="false">IF(ISBLANK(A3830),"",K3830/$M$1)</f>
        <v/>
      </c>
      <c r="M3830" s="5" t="str">
        <f aca="false">IF(ISBLANK(A3830),"",K3830/($M$1+SUM(K$3:K3829)))</f>
        <v/>
      </c>
      <c r="N3830" s="0" t="str">
        <f aca="false">IF(ISBLANK(A3830),"",IF(H3831=0,NETWORKDAYS($H$3,H3830,holiday!$B$2:$B$10),IF(DAY(H3830)&lt;DAY(H3831),NETWORKDAYS($H$3,H3830,holiday!$B$2:$B$10),0)))</f>
        <v/>
      </c>
      <c r="O3830" s="0" t="str">
        <f aca="false">IF(ISBLANK(A3830),"",SUMIF($A$3:$A3830,O$2,$B$3:$B3830))</f>
        <v/>
      </c>
      <c r="P3830" s="0" t="str">
        <f aca="false">IF(ISBLANK(A3830),"",SUMIF($A$3:$A3830,P$2,$B$3:$B3830))</f>
        <v/>
      </c>
      <c r="Q3830" s="0" t="str">
        <f aca="false">IF(ISBLANK(A3830),"",SUMIF($A$3:$A3830,Q$2,$B$3:$B3830))</f>
        <v/>
      </c>
      <c r="R3830" s="0" t="str">
        <f aca="false">IF(ISBLANK(A3830),"",SUMIF($A$3:$A3830,R$2,$B$3:$B3830))</f>
        <v/>
      </c>
      <c r="T3830" s="9" t="str">
        <f aca="false">IF(ISBLANK(A3830),"",IF($A3830=T$2,$C3830,T3829))</f>
        <v/>
      </c>
      <c r="U3830" s="9" t="str">
        <f aca="false">IF(ISBLANK(A3830),"",IF($A3830=U$2,$C3830,U3829))</f>
        <v/>
      </c>
      <c r="V3830" s="9" t="str">
        <f aca="false">IF(ISBLANK(A3830),"",IF($A3830=V$2,$C3830,V3829))</f>
        <v/>
      </c>
      <c r="W3830" s="9" t="str">
        <f aca="false">IF(ISBLANK(A3830),"",IF($A3830=W$2,$C3830,W3829))</f>
        <v/>
      </c>
    </row>
    <row r="3831" customFormat="false" ht="14.1" hidden="false" customHeight="false" outlineLevel="0" collapsed="false">
      <c r="H3831" s="8" t="n">
        <f aca="false">IF(ISBLANK(D3831),,LEFT(D3831,LEN(D3831)-6)*1)</f>
        <v>0</v>
      </c>
      <c r="I3831" s="9" t="str">
        <f aca="false">IF(ISBLANK(A3831),"",-B3831*C3831)</f>
        <v/>
      </c>
      <c r="J3831" s="9" t="str">
        <f aca="false">IF(ISBLANK(A3831),"",-SUM(I$3:I3831))</f>
        <v/>
      </c>
      <c r="K3831" s="9" t="str">
        <f aca="false">IF(ISBLANK(A3831),"",SUMPRODUCT(O3831:R3831,T3831:W3831)-J3831)</f>
        <v/>
      </c>
      <c r="L3831" s="5" t="str">
        <f aca="false">IF(ISBLANK(A3831),"",K3831/$M$1)</f>
        <v/>
      </c>
      <c r="M3831" s="5" t="str">
        <f aca="false">IF(ISBLANK(A3831),"",K3831/($M$1+SUM(K$3:K3830)))</f>
        <v/>
      </c>
      <c r="N3831" s="0" t="str">
        <f aca="false">IF(ISBLANK(A3831),"",IF(H3832=0,NETWORKDAYS($H$3,H3831,holiday!$B$2:$B$10),IF(DAY(H3831)&lt;DAY(H3832),NETWORKDAYS($H$3,H3831,holiday!$B$2:$B$10),0)))</f>
        <v/>
      </c>
      <c r="O3831" s="0" t="str">
        <f aca="false">IF(ISBLANK(A3831),"",SUMIF($A$3:$A3831,O$2,$B$3:$B3831))</f>
        <v/>
      </c>
      <c r="P3831" s="0" t="str">
        <f aca="false">IF(ISBLANK(A3831),"",SUMIF($A$3:$A3831,P$2,$B$3:$B3831))</f>
        <v/>
      </c>
      <c r="Q3831" s="0" t="str">
        <f aca="false">IF(ISBLANK(A3831),"",SUMIF($A$3:$A3831,Q$2,$B$3:$B3831))</f>
        <v/>
      </c>
      <c r="R3831" s="0" t="str">
        <f aca="false">IF(ISBLANK(A3831),"",SUMIF($A$3:$A3831,R$2,$B$3:$B3831))</f>
        <v/>
      </c>
      <c r="T3831" s="9" t="str">
        <f aca="false">IF(ISBLANK(A3831),"",IF($A3831=T$2,$C3831,T3830))</f>
        <v/>
      </c>
      <c r="U3831" s="9" t="str">
        <f aca="false">IF(ISBLANK(A3831),"",IF($A3831=U$2,$C3831,U3830))</f>
        <v/>
      </c>
      <c r="V3831" s="9" t="str">
        <f aca="false">IF(ISBLANK(A3831),"",IF($A3831=V$2,$C3831,V3830))</f>
        <v/>
      </c>
      <c r="W3831" s="9" t="str">
        <f aca="false">IF(ISBLANK(A3831),"",IF($A3831=W$2,$C3831,W3830))</f>
        <v/>
      </c>
    </row>
    <row r="3832" customFormat="false" ht="14.1" hidden="false" customHeight="false" outlineLevel="0" collapsed="false">
      <c r="H3832" s="8" t="n">
        <f aca="false">IF(ISBLANK(D3832),,LEFT(D3832,LEN(D3832)-6)*1)</f>
        <v>0</v>
      </c>
      <c r="I3832" s="9" t="str">
        <f aca="false">IF(ISBLANK(A3832),"",-B3832*C3832)</f>
        <v/>
      </c>
      <c r="J3832" s="9" t="str">
        <f aca="false">IF(ISBLANK(A3832),"",-SUM(I$3:I3832))</f>
        <v/>
      </c>
      <c r="K3832" s="9" t="str">
        <f aca="false">IF(ISBLANK(A3832),"",SUMPRODUCT(O3832:R3832,T3832:W3832)-J3832)</f>
        <v/>
      </c>
      <c r="L3832" s="5" t="str">
        <f aca="false">IF(ISBLANK(A3832),"",K3832/$M$1)</f>
        <v/>
      </c>
      <c r="M3832" s="5" t="str">
        <f aca="false">IF(ISBLANK(A3832),"",K3832/($M$1+SUM(K$3:K3831)))</f>
        <v/>
      </c>
      <c r="N3832" s="0" t="str">
        <f aca="false">IF(ISBLANK(A3832),"",IF(H3833=0,NETWORKDAYS($H$3,H3832,holiday!$B$2:$B$10),IF(DAY(H3832)&lt;DAY(H3833),NETWORKDAYS($H$3,H3832,holiday!$B$2:$B$10),0)))</f>
        <v/>
      </c>
      <c r="O3832" s="0" t="str">
        <f aca="false">IF(ISBLANK(A3832),"",SUMIF($A$3:$A3832,O$2,$B$3:$B3832))</f>
        <v/>
      </c>
      <c r="P3832" s="0" t="str">
        <f aca="false">IF(ISBLANK(A3832),"",SUMIF($A$3:$A3832,P$2,$B$3:$B3832))</f>
        <v/>
      </c>
      <c r="Q3832" s="0" t="str">
        <f aca="false">IF(ISBLANK(A3832),"",SUMIF($A$3:$A3832,Q$2,$B$3:$B3832))</f>
        <v/>
      </c>
      <c r="R3832" s="0" t="str">
        <f aca="false">IF(ISBLANK(A3832),"",SUMIF($A$3:$A3832,R$2,$B$3:$B3832))</f>
        <v/>
      </c>
      <c r="T3832" s="9" t="str">
        <f aca="false">IF(ISBLANK(A3832),"",IF($A3832=T$2,$C3832,T3831))</f>
        <v/>
      </c>
      <c r="U3832" s="9" t="str">
        <f aca="false">IF(ISBLANK(A3832),"",IF($A3832=U$2,$C3832,U3831))</f>
        <v/>
      </c>
      <c r="V3832" s="9" t="str">
        <f aca="false">IF(ISBLANK(A3832),"",IF($A3832=V$2,$C3832,V3831))</f>
        <v/>
      </c>
      <c r="W3832" s="9" t="str">
        <f aca="false">IF(ISBLANK(A3832),"",IF($A3832=W$2,$C3832,W3831))</f>
        <v/>
      </c>
    </row>
    <row r="3833" customFormat="false" ht="14.1" hidden="false" customHeight="false" outlineLevel="0" collapsed="false">
      <c r="H3833" s="8" t="n">
        <f aca="false">IF(ISBLANK(D3833),,LEFT(D3833,LEN(D3833)-6)*1)</f>
        <v>0</v>
      </c>
      <c r="I3833" s="9" t="str">
        <f aca="false">IF(ISBLANK(A3833),"",-B3833*C3833)</f>
        <v/>
      </c>
      <c r="J3833" s="9" t="str">
        <f aca="false">IF(ISBLANK(A3833),"",-SUM(I$3:I3833))</f>
        <v/>
      </c>
      <c r="K3833" s="9" t="str">
        <f aca="false">IF(ISBLANK(A3833),"",SUMPRODUCT(O3833:R3833,T3833:W3833)-J3833)</f>
        <v/>
      </c>
      <c r="L3833" s="5" t="str">
        <f aca="false">IF(ISBLANK(A3833),"",K3833/$M$1)</f>
        <v/>
      </c>
      <c r="M3833" s="5" t="str">
        <f aca="false">IF(ISBLANK(A3833),"",K3833/($M$1+SUM(K$3:K3832)))</f>
        <v/>
      </c>
      <c r="N3833" s="0" t="str">
        <f aca="false">IF(ISBLANK(A3833),"",IF(H3834=0,NETWORKDAYS($H$3,H3833,holiday!$B$2:$B$10),IF(DAY(H3833)&lt;DAY(H3834),NETWORKDAYS($H$3,H3833,holiday!$B$2:$B$10),0)))</f>
        <v/>
      </c>
      <c r="O3833" s="0" t="str">
        <f aca="false">IF(ISBLANK(A3833),"",SUMIF($A$3:$A3833,O$2,$B$3:$B3833))</f>
        <v/>
      </c>
      <c r="P3833" s="0" t="str">
        <f aca="false">IF(ISBLANK(A3833),"",SUMIF($A$3:$A3833,P$2,$B$3:$B3833))</f>
        <v/>
      </c>
      <c r="Q3833" s="0" t="str">
        <f aca="false">IF(ISBLANK(A3833),"",SUMIF($A$3:$A3833,Q$2,$B$3:$B3833))</f>
        <v/>
      </c>
      <c r="R3833" s="0" t="str">
        <f aca="false">IF(ISBLANK(A3833),"",SUMIF($A$3:$A3833,R$2,$B$3:$B3833))</f>
        <v/>
      </c>
      <c r="T3833" s="9" t="str">
        <f aca="false">IF(ISBLANK(A3833),"",IF($A3833=T$2,$C3833,T3832))</f>
        <v/>
      </c>
      <c r="U3833" s="9" t="str">
        <f aca="false">IF(ISBLANK(A3833),"",IF($A3833=U$2,$C3833,U3832))</f>
        <v/>
      </c>
      <c r="V3833" s="9" t="str">
        <f aca="false">IF(ISBLANK(A3833),"",IF($A3833=V$2,$C3833,V3832))</f>
        <v/>
      </c>
      <c r="W3833" s="9" t="str">
        <f aca="false">IF(ISBLANK(A3833),"",IF($A3833=W$2,$C3833,W3832))</f>
        <v/>
      </c>
    </row>
    <row r="3834" customFormat="false" ht="14.1" hidden="false" customHeight="false" outlineLevel="0" collapsed="false">
      <c r="H3834" s="8" t="n">
        <f aca="false">IF(ISBLANK(D3834),,LEFT(D3834,LEN(D3834)-6)*1)</f>
        <v>0</v>
      </c>
      <c r="I3834" s="9" t="str">
        <f aca="false">IF(ISBLANK(A3834),"",-B3834*C3834)</f>
        <v/>
      </c>
      <c r="J3834" s="9" t="str">
        <f aca="false">IF(ISBLANK(A3834),"",-SUM(I$3:I3834))</f>
        <v/>
      </c>
      <c r="K3834" s="9" t="str">
        <f aca="false">IF(ISBLANK(A3834),"",SUMPRODUCT(O3834:R3834,T3834:W3834)-J3834)</f>
        <v/>
      </c>
      <c r="L3834" s="5" t="str">
        <f aca="false">IF(ISBLANK(A3834),"",K3834/$M$1)</f>
        <v/>
      </c>
      <c r="M3834" s="5" t="str">
        <f aca="false">IF(ISBLANK(A3834),"",K3834/($M$1+SUM(K$3:K3833)))</f>
        <v/>
      </c>
      <c r="N3834" s="0" t="str">
        <f aca="false">IF(ISBLANK(A3834),"",IF(H3835=0,NETWORKDAYS($H$3,H3834,holiday!$B$2:$B$10),IF(DAY(H3834)&lt;DAY(H3835),NETWORKDAYS($H$3,H3834,holiday!$B$2:$B$10),0)))</f>
        <v/>
      </c>
      <c r="O3834" s="0" t="str">
        <f aca="false">IF(ISBLANK(A3834),"",SUMIF($A$3:$A3834,O$2,$B$3:$B3834))</f>
        <v/>
      </c>
      <c r="P3834" s="0" t="str">
        <f aca="false">IF(ISBLANK(A3834),"",SUMIF($A$3:$A3834,P$2,$B$3:$B3834))</f>
        <v/>
      </c>
      <c r="Q3834" s="0" t="str">
        <f aca="false">IF(ISBLANK(A3834),"",SUMIF($A$3:$A3834,Q$2,$B$3:$B3834))</f>
        <v/>
      </c>
      <c r="R3834" s="0" t="str">
        <f aca="false">IF(ISBLANK(A3834),"",SUMIF($A$3:$A3834,R$2,$B$3:$B3834))</f>
        <v/>
      </c>
      <c r="T3834" s="9" t="str">
        <f aca="false">IF(ISBLANK(A3834),"",IF($A3834=T$2,$C3834,T3833))</f>
        <v/>
      </c>
      <c r="U3834" s="9" t="str">
        <f aca="false">IF(ISBLANK(A3834),"",IF($A3834=U$2,$C3834,U3833))</f>
        <v/>
      </c>
      <c r="V3834" s="9" t="str">
        <f aca="false">IF(ISBLANK(A3834),"",IF($A3834=V$2,$C3834,V3833))</f>
        <v/>
      </c>
      <c r="W3834" s="9" t="str">
        <f aca="false">IF(ISBLANK(A3834),"",IF($A3834=W$2,$C3834,W3833))</f>
        <v/>
      </c>
    </row>
    <row r="3835" customFormat="false" ht="14.1" hidden="false" customHeight="false" outlineLevel="0" collapsed="false">
      <c r="H3835" s="8" t="n">
        <f aca="false">IF(ISBLANK(D3835),,LEFT(D3835,LEN(D3835)-6)*1)</f>
        <v>0</v>
      </c>
      <c r="I3835" s="9" t="str">
        <f aca="false">IF(ISBLANK(A3835),"",-B3835*C3835)</f>
        <v/>
      </c>
      <c r="J3835" s="9" t="str">
        <f aca="false">IF(ISBLANK(A3835),"",-SUM(I$3:I3835))</f>
        <v/>
      </c>
      <c r="K3835" s="9" t="str">
        <f aca="false">IF(ISBLANK(A3835),"",SUMPRODUCT(O3835:R3835,T3835:W3835)-J3835)</f>
        <v/>
      </c>
      <c r="L3835" s="5" t="str">
        <f aca="false">IF(ISBLANK(A3835),"",K3835/$M$1)</f>
        <v/>
      </c>
      <c r="M3835" s="5" t="str">
        <f aca="false">IF(ISBLANK(A3835),"",K3835/($M$1+SUM(K$3:K3834)))</f>
        <v/>
      </c>
      <c r="N3835" s="0" t="str">
        <f aca="false">IF(ISBLANK(A3835),"",IF(H3836=0,NETWORKDAYS($H$3,H3835,holiday!$B$2:$B$10),IF(DAY(H3835)&lt;DAY(H3836),NETWORKDAYS($H$3,H3835,holiday!$B$2:$B$10),0)))</f>
        <v/>
      </c>
      <c r="O3835" s="0" t="str">
        <f aca="false">IF(ISBLANK(A3835),"",SUMIF($A$3:$A3835,O$2,$B$3:$B3835))</f>
        <v/>
      </c>
      <c r="P3835" s="0" t="str">
        <f aca="false">IF(ISBLANK(A3835),"",SUMIF($A$3:$A3835,P$2,$B$3:$B3835))</f>
        <v/>
      </c>
      <c r="Q3835" s="0" t="str">
        <f aca="false">IF(ISBLANK(A3835),"",SUMIF($A$3:$A3835,Q$2,$B$3:$B3835))</f>
        <v/>
      </c>
      <c r="R3835" s="0" t="str">
        <f aca="false">IF(ISBLANK(A3835),"",SUMIF($A$3:$A3835,R$2,$B$3:$B3835))</f>
        <v/>
      </c>
      <c r="T3835" s="9" t="str">
        <f aca="false">IF(ISBLANK(A3835),"",IF($A3835=T$2,$C3835,T3834))</f>
        <v/>
      </c>
      <c r="U3835" s="9" t="str">
        <f aca="false">IF(ISBLANK(A3835),"",IF($A3835=U$2,$C3835,U3834))</f>
        <v/>
      </c>
      <c r="V3835" s="9" t="str">
        <f aca="false">IF(ISBLANK(A3835),"",IF($A3835=V$2,$C3835,V3834))</f>
        <v/>
      </c>
      <c r="W3835" s="9" t="str">
        <f aca="false">IF(ISBLANK(A3835),"",IF($A3835=W$2,$C3835,W3834))</f>
        <v/>
      </c>
    </row>
    <row r="3836" customFormat="false" ht="14.1" hidden="false" customHeight="false" outlineLevel="0" collapsed="false">
      <c r="H3836" s="8" t="n">
        <f aca="false">IF(ISBLANK(D3836),,LEFT(D3836,LEN(D3836)-6)*1)</f>
        <v>0</v>
      </c>
      <c r="I3836" s="9" t="str">
        <f aca="false">IF(ISBLANK(A3836),"",-B3836*C3836)</f>
        <v/>
      </c>
      <c r="J3836" s="9" t="str">
        <f aca="false">IF(ISBLANK(A3836),"",-SUM(I$3:I3836))</f>
        <v/>
      </c>
      <c r="K3836" s="9" t="str">
        <f aca="false">IF(ISBLANK(A3836),"",SUMPRODUCT(O3836:R3836,T3836:W3836)-J3836)</f>
        <v/>
      </c>
      <c r="L3836" s="5" t="str">
        <f aca="false">IF(ISBLANK(A3836),"",K3836/$M$1)</f>
        <v/>
      </c>
      <c r="M3836" s="5" t="str">
        <f aca="false">IF(ISBLANK(A3836),"",K3836/($M$1+SUM(K$3:K3835)))</f>
        <v/>
      </c>
      <c r="N3836" s="0" t="str">
        <f aca="false">IF(ISBLANK(A3836),"",IF(H3837=0,NETWORKDAYS($H$3,H3836,holiday!$B$2:$B$10),IF(DAY(H3836)&lt;DAY(H3837),NETWORKDAYS($H$3,H3836,holiday!$B$2:$B$10),0)))</f>
        <v/>
      </c>
      <c r="O3836" s="0" t="str">
        <f aca="false">IF(ISBLANK(A3836),"",SUMIF($A$3:$A3836,O$2,$B$3:$B3836))</f>
        <v/>
      </c>
      <c r="P3836" s="0" t="str">
        <f aca="false">IF(ISBLANK(A3836),"",SUMIF($A$3:$A3836,P$2,$B$3:$B3836))</f>
        <v/>
      </c>
      <c r="Q3836" s="0" t="str">
        <f aca="false">IF(ISBLANK(A3836),"",SUMIF($A$3:$A3836,Q$2,$B$3:$B3836))</f>
        <v/>
      </c>
      <c r="R3836" s="0" t="str">
        <f aca="false">IF(ISBLANK(A3836),"",SUMIF($A$3:$A3836,R$2,$B$3:$B3836))</f>
        <v/>
      </c>
      <c r="T3836" s="9" t="str">
        <f aca="false">IF(ISBLANK(A3836),"",IF($A3836=T$2,$C3836,T3835))</f>
        <v/>
      </c>
      <c r="U3836" s="9" t="str">
        <f aca="false">IF(ISBLANK(A3836),"",IF($A3836=U$2,$C3836,U3835))</f>
        <v/>
      </c>
      <c r="V3836" s="9" t="str">
        <f aca="false">IF(ISBLANK(A3836),"",IF($A3836=V$2,$C3836,V3835))</f>
        <v/>
      </c>
      <c r="W3836" s="9" t="str">
        <f aca="false">IF(ISBLANK(A3836),"",IF($A3836=W$2,$C3836,W3835))</f>
        <v/>
      </c>
    </row>
    <row r="3837" customFormat="false" ht="14.1" hidden="false" customHeight="false" outlineLevel="0" collapsed="false">
      <c r="H3837" s="8" t="n">
        <f aca="false">IF(ISBLANK(D3837),,LEFT(D3837,LEN(D3837)-6)*1)</f>
        <v>0</v>
      </c>
      <c r="I3837" s="9" t="str">
        <f aca="false">IF(ISBLANK(A3837),"",-B3837*C3837)</f>
        <v/>
      </c>
      <c r="J3837" s="9" t="str">
        <f aca="false">IF(ISBLANK(A3837),"",-SUM(I$3:I3837))</f>
        <v/>
      </c>
      <c r="K3837" s="9" t="str">
        <f aca="false">IF(ISBLANK(A3837),"",SUMPRODUCT(O3837:R3837,T3837:W3837)-J3837)</f>
        <v/>
      </c>
      <c r="L3837" s="5" t="str">
        <f aca="false">IF(ISBLANK(A3837),"",K3837/$M$1)</f>
        <v/>
      </c>
      <c r="M3837" s="5" t="str">
        <f aca="false">IF(ISBLANK(A3837),"",K3837/($M$1+SUM(K$3:K3836)))</f>
        <v/>
      </c>
      <c r="N3837" s="0" t="str">
        <f aca="false">IF(ISBLANK(A3837),"",IF(H3838=0,NETWORKDAYS($H$3,H3837,holiday!$B$2:$B$10),IF(DAY(H3837)&lt;DAY(H3838),NETWORKDAYS($H$3,H3837,holiday!$B$2:$B$10),0)))</f>
        <v/>
      </c>
      <c r="O3837" s="0" t="str">
        <f aca="false">IF(ISBLANK(A3837),"",SUMIF($A$3:$A3837,O$2,$B$3:$B3837))</f>
        <v/>
      </c>
      <c r="P3837" s="0" t="str">
        <f aca="false">IF(ISBLANK(A3837),"",SUMIF($A$3:$A3837,P$2,$B$3:$B3837))</f>
        <v/>
      </c>
      <c r="Q3837" s="0" t="str">
        <f aca="false">IF(ISBLANK(A3837),"",SUMIF($A$3:$A3837,Q$2,$B$3:$B3837))</f>
        <v/>
      </c>
      <c r="R3837" s="0" t="str">
        <f aca="false">IF(ISBLANK(A3837),"",SUMIF($A$3:$A3837,R$2,$B$3:$B3837))</f>
        <v/>
      </c>
      <c r="T3837" s="9" t="str">
        <f aca="false">IF(ISBLANK(A3837),"",IF($A3837=T$2,$C3837,T3836))</f>
        <v/>
      </c>
      <c r="U3837" s="9" t="str">
        <f aca="false">IF(ISBLANK(A3837),"",IF($A3837=U$2,$C3837,U3836))</f>
        <v/>
      </c>
      <c r="V3837" s="9" t="str">
        <f aca="false">IF(ISBLANK(A3837),"",IF($A3837=V$2,$C3837,V3836))</f>
        <v/>
      </c>
      <c r="W3837" s="9" t="str">
        <f aca="false">IF(ISBLANK(A3837),"",IF($A3837=W$2,$C3837,W3836))</f>
        <v/>
      </c>
    </row>
    <row r="3838" customFormat="false" ht="14.1" hidden="false" customHeight="false" outlineLevel="0" collapsed="false">
      <c r="H3838" s="8" t="n">
        <f aca="false">IF(ISBLANK(D3838),,LEFT(D3838,LEN(D3838)-6)*1)</f>
        <v>0</v>
      </c>
      <c r="I3838" s="9" t="str">
        <f aca="false">IF(ISBLANK(A3838),"",-B3838*C3838)</f>
        <v/>
      </c>
      <c r="J3838" s="9" t="str">
        <f aca="false">IF(ISBLANK(A3838),"",-SUM(I$3:I3838))</f>
        <v/>
      </c>
      <c r="K3838" s="9" t="str">
        <f aca="false">IF(ISBLANK(A3838),"",SUMPRODUCT(O3838:R3838,T3838:W3838)-J3838)</f>
        <v/>
      </c>
      <c r="L3838" s="5" t="str">
        <f aca="false">IF(ISBLANK(A3838),"",K3838/$M$1)</f>
        <v/>
      </c>
      <c r="M3838" s="5" t="str">
        <f aca="false">IF(ISBLANK(A3838),"",K3838/($M$1+SUM(K$3:K3837)))</f>
        <v/>
      </c>
      <c r="N3838" s="0" t="str">
        <f aca="false">IF(ISBLANK(A3838),"",IF(H3839=0,NETWORKDAYS($H$3,H3838,holiday!$B$2:$B$10),IF(DAY(H3838)&lt;DAY(H3839),NETWORKDAYS($H$3,H3838,holiday!$B$2:$B$10),0)))</f>
        <v/>
      </c>
      <c r="O3838" s="0" t="str">
        <f aca="false">IF(ISBLANK(A3838),"",SUMIF($A$3:$A3838,O$2,$B$3:$B3838))</f>
        <v/>
      </c>
      <c r="P3838" s="0" t="str">
        <f aca="false">IF(ISBLANK(A3838),"",SUMIF($A$3:$A3838,P$2,$B$3:$B3838))</f>
        <v/>
      </c>
      <c r="Q3838" s="0" t="str">
        <f aca="false">IF(ISBLANK(A3838),"",SUMIF($A$3:$A3838,Q$2,$B$3:$B3838))</f>
        <v/>
      </c>
      <c r="R3838" s="0" t="str">
        <f aca="false">IF(ISBLANK(A3838),"",SUMIF($A$3:$A3838,R$2,$B$3:$B3838))</f>
        <v/>
      </c>
      <c r="T3838" s="9" t="str">
        <f aca="false">IF(ISBLANK(A3838),"",IF($A3838=T$2,$C3838,T3837))</f>
        <v/>
      </c>
      <c r="U3838" s="9" t="str">
        <f aca="false">IF(ISBLANK(A3838),"",IF($A3838=U$2,$C3838,U3837))</f>
        <v/>
      </c>
      <c r="V3838" s="9" t="str">
        <f aca="false">IF(ISBLANK(A3838),"",IF($A3838=V$2,$C3838,V3837))</f>
        <v/>
      </c>
      <c r="W3838" s="9" t="str">
        <f aca="false">IF(ISBLANK(A3838),"",IF($A3838=W$2,$C3838,W3837))</f>
        <v/>
      </c>
    </row>
    <row r="3839" customFormat="false" ht="14.1" hidden="false" customHeight="false" outlineLevel="0" collapsed="false">
      <c r="H3839" s="8" t="n">
        <f aca="false">IF(ISBLANK(D3839),,LEFT(D3839,LEN(D3839)-6)*1)</f>
        <v>0</v>
      </c>
      <c r="I3839" s="9" t="str">
        <f aca="false">IF(ISBLANK(A3839),"",-B3839*C3839)</f>
        <v/>
      </c>
      <c r="J3839" s="9" t="str">
        <f aca="false">IF(ISBLANK(A3839),"",-SUM(I$3:I3839))</f>
        <v/>
      </c>
      <c r="K3839" s="9" t="str">
        <f aca="false">IF(ISBLANK(A3839),"",SUMPRODUCT(O3839:R3839,T3839:W3839)-J3839)</f>
        <v/>
      </c>
      <c r="L3839" s="5" t="str">
        <f aca="false">IF(ISBLANK(A3839),"",K3839/$M$1)</f>
        <v/>
      </c>
      <c r="M3839" s="5" t="str">
        <f aca="false">IF(ISBLANK(A3839),"",K3839/($M$1+SUM(K$3:K3838)))</f>
        <v/>
      </c>
      <c r="N3839" s="0" t="str">
        <f aca="false">IF(ISBLANK(A3839),"",IF(H3840=0,NETWORKDAYS($H$3,H3839,holiday!$B$2:$B$10),IF(DAY(H3839)&lt;DAY(H3840),NETWORKDAYS($H$3,H3839,holiday!$B$2:$B$10),0)))</f>
        <v/>
      </c>
      <c r="O3839" s="0" t="str">
        <f aca="false">IF(ISBLANK(A3839),"",SUMIF($A$3:$A3839,O$2,$B$3:$B3839))</f>
        <v/>
      </c>
      <c r="P3839" s="0" t="str">
        <f aca="false">IF(ISBLANK(A3839),"",SUMIF($A$3:$A3839,P$2,$B$3:$B3839))</f>
        <v/>
      </c>
      <c r="Q3839" s="0" t="str">
        <f aca="false">IF(ISBLANK(A3839),"",SUMIF($A$3:$A3839,Q$2,$B$3:$B3839))</f>
        <v/>
      </c>
      <c r="R3839" s="0" t="str">
        <f aca="false">IF(ISBLANK(A3839),"",SUMIF($A$3:$A3839,R$2,$B$3:$B3839))</f>
        <v/>
      </c>
      <c r="T3839" s="9" t="str">
        <f aca="false">IF(ISBLANK(A3839),"",IF($A3839=T$2,$C3839,T3838))</f>
        <v/>
      </c>
      <c r="U3839" s="9" t="str">
        <f aca="false">IF(ISBLANK(A3839),"",IF($A3839=U$2,$C3839,U3838))</f>
        <v/>
      </c>
      <c r="V3839" s="9" t="str">
        <f aca="false">IF(ISBLANK(A3839),"",IF($A3839=V$2,$C3839,V3838))</f>
        <v/>
      </c>
      <c r="W3839" s="9" t="str">
        <f aca="false">IF(ISBLANK(A3839),"",IF($A3839=W$2,$C3839,W3838))</f>
        <v/>
      </c>
    </row>
    <row r="3840" customFormat="false" ht="14.1" hidden="false" customHeight="false" outlineLevel="0" collapsed="false">
      <c r="H3840" s="8" t="n">
        <f aca="false">IF(ISBLANK(D3840),,LEFT(D3840,LEN(D3840)-6)*1)</f>
        <v>0</v>
      </c>
      <c r="I3840" s="9" t="str">
        <f aca="false">IF(ISBLANK(A3840),"",-B3840*C3840)</f>
        <v/>
      </c>
      <c r="J3840" s="9" t="str">
        <f aca="false">IF(ISBLANK(A3840),"",-SUM(I$3:I3840))</f>
        <v/>
      </c>
      <c r="K3840" s="9" t="str">
        <f aca="false">IF(ISBLANK(A3840),"",SUMPRODUCT(O3840:R3840,T3840:W3840)-J3840)</f>
        <v/>
      </c>
      <c r="L3840" s="5" t="str">
        <f aca="false">IF(ISBLANK(A3840),"",K3840/$M$1)</f>
        <v/>
      </c>
      <c r="M3840" s="5" t="str">
        <f aca="false">IF(ISBLANK(A3840),"",K3840/($M$1+SUM(K$3:K3839)))</f>
        <v/>
      </c>
      <c r="N3840" s="0" t="str">
        <f aca="false">IF(ISBLANK(A3840),"",IF(H3841=0,NETWORKDAYS($H$3,H3840,holiday!$B$2:$B$10),IF(DAY(H3840)&lt;DAY(H3841),NETWORKDAYS($H$3,H3840,holiday!$B$2:$B$10),0)))</f>
        <v/>
      </c>
      <c r="O3840" s="0" t="str">
        <f aca="false">IF(ISBLANK(A3840),"",SUMIF($A$3:$A3840,O$2,$B$3:$B3840))</f>
        <v/>
      </c>
      <c r="P3840" s="0" t="str">
        <f aca="false">IF(ISBLANK(A3840),"",SUMIF($A$3:$A3840,P$2,$B$3:$B3840))</f>
        <v/>
      </c>
      <c r="Q3840" s="0" t="str">
        <f aca="false">IF(ISBLANK(A3840),"",SUMIF($A$3:$A3840,Q$2,$B$3:$B3840))</f>
        <v/>
      </c>
      <c r="R3840" s="0" t="str">
        <f aca="false">IF(ISBLANK(A3840),"",SUMIF($A$3:$A3840,R$2,$B$3:$B3840))</f>
        <v/>
      </c>
      <c r="T3840" s="9" t="str">
        <f aca="false">IF(ISBLANK(A3840),"",IF($A3840=T$2,$C3840,T3839))</f>
        <v/>
      </c>
      <c r="U3840" s="9" t="str">
        <f aca="false">IF(ISBLANK(A3840),"",IF($A3840=U$2,$C3840,U3839))</f>
        <v/>
      </c>
      <c r="V3840" s="9" t="str">
        <f aca="false">IF(ISBLANK(A3840),"",IF($A3840=V$2,$C3840,V3839))</f>
        <v/>
      </c>
      <c r="W3840" s="9" t="str">
        <f aca="false">IF(ISBLANK(A3840),"",IF($A3840=W$2,$C3840,W3839))</f>
        <v/>
      </c>
    </row>
    <row r="3841" customFormat="false" ht="14.1" hidden="false" customHeight="false" outlineLevel="0" collapsed="false">
      <c r="H3841" s="8" t="n">
        <f aca="false">IF(ISBLANK(D3841),,LEFT(D3841,LEN(D3841)-6)*1)</f>
        <v>0</v>
      </c>
      <c r="I3841" s="9" t="str">
        <f aca="false">IF(ISBLANK(A3841),"",-B3841*C3841)</f>
        <v/>
      </c>
      <c r="J3841" s="9" t="str">
        <f aca="false">IF(ISBLANK(A3841),"",-SUM(I$3:I3841))</f>
        <v/>
      </c>
      <c r="K3841" s="9" t="str">
        <f aca="false">IF(ISBLANK(A3841),"",SUMPRODUCT(O3841:R3841,T3841:W3841)-J3841)</f>
        <v/>
      </c>
      <c r="L3841" s="5" t="str">
        <f aca="false">IF(ISBLANK(A3841),"",K3841/$M$1)</f>
        <v/>
      </c>
      <c r="M3841" s="5" t="str">
        <f aca="false">IF(ISBLANK(A3841),"",K3841/($M$1+SUM(K$3:K3840)))</f>
        <v/>
      </c>
      <c r="N3841" s="0" t="str">
        <f aca="false">IF(ISBLANK(A3841),"",IF(H3842=0,NETWORKDAYS($H$3,H3841,holiday!$B$2:$B$10),IF(DAY(H3841)&lt;DAY(H3842),NETWORKDAYS($H$3,H3841,holiday!$B$2:$B$10),0)))</f>
        <v/>
      </c>
      <c r="O3841" s="0" t="str">
        <f aca="false">IF(ISBLANK(A3841),"",SUMIF($A$3:$A3841,O$2,$B$3:$B3841))</f>
        <v/>
      </c>
      <c r="P3841" s="0" t="str">
        <f aca="false">IF(ISBLANK(A3841),"",SUMIF($A$3:$A3841,P$2,$B$3:$B3841))</f>
        <v/>
      </c>
      <c r="Q3841" s="0" t="str">
        <f aca="false">IF(ISBLANK(A3841),"",SUMIF($A$3:$A3841,Q$2,$B$3:$B3841))</f>
        <v/>
      </c>
      <c r="R3841" s="0" t="str">
        <f aca="false">IF(ISBLANK(A3841),"",SUMIF($A$3:$A3841,R$2,$B$3:$B3841))</f>
        <v/>
      </c>
      <c r="T3841" s="9" t="str">
        <f aca="false">IF(ISBLANK(A3841),"",IF($A3841=T$2,$C3841,T3840))</f>
        <v/>
      </c>
      <c r="U3841" s="9" t="str">
        <f aca="false">IF(ISBLANK(A3841),"",IF($A3841=U$2,$C3841,U3840))</f>
        <v/>
      </c>
      <c r="V3841" s="9" t="str">
        <f aca="false">IF(ISBLANK(A3841),"",IF($A3841=V$2,$C3841,V3840))</f>
        <v/>
      </c>
      <c r="W3841" s="9" t="str">
        <f aca="false">IF(ISBLANK(A3841),"",IF($A3841=W$2,$C3841,W3840))</f>
        <v/>
      </c>
    </row>
    <row r="3842" customFormat="false" ht="14.1" hidden="false" customHeight="false" outlineLevel="0" collapsed="false">
      <c r="H3842" s="8" t="n">
        <f aca="false">IF(ISBLANK(D3842),,LEFT(D3842,LEN(D3842)-6)*1)</f>
        <v>0</v>
      </c>
      <c r="I3842" s="9" t="str">
        <f aca="false">IF(ISBLANK(A3842),"",-B3842*C3842)</f>
        <v/>
      </c>
      <c r="J3842" s="9" t="str">
        <f aca="false">IF(ISBLANK(A3842),"",-SUM(I$3:I3842))</f>
        <v/>
      </c>
      <c r="K3842" s="9" t="str">
        <f aca="false">IF(ISBLANK(A3842),"",SUMPRODUCT(O3842:R3842,T3842:W3842)-J3842)</f>
        <v/>
      </c>
      <c r="L3842" s="5" t="str">
        <f aca="false">IF(ISBLANK(A3842),"",K3842/$M$1)</f>
        <v/>
      </c>
      <c r="M3842" s="5" t="str">
        <f aca="false">IF(ISBLANK(A3842),"",K3842/($M$1+SUM(K$3:K3841)))</f>
        <v/>
      </c>
      <c r="N3842" s="0" t="str">
        <f aca="false">IF(ISBLANK(A3842),"",IF(H3843=0,NETWORKDAYS($H$3,H3842,holiday!$B$2:$B$10),IF(DAY(H3842)&lt;DAY(H3843),NETWORKDAYS($H$3,H3842,holiday!$B$2:$B$10),0)))</f>
        <v/>
      </c>
      <c r="O3842" s="0" t="str">
        <f aca="false">IF(ISBLANK(A3842),"",SUMIF($A$3:$A3842,O$2,$B$3:$B3842))</f>
        <v/>
      </c>
      <c r="P3842" s="0" t="str">
        <f aca="false">IF(ISBLANK(A3842),"",SUMIF($A$3:$A3842,P$2,$B$3:$B3842))</f>
        <v/>
      </c>
      <c r="Q3842" s="0" t="str">
        <f aca="false">IF(ISBLANK(A3842),"",SUMIF($A$3:$A3842,Q$2,$B$3:$B3842))</f>
        <v/>
      </c>
      <c r="R3842" s="0" t="str">
        <f aca="false">IF(ISBLANK(A3842),"",SUMIF($A$3:$A3842,R$2,$B$3:$B3842))</f>
        <v/>
      </c>
      <c r="T3842" s="9" t="str">
        <f aca="false">IF(ISBLANK(A3842),"",IF($A3842=T$2,$C3842,T3841))</f>
        <v/>
      </c>
      <c r="U3842" s="9" t="str">
        <f aca="false">IF(ISBLANK(A3842),"",IF($A3842=U$2,$C3842,U3841))</f>
        <v/>
      </c>
      <c r="V3842" s="9" t="str">
        <f aca="false">IF(ISBLANK(A3842),"",IF($A3842=V$2,$C3842,V3841))</f>
        <v/>
      </c>
      <c r="W3842" s="9" t="str">
        <f aca="false">IF(ISBLANK(A3842),"",IF($A3842=W$2,$C3842,W3841))</f>
        <v/>
      </c>
    </row>
    <row r="3843" customFormat="false" ht="14.1" hidden="false" customHeight="false" outlineLevel="0" collapsed="false">
      <c r="H3843" s="8" t="n">
        <f aca="false">IF(ISBLANK(D3843),,LEFT(D3843,LEN(D3843)-6)*1)</f>
        <v>0</v>
      </c>
      <c r="I3843" s="9" t="str">
        <f aca="false">IF(ISBLANK(A3843),"",-B3843*C3843)</f>
        <v/>
      </c>
      <c r="J3843" s="9" t="str">
        <f aca="false">IF(ISBLANK(A3843),"",-SUM(I$3:I3843))</f>
        <v/>
      </c>
      <c r="K3843" s="9" t="str">
        <f aca="false">IF(ISBLANK(A3843),"",SUMPRODUCT(O3843:R3843,T3843:W3843)-J3843)</f>
        <v/>
      </c>
      <c r="L3843" s="5" t="str">
        <f aca="false">IF(ISBLANK(A3843),"",K3843/$M$1)</f>
        <v/>
      </c>
      <c r="M3843" s="5" t="str">
        <f aca="false">IF(ISBLANK(A3843),"",K3843/($M$1+SUM(K$3:K3842)))</f>
        <v/>
      </c>
      <c r="N3843" s="0" t="str">
        <f aca="false">IF(ISBLANK(A3843),"",IF(H3844=0,NETWORKDAYS($H$3,H3843,holiday!$B$2:$B$10),IF(DAY(H3843)&lt;DAY(H3844),NETWORKDAYS($H$3,H3843,holiday!$B$2:$B$10),0)))</f>
        <v/>
      </c>
      <c r="O3843" s="0" t="str">
        <f aca="false">IF(ISBLANK(A3843),"",SUMIF($A$3:$A3843,O$2,$B$3:$B3843))</f>
        <v/>
      </c>
      <c r="P3843" s="0" t="str">
        <f aca="false">IF(ISBLANK(A3843),"",SUMIF($A$3:$A3843,P$2,$B$3:$B3843))</f>
        <v/>
      </c>
      <c r="Q3843" s="0" t="str">
        <f aca="false">IF(ISBLANK(A3843),"",SUMIF($A$3:$A3843,Q$2,$B$3:$B3843))</f>
        <v/>
      </c>
      <c r="R3843" s="0" t="str">
        <f aca="false">IF(ISBLANK(A3843),"",SUMIF($A$3:$A3843,R$2,$B$3:$B3843))</f>
        <v/>
      </c>
      <c r="T3843" s="9" t="str">
        <f aca="false">IF(ISBLANK(A3843),"",IF($A3843=T$2,$C3843,T3842))</f>
        <v/>
      </c>
      <c r="U3843" s="9" t="str">
        <f aca="false">IF(ISBLANK(A3843),"",IF($A3843=U$2,$C3843,U3842))</f>
        <v/>
      </c>
      <c r="V3843" s="9" t="str">
        <f aca="false">IF(ISBLANK(A3843),"",IF($A3843=V$2,$C3843,V3842))</f>
        <v/>
      </c>
      <c r="W3843" s="9" t="str">
        <f aca="false">IF(ISBLANK(A3843),"",IF($A3843=W$2,$C3843,W3842))</f>
        <v/>
      </c>
    </row>
    <row r="3844" customFormat="false" ht="14.1" hidden="false" customHeight="false" outlineLevel="0" collapsed="false">
      <c r="H3844" s="8" t="n">
        <f aca="false">IF(ISBLANK(D3844),,LEFT(D3844,LEN(D3844)-6)*1)</f>
        <v>0</v>
      </c>
      <c r="I3844" s="9" t="str">
        <f aca="false">IF(ISBLANK(A3844),"",-B3844*C3844)</f>
        <v/>
      </c>
      <c r="J3844" s="9" t="str">
        <f aca="false">IF(ISBLANK(A3844),"",-SUM(I$3:I3844))</f>
        <v/>
      </c>
      <c r="K3844" s="9" t="str">
        <f aca="false">IF(ISBLANK(A3844),"",SUMPRODUCT(O3844:R3844,T3844:W3844)-J3844)</f>
        <v/>
      </c>
      <c r="L3844" s="5" t="str">
        <f aca="false">IF(ISBLANK(A3844),"",K3844/$M$1)</f>
        <v/>
      </c>
      <c r="M3844" s="5" t="str">
        <f aca="false">IF(ISBLANK(A3844),"",K3844/($M$1+SUM(K$3:K3843)))</f>
        <v/>
      </c>
      <c r="N3844" s="0" t="str">
        <f aca="false">IF(ISBLANK(A3844),"",IF(H3845=0,NETWORKDAYS($H$3,H3844,holiday!$B$2:$B$10),IF(DAY(H3844)&lt;DAY(H3845),NETWORKDAYS($H$3,H3844,holiday!$B$2:$B$10),0)))</f>
        <v/>
      </c>
      <c r="O3844" s="0" t="str">
        <f aca="false">IF(ISBLANK(A3844),"",SUMIF($A$3:$A3844,O$2,$B$3:$B3844))</f>
        <v/>
      </c>
      <c r="P3844" s="0" t="str">
        <f aca="false">IF(ISBLANK(A3844),"",SUMIF($A$3:$A3844,P$2,$B$3:$B3844))</f>
        <v/>
      </c>
      <c r="Q3844" s="0" t="str">
        <f aca="false">IF(ISBLANK(A3844),"",SUMIF($A$3:$A3844,Q$2,$B$3:$B3844))</f>
        <v/>
      </c>
      <c r="R3844" s="0" t="str">
        <f aca="false">IF(ISBLANK(A3844),"",SUMIF($A$3:$A3844,R$2,$B$3:$B3844))</f>
        <v/>
      </c>
      <c r="T3844" s="9" t="str">
        <f aca="false">IF(ISBLANK(A3844),"",IF($A3844=T$2,$C3844,T3843))</f>
        <v/>
      </c>
      <c r="U3844" s="9" t="str">
        <f aca="false">IF(ISBLANK(A3844),"",IF($A3844=U$2,$C3844,U3843))</f>
        <v/>
      </c>
      <c r="V3844" s="9" t="str">
        <f aca="false">IF(ISBLANK(A3844),"",IF($A3844=V$2,$C3844,V3843))</f>
        <v/>
      </c>
      <c r="W3844" s="9" t="str">
        <f aca="false">IF(ISBLANK(A3844),"",IF($A3844=W$2,$C3844,W3843))</f>
        <v/>
      </c>
    </row>
    <row r="3845" customFormat="false" ht="14.1" hidden="false" customHeight="false" outlineLevel="0" collapsed="false">
      <c r="H3845" s="8" t="n">
        <f aca="false">IF(ISBLANK(D3845),,LEFT(D3845,LEN(D3845)-6)*1)</f>
        <v>0</v>
      </c>
      <c r="I3845" s="9" t="str">
        <f aca="false">IF(ISBLANK(A3845),"",-B3845*C3845)</f>
        <v/>
      </c>
      <c r="J3845" s="9" t="str">
        <f aca="false">IF(ISBLANK(A3845),"",-SUM(I$3:I3845))</f>
        <v/>
      </c>
      <c r="K3845" s="9" t="str">
        <f aca="false">IF(ISBLANK(A3845),"",SUMPRODUCT(O3845:R3845,T3845:W3845)-J3845)</f>
        <v/>
      </c>
      <c r="L3845" s="5" t="str">
        <f aca="false">IF(ISBLANK(A3845),"",K3845/$M$1)</f>
        <v/>
      </c>
      <c r="M3845" s="5" t="str">
        <f aca="false">IF(ISBLANK(A3845),"",K3845/($M$1+SUM(K$3:K3844)))</f>
        <v/>
      </c>
      <c r="N3845" s="0" t="str">
        <f aca="false">IF(ISBLANK(A3845),"",IF(H3846=0,NETWORKDAYS($H$3,H3845,holiday!$B$2:$B$10),IF(DAY(H3845)&lt;DAY(H3846),NETWORKDAYS($H$3,H3845,holiday!$B$2:$B$10),0)))</f>
        <v/>
      </c>
      <c r="O3845" s="0" t="str">
        <f aca="false">IF(ISBLANK(A3845),"",SUMIF($A$3:$A3845,O$2,$B$3:$B3845))</f>
        <v/>
      </c>
      <c r="P3845" s="0" t="str">
        <f aca="false">IF(ISBLANK(A3845),"",SUMIF($A$3:$A3845,P$2,$B$3:$B3845))</f>
        <v/>
      </c>
      <c r="Q3845" s="0" t="str">
        <f aca="false">IF(ISBLANK(A3845),"",SUMIF($A$3:$A3845,Q$2,$B$3:$B3845))</f>
        <v/>
      </c>
      <c r="R3845" s="0" t="str">
        <f aca="false">IF(ISBLANK(A3845),"",SUMIF($A$3:$A3845,R$2,$B$3:$B3845))</f>
        <v/>
      </c>
      <c r="T3845" s="9" t="str">
        <f aca="false">IF(ISBLANK(A3845),"",IF($A3845=T$2,$C3845,T3844))</f>
        <v/>
      </c>
      <c r="U3845" s="9" t="str">
        <f aca="false">IF(ISBLANK(A3845),"",IF($A3845=U$2,$C3845,U3844))</f>
        <v/>
      </c>
      <c r="V3845" s="9" t="str">
        <f aca="false">IF(ISBLANK(A3845),"",IF($A3845=V$2,$C3845,V3844))</f>
        <v/>
      </c>
      <c r="W3845" s="9" t="str">
        <f aca="false">IF(ISBLANK(A3845),"",IF($A3845=W$2,$C3845,W3844))</f>
        <v/>
      </c>
    </row>
    <row r="3846" customFormat="false" ht="14.1" hidden="false" customHeight="false" outlineLevel="0" collapsed="false">
      <c r="H3846" s="8" t="n">
        <f aca="false">IF(ISBLANK(D3846),,LEFT(D3846,LEN(D3846)-6)*1)</f>
        <v>0</v>
      </c>
      <c r="I3846" s="9" t="str">
        <f aca="false">IF(ISBLANK(A3846),"",-B3846*C3846)</f>
        <v/>
      </c>
      <c r="J3846" s="9" t="str">
        <f aca="false">IF(ISBLANK(A3846),"",-SUM(I$3:I3846))</f>
        <v/>
      </c>
      <c r="K3846" s="9" t="str">
        <f aca="false">IF(ISBLANK(A3846),"",SUMPRODUCT(O3846:R3846,T3846:W3846)-J3846)</f>
        <v/>
      </c>
      <c r="L3846" s="5" t="str">
        <f aca="false">IF(ISBLANK(A3846),"",K3846/$M$1)</f>
        <v/>
      </c>
      <c r="M3846" s="5" t="str">
        <f aca="false">IF(ISBLANK(A3846),"",K3846/($M$1+SUM(K$3:K3845)))</f>
        <v/>
      </c>
      <c r="N3846" s="0" t="str">
        <f aca="false">IF(ISBLANK(A3846),"",IF(H3847=0,NETWORKDAYS($H$3,H3846,holiday!$B$2:$B$10),IF(DAY(H3846)&lt;DAY(H3847),NETWORKDAYS($H$3,H3846,holiday!$B$2:$B$10),0)))</f>
        <v/>
      </c>
      <c r="O3846" s="0" t="str">
        <f aca="false">IF(ISBLANK(A3846),"",SUMIF($A$3:$A3846,O$2,$B$3:$B3846))</f>
        <v/>
      </c>
      <c r="P3846" s="0" t="str">
        <f aca="false">IF(ISBLANK(A3846),"",SUMIF($A$3:$A3846,P$2,$B$3:$B3846))</f>
        <v/>
      </c>
      <c r="Q3846" s="0" t="str">
        <f aca="false">IF(ISBLANK(A3846),"",SUMIF($A$3:$A3846,Q$2,$B$3:$B3846))</f>
        <v/>
      </c>
      <c r="R3846" s="0" t="str">
        <f aca="false">IF(ISBLANK(A3846),"",SUMIF($A$3:$A3846,R$2,$B$3:$B3846))</f>
        <v/>
      </c>
      <c r="T3846" s="9" t="str">
        <f aca="false">IF(ISBLANK(A3846),"",IF($A3846=T$2,$C3846,T3845))</f>
        <v/>
      </c>
      <c r="U3846" s="9" t="str">
        <f aca="false">IF(ISBLANK(A3846),"",IF($A3846=U$2,$C3846,U3845))</f>
        <v/>
      </c>
      <c r="V3846" s="9" t="str">
        <f aca="false">IF(ISBLANK(A3846),"",IF($A3846=V$2,$C3846,V3845))</f>
        <v/>
      </c>
      <c r="W3846" s="9" t="str">
        <f aca="false">IF(ISBLANK(A3846),"",IF($A3846=W$2,$C3846,W3845))</f>
        <v/>
      </c>
    </row>
    <row r="3847" customFormat="false" ht="14.1" hidden="false" customHeight="false" outlineLevel="0" collapsed="false">
      <c r="H3847" s="8" t="n">
        <f aca="false">IF(ISBLANK(D3847),,LEFT(D3847,LEN(D3847)-6)*1)</f>
        <v>0</v>
      </c>
      <c r="I3847" s="9" t="str">
        <f aca="false">IF(ISBLANK(A3847),"",-B3847*C3847)</f>
        <v/>
      </c>
      <c r="J3847" s="9" t="str">
        <f aca="false">IF(ISBLANK(A3847),"",-SUM(I$3:I3847))</f>
        <v/>
      </c>
      <c r="K3847" s="9" t="str">
        <f aca="false">IF(ISBLANK(A3847),"",SUMPRODUCT(O3847:R3847,T3847:W3847)-J3847)</f>
        <v/>
      </c>
      <c r="L3847" s="5" t="str">
        <f aca="false">IF(ISBLANK(A3847),"",K3847/$M$1)</f>
        <v/>
      </c>
      <c r="M3847" s="5" t="str">
        <f aca="false">IF(ISBLANK(A3847),"",K3847/($M$1+SUM(K$3:K3846)))</f>
        <v/>
      </c>
      <c r="N3847" s="0" t="str">
        <f aca="false">IF(ISBLANK(A3847),"",IF(H3848=0,NETWORKDAYS($H$3,H3847,holiday!$B$2:$B$10),IF(DAY(H3847)&lt;DAY(H3848),NETWORKDAYS($H$3,H3847,holiday!$B$2:$B$10),0)))</f>
        <v/>
      </c>
      <c r="O3847" s="0" t="str">
        <f aca="false">IF(ISBLANK(A3847),"",SUMIF($A$3:$A3847,O$2,$B$3:$B3847))</f>
        <v/>
      </c>
      <c r="P3847" s="0" t="str">
        <f aca="false">IF(ISBLANK(A3847),"",SUMIF($A$3:$A3847,P$2,$B$3:$B3847))</f>
        <v/>
      </c>
      <c r="Q3847" s="0" t="str">
        <f aca="false">IF(ISBLANK(A3847),"",SUMIF($A$3:$A3847,Q$2,$B$3:$B3847))</f>
        <v/>
      </c>
      <c r="R3847" s="0" t="str">
        <f aca="false">IF(ISBLANK(A3847),"",SUMIF($A$3:$A3847,R$2,$B$3:$B3847))</f>
        <v/>
      </c>
      <c r="T3847" s="9" t="str">
        <f aca="false">IF(ISBLANK(A3847),"",IF($A3847=T$2,$C3847,T3846))</f>
        <v/>
      </c>
      <c r="U3847" s="9" t="str">
        <f aca="false">IF(ISBLANK(A3847),"",IF($A3847=U$2,$C3847,U3846))</f>
        <v/>
      </c>
      <c r="V3847" s="9" t="str">
        <f aca="false">IF(ISBLANK(A3847),"",IF($A3847=V$2,$C3847,V3846))</f>
        <v/>
      </c>
      <c r="W3847" s="9" t="str">
        <f aca="false">IF(ISBLANK(A3847),"",IF($A3847=W$2,$C3847,W3846))</f>
        <v/>
      </c>
    </row>
    <row r="3848" customFormat="false" ht="14.1" hidden="false" customHeight="false" outlineLevel="0" collapsed="false">
      <c r="H3848" s="8" t="n">
        <f aca="false">IF(ISBLANK(D3848),,LEFT(D3848,LEN(D3848)-6)*1)</f>
        <v>0</v>
      </c>
      <c r="I3848" s="9" t="str">
        <f aca="false">IF(ISBLANK(A3848),"",-B3848*C3848)</f>
        <v/>
      </c>
      <c r="J3848" s="9" t="str">
        <f aca="false">IF(ISBLANK(A3848),"",-SUM(I$3:I3848))</f>
        <v/>
      </c>
      <c r="K3848" s="9" t="str">
        <f aca="false">IF(ISBLANK(A3848),"",SUMPRODUCT(O3848:R3848,T3848:W3848)-J3848)</f>
        <v/>
      </c>
      <c r="L3848" s="5" t="str">
        <f aca="false">IF(ISBLANK(A3848),"",K3848/$M$1)</f>
        <v/>
      </c>
      <c r="M3848" s="5" t="str">
        <f aca="false">IF(ISBLANK(A3848),"",K3848/($M$1+SUM(K$3:K3847)))</f>
        <v/>
      </c>
      <c r="N3848" s="0" t="str">
        <f aca="false">IF(ISBLANK(A3848),"",IF(H3849=0,NETWORKDAYS($H$3,H3848,holiday!$B$2:$B$10),IF(DAY(H3848)&lt;DAY(H3849),NETWORKDAYS($H$3,H3848,holiday!$B$2:$B$10),0)))</f>
        <v/>
      </c>
      <c r="O3848" s="0" t="str">
        <f aca="false">IF(ISBLANK(A3848),"",SUMIF($A$3:$A3848,O$2,$B$3:$B3848))</f>
        <v/>
      </c>
      <c r="P3848" s="0" t="str">
        <f aca="false">IF(ISBLANK(A3848),"",SUMIF($A$3:$A3848,P$2,$B$3:$B3848))</f>
        <v/>
      </c>
      <c r="Q3848" s="0" t="str">
        <f aca="false">IF(ISBLANK(A3848),"",SUMIF($A$3:$A3848,Q$2,$B$3:$B3848))</f>
        <v/>
      </c>
      <c r="R3848" s="0" t="str">
        <f aca="false">IF(ISBLANK(A3848),"",SUMIF($A$3:$A3848,R$2,$B$3:$B3848))</f>
        <v/>
      </c>
      <c r="T3848" s="9" t="str">
        <f aca="false">IF(ISBLANK(A3848),"",IF($A3848=T$2,$C3848,T3847))</f>
        <v/>
      </c>
      <c r="U3848" s="9" t="str">
        <f aca="false">IF(ISBLANK(A3848),"",IF($A3848=U$2,$C3848,U3847))</f>
        <v/>
      </c>
      <c r="V3848" s="9" t="str">
        <f aca="false">IF(ISBLANK(A3848),"",IF($A3848=V$2,$C3848,V3847))</f>
        <v/>
      </c>
      <c r="W3848" s="9" t="str">
        <f aca="false">IF(ISBLANK(A3848),"",IF($A3848=W$2,$C3848,W3847))</f>
        <v/>
      </c>
    </row>
    <row r="3849" customFormat="false" ht="14.1" hidden="false" customHeight="false" outlineLevel="0" collapsed="false">
      <c r="H3849" s="8" t="n">
        <f aca="false">IF(ISBLANK(D3849),,LEFT(D3849,LEN(D3849)-6)*1)</f>
        <v>0</v>
      </c>
      <c r="I3849" s="9" t="str">
        <f aca="false">IF(ISBLANK(A3849),"",-B3849*C3849)</f>
        <v/>
      </c>
      <c r="J3849" s="9" t="str">
        <f aca="false">IF(ISBLANK(A3849),"",-SUM(I$3:I3849))</f>
        <v/>
      </c>
      <c r="K3849" s="9" t="str">
        <f aca="false">IF(ISBLANK(A3849),"",SUMPRODUCT(O3849:R3849,T3849:W3849)-J3849)</f>
        <v/>
      </c>
      <c r="L3849" s="5" t="str">
        <f aca="false">IF(ISBLANK(A3849),"",K3849/$M$1)</f>
        <v/>
      </c>
      <c r="M3849" s="5" t="str">
        <f aca="false">IF(ISBLANK(A3849),"",K3849/($M$1+SUM(K$3:K3848)))</f>
        <v/>
      </c>
      <c r="N3849" s="0" t="str">
        <f aca="false">IF(ISBLANK(A3849),"",IF(H3850=0,NETWORKDAYS($H$3,H3849,holiday!$B$2:$B$10),IF(DAY(H3849)&lt;DAY(H3850),NETWORKDAYS($H$3,H3849,holiday!$B$2:$B$10),0)))</f>
        <v/>
      </c>
      <c r="O3849" s="0" t="str">
        <f aca="false">IF(ISBLANK(A3849),"",SUMIF($A$3:$A3849,O$2,$B$3:$B3849))</f>
        <v/>
      </c>
      <c r="P3849" s="0" t="str">
        <f aca="false">IF(ISBLANK(A3849),"",SUMIF($A$3:$A3849,P$2,$B$3:$B3849))</f>
        <v/>
      </c>
      <c r="Q3849" s="0" t="str">
        <f aca="false">IF(ISBLANK(A3849),"",SUMIF($A$3:$A3849,Q$2,$B$3:$B3849))</f>
        <v/>
      </c>
      <c r="R3849" s="0" t="str">
        <f aca="false">IF(ISBLANK(A3849),"",SUMIF($A$3:$A3849,R$2,$B$3:$B3849))</f>
        <v/>
      </c>
      <c r="T3849" s="9" t="str">
        <f aca="false">IF(ISBLANK(A3849),"",IF($A3849=T$2,$C3849,T3848))</f>
        <v/>
      </c>
      <c r="U3849" s="9" t="str">
        <f aca="false">IF(ISBLANK(A3849),"",IF($A3849=U$2,$C3849,U3848))</f>
        <v/>
      </c>
      <c r="V3849" s="9" t="str">
        <f aca="false">IF(ISBLANK(A3849),"",IF($A3849=V$2,$C3849,V3848))</f>
        <v/>
      </c>
      <c r="W3849" s="9" t="str">
        <f aca="false">IF(ISBLANK(A3849),"",IF($A3849=W$2,$C3849,W3848))</f>
        <v/>
      </c>
    </row>
    <row r="3850" customFormat="false" ht="14.1" hidden="false" customHeight="false" outlineLevel="0" collapsed="false">
      <c r="H3850" s="8" t="n">
        <f aca="false">IF(ISBLANK(D3850),,LEFT(D3850,LEN(D3850)-6)*1)</f>
        <v>0</v>
      </c>
      <c r="I3850" s="9" t="str">
        <f aca="false">IF(ISBLANK(A3850),"",-B3850*C3850)</f>
        <v/>
      </c>
      <c r="J3850" s="9" t="str">
        <f aca="false">IF(ISBLANK(A3850),"",-SUM(I$3:I3850))</f>
        <v/>
      </c>
      <c r="K3850" s="9" t="str">
        <f aca="false">IF(ISBLANK(A3850),"",SUMPRODUCT(O3850:R3850,T3850:W3850)-J3850)</f>
        <v/>
      </c>
      <c r="L3850" s="5" t="str">
        <f aca="false">IF(ISBLANK(A3850),"",K3850/$M$1)</f>
        <v/>
      </c>
      <c r="M3850" s="5" t="str">
        <f aca="false">IF(ISBLANK(A3850),"",K3850/($M$1+SUM(K$3:K3849)))</f>
        <v/>
      </c>
      <c r="N3850" s="0" t="str">
        <f aca="false">IF(ISBLANK(A3850),"",IF(H3851=0,NETWORKDAYS($H$3,H3850,holiday!$B$2:$B$10),IF(DAY(H3850)&lt;DAY(H3851),NETWORKDAYS($H$3,H3850,holiday!$B$2:$B$10),0)))</f>
        <v/>
      </c>
      <c r="O3850" s="0" t="str">
        <f aca="false">IF(ISBLANK(A3850),"",SUMIF($A$3:$A3850,O$2,$B$3:$B3850))</f>
        <v/>
      </c>
      <c r="P3850" s="0" t="str">
        <f aca="false">IF(ISBLANK(A3850),"",SUMIF($A$3:$A3850,P$2,$B$3:$B3850))</f>
        <v/>
      </c>
      <c r="Q3850" s="0" t="str">
        <f aca="false">IF(ISBLANK(A3850),"",SUMIF($A$3:$A3850,Q$2,$B$3:$B3850))</f>
        <v/>
      </c>
      <c r="R3850" s="0" t="str">
        <f aca="false">IF(ISBLANK(A3850),"",SUMIF($A$3:$A3850,R$2,$B$3:$B3850))</f>
        <v/>
      </c>
      <c r="T3850" s="9" t="str">
        <f aca="false">IF(ISBLANK(A3850),"",IF($A3850=T$2,$C3850,T3849))</f>
        <v/>
      </c>
      <c r="U3850" s="9" t="str">
        <f aca="false">IF(ISBLANK(A3850),"",IF($A3850=U$2,$C3850,U3849))</f>
        <v/>
      </c>
      <c r="V3850" s="9" t="str">
        <f aca="false">IF(ISBLANK(A3850),"",IF($A3850=V$2,$C3850,V3849))</f>
        <v/>
      </c>
      <c r="W3850" s="9" t="str">
        <f aca="false">IF(ISBLANK(A3850),"",IF($A3850=W$2,$C3850,W3849))</f>
        <v/>
      </c>
    </row>
    <row r="3851" customFormat="false" ht="14.1" hidden="false" customHeight="false" outlineLevel="0" collapsed="false">
      <c r="H3851" s="8" t="n">
        <f aca="false">IF(ISBLANK(D3851),,LEFT(D3851,LEN(D3851)-6)*1)</f>
        <v>0</v>
      </c>
      <c r="I3851" s="9" t="str">
        <f aca="false">IF(ISBLANK(A3851),"",-B3851*C3851)</f>
        <v/>
      </c>
      <c r="J3851" s="9" t="str">
        <f aca="false">IF(ISBLANK(A3851),"",-SUM(I$3:I3851))</f>
        <v/>
      </c>
      <c r="K3851" s="9" t="str">
        <f aca="false">IF(ISBLANK(A3851),"",SUMPRODUCT(O3851:R3851,T3851:W3851)-J3851)</f>
        <v/>
      </c>
      <c r="L3851" s="5" t="str">
        <f aca="false">IF(ISBLANK(A3851),"",K3851/$M$1)</f>
        <v/>
      </c>
      <c r="M3851" s="5" t="str">
        <f aca="false">IF(ISBLANK(A3851),"",K3851/($M$1+SUM(K$3:K3850)))</f>
        <v/>
      </c>
      <c r="N3851" s="0" t="str">
        <f aca="false">IF(ISBLANK(A3851),"",IF(H3852=0,NETWORKDAYS($H$3,H3851,holiday!$B$2:$B$10),IF(DAY(H3851)&lt;DAY(H3852),NETWORKDAYS($H$3,H3851,holiday!$B$2:$B$10),0)))</f>
        <v/>
      </c>
      <c r="O3851" s="0" t="str">
        <f aca="false">IF(ISBLANK(A3851),"",SUMIF($A$3:$A3851,O$2,$B$3:$B3851))</f>
        <v/>
      </c>
      <c r="P3851" s="0" t="str">
        <f aca="false">IF(ISBLANK(A3851),"",SUMIF($A$3:$A3851,P$2,$B$3:$B3851))</f>
        <v/>
      </c>
      <c r="Q3851" s="0" t="str">
        <f aca="false">IF(ISBLANK(A3851),"",SUMIF($A$3:$A3851,Q$2,$B$3:$B3851))</f>
        <v/>
      </c>
      <c r="R3851" s="0" t="str">
        <f aca="false">IF(ISBLANK(A3851),"",SUMIF($A$3:$A3851,R$2,$B$3:$B3851))</f>
        <v/>
      </c>
      <c r="T3851" s="9" t="str">
        <f aca="false">IF(ISBLANK(A3851),"",IF($A3851=T$2,$C3851,T3850))</f>
        <v/>
      </c>
      <c r="U3851" s="9" t="str">
        <f aca="false">IF(ISBLANK(A3851),"",IF($A3851=U$2,$C3851,U3850))</f>
        <v/>
      </c>
      <c r="V3851" s="9" t="str">
        <f aca="false">IF(ISBLANK(A3851),"",IF($A3851=V$2,$C3851,V3850))</f>
        <v/>
      </c>
      <c r="W3851" s="9" t="str">
        <f aca="false">IF(ISBLANK(A3851),"",IF($A3851=W$2,$C3851,W3850))</f>
        <v/>
      </c>
    </row>
    <row r="3852" customFormat="false" ht="14.1" hidden="false" customHeight="false" outlineLevel="0" collapsed="false">
      <c r="H3852" s="8" t="n">
        <f aca="false">IF(ISBLANK(D3852),,LEFT(D3852,LEN(D3852)-6)*1)</f>
        <v>0</v>
      </c>
      <c r="I3852" s="9" t="str">
        <f aca="false">IF(ISBLANK(A3852),"",-B3852*C3852)</f>
        <v/>
      </c>
      <c r="J3852" s="9" t="str">
        <f aca="false">IF(ISBLANK(A3852),"",-SUM(I$3:I3852))</f>
        <v/>
      </c>
      <c r="K3852" s="9" t="str">
        <f aca="false">IF(ISBLANK(A3852),"",SUMPRODUCT(O3852:R3852,T3852:W3852)-J3852)</f>
        <v/>
      </c>
      <c r="L3852" s="5" t="str">
        <f aca="false">IF(ISBLANK(A3852),"",K3852/$M$1)</f>
        <v/>
      </c>
      <c r="M3852" s="5" t="str">
        <f aca="false">IF(ISBLANK(A3852),"",K3852/($M$1+SUM(K$3:K3851)))</f>
        <v/>
      </c>
      <c r="N3852" s="0" t="str">
        <f aca="false">IF(ISBLANK(A3852),"",IF(H3853=0,NETWORKDAYS($H$3,H3852,holiday!$B$2:$B$10),IF(DAY(H3852)&lt;DAY(H3853),NETWORKDAYS($H$3,H3852,holiday!$B$2:$B$10),0)))</f>
        <v/>
      </c>
      <c r="O3852" s="0" t="str">
        <f aca="false">IF(ISBLANK(A3852),"",SUMIF($A$3:$A3852,O$2,$B$3:$B3852))</f>
        <v/>
      </c>
      <c r="P3852" s="0" t="str">
        <f aca="false">IF(ISBLANK(A3852),"",SUMIF($A$3:$A3852,P$2,$B$3:$B3852))</f>
        <v/>
      </c>
      <c r="Q3852" s="0" t="str">
        <f aca="false">IF(ISBLANK(A3852),"",SUMIF($A$3:$A3852,Q$2,$B$3:$B3852))</f>
        <v/>
      </c>
      <c r="R3852" s="0" t="str">
        <f aca="false">IF(ISBLANK(A3852),"",SUMIF($A$3:$A3852,R$2,$B$3:$B3852))</f>
        <v/>
      </c>
      <c r="T3852" s="9" t="str">
        <f aca="false">IF(ISBLANK(A3852),"",IF($A3852=T$2,$C3852,T3851))</f>
        <v/>
      </c>
      <c r="U3852" s="9" t="str">
        <f aca="false">IF(ISBLANK(A3852),"",IF($A3852=U$2,$C3852,U3851))</f>
        <v/>
      </c>
      <c r="V3852" s="9" t="str">
        <f aca="false">IF(ISBLANK(A3852),"",IF($A3852=V$2,$C3852,V3851))</f>
        <v/>
      </c>
      <c r="W3852" s="9" t="str">
        <f aca="false">IF(ISBLANK(A3852),"",IF($A3852=W$2,$C3852,W3851))</f>
        <v/>
      </c>
    </row>
    <row r="3853" customFormat="false" ht="14.1" hidden="false" customHeight="false" outlineLevel="0" collapsed="false">
      <c r="H3853" s="8" t="n">
        <f aca="false">IF(ISBLANK(D3853),,LEFT(D3853,LEN(D3853)-6)*1)</f>
        <v>0</v>
      </c>
      <c r="I3853" s="9" t="str">
        <f aca="false">IF(ISBLANK(A3853),"",-B3853*C3853)</f>
        <v/>
      </c>
      <c r="J3853" s="9" t="str">
        <f aca="false">IF(ISBLANK(A3853),"",-SUM(I$3:I3853))</f>
        <v/>
      </c>
      <c r="K3853" s="9" t="str">
        <f aca="false">IF(ISBLANK(A3853),"",SUMPRODUCT(O3853:R3853,T3853:W3853)-J3853)</f>
        <v/>
      </c>
      <c r="L3853" s="5" t="str">
        <f aca="false">IF(ISBLANK(A3853),"",K3853/$M$1)</f>
        <v/>
      </c>
      <c r="M3853" s="5" t="str">
        <f aca="false">IF(ISBLANK(A3853),"",K3853/($M$1+SUM(K$3:K3852)))</f>
        <v/>
      </c>
      <c r="N3853" s="0" t="str">
        <f aca="false">IF(ISBLANK(A3853),"",IF(H3854=0,NETWORKDAYS($H$3,H3853,holiday!$B$2:$B$10),IF(DAY(H3853)&lt;DAY(H3854),NETWORKDAYS($H$3,H3853,holiday!$B$2:$B$10),0)))</f>
        <v/>
      </c>
      <c r="O3853" s="0" t="str">
        <f aca="false">IF(ISBLANK(A3853),"",SUMIF($A$3:$A3853,O$2,$B$3:$B3853))</f>
        <v/>
      </c>
      <c r="P3853" s="0" t="str">
        <f aca="false">IF(ISBLANK(A3853),"",SUMIF($A$3:$A3853,P$2,$B$3:$B3853))</f>
        <v/>
      </c>
      <c r="Q3853" s="0" t="str">
        <f aca="false">IF(ISBLANK(A3853),"",SUMIF($A$3:$A3853,Q$2,$B$3:$B3853))</f>
        <v/>
      </c>
      <c r="R3853" s="0" t="str">
        <f aca="false">IF(ISBLANK(A3853),"",SUMIF($A$3:$A3853,R$2,$B$3:$B3853))</f>
        <v/>
      </c>
      <c r="T3853" s="9" t="str">
        <f aca="false">IF(ISBLANK(A3853),"",IF($A3853=T$2,$C3853,T3852))</f>
        <v/>
      </c>
      <c r="U3853" s="9" t="str">
        <f aca="false">IF(ISBLANK(A3853),"",IF($A3853=U$2,$C3853,U3852))</f>
        <v/>
      </c>
      <c r="V3853" s="9" t="str">
        <f aca="false">IF(ISBLANK(A3853),"",IF($A3853=V$2,$C3853,V3852))</f>
        <v/>
      </c>
      <c r="W3853" s="9" t="str">
        <f aca="false">IF(ISBLANK(A3853),"",IF($A3853=W$2,$C3853,W3852))</f>
        <v/>
      </c>
    </row>
    <row r="3854" customFormat="false" ht="14.1" hidden="false" customHeight="false" outlineLevel="0" collapsed="false">
      <c r="H3854" s="8" t="n">
        <f aca="false">IF(ISBLANK(D3854),,LEFT(D3854,LEN(D3854)-6)*1)</f>
        <v>0</v>
      </c>
      <c r="I3854" s="9" t="str">
        <f aca="false">IF(ISBLANK(A3854),"",-B3854*C3854)</f>
        <v/>
      </c>
      <c r="J3854" s="9" t="str">
        <f aca="false">IF(ISBLANK(A3854),"",-SUM(I$3:I3854))</f>
        <v/>
      </c>
      <c r="K3854" s="9" t="str">
        <f aca="false">IF(ISBLANK(A3854),"",SUMPRODUCT(O3854:R3854,T3854:W3854)-J3854)</f>
        <v/>
      </c>
      <c r="L3854" s="5" t="str">
        <f aca="false">IF(ISBLANK(A3854),"",K3854/$M$1)</f>
        <v/>
      </c>
      <c r="M3854" s="5" t="str">
        <f aca="false">IF(ISBLANK(A3854),"",K3854/($M$1+SUM(K$3:K3853)))</f>
        <v/>
      </c>
      <c r="N3854" s="0" t="str">
        <f aca="false">IF(ISBLANK(A3854),"",IF(H3855=0,NETWORKDAYS($H$3,H3854,holiday!$B$2:$B$10),IF(DAY(H3854)&lt;DAY(H3855),NETWORKDAYS($H$3,H3854,holiday!$B$2:$B$10),0)))</f>
        <v/>
      </c>
      <c r="O3854" s="0" t="str">
        <f aca="false">IF(ISBLANK(A3854),"",SUMIF($A$3:$A3854,O$2,$B$3:$B3854))</f>
        <v/>
      </c>
      <c r="P3854" s="0" t="str">
        <f aca="false">IF(ISBLANK(A3854),"",SUMIF($A$3:$A3854,P$2,$B$3:$B3854))</f>
        <v/>
      </c>
      <c r="Q3854" s="0" t="str">
        <f aca="false">IF(ISBLANK(A3854),"",SUMIF($A$3:$A3854,Q$2,$B$3:$B3854))</f>
        <v/>
      </c>
      <c r="R3854" s="0" t="str">
        <f aca="false">IF(ISBLANK(A3854),"",SUMIF($A$3:$A3854,R$2,$B$3:$B3854))</f>
        <v/>
      </c>
      <c r="T3854" s="9" t="str">
        <f aca="false">IF(ISBLANK(A3854),"",IF($A3854=T$2,$C3854,T3853))</f>
        <v/>
      </c>
      <c r="U3854" s="9" t="str">
        <f aca="false">IF(ISBLANK(A3854),"",IF($A3854=U$2,$C3854,U3853))</f>
        <v/>
      </c>
      <c r="V3854" s="9" t="str">
        <f aca="false">IF(ISBLANK(A3854),"",IF($A3854=V$2,$C3854,V3853))</f>
        <v/>
      </c>
      <c r="W3854" s="9" t="str">
        <f aca="false">IF(ISBLANK(A3854),"",IF($A3854=W$2,$C3854,W3853))</f>
        <v/>
      </c>
    </row>
    <row r="3855" customFormat="false" ht="14.1" hidden="false" customHeight="false" outlineLevel="0" collapsed="false">
      <c r="H3855" s="8" t="n">
        <f aca="false">IF(ISBLANK(D3855),,LEFT(D3855,LEN(D3855)-6)*1)</f>
        <v>0</v>
      </c>
      <c r="I3855" s="9" t="str">
        <f aca="false">IF(ISBLANK(A3855),"",-B3855*C3855)</f>
        <v/>
      </c>
      <c r="J3855" s="9" t="str">
        <f aca="false">IF(ISBLANK(A3855),"",-SUM(I$3:I3855))</f>
        <v/>
      </c>
      <c r="K3855" s="9" t="str">
        <f aca="false">IF(ISBLANK(A3855),"",SUMPRODUCT(O3855:R3855,T3855:W3855)-J3855)</f>
        <v/>
      </c>
      <c r="L3855" s="5" t="str">
        <f aca="false">IF(ISBLANK(A3855),"",K3855/$M$1)</f>
        <v/>
      </c>
      <c r="M3855" s="5" t="str">
        <f aca="false">IF(ISBLANK(A3855),"",K3855/($M$1+SUM(K$3:K3854)))</f>
        <v/>
      </c>
      <c r="N3855" s="0" t="str">
        <f aca="false">IF(ISBLANK(A3855),"",IF(H3856=0,NETWORKDAYS($H$3,H3855,holiday!$B$2:$B$10),IF(DAY(H3855)&lt;DAY(H3856),NETWORKDAYS($H$3,H3855,holiday!$B$2:$B$10),0)))</f>
        <v/>
      </c>
      <c r="O3855" s="0" t="str">
        <f aca="false">IF(ISBLANK(A3855),"",SUMIF($A$3:$A3855,O$2,$B$3:$B3855))</f>
        <v/>
      </c>
      <c r="P3855" s="0" t="str">
        <f aca="false">IF(ISBLANK(A3855),"",SUMIF($A$3:$A3855,P$2,$B$3:$B3855))</f>
        <v/>
      </c>
      <c r="Q3855" s="0" t="str">
        <f aca="false">IF(ISBLANK(A3855),"",SUMIF($A$3:$A3855,Q$2,$B$3:$B3855))</f>
        <v/>
      </c>
      <c r="R3855" s="0" t="str">
        <f aca="false">IF(ISBLANK(A3855),"",SUMIF($A$3:$A3855,R$2,$B$3:$B3855))</f>
        <v/>
      </c>
      <c r="T3855" s="9" t="str">
        <f aca="false">IF(ISBLANK(A3855),"",IF($A3855=T$2,$C3855,T3854))</f>
        <v/>
      </c>
      <c r="U3855" s="9" t="str">
        <f aca="false">IF(ISBLANK(A3855),"",IF($A3855=U$2,$C3855,U3854))</f>
        <v/>
      </c>
      <c r="V3855" s="9" t="str">
        <f aca="false">IF(ISBLANK(A3855),"",IF($A3855=V$2,$C3855,V3854))</f>
        <v/>
      </c>
      <c r="W3855" s="9" t="str">
        <f aca="false">IF(ISBLANK(A3855),"",IF($A3855=W$2,$C3855,W3854))</f>
        <v/>
      </c>
    </row>
    <row r="3856" customFormat="false" ht="14.1" hidden="false" customHeight="false" outlineLevel="0" collapsed="false">
      <c r="H3856" s="8" t="n">
        <f aca="false">IF(ISBLANK(D3856),,LEFT(D3856,LEN(D3856)-6)*1)</f>
        <v>0</v>
      </c>
      <c r="I3856" s="9" t="str">
        <f aca="false">IF(ISBLANK(A3856),"",-B3856*C3856)</f>
        <v/>
      </c>
      <c r="J3856" s="9" t="str">
        <f aca="false">IF(ISBLANK(A3856),"",-SUM(I$3:I3856))</f>
        <v/>
      </c>
      <c r="K3856" s="9" t="str">
        <f aca="false">IF(ISBLANK(A3856),"",SUMPRODUCT(O3856:R3856,T3856:W3856)-J3856)</f>
        <v/>
      </c>
      <c r="L3856" s="5" t="str">
        <f aca="false">IF(ISBLANK(A3856),"",K3856/$M$1)</f>
        <v/>
      </c>
      <c r="M3856" s="5" t="str">
        <f aca="false">IF(ISBLANK(A3856),"",K3856/($M$1+SUM(K$3:K3855)))</f>
        <v/>
      </c>
      <c r="N3856" s="0" t="str">
        <f aca="false">IF(ISBLANK(A3856),"",IF(H3857=0,NETWORKDAYS($H$3,H3856,holiday!$B$2:$B$10),IF(DAY(H3856)&lt;DAY(H3857),NETWORKDAYS($H$3,H3856,holiday!$B$2:$B$10),0)))</f>
        <v/>
      </c>
      <c r="O3856" s="0" t="str">
        <f aca="false">IF(ISBLANK(A3856),"",SUMIF($A$3:$A3856,O$2,$B$3:$B3856))</f>
        <v/>
      </c>
      <c r="P3856" s="0" t="str">
        <f aca="false">IF(ISBLANK(A3856),"",SUMIF($A$3:$A3856,P$2,$B$3:$B3856))</f>
        <v/>
      </c>
      <c r="Q3856" s="0" t="str">
        <f aca="false">IF(ISBLANK(A3856),"",SUMIF($A$3:$A3856,Q$2,$B$3:$B3856))</f>
        <v/>
      </c>
      <c r="R3856" s="0" t="str">
        <f aca="false">IF(ISBLANK(A3856),"",SUMIF($A$3:$A3856,R$2,$B$3:$B3856))</f>
        <v/>
      </c>
      <c r="T3856" s="9" t="str">
        <f aca="false">IF(ISBLANK(A3856),"",IF($A3856=T$2,$C3856,T3855))</f>
        <v/>
      </c>
      <c r="U3856" s="9" t="str">
        <f aca="false">IF(ISBLANK(A3856),"",IF($A3856=U$2,$C3856,U3855))</f>
        <v/>
      </c>
      <c r="V3856" s="9" t="str">
        <f aca="false">IF(ISBLANK(A3856),"",IF($A3856=V$2,$C3856,V3855))</f>
        <v/>
      </c>
      <c r="W3856" s="9" t="str">
        <f aca="false">IF(ISBLANK(A3856),"",IF($A3856=W$2,$C3856,W3855))</f>
        <v/>
      </c>
    </row>
    <row r="3857" customFormat="false" ht="14.1" hidden="false" customHeight="false" outlineLevel="0" collapsed="false">
      <c r="H3857" s="8" t="n">
        <f aca="false">IF(ISBLANK(D3857),,LEFT(D3857,LEN(D3857)-6)*1)</f>
        <v>0</v>
      </c>
      <c r="I3857" s="9" t="str">
        <f aca="false">IF(ISBLANK(A3857),"",-B3857*C3857)</f>
        <v/>
      </c>
      <c r="J3857" s="9" t="str">
        <f aca="false">IF(ISBLANK(A3857),"",-SUM(I$3:I3857))</f>
        <v/>
      </c>
      <c r="K3857" s="9" t="str">
        <f aca="false">IF(ISBLANK(A3857),"",SUMPRODUCT(O3857:R3857,T3857:W3857)-J3857)</f>
        <v/>
      </c>
      <c r="L3857" s="5" t="str">
        <f aca="false">IF(ISBLANK(A3857),"",K3857/$M$1)</f>
        <v/>
      </c>
      <c r="M3857" s="5" t="str">
        <f aca="false">IF(ISBLANK(A3857),"",K3857/($M$1+SUM(K$3:K3856)))</f>
        <v/>
      </c>
      <c r="N3857" s="0" t="str">
        <f aca="false">IF(ISBLANK(A3857),"",IF(H3858=0,NETWORKDAYS($H$3,H3857,holiday!$B$2:$B$10),IF(DAY(H3857)&lt;DAY(H3858),NETWORKDAYS($H$3,H3857,holiday!$B$2:$B$10),0)))</f>
        <v/>
      </c>
      <c r="O3857" s="0" t="str">
        <f aca="false">IF(ISBLANK(A3857),"",SUMIF($A$3:$A3857,O$2,$B$3:$B3857))</f>
        <v/>
      </c>
      <c r="P3857" s="0" t="str">
        <f aca="false">IF(ISBLANK(A3857),"",SUMIF($A$3:$A3857,P$2,$B$3:$B3857))</f>
        <v/>
      </c>
      <c r="Q3857" s="0" t="str">
        <f aca="false">IF(ISBLANK(A3857),"",SUMIF($A$3:$A3857,Q$2,$B$3:$B3857))</f>
        <v/>
      </c>
      <c r="R3857" s="0" t="str">
        <f aca="false">IF(ISBLANK(A3857),"",SUMIF($A$3:$A3857,R$2,$B$3:$B3857))</f>
        <v/>
      </c>
      <c r="T3857" s="9" t="str">
        <f aca="false">IF(ISBLANK(A3857),"",IF($A3857=T$2,$C3857,T3856))</f>
        <v/>
      </c>
      <c r="U3857" s="9" t="str">
        <f aca="false">IF(ISBLANK(A3857),"",IF($A3857=U$2,$C3857,U3856))</f>
        <v/>
      </c>
      <c r="V3857" s="9" t="str">
        <f aca="false">IF(ISBLANK(A3857),"",IF($A3857=V$2,$C3857,V3856))</f>
        <v/>
      </c>
      <c r="W3857" s="9" t="str">
        <f aca="false">IF(ISBLANK(A3857),"",IF($A3857=W$2,$C3857,W3856))</f>
        <v/>
      </c>
    </row>
    <row r="3858" customFormat="false" ht="14.1" hidden="false" customHeight="false" outlineLevel="0" collapsed="false">
      <c r="H3858" s="8" t="n">
        <f aca="false">IF(ISBLANK(D3858),,LEFT(D3858,LEN(D3858)-6)*1)</f>
        <v>0</v>
      </c>
      <c r="I3858" s="9" t="str">
        <f aca="false">IF(ISBLANK(A3858),"",-B3858*C3858)</f>
        <v/>
      </c>
      <c r="J3858" s="9" t="str">
        <f aca="false">IF(ISBLANK(A3858),"",-SUM(I$3:I3858))</f>
        <v/>
      </c>
      <c r="K3858" s="9" t="str">
        <f aca="false">IF(ISBLANK(A3858),"",SUMPRODUCT(O3858:R3858,T3858:W3858)-J3858)</f>
        <v/>
      </c>
      <c r="L3858" s="5" t="str">
        <f aca="false">IF(ISBLANK(A3858),"",K3858/$M$1)</f>
        <v/>
      </c>
      <c r="M3858" s="5" t="str">
        <f aca="false">IF(ISBLANK(A3858),"",K3858/($M$1+SUM(K$3:K3857)))</f>
        <v/>
      </c>
      <c r="N3858" s="0" t="str">
        <f aca="false">IF(ISBLANK(A3858),"",IF(H3859=0,NETWORKDAYS($H$3,H3858,holiday!$B$2:$B$10),IF(DAY(H3858)&lt;DAY(H3859),NETWORKDAYS($H$3,H3858,holiday!$B$2:$B$10),0)))</f>
        <v/>
      </c>
      <c r="O3858" s="0" t="str">
        <f aca="false">IF(ISBLANK(A3858),"",SUMIF($A$3:$A3858,O$2,$B$3:$B3858))</f>
        <v/>
      </c>
      <c r="P3858" s="0" t="str">
        <f aca="false">IF(ISBLANK(A3858),"",SUMIF($A$3:$A3858,P$2,$B$3:$B3858))</f>
        <v/>
      </c>
      <c r="Q3858" s="0" t="str">
        <f aca="false">IF(ISBLANK(A3858),"",SUMIF($A$3:$A3858,Q$2,$B$3:$B3858))</f>
        <v/>
      </c>
      <c r="R3858" s="0" t="str">
        <f aca="false">IF(ISBLANK(A3858),"",SUMIF($A$3:$A3858,R$2,$B$3:$B3858))</f>
        <v/>
      </c>
      <c r="T3858" s="9" t="str">
        <f aca="false">IF(ISBLANK(A3858),"",IF($A3858=T$2,$C3858,T3857))</f>
        <v/>
      </c>
      <c r="U3858" s="9" t="str">
        <f aca="false">IF(ISBLANK(A3858),"",IF($A3858=U$2,$C3858,U3857))</f>
        <v/>
      </c>
      <c r="V3858" s="9" t="str">
        <f aca="false">IF(ISBLANK(A3858),"",IF($A3858=V$2,$C3858,V3857))</f>
        <v/>
      </c>
      <c r="W3858" s="9" t="str">
        <f aca="false">IF(ISBLANK(A3858),"",IF($A3858=W$2,$C3858,W3857))</f>
        <v/>
      </c>
    </row>
    <row r="3859" customFormat="false" ht="14.1" hidden="false" customHeight="false" outlineLevel="0" collapsed="false">
      <c r="H3859" s="8" t="n">
        <f aca="false">IF(ISBLANK(D3859),,LEFT(D3859,LEN(D3859)-6)*1)</f>
        <v>0</v>
      </c>
      <c r="I3859" s="9" t="str">
        <f aca="false">IF(ISBLANK(A3859),"",-B3859*C3859)</f>
        <v/>
      </c>
      <c r="J3859" s="9" t="str">
        <f aca="false">IF(ISBLANK(A3859),"",-SUM(I$3:I3859))</f>
        <v/>
      </c>
      <c r="K3859" s="9" t="str">
        <f aca="false">IF(ISBLANK(A3859),"",SUMPRODUCT(O3859:R3859,T3859:W3859)-J3859)</f>
        <v/>
      </c>
      <c r="L3859" s="5" t="str">
        <f aca="false">IF(ISBLANK(A3859),"",K3859/$M$1)</f>
        <v/>
      </c>
      <c r="M3859" s="5" t="str">
        <f aca="false">IF(ISBLANK(A3859),"",K3859/($M$1+SUM(K$3:K3858)))</f>
        <v/>
      </c>
      <c r="N3859" s="0" t="str">
        <f aca="false">IF(ISBLANK(A3859),"",IF(H3860=0,NETWORKDAYS($H$3,H3859,holiday!$B$2:$B$10),IF(DAY(H3859)&lt;DAY(H3860),NETWORKDAYS($H$3,H3859,holiday!$B$2:$B$10),0)))</f>
        <v/>
      </c>
      <c r="O3859" s="0" t="str">
        <f aca="false">IF(ISBLANK(A3859),"",SUMIF($A$3:$A3859,O$2,$B$3:$B3859))</f>
        <v/>
      </c>
      <c r="P3859" s="0" t="str">
        <f aca="false">IF(ISBLANK(A3859),"",SUMIF($A$3:$A3859,P$2,$B$3:$B3859))</f>
        <v/>
      </c>
      <c r="Q3859" s="0" t="str">
        <f aca="false">IF(ISBLANK(A3859),"",SUMIF($A$3:$A3859,Q$2,$B$3:$B3859))</f>
        <v/>
      </c>
      <c r="R3859" s="0" t="str">
        <f aca="false">IF(ISBLANK(A3859),"",SUMIF($A$3:$A3859,R$2,$B$3:$B3859))</f>
        <v/>
      </c>
      <c r="T3859" s="9" t="str">
        <f aca="false">IF(ISBLANK(A3859),"",IF($A3859=T$2,$C3859,T3858))</f>
        <v/>
      </c>
      <c r="U3859" s="9" t="str">
        <f aca="false">IF(ISBLANK(A3859),"",IF($A3859=U$2,$C3859,U3858))</f>
        <v/>
      </c>
      <c r="V3859" s="9" t="str">
        <f aca="false">IF(ISBLANK(A3859),"",IF($A3859=V$2,$C3859,V3858))</f>
        <v/>
      </c>
      <c r="W3859" s="9" t="str">
        <f aca="false">IF(ISBLANK(A3859),"",IF($A3859=W$2,$C3859,W3858))</f>
        <v/>
      </c>
    </row>
    <row r="3860" customFormat="false" ht="14.1" hidden="false" customHeight="false" outlineLevel="0" collapsed="false">
      <c r="H3860" s="8" t="n">
        <f aca="false">IF(ISBLANK(D3860),,LEFT(D3860,LEN(D3860)-6)*1)</f>
        <v>0</v>
      </c>
      <c r="I3860" s="9" t="str">
        <f aca="false">IF(ISBLANK(A3860),"",-B3860*C3860)</f>
        <v/>
      </c>
      <c r="J3860" s="9" t="str">
        <f aca="false">IF(ISBLANK(A3860),"",-SUM(I$3:I3860))</f>
        <v/>
      </c>
      <c r="K3860" s="9" t="str">
        <f aca="false">IF(ISBLANK(A3860),"",SUMPRODUCT(O3860:R3860,T3860:W3860)-J3860)</f>
        <v/>
      </c>
      <c r="L3860" s="5" t="str">
        <f aca="false">IF(ISBLANK(A3860),"",K3860/$M$1)</f>
        <v/>
      </c>
      <c r="M3860" s="5" t="str">
        <f aca="false">IF(ISBLANK(A3860),"",K3860/($M$1+SUM(K$3:K3859)))</f>
        <v/>
      </c>
      <c r="N3860" s="0" t="str">
        <f aca="false">IF(ISBLANK(A3860),"",IF(H3861=0,NETWORKDAYS($H$3,H3860,holiday!$B$2:$B$10),IF(DAY(H3860)&lt;DAY(H3861),NETWORKDAYS($H$3,H3860,holiday!$B$2:$B$10),0)))</f>
        <v/>
      </c>
      <c r="O3860" s="0" t="str">
        <f aca="false">IF(ISBLANK(A3860),"",SUMIF($A$3:$A3860,O$2,$B$3:$B3860))</f>
        <v/>
      </c>
      <c r="P3860" s="0" t="str">
        <f aca="false">IF(ISBLANK(A3860),"",SUMIF($A$3:$A3860,P$2,$B$3:$B3860))</f>
        <v/>
      </c>
      <c r="Q3860" s="0" t="str">
        <f aca="false">IF(ISBLANK(A3860),"",SUMIF($A$3:$A3860,Q$2,$B$3:$B3860))</f>
        <v/>
      </c>
      <c r="R3860" s="0" t="str">
        <f aca="false">IF(ISBLANK(A3860),"",SUMIF($A$3:$A3860,R$2,$B$3:$B3860))</f>
        <v/>
      </c>
      <c r="T3860" s="9" t="str">
        <f aca="false">IF(ISBLANK(A3860),"",IF($A3860=T$2,$C3860,T3859))</f>
        <v/>
      </c>
      <c r="U3860" s="9" t="str">
        <f aca="false">IF(ISBLANK(A3860),"",IF($A3860=U$2,$C3860,U3859))</f>
        <v/>
      </c>
      <c r="V3860" s="9" t="str">
        <f aca="false">IF(ISBLANK(A3860),"",IF($A3860=V$2,$C3860,V3859))</f>
        <v/>
      </c>
      <c r="W3860" s="9" t="str">
        <f aca="false">IF(ISBLANK(A3860),"",IF($A3860=W$2,$C3860,W3859))</f>
        <v/>
      </c>
    </row>
    <row r="3861" customFormat="false" ht="14.1" hidden="false" customHeight="false" outlineLevel="0" collapsed="false">
      <c r="H3861" s="8" t="n">
        <f aca="false">IF(ISBLANK(D3861),,LEFT(D3861,LEN(D3861)-6)*1)</f>
        <v>0</v>
      </c>
      <c r="I3861" s="9" t="str">
        <f aca="false">IF(ISBLANK(A3861),"",-B3861*C3861)</f>
        <v/>
      </c>
      <c r="J3861" s="9" t="str">
        <f aca="false">IF(ISBLANK(A3861),"",-SUM(I$3:I3861))</f>
        <v/>
      </c>
      <c r="K3861" s="9" t="str">
        <f aca="false">IF(ISBLANK(A3861),"",SUMPRODUCT(O3861:R3861,T3861:W3861)-J3861)</f>
        <v/>
      </c>
      <c r="L3861" s="5" t="str">
        <f aca="false">IF(ISBLANK(A3861),"",K3861/$M$1)</f>
        <v/>
      </c>
      <c r="M3861" s="5" t="str">
        <f aca="false">IF(ISBLANK(A3861),"",K3861/($M$1+SUM(K$3:K3860)))</f>
        <v/>
      </c>
      <c r="N3861" s="0" t="str">
        <f aca="false">IF(ISBLANK(A3861),"",IF(H3862=0,NETWORKDAYS($H$3,H3861,holiday!$B$2:$B$10),IF(DAY(H3861)&lt;DAY(H3862),NETWORKDAYS($H$3,H3861,holiday!$B$2:$B$10),0)))</f>
        <v/>
      </c>
      <c r="O3861" s="0" t="str">
        <f aca="false">IF(ISBLANK(A3861),"",SUMIF($A$3:$A3861,O$2,$B$3:$B3861))</f>
        <v/>
      </c>
      <c r="P3861" s="0" t="str">
        <f aca="false">IF(ISBLANK(A3861),"",SUMIF($A$3:$A3861,P$2,$B$3:$B3861))</f>
        <v/>
      </c>
      <c r="Q3861" s="0" t="str">
        <f aca="false">IF(ISBLANK(A3861),"",SUMIF($A$3:$A3861,Q$2,$B$3:$B3861))</f>
        <v/>
      </c>
      <c r="R3861" s="0" t="str">
        <f aca="false">IF(ISBLANK(A3861),"",SUMIF($A$3:$A3861,R$2,$B$3:$B3861))</f>
        <v/>
      </c>
      <c r="T3861" s="9" t="str">
        <f aca="false">IF(ISBLANK(A3861),"",IF($A3861=T$2,$C3861,T3860))</f>
        <v/>
      </c>
      <c r="U3861" s="9" t="str">
        <f aca="false">IF(ISBLANK(A3861),"",IF($A3861=U$2,$C3861,U3860))</f>
        <v/>
      </c>
      <c r="V3861" s="9" t="str">
        <f aca="false">IF(ISBLANK(A3861),"",IF($A3861=V$2,$C3861,V3860))</f>
        <v/>
      </c>
      <c r="W3861" s="9" t="str">
        <f aca="false">IF(ISBLANK(A3861),"",IF($A3861=W$2,$C3861,W3860))</f>
        <v/>
      </c>
    </row>
    <row r="3862" customFormat="false" ht="14.1" hidden="false" customHeight="false" outlineLevel="0" collapsed="false">
      <c r="H3862" s="8" t="n">
        <f aca="false">IF(ISBLANK(D3862),,LEFT(D3862,LEN(D3862)-6)*1)</f>
        <v>0</v>
      </c>
      <c r="I3862" s="9" t="str">
        <f aca="false">IF(ISBLANK(A3862),"",-B3862*C3862)</f>
        <v/>
      </c>
      <c r="J3862" s="9" t="str">
        <f aca="false">IF(ISBLANK(A3862),"",-SUM(I$3:I3862))</f>
        <v/>
      </c>
      <c r="K3862" s="9" t="str">
        <f aca="false">IF(ISBLANK(A3862),"",SUMPRODUCT(O3862:R3862,T3862:W3862)-J3862)</f>
        <v/>
      </c>
      <c r="L3862" s="5" t="str">
        <f aca="false">IF(ISBLANK(A3862),"",K3862/$M$1)</f>
        <v/>
      </c>
      <c r="M3862" s="5" t="str">
        <f aca="false">IF(ISBLANK(A3862),"",K3862/($M$1+SUM(K$3:K3861)))</f>
        <v/>
      </c>
      <c r="N3862" s="0" t="str">
        <f aca="false">IF(ISBLANK(A3862),"",IF(H3863=0,NETWORKDAYS($H$3,H3862,holiday!$B$2:$B$10),IF(DAY(H3862)&lt;DAY(H3863),NETWORKDAYS($H$3,H3862,holiday!$B$2:$B$10),0)))</f>
        <v/>
      </c>
      <c r="O3862" s="0" t="str">
        <f aca="false">IF(ISBLANK(A3862),"",SUMIF($A$3:$A3862,O$2,$B$3:$B3862))</f>
        <v/>
      </c>
      <c r="P3862" s="0" t="str">
        <f aca="false">IF(ISBLANK(A3862),"",SUMIF($A$3:$A3862,P$2,$B$3:$B3862))</f>
        <v/>
      </c>
      <c r="Q3862" s="0" t="str">
        <f aca="false">IF(ISBLANK(A3862),"",SUMIF($A$3:$A3862,Q$2,$B$3:$B3862))</f>
        <v/>
      </c>
      <c r="R3862" s="0" t="str">
        <f aca="false">IF(ISBLANK(A3862),"",SUMIF($A$3:$A3862,R$2,$B$3:$B3862))</f>
        <v/>
      </c>
      <c r="T3862" s="9" t="str">
        <f aca="false">IF(ISBLANK(A3862),"",IF($A3862=T$2,$C3862,T3861))</f>
        <v/>
      </c>
      <c r="U3862" s="9" t="str">
        <f aca="false">IF(ISBLANK(A3862),"",IF($A3862=U$2,$C3862,U3861))</f>
        <v/>
      </c>
      <c r="V3862" s="9" t="str">
        <f aca="false">IF(ISBLANK(A3862),"",IF($A3862=V$2,$C3862,V3861))</f>
        <v/>
      </c>
      <c r="W3862" s="9" t="str">
        <f aca="false">IF(ISBLANK(A3862),"",IF($A3862=W$2,$C3862,W3861))</f>
        <v/>
      </c>
    </row>
    <row r="3863" customFormat="false" ht="14.1" hidden="false" customHeight="false" outlineLevel="0" collapsed="false">
      <c r="H3863" s="8" t="n">
        <f aca="false">IF(ISBLANK(D3863),,LEFT(D3863,LEN(D3863)-6)*1)</f>
        <v>0</v>
      </c>
      <c r="I3863" s="9" t="str">
        <f aca="false">IF(ISBLANK(A3863),"",-B3863*C3863)</f>
        <v/>
      </c>
      <c r="J3863" s="9" t="str">
        <f aca="false">IF(ISBLANK(A3863),"",-SUM(I$3:I3863))</f>
        <v/>
      </c>
      <c r="K3863" s="9" t="str">
        <f aca="false">IF(ISBLANK(A3863),"",SUMPRODUCT(O3863:R3863,T3863:W3863)-J3863)</f>
        <v/>
      </c>
      <c r="L3863" s="5" t="str">
        <f aca="false">IF(ISBLANK(A3863),"",K3863/$M$1)</f>
        <v/>
      </c>
      <c r="M3863" s="5" t="str">
        <f aca="false">IF(ISBLANK(A3863),"",K3863/($M$1+SUM(K$3:K3862)))</f>
        <v/>
      </c>
      <c r="N3863" s="0" t="str">
        <f aca="false">IF(ISBLANK(A3863),"",IF(H3864=0,NETWORKDAYS($H$3,H3863,holiday!$B$2:$B$10),IF(DAY(H3863)&lt;DAY(H3864),NETWORKDAYS($H$3,H3863,holiday!$B$2:$B$10),0)))</f>
        <v/>
      </c>
      <c r="O3863" s="0" t="str">
        <f aca="false">IF(ISBLANK(A3863),"",SUMIF($A$3:$A3863,O$2,$B$3:$B3863))</f>
        <v/>
      </c>
      <c r="P3863" s="0" t="str">
        <f aca="false">IF(ISBLANK(A3863),"",SUMIF($A$3:$A3863,P$2,$B$3:$B3863))</f>
        <v/>
      </c>
      <c r="Q3863" s="0" t="str">
        <f aca="false">IF(ISBLANK(A3863),"",SUMIF($A$3:$A3863,Q$2,$B$3:$B3863))</f>
        <v/>
      </c>
      <c r="R3863" s="0" t="str">
        <f aca="false">IF(ISBLANK(A3863),"",SUMIF($A$3:$A3863,R$2,$B$3:$B3863))</f>
        <v/>
      </c>
      <c r="T3863" s="9" t="str">
        <f aca="false">IF(ISBLANK(A3863),"",IF($A3863=T$2,$C3863,T3862))</f>
        <v/>
      </c>
      <c r="U3863" s="9" t="str">
        <f aca="false">IF(ISBLANK(A3863),"",IF($A3863=U$2,$C3863,U3862))</f>
        <v/>
      </c>
      <c r="V3863" s="9" t="str">
        <f aca="false">IF(ISBLANK(A3863),"",IF($A3863=V$2,$C3863,V3862))</f>
        <v/>
      </c>
      <c r="W3863" s="9" t="str">
        <f aca="false">IF(ISBLANK(A3863),"",IF($A3863=W$2,$C3863,W3862))</f>
        <v/>
      </c>
    </row>
    <row r="3864" customFormat="false" ht="14.1" hidden="false" customHeight="false" outlineLevel="0" collapsed="false">
      <c r="H3864" s="8" t="n">
        <f aca="false">IF(ISBLANK(D3864),,LEFT(D3864,LEN(D3864)-6)*1)</f>
        <v>0</v>
      </c>
      <c r="I3864" s="9" t="str">
        <f aca="false">IF(ISBLANK(A3864),"",-B3864*C3864)</f>
        <v/>
      </c>
      <c r="J3864" s="9" t="str">
        <f aca="false">IF(ISBLANK(A3864),"",-SUM(I$3:I3864))</f>
        <v/>
      </c>
      <c r="K3864" s="9" t="str">
        <f aca="false">IF(ISBLANK(A3864),"",SUMPRODUCT(O3864:R3864,T3864:W3864)-J3864)</f>
        <v/>
      </c>
      <c r="L3864" s="5" t="str">
        <f aca="false">IF(ISBLANK(A3864),"",K3864/$M$1)</f>
        <v/>
      </c>
      <c r="M3864" s="5" t="str">
        <f aca="false">IF(ISBLANK(A3864),"",K3864/($M$1+SUM(K$3:K3863)))</f>
        <v/>
      </c>
      <c r="N3864" s="0" t="str">
        <f aca="false">IF(ISBLANK(A3864),"",IF(H3865=0,NETWORKDAYS($H$3,H3864,holiday!$B$2:$B$10),IF(DAY(H3864)&lt;DAY(H3865),NETWORKDAYS($H$3,H3864,holiday!$B$2:$B$10),0)))</f>
        <v/>
      </c>
      <c r="O3864" s="0" t="str">
        <f aca="false">IF(ISBLANK(A3864),"",SUMIF($A$3:$A3864,O$2,$B$3:$B3864))</f>
        <v/>
      </c>
      <c r="P3864" s="0" t="str">
        <f aca="false">IF(ISBLANK(A3864),"",SUMIF($A$3:$A3864,P$2,$B$3:$B3864))</f>
        <v/>
      </c>
      <c r="Q3864" s="0" t="str">
        <f aca="false">IF(ISBLANK(A3864),"",SUMIF($A$3:$A3864,Q$2,$B$3:$B3864))</f>
        <v/>
      </c>
      <c r="R3864" s="0" t="str">
        <f aca="false">IF(ISBLANK(A3864),"",SUMIF($A$3:$A3864,R$2,$B$3:$B3864))</f>
        <v/>
      </c>
      <c r="T3864" s="9" t="str">
        <f aca="false">IF(ISBLANK(A3864),"",IF($A3864=T$2,$C3864,T3863))</f>
        <v/>
      </c>
      <c r="U3864" s="9" t="str">
        <f aca="false">IF(ISBLANK(A3864),"",IF($A3864=U$2,$C3864,U3863))</f>
        <v/>
      </c>
      <c r="V3864" s="9" t="str">
        <f aca="false">IF(ISBLANK(A3864),"",IF($A3864=V$2,$C3864,V3863))</f>
        <v/>
      </c>
      <c r="W3864" s="9" t="str">
        <f aca="false">IF(ISBLANK(A3864),"",IF($A3864=W$2,$C3864,W3863))</f>
        <v/>
      </c>
    </row>
    <row r="3865" customFormat="false" ht="14.1" hidden="false" customHeight="false" outlineLevel="0" collapsed="false">
      <c r="H3865" s="8" t="n">
        <f aca="false">IF(ISBLANK(D3865),,LEFT(D3865,LEN(D3865)-6)*1)</f>
        <v>0</v>
      </c>
      <c r="I3865" s="9" t="str">
        <f aca="false">IF(ISBLANK(A3865),"",-B3865*C3865)</f>
        <v/>
      </c>
      <c r="J3865" s="9" t="str">
        <f aca="false">IF(ISBLANK(A3865),"",-SUM(I$3:I3865))</f>
        <v/>
      </c>
      <c r="K3865" s="9" t="str">
        <f aca="false">IF(ISBLANK(A3865),"",SUMPRODUCT(O3865:R3865,T3865:W3865)-J3865)</f>
        <v/>
      </c>
      <c r="L3865" s="5" t="str">
        <f aca="false">IF(ISBLANK(A3865),"",K3865/$M$1)</f>
        <v/>
      </c>
      <c r="M3865" s="5" t="str">
        <f aca="false">IF(ISBLANK(A3865),"",K3865/($M$1+SUM(K$3:K3864)))</f>
        <v/>
      </c>
      <c r="N3865" s="0" t="str">
        <f aca="false">IF(ISBLANK(A3865),"",IF(H3866=0,NETWORKDAYS($H$3,H3865,holiday!$B$2:$B$10),IF(DAY(H3865)&lt;DAY(H3866),NETWORKDAYS($H$3,H3865,holiday!$B$2:$B$10),0)))</f>
        <v/>
      </c>
      <c r="O3865" s="0" t="str">
        <f aca="false">IF(ISBLANK(A3865),"",SUMIF($A$3:$A3865,O$2,$B$3:$B3865))</f>
        <v/>
      </c>
      <c r="P3865" s="0" t="str">
        <f aca="false">IF(ISBLANK(A3865),"",SUMIF($A$3:$A3865,P$2,$B$3:$B3865))</f>
        <v/>
      </c>
      <c r="Q3865" s="0" t="str">
        <f aca="false">IF(ISBLANK(A3865),"",SUMIF($A$3:$A3865,Q$2,$B$3:$B3865))</f>
        <v/>
      </c>
      <c r="R3865" s="0" t="str">
        <f aca="false">IF(ISBLANK(A3865),"",SUMIF($A$3:$A3865,R$2,$B$3:$B3865))</f>
        <v/>
      </c>
      <c r="T3865" s="9" t="str">
        <f aca="false">IF(ISBLANK(A3865),"",IF($A3865=T$2,$C3865,T3864))</f>
        <v/>
      </c>
      <c r="U3865" s="9" t="str">
        <f aca="false">IF(ISBLANK(A3865),"",IF($A3865=U$2,$C3865,U3864))</f>
        <v/>
      </c>
      <c r="V3865" s="9" t="str">
        <f aca="false">IF(ISBLANK(A3865),"",IF($A3865=V$2,$C3865,V3864))</f>
        <v/>
      </c>
      <c r="W3865" s="9" t="str">
        <f aca="false">IF(ISBLANK(A3865),"",IF($A3865=W$2,$C3865,W3864))</f>
        <v/>
      </c>
    </row>
    <row r="3866" customFormat="false" ht="14.1" hidden="false" customHeight="false" outlineLevel="0" collapsed="false">
      <c r="H3866" s="8" t="n">
        <f aca="false">IF(ISBLANK(D3866),,LEFT(D3866,LEN(D3866)-6)*1)</f>
        <v>0</v>
      </c>
      <c r="I3866" s="9" t="str">
        <f aca="false">IF(ISBLANK(A3866),"",-B3866*C3866)</f>
        <v/>
      </c>
      <c r="J3866" s="9" t="str">
        <f aca="false">IF(ISBLANK(A3866),"",-SUM(I$3:I3866))</f>
        <v/>
      </c>
      <c r="K3866" s="9" t="str">
        <f aca="false">IF(ISBLANK(A3866),"",SUMPRODUCT(O3866:R3866,T3866:W3866)-J3866)</f>
        <v/>
      </c>
      <c r="L3866" s="5" t="str">
        <f aca="false">IF(ISBLANK(A3866),"",K3866/$M$1)</f>
        <v/>
      </c>
      <c r="M3866" s="5" t="str">
        <f aca="false">IF(ISBLANK(A3866),"",K3866/($M$1+SUM(K$3:K3865)))</f>
        <v/>
      </c>
      <c r="N3866" s="0" t="str">
        <f aca="false">IF(ISBLANK(A3866),"",IF(H3867=0,NETWORKDAYS($H$3,H3866,holiday!$B$2:$B$10),IF(DAY(H3866)&lt;DAY(H3867),NETWORKDAYS($H$3,H3866,holiday!$B$2:$B$10),0)))</f>
        <v/>
      </c>
      <c r="O3866" s="0" t="str">
        <f aca="false">IF(ISBLANK(A3866),"",SUMIF($A$3:$A3866,O$2,$B$3:$B3866))</f>
        <v/>
      </c>
      <c r="P3866" s="0" t="str">
        <f aca="false">IF(ISBLANK(A3866),"",SUMIF($A$3:$A3866,P$2,$B$3:$B3866))</f>
        <v/>
      </c>
      <c r="Q3866" s="0" t="str">
        <f aca="false">IF(ISBLANK(A3866),"",SUMIF($A$3:$A3866,Q$2,$B$3:$B3866))</f>
        <v/>
      </c>
      <c r="R3866" s="0" t="str">
        <f aca="false">IF(ISBLANK(A3866),"",SUMIF($A$3:$A3866,R$2,$B$3:$B3866))</f>
        <v/>
      </c>
      <c r="T3866" s="9" t="str">
        <f aca="false">IF(ISBLANK(A3866),"",IF($A3866=T$2,$C3866,T3865))</f>
        <v/>
      </c>
      <c r="U3866" s="9" t="str">
        <f aca="false">IF(ISBLANK(A3866),"",IF($A3866=U$2,$C3866,U3865))</f>
        <v/>
      </c>
      <c r="V3866" s="9" t="str">
        <f aca="false">IF(ISBLANK(A3866),"",IF($A3866=V$2,$C3866,V3865))</f>
        <v/>
      </c>
      <c r="W3866" s="9" t="str">
        <f aca="false">IF(ISBLANK(A3866),"",IF($A3866=W$2,$C3866,W3865))</f>
        <v/>
      </c>
    </row>
    <row r="3867" customFormat="false" ht="14.1" hidden="false" customHeight="false" outlineLevel="0" collapsed="false">
      <c r="H3867" s="8" t="n">
        <f aca="false">IF(ISBLANK(D3867),,LEFT(D3867,LEN(D3867)-6)*1)</f>
        <v>0</v>
      </c>
      <c r="I3867" s="9" t="str">
        <f aca="false">IF(ISBLANK(A3867),"",-B3867*C3867)</f>
        <v/>
      </c>
      <c r="J3867" s="9" t="str">
        <f aca="false">IF(ISBLANK(A3867),"",-SUM(I$3:I3867))</f>
        <v/>
      </c>
      <c r="K3867" s="9" t="str">
        <f aca="false">IF(ISBLANK(A3867),"",SUMPRODUCT(O3867:R3867,T3867:W3867)-J3867)</f>
        <v/>
      </c>
      <c r="L3867" s="5" t="str">
        <f aca="false">IF(ISBLANK(A3867),"",K3867/$M$1)</f>
        <v/>
      </c>
      <c r="M3867" s="5" t="str">
        <f aca="false">IF(ISBLANK(A3867),"",K3867/($M$1+SUM(K$3:K3866)))</f>
        <v/>
      </c>
      <c r="N3867" s="0" t="str">
        <f aca="false">IF(ISBLANK(A3867),"",IF(H3868=0,NETWORKDAYS($H$3,H3867,holiday!$B$2:$B$10),IF(DAY(H3867)&lt;DAY(H3868),NETWORKDAYS($H$3,H3867,holiday!$B$2:$B$10),0)))</f>
        <v/>
      </c>
      <c r="O3867" s="0" t="str">
        <f aca="false">IF(ISBLANK(A3867),"",SUMIF($A$3:$A3867,O$2,$B$3:$B3867))</f>
        <v/>
      </c>
      <c r="P3867" s="0" t="str">
        <f aca="false">IF(ISBLANK(A3867),"",SUMIF($A$3:$A3867,P$2,$B$3:$B3867))</f>
        <v/>
      </c>
      <c r="Q3867" s="0" t="str">
        <f aca="false">IF(ISBLANK(A3867),"",SUMIF($A$3:$A3867,Q$2,$B$3:$B3867))</f>
        <v/>
      </c>
      <c r="R3867" s="0" t="str">
        <f aca="false">IF(ISBLANK(A3867),"",SUMIF($A$3:$A3867,R$2,$B$3:$B3867))</f>
        <v/>
      </c>
      <c r="T3867" s="9" t="str">
        <f aca="false">IF(ISBLANK(A3867),"",IF($A3867=T$2,$C3867,T3866))</f>
        <v/>
      </c>
      <c r="U3867" s="9" t="str">
        <f aca="false">IF(ISBLANK(A3867),"",IF($A3867=U$2,$C3867,U3866))</f>
        <v/>
      </c>
      <c r="V3867" s="9" t="str">
        <f aca="false">IF(ISBLANK(A3867),"",IF($A3867=V$2,$C3867,V3866))</f>
        <v/>
      </c>
      <c r="W3867" s="9" t="str">
        <f aca="false">IF(ISBLANK(A3867),"",IF($A3867=W$2,$C3867,W3866))</f>
        <v/>
      </c>
    </row>
    <row r="3868" customFormat="false" ht="14.1" hidden="false" customHeight="false" outlineLevel="0" collapsed="false">
      <c r="H3868" s="8" t="n">
        <f aca="false">IF(ISBLANK(D3868),,LEFT(D3868,LEN(D3868)-6)*1)</f>
        <v>0</v>
      </c>
      <c r="I3868" s="9" t="str">
        <f aca="false">IF(ISBLANK(A3868),"",-B3868*C3868)</f>
        <v/>
      </c>
      <c r="J3868" s="9" t="str">
        <f aca="false">IF(ISBLANK(A3868),"",-SUM(I$3:I3868))</f>
        <v/>
      </c>
      <c r="K3868" s="9" t="str">
        <f aca="false">IF(ISBLANK(A3868),"",SUMPRODUCT(O3868:R3868,T3868:W3868)-J3868)</f>
        <v/>
      </c>
      <c r="L3868" s="5" t="str">
        <f aca="false">IF(ISBLANK(A3868),"",K3868/$M$1)</f>
        <v/>
      </c>
      <c r="M3868" s="5" t="str">
        <f aca="false">IF(ISBLANK(A3868),"",K3868/($M$1+SUM(K$3:K3867)))</f>
        <v/>
      </c>
      <c r="N3868" s="0" t="str">
        <f aca="false">IF(ISBLANK(A3868),"",IF(H3869=0,NETWORKDAYS($H$3,H3868,holiday!$B$2:$B$10),IF(DAY(H3868)&lt;DAY(H3869),NETWORKDAYS($H$3,H3868,holiday!$B$2:$B$10),0)))</f>
        <v/>
      </c>
      <c r="O3868" s="0" t="str">
        <f aca="false">IF(ISBLANK(A3868),"",SUMIF($A$3:$A3868,O$2,$B$3:$B3868))</f>
        <v/>
      </c>
      <c r="P3868" s="0" t="str">
        <f aca="false">IF(ISBLANK(A3868),"",SUMIF($A$3:$A3868,P$2,$B$3:$B3868))</f>
        <v/>
      </c>
      <c r="Q3868" s="0" t="str">
        <f aca="false">IF(ISBLANK(A3868),"",SUMIF($A$3:$A3868,Q$2,$B$3:$B3868))</f>
        <v/>
      </c>
      <c r="R3868" s="0" t="str">
        <f aca="false">IF(ISBLANK(A3868),"",SUMIF($A$3:$A3868,R$2,$B$3:$B3868))</f>
        <v/>
      </c>
      <c r="T3868" s="9" t="str">
        <f aca="false">IF(ISBLANK(A3868),"",IF($A3868=T$2,$C3868,T3867))</f>
        <v/>
      </c>
      <c r="U3868" s="9" t="str">
        <f aca="false">IF(ISBLANK(A3868),"",IF($A3868=U$2,$C3868,U3867))</f>
        <v/>
      </c>
      <c r="V3868" s="9" t="str">
        <f aca="false">IF(ISBLANK(A3868),"",IF($A3868=V$2,$C3868,V3867))</f>
        <v/>
      </c>
      <c r="W3868" s="9" t="str">
        <f aca="false">IF(ISBLANK(A3868),"",IF($A3868=W$2,$C3868,W3867))</f>
        <v/>
      </c>
    </row>
    <row r="3869" customFormat="false" ht="14.1" hidden="false" customHeight="false" outlineLevel="0" collapsed="false">
      <c r="H3869" s="8" t="n">
        <f aca="false">IF(ISBLANK(D3869),,LEFT(D3869,LEN(D3869)-6)*1)</f>
        <v>0</v>
      </c>
      <c r="I3869" s="9" t="str">
        <f aca="false">IF(ISBLANK(A3869),"",-B3869*C3869)</f>
        <v/>
      </c>
      <c r="J3869" s="9" t="str">
        <f aca="false">IF(ISBLANK(A3869),"",-SUM(I$3:I3869))</f>
        <v/>
      </c>
      <c r="K3869" s="9" t="str">
        <f aca="false">IF(ISBLANK(A3869),"",SUMPRODUCT(O3869:R3869,T3869:W3869)-J3869)</f>
        <v/>
      </c>
      <c r="L3869" s="5" t="str">
        <f aca="false">IF(ISBLANK(A3869),"",K3869/$M$1)</f>
        <v/>
      </c>
      <c r="M3869" s="5" t="str">
        <f aca="false">IF(ISBLANK(A3869),"",K3869/($M$1+SUM(K$3:K3868)))</f>
        <v/>
      </c>
      <c r="N3869" s="0" t="str">
        <f aca="false">IF(ISBLANK(A3869),"",IF(H3870=0,NETWORKDAYS($H$3,H3869,holiday!$B$2:$B$10),IF(DAY(H3869)&lt;DAY(H3870),NETWORKDAYS($H$3,H3869,holiday!$B$2:$B$10),0)))</f>
        <v/>
      </c>
      <c r="O3869" s="0" t="str">
        <f aca="false">IF(ISBLANK(A3869),"",SUMIF($A$3:$A3869,O$2,$B$3:$B3869))</f>
        <v/>
      </c>
      <c r="P3869" s="0" t="str">
        <f aca="false">IF(ISBLANK(A3869),"",SUMIF($A$3:$A3869,P$2,$B$3:$B3869))</f>
        <v/>
      </c>
      <c r="Q3869" s="0" t="str">
        <f aca="false">IF(ISBLANK(A3869),"",SUMIF($A$3:$A3869,Q$2,$B$3:$B3869))</f>
        <v/>
      </c>
      <c r="R3869" s="0" t="str">
        <f aca="false">IF(ISBLANK(A3869),"",SUMIF($A$3:$A3869,R$2,$B$3:$B3869))</f>
        <v/>
      </c>
      <c r="T3869" s="9" t="str">
        <f aca="false">IF(ISBLANK(A3869),"",IF($A3869=T$2,$C3869,T3868))</f>
        <v/>
      </c>
      <c r="U3869" s="9" t="str">
        <f aca="false">IF(ISBLANK(A3869),"",IF($A3869=U$2,$C3869,U3868))</f>
        <v/>
      </c>
      <c r="V3869" s="9" t="str">
        <f aca="false">IF(ISBLANK(A3869),"",IF($A3869=V$2,$C3869,V3868))</f>
        <v/>
      </c>
      <c r="W3869" s="9" t="str">
        <f aca="false">IF(ISBLANK(A3869),"",IF($A3869=W$2,$C3869,W3868))</f>
        <v/>
      </c>
    </row>
    <row r="3870" customFormat="false" ht="14.1" hidden="false" customHeight="false" outlineLevel="0" collapsed="false">
      <c r="H3870" s="8" t="n">
        <f aca="false">IF(ISBLANK(D3870),,LEFT(D3870,LEN(D3870)-6)*1)</f>
        <v>0</v>
      </c>
      <c r="I3870" s="9" t="str">
        <f aca="false">IF(ISBLANK(A3870),"",-B3870*C3870)</f>
        <v/>
      </c>
      <c r="J3870" s="9" t="str">
        <f aca="false">IF(ISBLANK(A3870),"",-SUM(I$3:I3870))</f>
        <v/>
      </c>
      <c r="K3870" s="9" t="str">
        <f aca="false">IF(ISBLANK(A3870),"",SUMPRODUCT(O3870:R3870,T3870:W3870)-J3870)</f>
        <v/>
      </c>
      <c r="L3870" s="5" t="str">
        <f aca="false">IF(ISBLANK(A3870),"",K3870/$M$1)</f>
        <v/>
      </c>
      <c r="M3870" s="5" t="str">
        <f aca="false">IF(ISBLANK(A3870),"",K3870/($M$1+SUM(K$3:K3869)))</f>
        <v/>
      </c>
      <c r="N3870" s="0" t="str">
        <f aca="false">IF(ISBLANK(A3870),"",IF(H3871=0,NETWORKDAYS($H$3,H3870,holiday!$B$2:$B$10),IF(DAY(H3870)&lt;DAY(H3871),NETWORKDAYS($H$3,H3870,holiday!$B$2:$B$10),0)))</f>
        <v/>
      </c>
      <c r="O3870" s="0" t="str">
        <f aca="false">IF(ISBLANK(A3870),"",SUMIF($A$3:$A3870,O$2,$B$3:$B3870))</f>
        <v/>
      </c>
      <c r="P3870" s="0" t="str">
        <f aca="false">IF(ISBLANK(A3870),"",SUMIF($A$3:$A3870,P$2,$B$3:$B3870))</f>
        <v/>
      </c>
      <c r="Q3870" s="0" t="str">
        <f aca="false">IF(ISBLANK(A3870),"",SUMIF($A$3:$A3870,Q$2,$B$3:$B3870))</f>
        <v/>
      </c>
      <c r="R3870" s="0" t="str">
        <f aca="false">IF(ISBLANK(A3870),"",SUMIF($A$3:$A3870,R$2,$B$3:$B3870))</f>
        <v/>
      </c>
      <c r="T3870" s="9" t="str">
        <f aca="false">IF(ISBLANK(A3870),"",IF($A3870=T$2,$C3870,T3869))</f>
        <v/>
      </c>
      <c r="U3870" s="9" t="str">
        <f aca="false">IF(ISBLANK(A3870),"",IF($A3870=U$2,$C3870,U3869))</f>
        <v/>
      </c>
      <c r="V3870" s="9" t="str">
        <f aca="false">IF(ISBLANK(A3870),"",IF($A3870=V$2,$C3870,V3869))</f>
        <v/>
      </c>
      <c r="W3870" s="9" t="str">
        <f aca="false">IF(ISBLANK(A3870),"",IF($A3870=W$2,$C3870,W3869))</f>
        <v/>
      </c>
    </row>
    <row r="3871" customFormat="false" ht="14.1" hidden="false" customHeight="false" outlineLevel="0" collapsed="false">
      <c r="H3871" s="8" t="n">
        <f aca="false">IF(ISBLANK(D3871),,LEFT(D3871,LEN(D3871)-6)*1)</f>
        <v>0</v>
      </c>
      <c r="I3871" s="9" t="str">
        <f aca="false">IF(ISBLANK(A3871),"",-B3871*C3871)</f>
        <v/>
      </c>
      <c r="J3871" s="9" t="str">
        <f aca="false">IF(ISBLANK(A3871),"",-SUM(I$3:I3871))</f>
        <v/>
      </c>
      <c r="K3871" s="9" t="str">
        <f aca="false">IF(ISBLANK(A3871),"",SUMPRODUCT(O3871:R3871,T3871:W3871)-J3871)</f>
        <v/>
      </c>
      <c r="L3871" s="5" t="str">
        <f aca="false">IF(ISBLANK(A3871),"",K3871/$M$1)</f>
        <v/>
      </c>
      <c r="M3871" s="5" t="str">
        <f aca="false">IF(ISBLANK(A3871),"",K3871/($M$1+SUM(K$3:K3870)))</f>
        <v/>
      </c>
      <c r="N3871" s="0" t="str">
        <f aca="false">IF(ISBLANK(A3871),"",IF(H3872=0,NETWORKDAYS($H$3,H3871,holiday!$B$2:$B$10),IF(DAY(H3871)&lt;DAY(H3872),NETWORKDAYS($H$3,H3871,holiday!$B$2:$B$10),0)))</f>
        <v/>
      </c>
      <c r="O3871" s="0" t="str">
        <f aca="false">IF(ISBLANK(A3871),"",SUMIF($A$3:$A3871,O$2,$B$3:$B3871))</f>
        <v/>
      </c>
      <c r="P3871" s="0" t="str">
        <f aca="false">IF(ISBLANK(A3871),"",SUMIF($A$3:$A3871,P$2,$B$3:$B3871))</f>
        <v/>
      </c>
      <c r="Q3871" s="0" t="str">
        <f aca="false">IF(ISBLANK(A3871),"",SUMIF($A$3:$A3871,Q$2,$B$3:$B3871))</f>
        <v/>
      </c>
      <c r="R3871" s="0" t="str">
        <f aca="false">IF(ISBLANK(A3871),"",SUMIF($A$3:$A3871,R$2,$B$3:$B3871))</f>
        <v/>
      </c>
      <c r="T3871" s="9" t="str">
        <f aca="false">IF(ISBLANK(A3871),"",IF($A3871=T$2,$C3871,T3870))</f>
        <v/>
      </c>
      <c r="U3871" s="9" t="str">
        <f aca="false">IF(ISBLANK(A3871),"",IF($A3871=U$2,$C3871,U3870))</f>
        <v/>
      </c>
      <c r="V3871" s="9" t="str">
        <f aca="false">IF(ISBLANK(A3871),"",IF($A3871=V$2,$C3871,V3870))</f>
        <v/>
      </c>
      <c r="W3871" s="9" t="str">
        <f aca="false">IF(ISBLANK(A3871),"",IF($A3871=W$2,$C3871,W3870))</f>
        <v/>
      </c>
    </row>
    <row r="3872" customFormat="false" ht="14.1" hidden="false" customHeight="false" outlineLevel="0" collapsed="false">
      <c r="H3872" s="8" t="n">
        <f aca="false">IF(ISBLANK(D3872),,LEFT(D3872,LEN(D3872)-6)*1)</f>
        <v>0</v>
      </c>
      <c r="I3872" s="9" t="str">
        <f aca="false">IF(ISBLANK(A3872),"",-B3872*C3872)</f>
        <v/>
      </c>
      <c r="J3872" s="9" t="str">
        <f aca="false">IF(ISBLANK(A3872),"",-SUM(I$3:I3872))</f>
        <v/>
      </c>
      <c r="K3872" s="9" t="str">
        <f aca="false">IF(ISBLANK(A3872),"",SUMPRODUCT(O3872:R3872,T3872:W3872)-J3872)</f>
        <v/>
      </c>
      <c r="L3872" s="5" t="str">
        <f aca="false">IF(ISBLANK(A3872),"",K3872/$M$1)</f>
        <v/>
      </c>
      <c r="M3872" s="5" t="str">
        <f aca="false">IF(ISBLANK(A3872),"",K3872/($M$1+SUM(K$3:K3871)))</f>
        <v/>
      </c>
      <c r="N3872" s="0" t="str">
        <f aca="false">IF(ISBLANK(A3872),"",IF(H3873=0,NETWORKDAYS($H$3,H3872,holiday!$B$2:$B$10),IF(DAY(H3872)&lt;DAY(H3873),NETWORKDAYS($H$3,H3872,holiday!$B$2:$B$10),0)))</f>
        <v/>
      </c>
      <c r="O3872" s="0" t="str">
        <f aca="false">IF(ISBLANK(A3872),"",SUMIF($A$3:$A3872,O$2,$B$3:$B3872))</f>
        <v/>
      </c>
      <c r="P3872" s="0" t="str">
        <f aca="false">IF(ISBLANK(A3872),"",SUMIF($A$3:$A3872,P$2,$B$3:$B3872))</f>
        <v/>
      </c>
      <c r="Q3872" s="0" t="str">
        <f aca="false">IF(ISBLANK(A3872),"",SUMIF($A$3:$A3872,Q$2,$B$3:$B3872))</f>
        <v/>
      </c>
      <c r="R3872" s="0" t="str">
        <f aca="false">IF(ISBLANK(A3872),"",SUMIF($A$3:$A3872,R$2,$B$3:$B3872))</f>
        <v/>
      </c>
      <c r="T3872" s="9" t="str">
        <f aca="false">IF(ISBLANK(A3872),"",IF($A3872=T$2,$C3872,T3871))</f>
        <v/>
      </c>
      <c r="U3872" s="9" t="str">
        <f aca="false">IF(ISBLANK(A3872),"",IF($A3872=U$2,$C3872,U3871))</f>
        <v/>
      </c>
      <c r="V3872" s="9" t="str">
        <f aca="false">IF(ISBLANK(A3872),"",IF($A3872=V$2,$C3872,V3871))</f>
        <v/>
      </c>
      <c r="W3872" s="9" t="str">
        <f aca="false">IF(ISBLANK(A3872),"",IF($A3872=W$2,$C3872,W3871))</f>
        <v/>
      </c>
    </row>
    <row r="3873" customFormat="false" ht="14.1" hidden="false" customHeight="false" outlineLevel="0" collapsed="false">
      <c r="H3873" s="8" t="n">
        <f aca="false">IF(ISBLANK(D3873),,LEFT(D3873,LEN(D3873)-6)*1)</f>
        <v>0</v>
      </c>
      <c r="I3873" s="9" t="str">
        <f aca="false">IF(ISBLANK(A3873),"",-B3873*C3873)</f>
        <v/>
      </c>
      <c r="J3873" s="9" t="str">
        <f aca="false">IF(ISBLANK(A3873),"",-SUM(I$3:I3873))</f>
        <v/>
      </c>
      <c r="K3873" s="9" t="str">
        <f aca="false">IF(ISBLANK(A3873),"",SUMPRODUCT(O3873:R3873,T3873:W3873)-J3873)</f>
        <v/>
      </c>
      <c r="L3873" s="5" t="str">
        <f aca="false">IF(ISBLANK(A3873),"",K3873/$M$1)</f>
        <v/>
      </c>
      <c r="M3873" s="5" t="str">
        <f aca="false">IF(ISBLANK(A3873),"",K3873/($M$1+SUM(K$3:K3872)))</f>
        <v/>
      </c>
      <c r="N3873" s="0" t="str">
        <f aca="false">IF(ISBLANK(A3873),"",IF(H3874=0,NETWORKDAYS($H$3,H3873,holiday!$B$2:$B$10),IF(DAY(H3873)&lt;DAY(H3874),NETWORKDAYS($H$3,H3873,holiday!$B$2:$B$10),0)))</f>
        <v/>
      </c>
      <c r="O3873" s="0" t="str">
        <f aca="false">IF(ISBLANK(A3873),"",SUMIF($A$3:$A3873,O$2,$B$3:$B3873))</f>
        <v/>
      </c>
      <c r="P3873" s="0" t="str">
        <f aca="false">IF(ISBLANK(A3873),"",SUMIF($A$3:$A3873,P$2,$B$3:$B3873))</f>
        <v/>
      </c>
      <c r="Q3873" s="0" t="str">
        <f aca="false">IF(ISBLANK(A3873),"",SUMIF($A$3:$A3873,Q$2,$B$3:$B3873))</f>
        <v/>
      </c>
      <c r="R3873" s="0" t="str">
        <f aca="false">IF(ISBLANK(A3873),"",SUMIF($A$3:$A3873,R$2,$B$3:$B3873))</f>
        <v/>
      </c>
      <c r="T3873" s="9" t="str">
        <f aca="false">IF(ISBLANK(A3873),"",IF($A3873=T$2,$C3873,T3872))</f>
        <v/>
      </c>
      <c r="U3873" s="9" t="str">
        <f aca="false">IF(ISBLANK(A3873),"",IF($A3873=U$2,$C3873,U3872))</f>
        <v/>
      </c>
      <c r="V3873" s="9" t="str">
        <f aca="false">IF(ISBLANK(A3873),"",IF($A3873=V$2,$C3873,V3872))</f>
        <v/>
      </c>
      <c r="W3873" s="9" t="str">
        <f aca="false">IF(ISBLANK(A3873),"",IF($A3873=W$2,$C3873,W3872))</f>
        <v/>
      </c>
    </row>
    <row r="3874" customFormat="false" ht="14.1" hidden="false" customHeight="false" outlineLevel="0" collapsed="false">
      <c r="H3874" s="8" t="n">
        <f aca="false">IF(ISBLANK(D3874),,LEFT(D3874,LEN(D3874)-6)*1)</f>
        <v>0</v>
      </c>
      <c r="I3874" s="9" t="str">
        <f aca="false">IF(ISBLANK(A3874),"",-B3874*C3874)</f>
        <v/>
      </c>
      <c r="J3874" s="9" t="str">
        <f aca="false">IF(ISBLANK(A3874),"",-SUM(I$3:I3874))</f>
        <v/>
      </c>
      <c r="K3874" s="9" t="str">
        <f aca="false">IF(ISBLANK(A3874),"",SUMPRODUCT(O3874:R3874,T3874:W3874)-J3874)</f>
        <v/>
      </c>
      <c r="L3874" s="5" t="str">
        <f aca="false">IF(ISBLANK(A3874),"",K3874/$M$1)</f>
        <v/>
      </c>
      <c r="M3874" s="5" t="str">
        <f aca="false">IF(ISBLANK(A3874),"",K3874/($M$1+SUM(K$3:K3873)))</f>
        <v/>
      </c>
      <c r="N3874" s="0" t="str">
        <f aca="false">IF(ISBLANK(A3874),"",IF(H3875=0,NETWORKDAYS($H$3,H3874,holiday!$B$2:$B$10),IF(DAY(H3874)&lt;DAY(H3875),NETWORKDAYS($H$3,H3874,holiday!$B$2:$B$10),0)))</f>
        <v/>
      </c>
      <c r="O3874" s="0" t="str">
        <f aca="false">IF(ISBLANK(A3874),"",SUMIF($A$3:$A3874,O$2,$B$3:$B3874))</f>
        <v/>
      </c>
      <c r="P3874" s="0" t="str">
        <f aca="false">IF(ISBLANK(A3874),"",SUMIF($A$3:$A3874,P$2,$B$3:$B3874))</f>
        <v/>
      </c>
      <c r="Q3874" s="0" t="str">
        <f aca="false">IF(ISBLANK(A3874),"",SUMIF($A$3:$A3874,Q$2,$B$3:$B3874))</f>
        <v/>
      </c>
      <c r="R3874" s="0" t="str">
        <f aca="false">IF(ISBLANK(A3874),"",SUMIF($A$3:$A3874,R$2,$B$3:$B3874))</f>
        <v/>
      </c>
      <c r="T3874" s="9" t="str">
        <f aca="false">IF(ISBLANK(A3874),"",IF($A3874=T$2,$C3874,T3873))</f>
        <v/>
      </c>
      <c r="U3874" s="9" t="str">
        <f aca="false">IF(ISBLANK(A3874),"",IF($A3874=U$2,$C3874,U3873))</f>
        <v/>
      </c>
      <c r="V3874" s="9" t="str">
        <f aca="false">IF(ISBLANK(A3874),"",IF($A3874=V$2,$C3874,V3873))</f>
        <v/>
      </c>
      <c r="W3874" s="9" t="str">
        <f aca="false">IF(ISBLANK(A3874),"",IF($A3874=W$2,$C3874,W3873))</f>
        <v/>
      </c>
    </row>
    <row r="3875" customFormat="false" ht="14.1" hidden="false" customHeight="false" outlineLevel="0" collapsed="false">
      <c r="H3875" s="8" t="n">
        <f aca="false">IF(ISBLANK(D3875),,LEFT(D3875,LEN(D3875)-6)*1)</f>
        <v>0</v>
      </c>
      <c r="I3875" s="9" t="str">
        <f aca="false">IF(ISBLANK(A3875),"",-B3875*C3875)</f>
        <v/>
      </c>
      <c r="J3875" s="9" t="str">
        <f aca="false">IF(ISBLANK(A3875),"",-SUM(I$3:I3875))</f>
        <v/>
      </c>
      <c r="K3875" s="9" t="str">
        <f aca="false">IF(ISBLANK(A3875),"",SUMPRODUCT(O3875:R3875,T3875:W3875)-J3875)</f>
        <v/>
      </c>
      <c r="L3875" s="5" t="str">
        <f aca="false">IF(ISBLANK(A3875),"",K3875/$M$1)</f>
        <v/>
      </c>
      <c r="M3875" s="5" t="str">
        <f aca="false">IF(ISBLANK(A3875),"",K3875/($M$1+SUM(K$3:K3874)))</f>
        <v/>
      </c>
      <c r="N3875" s="0" t="str">
        <f aca="false">IF(ISBLANK(A3875),"",IF(H3876=0,NETWORKDAYS($H$3,H3875,holiday!$B$2:$B$10),IF(DAY(H3875)&lt;DAY(H3876),NETWORKDAYS($H$3,H3875,holiday!$B$2:$B$10),0)))</f>
        <v/>
      </c>
      <c r="O3875" s="0" t="str">
        <f aca="false">IF(ISBLANK(A3875),"",SUMIF($A$3:$A3875,O$2,$B$3:$B3875))</f>
        <v/>
      </c>
      <c r="P3875" s="0" t="str">
        <f aca="false">IF(ISBLANK(A3875),"",SUMIF($A$3:$A3875,P$2,$B$3:$B3875))</f>
        <v/>
      </c>
      <c r="Q3875" s="0" t="str">
        <f aca="false">IF(ISBLANK(A3875),"",SUMIF($A$3:$A3875,Q$2,$B$3:$B3875))</f>
        <v/>
      </c>
      <c r="R3875" s="0" t="str">
        <f aca="false">IF(ISBLANK(A3875),"",SUMIF($A$3:$A3875,R$2,$B$3:$B3875))</f>
        <v/>
      </c>
      <c r="T3875" s="9" t="str">
        <f aca="false">IF(ISBLANK(A3875),"",IF($A3875=T$2,$C3875,T3874))</f>
        <v/>
      </c>
      <c r="U3875" s="9" t="str">
        <f aca="false">IF(ISBLANK(A3875),"",IF($A3875=U$2,$C3875,U3874))</f>
        <v/>
      </c>
      <c r="V3875" s="9" t="str">
        <f aca="false">IF(ISBLANK(A3875),"",IF($A3875=V$2,$C3875,V3874))</f>
        <v/>
      </c>
      <c r="W3875" s="9" t="str">
        <f aca="false">IF(ISBLANK(A3875),"",IF($A3875=W$2,$C3875,W3874))</f>
        <v/>
      </c>
    </row>
    <row r="3876" customFormat="false" ht="14.1" hidden="false" customHeight="false" outlineLevel="0" collapsed="false">
      <c r="H3876" s="8" t="n">
        <f aca="false">IF(ISBLANK(D3876),,LEFT(D3876,LEN(D3876)-6)*1)</f>
        <v>0</v>
      </c>
      <c r="I3876" s="9" t="str">
        <f aca="false">IF(ISBLANK(A3876),"",-B3876*C3876)</f>
        <v/>
      </c>
      <c r="J3876" s="9" t="str">
        <f aca="false">IF(ISBLANK(A3876),"",-SUM(I$3:I3876))</f>
        <v/>
      </c>
      <c r="K3876" s="9" t="str">
        <f aca="false">IF(ISBLANK(A3876),"",SUMPRODUCT(O3876:R3876,T3876:W3876)-J3876)</f>
        <v/>
      </c>
      <c r="L3876" s="5" t="str">
        <f aca="false">IF(ISBLANK(A3876),"",K3876/$M$1)</f>
        <v/>
      </c>
      <c r="M3876" s="5" t="str">
        <f aca="false">IF(ISBLANK(A3876),"",K3876/($M$1+SUM(K$3:K3875)))</f>
        <v/>
      </c>
      <c r="N3876" s="0" t="str">
        <f aca="false">IF(ISBLANK(A3876),"",IF(H3877=0,NETWORKDAYS($H$3,H3876,holiday!$B$2:$B$10),IF(DAY(H3876)&lt;DAY(H3877),NETWORKDAYS($H$3,H3876,holiday!$B$2:$B$10),0)))</f>
        <v/>
      </c>
      <c r="O3876" s="0" t="str">
        <f aca="false">IF(ISBLANK(A3876),"",SUMIF($A$3:$A3876,O$2,$B$3:$B3876))</f>
        <v/>
      </c>
      <c r="P3876" s="0" t="str">
        <f aca="false">IF(ISBLANK(A3876),"",SUMIF($A$3:$A3876,P$2,$B$3:$B3876))</f>
        <v/>
      </c>
      <c r="Q3876" s="0" t="str">
        <f aca="false">IF(ISBLANK(A3876),"",SUMIF($A$3:$A3876,Q$2,$B$3:$B3876))</f>
        <v/>
      </c>
      <c r="R3876" s="0" t="str">
        <f aca="false">IF(ISBLANK(A3876),"",SUMIF($A$3:$A3876,R$2,$B$3:$B3876))</f>
        <v/>
      </c>
      <c r="T3876" s="9" t="str">
        <f aca="false">IF(ISBLANK(A3876),"",IF($A3876=T$2,$C3876,T3875))</f>
        <v/>
      </c>
      <c r="U3876" s="9" t="str">
        <f aca="false">IF(ISBLANK(A3876),"",IF($A3876=U$2,$C3876,U3875))</f>
        <v/>
      </c>
      <c r="V3876" s="9" t="str">
        <f aca="false">IF(ISBLANK(A3876),"",IF($A3876=V$2,$C3876,V3875))</f>
        <v/>
      </c>
      <c r="W3876" s="9" t="str">
        <f aca="false">IF(ISBLANK(A3876),"",IF($A3876=W$2,$C3876,W3875))</f>
        <v/>
      </c>
    </row>
    <row r="3877" customFormat="false" ht="14.1" hidden="false" customHeight="false" outlineLevel="0" collapsed="false">
      <c r="H3877" s="8" t="n">
        <f aca="false">IF(ISBLANK(D3877),,LEFT(D3877,LEN(D3877)-6)*1)</f>
        <v>0</v>
      </c>
      <c r="I3877" s="9" t="str">
        <f aca="false">IF(ISBLANK(A3877),"",-B3877*C3877)</f>
        <v/>
      </c>
      <c r="J3877" s="9" t="str">
        <f aca="false">IF(ISBLANK(A3877),"",-SUM(I$3:I3877))</f>
        <v/>
      </c>
      <c r="K3877" s="9" t="str">
        <f aca="false">IF(ISBLANK(A3877),"",SUMPRODUCT(O3877:R3877,T3877:W3877)-J3877)</f>
        <v/>
      </c>
      <c r="L3877" s="5" t="str">
        <f aca="false">IF(ISBLANK(A3877),"",K3877/$M$1)</f>
        <v/>
      </c>
      <c r="M3877" s="5" t="str">
        <f aca="false">IF(ISBLANK(A3877),"",K3877/($M$1+SUM(K$3:K3876)))</f>
        <v/>
      </c>
      <c r="N3877" s="0" t="str">
        <f aca="false">IF(ISBLANK(A3877),"",IF(H3878=0,NETWORKDAYS($H$3,H3877,holiday!$B$2:$B$10),IF(DAY(H3877)&lt;DAY(H3878),NETWORKDAYS($H$3,H3877,holiday!$B$2:$B$10),0)))</f>
        <v/>
      </c>
      <c r="O3877" s="0" t="str">
        <f aca="false">IF(ISBLANK(A3877),"",SUMIF($A$3:$A3877,O$2,$B$3:$B3877))</f>
        <v/>
      </c>
      <c r="P3877" s="0" t="str">
        <f aca="false">IF(ISBLANK(A3877),"",SUMIF($A$3:$A3877,P$2,$B$3:$B3877))</f>
        <v/>
      </c>
      <c r="Q3877" s="0" t="str">
        <f aca="false">IF(ISBLANK(A3877),"",SUMIF($A$3:$A3877,Q$2,$B$3:$B3877))</f>
        <v/>
      </c>
      <c r="R3877" s="0" t="str">
        <f aca="false">IF(ISBLANK(A3877),"",SUMIF($A$3:$A3877,R$2,$B$3:$B3877))</f>
        <v/>
      </c>
      <c r="T3877" s="9" t="str">
        <f aca="false">IF(ISBLANK(A3877),"",IF($A3877=T$2,$C3877,T3876))</f>
        <v/>
      </c>
      <c r="U3877" s="9" t="str">
        <f aca="false">IF(ISBLANK(A3877),"",IF($A3877=U$2,$C3877,U3876))</f>
        <v/>
      </c>
      <c r="V3877" s="9" t="str">
        <f aca="false">IF(ISBLANK(A3877),"",IF($A3877=V$2,$C3877,V3876))</f>
        <v/>
      </c>
      <c r="W3877" s="9" t="str">
        <f aca="false">IF(ISBLANK(A3877),"",IF($A3877=W$2,$C3877,W3876))</f>
        <v/>
      </c>
    </row>
    <row r="3878" customFormat="false" ht="14.1" hidden="false" customHeight="false" outlineLevel="0" collapsed="false">
      <c r="H3878" s="8" t="n">
        <f aca="false">IF(ISBLANK(D3878),,LEFT(D3878,LEN(D3878)-6)*1)</f>
        <v>0</v>
      </c>
      <c r="I3878" s="9" t="str">
        <f aca="false">IF(ISBLANK(A3878),"",-B3878*C3878)</f>
        <v/>
      </c>
      <c r="J3878" s="9" t="str">
        <f aca="false">IF(ISBLANK(A3878),"",-SUM(I$3:I3878))</f>
        <v/>
      </c>
      <c r="K3878" s="9" t="str">
        <f aca="false">IF(ISBLANK(A3878),"",SUMPRODUCT(O3878:R3878,T3878:W3878)-J3878)</f>
        <v/>
      </c>
      <c r="L3878" s="5" t="str">
        <f aca="false">IF(ISBLANK(A3878),"",K3878/$M$1)</f>
        <v/>
      </c>
      <c r="M3878" s="5" t="str">
        <f aca="false">IF(ISBLANK(A3878),"",K3878/($M$1+SUM(K$3:K3877)))</f>
        <v/>
      </c>
      <c r="N3878" s="0" t="str">
        <f aca="false">IF(ISBLANK(A3878),"",IF(H3879=0,NETWORKDAYS($H$3,H3878,holiday!$B$2:$B$10),IF(DAY(H3878)&lt;DAY(H3879),NETWORKDAYS($H$3,H3878,holiday!$B$2:$B$10),0)))</f>
        <v/>
      </c>
      <c r="O3878" s="0" t="str">
        <f aca="false">IF(ISBLANK(A3878),"",SUMIF($A$3:$A3878,O$2,$B$3:$B3878))</f>
        <v/>
      </c>
      <c r="P3878" s="0" t="str">
        <f aca="false">IF(ISBLANK(A3878),"",SUMIF($A$3:$A3878,P$2,$B$3:$B3878))</f>
        <v/>
      </c>
      <c r="Q3878" s="0" t="str">
        <f aca="false">IF(ISBLANK(A3878),"",SUMIF($A$3:$A3878,Q$2,$B$3:$B3878))</f>
        <v/>
      </c>
      <c r="R3878" s="0" t="str">
        <f aca="false">IF(ISBLANK(A3878),"",SUMIF($A$3:$A3878,R$2,$B$3:$B3878))</f>
        <v/>
      </c>
      <c r="T3878" s="9" t="str">
        <f aca="false">IF(ISBLANK(A3878),"",IF($A3878=T$2,$C3878,T3877))</f>
        <v/>
      </c>
      <c r="U3878" s="9" t="str">
        <f aca="false">IF(ISBLANK(A3878),"",IF($A3878=U$2,$C3878,U3877))</f>
        <v/>
      </c>
      <c r="V3878" s="9" t="str">
        <f aca="false">IF(ISBLANK(A3878),"",IF($A3878=V$2,$C3878,V3877))</f>
        <v/>
      </c>
      <c r="W3878" s="9" t="str">
        <f aca="false">IF(ISBLANK(A3878),"",IF($A3878=W$2,$C3878,W3877))</f>
        <v/>
      </c>
    </row>
    <row r="3879" customFormat="false" ht="14.1" hidden="false" customHeight="false" outlineLevel="0" collapsed="false">
      <c r="H3879" s="8" t="n">
        <f aca="false">IF(ISBLANK(D3879),,LEFT(D3879,LEN(D3879)-6)*1)</f>
        <v>0</v>
      </c>
      <c r="I3879" s="9" t="str">
        <f aca="false">IF(ISBLANK(A3879),"",-B3879*C3879)</f>
        <v/>
      </c>
      <c r="J3879" s="9" t="str">
        <f aca="false">IF(ISBLANK(A3879),"",-SUM(I$3:I3879))</f>
        <v/>
      </c>
      <c r="K3879" s="9" t="str">
        <f aca="false">IF(ISBLANK(A3879),"",SUMPRODUCT(O3879:R3879,T3879:W3879)-J3879)</f>
        <v/>
      </c>
      <c r="L3879" s="5" t="str">
        <f aca="false">IF(ISBLANK(A3879),"",K3879/$M$1)</f>
        <v/>
      </c>
      <c r="M3879" s="5" t="str">
        <f aca="false">IF(ISBLANK(A3879),"",K3879/($M$1+SUM(K$3:K3878)))</f>
        <v/>
      </c>
      <c r="N3879" s="0" t="str">
        <f aca="false">IF(ISBLANK(A3879),"",IF(H3880=0,NETWORKDAYS($H$3,H3879,holiday!$B$2:$B$10),IF(DAY(H3879)&lt;DAY(H3880),NETWORKDAYS($H$3,H3879,holiday!$B$2:$B$10),0)))</f>
        <v/>
      </c>
      <c r="O3879" s="0" t="str">
        <f aca="false">IF(ISBLANK(A3879),"",SUMIF($A$3:$A3879,O$2,$B$3:$B3879))</f>
        <v/>
      </c>
      <c r="P3879" s="0" t="str">
        <f aca="false">IF(ISBLANK(A3879),"",SUMIF($A$3:$A3879,P$2,$B$3:$B3879))</f>
        <v/>
      </c>
      <c r="Q3879" s="0" t="str">
        <f aca="false">IF(ISBLANK(A3879),"",SUMIF($A$3:$A3879,Q$2,$B$3:$B3879))</f>
        <v/>
      </c>
      <c r="R3879" s="0" t="str">
        <f aca="false">IF(ISBLANK(A3879),"",SUMIF($A$3:$A3879,R$2,$B$3:$B3879))</f>
        <v/>
      </c>
      <c r="T3879" s="9" t="str">
        <f aca="false">IF(ISBLANK(A3879),"",IF($A3879=T$2,$C3879,T3878))</f>
        <v/>
      </c>
      <c r="U3879" s="9" t="str">
        <f aca="false">IF(ISBLANK(A3879),"",IF($A3879=U$2,$C3879,U3878))</f>
        <v/>
      </c>
      <c r="V3879" s="9" t="str">
        <f aca="false">IF(ISBLANK(A3879),"",IF($A3879=V$2,$C3879,V3878))</f>
        <v/>
      </c>
      <c r="W3879" s="9" t="str">
        <f aca="false">IF(ISBLANK(A3879),"",IF($A3879=W$2,$C3879,W3878))</f>
        <v/>
      </c>
    </row>
    <row r="3880" customFormat="false" ht="14.1" hidden="false" customHeight="false" outlineLevel="0" collapsed="false">
      <c r="H3880" s="8" t="n">
        <f aca="false">IF(ISBLANK(D3880),,LEFT(D3880,LEN(D3880)-6)*1)</f>
        <v>0</v>
      </c>
      <c r="I3880" s="9" t="str">
        <f aca="false">IF(ISBLANK(A3880),"",-B3880*C3880)</f>
        <v/>
      </c>
      <c r="J3880" s="9" t="str">
        <f aca="false">IF(ISBLANK(A3880),"",-SUM(I$3:I3880))</f>
        <v/>
      </c>
      <c r="K3880" s="9" t="str">
        <f aca="false">IF(ISBLANK(A3880),"",SUMPRODUCT(O3880:R3880,T3880:W3880)-J3880)</f>
        <v/>
      </c>
      <c r="L3880" s="5" t="str">
        <f aca="false">IF(ISBLANK(A3880),"",K3880/$M$1)</f>
        <v/>
      </c>
      <c r="M3880" s="5" t="str">
        <f aca="false">IF(ISBLANK(A3880),"",K3880/($M$1+SUM(K$3:K3879)))</f>
        <v/>
      </c>
      <c r="N3880" s="0" t="str">
        <f aca="false">IF(ISBLANK(A3880),"",IF(H3881=0,NETWORKDAYS($H$3,H3880,holiday!$B$2:$B$10),IF(DAY(H3880)&lt;DAY(H3881),NETWORKDAYS($H$3,H3880,holiday!$B$2:$B$10),0)))</f>
        <v/>
      </c>
      <c r="O3880" s="0" t="str">
        <f aca="false">IF(ISBLANK(A3880),"",SUMIF($A$3:$A3880,O$2,$B$3:$B3880))</f>
        <v/>
      </c>
      <c r="P3880" s="0" t="str">
        <f aca="false">IF(ISBLANK(A3880),"",SUMIF($A$3:$A3880,P$2,$B$3:$B3880))</f>
        <v/>
      </c>
      <c r="Q3880" s="0" t="str">
        <f aca="false">IF(ISBLANK(A3880),"",SUMIF($A$3:$A3880,Q$2,$B$3:$B3880))</f>
        <v/>
      </c>
      <c r="R3880" s="0" t="str">
        <f aca="false">IF(ISBLANK(A3880),"",SUMIF($A$3:$A3880,R$2,$B$3:$B3880))</f>
        <v/>
      </c>
      <c r="T3880" s="9" t="str">
        <f aca="false">IF(ISBLANK(A3880),"",IF($A3880=T$2,$C3880,T3879))</f>
        <v/>
      </c>
      <c r="U3880" s="9" t="str">
        <f aca="false">IF(ISBLANK(A3880),"",IF($A3880=U$2,$C3880,U3879))</f>
        <v/>
      </c>
      <c r="V3880" s="9" t="str">
        <f aca="false">IF(ISBLANK(A3880),"",IF($A3880=V$2,$C3880,V3879))</f>
        <v/>
      </c>
      <c r="W3880" s="9" t="str">
        <f aca="false">IF(ISBLANK(A3880),"",IF($A3880=W$2,$C3880,W3879))</f>
        <v/>
      </c>
    </row>
    <row r="3881" customFormat="false" ht="14.1" hidden="false" customHeight="false" outlineLevel="0" collapsed="false">
      <c r="H3881" s="8" t="n">
        <f aca="false">IF(ISBLANK(D3881),,LEFT(D3881,LEN(D3881)-6)*1)</f>
        <v>0</v>
      </c>
      <c r="I3881" s="9" t="str">
        <f aca="false">IF(ISBLANK(A3881),"",-B3881*C3881)</f>
        <v/>
      </c>
      <c r="J3881" s="9" t="str">
        <f aca="false">IF(ISBLANK(A3881),"",-SUM(I$3:I3881))</f>
        <v/>
      </c>
      <c r="K3881" s="9" t="str">
        <f aca="false">IF(ISBLANK(A3881),"",SUMPRODUCT(O3881:R3881,T3881:W3881)-J3881)</f>
        <v/>
      </c>
      <c r="L3881" s="5" t="str">
        <f aca="false">IF(ISBLANK(A3881),"",K3881/$M$1)</f>
        <v/>
      </c>
      <c r="M3881" s="5" t="str">
        <f aca="false">IF(ISBLANK(A3881),"",K3881/($M$1+SUM(K$3:K3880)))</f>
        <v/>
      </c>
      <c r="N3881" s="0" t="str">
        <f aca="false">IF(ISBLANK(A3881),"",IF(H3882=0,NETWORKDAYS($H$3,H3881,holiday!$B$2:$B$10),IF(DAY(H3881)&lt;DAY(H3882),NETWORKDAYS($H$3,H3881,holiday!$B$2:$B$10),0)))</f>
        <v/>
      </c>
      <c r="O3881" s="0" t="str">
        <f aca="false">IF(ISBLANK(A3881),"",SUMIF($A$3:$A3881,O$2,$B$3:$B3881))</f>
        <v/>
      </c>
      <c r="P3881" s="0" t="str">
        <f aca="false">IF(ISBLANK(A3881),"",SUMIF($A$3:$A3881,P$2,$B$3:$B3881))</f>
        <v/>
      </c>
      <c r="Q3881" s="0" t="str">
        <f aca="false">IF(ISBLANK(A3881),"",SUMIF($A$3:$A3881,Q$2,$B$3:$B3881))</f>
        <v/>
      </c>
      <c r="R3881" s="0" t="str">
        <f aca="false">IF(ISBLANK(A3881),"",SUMIF($A$3:$A3881,R$2,$B$3:$B3881))</f>
        <v/>
      </c>
      <c r="T3881" s="9" t="str">
        <f aca="false">IF(ISBLANK(A3881),"",IF($A3881=T$2,$C3881,T3880))</f>
        <v/>
      </c>
      <c r="U3881" s="9" t="str">
        <f aca="false">IF(ISBLANK(A3881),"",IF($A3881=U$2,$C3881,U3880))</f>
        <v/>
      </c>
      <c r="V3881" s="9" t="str">
        <f aca="false">IF(ISBLANK(A3881),"",IF($A3881=V$2,$C3881,V3880))</f>
        <v/>
      </c>
      <c r="W3881" s="9" t="str">
        <f aca="false">IF(ISBLANK(A3881),"",IF($A3881=W$2,$C3881,W3880))</f>
        <v/>
      </c>
    </row>
    <row r="3882" customFormat="false" ht="14.1" hidden="false" customHeight="false" outlineLevel="0" collapsed="false">
      <c r="H3882" s="8" t="n">
        <f aca="false">IF(ISBLANK(D3882),,LEFT(D3882,LEN(D3882)-6)*1)</f>
        <v>0</v>
      </c>
      <c r="I3882" s="9" t="str">
        <f aca="false">IF(ISBLANK(A3882),"",-B3882*C3882)</f>
        <v/>
      </c>
      <c r="J3882" s="9" t="str">
        <f aca="false">IF(ISBLANK(A3882),"",-SUM(I$3:I3882))</f>
        <v/>
      </c>
      <c r="K3882" s="9" t="str">
        <f aca="false">IF(ISBLANK(A3882),"",SUMPRODUCT(O3882:R3882,T3882:W3882)-J3882)</f>
        <v/>
      </c>
      <c r="L3882" s="5" t="str">
        <f aca="false">IF(ISBLANK(A3882),"",K3882/$M$1)</f>
        <v/>
      </c>
      <c r="M3882" s="5" t="str">
        <f aca="false">IF(ISBLANK(A3882),"",K3882/($M$1+SUM(K$3:K3881)))</f>
        <v/>
      </c>
      <c r="N3882" s="0" t="str">
        <f aca="false">IF(ISBLANK(A3882),"",IF(H3883=0,NETWORKDAYS($H$3,H3882,holiday!$B$2:$B$10),IF(DAY(H3882)&lt;DAY(H3883),NETWORKDAYS($H$3,H3882,holiday!$B$2:$B$10),0)))</f>
        <v/>
      </c>
      <c r="O3882" s="0" t="str">
        <f aca="false">IF(ISBLANK(A3882),"",SUMIF($A$3:$A3882,O$2,$B$3:$B3882))</f>
        <v/>
      </c>
      <c r="P3882" s="0" t="str">
        <f aca="false">IF(ISBLANK(A3882),"",SUMIF($A$3:$A3882,P$2,$B$3:$B3882))</f>
        <v/>
      </c>
      <c r="Q3882" s="0" t="str">
        <f aca="false">IF(ISBLANK(A3882),"",SUMIF($A$3:$A3882,Q$2,$B$3:$B3882))</f>
        <v/>
      </c>
      <c r="R3882" s="0" t="str">
        <f aca="false">IF(ISBLANK(A3882),"",SUMIF($A$3:$A3882,R$2,$B$3:$B3882))</f>
        <v/>
      </c>
      <c r="T3882" s="9" t="str">
        <f aca="false">IF(ISBLANK(A3882),"",IF($A3882=T$2,$C3882,T3881))</f>
        <v/>
      </c>
      <c r="U3882" s="9" t="str">
        <f aca="false">IF(ISBLANK(A3882),"",IF($A3882=U$2,$C3882,U3881))</f>
        <v/>
      </c>
      <c r="V3882" s="9" t="str">
        <f aca="false">IF(ISBLANK(A3882),"",IF($A3882=V$2,$C3882,V3881))</f>
        <v/>
      </c>
      <c r="W3882" s="9" t="str">
        <f aca="false">IF(ISBLANK(A3882),"",IF($A3882=W$2,$C3882,W3881))</f>
        <v/>
      </c>
    </row>
    <row r="3883" customFormat="false" ht="14.1" hidden="false" customHeight="false" outlineLevel="0" collapsed="false">
      <c r="H3883" s="8" t="n">
        <f aca="false">IF(ISBLANK(D3883),,LEFT(D3883,LEN(D3883)-6)*1)</f>
        <v>0</v>
      </c>
      <c r="I3883" s="9" t="str">
        <f aca="false">IF(ISBLANK(A3883),"",-B3883*C3883)</f>
        <v/>
      </c>
      <c r="J3883" s="9" t="str">
        <f aca="false">IF(ISBLANK(A3883),"",-SUM(I$3:I3883))</f>
        <v/>
      </c>
      <c r="K3883" s="9" t="str">
        <f aca="false">IF(ISBLANK(A3883),"",SUMPRODUCT(O3883:R3883,T3883:W3883)-J3883)</f>
        <v/>
      </c>
      <c r="L3883" s="5" t="str">
        <f aca="false">IF(ISBLANK(A3883),"",K3883/$M$1)</f>
        <v/>
      </c>
      <c r="M3883" s="5" t="str">
        <f aca="false">IF(ISBLANK(A3883),"",K3883/($M$1+SUM(K$3:K3882)))</f>
        <v/>
      </c>
      <c r="N3883" s="0" t="str">
        <f aca="false">IF(ISBLANK(A3883),"",IF(H3884=0,NETWORKDAYS($H$3,H3883,holiday!$B$2:$B$10),IF(DAY(H3883)&lt;DAY(H3884),NETWORKDAYS($H$3,H3883,holiday!$B$2:$B$10),0)))</f>
        <v/>
      </c>
      <c r="O3883" s="0" t="str">
        <f aca="false">IF(ISBLANK(A3883),"",SUMIF($A$3:$A3883,O$2,$B$3:$B3883))</f>
        <v/>
      </c>
      <c r="P3883" s="0" t="str">
        <f aca="false">IF(ISBLANK(A3883),"",SUMIF($A$3:$A3883,P$2,$B$3:$B3883))</f>
        <v/>
      </c>
      <c r="Q3883" s="0" t="str">
        <f aca="false">IF(ISBLANK(A3883),"",SUMIF($A$3:$A3883,Q$2,$B$3:$B3883))</f>
        <v/>
      </c>
      <c r="R3883" s="0" t="str">
        <f aca="false">IF(ISBLANK(A3883),"",SUMIF($A$3:$A3883,R$2,$B$3:$B3883))</f>
        <v/>
      </c>
      <c r="T3883" s="9" t="str">
        <f aca="false">IF(ISBLANK(A3883),"",IF($A3883=T$2,$C3883,T3882))</f>
        <v/>
      </c>
      <c r="U3883" s="9" t="str">
        <f aca="false">IF(ISBLANK(A3883),"",IF($A3883=U$2,$C3883,U3882))</f>
        <v/>
      </c>
      <c r="V3883" s="9" t="str">
        <f aca="false">IF(ISBLANK(A3883),"",IF($A3883=V$2,$C3883,V3882))</f>
        <v/>
      </c>
      <c r="W3883" s="9" t="str">
        <f aca="false">IF(ISBLANK(A3883),"",IF($A3883=W$2,$C3883,W3882))</f>
        <v/>
      </c>
    </row>
    <row r="3884" customFormat="false" ht="14.1" hidden="false" customHeight="false" outlineLevel="0" collapsed="false">
      <c r="H3884" s="8" t="n">
        <f aca="false">IF(ISBLANK(D3884),,LEFT(D3884,LEN(D3884)-6)*1)</f>
        <v>0</v>
      </c>
      <c r="I3884" s="9" t="str">
        <f aca="false">IF(ISBLANK(A3884),"",-B3884*C3884)</f>
        <v/>
      </c>
      <c r="J3884" s="9" t="str">
        <f aca="false">IF(ISBLANK(A3884),"",-SUM(I$3:I3884))</f>
        <v/>
      </c>
      <c r="K3884" s="9" t="str">
        <f aca="false">IF(ISBLANK(A3884),"",SUMPRODUCT(O3884:R3884,T3884:W3884)-J3884)</f>
        <v/>
      </c>
      <c r="L3884" s="5" t="str">
        <f aca="false">IF(ISBLANK(A3884),"",K3884/$M$1)</f>
        <v/>
      </c>
      <c r="M3884" s="5" t="str">
        <f aca="false">IF(ISBLANK(A3884),"",K3884/($M$1+SUM(K$3:K3883)))</f>
        <v/>
      </c>
      <c r="N3884" s="0" t="str">
        <f aca="false">IF(ISBLANK(A3884),"",IF(H3885=0,NETWORKDAYS($H$3,H3884,holiday!$B$2:$B$10),IF(DAY(H3884)&lt;DAY(H3885),NETWORKDAYS($H$3,H3884,holiday!$B$2:$B$10),0)))</f>
        <v/>
      </c>
      <c r="O3884" s="0" t="str">
        <f aca="false">IF(ISBLANK(A3884),"",SUMIF($A$3:$A3884,O$2,$B$3:$B3884))</f>
        <v/>
      </c>
      <c r="P3884" s="0" t="str">
        <f aca="false">IF(ISBLANK(A3884),"",SUMIF($A$3:$A3884,P$2,$B$3:$B3884))</f>
        <v/>
      </c>
      <c r="Q3884" s="0" t="str">
        <f aca="false">IF(ISBLANK(A3884),"",SUMIF($A$3:$A3884,Q$2,$B$3:$B3884))</f>
        <v/>
      </c>
      <c r="R3884" s="0" t="str">
        <f aca="false">IF(ISBLANK(A3884),"",SUMIF($A$3:$A3884,R$2,$B$3:$B3884))</f>
        <v/>
      </c>
      <c r="T3884" s="9" t="str">
        <f aca="false">IF(ISBLANK(A3884),"",IF($A3884=T$2,$C3884,T3883))</f>
        <v/>
      </c>
      <c r="U3884" s="9" t="str">
        <f aca="false">IF(ISBLANK(A3884),"",IF($A3884=U$2,$C3884,U3883))</f>
        <v/>
      </c>
      <c r="V3884" s="9" t="str">
        <f aca="false">IF(ISBLANK(A3884),"",IF($A3884=V$2,$C3884,V3883))</f>
        <v/>
      </c>
      <c r="W3884" s="9" t="str">
        <f aca="false">IF(ISBLANK(A3884),"",IF($A3884=W$2,$C3884,W3883))</f>
        <v/>
      </c>
    </row>
    <row r="3885" customFormat="false" ht="14.1" hidden="false" customHeight="false" outlineLevel="0" collapsed="false">
      <c r="H3885" s="8" t="n">
        <f aca="false">IF(ISBLANK(D3885),,LEFT(D3885,LEN(D3885)-6)*1)</f>
        <v>0</v>
      </c>
      <c r="I3885" s="9" t="str">
        <f aca="false">IF(ISBLANK(A3885),"",-B3885*C3885)</f>
        <v/>
      </c>
      <c r="J3885" s="9" t="str">
        <f aca="false">IF(ISBLANK(A3885),"",-SUM(I$3:I3885))</f>
        <v/>
      </c>
      <c r="K3885" s="9" t="str">
        <f aca="false">IF(ISBLANK(A3885),"",SUMPRODUCT(O3885:R3885,T3885:W3885)-J3885)</f>
        <v/>
      </c>
      <c r="L3885" s="5" t="str">
        <f aca="false">IF(ISBLANK(A3885),"",K3885/$M$1)</f>
        <v/>
      </c>
      <c r="M3885" s="5" t="str">
        <f aca="false">IF(ISBLANK(A3885),"",K3885/($M$1+SUM(K$3:K3884)))</f>
        <v/>
      </c>
      <c r="N3885" s="0" t="str">
        <f aca="false">IF(ISBLANK(A3885),"",IF(H3886=0,NETWORKDAYS($H$3,H3885,holiday!$B$2:$B$10),IF(DAY(H3885)&lt;DAY(H3886),NETWORKDAYS($H$3,H3885,holiday!$B$2:$B$10),0)))</f>
        <v/>
      </c>
      <c r="O3885" s="0" t="str">
        <f aca="false">IF(ISBLANK(A3885),"",SUMIF($A$3:$A3885,O$2,$B$3:$B3885))</f>
        <v/>
      </c>
      <c r="P3885" s="0" t="str">
        <f aca="false">IF(ISBLANK(A3885),"",SUMIF($A$3:$A3885,P$2,$B$3:$B3885))</f>
        <v/>
      </c>
      <c r="Q3885" s="0" t="str">
        <f aca="false">IF(ISBLANK(A3885),"",SUMIF($A$3:$A3885,Q$2,$B$3:$B3885))</f>
        <v/>
      </c>
      <c r="R3885" s="0" t="str">
        <f aca="false">IF(ISBLANK(A3885),"",SUMIF($A$3:$A3885,R$2,$B$3:$B3885))</f>
        <v/>
      </c>
      <c r="T3885" s="9" t="str">
        <f aca="false">IF(ISBLANK(A3885),"",IF($A3885=T$2,$C3885,T3884))</f>
        <v/>
      </c>
      <c r="U3885" s="9" t="str">
        <f aca="false">IF(ISBLANK(A3885),"",IF($A3885=U$2,$C3885,U3884))</f>
        <v/>
      </c>
      <c r="V3885" s="9" t="str">
        <f aca="false">IF(ISBLANK(A3885),"",IF($A3885=V$2,$C3885,V3884))</f>
        <v/>
      </c>
      <c r="W3885" s="9" t="str">
        <f aca="false">IF(ISBLANK(A3885),"",IF($A3885=W$2,$C3885,W3884))</f>
        <v/>
      </c>
    </row>
    <row r="3886" customFormat="false" ht="14.1" hidden="false" customHeight="false" outlineLevel="0" collapsed="false">
      <c r="H3886" s="8" t="n">
        <f aca="false">IF(ISBLANK(D3886),,LEFT(D3886,LEN(D3886)-6)*1)</f>
        <v>0</v>
      </c>
      <c r="I3886" s="9" t="str">
        <f aca="false">IF(ISBLANK(A3886),"",-B3886*C3886)</f>
        <v/>
      </c>
      <c r="J3886" s="9" t="str">
        <f aca="false">IF(ISBLANK(A3886),"",-SUM(I$3:I3886))</f>
        <v/>
      </c>
      <c r="K3886" s="9" t="str">
        <f aca="false">IF(ISBLANK(A3886),"",SUMPRODUCT(O3886:R3886,T3886:W3886)-J3886)</f>
        <v/>
      </c>
      <c r="L3886" s="5" t="str">
        <f aca="false">IF(ISBLANK(A3886),"",K3886/$M$1)</f>
        <v/>
      </c>
      <c r="M3886" s="5" t="str">
        <f aca="false">IF(ISBLANK(A3886),"",K3886/($M$1+SUM(K$3:K3885)))</f>
        <v/>
      </c>
      <c r="N3886" s="0" t="str">
        <f aca="false">IF(ISBLANK(A3886),"",IF(H3887=0,NETWORKDAYS($H$3,H3886,holiday!$B$2:$B$10),IF(DAY(H3886)&lt;DAY(H3887),NETWORKDAYS($H$3,H3886,holiday!$B$2:$B$10),0)))</f>
        <v/>
      </c>
      <c r="O3886" s="0" t="str">
        <f aca="false">IF(ISBLANK(A3886),"",SUMIF($A$3:$A3886,O$2,$B$3:$B3886))</f>
        <v/>
      </c>
      <c r="P3886" s="0" t="str">
        <f aca="false">IF(ISBLANK(A3886),"",SUMIF($A$3:$A3886,P$2,$B$3:$B3886))</f>
        <v/>
      </c>
      <c r="Q3886" s="0" t="str">
        <f aca="false">IF(ISBLANK(A3886),"",SUMIF($A$3:$A3886,Q$2,$B$3:$B3886))</f>
        <v/>
      </c>
      <c r="R3886" s="0" t="str">
        <f aca="false">IF(ISBLANK(A3886),"",SUMIF($A$3:$A3886,R$2,$B$3:$B3886))</f>
        <v/>
      </c>
      <c r="T3886" s="9" t="str">
        <f aca="false">IF(ISBLANK(A3886),"",IF($A3886=T$2,$C3886,T3885))</f>
        <v/>
      </c>
      <c r="U3886" s="9" t="str">
        <f aca="false">IF(ISBLANK(A3886),"",IF($A3886=U$2,$C3886,U3885))</f>
        <v/>
      </c>
      <c r="V3886" s="9" t="str">
        <f aca="false">IF(ISBLANK(A3886),"",IF($A3886=V$2,$C3886,V3885))</f>
        <v/>
      </c>
      <c r="W3886" s="9" t="str">
        <f aca="false">IF(ISBLANK(A3886),"",IF($A3886=W$2,$C3886,W3885))</f>
        <v/>
      </c>
    </row>
    <row r="3887" customFormat="false" ht="14.1" hidden="false" customHeight="false" outlineLevel="0" collapsed="false">
      <c r="H3887" s="8" t="n">
        <f aca="false">IF(ISBLANK(D3887),,LEFT(D3887,LEN(D3887)-6)*1)</f>
        <v>0</v>
      </c>
      <c r="I3887" s="9" t="str">
        <f aca="false">IF(ISBLANK(A3887),"",-B3887*C3887)</f>
        <v/>
      </c>
      <c r="J3887" s="9" t="str">
        <f aca="false">IF(ISBLANK(A3887),"",-SUM(I$3:I3887))</f>
        <v/>
      </c>
      <c r="K3887" s="9" t="str">
        <f aca="false">IF(ISBLANK(A3887),"",SUMPRODUCT(O3887:R3887,T3887:W3887)-J3887)</f>
        <v/>
      </c>
      <c r="L3887" s="5" t="str">
        <f aca="false">IF(ISBLANK(A3887),"",K3887/$M$1)</f>
        <v/>
      </c>
      <c r="M3887" s="5" t="str">
        <f aca="false">IF(ISBLANK(A3887),"",K3887/($M$1+SUM(K$3:K3886)))</f>
        <v/>
      </c>
      <c r="N3887" s="0" t="str">
        <f aca="false">IF(ISBLANK(A3887),"",IF(H3888=0,NETWORKDAYS($H$3,H3887,holiday!$B$2:$B$10),IF(DAY(H3887)&lt;DAY(H3888),NETWORKDAYS($H$3,H3887,holiday!$B$2:$B$10),0)))</f>
        <v/>
      </c>
      <c r="O3887" s="0" t="str">
        <f aca="false">IF(ISBLANK(A3887),"",SUMIF($A$3:$A3887,O$2,$B$3:$B3887))</f>
        <v/>
      </c>
      <c r="P3887" s="0" t="str">
        <f aca="false">IF(ISBLANK(A3887),"",SUMIF($A$3:$A3887,P$2,$B$3:$B3887))</f>
        <v/>
      </c>
      <c r="Q3887" s="0" t="str">
        <f aca="false">IF(ISBLANK(A3887),"",SUMIF($A$3:$A3887,Q$2,$B$3:$B3887))</f>
        <v/>
      </c>
      <c r="R3887" s="0" t="str">
        <f aca="false">IF(ISBLANK(A3887),"",SUMIF($A$3:$A3887,R$2,$B$3:$B3887))</f>
        <v/>
      </c>
      <c r="T3887" s="9" t="str">
        <f aca="false">IF(ISBLANK(A3887),"",IF($A3887=T$2,$C3887,T3886))</f>
        <v/>
      </c>
      <c r="U3887" s="9" t="str">
        <f aca="false">IF(ISBLANK(A3887),"",IF($A3887=U$2,$C3887,U3886))</f>
        <v/>
      </c>
      <c r="V3887" s="9" t="str">
        <f aca="false">IF(ISBLANK(A3887),"",IF($A3887=V$2,$C3887,V3886))</f>
        <v/>
      </c>
      <c r="W3887" s="9" t="str">
        <f aca="false">IF(ISBLANK(A3887),"",IF($A3887=W$2,$C3887,W3886))</f>
        <v/>
      </c>
    </row>
    <row r="3888" customFormat="false" ht="14.1" hidden="false" customHeight="false" outlineLevel="0" collapsed="false">
      <c r="H3888" s="8" t="n">
        <f aca="false">IF(ISBLANK(D3888),,LEFT(D3888,LEN(D3888)-6)*1)</f>
        <v>0</v>
      </c>
      <c r="I3888" s="9" t="str">
        <f aca="false">IF(ISBLANK(A3888),"",-B3888*C3888)</f>
        <v/>
      </c>
      <c r="J3888" s="9" t="str">
        <f aca="false">IF(ISBLANK(A3888),"",-SUM(I$3:I3888))</f>
        <v/>
      </c>
      <c r="K3888" s="9" t="str">
        <f aca="false">IF(ISBLANK(A3888),"",SUMPRODUCT(O3888:R3888,T3888:W3888)-J3888)</f>
        <v/>
      </c>
      <c r="L3888" s="5" t="str">
        <f aca="false">IF(ISBLANK(A3888),"",K3888/$M$1)</f>
        <v/>
      </c>
      <c r="M3888" s="5" t="str">
        <f aca="false">IF(ISBLANK(A3888),"",K3888/($M$1+SUM(K$3:K3887)))</f>
        <v/>
      </c>
      <c r="N3888" s="0" t="str">
        <f aca="false">IF(ISBLANK(A3888),"",IF(H3889=0,NETWORKDAYS($H$3,H3888,holiday!$B$2:$B$10),IF(DAY(H3888)&lt;DAY(H3889),NETWORKDAYS($H$3,H3888,holiday!$B$2:$B$10),0)))</f>
        <v/>
      </c>
      <c r="O3888" s="0" t="str">
        <f aca="false">IF(ISBLANK(A3888),"",SUMIF($A$3:$A3888,O$2,$B$3:$B3888))</f>
        <v/>
      </c>
      <c r="P3888" s="0" t="str">
        <f aca="false">IF(ISBLANK(A3888),"",SUMIF($A$3:$A3888,P$2,$B$3:$B3888))</f>
        <v/>
      </c>
      <c r="Q3888" s="0" t="str">
        <f aca="false">IF(ISBLANK(A3888),"",SUMIF($A$3:$A3888,Q$2,$B$3:$B3888))</f>
        <v/>
      </c>
      <c r="R3888" s="0" t="str">
        <f aca="false">IF(ISBLANK(A3888),"",SUMIF($A$3:$A3888,R$2,$B$3:$B3888))</f>
        <v/>
      </c>
      <c r="T3888" s="9" t="str">
        <f aca="false">IF(ISBLANK(A3888),"",IF($A3888=T$2,$C3888,T3887))</f>
        <v/>
      </c>
      <c r="U3888" s="9" t="str">
        <f aca="false">IF(ISBLANK(A3888),"",IF($A3888=U$2,$C3888,U3887))</f>
        <v/>
      </c>
      <c r="V3888" s="9" t="str">
        <f aca="false">IF(ISBLANK(A3888),"",IF($A3888=V$2,$C3888,V3887))</f>
        <v/>
      </c>
      <c r="W3888" s="9" t="str">
        <f aca="false">IF(ISBLANK(A3888),"",IF($A3888=W$2,$C3888,W3887))</f>
        <v/>
      </c>
    </row>
    <row r="3889" customFormat="false" ht="14.1" hidden="false" customHeight="false" outlineLevel="0" collapsed="false">
      <c r="H3889" s="8" t="n">
        <f aca="false">IF(ISBLANK(D3889),,LEFT(D3889,LEN(D3889)-6)*1)</f>
        <v>0</v>
      </c>
      <c r="I3889" s="9" t="str">
        <f aca="false">IF(ISBLANK(A3889),"",-B3889*C3889)</f>
        <v/>
      </c>
      <c r="J3889" s="9" t="str">
        <f aca="false">IF(ISBLANK(A3889),"",-SUM(I$3:I3889))</f>
        <v/>
      </c>
      <c r="K3889" s="9" t="str">
        <f aca="false">IF(ISBLANK(A3889),"",SUMPRODUCT(O3889:R3889,T3889:W3889)-J3889)</f>
        <v/>
      </c>
      <c r="L3889" s="5" t="str">
        <f aca="false">IF(ISBLANK(A3889),"",K3889/$M$1)</f>
        <v/>
      </c>
      <c r="M3889" s="5" t="str">
        <f aca="false">IF(ISBLANK(A3889),"",K3889/($M$1+SUM(K$3:K3888)))</f>
        <v/>
      </c>
      <c r="N3889" s="0" t="str">
        <f aca="false">IF(ISBLANK(A3889),"",IF(H3890=0,NETWORKDAYS($H$3,H3889,holiday!$B$2:$B$10),IF(DAY(H3889)&lt;DAY(H3890),NETWORKDAYS($H$3,H3889,holiday!$B$2:$B$10),0)))</f>
        <v/>
      </c>
      <c r="O3889" s="0" t="str">
        <f aca="false">IF(ISBLANK(A3889),"",SUMIF($A$3:$A3889,O$2,$B$3:$B3889))</f>
        <v/>
      </c>
      <c r="P3889" s="0" t="str">
        <f aca="false">IF(ISBLANK(A3889),"",SUMIF($A$3:$A3889,P$2,$B$3:$B3889))</f>
        <v/>
      </c>
      <c r="Q3889" s="0" t="str">
        <f aca="false">IF(ISBLANK(A3889),"",SUMIF($A$3:$A3889,Q$2,$B$3:$B3889))</f>
        <v/>
      </c>
      <c r="R3889" s="0" t="str">
        <f aca="false">IF(ISBLANK(A3889),"",SUMIF($A$3:$A3889,R$2,$B$3:$B3889))</f>
        <v/>
      </c>
      <c r="T3889" s="9" t="str">
        <f aca="false">IF(ISBLANK(A3889),"",IF($A3889=T$2,$C3889,T3888))</f>
        <v/>
      </c>
      <c r="U3889" s="9" t="str">
        <f aca="false">IF(ISBLANK(A3889),"",IF($A3889=U$2,$C3889,U3888))</f>
        <v/>
      </c>
      <c r="V3889" s="9" t="str">
        <f aca="false">IF(ISBLANK(A3889),"",IF($A3889=V$2,$C3889,V3888))</f>
        <v/>
      </c>
      <c r="W3889" s="9" t="str">
        <f aca="false">IF(ISBLANK(A3889),"",IF($A3889=W$2,$C3889,W3888))</f>
        <v/>
      </c>
    </row>
    <row r="3890" customFormat="false" ht="14.1" hidden="false" customHeight="false" outlineLevel="0" collapsed="false">
      <c r="H3890" s="8" t="n">
        <f aca="false">IF(ISBLANK(D3890),,LEFT(D3890,LEN(D3890)-6)*1)</f>
        <v>0</v>
      </c>
      <c r="I3890" s="9" t="str">
        <f aca="false">IF(ISBLANK(A3890),"",-B3890*C3890)</f>
        <v/>
      </c>
      <c r="J3890" s="9" t="str">
        <f aca="false">IF(ISBLANK(A3890),"",-SUM(I$3:I3890))</f>
        <v/>
      </c>
      <c r="K3890" s="9" t="str">
        <f aca="false">IF(ISBLANK(A3890),"",SUMPRODUCT(O3890:R3890,T3890:W3890)-J3890)</f>
        <v/>
      </c>
      <c r="L3890" s="5" t="str">
        <f aca="false">IF(ISBLANK(A3890),"",K3890/$M$1)</f>
        <v/>
      </c>
      <c r="M3890" s="5" t="str">
        <f aca="false">IF(ISBLANK(A3890),"",K3890/($M$1+SUM(K$3:K3889)))</f>
        <v/>
      </c>
      <c r="N3890" s="0" t="str">
        <f aca="false">IF(ISBLANK(A3890),"",IF(H3891=0,NETWORKDAYS($H$3,H3890,holiday!$B$2:$B$10),IF(DAY(H3890)&lt;DAY(H3891),NETWORKDAYS($H$3,H3890,holiday!$B$2:$B$10),0)))</f>
        <v/>
      </c>
      <c r="O3890" s="0" t="str">
        <f aca="false">IF(ISBLANK(A3890),"",SUMIF($A$3:$A3890,O$2,$B$3:$B3890))</f>
        <v/>
      </c>
      <c r="P3890" s="0" t="str">
        <f aca="false">IF(ISBLANK(A3890),"",SUMIF($A$3:$A3890,P$2,$B$3:$B3890))</f>
        <v/>
      </c>
      <c r="Q3890" s="0" t="str">
        <f aca="false">IF(ISBLANK(A3890),"",SUMIF($A$3:$A3890,Q$2,$B$3:$B3890))</f>
        <v/>
      </c>
      <c r="R3890" s="0" t="str">
        <f aca="false">IF(ISBLANK(A3890),"",SUMIF($A$3:$A3890,R$2,$B$3:$B3890))</f>
        <v/>
      </c>
      <c r="T3890" s="9" t="str">
        <f aca="false">IF(ISBLANK(A3890),"",IF($A3890=T$2,$C3890,T3889))</f>
        <v/>
      </c>
      <c r="U3890" s="9" t="str">
        <f aca="false">IF(ISBLANK(A3890),"",IF($A3890=U$2,$C3890,U3889))</f>
        <v/>
      </c>
      <c r="V3890" s="9" t="str">
        <f aca="false">IF(ISBLANK(A3890),"",IF($A3890=V$2,$C3890,V3889))</f>
        <v/>
      </c>
      <c r="W3890" s="9" t="str">
        <f aca="false">IF(ISBLANK(A3890),"",IF($A3890=W$2,$C3890,W3889))</f>
        <v/>
      </c>
    </row>
    <row r="3891" customFormat="false" ht="14.1" hidden="false" customHeight="false" outlineLevel="0" collapsed="false">
      <c r="H3891" s="8" t="n">
        <f aca="false">IF(ISBLANK(D3891),,LEFT(D3891,LEN(D3891)-6)*1)</f>
        <v>0</v>
      </c>
      <c r="I3891" s="9" t="str">
        <f aca="false">IF(ISBLANK(A3891),"",-B3891*C3891)</f>
        <v/>
      </c>
      <c r="J3891" s="9" t="str">
        <f aca="false">IF(ISBLANK(A3891),"",-SUM(I$3:I3891))</f>
        <v/>
      </c>
      <c r="K3891" s="9" t="str">
        <f aca="false">IF(ISBLANK(A3891),"",SUMPRODUCT(O3891:R3891,T3891:W3891)-J3891)</f>
        <v/>
      </c>
      <c r="L3891" s="5" t="str">
        <f aca="false">IF(ISBLANK(A3891),"",K3891/$M$1)</f>
        <v/>
      </c>
      <c r="M3891" s="5" t="str">
        <f aca="false">IF(ISBLANK(A3891),"",K3891/($M$1+SUM(K$3:K3890)))</f>
        <v/>
      </c>
      <c r="N3891" s="0" t="str">
        <f aca="false">IF(ISBLANK(A3891),"",IF(H3892=0,NETWORKDAYS($H$3,H3891,holiday!$B$2:$B$10),IF(DAY(H3891)&lt;DAY(H3892),NETWORKDAYS($H$3,H3891,holiday!$B$2:$B$10),0)))</f>
        <v/>
      </c>
      <c r="O3891" s="0" t="str">
        <f aca="false">IF(ISBLANK(A3891),"",SUMIF($A$3:$A3891,O$2,$B$3:$B3891))</f>
        <v/>
      </c>
      <c r="P3891" s="0" t="str">
        <f aca="false">IF(ISBLANK(A3891),"",SUMIF($A$3:$A3891,P$2,$B$3:$B3891))</f>
        <v/>
      </c>
      <c r="Q3891" s="0" t="str">
        <f aca="false">IF(ISBLANK(A3891),"",SUMIF($A$3:$A3891,Q$2,$B$3:$B3891))</f>
        <v/>
      </c>
      <c r="R3891" s="0" t="str">
        <f aca="false">IF(ISBLANK(A3891),"",SUMIF($A$3:$A3891,R$2,$B$3:$B3891))</f>
        <v/>
      </c>
      <c r="T3891" s="9" t="str">
        <f aca="false">IF(ISBLANK(A3891),"",IF($A3891=T$2,$C3891,T3890))</f>
        <v/>
      </c>
      <c r="U3891" s="9" t="str">
        <f aca="false">IF(ISBLANK(A3891),"",IF($A3891=U$2,$C3891,U3890))</f>
        <v/>
      </c>
      <c r="V3891" s="9" t="str">
        <f aca="false">IF(ISBLANK(A3891),"",IF($A3891=V$2,$C3891,V3890))</f>
        <v/>
      </c>
      <c r="W3891" s="9" t="str">
        <f aca="false">IF(ISBLANK(A3891),"",IF($A3891=W$2,$C3891,W3890))</f>
        <v/>
      </c>
    </row>
    <row r="3892" customFormat="false" ht="14.1" hidden="false" customHeight="false" outlineLevel="0" collapsed="false">
      <c r="H3892" s="8" t="n">
        <f aca="false">IF(ISBLANK(D3892),,LEFT(D3892,LEN(D3892)-6)*1)</f>
        <v>0</v>
      </c>
      <c r="I3892" s="9" t="str">
        <f aca="false">IF(ISBLANK(A3892),"",-B3892*C3892)</f>
        <v/>
      </c>
      <c r="J3892" s="9" t="str">
        <f aca="false">IF(ISBLANK(A3892),"",-SUM(I$3:I3892))</f>
        <v/>
      </c>
      <c r="K3892" s="9" t="str">
        <f aca="false">IF(ISBLANK(A3892),"",SUMPRODUCT(O3892:R3892,T3892:W3892)-J3892)</f>
        <v/>
      </c>
      <c r="L3892" s="5" t="str">
        <f aca="false">IF(ISBLANK(A3892),"",K3892/$M$1)</f>
        <v/>
      </c>
      <c r="M3892" s="5" t="str">
        <f aca="false">IF(ISBLANK(A3892),"",K3892/($M$1+SUM(K$3:K3891)))</f>
        <v/>
      </c>
      <c r="N3892" s="0" t="str">
        <f aca="false">IF(ISBLANK(A3892),"",IF(H3893=0,NETWORKDAYS($H$3,H3892,holiday!$B$2:$B$10),IF(DAY(H3892)&lt;DAY(H3893),NETWORKDAYS($H$3,H3892,holiday!$B$2:$B$10),0)))</f>
        <v/>
      </c>
      <c r="O3892" s="0" t="str">
        <f aca="false">IF(ISBLANK(A3892),"",SUMIF($A$3:$A3892,O$2,$B$3:$B3892))</f>
        <v/>
      </c>
      <c r="P3892" s="0" t="str">
        <f aca="false">IF(ISBLANK(A3892),"",SUMIF($A$3:$A3892,P$2,$B$3:$B3892))</f>
        <v/>
      </c>
      <c r="Q3892" s="0" t="str">
        <f aca="false">IF(ISBLANK(A3892),"",SUMIF($A$3:$A3892,Q$2,$B$3:$B3892))</f>
        <v/>
      </c>
      <c r="R3892" s="0" t="str">
        <f aca="false">IF(ISBLANK(A3892),"",SUMIF($A$3:$A3892,R$2,$B$3:$B3892))</f>
        <v/>
      </c>
      <c r="T3892" s="9" t="str">
        <f aca="false">IF(ISBLANK(A3892),"",IF($A3892=T$2,$C3892,T3891))</f>
        <v/>
      </c>
      <c r="U3892" s="9" t="str">
        <f aca="false">IF(ISBLANK(A3892),"",IF($A3892=U$2,$C3892,U3891))</f>
        <v/>
      </c>
      <c r="V3892" s="9" t="str">
        <f aca="false">IF(ISBLANK(A3892),"",IF($A3892=V$2,$C3892,V3891))</f>
        <v/>
      </c>
      <c r="W3892" s="9" t="str">
        <f aca="false">IF(ISBLANK(A3892),"",IF($A3892=W$2,$C3892,W3891))</f>
        <v/>
      </c>
    </row>
    <row r="3893" customFormat="false" ht="14.1" hidden="false" customHeight="false" outlineLevel="0" collapsed="false">
      <c r="H3893" s="8" t="n">
        <f aca="false">IF(ISBLANK(D3893),,LEFT(D3893,LEN(D3893)-6)*1)</f>
        <v>0</v>
      </c>
      <c r="I3893" s="9" t="str">
        <f aca="false">IF(ISBLANK(A3893),"",-B3893*C3893)</f>
        <v/>
      </c>
      <c r="J3893" s="9" t="str">
        <f aca="false">IF(ISBLANK(A3893),"",-SUM(I$3:I3893))</f>
        <v/>
      </c>
      <c r="K3893" s="9" t="str">
        <f aca="false">IF(ISBLANK(A3893),"",SUMPRODUCT(O3893:R3893,T3893:W3893)-J3893)</f>
        <v/>
      </c>
      <c r="L3893" s="5" t="str">
        <f aca="false">IF(ISBLANK(A3893),"",K3893/$M$1)</f>
        <v/>
      </c>
      <c r="M3893" s="5" t="str">
        <f aca="false">IF(ISBLANK(A3893),"",K3893/($M$1+SUM(K$3:K3892)))</f>
        <v/>
      </c>
      <c r="N3893" s="0" t="str">
        <f aca="false">IF(ISBLANK(A3893),"",IF(H3894=0,NETWORKDAYS($H$3,H3893,holiday!$B$2:$B$10),IF(DAY(H3893)&lt;DAY(H3894),NETWORKDAYS($H$3,H3893,holiday!$B$2:$B$10),0)))</f>
        <v/>
      </c>
      <c r="O3893" s="0" t="str">
        <f aca="false">IF(ISBLANK(A3893),"",SUMIF($A$3:$A3893,O$2,$B$3:$B3893))</f>
        <v/>
      </c>
      <c r="P3893" s="0" t="str">
        <f aca="false">IF(ISBLANK(A3893),"",SUMIF($A$3:$A3893,P$2,$B$3:$B3893))</f>
        <v/>
      </c>
      <c r="Q3893" s="0" t="str">
        <f aca="false">IF(ISBLANK(A3893),"",SUMIF($A$3:$A3893,Q$2,$B$3:$B3893))</f>
        <v/>
      </c>
      <c r="R3893" s="0" t="str">
        <f aca="false">IF(ISBLANK(A3893),"",SUMIF($A$3:$A3893,R$2,$B$3:$B3893))</f>
        <v/>
      </c>
      <c r="T3893" s="9" t="str">
        <f aca="false">IF(ISBLANK(A3893),"",IF($A3893=T$2,$C3893,T3892))</f>
        <v/>
      </c>
      <c r="U3893" s="9" t="str">
        <f aca="false">IF(ISBLANK(A3893),"",IF($A3893=U$2,$C3893,U3892))</f>
        <v/>
      </c>
      <c r="V3893" s="9" t="str">
        <f aca="false">IF(ISBLANK(A3893),"",IF($A3893=V$2,$C3893,V3892))</f>
        <v/>
      </c>
      <c r="W3893" s="9" t="str">
        <f aca="false">IF(ISBLANK(A3893),"",IF($A3893=W$2,$C3893,W3892))</f>
        <v/>
      </c>
    </row>
    <row r="3894" customFormat="false" ht="14.1" hidden="false" customHeight="false" outlineLevel="0" collapsed="false">
      <c r="H3894" s="8" t="n">
        <f aca="false">IF(ISBLANK(D3894),,LEFT(D3894,LEN(D3894)-6)*1)</f>
        <v>0</v>
      </c>
      <c r="I3894" s="9" t="str">
        <f aca="false">IF(ISBLANK(A3894),"",-B3894*C3894)</f>
        <v/>
      </c>
      <c r="J3894" s="9" t="str">
        <f aca="false">IF(ISBLANK(A3894),"",-SUM(I$3:I3894))</f>
        <v/>
      </c>
      <c r="K3894" s="9" t="str">
        <f aca="false">IF(ISBLANK(A3894),"",SUMPRODUCT(O3894:R3894,T3894:W3894)-J3894)</f>
        <v/>
      </c>
      <c r="L3894" s="5" t="str">
        <f aca="false">IF(ISBLANK(A3894),"",K3894/$M$1)</f>
        <v/>
      </c>
      <c r="M3894" s="5" t="str">
        <f aca="false">IF(ISBLANK(A3894),"",K3894/($M$1+SUM(K$3:K3893)))</f>
        <v/>
      </c>
      <c r="N3894" s="0" t="str">
        <f aca="false">IF(ISBLANK(A3894),"",IF(H3895=0,NETWORKDAYS($H$3,H3894,holiday!$B$2:$B$10),IF(DAY(H3894)&lt;DAY(H3895),NETWORKDAYS($H$3,H3894,holiday!$B$2:$B$10),0)))</f>
        <v/>
      </c>
      <c r="O3894" s="0" t="str">
        <f aca="false">IF(ISBLANK(A3894),"",SUMIF($A$3:$A3894,O$2,$B$3:$B3894))</f>
        <v/>
      </c>
      <c r="P3894" s="0" t="str">
        <f aca="false">IF(ISBLANK(A3894),"",SUMIF($A$3:$A3894,P$2,$B$3:$B3894))</f>
        <v/>
      </c>
      <c r="Q3894" s="0" t="str">
        <f aca="false">IF(ISBLANK(A3894),"",SUMIF($A$3:$A3894,Q$2,$B$3:$B3894))</f>
        <v/>
      </c>
      <c r="R3894" s="0" t="str">
        <f aca="false">IF(ISBLANK(A3894),"",SUMIF($A$3:$A3894,R$2,$B$3:$B3894))</f>
        <v/>
      </c>
      <c r="T3894" s="9" t="str">
        <f aca="false">IF(ISBLANK(A3894),"",IF($A3894=T$2,$C3894,T3893))</f>
        <v/>
      </c>
      <c r="U3894" s="9" t="str">
        <f aca="false">IF(ISBLANK(A3894),"",IF($A3894=U$2,$C3894,U3893))</f>
        <v/>
      </c>
      <c r="V3894" s="9" t="str">
        <f aca="false">IF(ISBLANK(A3894),"",IF($A3894=V$2,$C3894,V3893))</f>
        <v/>
      </c>
      <c r="W3894" s="9" t="str">
        <f aca="false">IF(ISBLANK(A3894),"",IF($A3894=W$2,$C3894,W3893))</f>
        <v/>
      </c>
    </row>
    <row r="3895" customFormat="false" ht="14.1" hidden="false" customHeight="false" outlineLevel="0" collapsed="false">
      <c r="H3895" s="8" t="n">
        <f aca="false">IF(ISBLANK(D3895),,LEFT(D3895,LEN(D3895)-6)*1)</f>
        <v>0</v>
      </c>
      <c r="I3895" s="9" t="str">
        <f aca="false">IF(ISBLANK(A3895),"",-B3895*C3895)</f>
        <v/>
      </c>
      <c r="J3895" s="9" t="str">
        <f aca="false">IF(ISBLANK(A3895),"",-SUM(I$3:I3895))</f>
        <v/>
      </c>
      <c r="K3895" s="9" t="str">
        <f aca="false">IF(ISBLANK(A3895),"",SUMPRODUCT(O3895:R3895,T3895:W3895)-J3895)</f>
        <v/>
      </c>
      <c r="L3895" s="5" t="str">
        <f aca="false">IF(ISBLANK(A3895),"",K3895/$M$1)</f>
        <v/>
      </c>
      <c r="M3895" s="5" t="str">
        <f aca="false">IF(ISBLANK(A3895),"",K3895/($M$1+SUM(K$3:K3894)))</f>
        <v/>
      </c>
      <c r="N3895" s="0" t="str">
        <f aca="false">IF(ISBLANK(A3895),"",IF(H3896=0,NETWORKDAYS($H$3,H3895,holiday!$B$2:$B$10),IF(DAY(H3895)&lt;DAY(H3896),NETWORKDAYS($H$3,H3895,holiday!$B$2:$B$10),0)))</f>
        <v/>
      </c>
      <c r="O3895" s="0" t="str">
        <f aca="false">IF(ISBLANK(A3895),"",SUMIF($A$3:$A3895,O$2,$B$3:$B3895))</f>
        <v/>
      </c>
      <c r="P3895" s="0" t="str">
        <f aca="false">IF(ISBLANK(A3895),"",SUMIF($A$3:$A3895,P$2,$B$3:$B3895))</f>
        <v/>
      </c>
      <c r="Q3895" s="0" t="str">
        <f aca="false">IF(ISBLANK(A3895),"",SUMIF($A$3:$A3895,Q$2,$B$3:$B3895))</f>
        <v/>
      </c>
      <c r="R3895" s="0" t="str">
        <f aca="false">IF(ISBLANK(A3895),"",SUMIF($A$3:$A3895,R$2,$B$3:$B3895))</f>
        <v/>
      </c>
      <c r="T3895" s="9" t="str">
        <f aca="false">IF(ISBLANK(A3895),"",IF($A3895=T$2,$C3895,T3894))</f>
        <v/>
      </c>
      <c r="U3895" s="9" t="str">
        <f aca="false">IF(ISBLANK(A3895),"",IF($A3895=U$2,$C3895,U3894))</f>
        <v/>
      </c>
      <c r="V3895" s="9" t="str">
        <f aca="false">IF(ISBLANK(A3895),"",IF($A3895=V$2,$C3895,V3894))</f>
        <v/>
      </c>
      <c r="W3895" s="9" t="str">
        <f aca="false">IF(ISBLANK(A3895),"",IF($A3895=W$2,$C3895,W3894))</f>
        <v/>
      </c>
    </row>
    <row r="3896" customFormat="false" ht="14.1" hidden="false" customHeight="false" outlineLevel="0" collapsed="false">
      <c r="H3896" s="8" t="n">
        <f aca="false">IF(ISBLANK(D3896),,LEFT(D3896,LEN(D3896)-6)*1)</f>
        <v>0</v>
      </c>
      <c r="I3896" s="9" t="str">
        <f aca="false">IF(ISBLANK(A3896),"",-B3896*C3896)</f>
        <v/>
      </c>
      <c r="J3896" s="9" t="str">
        <f aca="false">IF(ISBLANK(A3896),"",-SUM(I$3:I3896))</f>
        <v/>
      </c>
      <c r="K3896" s="9" t="str">
        <f aca="false">IF(ISBLANK(A3896),"",SUMPRODUCT(O3896:R3896,T3896:W3896)-J3896)</f>
        <v/>
      </c>
      <c r="L3896" s="5" t="str">
        <f aca="false">IF(ISBLANK(A3896),"",K3896/$M$1)</f>
        <v/>
      </c>
      <c r="M3896" s="5" t="str">
        <f aca="false">IF(ISBLANK(A3896),"",K3896/($M$1+SUM(K$3:K3895)))</f>
        <v/>
      </c>
      <c r="N3896" s="0" t="str">
        <f aca="false">IF(ISBLANK(A3896),"",IF(H3897=0,NETWORKDAYS($H$3,H3896,holiday!$B$2:$B$10),IF(DAY(H3896)&lt;DAY(H3897),NETWORKDAYS($H$3,H3896,holiday!$B$2:$B$10),0)))</f>
        <v/>
      </c>
      <c r="O3896" s="0" t="str">
        <f aca="false">IF(ISBLANK(A3896),"",SUMIF($A$3:$A3896,O$2,$B$3:$B3896))</f>
        <v/>
      </c>
      <c r="P3896" s="0" t="str">
        <f aca="false">IF(ISBLANK(A3896),"",SUMIF($A$3:$A3896,P$2,$B$3:$B3896))</f>
        <v/>
      </c>
      <c r="Q3896" s="0" t="str">
        <f aca="false">IF(ISBLANK(A3896),"",SUMIF($A$3:$A3896,Q$2,$B$3:$B3896))</f>
        <v/>
      </c>
      <c r="R3896" s="0" t="str">
        <f aca="false">IF(ISBLANK(A3896),"",SUMIF($A$3:$A3896,R$2,$B$3:$B3896))</f>
        <v/>
      </c>
      <c r="T3896" s="9" t="str">
        <f aca="false">IF(ISBLANK(A3896),"",IF($A3896=T$2,$C3896,T3895))</f>
        <v/>
      </c>
      <c r="U3896" s="9" t="str">
        <f aca="false">IF(ISBLANK(A3896),"",IF($A3896=U$2,$C3896,U3895))</f>
        <v/>
      </c>
      <c r="V3896" s="9" t="str">
        <f aca="false">IF(ISBLANK(A3896),"",IF($A3896=V$2,$C3896,V3895))</f>
        <v/>
      </c>
      <c r="W3896" s="9" t="str">
        <f aca="false">IF(ISBLANK(A3896),"",IF($A3896=W$2,$C3896,W3895))</f>
        <v/>
      </c>
    </row>
    <row r="3897" customFormat="false" ht="14.1" hidden="false" customHeight="false" outlineLevel="0" collapsed="false">
      <c r="H3897" s="8" t="n">
        <f aca="false">IF(ISBLANK(D3897),,LEFT(D3897,LEN(D3897)-6)*1)</f>
        <v>0</v>
      </c>
      <c r="I3897" s="9" t="str">
        <f aca="false">IF(ISBLANK(A3897),"",-B3897*C3897)</f>
        <v/>
      </c>
      <c r="J3897" s="9" t="str">
        <f aca="false">IF(ISBLANK(A3897),"",-SUM(I$3:I3897))</f>
        <v/>
      </c>
      <c r="K3897" s="9" t="str">
        <f aca="false">IF(ISBLANK(A3897),"",SUMPRODUCT(O3897:R3897,T3897:W3897)-J3897)</f>
        <v/>
      </c>
      <c r="L3897" s="5" t="str">
        <f aca="false">IF(ISBLANK(A3897),"",K3897/$M$1)</f>
        <v/>
      </c>
      <c r="M3897" s="5" t="str">
        <f aca="false">IF(ISBLANK(A3897),"",K3897/($M$1+SUM(K$3:K3896)))</f>
        <v/>
      </c>
      <c r="N3897" s="0" t="str">
        <f aca="false">IF(ISBLANK(A3897),"",IF(H3898=0,NETWORKDAYS($H$3,H3897,holiday!$B$2:$B$10),IF(DAY(H3897)&lt;DAY(H3898),NETWORKDAYS($H$3,H3897,holiday!$B$2:$B$10),0)))</f>
        <v/>
      </c>
      <c r="O3897" s="0" t="str">
        <f aca="false">IF(ISBLANK(A3897),"",SUMIF($A$3:$A3897,O$2,$B$3:$B3897))</f>
        <v/>
      </c>
      <c r="P3897" s="0" t="str">
        <f aca="false">IF(ISBLANK(A3897),"",SUMIF($A$3:$A3897,P$2,$B$3:$B3897))</f>
        <v/>
      </c>
      <c r="Q3897" s="0" t="str">
        <f aca="false">IF(ISBLANK(A3897),"",SUMIF($A$3:$A3897,Q$2,$B$3:$B3897))</f>
        <v/>
      </c>
      <c r="R3897" s="0" t="str">
        <f aca="false">IF(ISBLANK(A3897),"",SUMIF($A$3:$A3897,R$2,$B$3:$B3897))</f>
        <v/>
      </c>
      <c r="T3897" s="9" t="str">
        <f aca="false">IF(ISBLANK(A3897),"",IF($A3897=T$2,$C3897,T3896))</f>
        <v/>
      </c>
      <c r="U3897" s="9" t="str">
        <f aca="false">IF(ISBLANK(A3897),"",IF($A3897=U$2,$C3897,U3896))</f>
        <v/>
      </c>
      <c r="V3897" s="9" t="str">
        <f aca="false">IF(ISBLANK(A3897),"",IF($A3897=V$2,$C3897,V3896))</f>
        <v/>
      </c>
      <c r="W3897" s="9" t="str">
        <f aca="false">IF(ISBLANK(A3897),"",IF($A3897=W$2,$C3897,W3896))</f>
        <v/>
      </c>
    </row>
    <row r="3898" customFormat="false" ht="14.1" hidden="false" customHeight="false" outlineLevel="0" collapsed="false">
      <c r="H3898" s="8" t="n">
        <f aca="false">IF(ISBLANK(D3898),,LEFT(D3898,LEN(D3898)-6)*1)</f>
        <v>0</v>
      </c>
      <c r="I3898" s="9" t="str">
        <f aca="false">IF(ISBLANK(A3898),"",-B3898*C3898)</f>
        <v/>
      </c>
      <c r="J3898" s="9" t="str">
        <f aca="false">IF(ISBLANK(A3898),"",-SUM(I$3:I3898))</f>
        <v/>
      </c>
      <c r="K3898" s="9" t="str">
        <f aca="false">IF(ISBLANK(A3898),"",SUMPRODUCT(O3898:R3898,T3898:W3898)-J3898)</f>
        <v/>
      </c>
      <c r="L3898" s="5" t="str">
        <f aca="false">IF(ISBLANK(A3898),"",K3898/$M$1)</f>
        <v/>
      </c>
      <c r="M3898" s="5" t="str">
        <f aca="false">IF(ISBLANK(A3898),"",K3898/($M$1+SUM(K$3:K3897)))</f>
        <v/>
      </c>
      <c r="N3898" s="0" t="str">
        <f aca="false">IF(ISBLANK(A3898),"",IF(H3899=0,NETWORKDAYS($H$3,H3898,holiday!$B$2:$B$10),IF(DAY(H3898)&lt;DAY(H3899),NETWORKDAYS($H$3,H3898,holiday!$B$2:$B$10),0)))</f>
        <v/>
      </c>
      <c r="O3898" s="0" t="str">
        <f aca="false">IF(ISBLANK(A3898),"",SUMIF($A$3:$A3898,O$2,$B$3:$B3898))</f>
        <v/>
      </c>
      <c r="P3898" s="0" t="str">
        <f aca="false">IF(ISBLANK(A3898),"",SUMIF($A$3:$A3898,P$2,$B$3:$B3898))</f>
        <v/>
      </c>
      <c r="Q3898" s="0" t="str">
        <f aca="false">IF(ISBLANK(A3898),"",SUMIF($A$3:$A3898,Q$2,$B$3:$B3898))</f>
        <v/>
      </c>
      <c r="R3898" s="0" t="str">
        <f aca="false">IF(ISBLANK(A3898),"",SUMIF($A$3:$A3898,R$2,$B$3:$B3898))</f>
        <v/>
      </c>
      <c r="T3898" s="9" t="str">
        <f aca="false">IF(ISBLANK(A3898),"",IF($A3898=T$2,$C3898,T3897))</f>
        <v/>
      </c>
      <c r="U3898" s="9" t="str">
        <f aca="false">IF(ISBLANK(A3898),"",IF($A3898=U$2,$C3898,U3897))</f>
        <v/>
      </c>
      <c r="V3898" s="9" t="str">
        <f aca="false">IF(ISBLANK(A3898),"",IF($A3898=V$2,$C3898,V3897))</f>
        <v/>
      </c>
      <c r="W3898" s="9" t="str">
        <f aca="false">IF(ISBLANK(A3898),"",IF($A3898=W$2,$C3898,W3897))</f>
        <v/>
      </c>
    </row>
    <row r="3899" customFormat="false" ht="14.1" hidden="false" customHeight="false" outlineLevel="0" collapsed="false">
      <c r="H3899" s="8" t="n">
        <f aca="false">IF(ISBLANK(D3899),,LEFT(D3899,LEN(D3899)-6)*1)</f>
        <v>0</v>
      </c>
      <c r="I3899" s="9" t="str">
        <f aca="false">IF(ISBLANK(A3899),"",-B3899*C3899)</f>
        <v/>
      </c>
      <c r="J3899" s="9" t="str">
        <f aca="false">IF(ISBLANK(A3899),"",-SUM(I$3:I3899))</f>
        <v/>
      </c>
      <c r="K3899" s="9" t="str">
        <f aca="false">IF(ISBLANK(A3899),"",SUMPRODUCT(O3899:R3899,T3899:W3899)-J3899)</f>
        <v/>
      </c>
      <c r="L3899" s="5" t="str">
        <f aca="false">IF(ISBLANK(A3899),"",K3899/$M$1)</f>
        <v/>
      </c>
      <c r="M3899" s="5" t="str">
        <f aca="false">IF(ISBLANK(A3899),"",K3899/($M$1+SUM(K$3:K3898)))</f>
        <v/>
      </c>
      <c r="N3899" s="0" t="str">
        <f aca="false">IF(ISBLANK(A3899),"",IF(H3900=0,NETWORKDAYS($H$3,H3899,holiday!$B$2:$B$10),IF(DAY(H3899)&lt;DAY(H3900),NETWORKDAYS($H$3,H3899,holiday!$B$2:$B$10),0)))</f>
        <v/>
      </c>
      <c r="O3899" s="0" t="str">
        <f aca="false">IF(ISBLANK(A3899),"",SUMIF($A$3:$A3899,O$2,$B$3:$B3899))</f>
        <v/>
      </c>
      <c r="P3899" s="0" t="str">
        <f aca="false">IF(ISBLANK(A3899),"",SUMIF($A$3:$A3899,P$2,$B$3:$B3899))</f>
        <v/>
      </c>
      <c r="Q3899" s="0" t="str">
        <f aca="false">IF(ISBLANK(A3899),"",SUMIF($A$3:$A3899,Q$2,$B$3:$B3899))</f>
        <v/>
      </c>
      <c r="R3899" s="0" t="str">
        <f aca="false">IF(ISBLANK(A3899),"",SUMIF($A$3:$A3899,R$2,$B$3:$B3899))</f>
        <v/>
      </c>
      <c r="T3899" s="9" t="str">
        <f aca="false">IF(ISBLANK(A3899),"",IF($A3899=T$2,$C3899,T3898))</f>
        <v/>
      </c>
      <c r="U3899" s="9" t="str">
        <f aca="false">IF(ISBLANK(A3899),"",IF($A3899=U$2,$C3899,U3898))</f>
        <v/>
      </c>
      <c r="V3899" s="9" t="str">
        <f aca="false">IF(ISBLANK(A3899),"",IF($A3899=V$2,$C3899,V3898))</f>
        <v/>
      </c>
      <c r="W3899" s="9" t="str">
        <f aca="false">IF(ISBLANK(A3899),"",IF($A3899=W$2,$C3899,W3898))</f>
        <v/>
      </c>
    </row>
    <row r="3900" customFormat="false" ht="14.1" hidden="false" customHeight="false" outlineLevel="0" collapsed="false">
      <c r="H3900" s="8" t="n">
        <f aca="false">IF(ISBLANK(D3900),,LEFT(D3900,LEN(D3900)-6)*1)</f>
        <v>0</v>
      </c>
      <c r="I3900" s="9" t="str">
        <f aca="false">IF(ISBLANK(A3900),"",-B3900*C3900)</f>
        <v/>
      </c>
      <c r="J3900" s="9" t="str">
        <f aca="false">IF(ISBLANK(A3900),"",-SUM(I$3:I3900))</f>
        <v/>
      </c>
      <c r="K3900" s="9" t="str">
        <f aca="false">IF(ISBLANK(A3900),"",SUMPRODUCT(O3900:R3900,T3900:W3900)-J3900)</f>
        <v/>
      </c>
      <c r="L3900" s="5" t="str">
        <f aca="false">IF(ISBLANK(A3900),"",K3900/$M$1)</f>
        <v/>
      </c>
      <c r="M3900" s="5" t="str">
        <f aca="false">IF(ISBLANK(A3900),"",K3900/($M$1+SUM(K$3:K3899)))</f>
        <v/>
      </c>
      <c r="N3900" s="0" t="str">
        <f aca="false">IF(ISBLANK(A3900),"",IF(H3901=0,NETWORKDAYS($H$3,H3900,holiday!$B$2:$B$10),IF(DAY(H3900)&lt;DAY(H3901),NETWORKDAYS($H$3,H3900,holiday!$B$2:$B$10),0)))</f>
        <v/>
      </c>
      <c r="O3900" s="0" t="str">
        <f aca="false">IF(ISBLANK(A3900),"",SUMIF($A$3:$A3900,O$2,$B$3:$B3900))</f>
        <v/>
      </c>
      <c r="P3900" s="0" t="str">
        <f aca="false">IF(ISBLANK(A3900),"",SUMIF($A$3:$A3900,P$2,$B$3:$B3900))</f>
        <v/>
      </c>
      <c r="Q3900" s="0" t="str">
        <f aca="false">IF(ISBLANK(A3900),"",SUMIF($A$3:$A3900,Q$2,$B$3:$B3900))</f>
        <v/>
      </c>
      <c r="R3900" s="0" t="str">
        <f aca="false">IF(ISBLANK(A3900),"",SUMIF($A$3:$A3900,R$2,$B$3:$B3900))</f>
        <v/>
      </c>
      <c r="T3900" s="9" t="str">
        <f aca="false">IF(ISBLANK(A3900),"",IF($A3900=T$2,$C3900,T3899))</f>
        <v/>
      </c>
      <c r="U3900" s="9" t="str">
        <f aca="false">IF(ISBLANK(A3900),"",IF($A3900=U$2,$C3900,U3899))</f>
        <v/>
      </c>
      <c r="V3900" s="9" t="str">
        <f aca="false">IF(ISBLANK(A3900),"",IF($A3900=V$2,$C3900,V3899))</f>
        <v/>
      </c>
      <c r="W3900" s="9" t="str">
        <f aca="false">IF(ISBLANK(A3900),"",IF($A3900=W$2,$C3900,W3899))</f>
        <v/>
      </c>
    </row>
    <row r="3901" customFormat="false" ht="14.1" hidden="false" customHeight="false" outlineLevel="0" collapsed="false">
      <c r="H3901" s="8" t="n">
        <f aca="false">IF(ISBLANK(D3901),,LEFT(D3901,LEN(D3901)-6)*1)</f>
        <v>0</v>
      </c>
      <c r="I3901" s="9" t="str">
        <f aca="false">IF(ISBLANK(A3901),"",-B3901*C3901)</f>
        <v/>
      </c>
      <c r="J3901" s="9" t="str">
        <f aca="false">IF(ISBLANK(A3901),"",-SUM(I$3:I3901))</f>
        <v/>
      </c>
      <c r="K3901" s="9" t="str">
        <f aca="false">IF(ISBLANK(A3901),"",SUMPRODUCT(O3901:R3901,T3901:W3901)-J3901)</f>
        <v/>
      </c>
      <c r="L3901" s="5" t="str">
        <f aca="false">IF(ISBLANK(A3901),"",K3901/$M$1)</f>
        <v/>
      </c>
      <c r="M3901" s="5" t="str">
        <f aca="false">IF(ISBLANK(A3901),"",K3901/($M$1+SUM(K$3:K3900)))</f>
        <v/>
      </c>
      <c r="N3901" s="0" t="str">
        <f aca="false">IF(ISBLANK(A3901),"",IF(H3902=0,NETWORKDAYS($H$3,H3901,holiday!$B$2:$B$10),IF(DAY(H3901)&lt;DAY(H3902),NETWORKDAYS($H$3,H3901,holiday!$B$2:$B$10),0)))</f>
        <v/>
      </c>
      <c r="O3901" s="0" t="str">
        <f aca="false">IF(ISBLANK(A3901),"",SUMIF($A$3:$A3901,O$2,$B$3:$B3901))</f>
        <v/>
      </c>
      <c r="P3901" s="0" t="str">
        <f aca="false">IF(ISBLANK(A3901),"",SUMIF($A$3:$A3901,P$2,$B$3:$B3901))</f>
        <v/>
      </c>
      <c r="Q3901" s="0" t="str">
        <f aca="false">IF(ISBLANK(A3901),"",SUMIF($A$3:$A3901,Q$2,$B$3:$B3901))</f>
        <v/>
      </c>
      <c r="R3901" s="0" t="str">
        <f aca="false">IF(ISBLANK(A3901),"",SUMIF($A$3:$A3901,R$2,$B$3:$B3901))</f>
        <v/>
      </c>
      <c r="T3901" s="9" t="str">
        <f aca="false">IF(ISBLANK(A3901),"",IF($A3901=T$2,$C3901,T3900))</f>
        <v/>
      </c>
      <c r="U3901" s="9" t="str">
        <f aca="false">IF(ISBLANK(A3901),"",IF($A3901=U$2,$C3901,U3900))</f>
        <v/>
      </c>
      <c r="V3901" s="9" t="str">
        <f aca="false">IF(ISBLANK(A3901),"",IF($A3901=V$2,$C3901,V3900))</f>
        <v/>
      </c>
      <c r="W3901" s="9" t="str">
        <f aca="false">IF(ISBLANK(A3901),"",IF($A3901=W$2,$C3901,W3900))</f>
        <v/>
      </c>
    </row>
    <row r="3902" customFormat="false" ht="14.1" hidden="false" customHeight="false" outlineLevel="0" collapsed="false">
      <c r="H3902" s="8" t="n">
        <f aca="false">IF(ISBLANK(D3902),,LEFT(D3902,LEN(D3902)-6)*1)</f>
        <v>0</v>
      </c>
      <c r="I3902" s="9" t="str">
        <f aca="false">IF(ISBLANK(A3902),"",-B3902*C3902)</f>
        <v/>
      </c>
      <c r="J3902" s="9" t="str">
        <f aca="false">IF(ISBLANK(A3902),"",-SUM(I$3:I3902))</f>
        <v/>
      </c>
      <c r="K3902" s="9" t="str">
        <f aca="false">IF(ISBLANK(A3902),"",SUMPRODUCT(O3902:R3902,T3902:W3902)-J3902)</f>
        <v/>
      </c>
      <c r="L3902" s="5" t="str">
        <f aca="false">IF(ISBLANK(A3902),"",K3902/$M$1)</f>
        <v/>
      </c>
      <c r="M3902" s="5" t="str">
        <f aca="false">IF(ISBLANK(A3902),"",K3902/($M$1+SUM(K$3:K3901)))</f>
        <v/>
      </c>
      <c r="N3902" s="0" t="str">
        <f aca="false">IF(ISBLANK(A3902),"",IF(H3903=0,NETWORKDAYS($H$3,H3902,holiday!$B$2:$B$10),IF(DAY(H3902)&lt;DAY(H3903),NETWORKDAYS($H$3,H3902,holiday!$B$2:$B$10),0)))</f>
        <v/>
      </c>
      <c r="O3902" s="0" t="str">
        <f aca="false">IF(ISBLANK(A3902),"",SUMIF($A$3:$A3902,O$2,$B$3:$B3902))</f>
        <v/>
      </c>
      <c r="P3902" s="0" t="str">
        <f aca="false">IF(ISBLANK(A3902),"",SUMIF($A$3:$A3902,P$2,$B$3:$B3902))</f>
        <v/>
      </c>
      <c r="Q3902" s="0" t="str">
        <f aca="false">IF(ISBLANK(A3902),"",SUMIF($A$3:$A3902,Q$2,$B$3:$B3902))</f>
        <v/>
      </c>
      <c r="R3902" s="0" t="str">
        <f aca="false">IF(ISBLANK(A3902),"",SUMIF($A$3:$A3902,R$2,$B$3:$B3902))</f>
        <v/>
      </c>
      <c r="T3902" s="9" t="str">
        <f aca="false">IF(ISBLANK(A3902),"",IF($A3902=T$2,$C3902,T3901))</f>
        <v/>
      </c>
      <c r="U3902" s="9" t="str">
        <f aca="false">IF(ISBLANK(A3902),"",IF($A3902=U$2,$C3902,U3901))</f>
        <v/>
      </c>
      <c r="V3902" s="9" t="str">
        <f aca="false">IF(ISBLANK(A3902),"",IF($A3902=V$2,$C3902,V3901))</f>
        <v/>
      </c>
      <c r="W3902" s="9" t="str">
        <f aca="false">IF(ISBLANK(A3902),"",IF($A3902=W$2,$C3902,W3901))</f>
        <v/>
      </c>
    </row>
    <row r="3903" customFormat="false" ht="14.1" hidden="false" customHeight="false" outlineLevel="0" collapsed="false">
      <c r="H3903" s="8" t="n">
        <f aca="false">IF(ISBLANK(D3903),,LEFT(D3903,LEN(D3903)-6)*1)</f>
        <v>0</v>
      </c>
      <c r="I3903" s="9" t="str">
        <f aca="false">IF(ISBLANK(A3903),"",-B3903*C3903)</f>
        <v/>
      </c>
      <c r="J3903" s="9" t="str">
        <f aca="false">IF(ISBLANK(A3903),"",-SUM(I$3:I3903))</f>
        <v/>
      </c>
      <c r="K3903" s="9" t="str">
        <f aca="false">IF(ISBLANK(A3903),"",SUMPRODUCT(O3903:R3903,T3903:W3903)-J3903)</f>
        <v/>
      </c>
      <c r="L3903" s="5" t="str">
        <f aca="false">IF(ISBLANK(A3903),"",K3903/$M$1)</f>
        <v/>
      </c>
      <c r="M3903" s="5" t="str">
        <f aca="false">IF(ISBLANK(A3903),"",K3903/($M$1+SUM(K$3:K3902)))</f>
        <v/>
      </c>
      <c r="N3903" s="0" t="str">
        <f aca="false">IF(ISBLANK(A3903),"",IF(H3904=0,NETWORKDAYS($H$3,H3903,holiday!$B$2:$B$10),IF(DAY(H3903)&lt;DAY(H3904),NETWORKDAYS($H$3,H3903,holiday!$B$2:$B$10),0)))</f>
        <v/>
      </c>
      <c r="O3903" s="0" t="str">
        <f aca="false">IF(ISBLANK(A3903),"",SUMIF($A$3:$A3903,O$2,$B$3:$B3903))</f>
        <v/>
      </c>
      <c r="P3903" s="0" t="str">
        <f aca="false">IF(ISBLANK(A3903),"",SUMIF($A$3:$A3903,P$2,$B$3:$B3903))</f>
        <v/>
      </c>
      <c r="Q3903" s="0" t="str">
        <f aca="false">IF(ISBLANK(A3903),"",SUMIF($A$3:$A3903,Q$2,$B$3:$B3903))</f>
        <v/>
      </c>
      <c r="R3903" s="0" t="str">
        <f aca="false">IF(ISBLANK(A3903),"",SUMIF($A$3:$A3903,R$2,$B$3:$B3903))</f>
        <v/>
      </c>
      <c r="T3903" s="9" t="str">
        <f aca="false">IF(ISBLANK(A3903),"",IF($A3903=T$2,$C3903,T3902))</f>
        <v/>
      </c>
      <c r="U3903" s="9" t="str">
        <f aca="false">IF(ISBLANK(A3903),"",IF($A3903=U$2,$C3903,U3902))</f>
        <v/>
      </c>
      <c r="V3903" s="9" t="str">
        <f aca="false">IF(ISBLANK(A3903),"",IF($A3903=V$2,$C3903,V3902))</f>
        <v/>
      </c>
      <c r="W3903" s="9" t="str">
        <f aca="false">IF(ISBLANK(A3903),"",IF($A3903=W$2,$C3903,W3902))</f>
        <v/>
      </c>
    </row>
    <row r="3904" customFormat="false" ht="14.1" hidden="false" customHeight="false" outlineLevel="0" collapsed="false">
      <c r="H3904" s="8" t="n">
        <f aca="false">IF(ISBLANK(D3904),,LEFT(D3904,LEN(D3904)-6)*1)</f>
        <v>0</v>
      </c>
      <c r="I3904" s="9" t="str">
        <f aca="false">IF(ISBLANK(A3904),"",-B3904*C3904)</f>
        <v/>
      </c>
      <c r="J3904" s="9" t="str">
        <f aca="false">IF(ISBLANK(A3904),"",-SUM(I$3:I3904))</f>
        <v/>
      </c>
      <c r="K3904" s="9" t="str">
        <f aca="false">IF(ISBLANK(A3904),"",SUMPRODUCT(O3904:R3904,T3904:W3904)-J3904)</f>
        <v/>
      </c>
      <c r="L3904" s="5" t="str">
        <f aca="false">IF(ISBLANK(A3904),"",K3904/$M$1)</f>
        <v/>
      </c>
      <c r="M3904" s="5" t="str">
        <f aca="false">IF(ISBLANK(A3904),"",K3904/($M$1+SUM(K$3:K3903)))</f>
        <v/>
      </c>
      <c r="N3904" s="0" t="str">
        <f aca="false">IF(ISBLANK(A3904),"",IF(H3905=0,NETWORKDAYS($H$3,H3904,holiday!$B$2:$B$10),IF(DAY(H3904)&lt;DAY(H3905),NETWORKDAYS($H$3,H3904,holiday!$B$2:$B$10),0)))</f>
        <v/>
      </c>
      <c r="O3904" s="0" t="str">
        <f aca="false">IF(ISBLANK(A3904),"",SUMIF($A$3:$A3904,O$2,$B$3:$B3904))</f>
        <v/>
      </c>
      <c r="P3904" s="0" t="str">
        <f aca="false">IF(ISBLANK(A3904),"",SUMIF($A$3:$A3904,P$2,$B$3:$B3904))</f>
        <v/>
      </c>
      <c r="Q3904" s="0" t="str">
        <f aca="false">IF(ISBLANK(A3904),"",SUMIF($A$3:$A3904,Q$2,$B$3:$B3904))</f>
        <v/>
      </c>
      <c r="R3904" s="0" t="str">
        <f aca="false">IF(ISBLANK(A3904),"",SUMIF($A$3:$A3904,R$2,$B$3:$B3904))</f>
        <v/>
      </c>
      <c r="T3904" s="9" t="str">
        <f aca="false">IF(ISBLANK(A3904),"",IF($A3904=T$2,$C3904,T3903))</f>
        <v/>
      </c>
      <c r="U3904" s="9" t="str">
        <f aca="false">IF(ISBLANK(A3904),"",IF($A3904=U$2,$C3904,U3903))</f>
        <v/>
      </c>
      <c r="V3904" s="9" t="str">
        <f aca="false">IF(ISBLANK(A3904),"",IF($A3904=V$2,$C3904,V3903))</f>
        <v/>
      </c>
      <c r="W3904" s="9" t="str">
        <f aca="false">IF(ISBLANK(A3904),"",IF($A3904=W$2,$C3904,W3903))</f>
        <v/>
      </c>
    </row>
    <row r="3905" customFormat="false" ht="14.1" hidden="false" customHeight="false" outlineLevel="0" collapsed="false">
      <c r="H3905" s="8" t="n">
        <f aca="false">IF(ISBLANK(D3905),,LEFT(D3905,LEN(D3905)-6)*1)</f>
        <v>0</v>
      </c>
      <c r="I3905" s="9" t="str">
        <f aca="false">IF(ISBLANK(A3905),"",-B3905*C3905)</f>
        <v/>
      </c>
      <c r="J3905" s="9" t="str">
        <f aca="false">IF(ISBLANK(A3905),"",-SUM(I$3:I3905))</f>
        <v/>
      </c>
      <c r="K3905" s="9" t="str">
        <f aca="false">IF(ISBLANK(A3905),"",SUMPRODUCT(O3905:R3905,T3905:W3905)-J3905)</f>
        <v/>
      </c>
      <c r="L3905" s="5" t="str">
        <f aca="false">IF(ISBLANK(A3905),"",K3905/$M$1)</f>
        <v/>
      </c>
      <c r="M3905" s="5" t="str">
        <f aca="false">IF(ISBLANK(A3905),"",K3905/($M$1+SUM(K$3:K3904)))</f>
        <v/>
      </c>
      <c r="N3905" s="0" t="str">
        <f aca="false">IF(ISBLANK(A3905),"",IF(H3906=0,NETWORKDAYS($H$3,H3905,holiday!$B$2:$B$10),IF(DAY(H3905)&lt;DAY(H3906),NETWORKDAYS($H$3,H3905,holiday!$B$2:$B$10),0)))</f>
        <v/>
      </c>
      <c r="O3905" s="0" t="str">
        <f aca="false">IF(ISBLANK(A3905),"",SUMIF($A$3:$A3905,O$2,$B$3:$B3905))</f>
        <v/>
      </c>
      <c r="P3905" s="0" t="str">
        <f aca="false">IF(ISBLANK(A3905),"",SUMIF($A$3:$A3905,P$2,$B$3:$B3905))</f>
        <v/>
      </c>
      <c r="Q3905" s="0" t="str">
        <f aca="false">IF(ISBLANK(A3905),"",SUMIF($A$3:$A3905,Q$2,$B$3:$B3905))</f>
        <v/>
      </c>
      <c r="R3905" s="0" t="str">
        <f aca="false">IF(ISBLANK(A3905),"",SUMIF($A$3:$A3905,R$2,$B$3:$B3905))</f>
        <v/>
      </c>
      <c r="T3905" s="9" t="str">
        <f aca="false">IF(ISBLANK(A3905),"",IF($A3905=T$2,$C3905,T3904))</f>
        <v/>
      </c>
      <c r="U3905" s="9" t="str">
        <f aca="false">IF(ISBLANK(A3905),"",IF($A3905=U$2,$C3905,U3904))</f>
        <v/>
      </c>
      <c r="V3905" s="9" t="str">
        <f aca="false">IF(ISBLANK(A3905),"",IF($A3905=V$2,$C3905,V3904))</f>
        <v/>
      </c>
      <c r="W3905" s="9" t="str">
        <f aca="false">IF(ISBLANK(A3905),"",IF($A3905=W$2,$C3905,W3904))</f>
        <v/>
      </c>
    </row>
    <row r="3906" customFormat="false" ht="14.1" hidden="false" customHeight="false" outlineLevel="0" collapsed="false">
      <c r="H3906" s="8" t="n">
        <f aca="false">IF(ISBLANK(D3906),,LEFT(D3906,LEN(D3906)-6)*1)</f>
        <v>0</v>
      </c>
      <c r="I3906" s="9" t="str">
        <f aca="false">IF(ISBLANK(A3906),"",-B3906*C3906)</f>
        <v/>
      </c>
      <c r="J3906" s="9" t="str">
        <f aca="false">IF(ISBLANK(A3906),"",-SUM(I$3:I3906))</f>
        <v/>
      </c>
      <c r="K3906" s="9" t="str">
        <f aca="false">IF(ISBLANK(A3906),"",SUMPRODUCT(O3906:R3906,T3906:W3906)-J3906)</f>
        <v/>
      </c>
      <c r="L3906" s="5" t="str">
        <f aca="false">IF(ISBLANK(A3906),"",K3906/$M$1)</f>
        <v/>
      </c>
      <c r="M3906" s="5" t="str">
        <f aca="false">IF(ISBLANK(A3906),"",K3906/($M$1+SUM(K$3:K3905)))</f>
        <v/>
      </c>
      <c r="N3906" s="0" t="str">
        <f aca="false">IF(ISBLANK(A3906),"",IF(H3907=0,NETWORKDAYS($H$3,H3906,holiday!$B$2:$B$10),IF(DAY(H3906)&lt;DAY(H3907),NETWORKDAYS($H$3,H3906,holiday!$B$2:$B$10),0)))</f>
        <v/>
      </c>
      <c r="O3906" s="0" t="str">
        <f aca="false">IF(ISBLANK(A3906),"",SUMIF($A$3:$A3906,O$2,$B$3:$B3906))</f>
        <v/>
      </c>
      <c r="P3906" s="0" t="str">
        <f aca="false">IF(ISBLANK(A3906),"",SUMIF($A$3:$A3906,P$2,$B$3:$B3906))</f>
        <v/>
      </c>
      <c r="Q3906" s="0" t="str">
        <f aca="false">IF(ISBLANK(A3906),"",SUMIF($A$3:$A3906,Q$2,$B$3:$B3906))</f>
        <v/>
      </c>
      <c r="R3906" s="0" t="str">
        <f aca="false">IF(ISBLANK(A3906),"",SUMIF($A$3:$A3906,R$2,$B$3:$B3906))</f>
        <v/>
      </c>
      <c r="T3906" s="9" t="str">
        <f aca="false">IF(ISBLANK(A3906),"",IF($A3906=T$2,$C3906,T3905))</f>
        <v/>
      </c>
      <c r="U3906" s="9" t="str">
        <f aca="false">IF(ISBLANK(A3906),"",IF($A3906=U$2,$C3906,U3905))</f>
        <v/>
      </c>
      <c r="V3906" s="9" t="str">
        <f aca="false">IF(ISBLANK(A3906),"",IF($A3906=V$2,$C3906,V3905))</f>
        <v/>
      </c>
      <c r="W3906" s="9" t="str">
        <f aca="false">IF(ISBLANK(A3906),"",IF($A3906=W$2,$C3906,W3905))</f>
        <v/>
      </c>
    </row>
    <row r="3907" customFormat="false" ht="14.1" hidden="false" customHeight="false" outlineLevel="0" collapsed="false">
      <c r="H3907" s="8" t="n">
        <f aca="false">IF(ISBLANK(D3907),,LEFT(D3907,LEN(D3907)-6)*1)</f>
        <v>0</v>
      </c>
      <c r="I3907" s="9" t="str">
        <f aca="false">IF(ISBLANK(A3907),"",-B3907*C3907)</f>
        <v/>
      </c>
      <c r="J3907" s="9" t="str">
        <f aca="false">IF(ISBLANK(A3907),"",-SUM(I$3:I3907))</f>
        <v/>
      </c>
      <c r="K3907" s="9" t="str">
        <f aca="false">IF(ISBLANK(A3907),"",SUMPRODUCT(O3907:R3907,T3907:W3907)-J3907)</f>
        <v/>
      </c>
      <c r="L3907" s="5" t="str">
        <f aca="false">IF(ISBLANK(A3907),"",K3907/$M$1)</f>
        <v/>
      </c>
      <c r="M3907" s="5" t="str">
        <f aca="false">IF(ISBLANK(A3907),"",K3907/($M$1+SUM(K$3:K3906)))</f>
        <v/>
      </c>
      <c r="N3907" s="0" t="str">
        <f aca="false">IF(ISBLANK(A3907),"",IF(H3908=0,NETWORKDAYS($H$3,H3907,holiday!$B$2:$B$10),IF(DAY(H3907)&lt;DAY(H3908),NETWORKDAYS($H$3,H3907,holiday!$B$2:$B$10),0)))</f>
        <v/>
      </c>
      <c r="O3907" s="0" t="str">
        <f aca="false">IF(ISBLANK(A3907),"",SUMIF($A$3:$A3907,O$2,$B$3:$B3907))</f>
        <v/>
      </c>
      <c r="P3907" s="0" t="str">
        <f aca="false">IF(ISBLANK(A3907),"",SUMIF($A$3:$A3907,P$2,$B$3:$B3907))</f>
        <v/>
      </c>
      <c r="Q3907" s="0" t="str">
        <f aca="false">IF(ISBLANK(A3907),"",SUMIF($A$3:$A3907,Q$2,$B$3:$B3907))</f>
        <v/>
      </c>
      <c r="R3907" s="0" t="str">
        <f aca="false">IF(ISBLANK(A3907),"",SUMIF($A$3:$A3907,R$2,$B$3:$B3907))</f>
        <v/>
      </c>
      <c r="T3907" s="9" t="str">
        <f aca="false">IF(ISBLANK(A3907),"",IF($A3907=T$2,$C3907,T3906))</f>
        <v/>
      </c>
      <c r="U3907" s="9" t="str">
        <f aca="false">IF(ISBLANK(A3907),"",IF($A3907=U$2,$C3907,U3906))</f>
        <v/>
      </c>
      <c r="V3907" s="9" t="str">
        <f aca="false">IF(ISBLANK(A3907),"",IF($A3907=V$2,$C3907,V3906))</f>
        <v/>
      </c>
      <c r="W3907" s="9" t="str">
        <f aca="false">IF(ISBLANK(A3907),"",IF($A3907=W$2,$C3907,W3906))</f>
        <v/>
      </c>
    </row>
    <row r="3908" customFormat="false" ht="14.1" hidden="false" customHeight="false" outlineLevel="0" collapsed="false">
      <c r="H3908" s="8" t="n">
        <f aca="false">IF(ISBLANK(D3908),,LEFT(D3908,LEN(D3908)-6)*1)</f>
        <v>0</v>
      </c>
      <c r="I3908" s="9" t="str">
        <f aca="false">IF(ISBLANK(A3908),"",-B3908*C3908)</f>
        <v/>
      </c>
      <c r="J3908" s="9" t="str">
        <f aca="false">IF(ISBLANK(A3908),"",-SUM(I$3:I3908))</f>
        <v/>
      </c>
      <c r="K3908" s="9" t="str">
        <f aca="false">IF(ISBLANK(A3908),"",SUMPRODUCT(O3908:R3908,T3908:W3908)-J3908)</f>
        <v/>
      </c>
      <c r="L3908" s="5" t="str">
        <f aca="false">IF(ISBLANK(A3908),"",K3908/$M$1)</f>
        <v/>
      </c>
      <c r="M3908" s="5" t="str">
        <f aca="false">IF(ISBLANK(A3908),"",K3908/($M$1+SUM(K$3:K3907)))</f>
        <v/>
      </c>
      <c r="N3908" s="0" t="str">
        <f aca="false">IF(ISBLANK(A3908),"",IF(H3909=0,NETWORKDAYS($H$3,H3908,holiday!$B$2:$B$10),IF(DAY(H3908)&lt;DAY(H3909),NETWORKDAYS($H$3,H3908,holiday!$B$2:$B$10),0)))</f>
        <v/>
      </c>
      <c r="O3908" s="0" t="str">
        <f aca="false">IF(ISBLANK(A3908),"",SUMIF($A$3:$A3908,O$2,$B$3:$B3908))</f>
        <v/>
      </c>
      <c r="P3908" s="0" t="str">
        <f aca="false">IF(ISBLANK(A3908),"",SUMIF($A$3:$A3908,P$2,$B$3:$B3908))</f>
        <v/>
      </c>
      <c r="Q3908" s="0" t="str">
        <f aca="false">IF(ISBLANK(A3908),"",SUMIF($A$3:$A3908,Q$2,$B$3:$B3908))</f>
        <v/>
      </c>
      <c r="R3908" s="0" t="str">
        <f aca="false">IF(ISBLANK(A3908),"",SUMIF($A$3:$A3908,R$2,$B$3:$B3908))</f>
        <v/>
      </c>
      <c r="T3908" s="9" t="str">
        <f aca="false">IF(ISBLANK(A3908),"",IF($A3908=T$2,$C3908,T3907))</f>
        <v/>
      </c>
      <c r="U3908" s="9" t="str">
        <f aca="false">IF(ISBLANK(A3908),"",IF($A3908=U$2,$C3908,U3907))</f>
        <v/>
      </c>
      <c r="V3908" s="9" t="str">
        <f aca="false">IF(ISBLANK(A3908),"",IF($A3908=V$2,$C3908,V3907))</f>
        <v/>
      </c>
      <c r="W3908" s="9" t="str">
        <f aca="false">IF(ISBLANK(A3908),"",IF($A3908=W$2,$C3908,W3907))</f>
        <v/>
      </c>
    </row>
    <row r="3909" customFormat="false" ht="14.1" hidden="false" customHeight="false" outlineLevel="0" collapsed="false">
      <c r="H3909" s="8" t="n">
        <f aca="false">IF(ISBLANK(D3909),,LEFT(D3909,LEN(D3909)-6)*1)</f>
        <v>0</v>
      </c>
      <c r="I3909" s="9" t="str">
        <f aca="false">IF(ISBLANK(A3909),"",-B3909*C3909)</f>
        <v/>
      </c>
      <c r="J3909" s="9" t="str">
        <f aca="false">IF(ISBLANK(A3909),"",-SUM(I$3:I3909))</f>
        <v/>
      </c>
      <c r="K3909" s="9" t="str">
        <f aca="false">IF(ISBLANK(A3909),"",SUMPRODUCT(O3909:R3909,T3909:W3909)-J3909)</f>
        <v/>
      </c>
      <c r="L3909" s="5" t="str">
        <f aca="false">IF(ISBLANK(A3909),"",K3909/$M$1)</f>
        <v/>
      </c>
      <c r="M3909" s="5" t="str">
        <f aca="false">IF(ISBLANK(A3909),"",K3909/($M$1+SUM(K$3:K3908)))</f>
        <v/>
      </c>
      <c r="N3909" s="0" t="str">
        <f aca="false">IF(ISBLANK(A3909),"",IF(H3910=0,NETWORKDAYS($H$3,H3909,holiday!$B$2:$B$10),IF(DAY(H3909)&lt;DAY(H3910),NETWORKDAYS($H$3,H3909,holiday!$B$2:$B$10),0)))</f>
        <v/>
      </c>
      <c r="O3909" s="0" t="str">
        <f aca="false">IF(ISBLANK(A3909),"",SUMIF($A$3:$A3909,O$2,$B$3:$B3909))</f>
        <v/>
      </c>
      <c r="P3909" s="0" t="str">
        <f aca="false">IF(ISBLANK(A3909),"",SUMIF($A$3:$A3909,P$2,$B$3:$B3909))</f>
        <v/>
      </c>
      <c r="Q3909" s="0" t="str">
        <f aca="false">IF(ISBLANK(A3909),"",SUMIF($A$3:$A3909,Q$2,$B$3:$B3909))</f>
        <v/>
      </c>
      <c r="R3909" s="0" t="str">
        <f aca="false">IF(ISBLANK(A3909),"",SUMIF($A$3:$A3909,R$2,$B$3:$B3909))</f>
        <v/>
      </c>
      <c r="T3909" s="9" t="str">
        <f aca="false">IF(ISBLANK(A3909),"",IF($A3909=T$2,$C3909,T3908))</f>
        <v/>
      </c>
      <c r="U3909" s="9" t="str">
        <f aca="false">IF(ISBLANK(A3909),"",IF($A3909=U$2,$C3909,U3908))</f>
        <v/>
      </c>
      <c r="V3909" s="9" t="str">
        <f aca="false">IF(ISBLANK(A3909),"",IF($A3909=V$2,$C3909,V3908))</f>
        <v/>
      </c>
      <c r="W3909" s="9" t="str">
        <f aca="false">IF(ISBLANK(A3909),"",IF($A3909=W$2,$C3909,W3908))</f>
        <v/>
      </c>
    </row>
    <row r="3910" customFormat="false" ht="14.1" hidden="false" customHeight="false" outlineLevel="0" collapsed="false">
      <c r="H3910" s="8" t="n">
        <f aca="false">IF(ISBLANK(D3910),,LEFT(D3910,LEN(D3910)-6)*1)</f>
        <v>0</v>
      </c>
      <c r="I3910" s="9" t="str">
        <f aca="false">IF(ISBLANK(A3910),"",-B3910*C3910)</f>
        <v/>
      </c>
      <c r="J3910" s="9" t="str">
        <f aca="false">IF(ISBLANK(A3910),"",-SUM(I$3:I3910))</f>
        <v/>
      </c>
      <c r="K3910" s="9" t="str">
        <f aca="false">IF(ISBLANK(A3910),"",SUMPRODUCT(O3910:R3910,T3910:W3910)-J3910)</f>
        <v/>
      </c>
      <c r="L3910" s="5" t="str">
        <f aca="false">IF(ISBLANK(A3910),"",K3910/$M$1)</f>
        <v/>
      </c>
      <c r="M3910" s="5" t="str">
        <f aca="false">IF(ISBLANK(A3910),"",K3910/($M$1+SUM(K$3:K3909)))</f>
        <v/>
      </c>
      <c r="N3910" s="0" t="str">
        <f aca="false">IF(ISBLANK(A3910),"",IF(H3911=0,NETWORKDAYS($H$3,H3910,holiday!$B$2:$B$10),IF(DAY(H3910)&lt;DAY(H3911),NETWORKDAYS($H$3,H3910,holiday!$B$2:$B$10),0)))</f>
        <v/>
      </c>
      <c r="O3910" s="0" t="str">
        <f aca="false">IF(ISBLANK(A3910),"",SUMIF($A$3:$A3910,O$2,$B$3:$B3910))</f>
        <v/>
      </c>
      <c r="P3910" s="0" t="str">
        <f aca="false">IF(ISBLANK(A3910),"",SUMIF($A$3:$A3910,P$2,$B$3:$B3910))</f>
        <v/>
      </c>
      <c r="Q3910" s="0" t="str">
        <f aca="false">IF(ISBLANK(A3910),"",SUMIF($A$3:$A3910,Q$2,$B$3:$B3910))</f>
        <v/>
      </c>
      <c r="R3910" s="0" t="str">
        <f aca="false">IF(ISBLANK(A3910),"",SUMIF($A$3:$A3910,R$2,$B$3:$B3910))</f>
        <v/>
      </c>
      <c r="T3910" s="9" t="str">
        <f aca="false">IF(ISBLANK(A3910),"",IF($A3910=T$2,$C3910,T3909))</f>
        <v/>
      </c>
      <c r="U3910" s="9" t="str">
        <f aca="false">IF(ISBLANK(A3910),"",IF($A3910=U$2,$C3910,U3909))</f>
        <v/>
      </c>
      <c r="V3910" s="9" t="str">
        <f aca="false">IF(ISBLANK(A3910),"",IF($A3910=V$2,$C3910,V3909))</f>
        <v/>
      </c>
      <c r="W3910" s="9" t="str">
        <f aca="false">IF(ISBLANK(A3910),"",IF($A3910=W$2,$C3910,W3909))</f>
        <v/>
      </c>
    </row>
    <row r="3911" customFormat="false" ht="14.1" hidden="false" customHeight="false" outlineLevel="0" collapsed="false">
      <c r="H3911" s="8" t="n">
        <f aca="false">IF(ISBLANK(D3911),,LEFT(D3911,LEN(D3911)-6)*1)</f>
        <v>0</v>
      </c>
      <c r="I3911" s="9" t="str">
        <f aca="false">IF(ISBLANK(A3911),"",-B3911*C3911)</f>
        <v/>
      </c>
      <c r="J3911" s="9" t="str">
        <f aca="false">IF(ISBLANK(A3911),"",-SUM(I$3:I3911))</f>
        <v/>
      </c>
      <c r="K3911" s="9" t="str">
        <f aca="false">IF(ISBLANK(A3911),"",SUMPRODUCT(O3911:R3911,T3911:W3911)-J3911)</f>
        <v/>
      </c>
      <c r="L3911" s="5" t="str">
        <f aca="false">IF(ISBLANK(A3911),"",K3911/$M$1)</f>
        <v/>
      </c>
      <c r="M3911" s="5" t="str">
        <f aca="false">IF(ISBLANK(A3911),"",K3911/($M$1+SUM(K$3:K3910)))</f>
        <v/>
      </c>
      <c r="N3911" s="0" t="str">
        <f aca="false">IF(ISBLANK(A3911),"",IF(H3912=0,NETWORKDAYS($H$3,H3911,holiday!$B$2:$B$10),IF(DAY(H3911)&lt;DAY(H3912),NETWORKDAYS($H$3,H3911,holiday!$B$2:$B$10),0)))</f>
        <v/>
      </c>
      <c r="O3911" s="0" t="str">
        <f aca="false">IF(ISBLANK(A3911),"",SUMIF($A$3:$A3911,O$2,$B$3:$B3911))</f>
        <v/>
      </c>
      <c r="P3911" s="0" t="str">
        <f aca="false">IF(ISBLANK(A3911),"",SUMIF($A$3:$A3911,P$2,$B$3:$B3911))</f>
        <v/>
      </c>
      <c r="Q3911" s="0" t="str">
        <f aca="false">IF(ISBLANK(A3911),"",SUMIF($A$3:$A3911,Q$2,$B$3:$B3911))</f>
        <v/>
      </c>
      <c r="R3911" s="0" t="str">
        <f aca="false">IF(ISBLANK(A3911),"",SUMIF($A$3:$A3911,R$2,$B$3:$B3911))</f>
        <v/>
      </c>
      <c r="T3911" s="9" t="str">
        <f aca="false">IF(ISBLANK(A3911),"",IF($A3911=T$2,$C3911,T3910))</f>
        <v/>
      </c>
      <c r="U3911" s="9" t="str">
        <f aca="false">IF(ISBLANK(A3911),"",IF($A3911=U$2,$C3911,U3910))</f>
        <v/>
      </c>
      <c r="V3911" s="9" t="str">
        <f aca="false">IF(ISBLANK(A3911),"",IF($A3911=V$2,$C3911,V3910))</f>
        <v/>
      </c>
      <c r="W3911" s="9" t="str">
        <f aca="false">IF(ISBLANK(A3911),"",IF($A3911=W$2,$C3911,W3910))</f>
        <v/>
      </c>
    </row>
    <row r="3912" customFormat="false" ht="14.1" hidden="false" customHeight="false" outlineLevel="0" collapsed="false">
      <c r="H3912" s="8" t="n">
        <f aca="false">IF(ISBLANK(D3912),,LEFT(D3912,LEN(D3912)-6)*1)</f>
        <v>0</v>
      </c>
      <c r="I3912" s="9" t="str">
        <f aca="false">IF(ISBLANK(A3912),"",-B3912*C3912)</f>
        <v/>
      </c>
      <c r="J3912" s="9" t="str">
        <f aca="false">IF(ISBLANK(A3912),"",-SUM(I$3:I3912))</f>
        <v/>
      </c>
      <c r="K3912" s="9" t="str">
        <f aca="false">IF(ISBLANK(A3912),"",SUMPRODUCT(O3912:R3912,T3912:W3912)-J3912)</f>
        <v/>
      </c>
      <c r="L3912" s="5" t="str">
        <f aca="false">IF(ISBLANK(A3912),"",K3912/$M$1)</f>
        <v/>
      </c>
      <c r="M3912" s="5" t="str">
        <f aca="false">IF(ISBLANK(A3912),"",K3912/($M$1+SUM(K$3:K3911)))</f>
        <v/>
      </c>
      <c r="N3912" s="0" t="str">
        <f aca="false">IF(ISBLANK(A3912),"",IF(H3913=0,NETWORKDAYS($H$3,H3912,holiday!$B$2:$B$10),IF(DAY(H3912)&lt;DAY(H3913),NETWORKDAYS($H$3,H3912,holiday!$B$2:$B$10),0)))</f>
        <v/>
      </c>
      <c r="O3912" s="0" t="str">
        <f aca="false">IF(ISBLANK(A3912),"",SUMIF($A$3:$A3912,O$2,$B$3:$B3912))</f>
        <v/>
      </c>
      <c r="P3912" s="0" t="str">
        <f aca="false">IF(ISBLANK(A3912),"",SUMIF($A$3:$A3912,P$2,$B$3:$B3912))</f>
        <v/>
      </c>
      <c r="Q3912" s="0" t="str">
        <f aca="false">IF(ISBLANK(A3912),"",SUMIF($A$3:$A3912,Q$2,$B$3:$B3912))</f>
        <v/>
      </c>
      <c r="R3912" s="0" t="str">
        <f aca="false">IF(ISBLANK(A3912),"",SUMIF($A$3:$A3912,R$2,$B$3:$B3912))</f>
        <v/>
      </c>
      <c r="T3912" s="9" t="str">
        <f aca="false">IF(ISBLANK(A3912),"",IF($A3912=T$2,$C3912,T3911))</f>
        <v/>
      </c>
      <c r="U3912" s="9" t="str">
        <f aca="false">IF(ISBLANK(A3912),"",IF($A3912=U$2,$C3912,U3911))</f>
        <v/>
      </c>
      <c r="V3912" s="9" t="str">
        <f aca="false">IF(ISBLANK(A3912),"",IF($A3912=V$2,$C3912,V3911))</f>
        <v/>
      </c>
      <c r="W3912" s="9" t="str">
        <f aca="false">IF(ISBLANK(A3912),"",IF($A3912=W$2,$C3912,W3911))</f>
        <v/>
      </c>
    </row>
    <row r="3913" customFormat="false" ht="14.1" hidden="false" customHeight="false" outlineLevel="0" collapsed="false">
      <c r="H3913" s="8" t="n">
        <f aca="false">IF(ISBLANK(D3913),,LEFT(D3913,LEN(D3913)-6)*1)</f>
        <v>0</v>
      </c>
      <c r="I3913" s="9" t="str">
        <f aca="false">IF(ISBLANK(A3913),"",-B3913*C3913)</f>
        <v/>
      </c>
      <c r="J3913" s="9" t="str">
        <f aca="false">IF(ISBLANK(A3913),"",-SUM(I$3:I3913))</f>
        <v/>
      </c>
      <c r="K3913" s="9" t="str">
        <f aca="false">IF(ISBLANK(A3913),"",SUMPRODUCT(O3913:R3913,T3913:W3913)-J3913)</f>
        <v/>
      </c>
      <c r="L3913" s="5" t="str">
        <f aca="false">IF(ISBLANK(A3913),"",K3913/$M$1)</f>
        <v/>
      </c>
      <c r="M3913" s="5" t="str">
        <f aca="false">IF(ISBLANK(A3913),"",K3913/($M$1+SUM(K$3:K3912)))</f>
        <v/>
      </c>
      <c r="N3913" s="0" t="str">
        <f aca="false">IF(ISBLANK(A3913),"",IF(H3914=0,NETWORKDAYS($H$3,H3913,holiday!$B$2:$B$10),IF(DAY(H3913)&lt;DAY(H3914),NETWORKDAYS($H$3,H3913,holiday!$B$2:$B$10),0)))</f>
        <v/>
      </c>
      <c r="O3913" s="0" t="str">
        <f aca="false">IF(ISBLANK(A3913),"",SUMIF($A$3:$A3913,O$2,$B$3:$B3913))</f>
        <v/>
      </c>
      <c r="P3913" s="0" t="str">
        <f aca="false">IF(ISBLANK(A3913),"",SUMIF($A$3:$A3913,P$2,$B$3:$B3913))</f>
        <v/>
      </c>
      <c r="Q3913" s="0" t="str">
        <f aca="false">IF(ISBLANK(A3913),"",SUMIF($A$3:$A3913,Q$2,$B$3:$B3913))</f>
        <v/>
      </c>
      <c r="R3913" s="0" t="str">
        <f aca="false">IF(ISBLANK(A3913),"",SUMIF($A$3:$A3913,R$2,$B$3:$B3913))</f>
        <v/>
      </c>
      <c r="T3913" s="9" t="str">
        <f aca="false">IF(ISBLANK(A3913),"",IF($A3913=T$2,$C3913,T3912))</f>
        <v/>
      </c>
      <c r="U3913" s="9" t="str">
        <f aca="false">IF(ISBLANK(A3913),"",IF($A3913=U$2,$C3913,U3912))</f>
        <v/>
      </c>
      <c r="V3913" s="9" t="str">
        <f aca="false">IF(ISBLANK(A3913),"",IF($A3913=V$2,$C3913,V3912))</f>
        <v/>
      </c>
      <c r="W3913" s="9" t="str">
        <f aca="false">IF(ISBLANK(A3913),"",IF($A3913=W$2,$C3913,W3912))</f>
        <v/>
      </c>
    </row>
    <row r="3914" customFormat="false" ht="14.1" hidden="false" customHeight="false" outlineLevel="0" collapsed="false">
      <c r="H3914" s="8" t="n">
        <f aca="false">IF(ISBLANK(D3914),,LEFT(D3914,LEN(D3914)-6)*1)</f>
        <v>0</v>
      </c>
      <c r="I3914" s="9" t="str">
        <f aca="false">IF(ISBLANK(A3914),"",-B3914*C3914)</f>
        <v/>
      </c>
      <c r="J3914" s="9" t="str">
        <f aca="false">IF(ISBLANK(A3914),"",-SUM(I$3:I3914))</f>
        <v/>
      </c>
      <c r="K3914" s="9" t="str">
        <f aca="false">IF(ISBLANK(A3914),"",SUMPRODUCT(O3914:R3914,T3914:W3914)-J3914)</f>
        <v/>
      </c>
      <c r="L3914" s="5" t="str">
        <f aca="false">IF(ISBLANK(A3914),"",K3914/$M$1)</f>
        <v/>
      </c>
      <c r="M3914" s="5" t="str">
        <f aca="false">IF(ISBLANK(A3914),"",K3914/($M$1+SUM(K$3:K3913)))</f>
        <v/>
      </c>
      <c r="N3914" s="0" t="str">
        <f aca="false">IF(ISBLANK(A3914),"",IF(H3915=0,NETWORKDAYS($H$3,H3914,holiday!$B$2:$B$10),IF(DAY(H3914)&lt;DAY(H3915),NETWORKDAYS($H$3,H3914,holiday!$B$2:$B$10),0)))</f>
        <v/>
      </c>
      <c r="O3914" s="0" t="str">
        <f aca="false">IF(ISBLANK(A3914),"",SUMIF($A$3:$A3914,O$2,$B$3:$B3914))</f>
        <v/>
      </c>
      <c r="P3914" s="0" t="str">
        <f aca="false">IF(ISBLANK(A3914),"",SUMIF($A$3:$A3914,P$2,$B$3:$B3914))</f>
        <v/>
      </c>
      <c r="Q3914" s="0" t="str">
        <f aca="false">IF(ISBLANK(A3914),"",SUMIF($A$3:$A3914,Q$2,$B$3:$B3914))</f>
        <v/>
      </c>
      <c r="R3914" s="0" t="str">
        <f aca="false">IF(ISBLANK(A3914),"",SUMIF($A$3:$A3914,R$2,$B$3:$B3914))</f>
        <v/>
      </c>
      <c r="T3914" s="9" t="str">
        <f aca="false">IF(ISBLANK(A3914),"",IF($A3914=T$2,$C3914,T3913))</f>
        <v/>
      </c>
      <c r="U3914" s="9" t="str">
        <f aca="false">IF(ISBLANK(A3914),"",IF($A3914=U$2,$C3914,U3913))</f>
        <v/>
      </c>
      <c r="V3914" s="9" t="str">
        <f aca="false">IF(ISBLANK(A3914),"",IF($A3914=V$2,$C3914,V3913))</f>
        <v/>
      </c>
      <c r="W3914" s="9" t="str">
        <f aca="false">IF(ISBLANK(A3914),"",IF($A3914=W$2,$C3914,W3913))</f>
        <v/>
      </c>
    </row>
    <row r="3915" customFormat="false" ht="14.1" hidden="false" customHeight="false" outlineLevel="0" collapsed="false">
      <c r="H3915" s="8" t="n">
        <f aca="false">IF(ISBLANK(D3915),,LEFT(D3915,LEN(D3915)-6)*1)</f>
        <v>0</v>
      </c>
      <c r="I3915" s="9" t="str">
        <f aca="false">IF(ISBLANK(A3915),"",-B3915*C3915)</f>
        <v/>
      </c>
      <c r="J3915" s="9" t="str">
        <f aca="false">IF(ISBLANK(A3915),"",-SUM(I$3:I3915))</f>
        <v/>
      </c>
      <c r="K3915" s="9" t="str">
        <f aca="false">IF(ISBLANK(A3915),"",SUMPRODUCT(O3915:R3915,T3915:W3915)-J3915)</f>
        <v/>
      </c>
      <c r="L3915" s="5" t="str">
        <f aca="false">IF(ISBLANK(A3915),"",K3915/$M$1)</f>
        <v/>
      </c>
      <c r="M3915" s="5" t="str">
        <f aca="false">IF(ISBLANK(A3915),"",K3915/($M$1+SUM(K$3:K3914)))</f>
        <v/>
      </c>
      <c r="N3915" s="0" t="str">
        <f aca="false">IF(ISBLANK(A3915),"",IF(H3916=0,NETWORKDAYS($H$3,H3915,holiday!$B$2:$B$10),IF(DAY(H3915)&lt;DAY(H3916),NETWORKDAYS($H$3,H3915,holiday!$B$2:$B$10),0)))</f>
        <v/>
      </c>
      <c r="O3915" s="0" t="str">
        <f aca="false">IF(ISBLANK(A3915),"",SUMIF($A$3:$A3915,O$2,$B$3:$B3915))</f>
        <v/>
      </c>
      <c r="P3915" s="0" t="str">
        <f aca="false">IF(ISBLANK(A3915),"",SUMIF($A$3:$A3915,P$2,$B$3:$B3915))</f>
        <v/>
      </c>
      <c r="Q3915" s="0" t="str">
        <f aca="false">IF(ISBLANK(A3915),"",SUMIF($A$3:$A3915,Q$2,$B$3:$B3915))</f>
        <v/>
      </c>
      <c r="R3915" s="0" t="str">
        <f aca="false">IF(ISBLANK(A3915),"",SUMIF($A$3:$A3915,R$2,$B$3:$B3915))</f>
        <v/>
      </c>
      <c r="T3915" s="9" t="str">
        <f aca="false">IF(ISBLANK(A3915),"",IF($A3915=T$2,$C3915,T3914))</f>
        <v/>
      </c>
      <c r="U3915" s="9" t="str">
        <f aca="false">IF(ISBLANK(A3915),"",IF($A3915=U$2,$C3915,U3914))</f>
        <v/>
      </c>
      <c r="V3915" s="9" t="str">
        <f aca="false">IF(ISBLANK(A3915),"",IF($A3915=V$2,$C3915,V3914))</f>
        <v/>
      </c>
      <c r="W3915" s="9" t="str">
        <f aca="false">IF(ISBLANK(A3915),"",IF($A3915=W$2,$C3915,W3914))</f>
        <v/>
      </c>
    </row>
    <row r="3916" customFormat="false" ht="14.1" hidden="false" customHeight="false" outlineLevel="0" collapsed="false">
      <c r="H3916" s="8" t="n">
        <f aca="false">IF(ISBLANK(D3916),,LEFT(D3916,LEN(D3916)-6)*1)</f>
        <v>0</v>
      </c>
      <c r="I3916" s="9" t="str">
        <f aca="false">IF(ISBLANK(A3916),"",-B3916*C3916)</f>
        <v/>
      </c>
      <c r="J3916" s="9" t="str">
        <f aca="false">IF(ISBLANK(A3916),"",-SUM(I$3:I3916))</f>
        <v/>
      </c>
      <c r="K3916" s="9" t="str">
        <f aca="false">IF(ISBLANK(A3916),"",SUMPRODUCT(O3916:R3916,T3916:W3916)-J3916)</f>
        <v/>
      </c>
      <c r="L3916" s="5" t="str">
        <f aca="false">IF(ISBLANK(A3916),"",K3916/$M$1)</f>
        <v/>
      </c>
      <c r="M3916" s="5" t="str">
        <f aca="false">IF(ISBLANK(A3916),"",K3916/($M$1+SUM(K$3:K3915)))</f>
        <v/>
      </c>
      <c r="N3916" s="0" t="str">
        <f aca="false">IF(ISBLANK(A3916),"",IF(H3917=0,NETWORKDAYS($H$3,H3916,holiday!$B$2:$B$10),IF(DAY(H3916)&lt;DAY(H3917),NETWORKDAYS($H$3,H3916,holiday!$B$2:$B$10),0)))</f>
        <v/>
      </c>
      <c r="O3916" s="0" t="str">
        <f aca="false">IF(ISBLANK(A3916),"",SUMIF($A$3:$A3916,O$2,$B$3:$B3916))</f>
        <v/>
      </c>
      <c r="P3916" s="0" t="str">
        <f aca="false">IF(ISBLANK(A3916),"",SUMIF($A$3:$A3916,P$2,$B$3:$B3916))</f>
        <v/>
      </c>
      <c r="Q3916" s="0" t="str">
        <f aca="false">IF(ISBLANK(A3916),"",SUMIF($A$3:$A3916,Q$2,$B$3:$B3916))</f>
        <v/>
      </c>
      <c r="R3916" s="0" t="str">
        <f aca="false">IF(ISBLANK(A3916),"",SUMIF($A$3:$A3916,R$2,$B$3:$B3916))</f>
        <v/>
      </c>
      <c r="T3916" s="9" t="str">
        <f aca="false">IF(ISBLANK(A3916),"",IF($A3916=T$2,$C3916,T3915))</f>
        <v/>
      </c>
      <c r="U3916" s="9" t="str">
        <f aca="false">IF(ISBLANK(A3916),"",IF($A3916=U$2,$C3916,U3915))</f>
        <v/>
      </c>
      <c r="V3916" s="9" t="str">
        <f aca="false">IF(ISBLANK(A3916),"",IF($A3916=V$2,$C3916,V3915))</f>
        <v/>
      </c>
      <c r="W3916" s="9" t="str">
        <f aca="false">IF(ISBLANK(A3916),"",IF($A3916=W$2,$C3916,W3915))</f>
        <v/>
      </c>
    </row>
    <row r="3917" customFormat="false" ht="14.1" hidden="false" customHeight="false" outlineLevel="0" collapsed="false">
      <c r="H3917" s="8" t="n">
        <f aca="false">IF(ISBLANK(D3917),,LEFT(D3917,LEN(D3917)-6)*1)</f>
        <v>0</v>
      </c>
      <c r="I3917" s="9" t="str">
        <f aca="false">IF(ISBLANK(A3917),"",-B3917*C3917)</f>
        <v/>
      </c>
      <c r="J3917" s="9" t="str">
        <f aca="false">IF(ISBLANK(A3917),"",-SUM(I$3:I3917))</f>
        <v/>
      </c>
      <c r="K3917" s="9" t="str">
        <f aca="false">IF(ISBLANK(A3917),"",SUMPRODUCT(O3917:R3917,T3917:W3917)-J3917)</f>
        <v/>
      </c>
      <c r="L3917" s="5" t="str">
        <f aca="false">IF(ISBLANK(A3917),"",K3917/$M$1)</f>
        <v/>
      </c>
      <c r="M3917" s="5" t="str">
        <f aca="false">IF(ISBLANK(A3917),"",K3917/($M$1+SUM(K$3:K3916)))</f>
        <v/>
      </c>
      <c r="N3917" s="0" t="str">
        <f aca="false">IF(ISBLANK(A3917),"",IF(H3918=0,NETWORKDAYS($H$3,H3917,holiday!$B$2:$B$10),IF(DAY(H3917)&lt;DAY(H3918),NETWORKDAYS($H$3,H3917,holiday!$B$2:$B$10),0)))</f>
        <v/>
      </c>
      <c r="O3917" s="0" t="str">
        <f aca="false">IF(ISBLANK(A3917),"",SUMIF($A$3:$A3917,O$2,$B$3:$B3917))</f>
        <v/>
      </c>
      <c r="P3917" s="0" t="str">
        <f aca="false">IF(ISBLANK(A3917),"",SUMIF($A$3:$A3917,P$2,$B$3:$B3917))</f>
        <v/>
      </c>
      <c r="Q3917" s="0" t="str">
        <f aca="false">IF(ISBLANK(A3917),"",SUMIF($A$3:$A3917,Q$2,$B$3:$B3917))</f>
        <v/>
      </c>
      <c r="R3917" s="0" t="str">
        <f aca="false">IF(ISBLANK(A3917),"",SUMIF($A$3:$A3917,R$2,$B$3:$B3917))</f>
        <v/>
      </c>
      <c r="T3917" s="9" t="str">
        <f aca="false">IF(ISBLANK(A3917),"",IF($A3917=T$2,$C3917,T3916))</f>
        <v/>
      </c>
      <c r="U3917" s="9" t="str">
        <f aca="false">IF(ISBLANK(A3917),"",IF($A3917=U$2,$C3917,U3916))</f>
        <v/>
      </c>
      <c r="V3917" s="9" t="str">
        <f aca="false">IF(ISBLANK(A3917),"",IF($A3917=V$2,$C3917,V3916))</f>
        <v/>
      </c>
      <c r="W3917" s="9" t="str">
        <f aca="false">IF(ISBLANK(A3917),"",IF($A3917=W$2,$C3917,W3916))</f>
        <v/>
      </c>
    </row>
    <row r="3918" customFormat="false" ht="14.1" hidden="false" customHeight="false" outlineLevel="0" collapsed="false">
      <c r="H3918" s="8" t="n">
        <f aca="false">IF(ISBLANK(D3918),,LEFT(D3918,LEN(D3918)-6)*1)</f>
        <v>0</v>
      </c>
      <c r="I3918" s="9" t="str">
        <f aca="false">IF(ISBLANK(A3918),"",-B3918*C3918)</f>
        <v/>
      </c>
      <c r="J3918" s="9" t="str">
        <f aca="false">IF(ISBLANK(A3918),"",-SUM(I$3:I3918))</f>
        <v/>
      </c>
      <c r="K3918" s="9" t="str">
        <f aca="false">IF(ISBLANK(A3918),"",SUMPRODUCT(O3918:R3918,T3918:W3918)-J3918)</f>
        <v/>
      </c>
      <c r="L3918" s="5" t="str">
        <f aca="false">IF(ISBLANK(A3918),"",K3918/$M$1)</f>
        <v/>
      </c>
      <c r="M3918" s="5" t="str">
        <f aca="false">IF(ISBLANK(A3918),"",K3918/($M$1+SUM(K$3:K3917)))</f>
        <v/>
      </c>
      <c r="N3918" s="0" t="str">
        <f aca="false">IF(ISBLANK(A3918),"",IF(H3919=0,NETWORKDAYS($H$3,H3918,holiday!$B$2:$B$10),IF(DAY(H3918)&lt;DAY(H3919),NETWORKDAYS($H$3,H3918,holiday!$B$2:$B$10),0)))</f>
        <v/>
      </c>
      <c r="O3918" s="0" t="str">
        <f aca="false">IF(ISBLANK(A3918),"",SUMIF($A$3:$A3918,O$2,$B$3:$B3918))</f>
        <v/>
      </c>
      <c r="P3918" s="0" t="str">
        <f aca="false">IF(ISBLANK(A3918),"",SUMIF($A$3:$A3918,P$2,$B$3:$B3918))</f>
        <v/>
      </c>
      <c r="Q3918" s="0" t="str">
        <f aca="false">IF(ISBLANK(A3918),"",SUMIF($A$3:$A3918,Q$2,$B$3:$B3918))</f>
        <v/>
      </c>
      <c r="R3918" s="0" t="str">
        <f aca="false">IF(ISBLANK(A3918),"",SUMIF($A$3:$A3918,R$2,$B$3:$B3918))</f>
        <v/>
      </c>
      <c r="T3918" s="9" t="str">
        <f aca="false">IF(ISBLANK(A3918),"",IF($A3918=T$2,$C3918,T3917))</f>
        <v/>
      </c>
      <c r="U3918" s="9" t="str">
        <f aca="false">IF(ISBLANK(A3918),"",IF($A3918=U$2,$C3918,U3917))</f>
        <v/>
      </c>
      <c r="V3918" s="9" t="str">
        <f aca="false">IF(ISBLANK(A3918),"",IF($A3918=V$2,$C3918,V3917))</f>
        <v/>
      </c>
      <c r="W3918" s="9" t="str">
        <f aca="false">IF(ISBLANK(A3918),"",IF($A3918=W$2,$C3918,W3917))</f>
        <v/>
      </c>
    </row>
    <row r="3919" customFormat="false" ht="14.1" hidden="false" customHeight="false" outlineLevel="0" collapsed="false">
      <c r="H3919" s="8" t="n">
        <f aca="false">IF(ISBLANK(D3919),,LEFT(D3919,LEN(D3919)-6)*1)</f>
        <v>0</v>
      </c>
      <c r="I3919" s="9" t="str">
        <f aca="false">IF(ISBLANK(A3919),"",-B3919*C3919)</f>
        <v/>
      </c>
      <c r="J3919" s="9" t="str">
        <f aca="false">IF(ISBLANK(A3919),"",-SUM(I$3:I3919))</f>
        <v/>
      </c>
      <c r="K3919" s="9" t="str">
        <f aca="false">IF(ISBLANK(A3919),"",SUMPRODUCT(O3919:R3919,T3919:W3919)-J3919)</f>
        <v/>
      </c>
      <c r="L3919" s="5" t="str">
        <f aca="false">IF(ISBLANK(A3919),"",K3919/$M$1)</f>
        <v/>
      </c>
      <c r="M3919" s="5" t="str">
        <f aca="false">IF(ISBLANK(A3919),"",K3919/($M$1+SUM(K$3:K3918)))</f>
        <v/>
      </c>
      <c r="N3919" s="0" t="str">
        <f aca="false">IF(ISBLANK(A3919),"",IF(H3920=0,NETWORKDAYS($H$3,H3919,holiday!$B$2:$B$10),IF(DAY(H3919)&lt;DAY(H3920),NETWORKDAYS($H$3,H3919,holiday!$B$2:$B$10),0)))</f>
        <v/>
      </c>
      <c r="O3919" s="0" t="str">
        <f aca="false">IF(ISBLANK(A3919),"",SUMIF($A$3:$A3919,O$2,$B$3:$B3919))</f>
        <v/>
      </c>
      <c r="P3919" s="0" t="str">
        <f aca="false">IF(ISBLANK(A3919),"",SUMIF($A$3:$A3919,P$2,$B$3:$B3919))</f>
        <v/>
      </c>
      <c r="Q3919" s="0" t="str">
        <f aca="false">IF(ISBLANK(A3919),"",SUMIF($A$3:$A3919,Q$2,$B$3:$B3919))</f>
        <v/>
      </c>
      <c r="R3919" s="0" t="str">
        <f aca="false">IF(ISBLANK(A3919),"",SUMIF($A$3:$A3919,R$2,$B$3:$B3919))</f>
        <v/>
      </c>
      <c r="T3919" s="9" t="str">
        <f aca="false">IF(ISBLANK(A3919),"",IF($A3919=T$2,$C3919,T3918))</f>
        <v/>
      </c>
      <c r="U3919" s="9" t="str">
        <f aca="false">IF(ISBLANK(A3919),"",IF($A3919=U$2,$C3919,U3918))</f>
        <v/>
      </c>
      <c r="V3919" s="9" t="str">
        <f aca="false">IF(ISBLANK(A3919),"",IF($A3919=V$2,$C3919,V3918))</f>
        <v/>
      </c>
      <c r="W3919" s="9" t="str">
        <f aca="false">IF(ISBLANK(A3919),"",IF($A3919=W$2,$C3919,W3918))</f>
        <v/>
      </c>
    </row>
    <row r="3920" customFormat="false" ht="14.1" hidden="false" customHeight="false" outlineLevel="0" collapsed="false">
      <c r="H3920" s="8" t="n">
        <f aca="false">IF(ISBLANK(D3920),,LEFT(D3920,LEN(D3920)-6)*1)</f>
        <v>0</v>
      </c>
      <c r="I3920" s="9" t="str">
        <f aca="false">IF(ISBLANK(A3920),"",-B3920*C3920)</f>
        <v/>
      </c>
      <c r="J3920" s="9" t="str">
        <f aca="false">IF(ISBLANK(A3920),"",-SUM(I$3:I3920))</f>
        <v/>
      </c>
      <c r="K3920" s="9" t="str">
        <f aca="false">IF(ISBLANK(A3920),"",SUMPRODUCT(O3920:R3920,T3920:W3920)-J3920)</f>
        <v/>
      </c>
      <c r="L3920" s="5" t="str">
        <f aca="false">IF(ISBLANK(A3920),"",K3920/$M$1)</f>
        <v/>
      </c>
      <c r="M3920" s="5" t="str">
        <f aca="false">IF(ISBLANK(A3920),"",K3920/($M$1+SUM(K$3:K3919)))</f>
        <v/>
      </c>
      <c r="N3920" s="0" t="str">
        <f aca="false">IF(ISBLANK(A3920),"",IF(H3921=0,NETWORKDAYS($H$3,H3920,holiday!$B$2:$B$10),IF(DAY(H3920)&lt;DAY(H3921),NETWORKDAYS($H$3,H3920,holiday!$B$2:$B$10),0)))</f>
        <v/>
      </c>
      <c r="O3920" s="0" t="str">
        <f aca="false">IF(ISBLANK(A3920),"",SUMIF($A$3:$A3920,O$2,$B$3:$B3920))</f>
        <v/>
      </c>
      <c r="P3920" s="0" t="str">
        <f aca="false">IF(ISBLANK(A3920),"",SUMIF($A$3:$A3920,P$2,$B$3:$B3920))</f>
        <v/>
      </c>
      <c r="Q3920" s="0" t="str">
        <f aca="false">IF(ISBLANK(A3920),"",SUMIF($A$3:$A3920,Q$2,$B$3:$B3920))</f>
        <v/>
      </c>
      <c r="R3920" s="0" t="str">
        <f aca="false">IF(ISBLANK(A3920),"",SUMIF($A$3:$A3920,R$2,$B$3:$B3920))</f>
        <v/>
      </c>
      <c r="T3920" s="9" t="str">
        <f aca="false">IF(ISBLANK(A3920),"",IF($A3920=T$2,$C3920,T3919))</f>
        <v/>
      </c>
      <c r="U3920" s="9" t="str">
        <f aca="false">IF(ISBLANK(A3920),"",IF($A3920=U$2,$C3920,U3919))</f>
        <v/>
      </c>
      <c r="V3920" s="9" t="str">
        <f aca="false">IF(ISBLANK(A3920),"",IF($A3920=V$2,$C3920,V3919))</f>
        <v/>
      </c>
      <c r="W3920" s="9" t="str">
        <f aca="false">IF(ISBLANK(A3920),"",IF($A3920=W$2,$C3920,W3919))</f>
        <v/>
      </c>
    </row>
    <row r="3921" customFormat="false" ht="14.1" hidden="false" customHeight="false" outlineLevel="0" collapsed="false">
      <c r="H3921" s="8" t="n">
        <f aca="false">IF(ISBLANK(D3921),,LEFT(D3921,LEN(D3921)-6)*1)</f>
        <v>0</v>
      </c>
      <c r="I3921" s="9" t="str">
        <f aca="false">IF(ISBLANK(A3921),"",-B3921*C3921)</f>
        <v/>
      </c>
      <c r="J3921" s="9" t="str">
        <f aca="false">IF(ISBLANK(A3921),"",-SUM(I$3:I3921))</f>
        <v/>
      </c>
      <c r="K3921" s="9" t="str">
        <f aca="false">IF(ISBLANK(A3921),"",SUMPRODUCT(O3921:R3921,T3921:W3921)-J3921)</f>
        <v/>
      </c>
      <c r="L3921" s="5" t="str">
        <f aca="false">IF(ISBLANK(A3921),"",K3921/$M$1)</f>
        <v/>
      </c>
      <c r="M3921" s="5" t="str">
        <f aca="false">IF(ISBLANK(A3921),"",K3921/($M$1+SUM(K$3:K3920)))</f>
        <v/>
      </c>
      <c r="N3921" s="0" t="str">
        <f aca="false">IF(ISBLANK(A3921),"",IF(H3922=0,NETWORKDAYS($H$3,H3921,holiday!$B$2:$B$10),IF(DAY(H3921)&lt;DAY(H3922),NETWORKDAYS($H$3,H3921,holiday!$B$2:$B$10),0)))</f>
        <v/>
      </c>
      <c r="O3921" s="0" t="str">
        <f aca="false">IF(ISBLANK(A3921),"",SUMIF($A$3:$A3921,O$2,$B$3:$B3921))</f>
        <v/>
      </c>
      <c r="P3921" s="0" t="str">
        <f aca="false">IF(ISBLANK(A3921),"",SUMIF($A$3:$A3921,P$2,$B$3:$B3921))</f>
        <v/>
      </c>
      <c r="Q3921" s="0" t="str">
        <f aca="false">IF(ISBLANK(A3921),"",SUMIF($A$3:$A3921,Q$2,$B$3:$B3921))</f>
        <v/>
      </c>
      <c r="R3921" s="0" t="str">
        <f aca="false">IF(ISBLANK(A3921),"",SUMIF($A$3:$A3921,R$2,$B$3:$B3921))</f>
        <v/>
      </c>
      <c r="T3921" s="9" t="str">
        <f aca="false">IF(ISBLANK(A3921),"",IF($A3921=T$2,$C3921,T3920))</f>
        <v/>
      </c>
      <c r="U3921" s="9" t="str">
        <f aca="false">IF(ISBLANK(A3921),"",IF($A3921=U$2,$C3921,U3920))</f>
        <v/>
      </c>
      <c r="V3921" s="9" t="str">
        <f aca="false">IF(ISBLANK(A3921),"",IF($A3921=V$2,$C3921,V3920))</f>
        <v/>
      </c>
      <c r="W3921" s="9" t="str">
        <f aca="false">IF(ISBLANK(A3921),"",IF($A3921=W$2,$C3921,W3920))</f>
        <v/>
      </c>
    </row>
    <row r="3922" customFormat="false" ht="14.1" hidden="false" customHeight="false" outlineLevel="0" collapsed="false">
      <c r="H3922" s="8" t="n">
        <f aca="false">IF(ISBLANK(D3922),,LEFT(D3922,LEN(D3922)-6)*1)</f>
        <v>0</v>
      </c>
      <c r="I3922" s="9" t="str">
        <f aca="false">IF(ISBLANK(A3922),"",-B3922*C3922)</f>
        <v/>
      </c>
      <c r="J3922" s="9" t="str">
        <f aca="false">IF(ISBLANK(A3922),"",-SUM(I$3:I3922))</f>
        <v/>
      </c>
      <c r="K3922" s="9" t="str">
        <f aca="false">IF(ISBLANK(A3922),"",SUMPRODUCT(O3922:R3922,T3922:W3922)-J3922)</f>
        <v/>
      </c>
      <c r="L3922" s="5" t="str">
        <f aca="false">IF(ISBLANK(A3922),"",K3922/$M$1)</f>
        <v/>
      </c>
      <c r="M3922" s="5" t="str">
        <f aca="false">IF(ISBLANK(A3922),"",K3922/($M$1+SUM(K$3:K3921)))</f>
        <v/>
      </c>
      <c r="N3922" s="0" t="str">
        <f aca="false">IF(ISBLANK(A3922),"",IF(H3923=0,NETWORKDAYS($H$3,H3922,holiday!$B$2:$B$10),IF(DAY(H3922)&lt;DAY(H3923),NETWORKDAYS($H$3,H3922,holiday!$B$2:$B$10),0)))</f>
        <v/>
      </c>
      <c r="O3922" s="0" t="str">
        <f aca="false">IF(ISBLANK(A3922),"",SUMIF($A$3:$A3922,O$2,$B$3:$B3922))</f>
        <v/>
      </c>
      <c r="P3922" s="0" t="str">
        <f aca="false">IF(ISBLANK(A3922),"",SUMIF($A$3:$A3922,P$2,$B$3:$B3922))</f>
        <v/>
      </c>
      <c r="Q3922" s="0" t="str">
        <f aca="false">IF(ISBLANK(A3922),"",SUMIF($A$3:$A3922,Q$2,$B$3:$B3922))</f>
        <v/>
      </c>
      <c r="R3922" s="0" t="str">
        <f aca="false">IF(ISBLANK(A3922),"",SUMIF($A$3:$A3922,R$2,$B$3:$B3922))</f>
        <v/>
      </c>
      <c r="T3922" s="9" t="str">
        <f aca="false">IF(ISBLANK(A3922),"",IF($A3922=T$2,$C3922,T3921))</f>
        <v/>
      </c>
      <c r="U3922" s="9" t="str">
        <f aca="false">IF(ISBLANK(A3922),"",IF($A3922=U$2,$C3922,U3921))</f>
        <v/>
      </c>
      <c r="V3922" s="9" t="str">
        <f aca="false">IF(ISBLANK(A3922),"",IF($A3922=V$2,$C3922,V3921))</f>
        <v/>
      </c>
      <c r="W3922" s="9" t="str">
        <f aca="false">IF(ISBLANK(A3922),"",IF($A3922=W$2,$C3922,W3921))</f>
        <v/>
      </c>
    </row>
    <row r="3923" customFormat="false" ht="14.1" hidden="false" customHeight="false" outlineLevel="0" collapsed="false">
      <c r="H3923" s="8" t="n">
        <f aca="false">IF(ISBLANK(D3923),,LEFT(D3923,LEN(D3923)-6)*1)</f>
        <v>0</v>
      </c>
      <c r="I3923" s="9" t="str">
        <f aca="false">IF(ISBLANK(A3923),"",-B3923*C3923)</f>
        <v/>
      </c>
      <c r="J3923" s="9" t="str">
        <f aca="false">IF(ISBLANK(A3923),"",-SUM(I$3:I3923))</f>
        <v/>
      </c>
      <c r="K3923" s="9" t="str">
        <f aca="false">IF(ISBLANK(A3923),"",SUMPRODUCT(O3923:R3923,T3923:W3923)-J3923)</f>
        <v/>
      </c>
      <c r="L3923" s="5" t="str">
        <f aca="false">IF(ISBLANK(A3923),"",K3923/$M$1)</f>
        <v/>
      </c>
      <c r="M3923" s="5" t="str">
        <f aca="false">IF(ISBLANK(A3923),"",K3923/($M$1+SUM(K$3:K3922)))</f>
        <v/>
      </c>
      <c r="N3923" s="0" t="str">
        <f aca="false">IF(ISBLANK(A3923),"",IF(H3924=0,NETWORKDAYS($H$3,H3923,holiday!$B$2:$B$10),IF(DAY(H3923)&lt;DAY(H3924),NETWORKDAYS($H$3,H3923,holiday!$B$2:$B$10),0)))</f>
        <v/>
      </c>
      <c r="O3923" s="0" t="str">
        <f aca="false">IF(ISBLANK(A3923),"",SUMIF($A$3:$A3923,O$2,$B$3:$B3923))</f>
        <v/>
      </c>
      <c r="P3923" s="0" t="str">
        <f aca="false">IF(ISBLANK(A3923),"",SUMIF($A$3:$A3923,P$2,$B$3:$B3923))</f>
        <v/>
      </c>
      <c r="Q3923" s="0" t="str">
        <f aca="false">IF(ISBLANK(A3923),"",SUMIF($A$3:$A3923,Q$2,$B$3:$B3923))</f>
        <v/>
      </c>
      <c r="R3923" s="0" t="str">
        <f aca="false">IF(ISBLANK(A3923),"",SUMIF($A$3:$A3923,R$2,$B$3:$B3923))</f>
        <v/>
      </c>
      <c r="T3923" s="9" t="str">
        <f aca="false">IF(ISBLANK(A3923),"",IF($A3923=T$2,$C3923,T3922))</f>
        <v/>
      </c>
      <c r="U3923" s="9" t="str">
        <f aca="false">IF(ISBLANK(A3923),"",IF($A3923=U$2,$C3923,U3922))</f>
        <v/>
      </c>
      <c r="V3923" s="9" t="str">
        <f aca="false">IF(ISBLANK(A3923),"",IF($A3923=V$2,$C3923,V3922))</f>
        <v/>
      </c>
      <c r="W3923" s="9" t="str">
        <f aca="false">IF(ISBLANK(A3923),"",IF($A3923=W$2,$C3923,W3922))</f>
        <v/>
      </c>
    </row>
    <row r="3924" customFormat="false" ht="14.1" hidden="false" customHeight="false" outlineLevel="0" collapsed="false">
      <c r="H3924" s="8" t="n">
        <f aca="false">IF(ISBLANK(D3924),,LEFT(D3924,LEN(D3924)-6)*1)</f>
        <v>0</v>
      </c>
      <c r="I3924" s="9" t="str">
        <f aca="false">IF(ISBLANK(A3924),"",-B3924*C3924)</f>
        <v/>
      </c>
      <c r="J3924" s="9" t="str">
        <f aca="false">IF(ISBLANK(A3924),"",-SUM(I$3:I3924))</f>
        <v/>
      </c>
      <c r="K3924" s="9" t="str">
        <f aca="false">IF(ISBLANK(A3924),"",SUMPRODUCT(O3924:R3924,T3924:W3924)-J3924)</f>
        <v/>
      </c>
      <c r="L3924" s="5" t="str">
        <f aca="false">IF(ISBLANK(A3924),"",K3924/$M$1)</f>
        <v/>
      </c>
      <c r="M3924" s="5" t="str">
        <f aca="false">IF(ISBLANK(A3924),"",K3924/($M$1+SUM(K$3:K3923)))</f>
        <v/>
      </c>
      <c r="N3924" s="0" t="str">
        <f aca="false">IF(ISBLANK(A3924),"",IF(H3925=0,NETWORKDAYS($H$3,H3924,holiday!$B$2:$B$10),IF(DAY(H3924)&lt;DAY(H3925),NETWORKDAYS($H$3,H3924,holiday!$B$2:$B$10),0)))</f>
        <v/>
      </c>
      <c r="O3924" s="0" t="str">
        <f aca="false">IF(ISBLANK(A3924),"",SUMIF($A$3:$A3924,O$2,$B$3:$B3924))</f>
        <v/>
      </c>
      <c r="P3924" s="0" t="str">
        <f aca="false">IF(ISBLANK(A3924),"",SUMIF($A$3:$A3924,P$2,$B$3:$B3924))</f>
        <v/>
      </c>
      <c r="Q3924" s="0" t="str">
        <f aca="false">IF(ISBLANK(A3924),"",SUMIF($A$3:$A3924,Q$2,$B$3:$B3924))</f>
        <v/>
      </c>
      <c r="R3924" s="0" t="str">
        <f aca="false">IF(ISBLANK(A3924),"",SUMIF($A$3:$A3924,R$2,$B$3:$B3924))</f>
        <v/>
      </c>
      <c r="T3924" s="9" t="str">
        <f aca="false">IF(ISBLANK(A3924),"",IF($A3924=T$2,$C3924,T3923))</f>
        <v/>
      </c>
      <c r="U3924" s="9" t="str">
        <f aca="false">IF(ISBLANK(A3924),"",IF($A3924=U$2,$C3924,U3923))</f>
        <v/>
      </c>
      <c r="V3924" s="9" t="str">
        <f aca="false">IF(ISBLANK(A3924),"",IF($A3924=V$2,$C3924,V3923))</f>
        <v/>
      </c>
      <c r="W3924" s="9" t="str">
        <f aca="false">IF(ISBLANK(A3924),"",IF($A3924=W$2,$C3924,W3923))</f>
        <v/>
      </c>
    </row>
    <row r="3925" customFormat="false" ht="14.1" hidden="false" customHeight="false" outlineLevel="0" collapsed="false">
      <c r="H3925" s="8" t="n">
        <f aca="false">IF(ISBLANK(D3925),,LEFT(D3925,LEN(D3925)-6)*1)</f>
        <v>0</v>
      </c>
      <c r="I3925" s="9" t="str">
        <f aca="false">IF(ISBLANK(A3925),"",-B3925*C3925)</f>
        <v/>
      </c>
      <c r="J3925" s="9" t="str">
        <f aca="false">IF(ISBLANK(A3925),"",-SUM(I$3:I3925))</f>
        <v/>
      </c>
      <c r="K3925" s="9" t="str">
        <f aca="false">IF(ISBLANK(A3925),"",SUMPRODUCT(O3925:R3925,T3925:W3925)-J3925)</f>
        <v/>
      </c>
      <c r="L3925" s="5" t="str">
        <f aca="false">IF(ISBLANK(A3925),"",K3925/$M$1)</f>
        <v/>
      </c>
      <c r="M3925" s="5" t="str">
        <f aca="false">IF(ISBLANK(A3925),"",K3925/($M$1+SUM(K$3:K3924)))</f>
        <v/>
      </c>
      <c r="N3925" s="0" t="str">
        <f aca="false">IF(ISBLANK(A3925),"",IF(H3926=0,NETWORKDAYS($H$3,H3925,holiday!$B$2:$B$10),IF(DAY(H3925)&lt;DAY(H3926),NETWORKDAYS($H$3,H3925,holiday!$B$2:$B$10),0)))</f>
        <v/>
      </c>
      <c r="O3925" s="0" t="str">
        <f aca="false">IF(ISBLANK(A3925),"",SUMIF($A$3:$A3925,O$2,$B$3:$B3925))</f>
        <v/>
      </c>
      <c r="P3925" s="0" t="str">
        <f aca="false">IF(ISBLANK(A3925),"",SUMIF($A$3:$A3925,P$2,$B$3:$B3925))</f>
        <v/>
      </c>
      <c r="Q3925" s="0" t="str">
        <f aca="false">IF(ISBLANK(A3925),"",SUMIF($A$3:$A3925,Q$2,$B$3:$B3925))</f>
        <v/>
      </c>
      <c r="R3925" s="0" t="str">
        <f aca="false">IF(ISBLANK(A3925),"",SUMIF($A$3:$A3925,R$2,$B$3:$B3925))</f>
        <v/>
      </c>
      <c r="T3925" s="9" t="str">
        <f aca="false">IF(ISBLANK(A3925),"",IF($A3925=T$2,$C3925,T3924))</f>
        <v/>
      </c>
      <c r="U3925" s="9" t="str">
        <f aca="false">IF(ISBLANK(A3925),"",IF($A3925=U$2,$C3925,U3924))</f>
        <v/>
      </c>
      <c r="V3925" s="9" t="str">
        <f aca="false">IF(ISBLANK(A3925),"",IF($A3925=V$2,$C3925,V3924))</f>
        <v/>
      </c>
      <c r="W3925" s="9" t="str">
        <f aca="false">IF(ISBLANK(A3925),"",IF($A3925=W$2,$C3925,W3924))</f>
        <v/>
      </c>
    </row>
    <row r="3926" customFormat="false" ht="14.1" hidden="false" customHeight="false" outlineLevel="0" collapsed="false">
      <c r="H3926" s="8" t="n">
        <f aca="false">IF(ISBLANK(D3926),,LEFT(D3926,LEN(D3926)-6)*1)</f>
        <v>0</v>
      </c>
      <c r="I3926" s="9" t="str">
        <f aca="false">IF(ISBLANK(A3926),"",-B3926*C3926)</f>
        <v/>
      </c>
      <c r="J3926" s="9" t="str">
        <f aca="false">IF(ISBLANK(A3926),"",-SUM(I$3:I3926))</f>
        <v/>
      </c>
      <c r="K3926" s="9" t="str">
        <f aca="false">IF(ISBLANK(A3926),"",SUMPRODUCT(O3926:R3926,T3926:W3926)-J3926)</f>
        <v/>
      </c>
      <c r="L3926" s="5" t="str">
        <f aca="false">IF(ISBLANK(A3926),"",K3926/$M$1)</f>
        <v/>
      </c>
      <c r="M3926" s="5" t="str">
        <f aca="false">IF(ISBLANK(A3926),"",K3926/($M$1+SUM(K$3:K3925)))</f>
        <v/>
      </c>
      <c r="N3926" s="0" t="str">
        <f aca="false">IF(ISBLANK(A3926),"",IF(H3927=0,NETWORKDAYS($H$3,H3926,holiday!$B$2:$B$10),IF(DAY(H3926)&lt;DAY(H3927),NETWORKDAYS($H$3,H3926,holiday!$B$2:$B$10),0)))</f>
        <v/>
      </c>
      <c r="O3926" s="0" t="str">
        <f aca="false">IF(ISBLANK(A3926),"",SUMIF($A$3:$A3926,O$2,$B$3:$B3926))</f>
        <v/>
      </c>
      <c r="P3926" s="0" t="str">
        <f aca="false">IF(ISBLANK(A3926),"",SUMIF($A$3:$A3926,P$2,$B$3:$B3926))</f>
        <v/>
      </c>
      <c r="Q3926" s="0" t="str">
        <f aca="false">IF(ISBLANK(A3926),"",SUMIF($A$3:$A3926,Q$2,$B$3:$B3926))</f>
        <v/>
      </c>
      <c r="R3926" s="0" t="str">
        <f aca="false">IF(ISBLANK(A3926),"",SUMIF($A$3:$A3926,R$2,$B$3:$B3926))</f>
        <v/>
      </c>
      <c r="T3926" s="9" t="str">
        <f aca="false">IF(ISBLANK(A3926),"",IF($A3926=T$2,$C3926,T3925))</f>
        <v/>
      </c>
      <c r="U3926" s="9" t="str">
        <f aca="false">IF(ISBLANK(A3926),"",IF($A3926=U$2,$C3926,U3925))</f>
        <v/>
      </c>
      <c r="V3926" s="9" t="str">
        <f aca="false">IF(ISBLANK(A3926),"",IF($A3926=V$2,$C3926,V3925))</f>
        <v/>
      </c>
      <c r="W3926" s="9" t="str">
        <f aca="false">IF(ISBLANK(A3926),"",IF($A3926=W$2,$C3926,W3925))</f>
        <v/>
      </c>
    </row>
    <row r="3927" customFormat="false" ht="14.1" hidden="false" customHeight="false" outlineLevel="0" collapsed="false">
      <c r="H3927" s="8" t="n">
        <f aca="false">IF(ISBLANK(D3927),,LEFT(D3927,LEN(D3927)-6)*1)</f>
        <v>0</v>
      </c>
      <c r="I3927" s="9" t="str">
        <f aca="false">IF(ISBLANK(A3927),"",-B3927*C3927)</f>
        <v/>
      </c>
      <c r="J3927" s="9" t="str">
        <f aca="false">IF(ISBLANK(A3927),"",-SUM(I$3:I3927))</f>
        <v/>
      </c>
      <c r="K3927" s="9" t="str">
        <f aca="false">IF(ISBLANK(A3927),"",SUMPRODUCT(O3927:R3927,T3927:W3927)-J3927)</f>
        <v/>
      </c>
      <c r="L3927" s="5" t="str">
        <f aca="false">IF(ISBLANK(A3927),"",K3927/$M$1)</f>
        <v/>
      </c>
      <c r="M3927" s="5" t="str">
        <f aca="false">IF(ISBLANK(A3927),"",K3927/($M$1+SUM(K$3:K3926)))</f>
        <v/>
      </c>
      <c r="N3927" s="0" t="str">
        <f aca="false">IF(ISBLANK(A3927),"",IF(H3928=0,NETWORKDAYS($H$3,H3927,holiday!$B$2:$B$10),IF(DAY(H3927)&lt;DAY(H3928),NETWORKDAYS($H$3,H3927,holiday!$B$2:$B$10),0)))</f>
        <v/>
      </c>
      <c r="O3927" s="0" t="str">
        <f aca="false">IF(ISBLANK(A3927),"",SUMIF($A$3:$A3927,O$2,$B$3:$B3927))</f>
        <v/>
      </c>
      <c r="P3927" s="0" t="str">
        <f aca="false">IF(ISBLANK(A3927),"",SUMIF($A$3:$A3927,P$2,$B$3:$B3927))</f>
        <v/>
      </c>
      <c r="Q3927" s="0" t="str">
        <f aca="false">IF(ISBLANK(A3927),"",SUMIF($A$3:$A3927,Q$2,$B$3:$B3927))</f>
        <v/>
      </c>
      <c r="R3927" s="0" t="str">
        <f aca="false">IF(ISBLANK(A3927),"",SUMIF($A$3:$A3927,R$2,$B$3:$B3927))</f>
        <v/>
      </c>
      <c r="T3927" s="9" t="str">
        <f aca="false">IF(ISBLANK(A3927),"",IF($A3927=T$2,$C3927,T3926))</f>
        <v/>
      </c>
      <c r="U3927" s="9" t="str">
        <f aca="false">IF(ISBLANK(A3927),"",IF($A3927=U$2,$C3927,U3926))</f>
        <v/>
      </c>
      <c r="V3927" s="9" t="str">
        <f aca="false">IF(ISBLANK(A3927),"",IF($A3927=V$2,$C3927,V3926))</f>
        <v/>
      </c>
      <c r="W3927" s="9" t="str">
        <f aca="false">IF(ISBLANK(A3927),"",IF($A3927=W$2,$C3927,W3926))</f>
        <v/>
      </c>
    </row>
    <row r="3928" customFormat="false" ht="14.1" hidden="false" customHeight="false" outlineLevel="0" collapsed="false">
      <c r="H3928" s="8" t="n">
        <f aca="false">IF(ISBLANK(D3928),,LEFT(D3928,LEN(D3928)-6)*1)</f>
        <v>0</v>
      </c>
      <c r="I3928" s="9" t="str">
        <f aca="false">IF(ISBLANK(A3928),"",-B3928*C3928)</f>
        <v/>
      </c>
      <c r="J3928" s="9" t="str">
        <f aca="false">IF(ISBLANK(A3928),"",-SUM(I$3:I3928))</f>
        <v/>
      </c>
      <c r="K3928" s="9" t="str">
        <f aca="false">IF(ISBLANK(A3928),"",SUMPRODUCT(O3928:R3928,T3928:W3928)-J3928)</f>
        <v/>
      </c>
      <c r="L3928" s="5" t="str">
        <f aca="false">IF(ISBLANK(A3928),"",K3928/$M$1)</f>
        <v/>
      </c>
      <c r="M3928" s="5" t="str">
        <f aca="false">IF(ISBLANK(A3928),"",K3928/($M$1+SUM(K$3:K3927)))</f>
        <v/>
      </c>
      <c r="N3928" s="0" t="str">
        <f aca="false">IF(ISBLANK(A3928),"",IF(H3929=0,NETWORKDAYS($H$3,H3928,holiday!$B$2:$B$10),IF(DAY(H3928)&lt;DAY(H3929),NETWORKDAYS($H$3,H3928,holiday!$B$2:$B$10),0)))</f>
        <v/>
      </c>
      <c r="O3928" s="0" t="str">
        <f aca="false">IF(ISBLANK(A3928),"",SUMIF($A$3:$A3928,O$2,$B$3:$B3928))</f>
        <v/>
      </c>
      <c r="P3928" s="0" t="str">
        <f aca="false">IF(ISBLANK(A3928),"",SUMIF($A$3:$A3928,P$2,$B$3:$B3928))</f>
        <v/>
      </c>
      <c r="Q3928" s="0" t="str">
        <f aca="false">IF(ISBLANK(A3928),"",SUMIF($A$3:$A3928,Q$2,$B$3:$B3928))</f>
        <v/>
      </c>
      <c r="R3928" s="0" t="str">
        <f aca="false">IF(ISBLANK(A3928),"",SUMIF($A$3:$A3928,R$2,$B$3:$B3928))</f>
        <v/>
      </c>
      <c r="T3928" s="9" t="str">
        <f aca="false">IF(ISBLANK(A3928),"",IF($A3928=T$2,$C3928,T3927))</f>
        <v/>
      </c>
      <c r="U3928" s="9" t="str">
        <f aca="false">IF(ISBLANK(A3928),"",IF($A3928=U$2,$C3928,U3927))</f>
        <v/>
      </c>
      <c r="V3928" s="9" t="str">
        <f aca="false">IF(ISBLANK(A3928),"",IF($A3928=V$2,$C3928,V3927))</f>
        <v/>
      </c>
      <c r="W3928" s="9" t="str">
        <f aca="false">IF(ISBLANK(A3928),"",IF($A3928=W$2,$C3928,W3927))</f>
        <v/>
      </c>
    </row>
    <row r="3929" customFormat="false" ht="14.1" hidden="false" customHeight="false" outlineLevel="0" collapsed="false">
      <c r="H3929" s="8" t="n">
        <f aca="false">IF(ISBLANK(D3929),,LEFT(D3929,LEN(D3929)-6)*1)</f>
        <v>0</v>
      </c>
      <c r="I3929" s="9" t="str">
        <f aca="false">IF(ISBLANK(A3929),"",-B3929*C3929)</f>
        <v/>
      </c>
      <c r="J3929" s="9" t="str">
        <f aca="false">IF(ISBLANK(A3929),"",-SUM(I$3:I3929))</f>
        <v/>
      </c>
      <c r="K3929" s="9" t="str">
        <f aca="false">IF(ISBLANK(A3929),"",SUMPRODUCT(O3929:R3929,T3929:W3929)-J3929)</f>
        <v/>
      </c>
      <c r="L3929" s="5" t="str">
        <f aca="false">IF(ISBLANK(A3929),"",K3929/$M$1)</f>
        <v/>
      </c>
      <c r="M3929" s="5" t="str">
        <f aca="false">IF(ISBLANK(A3929),"",K3929/($M$1+SUM(K$3:K3928)))</f>
        <v/>
      </c>
      <c r="N3929" s="0" t="str">
        <f aca="false">IF(ISBLANK(A3929),"",IF(H3930=0,NETWORKDAYS($H$3,H3929,holiday!$B$2:$B$10),IF(DAY(H3929)&lt;DAY(H3930),NETWORKDAYS($H$3,H3929,holiday!$B$2:$B$10),0)))</f>
        <v/>
      </c>
      <c r="O3929" s="0" t="str">
        <f aca="false">IF(ISBLANK(A3929),"",SUMIF($A$3:$A3929,O$2,$B$3:$B3929))</f>
        <v/>
      </c>
      <c r="P3929" s="0" t="str">
        <f aca="false">IF(ISBLANK(A3929),"",SUMIF($A$3:$A3929,P$2,$B$3:$B3929))</f>
        <v/>
      </c>
      <c r="Q3929" s="0" t="str">
        <f aca="false">IF(ISBLANK(A3929),"",SUMIF($A$3:$A3929,Q$2,$B$3:$B3929))</f>
        <v/>
      </c>
      <c r="R3929" s="0" t="str">
        <f aca="false">IF(ISBLANK(A3929),"",SUMIF($A$3:$A3929,R$2,$B$3:$B3929))</f>
        <v/>
      </c>
      <c r="T3929" s="9" t="str">
        <f aca="false">IF(ISBLANK(A3929),"",IF($A3929=T$2,$C3929,T3928))</f>
        <v/>
      </c>
      <c r="U3929" s="9" t="str">
        <f aca="false">IF(ISBLANK(A3929),"",IF($A3929=U$2,$C3929,U3928))</f>
        <v/>
      </c>
      <c r="V3929" s="9" t="str">
        <f aca="false">IF(ISBLANK(A3929),"",IF($A3929=V$2,$C3929,V3928))</f>
        <v/>
      </c>
      <c r="W3929" s="9" t="str">
        <f aca="false">IF(ISBLANK(A3929),"",IF($A3929=W$2,$C3929,W3928))</f>
        <v/>
      </c>
    </row>
    <row r="3930" customFormat="false" ht="14.1" hidden="false" customHeight="false" outlineLevel="0" collapsed="false">
      <c r="H3930" s="8" t="n">
        <f aca="false">IF(ISBLANK(D3930),,LEFT(D3930,LEN(D3930)-6)*1)</f>
        <v>0</v>
      </c>
      <c r="I3930" s="9" t="str">
        <f aca="false">IF(ISBLANK(A3930),"",-B3930*C3930)</f>
        <v/>
      </c>
      <c r="J3930" s="9" t="str">
        <f aca="false">IF(ISBLANK(A3930),"",-SUM(I$3:I3930))</f>
        <v/>
      </c>
      <c r="K3930" s="9" t="str">
        <f aca="false">IF(ISBLANK(A3930),"",SUMPRODUCT(O3930:R3930,T3930:W3930)-J3930)</f>
        <v/>
      </c>
      <c r="L3930" s="5" t="str">
        <f aca="false">IF(ISBLANK(A3930),"",K3930/$M$1)</f>
        <v/>
      </c>
      <c r="M3930" s="5" t="str">
        <f aca="false">IF(ISBLANK(A3930),"",K3930/($M$1+SUM(K$3:K3929)))</f>
        <v/>
      </c>
      <c r="N3930" s="0" t="str">
        <f aca="false">IF(ISBLANK(A3930),"",IF(H3931=0,NETWORKDAYS($H$3,H3930,holiday!$B$2:$B$10),IF(DAY(H3930)&lt;DAY(H3931),NETWORKDAYS($H$3,H3930,holiday!$B$2:$B$10),0)))</f>
        <v/>
      </c>
      <c r="O3930" s="0" t="str">
        <f aca="false">IF(ISBLANK(A3930),"",SUMIF($A$3:$A3930,O$2,$B$3:$B3930))</f>
        <v/>
      </c>
      <c r="P3930" s="0" t="str">
        <f aca="false">IF(ISBLANK(A3930),"",SUMIF($A$3:$A3930,P$2,$B$3:$B3930))</f>
        <v/>
      </c>
      <c r="Q3930" s="0" t="str">
        <f aca="false">IF(ISBLANK(A3930),"",SUMIF($A$3:$A3930,Q$2,$B$3:$B3930))</f>
        <v/>
      </c>
      <c r="R3930" s="0" t="str">
        <f aca="false">IF(ISBLANK(A3930),"",SUMIF($A$3:$A3930,R$2,$B$3:$B3930))</f>
        <v/>
      </c>
      <c r="T3930" s="9" t="str">
        <f aca="false">IF(ISBLANK(A3930),"",IF($A3930=T$2,$C3930,T3929))</f>
        <v/>
      </c>
      <c r="U3930" s="9" t="str">
        <f aca="false">IF(ISBLANK(A3930),"",IF($A3930=U$2,$C3930,U3929))</f>
        <v/>
      </c>
      <c r="V3930" s="9" t="str">
        <f aca="false">IF(ISBLANK(A3930),"",IF($A3930=V$2,$C3930,V3929))</f>
        <v/>
      </c>
      <c r="W3930" s="9" t="str">
        <f aca="false">IF(ISBLANK(A3930),"",IF($A3930=W$2,$C3930,W3929))</f>
        <v/>
      </c>
    </row>
    <row r="3931" customFormat="false" ht="14.1" hidden="false" customHeight="false" outlineLevel="0" collapsed="false">
      <c r="H3931" s="8" t="n">
        <f aca="false">IF(ISBLANK(D3931),,LEFT(D3931,LEN(D3931)-6)*1)</f>
        <v>0</v>
      </c>
      <c r="I3931" s="9" t="str">
        <f aca="false">IF(ISBLANK(A3931),"",-B3931*C3931)</f>
        <v/>
      </c>
      <c r="J3931" s="9" t="str">
        <f aca="false">IF(ISBLANK(A3931),"",-SUM(I$3:I3931))</f>
        <v/>
      </c>
      <c r="K3931" s="9" t="str">
        <f aca="false">IF(ISBLANK(A3931),"",SUMPRODUCT(O3931:R3931,T3931:W3931)-J3931)</f>
        <v/>
      </c>
      <c r="L3931" s="5" t="str">
        <f aca="false">IF(ISBLANK(A3931),"",K3931/$M$1)</f>
        <v/>
      </c>
      <c r="M3931" s="5" t="str">
        <f aca="false">IF(ISBLANK(A3931),"",K3931/($M$1+SUM(K$3:K3930)))</f>
        <v/>
      </c>
      <c r="N3931" s="0" t="str">
        <f aca="false">IF(ISBLANK(A3931),"",IF(H3932=0,NETWORKDAYS($H$3,H3931,holiday!$B$2:$B$10),IF(DAY(H3931)&lt;DAY(H3932),NETWORKDAYS($H$3,H3931,holiday!$B$2:$B$10),0)))</f>
        <v/>
      </c>
      <c r="O3931" s="0" t="str">
        <f aca="false">IF(ISBLANK(A3931),"",SUMIF($A$3:$A3931,O$2,$B$3:$B3931))</f>
        <v/>
      </c>
      <c r="P3931" s="0" t="str">
        <f aca="false">IF(ISBLANK(A3931),"",SUMIF($A$3:$A3931,P$2,$B$3:$B3931))</f>
        <v/>
      </c>
      <c r="Q3931" s="0" t="str">
        <f aca="false">IF(ISBLANK(A3931),"",SUMIF($A$3:$A3931,Q$2,$B$3:$B3931))</f>
        <v/>
      </c>
      <c r="R3931" s="0" t="str">
        <f aca="false">IF(ISBLANK(A3931),"",SUMIF($A$3:$A3931,R$2,$B$3:$B3931))</f>
        <v/>
      </c>
      <c r="T3931" s="9" t="str">
        <f aca="false">IF(ISBLANK(A3931),"",IF($A3931=T$2,$C3931,T3930))</f>
        <v/>
      </c>
      <c r="U3931" s="9" t="str">
        <f aca="false">IF(ISBLANK(A3931),"",IF($A3931=U$2,$C3931,U3930))</f>
        <v/>
      </c>
      <c r="V3931" s="9" t="str">
        <f aca="false">IF(ISBLANK(A3931),"",IF($A3931=V$2,$C3931,V3930))</f>
        <v/>
      </c>
      <c r="W3931" s="9" t="str">
        <f aca="false">IF(ISBLANK(A3931),"",IF($A3931=W$2,$C3931,W3930))</f>
        <v/>
      </c>
    </row>
    <row r="3932" customFormat="false" ht="14.1" hidden="false" customHeight="false" outlineLevel="0" collapsed="false">
      <c r="H3932" s="8" t="n">
        <f aca="false">IF(ISBLANK(D3932),,LEFT(D3932,LEN(D3932)-6)*1)</f>
        <v>0</v>
      </c>
      <c r="I3932" s="9" t="str">
        <f aca="false">IF(ISBLANK(A3932),"",-B3932*C3932)</f>
        <v/>
      </c>
      <c r="J3932" s="9" t="str">
        <f aca="false">IF(ISBLANK(A3932),"",-SUM(I$3:I3932))</f>
        <v/>
      </c>
      <c r="K3932" s="9" t="str">
        <f aca="false">IF(ISBLANK(A3932),"",SUMPRODUCT(O3932:R3932,T3932:W3932)-J3932)</f>
        <v/>
      </c>
      <c r="L3932" s="5" t="str">
        <f aca="false">IF(ISBLANK(A3932),"",K3932/$M$1)</f>
        <v/>
      </c>
      <c r="M3932" s="5" t="str">
        <f aca="false">IF(ISBLANK(A3932),"",K3932/($M$1+SUM(K$3:K3931)))</f>
        <v/>
      </c>
      <c r="N3932" s="0" t="str">
        <f aca="false">IF(ISBLANK(A3932),"",IF(H3933=0,NETWORKDAYS($H$3,H3932,holiday!$B$2:$B$10),IF(DAY(H3932)&lt;DAY(H3933),NETWORKDAYS($H$3,H3932,holiday!$B$2:$B$10),0)))</f>
        <v/>
      </c>
      <c r="O3932" s="0" t="str">
        <f aca="false">IF(ISBLANK(A3932),"",SUMIF($A$3:$A3932,O$2,$B$3:$B3932))</f>
        <v/>
      </c>
      <c r="P3932" s="0" t="str">
        <f aca="false">IF(ISBLANK(A3932),"",SUMIF($A$3:$A3932,P$2,$B$3:$B3932))</f>
        <v/>
      </c>
      <c r="Q3932" s="0" t="str">
        <f aca="false">IF(ISBLANK(A3932),"",SUMIF($A$3:$A3932,Q$2,$B$3:$B3932))</f>
        <v/>
      </c>
      <c r="R3932" s="0" t="str">
        <f aca="false">IF(ISBLANK(A3932),"",SUMIF($A$3:$A3932,R$2,$B$3:$B3932))</f>
        <v/>
      </c>
      <c r="T3932" s="9" t="str">
        <f aca="false">IF(ISBLANK(A3932),"",IF($A3932=T$2,$C3932,T3931))</f>
        <v/>
      </c>
      <c r="U3932" s="9" t="str">
        <f aca="false">IF(ISBLANK(A3932),"",IF($A3932=U$2,$C3932,U3931))</f>
        <v/>
      </c>
      <c r="V3932" s="9" t="str">
        <f aca="false">IF(ISBLANK(A3932),"",IF($A3932=V$2,$C3932,V3931))</f>
        <v/>
      </c>
      <c r="W3932" s="9" t="str">
        <f aca="false">IF(ISBLANK(A3932),"",IF($A3932=W$2,$C3932,W3931))</f>
        <v/>
      </c>
    </row>
    <row r="3933" customFormat="false" ht="14.1" hidden="false" customHeight="false" outlineLevel="0" collapsed="false">
      <c r="H3933" s="8" t="n">
        <f aca="false">IF(ISBLANK(D3933),,LEFT(D3933,LEN(D3933)-6)*1)</f>
        <v>0</v>
      </c>
      <c r="I3933" s="9" t="str">
        <f aca="false">IF(ISBLANK(A3933),"",-B3933*C3933)</f>
        <v/>
      </c>
      <c r="J3933" s="9" t="str">
        <f aca="false">IF(ISBLANK(A3933),"",-SUM(I$3:I3933))</f>
        <v/>
      </c>
      <c r="K3933" s="9" t="str">
        <f aca="false">IF(ISBLANK(A3933),"",SUMPRODUCT(O3933:R3933,T3933:W3933)-J3933)</f>
        <v/>
      </c>
      <c r="L3933" s="5" t="str">
        <f aca="false">IF(ISBLANK(A3933),"",K3933/$M$1)</f>
        <v/>
      </c>
      <c r="M3933" s="5" t="str">
        <f aca="false">IF(ISBLANK(A3933),"",K3933/($M$1+SUM(K$3:K3932)))</f>
        <v/>
      </c>
      <c r="N3933" s="0" t="str">
        <f aca="false">IF(ISBLANK(A3933),"",IF(H3934=0,NETWORKDAYS($H$3,H3933,holiday!$B$2:$B$10),IF(DAY(H3933)&lt;DAY(H3934),NETWORKDAYS($H$3,H3933,holiday!$B$2:$B$10),0)))</f>
        <v/>
      </c>
      <c r="O3933" s="0" t="str">
        <f aca="false">IF(ISBLANK(A3933),"",SUMIF($A$3:$A3933,O$2,$B$3:$B3933))</f>
        <v/>
      </c>
      <c r="P3933" s="0" t="str">
        <f aca="false">IF(ISBLANK(A3933),"",SUMIF($A$3:$A3933,P$2,$B$3:$B3933))</f>
        <v/>
      </c>
      <c r="Q3933" s="0" t="str">
        <f aca="false">IF(ISBLANK(A3933),"",SUMIF($A$3:$A3933,Q$2,$B$3:$B3933))</f>
        <v/>
      </c>
      <c r="R3933" s="0" t="str">
        <f aca="false">IF(ISBLANK(A3933),"",SUMIF($A$3:$A3933,R$2,$B$3:$B3933))</f>
        <v/>
      </c>
      <c r="T3933" s="9" t="str">
        <f aca="false">IF(ISBLANK(A3933),"",IF($A3933=T$2,$C3933,T3932))</f>
        <v/>
      </c>
      <c r="U3933" s="9" t="str">
        <f aca="false">IF(ISBLANK(A3933),"",IF($A3933=U$2,$C3933,U3932))</f>
        <v/>
      </c>
      <c r="V3933" s="9" t="str">
        <f aca="false">IF(ISBLANK(A3933),"",IF($A3933=V$2,$C3933,V3932))</f>
        <v/>
      </c>
      <c r="W3933" s="9" t="str">
        <f aca="false">IF(ISBLANK(A3933),"",IF($A3933=W$2,$C3933,W3932))</f>
        <v/>
      </c>
    </row>
    <row r="3934" customFormat="false" ht="14.1" hidden="false" customHeight="false" outlineLevel="0" collapsed="false">
      <c r="H3934" s="8" t="n">
        <f aca="false">IF(ISBLANK(D3934),,LEFT(D3934,LEN(D3934)-6)*1)</f>
        <v>0</v>
      </c>
      <c r="I3934" s="9" t="str">
        <f aca="false">IF(ISBLANK(A3934),"",-B3934*C3934)</f>
        <v/>
      </c>
      <c r="J3934" s="9" t="str">
        <f aca="false">IF(ISBLANK(A3934),"",-SUM(I$3:I3934))</f>
        <v/>
      </c>
      <c r="K3934" s="9" t="str">
        <f aca="false">IF(ISBLANK(A3934),"",SUMPRODUCT(O3934:R3934,T3934:W3934)-J3934)</f>
        <v/>
      </c>
      <c r="L3934" s="5" t="str">
        <f aca="false">IF(ISBLANK(A3934),"",K3934/$M$1)</f>
        <v/>
      </c>
      <c r="M3934" s="5" t="str">
        <f aca="false">IF(ISBLANK(A3934),"",K3934/($M$1+SUM(K$3:K3933)))</f>
        <v/>
      </c>
      <c r="N3934" s="0" t="str">
        <f aca="false">IF(ISBLANK(A3934),"",IF(H3935=0,NETWORKDAYS($H$3,H3934,holiday!$B$2:$B$10),IF(DAY(H3934)&lt;DAY(H3935),NETWORKDAYS($H$3,H3934,holiday!$B$2:$B$10),0)))</f>
        <v/>
      </c>
      <c r="O3934" s="0" t="str">
        <f aca="false">IF(ISBLANK(A3934),"",SUMIF($A$3:$A3934,O$2,$B$3:$B3934))</f>
        <v/>
      </c>
      <c r="P3934" s="0" t="str">
        <f aca="false">IF(ISBLANK(A3934),"",SUMIF($A$3:$A3934,P$2,$B$3:$B3934))</f>
        <v/>
      </c>
      <c r="Q3934" s="0" t="str">
        <f aca="false">IF(ISBLANK(A3934),"",SUMIF($A$3:$A3934,Q$2,$B$3:$B3934))</f>
        <v/>
      </c>
      <c r="R3934" s="0" t="str">
        <f aca="false">IF(ISBLANK(A3934),"",SUMIF($A$3:$A3934,R$2,$B$3:$B3934))</f>
        <v/>
      </c>
      <c r="T3934" s="9" t="str">
        <f aca="false">IF(ISBLANK(A3934),"",IF($A3934=T$2,$C3934,T3933))</f>
        <v/>
      </c>
      <c r="U3934" s="9" t="str">
        <f aca="false">IF(ISBLANK(A3934),"",IF($A3934=U$2,$C3934,U3933))</f>
        <v/>
      </c>
      <c r="V3934" s="9" t="str">
        <f aca="false">IF(ISBLANK(A3934),"",IF($A3934=V$2,$C3934,V3933))</f>
        <v/>
      </c>
      <c r="W3934" s="9" t="str">
        <f aca="false">IF(ISBLANK(A3934),"",IF($A3934=W$2,$C3934,W3933))</f>
        <v/>
      </c>
    </row>
    <row r="3935" customFormat="false" ht="14.1" hidden="false" customHeight="false" outlineLevel="0" collapsed="false">
      <c r="H3935" s="8" t="n">
        <f aca="false">IF(ISBLANK(D3935),,LEFT(D3935,LEN(D3935)-6)*1)</f>
        <v>0</v>
      </c>
      <c r="I3935" s="9" t="str">
        <f aca="false">IF(ISBLANK(A3935),"",-B3935*C3935)</f>
        <v/>
      </c>
      <c r="J3935" s="9" t="str">
        <f aca="false">IF(ISBLANK(A3935),"",-SUM(I$3:I3935))</f>
        <v/>
      </c>
      <c r="K3935" s="9" t="str">
        <f aca="false">IF(ISBLANK(A3935),"",SUMPRODUCT(O3935:R3935,T3935:W3935)-J3935)</f>
        <v/>
      </c>
      <c r="L3935" s="5" t="str">
        <f aca="false">IF(ISBLANK(A3935),"",K3935/$M$1)</f>
        <v/>
      </c>
      <c r="M3935" s="5" t="str">
        <f aca="false">IF(ISBLANK(A3935),"",K3935/($M$1+SUM(K$3:K3934)))</f>
        <v/>
      </c>
      <c r="N3935" s="0" t="str">
        <f aca="false">IF(ISBLANK(A3935),"",IF(H3936=0,NETWORKDAYS($H$3,H3935,holiday!$B$2:$B$10),IF(DAY(H3935)&lt;DAY(H3936),NETWORKDAYS($H$3,H3935,holiday!$B$2:$B$10),0)))</f>
        <v/>
      </c>
      <c r="O3935" s="0" t="str">
        <f aca="false">IF(ISBLANK(A3935),"",SUMIF($A$3:$A3935,O$2,$B$3:$B3935))</f>
        <v/>
      </c>
      <c r="P3935" s="0" t="str">
        <f aca="false">IF(ISBLANK(A3935),"",SUMIF($A$3:$A3935,P$2,$B$3:$B3935))</f>
        <v/>
      </c>
      <c r="Q3935" s="0" t="str">
        <f aca="false">IF(ISBLANK(A3935),"",SUMIF($A$3:$A3935,Q$2,$B$3:$B3935))</f>
        <v/>
      </c>
      <c r="R3935" s="0" t="str">
        <f aca="false">IF(ISBLANK(A3935),"",SUMIF($A$3:$A3935,R$2,$B$3:$B3935))</f>
        <v/>
      </c>
      <c r="T3935" s="9" t="str">
        <f aca="false">IF(ISBLANK(A3935),"",IF($A3935=T$2,$C3935,T3934))</f>
        <v/>
      </c>
      <c r="U3935" s="9" t="str">
        <f aca="false">IF(ISBLANK(A3935),"",IF($A3935=U$2,$C3935,U3934))</f>
        <v/>
      </c>
      <c r="V3935" s="9" t="str">
        <f aca="false">IF(ISBLANK(A3935),"",IF($A3935=V$2,$C3935,V3934))</f>
        <v/>
      </c>
      <c r="W3935" s="9" t="str">
        <f aca="false">IF(ISBLANK(A3935),"",IF($A3935=W$2,$C3935,W3934))</f>
        <v/>
      </c>
    </row>
    <row r="3936" customFormat="false" ht="14.1" hidden="false" customHeight="false" outlineLevel="0" collapsed="false">
      <c r="H3936" s="8" t="n">
        <f aca="false">IF(ISBLANK(D3936),,LEFT(D3936,LEN(D3936)-6)*1)</f>
        <v>0</v>
      </c>
      <c r="I3936" s="9" t="str">
        <f aca="false">IF(ISBLANK(A3936),"",-B3936*C3936)</f>
        <v/>
      </c>
      <c r="J3936" s="9" t="str">
        <f aca="false">IF(ISBLANK(A3936),"",-SUM(I$3:I3936))</f>
        <v/>
      </c>
      <c r="K3936" s="9" t="str">
        <f aca="false">IF(ISBLANK(A3936),"",SUMPRODUCT(O3936:R3936,T3936:W3936)-J3936)</f>
        <v/>
      </c>
      <c r="L3936" s="5" t="str">
        <f aca="false">IF(ISBLANK(A3936),"",K3936/$M$1)</f>
        <v/>
      </c>
      <c r="M3936" s="5" t="str">
        <f aca="false">IF(ISBLANK(A3936),"",K3936/($M$1+SUM(K$3:K3935)))</f>
        <v/>
      </c>
      <c r="N3936" s="0" t="str">
        <f aca="false">IF(ISBLANK(A3936),"",IF(H3937=0,NETWORKDAYS($H$3,H3936,holiday!$B$2:$B$10),IF(DAY(H3936)&lt;DAY(H3937),NETWORKDAYS($H$3,H3936,holiday!$B$2:$B$10),0)))</f>
        <v/>
      </c>
      <c r="O3936" s="0" t="str">
        <f aca="false">IF(ISBLANK(A3936),"",SUMIF($A$3:$A3936,O$2,$B$3:$B3936))</f>
        <v/>
      </c>
      <c r="P3936" s="0" t="str">
        <f aca="false">IF(ISBLANK(A3936),"",SUMIF($A$3:$A3936,P$2,$B$3:$B3936))</f>
        <v/>
      </c>
      <c r="Q3936" s="0" t="str">
        <f aca="false">IF(ISBLANK(A3936),"",SUMIF($A$3:$A3936,Q$2,$B$3:$B3936))</f>
        <v/>
      </c>
      <c r="R3936" s="0" t="str">
        <f aca="false">IF(ISBLANK(A3936),"",SUMIF($A$3:$A3936,R$2,$B$3:$B3936))</f>
        <v/>
      </c>
      <c r="T3936" s="9" t="str">
        <f aca="false">IF(ISBLANK(A3936),"",IF($A3936=T$2,$C3936,T3935))</f>
        <v/>
      </c>
      <c r="U3936" s="9" t="str">
        <f aca="false">IF(ISBLANK(A3936),"",IF($A3936=U$2,$C3936,U3935))</f>
        <v/>
      </c>
      <c r="V3936" s="9" t="str">
        <f aca="false">IF(ISBLANK(A3936),"",IF($A3936=V$2,$C3936,V3935))</f>
        <v/>
      </c>
      <c r="W3936" s="9" t="str">
        <f aca="false">IF(ISBLANK(A3936),"",IF($A3936=W$2,$C3936,W3935))</f>
        <v/>
      </c>
    </row>
    <row r="3937" customFormat="false" ht="14.1" hidden="false" customHeight="false" outlineLevel="0" collapsed="false">
      <c r="H3937" s="8" t="n">
        <f aca="false">IF(ISBLANK(D3937),,LEFT(D3937,LEN(D3937)-6)*1)</f>
        <v>0</v>
      </c>
      <c r="I3937" s="9" t="str">
        <f aca="false">IF(ISBLANK(A3937),"",-B3937*C3937)</f>
        <v/>
      </c>
      <c r="J3937" s="9" t="str">
        <f aca="false">IF(ISBLANK(A3937),"",-SUM(I$3:I3937))</f>
        <v/>
      </c>
      <c r="K3937" s="9" t="str">
        <f aca="false">IF(ISBLANK(A3937),"",SUMPRODUCT(O3937:R3937,T3937:W3937)-J3937)</f>
        <v/>
      </c>
      <c r="L3937" s="5" t="str">
        <f aca="false">IF(ISBLANK(A3937),"",K3937/$M$1)</f>
        <v/>
      </c>
      <c r="M3937" s="5" t="str">
        <f aca="false">IF(ISBLANK(A3937),"",K3937/($M$1+SUM(K$3:K3936)))</f>
        <v/>
      </c>
      <c r="N3937" s="0" t="str">
        <f aca="false">IF(ISBLANK(A3937),"",IF(H3938=0,NETWORKDAYS($H$3,H3937,holiday!$B$2:$B$10),IF(DAY(H3937)&lt;DAY(H3938),NETWORKDAYS($H$3,H3937,holiday!$B$2:$B$10),0)))</f>
        <v/>
      </c>
      <c r="O3937" s="0" t="str">
        <f aca="false">IF(ISBLANK(A3937),"",SUMIF($A$3:$A3937,O$2,$B$3:$B3937))</f>
        <v/>
      </c>
      <c r="P3937" s="0" t="str">
        <f aca="false">IF(ISBLANK(A3937),"",SUMIF($A$3:$A3937,P$2,$B$3:$B3937))</f>
        <v/>
      </c>
      <c r="Q3937" s="0" t="str">
        <f aca="false">IF(ISBLANK(A3937),"",SUMIF($A$3:$A3937,Q$2,$B$3:$B3937))</f>
        <v/>
      </c>
      <c r="R3937" s="0" t="str">
        <f aca="false">IF(ISBLANK(A3937),"",SUMIF($A$3:$A3937,R$2,$B$3:$B3937))</f>
        <v/>
      </c>
      <c r="T3937" s="9" t="str">
        <f aca="false">IF(ISBLANK(A3937),"",IF($A3937=T$2,$C3937,T3936))</f>
        <v/>
      </c>
      <c r="U3937" s="9" t="str">
        <f aca="false">IF(ISBLANK(A3937),"",IF($A3937=U$2,$C3937,U3936))</f>
        <v/>
      </c>
      <c r="V3937" s="9" t="str">
        <f aca="false">IF(ISBLANK(A3937),"",IF($A3937=V$2,$C3937,V3936))</f>
        <v/>
      </c>
      <c r="W3937" s="9" t="str">
        <f aca="false">IF(ISBLANK(A3937),"",IF($A3937=W$2,$C3937,W3936))</f>
        <v/>
      </c>
    </row>
    <row r="3938" customFormat="false" ht="14.1" hidden="false" customHeight="false" outlineLevel="0" collapsed="false">
      <c r="H3938" s="8" t="n">
        <f aca="false">IF(ISBLANK(D3938),,LEFT(D3938,LEN(D3938)-6)*1)</f>
        <v>0</v>
      </c>
      <c r="I3938" s="9" t="str">
        <f aca="false">IF(ISBLANK(A3938),"",-B3938*C3938)</f>
        <v/>
      </c>
      <c r="J3938" s="9" t="str">
        <f aca="false">IF(ISBLANK(A3938),"",-SUM(I$3:I3938))</f>
        <v/>
      </c>
      <c r="K3938" s="9" t="str">
        <f aca="false">IF(ISBLANK(A3938),"",SUMPRODUCT(O3938:R3938,T3938:W3938)-J3938)</f>
        <v/>
      </c>
      <c r="L3938" s="5" t="str">
        <f aca="false">IF(ISBLANK(A3938),"",K3938/$M$1)</f>
        <v/>
      </c>
      <c r="M3938" s="5" t="str">
        <f aca="false">IF(ISBLANK(A3938),"",K3938/($M$1+SUM(K$3:K3937)))</f>
        <v/>
      </c>
      <c r="N3938" s="0" t="str">
        <f aca="false">IF(ISBLANK(A3938),"",IF(H3939=0,NETWORKDAYS($H$3,H3938,holiday!$B$2:$B$10),IF(DAY(H3938)&lt;DAY(H3939),NETWORKDAYS($H$3,H3938,holiday!$B$2:$B$10),0)))</f>
        <v/>
      </c>
      <c r="O3938" s="0" t="str">
        <f aca="false">IF(ISBLANK(A3938),"",SUMIF($A$3:$A3938,O$2,$B$3:$B3938))</f>
        <v/>
      </c>
      <c r="P3938" s="0" t="str">
        <f aca="false">IF(ISBLANK(A3938),"",SUMIF($A$3:$A3938,P$2,$B$3:$B3938))</f>
        <v/>
      </c>
      <c r="Q3938" s="0" t="str">
        <f aca="false">IF(ISBLANK(A3938),"",SUMIF($A$3:$A3938,Q$2,$B$3:$B3938))</f>
        <v/>
      </c>
      <c r="R3938" s="0" t="str">
        <f aca="false">IF(ISBLANK(A3938),"",SUMIF($A$3:$A3938,R$2,$B$3:$B3938))</f>
        <v/>
      </c>
      <c r="T3938" s="9" t="str">
        <f aca="false">IF(ISBLANK(A3938),"",IF($A3938=T$2,$C3938,T3937))</f>
        <v/>
      </c>
      <c r="U3938" s="9" t="str">
        <f aca="false">IF(ISBLANK(A3938),"",IF($A3938=U$2,$C3938,U3937))</f>
        <v/>
      </c>
      <c r="V3938" s="9" t="str">
        <f aca="false">IF(ISBLANK(A3938),"",IF($A3938=V$2,$C3938,V3937))</f>
        <v/>
      </c>
      <c r="W3938" s="9" t="str">
        <f aca="false">IF(ISBLANK(A3938),"",IF($A3938=W$2,$C3938,W3937))</f>
        <v/>
      </c>
    </row>
    <row r="3939" customFormat="false" ht="14.1" hidden="false" customHeight="false" outlineLevel="0" collapsed="false">
      <c r="H3939" s="8" t="n">
        <f aca="false">IF(ISBLANK(D3939),,LEFT(D3939,LEN(D3939)-6)*1)</f>
        <v>0</v>
      </c>
      <c r="I3939" s="9" t="str">
        <f aca="false">IF(ISBLANK(A3939),"",-B3939*C3939)</f>
        <v/>
      </c>
      <c r="J3939" s="9" t="str">
        <f aca="false">IF(ISBLANK(A3939),"",-SUM(I$3:I3939))</f>
        <v/>
      </c>
      <c r="K3939" s="9" t="str">
        <f aca="false">IF(ISBLANK(A3939),"",SUMPRODUCT(O3939:R3939,T3939:W3939)-J3939)</f>
        <v/>
      </c>
      <c r="L3939" s="5" t="str">
        <f aca="false">IF(ISBLANK(A3939),"",K3939/$M$1)</f>
        <v/>
      </c>
      <c r="M3939" s="5" t="str">
        <f aca="false">IF(ISBLANK(A3939),"",K3939/($M$1+SUM(K$3:K3938)))</f>
        <v/>
      </c>
      <c r="N3939" s="0" t="str">
        <f aca="false">IF(ISBLANK(A3939),"",IF(H3940=0,NETWORKDAYS($H$3,H3939,holiday!$B$2:$B$10),IF(DAY(H3939)&lt;DAY(H3940),NETWORKDAYS($H$3,H3939,holiday!$B$2:$B$10),0)))</f>
        <v/>
      </c>
      <c r="O3939" s="0" t="str">
        <f aca="false">IF(ISBLANK(A3939),"",SUMIF($A$3:$A3939,O$2,$B$3:$B3939))</f>
        <v/>
      </c>
      <c r="P3939" s="0" t="str">
        <f aca="false">IF(ISBLANK(A3939),"",SUMIF($A$3:$A3939,P$2,$B$3:$B3939))</f>
        <v/>
      </c>
      <c r="Q3939" s="0" t="str">
        <f aca="false">IF(ISBLANK(A3939),"",SUMIF($A$3:$A3939,Q$2,$B$3:$B3939))</f>
        <v/>
      </c>
      <c r="R3939" s="0" t="str">
        <f aca="false">IF(ISBLANK(A3939),"",SUMIF($A$3:$A3939,R$2,$B$3:$B3939))</f>
        <v/>
      </c>
      <c r="T3939" s="9" t="str">
        <f aca="false">IF(ISBLANK(A3939),"",IF($A3939=T$2,$C3939,T3938))</f>
        <v/>
      </c>
      <c r="U3939" s="9" t="str">
        <f aca="false">IF(ISBLANK(A3939),"",IF($A3939=U$2,$C3939,U3938))</f>
        <v/>
      </c>
      <c r="V3939" s="9" t="str">
        <f aca="false">IF(ISBLANK(A3939),"",IF($A3939=V$2,$C3939,V3938))</f>
        <v/>
      </c>
      <c r="W3939" s="9" t="str">
        <f aca="false">IF(ISBLANK(A3939),"",IF($A3939=W$2,$C3939,W3938))</f>
        <v/>
      </c>
    </row>
    <row r="3940" customFormat="false" ht="14.1" hidden="false" customHeight="false" outlineLevel="0" collapsed="false">
      <c r="H3940" s="8" t="n">
        <f aca="false">IF(ISBLANK(D3940),,LEFT(D3940,LEN(D3940)-6)*1)</f>
        <v>0</v>
      </c>
      <c r="I3940" s="9" t="str">
        <f aca="false">IF(ISBLANK(A3940),"",-B3940*C3940)</f>
        <v/>
      </c>
      <c r="J3940" s="9" t="str">
        <f aca="false">IF(ISBLANK(A3940),"",-SUM(I$3:I3940))</f>
        <v/>
      </c>
      <c r="K3940" s="9" t="str">
        <f aca="false">IF(ISBLANK(A3940),"",SUMPRODUCT(O3940:R3940,T3940:W3940)-J3940)</f>
        <v/>
      </c>
      <c r="L3940" s="5" t="str">
        <f aca="false">IF(ISBLANK(A3940),"",K3940/$M$1)</f>
        <v/>
      </c>
      <c r="M3940" s="5" t="str">
        <f aca="false">IF(ISBLANK(A3940),"",K3940/($M$1+SUM(K$3:K3939)))</f>
        <v/>
      </c>
      <c r="N3940" s="0" t="str">
        <f aca="false">IF(ISBLANK(A3940),"",IF(H3941=0,NETWORKDAYS($H$3,H3940,holiday!$B$2:$B$10),IF(DAY(H3940)&lt;DAY(H3941),NETWORKDAYS($H$3,H3940,holiday!$B$2:$B$10),0)))</f>
        <v/>
      </c>
      <c r="O3940" s="0" t="str">
        <f aca="false">IF(ISBLANK(A3940),"",SUMIF($A$3:$A3940,O$2,$B$3:$B3940))</f>
        <v/>
      </c>
      <c r="P3940" s="0" t="str">
        <f aca="false">IF(ISBLANK(A3940),"",SUMIF($A$3:$A3940,P$2,$B$3:$B3940))</f>
        <v/>
      </c>
      <c r="Q3940" s="0" t="str">
        <f aca="false">IF(ISBLANK(A3940),"",SUMIF($A$3:$A3940,Q$2,$B$3:$B3940))</f>
        <v/>
      </c>
      <c r="R3940" s="0" t="str">
        <f aca="false">IF(ISBLANK(A3940),"",SUMIF($A$3:$A3940,R$2,$B$3:$B3940))</f>
        <v/>
      </c>
      <c r="T3940" s="9" t="str">
        <f aca="false">IF(ISBLANK(A3940),"",IF($A3940=T$2,$C3940,T3939))</f>
        <v/>
      </c>
      <c r="U3940" s="9" t="str">
        <f aca="false">IF(ISBLANK(A3940),"",IF($A3940=U$2,$C3940,U3939))</f>
        <v/>
      </c>
      <c r="V3940" s="9" t="str">
        <f aca="false">IF(ISBLANK(A3940),"",IF($A3940=V$2,$C3940,V3939))</f>
        <v/>
      </c>
      <c r="W3940" s="9" t="str">
        <f aca="false">IF(ISBLANK(A3940),"",IF($A3940=W$2,$C3940,W3939))</f>
        <v/>
      </c>
    </row>
    <row r="3941" customFormat="false" ht="14.1" hidden="false" customHeight="false" outlineLevel="0" collapsed="false">
      <c r="H3941" s="8" t="n">
        <f aca="false">IF(ISBLANK(D3941),,LEFT(D3941,LEN(D3941)-6)*1)</f>
        <v>0</v>
      </c>
      <c r="I3941" s="9" t="str">
        <f aca="false">IF(ISBLANK(A3941),"",-B3941*C3941)</f>
        <v/>
      </c>
      <c r="J3941" s="9" t="str">
        <f aca="false">IF(ISBLANK(A3941),"",-SUM(I$3:I3941))</f>
        <v/>
      </c>
      <c r="K3941" s="9" t="str">
        <f aca="false">IF(ISBLANK(A3941),"",SUMPRODUCT(O3941:R3941,T3941:W3941)-J3941)</f>
        <v/>
      </c>
      <c r="L3941" s="5" t="str">
        <f aca="false">IF(ISBLANK(A3941),"",K3941/$M$1)</f>
        <v/>
      </c>
      <c r="M3941" s="5" t="str">
        <f aca="false">IF(ISBLANK(A3941),"",K3941/($M$1+SUM(K$3:K3940)))</f>
        <v/>
      </c>
      <c r="N3941" s="0" t="str">
        <f aca="false">IF(ISBLANK(A3941),"",IF(H3942=0,NETWORKDAYS($H$3,H3941,holiday!$B$2:$B$10),IF(DAY(H3941)&lt;DAY(H3942),NETWORKDAYS($H$3,H3941,holiday!$B$2:$B$10),0)))</f>
        <v/>
      </c>
      <c r="O3941" s="0" t="str">
        <f aca="false">IF(ISBLANK(A3941),"",SUMIF($A$3:$A3941,O$2,$B$3:$B3941))</f>
        <v/>
      </c>
      <c r="P3941" s="0" t="str">
        <f aca="false">IF(ISBLANK(A3941),"",SUMIF($A$3:$A3941,P$2,$B$3:$B3941))</f>
        <v/>
      </c>
      <c r="Q3941" s="0" t="str">
        <f aca="false">IF(ISBLANK(A3941),"",SUMIF($A$3:$A3941,Q$2,$B$3:$B3941))</f>
        <v/>
      </c>
      <c r="R3941" s="0" t="str">
        <f aca="false">IF(ISBLANK(A3941),"",SUMIF($A$3:$A3941,R$2,$B$3:$B3941))</f>
        <v/>
      </c>
      <c r="T3941" s="9" t="str">
        <f aca="false">IF(ISBLANK(A3941),"",IF($A3941=T$2,$C3941,T3940))</f>
        <v/>
      </c>
      <c r="U3941" s="9" t="str">
        <f aca="false">IF(ISBLANK(A3941),"",IF($A3941=U$2,$C3941,U3940))</f>
        <v/>
      </c>
      <c r="V3941" s="9" t="str">
        <f aca="false">IF(ISBLANK(A3941),"",IF($A3941=V$2,$C3941,V3940))</f>
        <v/>
      </c>
      <c r="W3941" s="9" t="str">
        <f aca="false">IF(ISBLANK(A3941),"",IF($A3941=W$2,$C3941,W3940))</f>
        <v/>
      </c>
    </row>
    <row r="3942" customFormat="false" ht="14.1" hidden="false" customHeight="false" outlineLevel="0" collapsed="false">
      <c r="H3942" s="8" t="n">
        <f aca="false">IF(ISBLANK(D3942),,LEFT(D3942,LEN(D3942)-6)*1)</f>
        <v>0</v>
      </c>
      <c r="I3942" s="9" t="str">
        <f aca="false">IF(ISBLANK(A3942),"",-B3942*C3942)</f>
        <v/>
      </c>
      <c r="J3942" s="9" t="str">
        <f aca="false">IF(ISBLANK(A3942),"",-SUM(I$3:I3942))</f>
        <v/>
      </c>
      <c r="K3942" s="9" t="str">
        <f aca="false">IF(ISBLANK(A3942),"",SUMPRODUCT(O3942:R3942,T3942:W3942)-J3942)</f>
        <v/>
      </c>
      <c r="L3942" s="5" t="str">
        <f aca="false">IF(ISBLANK(A3942),"",K3942/$M$1)</f>
        <v/>
      </c>
      <c r="M3942" s="5" t="str">
        <f aca="false">IF(ISBLANK(A3942),"",K3942/($M$1+SUM(K$3:K3941)))</f>
        <v/>
      </c>
      <c r="N3942" s="0" t="str">
        <f aca="false">IF(ISBLANK(A3942),"",IF(H3943=0,NETWORKDAYS($H$3,H3942,holiday!$B$2:$B$10),IF(DAY(H3942)&lt;DAY(H3943),NETWORKDAYS($H$3,H3942,holiday!$B$2:$B$10),0)))</f>
        <v/>
      </c>
      <c r="O3942" s="0" t="str">
        <f aca="false">IF(ISBLANK(A3942),"",SUMIF($A$3:$A3942,O$2,$B$3:$B3942))</f>
        <v/>
      </c>
      <c r="P3942" s="0" t="str">
        <f aca="false">IF(ISBLANK(A3942),"",SUMIF($A$3:$A3942,P$2,$B$3:$B3942))</f>
        <v/>
      </c>
      <c r="Q3942" s="0" t="str">
        <f aca="false">IF(ISBLANK(A3942),"",SUMIF($A$3:$A3942,Q$2,$B$3:$B3942))</f>
        <v/>
      </c>
      <c r="R3942" s="0" t="str">
        <f aca="false">IF(ISBLANK(A3942),"",SUMIF($A$3:$A3942,R$2,$B$3:$B3942))</f>
        <v/>
      </c>
      <c r="T3942" s="9" t="str">
        <f aca="false">IF(ISBLANK(A3942),"",IF($A3942=T$2,$C3942,T3941))</f>
        <v/>
      </c>
      <c r="U3942" s="9" t="str">
        <f aca="false">IF(ISBLANK(A3942),"",IF($A3942=U$2,$C3942,U3941))</f>
        <v/>
      </c>
      <c r="V3942" s="9" t="str">
        <f aca="false">IF(ISBLANK(A3942),"",IF($A3942=V$2,$C3942,V3941))</f>
        <v/>
      </c>
      <c r="W3942" s="9" t="str">
        <f aca="false">IF(ISBLANK(A3942),"",IF($A3942=W$2,$C3942,W3941))</f>
        <v/>
      </c>
    </row>
    <row r="3943" customFormat="false" ht="14.1" hidden="false" customHeight="false" outlineLevel="0" collapsed="false">
      <c r="H3943" s="8" t="n">
        <f aca="false">IF(ISBLANK(D3943),,LEFT(D3943,LEN(D3943)-6)*1)</f>
        <v>0</v>
      </c>
      <c r="I3943" s="9" t="str">
        <f aca="false">IF(ISBLANK(A3943),"",-B3943*C3943)</f>
        <v/>
      </c>
      <c r="J3943" s="9" t="str">
        <f aca="false">IF(ISBLANK(A3943),"",-SUM(I$3:I3943))</f>
        <v/>
      </c>
      <c r="K3943" s="9" t="str">
        <f aca="false">IF(ISBLANK(A3943),"",SUMPRODUCT(O3943:R3943,T3943:W3943)-J3943)</f>
        <v/>
      </c>
      <c r="L3943" s="5" t="str">
        <f aca="false">IF(ISBLANK(A3943),"",K3943/$M$1)</f>
        <v/>
      </c>
      <c r="M3943" s="5" t="str">
        <f aca="false">IF(ISBLANK(A3943),"",K3943/($M$1+SUM(K$3:K3942)))</f>
        <v/>
      </c>
      <c r="N3943" s="0" t="str">
        <f aca="false">IF(ISBLANK(A3943),"",IF(H3944=0,NETWORKDAYS($H$3,H3943,holiday!$B$2:$B$10),IF(DAY(H3943)&lt;DAY(H3944),NETWORKDAYS($H$3,H3943,holiday!$B$2:$B$10),0)))</f>
        <v/>
      </c>
      <c r="O3943" s="0" t="str">
        <f aca="false">IF(ISBLANK(A3943),"",SUMIF($A$3:$A3943,O$2,$B$3:$B3943))</f>
        <v/>
      </c>
      <c r="P3943" s="0" t="str">
        <f aca="false">IF(ISBLANK(A3943),"",SUMIF($A$3:$A3943,P$2,$B$3:$B3943))</f>
        <v/>
      </c>
      <c r="Q3943" s="0" t="str">
        <f aca="false">IF(ISBLANK(A3943),"",SUMIF($A$3:$A3943,Q$2,$B$3:$B3943))</f>
        <v/>
      </c>
      <c r="R3943" s="0" t="str">
        <f aca="false">IF(ISBLANK(A3943),"",SUMIF($A$3:$A3943,R$2,$B$3:$B3943))</f>
        <v/>
      </c>
      <c r="T3943" s="9" t="str">
        <f aca="false">IF(ISBLANK(A3943),"",IF($A3943=T$2,$C3943,T3942))</f>
        <v/>
      </c>
      <c r="U3943" s="9" t="str">
        <f aca="false">IF(ISBLANK(A3943),"",IF($A3943=U$2,$C3943,U3942))</f>
        <v/>
      </c>
      <c r="V3943" s="9" t="str">
        <f aca="false">IF(ISBLANK(A3943),"",IF($A3943=V$2,$C3943,V3942))</f>
        <v/>
      </c>
      <c r="W3943" s="9" t="str">
        <f aca="false">IF(ISBLANK(A3943),"",IF($A3943=W$2,$C3943,W3942))</f>
        <v/>
      </c>
    </row>
    <row r="3944" customFormat="false" ht="14.1" hidden="false" customHeight="false" outlineLevel="0" collapsed="false">
      <c r="H3944" s="8" t="n">
        <f aca="false">IF(ISBLANK(D3944),,LEFT(D3944,LEN(D3944)-6)*1)</f>
        <v>0</v>
      </c>
      <c r="I3944" s="9" t="str">
        <f aca="false">IF(ISBLANK(A3944),"",-B3944*C3944)</f>
        <v/>
      </c>
      <c r="J3944" s="9" t="str">
        <f aca="false">IF(ISBLANK(A3944),"",-SUM(I$3:I3944))</f>
        <v/>
      </c>
      <c r="K3944" s="9" t="str">
        <f aca="false">IF(ISBLANK(A3944),"",SUMPRODUCT(O3944:R3944,T3944:W3944)-J3944)</f>
        <v/>
      </c>
      <c r="L3944" s="5" t="str">
        <f aca="false">IF(ISBLANK(A3944),"",K3944/$M$1)</f>
        <v/>
      </c>
      <c r="M3944" s="5" t="str">
        <f aca="false">IF(ISBLANK(A3944),"",K3944/($M$1+SUM(K$3:K3943)))</f>
        <v/>
      </c>
      <c r="N3944" s="0" t="str">
        <f aca="false">IF(ISBLANK(A3944),"",IF(H3945=0,NETWORKDAYS($H$3,H3944,holiday!$B$2:$B$10),IF(DAY(H3944)&lt;DAY(H3945),NETWORKDAYS($H$3,H3944,holiday!$B$2:$B$10),0)))</f>
        <v/>
      </c>
      <c r="O3944" s="0" t="str">
        <f aca="false">IF(ISBLANK(A3944),"",SUMIF($A$3:$A3944,O$2,$B$3:$B3944))</f>
        <v/>
      </c>
      <c r="P3944" s="0" t="str">
        <f aca="false">IF(ISBLANK(A3944),"",SUMIF($A$3:$A3944,P$2,$B$3:$B3944))</f>
        <v/>
      </c>
      <c r="Q3944" s="0" t="str">
        <f aca="false">IF(ISBLANK(A3944),"",SUMIF($A$3:$A3944,Q$2,$B$3:$B3944))</f>
        <v/>
      </c>
      <c r="R3944" s="0" t="str">
        <f aca="false">IF(ISBLANK(A3944),"",SUMIF($A$3:$A3944,R$2,$B$3:$B3944))</f>
        <v/>
      </c>
      <c r="T3944" s="9" t="str">
        <f aca="false">IF(ISBLANK(A3944),"",IF($A3944=T$2,$C3944,T3943))</f>
        <v/>
      </c>
      <c r="U3944" s="9" t="str">
        <f aca="false">IF(ISBLANK(A3944),"",IF($A3944=U$2,$C3944,U3943))</f>
        <v/>
      </c>
      <c r="V3944" s="9" t="str">
        <f aca="false">IF(ISBLANK(A3944),"",IF($A3944=V$2,$C3944,V3943))</f>
        <v/>
      </c>
      <c r="W3944" s="9" t="str">
        <f aca="false">IF(ISBLANK(A3944),"",IF($A3944=W$2,$C3944,W3943))</f>
        <v/>
      </c>
    </row>
    <row r="3945" customFormat="false" ht="14.1" hidden="false" customHeight="false" outlineLevel="0" collapsed="false">
      <c r="H3945" s="8" t="n">
        <f aca="false">IF(ISBLANK(D3945),,LEFT(D3945,LEN(D3945)-6)*1)</f>
        <v>0</v>
      </c>
      <c r="I3945" s="9" t="str">
        <f aca="false">IF(ISBLANK(A3945),"",-B3945*C3945)</f>
        <v/>
      </c>
      <c r="J3945" s="9" t="str">
        <f aca="false">IF(ISBLANK(A3945),"",-SUM(I$3:I3945))</f>
        <v/>
      </c>
      <c r="K3945" s="9" t="str">
        <f aca="false">IF(ISBLANK(A3945),"",SUMPRODUCT(O3945:R3945,T3945:W3945)-J3945)</f>
        <v/>
      </c>
      <c r="L3945" s="5" t="str">
        <f aca="false">IF(ISBLANK(A3945),"",K3945/$M$1)</f>
        <v/>
      </c>
      <c r="M3945" s="5" t="str">
        <f aca="false">IF(ISBLANK(A3945),"",K3945/($M$1+SUM(K$3:K3944)))</f>
        <v/>
      </c>
      <c r="N3945" s="0" t="str">
        <f aca="false">IF(ISBLANK(A3945),"",IF(H3946=0,NETWORKDAYS($H$3,H3945,holiday!$B$2:$B$10),IF(DAY(H3945)&lt;DAY(H3946),NETWORKDAYS($H$3,H3945,holiday!$B$2:$B$10),0)))</f>
        <v/>
      </c>
      <c r="O3945" s="0" t="str">
        <f aca="false">IF(ISBLANK(A3945),"",SUMIF($A$3:$A3945,O$2,$B$3:$B3945))</f>
        <v/>
      </c>
      <c r="P3945" s="0" t="str">
        <f aca="false">IF(ISBLANK(A3945),"",SUMIF($A$3:$A3945,P$2,$B$3:$B3945))</f>
        <v/>
      </c>
      <c r="Q3945" s="0" t="str">
        <f aca="false">IF(ISBLANK(A3945),"",SUMIF($A$3:$A3945,Q$2,$B$3:$B3945))</f>
        <v/>
      </c>
      <c r="R3945" s="0" t="str">
        <f aca="false">IF(ISBLANK(A3945),"",SUMIF($A$3:$A3945,R$2,$B$3:$B3945))</f>
        <v/>
      </c>
      <c r="T3945" s="9" t="str">
        <f aca="false">IF(ISBLANK(A3945),"",IF($A3945=T$2,$C3945,T3944))</f>
        <v/>
      </c>
      <c r="U3945" s="9" t="str">
        <f aca="false">IF(ISBLANK(A3945),"",IF($A3945=U$2,$C3945,U3944))</f>
        <v/>
      </c>
      <c r="V3945" s="9" t="str">
        <f aca="false">IF(ISBLANK(A3945),"",IF($A3945=V$2,$C3945,V3944))</f>
        <v/>
      </c>
      <c r="W3945" s="9" t="str">
        <f aca="false">IF(ISBLANK(A3945),"",IF($A3945=W$2,$C3945,W3944))</f>
        <v/>
      </c>
    </row>
    <row r="3946" customFormat="false" ht="14.1" hidden="false" customHeight="false" outlineLevel="0" collapsed="false">
      <c r="H3946" s="8" t="n">
        <f aca="false">IF(ISBLANK(D3946),,LEFT(D3946,LEN(D3946)-6)*1)</f>
        <v>0</v>
      </c>
      <c r="I3946" s="9" t="str">
        <f aca="false">IF(ISBLANK(A3946),"",-B3946*C3946)</f>
        <v/>
      </c>
      <c r="J3946" s="9" t="str">
        <f aca="false">IF(ISBLANK(A3946),"",-SUM(I$3:I3946))</f>
        <v/>
      </c>
      <c r="K3946" s="9" t="str">
        <f aca="false">IF(ISBLANK(A3946),"",SUMPRODUCT(O3946:R3946,T3946:W3946)-J3946)</f>
        <v/>
      </c>
      <c r="L3946" s="5" t="str">
        <f aca="false">IF(ISBLANK(A3946),"",K3946/$M$1)</f>
        <v/>
      </c>
      <c r="M3946" s="5" t="str">
        <f aca="false">IF(ISBLANK(A3946),"",K3946/($M$1+SUM(K$3:K3945)))</f>
        <v/>
      </c>
      <c r="N3946" s="0" t="str">
        <f aca="false">IF(ISBLANK(A3946),"",IF(H3947=0,NETWORKDAYS($H$3,H3946,holiday!$B$2:$B$10),IF(DAY(H3946)&lt;DAY(H3947),NETWORKDAYS($H$3,H3946,holiday!$B$2:$B$10),0)))</f>
        <v/>
      </c>
      <c r="O3946" s="0" t="str">
        <f aca="false">IF(ISBLANK(A3946),"",SUMIF($A$3:$A3946,O$2,$B$3:$B3946))</f>
        <v/>
      </c>
      <c r="P3946" s="0" t="str">
        <f aca="false">IF(ISBLANK(A3946),"",SUMIF($A$3:$A3946,P$2,$B$3:$B3946))</f>
        <v/>
      </c>
      <c r="Q3946" s="0" t="str">
        <f aca="false">IF(ISBLANK(A3946),"",SUMIF($A$3:$A3946,Q$2,$B$3:$B3946))</f>
        <v/>
      </c>
      <c r="R3946" s="0" t="str">
        <f aca="false">IF(ISBLANK(A3946),"",SUMIF($A$3:$A3946,R$2,$B$3:$B3946))</f>
        <v/>
      </c>
      <c r="T3946" s="9" t="str">
        <f aca="false">IF(ISBLANK(A3946),"",IF($A3946=T$2,$C3946,T3945))</f>
        <v/>
      </c>
      <c r="U3946" s="9" t="str">
        <f aca="false">IF(ISBLANK(A3946),"",IF($A3946=U$2,$C3946,U3945))</f>
        <v/>
      </c>
      <c r="V3946" s="9" t="str">
        <f aca="false">IF(ISBLANK(A3946),"",IF($A3946=V$2,$C3946,V3945))</f>
        <v/>
      </c>
      <c r="W3946" s="9" t="str">
        <f aca="false">IF(ISBLANK(A3946),"",IF($A3946=W$2,$C3946,W3945))</f>
        <v/>
      </c>
    </row>
    <row r="3947" customFormat="false" ht="14.1" hidden="false" customHeight="false" outlineLevel="0" collapsed="false">
      <c r="H3947" s="8" t="n">
        <f aca="false">IF(ISBLANK(D3947),,LEFT(D3947,LEN(D3947)-6)*1)</f>
        <v>0</v>
      </c>
      <c r="I3947" s="9" t="str">
        <f aca="false">IF(ISBLANK(A3947),"",-B3947*C3947)</f>
        <v/>
      </c>
      <c r="J3947" s="9" t="str">
        <f aca="false">IF(ISBLANK(A3947),"",-SUM(I$3:I3947))</f>
        <v/>
      </c>
      <c r="K3947" s="9" t="str">
        <f aca="false">IF(ISBLANK(A3947),"",SUMPRODUCT(O3947:R3947,T3947:W3947)-J3947)</f>
        <v/>
      </c>
      <c r="L3947" s="5" t="str">
        <f aca="false">IF(ISBLANK(A3947),"",K3947/$M$1)</f>
        <v/>
      </c>
      <c r="M3947" s="5" t="str">
        <f aca="false">IF(ISBLANK(A3947),"",K3947/($M$1+SUM(K$3:K3946)))</f>
        <v/>
      </c>
      <c r="N3947" s="0" t="str">
        <f aca="false">IF(ISBLANK(A3947),"",IF(H3948=0,NETWORKDAYS($H$3,H3947,holiday!$B$2:$B$10),IF(DAY(H3947)&lt;DAY(H3948),NETWORKDAYS($H$3,H3947,holiday!$B$2:$B$10),0)))</f>
        <v/>
      </c>
      <c r="O3947" s="0" t="str">
        <f aca="false">IF(ISBLANK(A3947),"",SUMIF($A$3:$A3947,O$2,$B$3:$B3947))</f>
        <v/>
      </c>
      <c r="P3947" s="0" t="str">
        <f aca="false">IF(ISBLANK(A3947),"",SUMIF($A$3:$A3947,P$2,$B$3:$B3947))</f>
        <v/>
      </c>
      <c r="Q3947" s="0" t="str">
        <f aca="false">IF(ISBLANK(A3947),"",SUMIF($A$3:$A3947,Q$2,$B$3:$B3947))</f>
        <v/>
      </c>
      <c r="R3947" s="0" t="str">
        <f aca="false">IF(ISBLANK(A3947),"",SUMIF($A$3:$A3947,R$2,$B$3:$B3947))</f>
        <v/>
      </c>
      <c r="T3947" s="9" t="str">
        <f aca="false">IF(ISBLANK(A3947),"",IF($A3947=T$2,$C3947,T3946))</f>
        <v/>
      </c>
      <c r="U3947" s="9" t="str">
        <f aca="false">IF(ISBLANK(A3947),"",IF($A3947=U$2,$C3947,U3946))</f>
        <v/>
      </c>
      <c r="V3947" s="9" t="str">
        <f aca="false">IF(ISBLANK(A3947),"",IF($A3947=V$2,$C3947,V3946))</f>
        <v/>
      </c>
      <c r="W3947" s="9" t="str">
        <f aca="false">IF(ISBLANK(A3947),"",IF($A3947=W$2,$C3947,W3946))</f>
        <v/>
      </c>
    </row>
    <row r="3948" customFormat="false" ht="14.1" hidden="false" customHeight="false" outlineLevel="0" collapsed="false">
      <c r="H3948" s="8" t="n">
        <f aca="false">IF(ISBLANK(D3948),,LEFT(D3948,LEN(D3948)-6)*1)</f>
        <v>0</v>
      </c>
      <c r="I3948" s="9" t="str">
        <f aca="false">IF(ISBLANK(A3948),"",-B3948*C3948)</f>
        <v/>
      </c>
      <c r="J3948" s="9" t="str">
        <f aca="false">IF(ISBLANK(A3948),"",-SUM(I$3:I3948))</f>
        <v/>
      </c>
      <c r="K3948" s="9" t="str">
        <f aca="false">IF(ISBLANK(A3948),"",SUMPRODUCT(O3948:R3948,T3948:W3948)-J3948)</f>
        <v/>
      </c>
      <c r="L3948" s="5" t="str">
        <f aca="false">IF(ISBLANK(A3948),"",K3948/$M$1)</f>
        <v/>
      </c>
      <c r="M3948" s="5" t="str">
        <f aca="false">IF(ISBLANK(A3948),"",K3948/($M$1+SUM(K$3:K3947)))</f>
        <v/>
      </c>
      <c r="N3948" s="0" t="str">
        <f aca="false">IF(ISBLANK(A3948),"",IF(H3949=0,NETWORKDAYS($H$3,H3948,holiday!$B$2:$B$10),IF(DAY(H3948)&lt;DAY(H3949),NETWORKDAYS($H$3,H3948,holiday!$B$2:$B$10),0)))</f>
        <v/>
      </c>
      <c r="O3948" s="0" t="str">
        <f aca="false">IF(ISBLANK(A3948),"",SUMIF($A$3:$A3948,O$2,$B$3:$B3948))</f>
        <v/>
      </c>
      <c r="P3948" s="0" t="str">
        <f aca="false">IF(ISBLANK(A3948),"",SUMIF($A$3:$A3948,P$2,$B$3:$B3948))</f>
        <v/>
      </c>
      <c r="Q3948" s="0" t="str">
        <f aca="false">IF(ISBLANK(A3948),"",SUMIF($A$3:$A3948,Q$2,$B$3:$B3948))</f>
        <v/>
      </c>
      <c r="R3948" s="0" t="str">
        <f aca="false">IF(ISBLANK(A3948),"",SUMIF($A$3:$A3948,R$2,$B$3:$B3948))</f>
        <v/>
      </c>
      <c r="T3948" s="9" t="str">
        <f aca="false">IF(ISBLANK(A3948),"",IF($A3948=T$2,$C3948,T3947))</f>
        <v/>
      </c>
      <c r="U3948" s="9" t="str">
        <f aca="false">IF(ISBLANK(A3948),"",IF($A3948=U$2,$C3948,U3947))</f>
        <v/>
      </c>
      <c r="V3948" s="9" t="str">
        <f aca="false">IF(ISBLANK(A3948),"",IF($A3948=V$2,$C3948,V3947))</f>
        <v/>
      </c>
      <c r="W3948" s="9" t="str">
        <f aca="false">IF(ISBLANK(A3948),"",IF($A3948=W$2,$C3948,W3947))</f>
        <v/>
      </c>
    </row>
    <row r="3949" customFormat="false" ht="14.1" hidden="false" customHeight="false" outlineLevel="0" collapsed="false">
      <c r="H3949" s="8" t="n">
        <f aca="false">IF(ISBLANK(D3949),,LEFT(D3949,LEN(D3949)-6)*1)</f>
        <v>0</v>
      </c>
      <c r="I3949" s="9" t="str">
        <f aca="false">IF(ISBLANK(A3949),"",-B3949*C3949)</f>
        <v/>
      </c>
      <c r="J3949" s="9" t="str">
        <f aca="false">IF(ISBLANK(A3949),"",-SUM(I$3:I3949))</f>
        <v/>
      </c>
      <c r="K3949" s="9" t="str">
        <f aca="false">IF(ISBLANK(A3949),"",SUMPRODUCT(O3949:R3949,T3949:W3949)-J3949)</f>
        <v/>
      </c>
      <c r="L3949" s="5" t="str">
        <f aca="false">IF(ISBLANK(A3949),"",K3949/$M$1)</f>
        <v/>
      </c>
      <c r="M3949" s="5" t="str">
        <f aca="false">IF(ISBLANK(A3949),"",K3949/($M$1+SUM(K$3:K3948)))</f>
        <v/>
      </c>
      <c r="N3949" s="0" t="str">
        <f aca="false">IF(ISBLANK(A3949),"",IF(H3950=0,NETWORKDAYS($H$3,H3949,holiday!$B$2:$B$10),IF(DAY(H3949)&lt;DAY(H3950),NETWORKDAYS($H$3,H3949,holiday!$B$2:$B$10),0)))</f>
        <v/>
      </c>
      <c r="O3949" s="0" t="str">
        <f aca="false">IF(ISBLANK(A3949),"",SUMIF($A$3:$A3949,O$2,$B$3:$B3949))</f>
        <v/>
      </c>
      <c r="P3949" s="0" t="str">
        <f aca="false">IF(ISBLANK(A3949),"",SUMIF($A$3:$A3949,P$2,$B$3:$B3949))</f>
        <v/>
      </c>
      <c r="Q3949" s="0" t="str">
        <f aca="false">IF(ISBLANK(A3949),"",SUMIF($A$3:$A3949,Q$2,$B$3:$B3949))</f>
        <v/>
      </c>
      <c r="R3949" s="0" t="str">
        <f aca="false">IF(ISBLANK(A3949),"",SUMIF($A$3:$A3949,R$2,$B$3:$B3949))</f>
        <v/>
      </c>
      <c r="T3949" s="9" t="str">
        <f aca="false">IF(ISBLANK(A3949),"",IF($A3949=T$2,$C3949,T3948))</f>
        <v/>
      </c>
      <c r="U3949" s="9" t="str">
        <f aca="false">IF(ISBLANK(A3949),"",IF($A3949=U$2,$C3949,U3948))</f>
        <v/>
      </c>
      <c r="V3949" s="9" t="str">
        <f aca="false">IF(ISBLANK(A3949),"",IF($A3949=V$2,$C3949,V3948))</f>
        <v/>
      </c>
      <c r="W3949" s="9" t="str">
        <f aca="false">IF(ISBLANK(A3949),"",IF($A3949=W$2,$C3949,W3948))</f>
        <v/>
      </c>
    </row>
    <row r="3950" customFormat="false" ht="14.1" hidden="false" customHeight="false" outlineLevel="0" collapsed="false">
      <c r="H3950" s="8" t="n">
        <f aca="false">IF(ISBLANK(D3950),,LEFT(D3950,LEN(D3950)-6)*1)</f>
        <v>0</v>
      </c>
      <c r="I3950" s="9" t="str">
        <f aca="false">IF(ISBLANK(A3950),"",-B3950*C3950)</f>
        <v/>
      </c>
      <c r="J3950" s="9" t="str">
        <f aca="false">IF(ISBLANK(A3950),"",-SUM(I$3:I3950))</f>
        <v/>
      </c>
      <c r="K3950" s="9" t="str">
        <f aca="false">IF(ISBLANK(A3950),"",SUMPRODUCT(O3950:R3950,T3950:W3950)-J3950)</f>
        <v/>
      </c>
      <c r="L3950" s="5" t="str">
        <f aca="false">IF(ISBLANK(A3950),"",K3950/$M$1)</f>
        <v/>
      </c>
      <c r="M3950" s="5" t="str">
        <f aca="false">IF(ISBLANK(A3950),"",K3950/($M$1+SUM(K$3:K3949)))</f>
        <v/>
      </c>
      <c r="N3950" s="0" t="str">
        <f aca="false">IF(ISBLANK(A3950),"",IF(H3951=0,NETWORKDAYS($H$3,H3950,holiday!$B$2:$B$10),IF(DAY(H3950)&lt;DAY(H3951),NETWORKDAYS($H$3,H3950,holiday!$B$2:$B$10),0)))</f>
        <v/>
      </c>
      <c r="O3950" s="0" t="str">
        <f aca="false">IF(ISBLANK(A3950),"",SUMIF($A$3:$A3950,O$2,$B$3:$B3950))</f>
        <v/>
      </c>
      <c r="P3950" s="0" t="str">
        <f aca="false">IF(ISBLANK(A3950),"",SUMIF($A$3:$A3950,P$2,$B$3:$B3950))</f>
        <v/>
      </c>
      <c r="Q3950" s="0" t="str">
        <f aca="false">IF(ISBLANK(A3950),"",SUMIF($A$3:$A3950,Q$2,$B$3:$B3950))</f>
        <v/>
      </c>
      <c r="R3950" s="0" t="str">
        <f aca="false">IF(ISBLANK(A3950),"",SUMIF($A$3:$A3950,R$2,$B$3:$B3950))</f>
        <v/>
      </c>
      <c r="T3950" s="9" t="str">
        <f aca="false">IF(ISBLANK(A3950),"",IF($A3950=T$2,$C3950,T3949))</f>
        <v/>
      </c>
      <c r="U3950" s="9" t="str">
        <f aca="false">IF(ISBLANK(A3950),"",IF($A3950=U$2,$C3950,U3949))</f>
        <v/>
      </c>
      <c r="V3950" s="9" t="str">
        <f aca="false">IF(ISBLANK(A3950),"",IF($A3950=V$2,$C3950,V3949))</f>
        <v/>
      </c>
      <c r="W3950" s="9" t="str">
        <f aca="false">IF(ISBLANK(A3950),"",IF($A3950=W$2,$C3950,W3949))</f>
        <v/>
      </c>
    </row>
    <row r="3951" customFormat="false" ht="14.1" hidden="false" customHeight="false" outlineLevel="0" collapsed="false">
      <c r="H3951" s="8" t="n">
        <f aca="false">IF(ISBLANK(D3951),,LEFT(D3951,LEN(D3951)-6)*1)</f>
        <v>0</v>
      </c>
      <c r="I3951" s="9" t="str">
        <f aca="false">IF(ISBLANK(A3951),"",-B3951*C3951)</f>
        <v/>
      </c>
      <c r="J3951" s="9" t="str">
        <f aca="false">IF(ISBLANK(A3951),"",-SUM(I$3:I3951))</f>
        <v/>
      </c>
      <c r="K3951" s="9" t="str">
        <f aca="false">IF(ISBLANK(A3951),"",SUMPRODUCT(O3951:R3951,T3951:W3951)-J3951)</f>
        <v/>
      </c>
      <c r="L3951" s="5" t="str">
        <f aca="false">IF(ISBLANK(A3951),"",K3951/$M$1)</f>
        <v/>
      </c>
      <c r="M3951" s="5" t="str">
        <f aca="false">IF(ISBLANK(A3951),"",K3951/($M$1+SUM(K$3:K3950)))</f>
        <v/>
      </c>
      <c r="N3951" s="0" t="str">
        <f aca="false">IF(ISBLANK(A3951),"",IF(H3952=0,NETWORKDAYS($H$3,H3951,holiday!$B$2:$B$10),IF(DAY(H3951)&lt;DAY(H3952),NETWORKDAYS($H$3,H3951,holiday!$B$2:$B$10),0)))</f>
        <v/>
      </c>
      <c r="O3951" s="0" t="str">
        <f aca="false">IF(ISBLANK(A3951),"",SUMIF($A$3:$A3951,O$2,$B$3:$B3951))</f>
        <v/>
      </c>
      <c r="P3951" s="0" t="str">
        <f aca="false">IF(ISBLANK(A3951),"",SUMIF($A$3:$A3951,P$2,$B$3:$B3951))</f>
        <v/>
      </c>
      <c r="Q3951" s="0" t="str">
        <f aca="false">IF(ISBLANK(A3951),"",SUMIF($A$3:$A3951,Q$2,$B$3:$B3951))</f>
        <v/>
      </c>
      <c r="R3951" s="0" t="str">
        <f aca="false">IF(ISBLANK(A3951),"",SUMIF($A$3:$A3951,R$2,$B$3:$B3951))</f>
        <v/>
      </c>
      <c r="T3951" s="9" t="str">
        <f aca="false">IF(ISBLANK(A3951),"",IF($A3951=T$2,$C3951,T3950))</f>
        <v/>
      </c>
      <c r="U3951" s="9" t="str">
        <f aca="false">IF(ISBLANK(A3951),"",IF($A3951=U$2,$C3951,U3950))</f>
        <v/>
      </c>
      <c r="V3951" s="9" t="str">
        <f aca="false">IF(ISBLANK(A3951),"",IF($A3951=V$2,$C3951,V3950))</f>
        <v/>
      </c>
      <c r="W3951" s="9" t="str">
        <f aca="false">IF(ISBLANK(A3951),"",IF($A3951=W$2,$C3951,W3950))</f>
        <v/>
      </c>
    </row>
    <row r="3952" customFormat="false" ht="14.1" hidden="false" customHeight="false" outlineLevel="0" collapsed="false">
      <c r="H3952" s="8" t="n">
        <f aca="false">IF(ISBLANK(D3952),,LEFT(D3952,LEN(D3952)-6)*1)</f>
        <v>0</v>
      </c>
      <c r="I3952" s="9" t="str">
        <f aca="false">IF(ISBLANK(A3952),"",-B3952*C3952)</f>
        <v/>
      </c>
      <c r="J3952" s="9" t="str">
        <f aca="false">IF(ISBLANK(A3952),"",-SUM(I$3:I3952))</f>
        <v/>
      </c>
      <c r="K3952" s="9" t="str">
        <f aca="false">IF(ISBLANK(A3952),"",SUMPRODUCT(O3952:R3952,T3952:W3952)-J3952)</f>
        <v/>
      </c>
      <c r="L3952" s="5" t="str">
        <f aca="false">IF(ISBLANK(A3952),"",K3952/$M$1)</f>
        <v/>
      </c>
      <c r="M3952" s="5" t="str">
        <f aca="false">IF(ISBLANK(A3952),"",K3952/($M$1+SUM(K$3:K3951)))</f>
        <v/>
      </c>
      <c r="N3952" s="0" t="str">
        <f aca="false">IF(ISBLANK(A3952),"",IF(H3953=0,NETWORKDAYS($H$3,H3952,holiday!$B$2:$B$10),IF(DAY(H3952)&lt;DAY(H3953),NETWORKDAYS($H$3,H3952,holiday!$B$2:$B$10),0)))</f>
        <v/>
      </c>
      <c r="O3952" s="0" t="str">
        <f aca="false">IF(ISBLANK(A3952),"",SUMIF($A$3:$A3952,O$2,$B$3:$B3952))</f>
        <v/>
      </c>
      <c r="P3952" s="0" t="str">
        <f aca="false">IF(ISBLANK(A3952),"",SUMIF($A$3:$A3952,P$2,$B$3:$B3952))</f>
        <v/>
      </c>
      <c r="Q3952" s="0" t="str">
        <f aca="false">IF(ISBLANK(A3952),"",SUMIF($A$3:$A3952,Q$2,$B$3:$B3952))</f>
        <v/>
      </c>
      <c r="R3952" s="0" t="str">
        <f aca="false">IF(ISBLANK(A3952),"",SUMIF($A$3:$A3952,R$2,$B$3:$B3952))</f>
        <v/>
      </c>
      <c r="T3952" s="9" t="str">
        <f aca="false">IF(ISBLANK(A3952),"",IF($A3952=T$2,$C3952,T3951))</f>
        <v/>
      </c>
      <c r="U3952" s="9" t="str">
        <f aca="false">IF(ISBLANK(A3952),"",IF($A3952=U$2,$C3952,U3951))</f>
        <v/>
      </c>
      <c r="V3952" s="9" t="str">
        <f aca="false">IF(ISBLANK(A3952),"",IF($A3952=V$2,$C3952,V3951))</f>
        <v/>
      </c>
      <c r="W3952" s="9" t="str">
        <f aca="false">IF(ISBLANK(A3952),"",IF($A3952=W$2,$C3952,W3951))</f>
        <v/>
      </c>
    </row>
    <row r="3953" customFormat="false" ht="14.1" hidden="false" customHeight="false" outlineLevel="0" collapsed="false">
      <c r="H3953" s="8" t="n">
        <f aca="false">IF(ISBLANK(D3953),,LEFT(D3953,LEN(D3953)-6)*1)</f>
        <v>0</v>
      </c>
      <c r="I3953" s="9" t="str">
        <f aca="false">IF(ISBLANK(A3953),"",-B3953*C3953)</f>
        <v/>
      </c>
      <c r="J3953" s="9" t="str">
        <f aca="false">IF(ISBLANK(A3953),"",-SUM(I$3:I3953))</f>
        <v/>
      </c>
      <c r="K3953" s="9" t="str">
        <f aca="false">IF(ISBLANK(A3953),"",SUMPRODUCT(O3953:R3953,T3953:W3953)-J3953)</f>
        <v/>
      </c>
      <c r="L3953" s="5" t="str">
        <f aca="false">IF(ISBLANK(A3953),"",K3953/$M$1)</f>
        <v/>
      </c>
      <c r="M3953" s="5" t="str">
        <f aca="false">IF(ISBLANK(A3953),"",K3953/($M$1+SUM(K$3:K3952)))</f>
        <v/>
      </c>
      <c r="N3953" s="0" t="str">
        <f aca="false">IF(ISBLANK(A3953),"",IF(H3954=0,NETWORKDAYS($H$3,H3953,holiday!$B$2:$B$10),IF(DAY(H3953)&lt;DAY(H3954),NETWORKDAYS($H$3,H3953,holiday!$B$2:$B$10),0)))</f>
        <v/>
      </c>
      <c r="O3953" s="0" t="str">
        <f aca="false">IF(ISBLANK(A3953),"",SUMIF($A$3:$A3953,O$2,$B$3:$B3953))</f>
        <v/>
      </c>
      <c r="P3953" s="0" t="str">
        <f aca="false">IF(ISBLANK(A3953),"",SUMIF($A$3:$A3953,P$2,$B$3:$B3953))</f>
        <v/>
      </c>
      <c r="Q3953" s="0" t="str">
        <f aca="false">IF(ISBLANK(A3953),"",SUMIF($A$3:$A3953,Q$2,$B$3:$B3953))</f>
        <v/>
      </c>
      <c r="R3953" s="0" t="str">
        <f aca="false">IF(ISBLANK(A3953),"",SUMIF($A$3:$A3953,R$2,$B$3:$B3953))</f>
        <v/>
      </c>
      <c r="T3953" s="9" t="str">
        <f aca="false">IF(ISBLANK(A3953),"",IF($A3953=T$2,$C3953,T3952))</f>
        <v/>
      </c>
      <c r="U3953" s="9" t="str">
        <f aca="false">IF(ISBLANK(A3953),"",IF($A3953=U$2,$C3953,U3952))</f>
        <v/>
      </c>
      <c r="V3953" s="9" t="str">
        <f aca="false">IF(ISBLANK(A3953),"",IF($A3953=V$2,$C3953,V3952))</f>
        <v/>
      </c>
      <c r="W3953" s="9" t="str">
        <f aca="false">IF(ISBLANK(A3953),"",IF($A3953=W$2,$C3953,W3952))</f>
        <v/>
      </c>
    </row>
    <row r="3954" customFormat="false" ht="14.1" hidden="false" customHeight="false" outlineLevel="0" collapsed="false">
      <c r="H3954" s="8" t="n">
        <f aca="false">IF(ISBLANK(D3954),,LEFT(D3954,LEN(D3954)-6)*1)</f>
        <v>0</v>
      </c>
      <c r="I3954" s="9" t="str">
        <f aca="false">IF(ISBLANK(A3954),"",-B3954*C3954)</f>
        <v/>
      </c>
      <c r="J3954" s="9" t="str">
        <f aca="false">IF(ISBLANK(A3954),"",-SUM(I$3:I3954))</f>
        <v/>
      </c>
      <c r="K3954" s="9" t="str">
        <f aca="false">IF(ISBLANK(A3954),"",SUMPRODUCT(O3954:R3954,T3954:W3954)-J3954)</f>
        <v/>
      </c>
      <c r="L3954" s="5" t="str">
        <f aca="false">IF(ISBLANK(A3954),"",K3954/$M$1)</f>
        <v/>
      </c>
      <c r="M3954" s="5" t="str">
        <f aca="false">IF(ISBLANK(A3954),"",K3954/($M$1+SUM(K$3:K3953)))</f>
        <v/>
      </c>
      <c r="N3954" s="0" t="str">
        <f aca="false">IF(ISBLANK(A3954),"",IF(H3955=0,NETWORKDAYS($H$3,H3954,holiday!$B$2:$B$10),IF(DAY(H3954)&lt;DAY(H3955),NETWORKDAYS($H$3,H3954,holiday!$B$2:$B$10),0)))</f>
        <v/>
      </c>
      <c r="O3954" s="0" t="str">
        <f aca="false">IF(ISBLANK(A3954),"",SUMIF($A$3:$A3954,O$2,$B$3:$B3954))</f>
        <v/>
      </c>
      <c r="P3954" s="0" t="str">
        <f aca="false">IF(ISBLANK(A3954),"",SUMIF($A$3:$A3954,P$2,$B$3:$B3954))</f>
        <v/>
      </c>
      <c r="Q3954" s="0" t="str">
        <f aca="false">IF(ISBLANK(A3954),"",SUMIF($A$3:$A3954,Q$2,$B$3:$B3954))</f>
        <v/>
      </c>
      <c r="R3954" s="0" t="str">
        <f aca="false">IF(ISBLANK(A3954),"",SUMIF($A$3:$A3954,R$2,$B$3:$B3954))</f>
        <v/>
      </c>
      <c r="T3954" s="9" t="str">
        <f aca="false">IF(ISBLANK(A3954),"",IF($A3954=T$2,$C3954,T3953))</f>
        <v/>
      </c>
      <c r="U3954" s="9" t="str">
        <f aca="false">IF(ISBLANK(A3954),"",IF($A3954=U$2,$C3954,U3953))</f>
        <v/>
      </c>
      <c r="V3954" s="9" t="str">
        <f aca="false">IF(ISBLANK(A3954),"",IF($A3954=V$2,$C3954,V3953))</f>
        <v/>
      </c>
      <c r="W3954" s="9" t="str">
        <f aca="false">IF(ISBLANK(A3954),"",IF($A3954=W$2,$C3954,W3953))</f>
        <v/>
      </c>
    </row>
    <row r="3955" customFormat="false" ht="14.1" hidden="false" customHeight="false" outlineLevel="0" collapsed="false">
      <c r="H3955" s="8" t="n">
        <f aca="false">IF(ISBLANK(D3955),,LEFT(D3955,LEN(D3955)-6)*1)</f>
        <v>0</v>
      </c>
      <c r="I3955" s="9" t="str">
        <f aca="false">IF(ISBLANK(A3955),"",-B3955*C3955)</f>
        <v/>
      </c>
      <c r="J3955" s="9" t="str">
        <f aca="false">IF(ISBLANK(A3955),"",-SUM(I$3:I3955))</f>
        <v/>
      </c>
      <c r="K3955" s="9" t="str">
        <f aca="false">IF(ISBLANK(A3955),"",SUMPRODUCT(O3955:R3955,T3955:W3955)-J3955)</f>
        <v/>
      </c>
      <c r="L3955" s="5" t="str">
        <f aca="false">IF(ISBLANK(A3955),"",K3955/$M$1)</f>
        <v/>
      </c>
      <c r="M3955" s="5" t="str">
        <f aca="false">IF(ISBLANK(A3955),"",K3955/($M$1+SUM(K$3:K3954)))</f>
        <v/>
      </c>
      <c r="N3955" s="0" t="str">
        <f aca="false">IF(ISBLANK(A3955),"",IF(H3956=0,NETWORKDAYS($H$3,H3955,holiday!$B$2:$B$10),IF(DAY(H3955)&lt;DAY(H3956),NETWORKDAYS($H$3,H3955,holiday!$B$2:$B$10),0)))</f>
        <v/>
      </c>
      <c r="O3955" s="0" t="str">
        <f aca="false">IF(ISBLANK(A3955),"",SUMIF($A$3:$A3955,O$2,$B$3:$B3955))</f>
        <v/>
      </c>
      <c r="P3955" s="0" t="str">
        <f aca="false">IF(ISBLANK(A3955),"",SUMIF($A$3:$A3955,P$2,$B$3:$B3955))</f>
        <v/>
      </c>
      <c r="Q3955" s="0" t="str">
        <f aca="false">IF(ISBLANK(A3955),"",SUMIF($A$3:$A3955,Q$2,$B$3:$B3955))</f>
        <v/>
      </c>
      <c r="R3955" s="0" t="str">
        <f aca="false">IF(ISBLANK(A3955),"",SUMIF($A$3:$A3955,R$2,$B$3:$B3955))</f>
        <v/>
      </c>
      <c r="T3955" s="9" t="str">
        <f aca="false">IF(ISBLANK(A3955),"",IF($A3955=T$2,$C3955,T3954))</f>
        <v/>
      </c>
      <c r="U3955" s="9" t="str">
        <f aca="false">IF(ISBLANK(A3955),"",IF($A3955=U$2,$C3955,U3954))</f>
        <v/>
      </c>
      <c r="V3955" s="9" t="str">
        <f aca="false">IF(ISBLANK(A3955),"",IF($A3955=V$2,$C3955,V3954))</f>
        <v/>
      </c>
      <c r="W3955" s="9" t="str">
        <f aca="false">IF(ISBLANK(A3955),"",IF($A3955=W$2,$C3955,W3954))</f>
        <v/>
      </c>
    </row>
    <row r="3956" customFormat="false" ht="14.1" hidden="false" customHeight="false" outlineLevel="0" collapsed="false">
      <c r="H3956" s="8" t="n">
        <f aca="false">IF(ISBLANK(D3956),,LEFT(D3956,LEN(D3956)-6)*1)</f>
        <v>0</v>
      </c>
      <c r="I3956" s="9" t="str">
        <f aca="false">IF(ISBLANK(A3956),"",-B3956*C3956)</f>
        <v/>
      </c>
      <c r="J3956" s="9" t="str">
        <f aca="false">IF(ISBLANK(A3956),"",-SUM(I$3:I3956))</f>
        <v/>
      </c>
      <c r="K3956" s="9" t="str">
        <f aca="false">IF(ISBLANK(A3956),"",SUMPRODUCT(O3956:R3956,T3956:W3956)-J3956)</f>
        <v/>
      </c>
      <c r="L3956" s="5" t="str">
        <f aca="false">IF(ISBLANK(A3956),"",K3956/$M$1)</f>
        <v/>
      </c>
      <c r="M3956" s="5" t="str">
        <f aca="false">IF(ISBLANK(A3956),"",K3956/($M$1+SUM(K$3:K3955)))</f>
        <v/>
      </c>
      <c r="N3956" s="0" t="str">
        <f aca="false">IF(ISBLANK(A3956),"",IF(H3957=0,NETWORKDAYS($H$3,H3956,holiday!$B$2:$B$10),IF(DAY(H3956)&lt;DAY(H3957),NETWORKDAYS($H$3,H3956,holiday!$B$2:$B$10),0)))</f>
        <v/>
      </c>
      <c r="O3956" s="0" t="str">
        <f aca="false">IF(ISBLANK(A3956),"",SUMIF($A$3:$A3956,O$2,$B$3:$B3956))</f>
        <v/>
      </c>
      <c r="P3956" s="0" t="str">
        <f aca="false">IF(ISBLANK(A3956),"",SUMIF($A$3:$A3956,P$2,$B$3:$B3956))</f>
        <v/>
      </c>
      <c r="Q3956" s="0" t="str">
        <f aca="false">IF(ISBLANK(A3956),"",SUMIF($A$3:$A3956,Q$2,$B$3:$B3956))</f>
        <v/>
      </c>
      <c r="R3956" s="0" t="str">
        <f aca="false">IF(ISBLANK(A3956),"",SUMIF($A$3:$A3956,R$2,$B$3:$B3956))</f>
        <v/>
      </c>
      <c r="T3956" s="9" t="str">
        <f aca="false">IF(ISBLANK(A3956),"",IF($A3956=T$2,$C3956,T3955))</f>
        <v/>
      </c>
      <c r="U3956" s="9" t="str">
        <f aca="false">IF(ISBLANK(A3956),"",IF($A3956=U$2,$C3956,U3955))</f>
        <v/>
      </c>
      <c r="V3956" s="9" t="str">
        <f aca="false">IF(ISBLANK(A3956),"",IF($A3956=V$2,$C3956,V3955))</f>
        <v/>
      </c>
      <c r="W3956" s="9" t="str">
        <f aca="false">IF(ISBLANK(A3956),"",IF($A3956=W$2,$C3956,W3955))</f>
        <v/>
      </c>
    </row>
    <row r="3957" customFormat="false" ht="14.1" hidden="false" customHeight="false" outlineLevel="0" collapsed="false">
      <c r="H3957" s="8" t="n">
        <f aca="false">IF(ISBLANK(D3957),,LEFT(D3957,LEN(D3957)-6)*1)</f>
        <v>0</v>
      </c>
      <c r="I3957" s="9" t="str">
        <f aca="false">IF(ISBLANK(A3957),"",-B3957*C3957)</f>
        <v/>
      </c>
      <c r="J3957" s="9" t="str">
        <f aca="false">IF(ISBLANK(A3957),"",-SUM(I$3:I3957))</f>
        <v/>
      </c>
      <c r="K3957" s="9" t="str">
        <f aca="false">IF(ISBLANK(A3957),"",SUMPRODUCT(O3957:R3957,T3957:W3957)-J3957)</f>
        <v/>
      </c>
      <c r="L3957" s="5" t="str">
        <f aca="false">IF(ISBLANK(A3957),"",K3957/$M$1)</f>
        <v/>
      </c>
      <c r="M3957" s="5" t="str">
        <f aca="false">IF(ISBLANK(A3957),"",K3957/($M$1+SUM(K$3:K3956)))</f>
        <v/>
      </c>
      <c r="N3957" s="0" t="str">
        <f aca="false">IF(ISBLANK(A3957),"",IF(H3958=0,NETWORKDAYS($H$3,H3957,holiday!$B$2:$B$10),IF(DAY(H3957)&lt;DAY(H3958),NETWORKDAYS($H$3,H3957,holiday!$B$2:$B$10),0)))</f>
        <v/>
      </c>
      <c r="O3957" s="0" t="str">
        <f aca="false">IF(ISBLANK(A3957),"",SUMIF($A$3:$A3957,O$2,$B$3:$B3957))</f>
        <v/>
      </c>
      <c r="P3957" s="0" t="str">
        <f aca="false">IF(ISBLANK(A3957),"",SUMIF($A$3:$A3957,P$2,$B$3:$B3957))</f>
        <v/>
      </c>
      <c r="Q3957" s="0" t="str">
        <f aca="false">IF(ISBLANK(A3957),"",SUMIF($A$3:$A3957,Q$2,$B$3:$B3957))</f>
        <v/>
      </c>
      <c r="R3957" s="0" t="str">
        <f aca="false">IF(ISBLANK(A3957),"",SUMIF($A$3:$A3957,R$2,$B$3:$B3957))</f>
        <v/>
      </c>
      <c r="T3957" s="9" t="str">
        <f aca="false">IF(ISBLANK(A3957),"",IF($A3957=T$2,$C3957,T3956))</f>
        <v/>
      </c>
      <c r="U3957" s="9" t="str">
        <f aca="false">IF(ISBLANK(A3957),"",IF($A3957=U$2,$C3957,U3956))</f>
        <v/>
      </c>
      <c r="V3957" s="9" t="str">
        <f aca="false">IF(ISBLANK(A3957),"",IF($A3957=V$2,$C3957,V3956))</f>
        <v/>
      </c>
      <c r="W3957" s="9" t="str">
        <f aca="false">IF(ISBLANK(A3957),"",IF($A3957=W$2,$C3957,W3956))</f>
        <v/>
      </c>
    </row>
    <row r="3958" customFormat="false" ht="14.1" hidden="false" customHeight="false" outlineLevel="0" collapsed="false">
      <c r="H3958" s="8" t="n">
        <f aca="false">IF(ISBLANK(D3958),,LEFT(D3958,LEN(D3958)-6)*1)</f>
        <v>0</v>
      </c>
      <c r="I3958" s="9" t="str">
        <f aca="false">IF(ISBLANK(A3958),"",-B3958*C3958)</f>
        <v/>
      </c>
      <c r="J3958" s="9" t="str">
        <f aca="false">IF(ISBLANK(A3958),"",-SUM(I$3:I3958))</f>
        <v/>
      </c>
      <c r="K3958" s="9" t="str">
        <f aca="false">IF(ISBLANK(A3958),"",SUMPRODUCT(O3958:R3958,T3958:W3958)-J3958)</f>
        <v/>
      </c>
      <c r="L3958" s="5" t="str">
        <f aca="false">IF(ISBLANK(A3958),"",K3958/$M$1)</f>
        <v/>
      </c>
      <c r="M3958" s="5" t="str">
        <f aca="false">IF(ISBLANK(A3958),"",K3958/($M$1+SUM(K$3:K3957)))</f>
        <v/>
      </c>
      <c r="N3958" s="0" t="str">
        <f aca="false">IF(ISBLANK(A3958),"",IF(H3959=0,NETWORKDAYS($H$3,H3958,holiday!$B$2:$B$10),IF(DAY(H3958)&lt;DAY(H3959),NETWORKDAYS($H$3,H3958,holiday!$B$2:$B$10),0)))</f>
        <v/>
      </c>
      <c r="O3958" s="0" t="str">
        <f aca="false">IF(ISBLANK(A3958),"",SUMIF($A$3:$A3958,O$2,$B$3:$B3958))</f>
        <v/>
      </c>
      <c r="P3958" s="0" t="str">
        <f aca="false">IF(ISBLANK(A3958),"",SUMIF($A$3:$A3958,P$2,$B$3:$B3958))</f>
        <v/>
      </c>
      <c r="Q3958" s="0" t="str">
        <f aca="false">IF(ISBLANK(A3958),"",SUMIF($A$3:$A3958,Q$2,$B$3:$B3958))</f>
        <v/>
      </c>
      <c r="R3958" s="0" t="str">
        <f aca="false">IF(ISBLANK(A3958),"",SUMIF($A$3:$A3958,R$2,$B$3:$B3958))</f>
        <v/>
      </c>
      <c r="T3958" s="9" t="str">
        <f aca="false">IF(ISBLANK(A3958),"",IF($A3958=T$2,$C3958,T3957))</f>
        <v/>
      </c>
      <c r="U3958" s="9" t="str">
        <f aca="false">IF(ISBLANK(A3958),"",IF($A3958=U$2,$C3958,U3957))</f>
        <v/>
      </c>
      <c r="V3958" s="9" t="str">
        <f aca="false">IF(ISBLANK(A3958),"",IF($A3958=V$2,$C3958,V3957))</f>
        <v/>
      </c>
      <c r="W3958" s="9" t="str">
        <f aca="false">IF(ISBLANK(A3958),"",IF($A3958=W$2,$C3958,W3957))</f>
        <v/>
      </c>
    </row>
    <row r="3959" customFormat="false" ht="14.1" hidden="false" customHeight="false" outlineLevel="0" collapsed="false">
      <c r="H3959" s="8" t="n">
        <f aca="false">IF(ISBLANK(D3959),,LEFT(D3959,LEN(D3959)-6)*1)</f>
        <v>0</v>
      </c>
      <c r="I3959" s="9" t="str">
        <f aca="false">IF(ISBLANK(A3959),"",-B3959*C3959)</f>
        <v/>
      </c>
      <c r="J3959" s="9" t="str">
        <f aca="false">IF(ISBLANK(A3959),"",-SUM(I$3:I3959))</f>
        <v/>
      </c>
      <c r="K3959" s="9" t="str">
        <f aca="false">IF(ISBLANK(A3959),"",SUMPRODUCT(O3959:R3959,T3959:W3959)-J3959)</f>
        <v/>
      </c>
      <c r="L3959" s="5" t="str">
        <f aca="false">IF(ISBLANK(A3959),"",K3959/$M$1)</f>
        <v/>
      </c>
      <c r="M3959" s="5" t="str">
        <f aca="false">IF(ISBLANK(A3959),"",K3959/($M$1+SUM(K$3:K3958)))</f>
        <v/>
      </c>
      <c r="N3959" s="0" t="str">
        <f aca="false">IF(ISBLANK(A3959),"",IF(H3960=0,NETWORKDAYS($H$3,H3959,holiday!$B$2:$B$10),IF(DAY(H3959)&lt;DAY(H3960),NETWORKDAYS($H$3,H3959,holiday!$B$2:$B$10),0)))</f>
        <v/>
      </c>
      <c r="O3959" s="0" t="str">
        <f aca="false">IF(ISBLANK(A3959),"",SUMIF($A$3:$A3959,O$2,$B$3:$B3959))</f>
        <v/>
      </c>
      <c r="P3959" s="0" t="str">
        <f aca="false">IF(ISBLANK(A3959),"",SUMIF($A$3:$A3959,P$2,$B$3:$B3959))</f>
        <v/>
      </c>
      <c r="Q3959" s="0" t="str">
        <f aca="false">IF(ISBLANK(A3959),"",SUMIF($A$3:$A3959,Q$2,$B$3:$B3959))</f>
        <v/>
      </c>
      <c r="R3959" s="0" t="str">
        <f aca="false">IF(ISBLANK(A3959),"",SUMIF($A$3:$A3959,R$2,$B$3:$B3959))</f>
        <v/>
      </c>
      <c r="T3959" s="9" t="str">
        <f aca="false">IF(ISBLANK(A3959),"",IF($A3959=T$2,$C3959,T3958))</f>
        <v/>
      </c>
      <c r="U3959" s="9" t="str">
        <f aca="false">IF(ISBLANK(A3959),"",IF($A3959=U$2,$C3959,U3958))</f>
        <v/>
      </c>
      <c r="V3959" s="9" t="str">
        <f aca="false">IF(ISBLANK(A3959),"",IF($A3959=V$2,$C3959,V3958))</f>
        <v/>
      </c>
      <c r="W3959" s="9" t="str">
        <f aca="false">IF(ISBLANK(A3959),"",IF($A3959=W$2,$C3959,W3958))</f>
        <v/>
      </c>
    </row>
    <row r="3960" customFormat="false" ht="14.1" hidden="false" customHeight="false" outlineLevel="0" collapsed="false">
      <c r="H3960" s="8" t="n">
        <f aca="false">IF(ISBLANK(D3960),,LEFT(D3960,LEN(D3960)-6)*1)</f>
        <v>0</v>
      </c>
      <c r="I3960" s="9" t="str">
        <f aca="false">IF(ISBLANK(A3960),"",-B3960*C3960)</f>
        <v/>
      </c>
      <c r="J3960" s="9" t="str">
        <f aca="false">IF(ISBLANK(A3960),"",-SUM(I$3:I3960))</f>
        <v/>
      </c>
      <c r="K3960" s="9" t="str">
        <f aca="false">IF(ISBLANK(A3960),"",SUMPRODUCT(O3960:R3960,T3960:W3960)-J3960)</f>
        <v/>
      </c>
      <c r="L3960" s="5" t="str">
        <f aca="false">IF(ISBLANK(A3960),"",K3960/$M$1)</f>
        <v/>
      </c>
      <c r="M3960" s="5" t="str">
        <f aca="false">IF(ISBLANK(A3960),"",K3960/($M$1+SUM(K$3:K3959)))</f>
        <v/>
      </c>
      <c r="N3960" s="0" t="str">
        <f aca="false">IF(ISBLANK(A3960),"",IF(H3961=0,NETWORKDAYS($H$3,H3960,holiday!$B$2:$B$10),IF(DAY(H3960)&lt;DAY(H3961),NETWORKDAYS($H$3,H3960,holiday!$B$2:$B$10),0)))</f>
        <v/>
      </c>
      <c r="O3960" s="0" t="str">
        <f aca="false">IF(ISBLANK(A3960),"",SUMIF($A$3:$A3960,O$2,$B$3:$B3960))</f>
        <v/>
      </c>
      <c r="P3960" s="0" t="str">
        <f aca="false">IF(ISBLANK(A3960),"",SUMIF($A$3:$A3960,P$2,$B$3:$B3960))</f>
        <v/>
      </c>
      <c r="Q3960" s="0" t="str">
        <f aca="false">IF(ISBLANK(A3960),"",SUMIF($A$3:$A3960,Q$2,$B$3:$B3960))</f>
        <v/>
      </c>
      <c r="R3960" s="0" t="str">
        <f aca="false">IF(ISBLANK(A3960),"",SUMIF($A$3:$A3960,R$2,$B$3:$B3960))</f>
        <v/>
      </c>
      <c r="T3960" s="9" t="str">
        <f aca="false">IF(ISBLANK(A3960),"",IF($A3960=T$2,$C3960,T3959))</f>
        <v/>
      </c>
      <c r="U3960" s="9" t="str">
        <f aca="false">IF(ISBLANK(A3960),"",IF($A3960=U$2,$C3960,U3959))</f>
        <v/>
      </c>
      <c r="V3960" s="9" t="str">
        <f aca="false">IF(ISBLANK(A3960),"",IF($A3960=V$2,$C3960,V3959))</f>
        <v/>
      </c>
      <c r="W3960" s="9" t="str">
        <f aca="false">IF(ISBLANK(A3960),"",IF($A3960=W$2,$C3960,W3959))</f>
        <v/>
      </c>
    </row>
    <row r="3961" customFormat="false" ht="14.1" hidden="false" customHeight="false" outlineLevel="0" collapsed="false">
      <c r="H3961" s="8" t="n">
        <f aca="false">IF(ISBLANK(D3961),,LEFT(D3961,LEN(D3961)-6)*1)</f>
        <v>0</v>
      </c>
      <c r="I3961" s="9" t="str">
        <f aca="false">IF(ISBLANK(A3961),"",-B3961*C3961)</f>
        <v/>
      </c>
      <c r="J3961" s="9" t="str">
        <f aca="false">IF(ISBLANK(A3961),"",-SUM(I$3:I3961))</f>
        <v/>
      </c>
      <c r="K3961" s="9" t="str">
        <f aca="false">IF(ISBLANK(A3961),"",SUMPRODUCT(O3961:R3961,T3961:W3961)-J3961)</f>
        <v/>
      </c>
      <c r="L3961" s="5" t="str">
        <f aca="false">IF(ISBLANK(A3961),"",K3961/$M$1)</f>
        <v/>
      </c>
      <c r="M3961" s="5" t="str">
        <f aca="false">IF(ISBLANK(A3961),"",K3961/($M$1+SUM(K$3:K3960)))</f>
        <v/>
      </c>
      <c r="N3961" s="0" t="str">
        <f aca="false">IF(ISBLANK(A3961),"",IF(H3962=0,NETWORKDAYS($H$3,H3961,holiday!$B$2:$B$10),IF(DAY(H3961)&lt;DAY(H3962),NETWORKDAYS($H$3,H3961,holiday!$B$2:$B$10),0)))</f>
        <v/>
      </c>
      <c r="O3961" s="0" t="str">
        <f aca="false">IF(ISBLANK(A3961),"",SUMIF($A$3:$A3961,O$2,$B$3:$B3961))</f>
        <v/>
      </c>
      <c r="P3961" s="0" t="str">
        <f aca="false">IF(ISBLANK(A3961),"",SUMIF($A$3:$A3961,P$2,$B$3:$B3961))</f>
        <v/>
      </c>
      <c r="Q3961" s="0" t="str">
        <f aca="false">IF(ISBLANK(A3961),"",SUMIF($A$3:$A3961,Q$2,$B$3:$B3961))</f>
        <v/>
      </c>
      <c r="R3961" s="0" t="str">
        <f aca="false">IF(ISBLANK(A3961),"",SUMIF($A$3:$A3961,R$2,$B$3:$B3961))</f>
        <v/>
      </c>
      <c r="T3961" s="9" t="str">
        <f aca="false">IF(ISBLANK(A3961),"",IF($A3961=T$2,$C3961,T3960))</f>
        <v/>
      </c>
      <c r="U3961" s="9" t="str">
        <f aca="false">IF(ISBLANK(A3961),"",IF($A3961=U$2,$C3961,U3960))</f>
        <v/>
      </c>
      <c r="V3961" s="9" t="str">
        <f aca="false">IF(ISBLANK(A3961),"",IF($A3961=V$2,$C3961,V3960))</f>
        <v/>
      </c>
      <c r="W3961" s="9" t="str">
        <f aca="false">IF(ISBLANK(A3961),"",IF($A3961=W$2,$C3961,W3960))</f>
        <v/>
      </c>
    </row>
    <row r="3962" customFormat="false" ht="14.1" hidden="false" customHeight="false" outlineLevel="0" collapsed="false">
      <c r="H3962" s="8" t="n">
        <f aca="false">IF(ISBLANK(D3962),,LEFT(D3962,LEN(D3962)-6)*1)</f>
        <v>0</v>
      </c>
      <c r="I3962" s="9" t="str">
        <f aca="false">IF(ISBLANK(A3962),"",-B3962*C3962)</f>
        <v/>
      </c>
      <c r="J3962" s="9" t="str">
        <f aca="false">IF(ISBLANK(A3962),"",-SUM(I$3:I3962))</f>
        <v/>
      </c>
      <c r="K3962" s="9" t="str">
        <f aca="false">IF(ISBLANK(A3962),"",SUMPRODUCT(O3962:R3962,T3962:W3962)-J3962)</f>
        <v/>
      </c>
      <c r="L3962" s="5" t="str">
        <f aca="false">IF(ISBLANK(A3962),"",K3962/$M$1)</f>
        <v/>
      </c>
      <c r="M3962" s="5" t="str">
        <f aca="false">IF(ISBLANK(A3962),"",K3962/($M$1+SUM(K$3:K3961)))</f>
        <v/>
      </c>
      <c r="N3962" s="0" t="str">
        <f aca="false">IF(ISBLANK(A3962),"",IF(H3963=0,NETWORKDAYS($H$3,H3962,holiday!$B$2:$B$10),IF(DAY(H3962)&lt;DAY(H3963),NETWORKDAYS($H$3,H3962,holiday!$B$2:$B$10),0)))</f>
        <v/>
      </c>
      <c r="O3962" s="0" t="str">
        <f aca="false">IF(ISBLANK(A3962),"",SUMIF($A$3:$A3962,O$2,$B$3:$B3962))</f>
        <v/>
      </c>
      <c r="P3962" s="0" t="str">
        <f aca="false">IF(ISBLANK(A3962),"",SUMIF($A$3:$A3962,P$2,$B$3:$B3962))</f>
        <v/>
      </c>
      <c r="Q3962" s="0" t="str">
        <f aca="false">IF(ISBLANK(A3962),"",SUMIF($A$3:$A3962,Q$2,$B$3:$B3962))</f>
        <v/>
      </c>
      <c r="R3962" s="0" t="str">
        <f aca="false">IF(ISBLANK(A3962),"",SUMIF($A$3:$A3962,R$2,$B$3:$B3962))</f>
        <v/>
      </c>
      <c r="T3962" s="9" t="str">
        <f aca="false">IF(ISBLANK(A3962),"",IF($A3962=T$2,$C3962,T3961))</f>
        <v/>
      </c>
      <c r="U3962" s="9" t="str">
        <f aca="false">IF(ISBLANK(A3962),"",IF($A3962=U$2,$C3962,U3961))</f>
        <v/>
      </c>
      <c r="V3962" s="9" t="str">
        <f aca="false">IF(ISBLANK(A3962),"",IF($A3962=V$2,$C3962,V3961))</f>
        <v/>
      </c>
      <c r="W3962" s="9" t="str">
        <f aca="false">IF(ISBLANK(A3962),"",IF($A3962=W$2,$C3962,W3961))</f>
        <v/>
      </c>
    </row>
    <row r="3963" customFormat="false" ht="14.1" hidden="false" customHeight="false" outlineLevel="0" collapsed="false">
      <c r="H3963" s="8" t="n">
        <f aca="false">IF(ISBLANK(D3963),,LEFT(D3963,LEN(D3963)-6)*1)</f>
        <v>0</v>
      </c>
      <c r="I3963" s="9" t="str">
        <f aca="false">IF(ISBLANK(A3963),"",-B3963*C3963)</f>
        <v/>
      </c>
      <c r="J3963" s="9" t="str">
        <f aca="false">IF(ISBLANK(A3963),"",-SUM(I$3:I3963))</f>
        <v/>
      </c>
      <c r="K3963" s="9" t="str">
        <f aca="false">IF(ISBLANK(A3963),"",SUMPRODUCT(O3963:R3963,T3963:W3963)-J3963)</f>
        <v/>
      </c>
      <c r="L3963" s="5" t="str">
        <f aca="false">IF(ISBLANK(A3963),"",K3963/$M$1)</f>
        <v/>
      </c>
      <c r="M3963" s="5" t="str">
        <f aca="false">IF(ISBLANK(A3963),"",K3963/($M$1+SUM(K$3:K3962)))</f>
        <v/>
      </c>
      <c r="N3963" s="0" t="str">
        <f aca="false">IF(ISBLANK(A3963),"",IF(H3964=0,NETWORKDAYS($H$3,H3963,holiday!$B$2:$B$10),IF(DAY(H3963)&lt;DAY(H3964),NETWORKDAYS($H$3,H3963,holiday!$B$2:$B$10),0)))</f>
        <v/>
      </c>
      <c r="O3963" s="0" t="str">
        <f aca="false">IF(ISBLANK(A3963),"",SUMIF($A$3:$A3963,O$2,$B$3:$B3963))</f>
        <v/>
      </c>
      <c r="P3963" s="0" t="str">
        <f aca="false">IF(ISBLANK(A3963),"",SUMIF($A$3:$A3963,P$2,$B$3:$B3963))</f>
        <v/>
      </c>
      <c r="Q3963" s="0" t="str">
        <f aca="false">IF(ISBLANK(A3963),"",SUMIF($A$3:$A3963,Q$2,$B$3:$B3963))</f>
        <v/>
      </c>
      <c r="R3963" s="0" t="str">
        <f aca="false">IF(ISBLANK(A3963),"",SUMIF($A$3:$A3963,R$2,$B$3:$B3963))</f>
        <v/>
      </c>
      <c r="T3963" s="9" t="str">
        <f aca="false">IF(ISBLANK(A3963),"",IF($A3963=T$2,$C3963,T3962))</f>
        <v/>
      </c>
      <c r="U3963" s="9" t="str">
        <f aca="false">IF(ISBLANK(A3963),"",IF($A3963=U$2,$C3963,U3962))</f>
        <v/>
      </c>
      <c r="V3963" s="9" t="str">
        <f aca="false">IF(ISBLANK(A3963),"",IF($A3963=V$2,$C3963,V3962))</f>
        <v/>
      </c>
      <c r="W3963" s="9" t="str">
        <f aca="false">IF(ISBLANK(A3963),"",IF($A3963=W$2,$C3963,W3962))</f>
        <v/>
      </c>
    </row>
    <row r="3964" customFormat="false" ht="14.1" hidden="false" customHeight="false" outlineLevel="0" collapsed="false">
      <c r="H3964" s="8" t="n">
        <f aca="false">IF(ISBLANK(D3964),,LEFT(D3964,LEN(D3964)-6)*1)</f>
        <v>0</v>
      </c>
      <c r="I3964" s="9" t="str">
        <f aca="false">IF(ISBLANK(A3964),"",-B3964*C3964)</f>
        <v/>
      </c>
      <c r="J3964" s="9" t="str">
        <f aca="false">IF(ISBLANK(A3964),"",-SUM(I$3:I3964))</f>
        <v/>
      </c>
      <c r="K3964" s="9" t="str">
        <f aca="false">IF(ISBLANK(A3964),"",SUMPRODUCT(O3964:R3964,T3964:W3964)-J3964)</f>
        <v/>
      </c>
      <c r="L3964" s="5" t="str">
        <f aca="false">IF(ISBLANK(A3964),"",K3964/$M$1)</f>
        <v/>
      </c>
      <c r="M3964" s="5" t="str">
        <f aca="false">IF(ISBLANK(A3964),"",K3964/($M$1+SUM(K$3:K3963)))</f>
        <v/>
      </c>
      <c r="N3964" s="0" t="str">
        <f aca="false">IF(ISBLANK(A3964),"",IF(H3965=0,NETWORKDAYS($H$3,H3964,holiday!$B$2:$B$10),IF(DAY(H3964)&lt;DAY(H3965),NETWORKDAYS($H$3,H3964,holiday!$B$2:$B$10),0)))</f>
        <v/>
      </c>
      <c r="O3964" s="0" t="str">
        <f aca="false">IF(ISBLANK(A3964),"",SUMIF($A$3:$A3964,O$2,$B$3:$B3964))</f>
        <v/>
      </c>
      <c r="P3964" s="0" t="str">
        <f aca="false">IF(ISBLANK(A3964),"",SUMIF($A$3:$A3964,P$2,$B$3:$B3964))</f>
        <v/>
      </c>
      <c r="Q3964" s="0" t="str">
        <f aca="false">IF(ISBLANK(A3964),"",SUMIF($A$3:$A3964,Q$2,$B$3:$B3964))</f>
        <v/>
      </c>
      <c r="R3964" s="0" t="str">
        <f aca="false">IF(ISBLANK(A3964),"",SUMIF($A$3:$A3964,R$2,$B$3:$B3964))</f>
        <v/>
      </c>
      <c r="T3964" s="9" t="str">
        <f aca="false">IF(ISBLANK(A3964),"",IF($A3964=T$2,$C3964,T3963))</f>
        <v/>
      </c>
      <c r="U3964" s="9" t="str">
        <f aca="false">IF(ISBLANK(A3964),"",IF($A3964=U$2,$C3964,U3963))</f>
        <v/>
      </c>
      <c r="V3964" s="9" t="str">
        <f aca="false">IF(ISBLANK(A3964),"",IF($A3964=V$2,$C3964,V3963))</f>
        <v/>
      </c>
      <c r="W3964" s="9" t="str">
        <f aca="false">IF(ISBLANK(A3964),"",IF($A3964=W$2,$C3964,W3963))</f>
        <v/>
      </c>
    </row>
    <row r="3965" customFormat="false" ht="14.1" hidden="false" customHeight="false" outlineLevel="0" collapsed="false">
      <c r="H3965" s="8" t="n">
        <f aca="false">IF(ISBLANK(D3965),,LEFT(D3965,LEN(D3965)-6)*1)</f>
        <v>0</v>
      </c>
      <c r="I3965" s="9" t="str">
        <f aca="false">IF(ISBLANK(A3965),"",-B3965*C3965)</f>
        <v/>
      </c>
      <c r="J3965" s="9" t="str">
        <f aca="false">IF(ISBLANK(A3965),"",-SUM(I$3:I3965))</f>
        <v/>
      </c>
      <c r="K3965" s="9" t="str">
        <f aca="false">IF(ISBLANK(A3965),"",SUMPRODUCT(O3965:R3965,T3965:W3965)-J3965)</f>
        <v/>
      </c>
      <c r="L3965" s="5" t="str">
        <f aca="false">IF(ISBLANK(A3965),"",K3965/$M$1)</f>
        <v/>
      </c>
      <c r="M3965" s="5" t="str">
        <f aca="false">IF(ISBLANK(A3965),"",K3965/($M$1+SUM(K$3:K3964)))</f>
        <v/>
      </c>
      <c r="N3965" s="0" t="str">
        <f aca="false">IF(ISBLANK(A3965),"",IF(H3966=0,NETWORKDAYS($H$3,H3965,holiday!$B$2:$B$10),IF(DAY(H3965)&lt;DAY(H3966),NETWORKDAYS($H$3,H3965,holiday!$B$2:$B$10),0)))</f>
        <v/>
      </c>
      <c r="O3965" s="0" t="str">
        <f aca="false">IF(ISBLANK(A3965),"",SUMIF($A$3:$A3965,O$2,$B$3:$B3965))</f>
        <v/>
      </c>
      <c r="P3965" s="0" t="str">
        <f aca="false">IF(ISBLANK(A3965),"",SUMIF($A$3:$A3965,P$2,$B$3:$B3965))</f>
        <v/>
      </c>
      <c r="Q3965" s="0" t="str">
        <f aca="false">IF(ISBLANK(A3965),"",SUMIF($A$3:$A3965,Q$2,$B$3:$B3965))</f>
        <v/>
      </c>
      <c r="R3965" s="0" t="str">
        <f aca="false">IF(ISBLANK(A3965),"",SUMIF($A$3:$A3965,R$2,$B$3:$B3965))</f>
        <v/>
      </c>
      <c r="T3965" s="9" t="str">
        <f aca="false">IF(ISBLANK(A3965),"",IF($A3965=T$2,$C3965,T3964))</f>
        <v/>
      </c>
      <c r="U3965" s="9" t="str">
        <f aca="false">IF(ISBLANK(A3965),"",IF($A3965=U$2,$C3965,U3964))</f>
        <v/>
      </c>
      <c r="V3965" s="9" t="str">
        <f aca="false">IF(ISBLANK(A3965),"",IF($A3965=V$2,$C3965,V3964))</f>
        <v/>
      </c>
      <c r="W3965" s="9" t="str">
        <f aca="false">IF(ISBLANK(A3965),"",IF($A3965=W$2,$C3965,W3964))</f>
        <v/>
      </c>
    </row>
    <row r="3966" customFormat="false" ht="14.1" hidden="false" customHeight="false" outlineLevel="0" collapsed="false">
      <c r="H3966" s="8" t="n">
        <f aca="false">IF(ISBLANK(D3966),,LEFT(D3966,LEN(D3966)-6)*1)</f>
        <v>0</v>
      </c>
      <c r="I3966" s="9" t="str">
        <f aca="false">IF(ISBLANK(A3966),"",-B3966*C3966)</f>
        <v/>
      </c>
      <c r="J3966" s="9" t="str">
        <f aca="false">IF(ISBLANK(A3966),"",-SUM(I$3:I3966))</f>
        <v/>
      </c>
      <c r="K3966" s="9" t="str">
        <f aca="false">IF(ISBLANK(A3966),"",SUMPRODUCT(O3966:R3966,T3966:W3966)-J3966)</f>
        <v/>
      </c>
      <c r="L3966" s="5" t="str">
        <f aca="false">IF(ISBLANK(A3966),"",K3966/$M$1)</f>
        <v/>
      </c>
      <c r="M3966" s="5" t="str">
        <f aca="false">IF(ISBLANK(A3966),"",K3966/($M$1+SUM(K$3:K3965)))</f>
        <v/>
      </c>
      <c r="N3966" s="0" t="str">
        <f aca="false">IF(ISBLANK(A3966),"",IF(H3967=0,NETWORKDAYS($H$3,H3966,holiday!$B$2:$B$10),IF(DAY(H3966)&lt;DAY(H3967),NETWORKDAYS($H$3,H3966,holiday!$B$2:$B$10),0)))</f>
        <v/>
      </c>
      <c r="O3966" s="0" t="str">
        <f aca="false">IF(ISBLANK(A3966),"",SUMIF($A$3:$A3966,O$2,$B$3:$B3966))</f>
        <v/>
      </c>
      <c r="P3966" s="0" t="str">
        <f aca="false">IF(ISBLANK(A3966),"",SUMIF($A$3:$A3966,P$2,$B$3:$B3966))</f>
        <v/>
      </c>
      <c r="Q3966" s="0" t="str">
        <f aca="false">IF(ISBLANK(A3966),"",SUMIF($A$3:$A3966,Q$2,$B$3:$B3966))</f>
        <v/>
      </c>
      <c r="R3966" s="0" t="str">
        <f aca="false">IF(ISBLANK(A3966),"",SUMIF($A$3:$A3966,R$2,$B$3:$B3966))</f>
        <v/>
      </c>
      <c r="T3966" s="9" t="str">
        <f aca="false">IF(ISBLANK(A3966),"",IF($A3966=T$2,$C3966,T3965))</f>
        <v/>
      </c>
      <c r="U3966" s="9" t="str">
        <f aca="false">IF(ISBLANK(A3966),"",IF($A3966=U$2,$C3966,U3965))</f>
        <v/>
      </c>
      <c r="V3966" s="9" t="str">
        <f aca="false">IF(ISBLANK(A3966),"",IF($A3966=V$2,$C3966,V3965))</f>
        <v/>
      </c>
      <c r="W3966" s="9" t="str">
        <f aca="false">IF(ISBLANK(A3966),"",IF($A3966=W$2,$C3966,W3965))</f>
        <v/>
      </c>
    </row>
    <row r="3967" customFormat="false" ht="14.1" hidden="false" customHeight="false" outlineLevel="0" collapsed="false">
      <c r="H3967" s="8" t="n">
        <f aca="false">IF(ISBLANK(D3967),,LEFT(D3967,LEN(D3967)-6)*1)</f>
        <v>0</v>
      </c>
      <c r="I3967" s="9" t="str">
        <f aca="false">IF(ISBLANK(A3967),"",-B3967*C3967)</f>
        <v/>
      </c>
      <c r="J3967" s="9" t="str">
        <f aca="false">IF(ISBLANK(A3967),"",-SUM(I$3:I3967))</f>
        <v/>
      </c>
      <c r="K3967" s="9" t="str">
        <f aca="false">IF(ISBLANK(A3967),"",SUMPRODUCT(O3967:R3967,T3967:W3967)-J3967)</f>
        <v/>
      </c>
      <c r="L3967" s="5" t="str">
        <f aca="false">IF(ISBLANK(A3967),"",K3967/$M$1)</f>
        <v/>
      </c>
      <c r="M3967" s="5" t="str">
        <f aca="false">IF(ISBLANK(A3967),"",K3967/($M$1+SUM(K$3:K3966)))</f>
        <v/>
      </c>
      <c r="N3967" s="0" t="str">
        <f aca="false">IF(ISBLANK(A3967),"",IF(H3968=0,NETWORKDAYS($H$3,H3967,holiday!$B$2:$B$10),IF(DAY(H3967)&lt;DAY(H3968),NETWORKDAYS($H$3,H3967,holiday!$B$2:$B$10),0)))</f>
        <v/>
      </c>
      <c r="O3967" s="0" t="str">
        <f aca="false">IF(ISBLANK(A3967),"",SUMIF($A$3:$A3967,O$2,$B$3:$B3967))</f>
        <v/>
      </c>
      <c r="P3967" s="0" t="str">
        <f aca="false">IF(ISBLANK(A3967),"",SUMIF($A$3:$A3967,P$2,$B$3:$B3967))</f>
        <v/>
      </c>
      <c r="Q3967" s="0" t="str">
        <f aca="false">IF(ISBLANK(A3967),"",SUMIF($A$3:$A3967,Q$2,$B$3:$B3967))</f>
        <v/>
      </c>
      <c r="R3967" s="0" t="str">
        <f aca="false">IF(ISBLANK(A3967),"",SUMIF($A$3:$A3967,R$2,$B$3:$B3967))</f>
        <v/>
      </c>
      <c r="T3967" s="9" t="str">
        <f aca="false">IF(ISBLANK(A3967),"",IF($A3967=T$2,$C3967,T3966))</f>
        <v/>
      </c>
      <c r="U3967" s="9" t="str">
        <f aca="false">IF(ISBLANK(A3967),"",IF($A3967=U$2,$C3967,U3966))</f>
        <v/>
      </c>
      <c r="V3967" s="9" t="str">
        <f aca="false">IF(ISBLANK(A3967),"",IF($A3967=V$2,$C3967,V3966))</f>
        <v/>
      </c>
      <c r="W3967" s="9" t="str">
        <f aca="false">IF(ISBLANK(A3967),"",IF($A3967=W$2,$C3967,W3966))</f>
        <v/>
      </c>
    </row>
    <row r="3968" customFormat="false" ht="14.1" hidden="false" customHeight="false" outlineLevel="0" collapsed="false">
      <c r="H3968" s="8" t="n">
        <f aca="false">IF(ISBLANK(D3968),,LEFT(D3968,LEN(D3968)-6)*1)</f>
        <v>0</v>
      </c>
      <c r="I3968" s="9" t="str">
        <f aca="false">IF(ISBLANK(A3968),"",-B3968*C3968)</f>
        <v/>
      </c>
      <c r="J3968" s="9" t="str">
        <f aca="false">IF(ISBLANK(A3968),"",-SUM(I$3:I3968))</f>
        <v/>
      </c>
      <c r="K3968" s="9" t="str">
        <f aca="false">IF(ISBLANK(A3968),"",SUMPRODUCT(O3968:R3968,T3968:W3968)-J3968)</f>
        <v/>
      </c>
      <c r="L3968" s="5" t="str">
        <f aca="false">IF(ISBLANK(A3968),"",K3968/$M$1)</f>
        <v/>
      </c>
      <c r="M3968" s="5" t="str">
        <f aca="false">IF(ISBLANK(A3968),"",K3968/($M$1+SUM(K$3:K3967)))</f>
        <v/>
      </c>
      <c r="N3968" s="0" t="str">
        <f aca="false">IF(ISBLANK(A3968),"",IF(H3969=0,NETWORKDAYS($H$3,H3968,holiday!$B$2:$B$10),IF(DAY(H3968)&lt;DAY(H3969),NETWORKDAYS($H$3,H3968,holiday!$B$2:$B$10),0)))</f>
        <v/>
      </c>
      <c r="O3968" s="0" t="str">
        <f aca="false">IF(ISBLANK(A3968),"",SUMIF($A$3:$A3968,O$2,$B$3:$B3968))</f>
        <v/>
      </c>
      <c r="P3968" s="0" t="str">
        <f aca="false">IF(ISBLANK(A3968),"",SUMIF($A$3:$A3968,P$2,$B$3:$B3968))</f>
        <v/>
      </c>
      <c r="Q3968" s="0" t="str">
        <f aca="false">IF(ISBLANK(A3968),"",SUMIF($A$3:$A3968,Q$2,$B$3:$B3968))</f>
        <v/>
      </c>
      <c r="R3968" s="0" t="str">
        <f aca="false">IF(ISBLANK(A3968),"",SUMIF($A$3:$A3968,R$2,$B$3:$B3968))</f>
        <v/>
      </c>
      <c r="T3968" s="9" t="str">
        <f aca="false">IF(ISBLANK(A3968),"",IF($A3968=T$2,$C3968,T3967))</f>
        <v/>
      </c>
      <c r="U3968" s="9" t="str">
        <f aca="false">IF(ISBLANK(A3968),"",IF($A3968=U$2,$C3968,U3967))</f>
        <v/>
      </c>
      <c r="V3968" s="9" t="str">
        <f aca="false">IF(ISBLANK(A3968),"",IF($A3968=V$2,$C3968,V3967))</f>
        <v/>
      </c>
      <c r="W3968" s="9" t="str">
        <f aca="false">IF(ISBLANK(A3968),"",IF($A3968=W$2,$C3968,W3967))</f>
        <v/>
      </c>
    </row>
    <row r="3969" customFormat="false" ht="14.1" hidden="false" customHeight="false" outlineLevel="0" collapsed="false">
      <c r="H3969" s="8" t="n">
        <f aca="false">IF(ISBLANK(D3969),,LEFT(D3969,LEN(D3969)-6)*1)</f>
        <v>0</v>
      </c>
      <c r="I3969" s="9" t="str">
        <f aca="false">IF(ISBLANK(A3969),"",-B3969*C3969)</f>
        <v/>
      </c>
      <c r="J3969" s="9" t="str">
        <f aca="false">IF(ISBLANK(A3969),"",-SUM(I$3:I3969))</f>
        <v/>
      </c>
      <c r="K3969" s="9" t="str">
        <f aca="false">IF(ISBLANK(A3969),"",SUMPRODUCT(O3969:R3969,T3969:W3969)-J3969)</f>
        <v/>
      </c>
      <c r="L3969" s="5" t="str">
        <f aca="false">IF(ISBLANK(A3969),"",K3969/$M$1)</f>
        <v/>
      </c>
      <c r="M3969" s="5" t="str">
        <f aca="false">IF(ISBLANK(A3969),"",K3969/($M$1+SUM(K$3:K3968)))</f>
        <v/>
      </c>
      <c r="N3969" s="0" t="str">
        <f aca="false">IF(ISBLANK(A3969),"",IF(H3970=0,NETWORKDAYS($H$3,H3969,holiday!$B$2:$B$10),IF(DAY(H3969)&lt;DAY(H3970),NETWORKDAYS($H$3,H3969,holiday!$B$2:$B$10),0)))</f>
        <v/>
      </c>
      <c r="O3969" s="0" t="str">
        <f aca="false">IF(ISBLANK(A3969),"",SUMIF($A$3:$A3969,O$2,$B$3:$B3969))</f>
        <v/>
      </c>
      <c r="P3969" s="0" t="str">
        <f aca="false">IF(ISBLANK(A3969),"",SUMIF($A$3:$A3969,P$2,$B$3:$B3969))</f>
        <v/>
      </c>
      <c r="Q3969" s="0" t="str">
        <f aca="false">IF(ISBLANK(A3969),"",SUMIF($A$3:$A3969,Q$2,$B$3:$B3969))</f>
        <v/>
      </c>
      <c r="R3969" s="0" t="str">
        <f aca="false">IF(ISBLANK(A3969),"",SUMIF($A$3:$A3969,R$2,$B$3:$B3969))</f>
        <v/>
      </c>
      <c r="T3969" s="9" t="str">
        <f aca="false">IF(ISBLANK(A3969),"",IF($A3969=T$2,$C3969,T3968))</f>
        <v/>
      </c>
      <c r="U3969" s="9" t="str">
        <f aca="false">IF(ISBLANK(A3969),"",IF($A3969=U$2,$C3969,U3968))</f>
        <v/>
      </c>
      <c r="V3969" s="9" t="str">
        <f aca="false">IF(ISBLANK(A3969),"",IF($A3969=V$2,$C3969,V3968))</f>
        <v/>
      </c>
      <c r="W3969" s="9" t="str">
        <f aca="false">IF(ISBLANK(A3969),"",IF($A3969=W$2,$C3969,W3968))</f>
        <v/>
      </c>
    </row>
    <row r="3970" customFormat="false" ht="14.1" hidden="false" customHeight="false" outlineLevel="0" collapsed="false">
      <c r="H3970" s="8" t="n">
        <f aca="false">IF(ISBLANK(D3970),,LEFT(D3970,LEN(D3970)-6)*1)</f>
        <v>0</v>
      </c>
      <c r="I3970" s="9" t="str">
        <f aca="false">IF(ISBLANK(A3970),"",-B3970*C3970)</f>
        <v/>
      </c>
      <c r="J3970" s="9" t="str">
        <f aca="false">IF(ISBLANK(A3970),"",-SUM(I$3:I3970))</f>
        <v/>
      </c>
      <c r="K3970" s="9" t="str">
        <f aca="false">IF(ISBLANK(A3970),"",SUMPRODUCT(O3970:R3970,T3970:W3970)-J3970)</f>
        <v/>
      </c>
      <c r="L3970" s="5" t="str">
        <f aca="false">IF(ISBLANK(A3970),"",K3970/$M$1)</f>
        <v/>
      </c>
      <c r="M3970" s="5" t="str">
        <f aca="false">IF(ISBLANK(A3970),"",K3970/($M$1+SUM(K$3:K3969)))</f>
        <v/>
      </c>
      <c r="N3970" s="0" t="str">
        <f aca="false">IF(ISBLANK(A3970),"",IF(H3971=0,NETWORKDAYS($H$3,H3970,holiday!$B$2:$B$10),IF(DAY(H3970)&lt;DAY(H3971),NETWORKDAYS($H$3,H3970,holiday!$B$2:$B$10),0)))</f>
        <v/>
      </c>
      <c r="O3970" s="0" t="str">
        <f aca="false">IF(ISBLANK(A3970),"",SUMIF($A$3:$A3970,O$2,$B$3:$B3970))</f>
        <v/>
      </c>
      <c r="P3970" s="0" t="str">
        <f aca="false">IF(ISBLANK(A3970),"",SUMIF($A$3:$A3970,P$2,$B$3:$B3970))</f>
        <v/>
      </c>
      <c r="Q3970" s="0" t="str">
        <f aca="false">IF(ISBLANK(A3970),"",SUMIF($A$3:$A3970,Q$2,$B$3:$B3970))</f>
        <v/>
      </c>
      <c r="R3970" s="0" t="str">
        <f aca="false">IF(ISBLANK(A3970),"",SUMIF($A$3:$A3970,R$2,$B$3:$B3970))</f>
        <v/>
      </c>
      <c r="T3970" s="9" t="str">
        <f aca="false">IF(ISBLANK(A3970),"",IF($A3970=T$2,$C3970,T3969))</f>
        <v/>
      </c>
      <c r="U3970" s="9" t="str">
        <f aca="false">IF(ISBLANK(A3970),"",IF($A3970=U$2,$C3970,U3969))</f>
        <v/>
      </c>
      <c r="V3970" s="9" t="str">
        <f aca="false">IF(ISBLANK(A3970),"",IF($A3970=V$2,$C3970,V3969))</f>
        <v/>
      </c>
      <c r="W3970" s="9" t="str">
        <f aca="false">IF(ISBLANK(A3970),"",IF($A3970=W$2,$C3970,W3969))</f>
        <v/>
      </c>
    </row>
    <row r="3971" customFormat="false" ht="14.1" hidden="false" customHeight="false" outlineLevel="0" collapsed="false">
      <c r="H3971" s="8" t="n">
        <f aca="false">IF(ISBLANK(D3971),,LEFT(D3971,LEN(D3971)-6)*1)</f>
        <v>0</v>
      </c>
      <c r="I3971" s="9" t="str">
        <f aca="false">IF(ISBLANK(A3971),"",-B3971*C3971)</f>
        <v/>
      </c>
      <c r="J3971" s="9" t="str">
        <f aca="false">IF(ISBLANK(A3971),"",-SUM(I$3:I3971))</f>
        <v/>
      </c>
      <c r="K3971" s="9" t="str">
        <f aca="false">IF(ISBLANK(A3971),"",SUMPRODUCT(O3971:R3971,T3971:W3971)-J3971)</f>
        <v/>
      </c>
      <c r="L3971" s="5" t="str">
        <f aca="false">IF(ISBLANK(A3971),"",K3971/$M$1)</f>
        <v/>
      </c>
      <c r="M3971" s="5" t="str">
        <f aca="false">IF(ISBLANK(A3971),"",K3971/($M$1+SUM(K$3:K3970)))</f>
        <v/>
      </c>
      <c r="N3971" s="0" t="str">
        <f aca="false">IF(ISBLANK(A3971),"",IF(H3972=0,NETWORKDAYS($H$3,H3971,holiday!$B$2:$B$10),IF(DAY(H3971)&lt;DAY(H3972),NETWORKDAYS($H$3,H3971,holiday!$B$2:$B$10),0)))</f>
        <v/>
      </c>
      <c r="O3971" s="0" t="str">
        <f aca="false">IF(ISBLANK(A3971),"",SUMIF($A$3:$A3971,O$2,$B$3:$B3971))</f>
        <v/>
      </c>
      <c r="P3971" s="0" t="str">
        <f aca="false">IF(ISBLANK(A3971),"",SUMIF($A$3:$A3971,P$2,$B$3:$B3971))</f>
        <v/>
      </c>
      <c r="Q3971" s="0" t="str">
        <f aca="false">IF(ISBLANK(A3971),"",SUMIF($A$3:$A3971,Q$2,$B$3:$B3971))</f>
        <v/>
      </c>
      <c r="R3971" s="0" t="str">
        <f aca="false">IF(ISBLANK(A3971),"",SUMIF($A$3:$A3971,R$2,$B$3:$B3971))</f>
        <v/>
      </c>
      <c r="T3971" s="9" t="str">
        <f aca="false">IF(ISBLANK(A3971),"",IF($A3971=T$2,$C3971,T3970))</f>
        <v/>
      </c>
      <c r="U3971" s="9" t="str">
        <f aca="false">IF(ISBLANK(A3971),"",IF($A3971=U$2,$C3971,U3970))</f>
        <v/>
      </c>
      <c r="V3971" s="9" t="str">
        <f aca="false">IF(ISBLANK(A3971),"",IF($A3971=V$2,$C3971,V3970))</f>
        <v/>
      </c>
      <c r="W3971" s="9" t="str">
        <f aca="false">IF(ISBLANK(A3971),"",IF($A3971=W$2,$C3971,W3970))</f>
        <v/>
      </c>
    </row>
    <row r="3972" customFormat="false" ht="14.1" hidden="false" customHeight="false" outlineLevel="0" collapsed="false">
      <c r="H3972" s="8" t="n">
        <f aca="false">IF(ISBLANK(D3972),,LEFT(D3972,LEN(D3972)-6)*1)</f>
        <v>0</v>
      </c>
      <c r="I3972" s="9" t="str">
        <f aca="false">IF(ISBLANK(A3972),"",-B3972*C3972)</f>
        <v/>
      </c>
      <c r="J3972" s="9" t="str">
        <f aca="false">IF(ISBLANK(A3972),"",-SUM(I$3:I3972))</f>
        <v/>
      </c>
      <c r="K3972" s="9" t="str">
        <f aca="false">IF(ISBLANK(A3972),"",SUMPRODUCT(O3972:R3972,T3972:W3972)-J3972)</f>
        <v/>
      </c>
      <c r="L3972" s="5" t="str">
        <f aca="false">IF(ISBLANK(A3972),"",K3972/$M$1)</f>
        <v/>
      </c>
      <c r="M3972" s="5" t="str">
        <f aca="false">IF(ISBLANK(A3972),"",K3972/($M$1+SUM(K$3:K3971)))</f>
        <v/>
      </c>
      <c r="N3972" s="0" t="str">
        <f aca="false">IF(ISBLANK(A3972),"",IF(H3973=0,NETWORKDAYS($H$3,H3972,holiday!$B$2:$B$10),IF(DAY(H3972)&lt;DAY(H3973),NETWORKDAYS($H$3,H3972,holiday!$B$2:$B$10),0)))</f>
        <v/>
      </c>
      <c r="O3972" s="0" t="str">
        <f aca="false">IF(ISBLANK(A3972),"",SUMIF($A$3:$A3972,O$2,$B$3:$B3972))</f>
        <v/>
      </c>
      <c r="P3972" s="0" t="str">
        <f aca="false">IF(ISBLANK(A3972),"",SUMIF($A$3:$A3972,P$2,$B$3:$B3972))</f>
        <v/>
      </c>
      <c r="Q3972" s="0" t="str">
        <f aca="false">IF(ISBLANK(A3972),"",SUMIF($A$3:$A3972,Q$2,$B$3:$B3972))</f>
        <v/>
      </c>
      <c r="R3972" s="0" t="str">
        <f aca="false">IF(ISBLANK(A3972),"",SUMIF($A$3:$A3972,R$2,$B$3:$B3972))</f>
        <v/>
      </c>
      <c r="T3972" s="9" t="str">
        <f aca="false">IF(ISBLANK(A3972),"",IF($A3972=T$2,$C3972,T3971))</f>
        <v/>
      </c>
      <c r="U3972" s="9" t="str">
        <f aca="false">IF(ISBLANK(A3972),"",IF($A3972=U$2,$C3972,U3971))</f>
        <v/>
      </c>
      <c r="V3972" s="9" t="str">
        <f aca="false">IF(ISBLANK(A3972),"",IF($A3972=V$2,$C3972,V3971))</f>
        <v/>
      </c>
      <c r="W3972" s="9" t="str">
        <f aca="false">IF(ISBLANK(A3972),"",IF($A3972=W$2,$C3972,W3971))</f>
        <v/>
      </c>
    </row>
    <row r="3973" customFormat="false" ht="14.1" hidden="false" customHeight="false" outlineLevel="0" collapsed="false">
      <c r="H3973" s="8" t="n">
        <f aca="false">IF(ISBLANK(D3973),,LEFT(D3973,LEN(D3973)-6)*1)</f>
        <v>0</v>
      </c>
      <c r="I3973" s="9" t="str">
        <f aca="false">IF(ISBLANK(A3973),"",-B3973*C3973)</f>
        <v/>
      </c>
      <c r="J3973" s="9" t="str">
        <f aca="false">IF(ISBLANK(A3973),"",-SUM(I$3:I3973))</f>
        <v/>
      </c>
      <c r="K3973" s="9" t="str">
        <f aca="false">IF(ISBLANK(A3973),"",SUMPRODUCT(O3973:R3973,T3973:W3973)-J3973)</f>
        <v/>
      </c>
      <c r="L3973" s="5" t="str">
        <f aca="false">IF(ISBLANK(A3973),"",K3973/$M$1)</f>
        <v/>
      </c>
      <c r="M3973" s="5" t="str">
        <f aca="false">IF(ISBLANK(A3973),"",K3973/($M$1+SUM(K$3:K3972)))</f>
        <v/>
      </c>
      <c r="N3973" s="0" t="str">
        <f aca="false">IF(ISBLANK(A3973),"",IF(H3974=0,NETWORKDAYS($H$3,H3973,holiday!$B$2:$B$10),IF(DAY(H3973)&lt;DAY(H3974),NETWORKDAYS($H$3,H3973,holiday!$B$2:$B$10),0)))</f>
        <v/>
      </c>
      <c r="O3973" s="0" t="str">
        <f aca="false">IF(ISBLANK(A3973),"",SUMIF($A$3:$A3973,O$2,$B$3:$B3973))</f>
        <v/>
      </c>
      <c r="P3973" s="0" t="str">
        <f aca="false">IF(ISBLANK(A3973),"",SUMIF($A$3:$A3973,P$2,$B$3:$B3973))</f>
        <v/>
      </c>
      <c r="Q3973" s="0" t="str">
        <f aca="false">IF(ISBLANK(A3973),"",SUMIF($A$3:$A3973,Q$2,$B$3:$B3973))</f>
        <v/>
      </c>
      <c r="R3973" s="0" t="str">
        <f aca="false">IF(ISBLANK(A3973),"",SUMIF($A$3:$A3973,R$2,$B$3:$B3973))</f>
        <v/>
      </c>
      <c r="T3973" s="9" t="str">
        <f aca="false">IF(ISBLANK(A3973),"",IF($A3973=T$2,$C3973,T3972))</f>
        <v/>
      </c>
      <c r="U3973" s="9" t="str">
        <f aca="false">IF(ISBLANK(A3973),"",IF($A3973=U$2,$C3973,U3972))</f>
        <v/>
      </c>
      <c r="V3973" s="9" t="str">
        <f aca="false">IF(ISBLANK(A3973),"",IF($A3973=V$2,$C3973,V3972))</f>
        <v/>
      </c>
      <c r="W3973" s="9" t="str">
        <f aca="false">IF(ISBLANK(A3973),"",IF($A3973=W$2,$C3973,W3972))</f>
        <v/>
      </c>
    </row>
    <row r="3974" customFormat="false" ht="14.1" hidden="false" customHeight="false" outlineLevel="0" collapsed="false">
      <c r="H3974" s="8" t="n">
        <f aca="false">IF(ISBLANK(D3974),,LEFT(D3974,LEN(D3974)-6)*1)</f>
        <v>0</v>
      </c>
      <c r="I3974" s="9" t="str">
        <f aca="false">IF(ISBLANK(A3974),"",-B3974*C3974)</f>
        <v/>
      </c>
      <c r="J3974" s="9" t="str">
        <f aca="false">IF(ISBLANK(A3974),"",-SUM(I$3:I3974))</f>
        <v/>
      </c>
      <c r="K3974" s="9" t="str">
        <f aca="false">IF(ISBLANK(A3974),"",SUMPRODUCT(O3974:R3974,T3974:W3974)-J3974)</f>
        <v/>
      </c>
      <c r="L3974" s="5" t="str">
        <f aca="false">IF(ISBLANK(A3974),"",K3974/$M$1)</f>
        <v/>
      </c>
      <c r="M3974" s="5" t="str">
        <f aca="false">IF(ISBLANK(A3974),"",K3974/($M$1+SUM(K$3:K3973)))</f>
        <v/>
      </c>
      <c r="N3974" s="0" t="str">
        <f aca="false">IF(ISBLANK(A3974),"",IF(H3975=0,NETWORKDAYS($H$3,H3974,holiday!$B$2:$B$10),IF(DAY(H3974)&lt;DAY(H3975),NETWORKDAYS($H$3,H3974,holiday!$B$2:$B$10),0)))</f>
        <v/>
      </c>
      <c r="O3974" s="0" t="str">
        <f aca="false">IF(ISBLANK(A3974),"",SUMIF($A$3:$A3974,O$2,$B$3:$B3974))</f>
        <v/>
      </c>
      <c r="P3974" s="0" t="str">
        <f aca="false">IF(ISBLANK(A3974),"",SUMIF($A$3:$A3974,P$2,$B$3:$B3974))</f>
        <v/>
      </c>
      <c r="Q3974" s="0" t="str">
        <f aca="false">IF(ISBLANK(A3974),"",SUMIF($A$3:$A3974,Q$2,$B$3:$B3974))</f>
        <v/>
      </c>
      <c r="R3974" s="0" t="str">
        <f aca="false">IF(ISBLANK(A3974),"",SUMIF($A$3:$A3974,R$2,$B$3:$B3974))</f>
        <v/>
      </c>
      <c r="T3974" s="9" t="str">
        <f aca="false">IF(ISBLANK(A3974),"",IF($A3974=T$2,$C3974,T3973))</f>
        <v/>
      </c>
      <c r="U3974" s="9" t="str">
        <f aca="false">IF(ISBLANK(A3974),"",IF($A3974=U$2,$C3974,U3973))</f>
        <v/>
      </c>
      <c r="V3974" s="9" t="str">
        <f aca="false">IF(ISBLANK(A3974),"",IF($A3974=V$2,$C3974,V3973))</f>
        <v/>
      </c>
      <c r="W3974" s="9" t="str">
        <f aca="false">IF(ISBLANK(A3974),"",IF($A3974=W$2,$C3974,W3973))</f>
        <v/>
      </c>
    </row>
    <row r="3975" customFormat="false" ht="14.1" hidden="false" customHeight="false" outlineLevel="0" collapsed="false">
      <c r="H3975" s="8" t="n">
        <f aca="false">IF(ISBLANK(D3975),,LEFT(D3975,LEN(D3975)-6)*1)</f>
        <v>0</v>
      </c>
      <c r="I3975" s="9" t="str">
        <f aca="false">IF(ISBLANK(A3975),"",-B3975*C3975)</f>
        <v/>
      </c>
      <c r="J3975" s="9" t="str">
        <f aca="false">IF(ISBLANK(A3975),"",-SUM(I$3:I3975))</f>
        <v/>
      </c>
      <c r="K3975" s="9" t="str">
        <f aca="false">IF(ISBLANK(A3975),"",SUMPRODUCT(O3975:R3975,T3975:W3975)-J3975)</f>
        <v/>
      </c>
      <c r="L3975" s="5" t="str">
        <f aca="false">IF(ISBLANK(A3975),"",K3975/$M$1)</f>
        <v/>
      </c>
      <c r="M3975" s="5" t="str">
        <f aca="false">IF(ISBLANK(A3975),"",K3975/($M$1+SUM(K$3:K3974)))</f>
        <v/>
      </c>
      <c r="N3975" s="0" t="str">
        <f aca="false">IF(ISBLANK(A3975),"",IF(H3976=0,NETWORKDAYS($H$3,H3975,holiday!$B$2:$B$10),IF(DAY(H3975)&lt;DAY(H3976),NETWORKDAYS($H$3,H3975,holiday!$B$2:$B$10),0)))</f>
        <v/>
      </c>
      <c r="O3975" s="0" t="str">
        <f aca="false">IF(ISBLANK(A3975),"",SUMIF($A$3:$A3975,O$2,$B$3:$B3975))</f>
        <v/>
      </c>
      <c r="P3975" s="0" t="str">
        <f aca="false">IF(ISBLANK(A3975),"",SUMIF($A$3:$A3975,P$2,$B$3:$B3975))</f>
        <v/>
      </c>
      <c r="Q3975" s="0" t="str">
        <f aca="false">IF(ISBLANK(A3975),"",SUMIF($A$3:$A3975,Q$2,$B$3:$B3975))</f>
        <v/>
      </c>
      <c r="R3975" s="0" t="str">
        <f aca="false">IF(ISBLANK(A3975),"",SUMIF($A$3:$A3975,R$2,$B$3:$B3975))</f>
        <v/>
      </c>
      <c r="T3975" s="9" t="str">
        <f aca="false">IF(ISBLANK(A3975),"",IF($A3975=T$2,$C3975,T3974))</f>
        <v/>
      </c>
      <c r="U3975" s="9" t="str">
        <f aca="false">IF(ISBLANK(A3975),"",IF($A3975=U$2,$C3975,U3974))</f>
        <v/>
      </c>
      <c r="V3975" s="9" t="str">
        <f aca="false">IF(ISBLANK(A3975),"",IF($A3975=V$2,$C3975,V3974))</f>
        <v/>
      </c>
      <c r="W3975" s="9" t="str">
        <f aca="false">IF(ISBLANK(A3975),"",IF($A3975=W$2,$C3975,W3974))</f>
        <v/>
      </c>
    </row>
    <row r="3976" customFormat="false" ht="14.1" hidden="false" customHeight="false" outlineLevel="0" collapsed="false">
      <c r="H3976" s="8" t="n">
        <f aca="false">IF(ISBLANK(D3976),,LEFT(D3976,LEN(D3976)-6)*1)</f>
        <v>0</v>
      </c>
      <c r="I3976" s="9" t="str">
        <f aca="false">IF(ISBLANK(A3976),"",-B3976*C3976)</f>
        <v/>
      </c>
      <c r="J3976" s="9" t="str">
        <f aca="false">IF(ISBLANK(A3976),"",-SUM(I$3:I3976))</f>
        <v/>
      </c>
      <c r="K3976" s="9" t="str">
        <f aca="false">IF(ISBLANK(A3976),"",SUMPRODUCT(O3976:R3976,T3976:W3976)-J3976)</f>
        <v/>
      </c>
      <c r="L3976" s="5" t="str">
        <f aca="false">IF(ISBLANK(A3976),"",K3976/$M$1)</f>
        <v/>
      </c>
      <c r="M3976" s="5" t="str">
        <f aca="false">IF(ISBLANK(A3976),"",K3976/($M$1+SUM(K$3:K3975)))</f>
        <v/>
      </c>
      <c r="N3976" s="0" t="str">
        <f aca="false">IF(ISBLANK(A3976),"",IF(H3977=0,NETWORKDAYS($H$3,H3976,holiday!$B$2:$B$10),IF(DAY(H3976)&lt;DAY(H3977),NETWORKDAYS($H$3,H3976,holiday!$B$2:$B$10),0)))</f>
        <v/>
      </c>
      <c r="O3976" s="0" t="str">
        <f aca="false">IF(ISBLANK(A3976),"",SUMIF($A$3:$A3976,O$2,$B$3:$B3976))</f>
        <v/>
      </c>
      <c r="P3976" s="0" t="str">
        <f aca="false">IF(ISBLANK(A3976),"",SUMIF($A$3:$A3976,P$2,$B$3:$B3976))</f>
        <v/>
      </c>
      <c r="Q3976" s="0" t="str">
        <f aca="false">IF(ISBLANK(A3976),"",SUMIF($A$3:$A3976,Q$2,$B$3:$B3976))</f>
        <v/>
      </c>
      <c r="R3976" s="0" t="str">
        <f aca="false">IF(ISBLANK(A3976),"",SUMIF($A$3:$A3976,R$2,$B$3:$B3976))</f>
        <v/>
      </c>
      <c r="T3976" s="9" t="str">
        <f aca="false">IF(ISBLANK(A3976),"",IF($A3976=T$2,$C3976,T3975))</f>
        <v/>
      </c>
      <c r="U3976" s="9" t="str">
        <f aca="false">IF(ISBLANK(A3976),"",IF($A3976=U$2,$C3976,U3975))</f>
        <v/>
      </c>
      <c r="V3976" s="9" t="str">
        <f aca="false">IF(ISBLANK(A3976),"",IF($A3976=V$2,$C3976,V3975))</f>
        <v/>
      </c>
      <c r="W3976" s="9" t="str">
        <f aca="false">IF(ISBLANK(A3976),"",IF($A3976=W$2,$C3976,W3975))</f>
        <v/>
      </c>
    </row>
    <row r="3977" customFormat="false" ht="14.1" hidden="false" customHeight="false" outlineLevel="0" collapsed="false">
      <c r="H3977" s="8" t="n">
        <f aca="false">IF(ISBLANK(D3977),,LEFT(D3977,LEN(D3977)-6)*1)</f>
        <v>0</v>
      </c>
      <c r="I3977" s="9" t="str">
        <f aca="false">IF(ISBLANK(A3977),"",-B3977*C3977)</f>
        <v/>
      </c>
      <c r="J3977" s="9" t="str">
        <f aca="false">IF(ISBLANK(A3977),"",-SUM(I$3:I3977))</f>
        <v/>
      </c>
      <c r="K3977" s="9" t="str">
        <f aca="false">IF(ISBLANK(A3977),"",SUMPRODUCT(O3977:R3977,T3977:W3977)-J3977)</f>
        <v/>
      </c>
      <c r="L3977" s="5" t="str">
        <f aca="false">IF(ISBLANK(A3977),"",K3977/$M$1)</f>
        <v/>
      </c>
      <c r="M3977" s="5" t="str">
        <f aca="false">IF(ISBLANK(A3977),"",K3977/($M$1+SUM(K$3:K3976)))</f>
        <v/>
      </c>
      <c r="N3977" s="0" t="str">
        <f aca="false">IF(ISBLANK(A3977),"",IF(H3978=0,NETWORKDAYS($H$3,H3977,holiday!$B$2:$B$10),IF(DAY(H3977)&lt;DAY(H3978),NETWORKDAYS($H$3,H3977,holiday!$B$2:$B$10),0)))</f>
        <v/>
      </c>
      <c r="O3977" s="0" t="str">
        <f aca="false">IF(ISBLANK(A3977),"",SUMIF($A$3:$A3977,O$2,$B$3:$B3977))</f>
        <v/>
      </c>
      <c r="P3977" s="0" t="str">
        <f aca="false">IF(ISBLANK(A3977),"",SUMIF($A$3:$A3977,P$2,$B$3:$B3977))</f>
        <v/>
      </c>
      <c r="Q3977" s="0" t="str">
        <f aca="false">IF(ISBLANK(A3977),"",SUMIF($A$3:$A3977,Q$2,$B$3:$B3977))</f>
        <v/>
      </c>
      <c r="R3977" s="0" t="str">
        <f aca="false">IF(ISBLANK(A3977),"",SUMIF($A$3:$A3977,R$2,$B$3:$B3977))</f>
        <v/>
      </c>
      <c r="T3977" s="9" t="str">
        <f aca="false">IF(ISBLANK(A3977),"",IF($A3977=T$2,$C3977,T3976))</f>
        <v/>
      </c>
      <c r="U3977" s="9" t="str">
        <f aca="false">IF(ISBLANK(A3977),"",IF($A3977=U$2,$C3977,U3976))</f>
        <v/>
      </c>
      <c r="V3977" s="9" t="str">
        <f aca="false">IF(ISBLANK(A3977),"",IF($A3977=V$2,$C3977,V3976))</f>
        <v/>
      </c>
      <c r="W3977" s="9" t="str">
        <f aca="false">IF(ISBLANK(A3977),"",IF($A3977=W$2,$C3977,W3976))</f>
        <v/>
      </c>
    </row>
    <row r="3978" customFormat="false" ht="14.1" hidden="false" customHeight="false" outlineLevel="0" collapsed="false">
      <c r="H3978" s="8" t="n">
        <f aca="false">IF(ISBLANK(D3978),,LEFT(D3978,LEN(D3978)-6)*1)</f>
        <v>0</v>
      </c>
      <c r="I3978" s="9" t="str">
        <f aca="false">IF(ISBLANK(A3978),"",-B3978*C3978)</f>
        <v/>
      </c>
      <c r="J3978" s="9" t="str">
        <f aca="false">IF(ISBLANK(A3978),"",-SUM(I$3:I3978))</f>
        <v/>
      </c>
      <c r="K3978" s="9" t="str">
        <f aca="false">IF(ISBLANK(A3978),"",SUMPRODUCT(O3978:R3978,T3978:W3978)-J3978)</f>
        <v/>
      </c>
      <c r="L3978" s="5" t="str">
        <f aca="false">IF(ISBLANK(A3978),"",K3978/$M$1)</f>
        <v/>
      </c>
      <c r="M3978" s="5" t="str">
        <f aca="false">IF(ISBLANK(A3978),"",K3978/($M$1+SUM(K$3:K3977)))</f>
        <v/>
      </c>
      <c r="N3978" s="0" t="str">
        <f aca="false">IF(ISBLANK(A3978),"",IF(H3979=0,NETWORKDAYS($H$3,H3978,holiday!$B$2:$B$10),IF(DAY(H3978)&lt;DAY(H3979),NETWORKDAYS($H$3,H3978,holiday!$B$2:$B$10),0)))</f>
        <v/>
      </c>
      <c r="O3978" s="0" t="str">
        <f aca="false">IF(ISBLANK(A3978),"",SUMIF($A$3:$A3978,O$2,$B$3:$B3978))</f>
        <v/>
      </c>
      <c r="P3978" s="0" t="str">
        <f aca="false">IF(ISBLANK(A3978),"",SUMIF($A$3:$A3978,P$2,$B$3:$B3978))</f>
        <v/>
      </c>
      <c r="Q3978" s="0" t="str">
        <f aca="false">IF(ISBLANK(A3978),"",SUMIF($A$3:$A3978,Q$2,$B$3:$B3978))</f>
        <v/>
      </c>
      <c r="R3978" s="0" t="str">
        <f aca="false">IF(ISBLANK(A3978),"",SUMIF($A$3:$A3978,R$2,$B$3:$B3978))</f>
        <v/>
      </c>
      <c r="T3978" s="9" t="str">
        <f aca="false">IF(ISBLANK(A3978),"",IF($A3978=T$2,$C3978,T3977))</f>
        <v/>
      </c>
      <c r="U3978" s="9" t="str">
        <f aca="false">IF(ISBLANK(A3978),"",IF($A3978=U$2,$C3978,U3977))</f>
        <v/>
      </c>
      <c r="V3978" s="9" t="str">
        <f aca="false">IF(ISBLANK(A3978),"",IF($A3978=V$2,$C3978,V3977))</f>
        <v/>
      </c>
      <c r="W3978" s="9" t="str">
        <f aca="false">IF(ISBLANK(A3978),"",IF($A3978=W$2,$C3978,W3977))</f>
        <v/>
      </c>
    </row>
    <row r="3979" customFormat="false" ht="14.1" hidden="false" customHeight="false" outlineLevel="0" collapsed="false">
      <c r="H3979" s="8" t="n">
        <f aca="false">IF(ISBLANK(D3979),,LEFT(D3979,LEN(D3979)-6)*1)</f>
        <v>0</v>
      </c>
      <c r="I3979" s="9" t="str">
        <f aca="false">IF(ISBLANK(A3979),"",-B3979*C3979)</f>
        <v/>
      </c>
      <c r="J3979" s="9" t="str">
        <f aca="false">IF(ISBLANK(A3979),"",-SUM(I$3:I3979))</f>
        <v/>
      </c>
      <c r="K3979" s="9" t="str">
        <f aca="false">IF(ISBLANK(A3979),"",SUMPRODUCT(O3979:R3979,T3979:W3979)-J3979)</f>
        <v/>
      </c>
      <c r="L3979" s="5" t="str">
        <f aca="false">IF(ISBLANK(A3979),"",K3979/$M$1)</f>
        <v/>
      </c>
      <c r="M3979" s="5" t="str">
        <f aca="false">IF(ISBLANK(A3979),"",K3979/($M$1+SUM(K$3:K3978)))</f>
        <v/>
      </c>
      <c r="N3979" s="0" t="str">
        <f aca="false">IF(ISBLANK(A3979),"",IF(H3980=0,NETWORKDAYS($H$3,H3979,holiday!$B$2:$B$10),IF(DAY(H3979)&lt;DAY(H3980),NETWORKDAYS($H$3,H3979,holiday!$B$2:$B$10),0)))</f>
        <v/>
      </c>
      <c r="O3979" s="0" t="str">
        <f aca="false">IF(ISBLANK(A3979),"",SUMIF($A$3:$A3979,O$2,$B$3:$B3979))</f>
        <v/>
      </c>
      <c r="P3979" s="0" t="str">
        <f aca="false">IF(ISBLANK(A3979),"",SUMIF($A$3:$A3979,P$2,$B$3:$B3979))</f>
        <v/>
      </c>
      <c r="Q3979" s="0" t="str">
        <f aca="false">IF(ISBLANK(A3979),"",SUMIF($A$3:$A3979,Q$2,$B$3:$B3979))</f>
        <v/>
      </c>
      <c r="R3979" s="0" t="str">
        <f aca="false">IF(ISBLANK(A3979),"",SUMIF($A$3:$A3979,R$2,$B$3:$B3979))</f>
        <v/>
      </c>
      <c r="T3979" s="9" t="str">
        <f aca="false">IF(ISBLANK(A3979),"",IF($A3979=T$2,$C3979,T3978))</f>
        <v/>
      </c>
      <c r="U3979" s="9" t="str">
        <f aca="false">IF(ISBLANK(A3979),"",IF($A3979=U$2,$C3979,U3978))</f>
        <v/>
      </c>
      <c r="V3979" s="9" t="str">
        <f aca="false">IF(ISBLANK(A3979),"",IF($A3979=V$2,$C3979,V3978))</f>
        <v/>
      </c>
      <c r="W3979" s="9" t="str">
        <f aca="false">IF(ISBLANK(A3979),"",IF($A3979=W$2,$C3979,W3978))</f>
        <v/>
      </c>
    </row>
    <row r="3980" customFormat="false" ht="14.1" hidden="false" customHeight="false" outlineLevel="0" collapsed="false">
      <c r="H3980" s="8" t="n">
        <f aca="false">IF(ISBLANK(D3980),,LEFT(D3980,LEN(D3980)-6)*1)</f>
        <v>0</v>
      </c>
      <c r="I3980" s="9" t="str">
        <f aca="false">IF(ISBLANK(A3980),"",-B3980*C3980)</f>
        <v/>
      </c>
      <c r="J3980" s="9" t="str">
        <f aca="false">IF(ISBLANK(A3980),"",-SUM(I$3:I3980))</f>
        <v/>
      </c>
      <c r="K3980" s="9" t="str">
        <f aca="false">IF(ISBLANK(A3980),"",SUMPRODUCT(O3980:R3980,T3980:W3980)-J3980)</f>
        <v/>
      </c>
      <c r="L3980" s="5" t="str">
        <f aca="false">IF(ISBLANK(A3980),"",K3980/$M$1)</f>
        <v/>
      </c>
      <c r="M3980" s="5" t="str">
        <f aca="false">IF(ISBLANK(A3980),"",K3980/($M$1+SUM(K$3:K3979)))</f>
        <v/>
      </c>
      <c r="N3980" s="0" t="str">
        <f aca="false">IF(ISBLANK(A3980),"",IF(H3981=0,NETWORKDAYS($H$3,H3980,holiday!$B$2:$B$10),IF(DAY(H3980)&lt;DAY(H3981),NETWORKDAYS($H$3,H3980,holiday!$B$2:$B$10),0)))</f>
        <v/>
      </c>
      <c r="O3980" s="0" t="str">
        <f aca="false">IF(ISBLANK(A3980),"",SUMIF($A$3:$A3980,O$2,$B$3:$B3980))</f>
        <v/>
      </c>
      <c r="P3980" s="0" t="str">
        <f aca="false">IF(ISBLANK(A3980),"",SUMIF($A$3:$A3980,P$2,$B$3:$B3980))</f>
        <v/>
      </c>
      <c r="Q3980" s="0" t="str">
        <f aca="false">IF(ISBLANK(A3980),"",SUMIF($A$3:$A3980,Q$2,$B$3:$B3980))</f>
        <v/>
      </c>
      <c r="R3980" s="0" t="str">
        <f aca="false">IF(ISBLANK(A3980),"",SUMIF($A$3:$A3980,R$2,$B$3:$B3980))</f>
        <v/>
      </c>
      <c r="T3980" s="9" t="str">
        <f aca="false">IF(ISBLANK(A3980),"",IF($A3980=T$2,$C3980,T3979))</f>
        <v/>
      </c>
      <c r="U3980" s="9" t="str">
        <f aca="false">IF(ISBLANK(A3980),"",IF($A3980=U$2,$C3980,U3979))</f>
        <v/>
      </c>
      <c r="V3980" s="9" t="str">
        <f aca="false">IF(ISBLANK(A3980),"",IF($A3980=V$2,$C3980,V3979))</f>
        <v/>
      </c>
      <c r="W3980" s="9" t="str">
        <f aca="false">IF(ISBLANK(A3980),"",IF($A3980=W$2,$C3980,W3979))</f>
        <v/>
      </c>
    </row>
    <row r="3981" customFormat="false" ht="14.1" hidden="false" customHeight="false" outlineLevel="0" collapsed="false">
      <c r="H3981" s="8" t="n">
        <f aca="false">IF(ISBLANK(D3981),,LEFT(D3981,LEN(D3981)-6)*1)</f>
        <v>0</v>
      </c>
      <c r="I3981" s="9" t="str">
        <f aca="false">IF(ISBLANK(A3981),"",-B3981*C3981)</f>
        <v/>
      </c>
      <c r="J3981" s="9" t="str">
        <f aca="false">IF(ISBLANK(A3981),"",-SUM(I$3:I3981))</f>
        <v/>
      </c>
      <c r="K3981" s="9" t="str">
        <f aca="false">IF(ISBLANK(A3981),"",SUMPRODUCT(O3981:R3981,T3981:W3981)-J3981)</f>
        <v/>
      </c>
      <c r="L3981" s="5" t="str">
        <f aca="false">IF(ISBLANK(A3981),"",K3981/$M$1)</f>
        <v/>
      </c>
      <c r="M3981" s="5" t="str">
        <f aca="false">IF(ISBLANK(A3981),"",K3981/($M$1+SUM(K$3:K3980)))</f>
        <v/>
      </c>
      <c r="N3981" s="0" t="str">
        <f aca="false">IF(ISBLANK(A3981),"",IF(H3982=0,NETWORKDAYS($H$3,H3981,holiday!$B$2:$B$10),IF(DAY(H3981)&lt;DAY(H3982),NETWORKDAYS($H$3,H3981,holiday!$B$2:$B$10),0)))</f>
        <v/>
      </c>
      <c r="O3981" s="0" t="str">
        <f aca="false">IF(ISBLANK(A3981),"",SUMIF($A$3:$A3981,O$2,$B$3:$B3981))</f>
        <v/>
      </c>
      <c r="P3981" s="0" t="str">
        <f aca="false">IF(ISBLANK(A3981),"",SUMIF($A$3:$A3981,P$2,$B$3:$B3981))</f>
        <v/>
      </c>
      <c r="Q3981" s="0" t="str">
        <f aca="false">IF(ISBLANK(A3981),"",SUMIF($A$3:$A3981,Q$2,$B$3:$B3981))</f>
        <v/>
      </c>
      <c r="R3981" s="0" t="str">
        <f aca="false">IF(ISBLANK(A3981),"",SUMIF($A$3:$A3981,R$2,$B$3:$B3981))</f>
        <v/>
      </c>
      <c r="T3981" s="9" t="str">
        <f aca="false">IF(ISBLANK(A3981),"",IF($A3981=T$2,$C3981,T3980))</f>
        <v/>
      </c>
      <c r="U3981" s="9" t="str">
        <f aca="false">IF(ISBLANK(A3981),"",IF($A3981=U$2,$C3981,U3980))</f>
        <v/>
      </c>
      <c r="V3981" s="9" t="str">
        <f aca="false">IF(ISBLANK(A3981),"",IF($A3981=V$2,$C3981,V3980))</f>
        <v/>
      </c>
      <c r="W3981" s="9" t="str">
        <f aca="false">IF(ISBLANK(A3981),"",IF($A3981=W$2,$C3981,W3980))</f>
        <v/>
      </c>
    </row>
    <row r="3982" customFormat="false" ht="14.1" hidden="false" customHeight="false" outlineLevel="0" collapsed="false">
      <c r="H3982" s="8" t="n">
        <f aca="false">IF(ISBLANK(D3982),,LEFT(D3982,LEN(D3982)-6)*1)</f>
        <v>0</v>
      </c>
      <c r="I3982" s="9" t="str">
        <f aca="false">IF(ISBLANK(A3982),"",-B3982*C3982)</f>
        <v/>
      </c>
      <c r="J3982" s="9" t="str">
        <f aca="false">IF(ISBLANK(A3982),"",-SUM(I$3:I3982))</f>
        <v/>
      </c>
      <c r="K3982" s="9" t="str">
        <f aca="false">IF(ISBLANK(A3982),"",SUMPRODUCT(O3982:R3982,T3982:W3982)-J3982)</f>
        <v/>
      </c>
      <c r="L3982" s="5" t="str">
        <f aca="false">IF(ISBLANK(A3982),"",K3982/$M$1)</f>
        <v/>
      </c>
      <c r="M3982" s="5" t="str">
        <f aca="false">IF(ISBLANK(A3982),"",K3982/($M$1+SUM(K$3:K3981)))</f>
        <v/>
      </c>
      <c r="N3982" s="0" t="str">
        <f aca="false">IF(ISBLANK(A3982),"",IF(H3983=0,NETWORKDAYS($H$3,H3982,holiday!$B$2:$B$10),IF(DAY(H3982)&lt;DAY(H3983),NETWORKDAYS($H$3,H3982,holiday!$B$2:$B$10),0)))</f>
        <v/>
      </c>
      <c r="O3982" s="0" t="str">
        <f aca="false">IF(ISBLANK(A3982),"",SUMIF($A$3:$A3982,O$2,$B$3:$B3982))</f>
        <v/>
      </c>
      <c r="P3982" s="0" t="str">
        <f aca="false">IF(ISBLANK(A3982),"",SUMIF($A$3:$A3982,P$2,$B$3:$B3982))</f>
        <v/>
      </c>
      <c r="Q3982" s="0" t="str">
        <f aca="false">IF(ISBLANK(A3982),"",SUMIF($A$3:$A3982,Q$2,$B$3:$B3982))</f>
        <v/>
      </c>
      <c r="R3982" s="0" t="str">
        <f aca="false">IF(ISBLANK(A3982),"",SUMIF($A$3:$A3982,R$2,$B$3:$B3982))</f>
        <v/>
      </c>
      <c r="T3982" s="9" t="str">
        <f aca="false">IF(ISBLANK(A3982),"",IF($A3982=T$2,$C3982,T3981))</f>
        <v/>
      </c>
      <c r="U3982" s="9" t="str">
        <f aca="false">IF(ISBLANK(A3982),"",IF($A3982=U$2,$C3982,U3981))</f>
        <v/>
      </c>
      <c r="V3982" s="9" t="str">
        <f aca="false">IF(ISBLANK(A3982),"",IF($A3982=V$2,$C3982,V3981))</f>
        <v/>
      </c>
      <c r="W3982" s="9" t="str">
        <f aca="false">IF(ISBLANK(A3982),"",IF($A3982=W$2,$C3982,W3981))</f>
        <v/>
      </c>
    </row>
    <row r="3983" customFormat="false" ht="14.1" hidden="false" customHeight="false" outlineLevel="0" collapsed="false">
      <c r="H3983" s="8" t="n">
        <f aca="false">IF(ISBLANK(D3983),,LEFT(D3983,LEN(D3983)-6)*1)</f>
        <v>0</v>
      </c>
      <c r="I3983" s="9" t="str">
        <f aca="false">IF(ISBLANK(A3983),"",-B3983*C3983)</f>
        <v/>
      </c>
      <c r="J3983" s="9" t="str">
        <f aca="false">IF(ISBLANK(A3983),"",-SUM(I$3:I3983))</f>
        <v/>
      </c>
      <c r="K3983" s="9" t="str">
        <f aca="false">IF(ISBLANK(A3983),"",SUMPRODUCT(O3983:R3983,T3983:W3983)-J3983)</f>
        <v/>
      </c>
      <c r="L3983" s="5" t="str">
        <f aca="false">IF(ISBLANK(A3983),"",K3983/$M$1)</f>
        <v/>
      </c>
      <c r="M3983" s="5" t="str">
        <f aca="false">IF(ISBLANK(A3983),"",K3983/($M$1+SUM(K$3:K3982)))</f>
        <v/>
      </c>
      <c r="N3983" s="0" t="str">
        <f aca="false">IF(ISBLANK(A3983),"",IF(H3984=0,NETWORKDAYS($H$3,H3983,holiday!$B$2:$B$10),IF(DAY(H3983)&lt;DAY(H3984),NETWORKDAYS($H$3,H3983,holiday!$B$2:$B$10),0)))</f>
        <v/>
      </c>
      <c r="O3983" s="0" t="str">
        <f aca="false">IF(ISBLANK(A3983),"",SUMIF($A$3:$A3983,O$2,$B$3:$B3983))</f>
        <v/>
      </c>
      <c r="P3983" s="0" t="str">
        <f aca="false">IF(ISBLANK(A3983),"",SUMIF($A$3:$A3983,P$2,$B$3:$B3983))</f>
        <v/>
      </c>
      <c r="Q3983" s="0" t="str">
        <f aca="false">IF(ISBLANK(A3983),"",SUMIF($A$3:$A3983,Q$2,$B$3:$B3983))</f>
        <v/>
      </c>
      <c r="R3983" s="0" t="str">
        <f aca="false">IF(ISBLANK(A3983),"",SUMIF($A$3:$A3983,R$2,$B$3:$B3983))</f>
        <v/>
      </c>
      <c r="T3983" s="9" t="str">
        <f aca="false">IF(ISBLANK(A3983),"",IF($A3983=T$2,$C3983,T3982))</f>
        <v/>
      </c>
      <c r="U3983" s="9" t="str">
        <f aca="false">IF(ISBLANK(A3983),"",IF($A3983=U$2,$C3983,U3982))</f>
        <v/>
      </c>
      <c r="V3983" s="9" t="str">
        <f aca="false">IF(ISBLANK(A3983),"",IF($A3983=V$2,$C3983,V3982))</f>
        <v/>
      </c>
      <c r="W3983" s="9" t="str">
        <f aca="false">IF(ISBLANK(A3983),"",IF($A3983=W$2,$C3983,W3982))</f>
        <v/>
      </c>
    </row>
    <row r="3984" customFormat="false" ht="14.1" hidden="false" customHeight="false" outlineLevel="0" collapsed="false">
      <c r="H3984" s="8" t="n">
        <f aca="false">IF(ISBLANK(D3984),,LEFT(D3984,LEN(D3984)-6)*1)</f>
        <v>0</v>
      </c>
      <c r="I3984" s="9" t="str">
        <f aca="false">IF(ISBLANK(A3984),"",-B3984*C3984)</f>
        <v/>
      </c>
      <c r="J3984" s="9" t="str">
        <f aca="false">IF(ISBLANK(A3984),"",-SUM(I$3:I3984))</f>
        <v/>
      </c>
      <c r="K3984" s="9" t="str">
        <f aca="false">IF(ISBLANK(A3984),"",SUMPRODUCT(O3984:R3984,T3984:W3984)-J3984)</f>
        <v/>
      </c>
      <c r="L3984" s="5" t="str">
        <f aca="false">IF(ISBLANK(A3984),"",K3984/$M$1)</f>
        <v/>
      </c>
      <c r="M3984" s="5" t="str">
        <f aca="false">IF(ISBLANK(A3984),"",K3984/($M$1+SUM(K$3:K3983)))</f>
        <v/>
      </c>
      <c r="N3984" s="0" t="str">
        <f aca="false">IF(ISBLANK(A3984),"",IF(H3985=0,NETWORKDAYS($H$3,H3984,holiday!$B$2:$B$10),IF(DAY(H3984)&lt;DAY(H3985),NETWORKDAYS($H$3,H3984,holiday!$B$2:$B$10),0)))</f>
        <v/>
      </c>
      <c r="O3984" s="0" t="str">
        <f aca="false">IF(ISBLANK(A3984),"",SUMIF($A$3:$A3984,O$2,$B$3:$B3984))</f>
        <v/>
      </c>
      <c r="P3984" s="0" t="str">
        <f aca="false">IF(ISBLANK(A3984),"",SUMIF($A$3:$A3984,P$2,$B$3:$B3984))</f>
        <v/>
      </c>
      <c r="Q3984" s="0" t="str">
        <f aca="false">IF(ISBLANK(A3984),"",SUMIF($A$3:$A3984,Q$2,$B$3:$B3984))</f>
        <v/>
      </c>
      <c r="R3984" s="0" t="str">
        <f aca="false">IF(ISBLANK(A3984),"",SUMIF($A$3:$A3984,R$2,$B$3:$B3984))</f>
        <v/>
      </c>
      <c r="T3984" s="9" t="str">
        <f aca="false">IF(ISBLANK(A3984),"",IF($A3984=T$2,$C3984,T3983))</f>
        <v/>
      </c>
      <c r="U3984" s="9" t="str">
        <f aca="false">IF(ISBLANK(A3984),"",IF($A3984=U$2,$C3984,U3983))</f>
        <v/>
      </c>
      <c r="V3984" s="9" t="str">
        <f aca="false">IF(ISBLANK(A3984),"",IF($A3984=V$2,$C3984,V3983))</f>
        <v/>
      </c>
      <c r="W3984" s="9" t="str">
        <f aca="false">IF(ISBLANK(A3984),"",IF($A3984=W$2,$C3984,W3983))</f>
        <v/>
      </c>
    </row>
    <row r="3985" customFormat="false" ht="14.1" hidden="false" customHeight="false" outlineLevel="0" collapsed="false">
      <c r="H3985" s="8" t="n">
        <f aca="false">IF(ISBLANK(D3985),,LEFT(D3985,LEN(D3985)-6)*1)</f>
        <v>0</v>
      </c>
      <c r="I3985" s="9" t="str">
        <f aca="false">IF(ISBLANK(A3985),"",-B3985*C3985)</f>
        <v/>
      </c>
      <c r="J3985" s="9" t="str">
        <f aca="false">IF(ISBLANK(A3985),"",-SUM(I$3:I3985))</f>
        <v/>
      </c>
      <c r="K3985" s="9" t="str">
        <f aca="false">IF(ISBLANK(A3985),"",SUMPRODUCT(O3985:R3985,T3985:W3985)-J3985)</f>
        <v/>
      </c>
      <c r="L3985" s="5" t="str">
        <f aca="false">IF(ISBLANK(A3985),"",K3985/$M$1)</f>
        <v/>
      </c>
      <c r="M3985" s="5" t="str">
        <f aca="false">IF(ISBLANK(A3985),"",K3985/($M$1+SUM(K$3:K3984)))</f>
        <v/>
      </c>
      <c r="N3985" s="0" t="str">
        <f aca="false">IF(ISBLANK(A3985),"",IF(H3986=0,NETWORKDAYS($H$3,H3985,holiday!$B$2:$B$10),IF(DAY(H3985)&lt;DAY(H3986),NETWORKDAYS($H$3,H3985,holiday!$B$2:$B$10),0)))</f>
        <v/>
      </c>
      <c r="O3985" s="0" t="str">
        <f aca="false">IF(ISBLANK(A3985),"",SUMIF($A$3:$A3985,O$2,$B$3:$B3985))</f>
        <v/>
      </c>
      <c r="P3985" s="0" t="str">
        <f aca="false">IF(ISBLANK(A3985),"",SUMIF($A$3:$A3985,P$2,$B$3:$B3985))</f>
        <v/>
      </c>
      <c r="Q3985" s="0" t="str">
        <f aca="false">IF(ISBLANK(A3985),"",SUMIF($A$3:$A3985,Q$2,$B$3:$B3985))</f>
        <v/>
      </c>
      <c r="R3985" s="0" t="str">
        <f aca="false">IF(ISBLANK(A3985),"",SUMIF($A$3:$A3985,R$2,$B$3:$B3985))</f>
        <v/>
      </c>
      <c r="T3985" s="9" t="str">
        <f aca="false">IF(ISBLANK(A3985),"",IF($A3985=T$2,$C3985,T3984))</f>
        <v/>
      </c>
      <c r="U3985" s="9" t="str">
        <f aca="false">IF(ISBLANK(A3985),"",IF($A3985=U$2,$C3985,U3984))</f>
        <v/>
      </c>
      <c r="V3985" s="9" t="str">
        <f aca="false">IF(ISBLANK(A3985),"",IF($A3985=V$2,$C3985,V3984))</f>
        <v/>
      </c>
      <c r="W3985" s="9" t="str">
        <f aca="false">IF(ISBLANK(A3985),"",IF($A3985=W$2,$C3985,W3984))</f>
        <v/>
      </c>
    </row>
    <row r="3986" customFormat="false" ht="14.1" hidden="false" customHeight="false" outlineLevel="0" collapsed="false">
      <c r="H3986" s="8" t="n">
        <f aca="false">IF(ISBLANK(D3986),,LEFT(D3986,LEN(D3986)-6)*1)</f>
        <v>0</v>
      </c>
      <c r="I3986" s="9" t="str">
        <f aca="false">IF(ISBLANK(A3986),"",-B3986*C3986)</f>
        <v/>
      </c>
      <c r="J3986" s="9" t="str">
        <f aca="false">IF(ISBLANK(A3986),"",-SUM(I$3:I3986))</f>
        <v/>
      </c>
      <c r="K3986" s="9" t="str">
        <f aca="false">IF(ISBLANK(A3986),"",SUMPRODUCT(O3986:R3986,T3986:W3986)-J3986)</f>
        <v/>
      </c>
      <c r="L3986" s="5" t="str">
        <f aca="false">IF(ISBLANK(A3986),"",K3986/$M$1)</f>
        <v/>
      </c>
      <c r="M3986" s="5" t="str">
        <f aca="false">IF(ISBLANK(A3986),"",K3986/($M$1+SUM(K$3:K3985)))</f>
        <v/>
      </c>
      <c r="N3986" s="0" t="str">
        <f aca="false">IF(ISBLANK(A3986),"",IF(H3987=0,NETWORKDAYS($H$3,H3986,holiday!$B$2:$B$10),IF(DAY(H3986)&lt;DAY(H3987),NETWORKDAYS($H$3,H3986,holiday!$B$2:$B$10),0)))</f>
        <v/>
      </c>
      <c r="O3986" s="0" t="str">
        <f aca="false">IF(ISBLANK(A3986),"",SUMIF($A$3:$A3986,O$2,$B$3:$B3986))</f>
        <v/>
      </c>
      <c r="P3986" s="0" t="str">
        <f aca="false">IF(ISBLANK(A3986),"",SUMIF($A$3:$A3986,P$2,$B$3:$B3986))</f>
        <v/>
      </c>
      <c r="Q3986" s="0" t="str">
        <f aca="false">IF(ISBLANK(A3986),"",SUMIF($A$3:$A3986,Q$2,$B$3:$B3986))</f>
        <v/>
      </c>
      <c r="R3986" s="0" t="str">
        <f aca="false">IF(ISBLANK(A3986),"",SUMIF($A$3:$A3986,R$2,$B$3:$B3986))</f>
        <v/>
      </c>
      <c r="T3986" s="9" t="str">
        <f aca="false">IF(ISBLANK(A3986),"",IF($A3986=T$2,$C3986,T3985))</f>
        <v/>
      </c>
      <c r="U3986" s="9" t="str">
        <f aca="false">IF(ISBLANK(A3986),"",IF($A3986=U$2,$C3986,U3985))</f>
        <v/>
      </c>
      <c r="V3986" s="9" t="str">
        <f aca="false">IF(ISBLANK(A3986),"",IF($A3986=V$2,$C3986,V3985))</f>
        <v/>
      </c>
      <c r="W3986" s="9" t="str">
        <f aca="false">IF(ISBLANK(A3986),"",IF($A3986=W$2,$C3986,W3985))</f>
        <v/>
      </c>
    </row>
    <row r="3987" customFormat="false" ht="14.1" hidden="false" customHeight="false" outlineLevel="0" collapsed="false">
      <c r="H3987" s="8" t="n">
        <f aca="false">IF(ISBLANK(D3987),,LEFT(D3987,LEN(D3987)-6)*1)</f>
        <v>0</v>
      </c>
      <c r="I3987" s="9" t="str">
        <f aca="false">IF(ISBLANK(A3987),"",-B3987*C3987)</f>
        <v/>
      </c>
      <c r="J3987" s="9" t="str">
        <f aca="false">IF(ISBLANK(A3987),"",-SUM(I$3:I3987))</f>
        <v/>
      </c>
      <c r="K3987" s="9" t="str">
        <f aca="false">IF(ISBLANK(A3987),"",SUMPRODUCT(O3987:R3987,T3987:W3987)-J3987)</f>
        <v/>
      </c>
      <c r="L3987" s="5" t="str">
        <f aca="false">IF(ISBLANK(A3987),"",K3987/$M$1)</f>
        <v/>
      </c>
      <c r="M3987" s="5" t="str">
        <f aca="false">IF(ISBLANK(A3987),"",K3987/($M$1+SUM(K$3:K3986)))</f>
        <v/>
      </c>
      <c r="N3987" s="0" t="str">
        <f aca="false">IF(ISBLANK(A3987),"",IF(H3988=0,NETWORKDAYS($H$3,H3987,holiday!$B$2:$B$10),IF(DAY(H3987)&lt;DAY(H3988),NETWORKDAYS($H$3,H3987,holiday!$B$2:$B$10),0)))</f>
        <v/>
      </c>
      <c r="O3987" s="0" t="str">
        <f aca="false">IF(ISBLANK(A3987),"",SUMIF($A$3:$A3987,O$2,$B$3:$B3987))</f>
        <v/>
      </c>
      <c r="P3987" s="0" t="str">
        <f aca="false">IF(ISBLANK(A3987),"",SUMIF($A$3:$A3987,P$2,$B$3:$B3987))</f>
        <v/>
      </c>
      <c r="Q3987" s="0" t="str">
        <f aca="false">IF(ISBLANK(A3987),"",SUMIF($A$3:$A3987,Q$2,$B$3:$B3987))</f>
        <v/>
      </c>
      <c r="R3987" s="0" t="str">
        <f aca="false">IF(ISBLANK(A3987),"",SUMIF($A$3:$A3987,R$2,$B$3:$B3987))</f>
        <v/>
      </c>
      <c r="T3987" s="9" t="str">
        <f aca="false">IF(ISBLANK(A3987),"",IF($A3987=T$2,$C3987,T3986))</f>
        <v/>
      </c>
      <c r="U3987" s="9" t="str">
        <f aca="false">IF(ISBLANK(A3987),"",IF($A3987=U$2,$C3987,U3986))</f>
        <v/>
      </c>
      <c r="V3987" s="9" t="str">
        <f aca="false">IF(ISBLANK(A3987),"",IF($A3987=V$2,$C3987,V3986))</f>
        <v/>
      </c>
      <c r="W3987" s="9" t="str">
        <f aca="false">IF(ISBLANK(A3987),"",IF($A3987=W$2,$C3987,W3986))</f>
        <v/>
      </c>
    </row>
    <row r="3988" customFormat="false" ht="14.1" hidden="false" customHeight="false" outlineLevel="0" collapsed="false">
      <c r="H3988" s="8" t="n">
        <f aca="false">IF(ISBLANK(D3988),,LEFT(D3988,LEN(D3988)-6)*1)</f>
        <v>0</v>
      </c>
      <c r="I3988" s="9" t="str">
        <f aca="false">IF(ISBLANK(A3988),"",-B3988*C3988)</f>
        <v/>
      </c>
      <c r="J3988" s="9" t="str">
        <f aca="false">IF(ISBLANK(A3988),"",-SUM(I$3:I3988))</f>
        <v/>
      </c>
      <c r="K3988" s="9" t="str">
        <f aca="false">IF(ISBLANK(A3988),"",SUMPRODUCT(O3988:R3988,T3988:W3988)-J3988)</f>
        <v/>
      </c>
      <c r="L3988" s="5" t="str">
        <f aca="false">IF(ISBLANK(A3988),"",K3988/$M$1)</f>
        <v/>
      </c>
      <c r="M3988" s="5" t="str">
        <f aca="false">IF(ISBLANK(A3988),"",K3988/($M$1+SUM(K$3:K3987)))</f>
        <v/>
      </c>
      <c r="N3988" s="0" t="str">
        <f aca="false">IF(ISBLANK(A3988),"",IF(H3989=0,NETWORKDAYS($H$3,H3988,holiday!$B$2:$B$10),IF(DAY(H3988)&lt;DAY(H3989),NETWORKDAYS($H$3,H3988,holiday!$B$2:$B$10),0)))</f>
        <v/>
      </c>
      <c r="O3988" s="0" t="str">
        <f aca="false">IF(ISBLANK(A3988),"",SUMIF($A$3:$A3988,O$2,$B$3:$B3988))</f>
        <v/>
      </c>
      <c r="P3988" s="0" t="str">
        <f aca="false">IF(ISBLANK(A3988),"",SUMIF($A$3:$A3988,P$2,$B$3:$B3988))</f>
        <v/>
      </c>
      <c r="Q3988" s="0" t="str">
        <f aca="false">IF(ISBLANK(A3988),"",SUMIF($A$3:$A3988,Q$2,$B$3:$B3988))</f>
        <v/>
      </c>
      <c r="R3988" s="0" t="str">
        <f aca="false">IF(ISBLANK(A3988),"",SUMIF($A$3:$A3988,R$2,$B$3:$B3988))</f>
        <v/>
      </c>
      <c r="T3988" s="9" t="str">
        <f aca="false">IF(ISBLANK(A3988),"",IF($A3988=T$2,$C3988,T3987))</f>
        <v/>
      </c>
      <c r="U3988" s="9" t="str">
        <f aca="false">IF(ISBLANK(A3988),"",IF($A3988=U$2,$C3988,U3987))</f>
        <v/>
      </c>
      <c r="V3988" s="9" t="str">
        <f aca="false">IF(ISBLANK(A3988),"",IF($A3988=V$2,$C3988,V3987))</f>
        <v/>
      </c>
      <c r="W3988" s="9" t="str">
        <f aca="false">IF(ISBLANK(A3988),"",IF($A3988=W$2,$C3988,W3987))</f>
        <v/>
      </c>
    </row>
    <row r="3989" customFormat="false" ht="14.1" hidden="false" customHeight="false" outlineLevel="0" collapsed="false">
      <c r="H3989" s="8" t="n">
        <f aca="false">IF(ISBLANK(D3989),,LEFT(D3989,LEN(D3989)-6)*1)</f>
        <v>0</v>
      </c>
      <c r="I3989" s="9" t="str">
        <f aca="false">IF(ISBLANK(A3989),"",-B3989*C3989)</f>
        <v/>
      </c>
      <c r="J3989" s="9" t="str">
        <f aca="false">IF(ISBLANK(A3989),"",-SUM(I$3:I3989))</f>
        <v/>
      </c>
      <c r="K3989" s="9" t="str">
        <f aca="false">IF(ISBLANK(A3989),"",SUMPRODUCT(O3989:R3989,T3989:W3989)-J3989)</f>
        <v/>
      </c>
      <c r="L3989" s="5" t="str">
        <f aca="false">IF(ISBLANK(A3989),"",K3989/$M$1)</f>
        <v/>
      </c>
      <c r="M3989" s="5" t="str">
        <f aca="false">IF(ISBLANK(A3989),"",K3989/($M$1+SUM(K$3:K3988)))</f>
        <v/>
      </c>
      <c r="N3989" s="0" t="str">
        <f aca="false">IF(ISBLANK(A3989),"",IF(H3990=0,NETWORKDAYS($H$3,H3989,holiday!$B$2:$B$10),IF(DAY(H3989)&lt;DAY(H3990),NETWORKDAYS($H$3,H3989,holiday!$B$2:$B$10),0)))</f>
        <v/>
      </c>
      <c r="O3989" s="0" t="str">
        <f aca="false">IF(ISBLANK(A3989),"",SUMIF($A$3:$A3989,O$2,$B$3:$B3989))</f>
        <v/>
      </c>
      <c r="P3989" s="0" t="str">
        <f aca="false">IF(ISBLANK(A3989),"",SUMIF($A$3:$A3989,P$2,$B$3:$B3989))</f>
        <v/>
      </c>
      <c r="Q3989" s="0" t="str">
        <f aca="false">IF(ISBLANK(A3989),"",SUMIF($A$3:$A3989,Q$2,$B$3:$B3989))</f>
        <v/>
      </c>
      <c r="R3989" s="0" t="str">
        <f aca="false">IF(ISBLANK(A3989),"",SUMIF($A$3:$A3989,R$2,$B$3:$B3989))</f>
        <v/>
      </c>
      <c r="T3989" s="9" t="str">
        <f aca="false">IF(ISBLANK(A3989),"",IF($A3989=T$2,$C3989,T3988))</f>
        <v/>
      </c>
      <c r="U3989" s="9" t="str">
        <f aca="false">IF(ISBLANK(A3989),"",IF($A3989=U$2,$C3989,U3988))</f>
        <v/>
      </c>
      <c r="V3989" s="9" t="str">
        <f aca="false">IF(ISBLANK(A3989),"",IF($A3989=V$2,$C3989,V3988))</f>
        <v/>
      </c>
      <c r="W3989" s="9" t="str">
        <f aca="false">IF(ISBLANK(A3989),"",IF($A3989=W$2,$C3989,W3988))</f>
        <v/>
      </c>
    </row>
    <row r="3990" customFormat="false" ht="14.1" hidden="false" customHeight="false" outlineLevel="0" collapsed="false">
      <c r="H3990" s="8" t="n">
        <f aca="false">IF(ISBLANK(D3990),,LEFT(D3990,LEN(D3990)-6)*1)</f>
        <v>0</v>
      </c>
      <c r="I3990" s="9" t="str">
        <f aca="false">IF(ISBLANK(A3990),"",-B3990*C3990)</f>
        <v/>
      </c>
      <c r="J3990" s="9" t="str">
        <f aca="false">IF(ISBLANK(A3990),"",-SUM(I$3:I3990))</f>
        <v/>
      </c>
      <c r="K3990" s="9" t="str">
        <f aca="false">IF(ISBLANK(A3990),"",SUMPRODUCT(O3990:R3990,T3990:W3990)-J3990)</f>
        <v/>
      </c>
      <c r="L3990" s="5" t="str">
        <f aca="false">IF(ISBLANK(A3990),"",K3990/$M$1)</f>
        <v/>
      </c>
      <c r="M3990" s="5" t="str">
        <f aca="false">IF(ISBLANK(A3990),"",K3990/($M$1+SUM(K$3:K3989)))</f>
        <v/>
      </c>
      <c r="N3990" s="0" t="str">
        <f aca="false">IF(ISBLANK(A3990),"",IF(H3991=0,NETWORKDAYS($H$3,H3990,holiday!$B$2:$B$10),IF(DAY(H3990)&lt;DAY(H3991),NETWORKDAYS($H$3,H3990,holiday!$B$2:$B$10),0)))</f>
        <v/>
      </c>
      <c r="O3990" s="0" t="str">
        <f aca="false">IF(ISBLANK(A3990),"",SUMIF($A$3:$A3990,O$2,$B$3:$B3990))</f>
        <v/>
      </c>
      <c r="P3990" s="0" t="str">
        <f aca="false">IF(ISBLANK(A3990),"",SUMIF($A$3:$A3990,P$2,$B$3:$B3990))</f>
        <v/>
      </c>
      <c r="Q3990" s="0" t="str">
        <f aca="false">IF(ISBLANK(A3990),"",SUMIF($A$3:$A3990,Q$2,$B$3:$B3990))</f>
        <v/>
      </c>
      <c r="R3990" s="0" t="str">
        <f aca="false">IF(ISBLANK(A3990),"",SUMIF($A$3:$A3990,R$2,$B$3:$B3990))</f>
        <v/>
      </c>
      <c r="T3990" s="9" t="str">
        <f aca="false">IF(ISBLANK(A3990),"",IF($A3990=T$2,$C3990,T3989))</f>
        <v/>
      </c>
      <c r="U3990" s="9" t="str">
        <f aca="false">IF(ISBLANK(A3990),"",IF($A3990=U$2,$C3990,U3989))</f>
        <v/>
      </c>
      <c r="V3990" s="9" t="str">
        <f aca="false">IF(ISBLANK(A3990),"",IF($A3990=V$2,$C3990,V3989))</f>
        <v/>
      </c>
      <c r="W3990" s="9" t="str">
        <f aca="false">IF(ISBLANK(A3990),"",IF($A3990=W$2,$C3990,W3989))</f>
        <v/>
      </c>
    </row>
    <row r="3991" customFormat="false" ht="14.1" hidden="false" customHeight="false" outlineLevel="0" collapsed="false">
      <c r="H3991" s="8" t="n">
        <f aca="false">IF(ISBLANK(D3991),,LEFT(D3991,LEN(D3991)-6)*1)</f>
        <v>0</v>
      </c>
      <c r="I3991" s="9" t="str">
        <f aca="false">IF(ISBLANK(A3991),"",-B3991*C3991)</f>
        <v/>
      </c>
      <c r="J3991" s="9" t="str">
        <f aca="false">IF(ISBLANK(A3991),"",-SUM(I$3:I3991))</f>
        <v/>
      </c>
      <c r="K3991" s="9" t="str">
        <f aca="false">IF(ISBLANK(A3991),"",SUMPRODUCT(O3991:R3991,T3991:W3991)-J3991)</f>
        <v/>
      </c>
      <c r="L3991" s="5" t="str">
        <f aca="false">IF(ISBLANK(A3991),"",K3991/$M$1)</f>
        <v/>
      </c>
      <c r="M3991" s="5" t="str">
        <f aca="false">IF(ISBLANK(A3991),"",K3991/($M$1+SUM(K$3:K3990)))</f>
        <v/>
      </c>
      <c r="N3991" s="0" t="str">
        <f aca="false">IF(ISBLANK(A3991),"",IF(H3992=0,NETWORKDAYS($H$3,H3991,holiday!$B$2:$B$10),IF(DAY(H3991)&lt;DAY(H3992),NETWORKDAYS($H$3,H3991,holiday!$B$2:$B$10),0)))</f>
        <v/>
      </c>
      <c r="O3991" s="0" t="str">
        <f aca="false">IF(ISBLANK(A3991),"",SUMIF($A$3:$A3991,O$2,$B$3:$B3991))</f>
        <v/>
      </c>
      <c r="P3991" s="0" t="str">
        <f aca="false">IF(ISBLANK(A3991),"",SUMIF($A$3:$A3991,P$2,$B$3:$B3991))</f>
        <v/>
      </c>
      <c r="Q3991" s="0" t="str">
        <f aca="false">IF(ISBLANK(A3991),"",SUMIF($A$3:$A3991,Q$2,$B$3:$B3991))</f>
        <v/>
      </c>
      <c r="R3991" s="0" t="str">
        <f aca="false">IF(ISBLANK(A3991),"",SUMIF($A$3:$A3991,R$2,$B$3:$B3991))</f>
        <v/>
      </c>
      <c r="T3991" s="9" t="str">
        <f aca="false">IF(ISBLANK(A3991),"",IF($A3991=T$2,$C3991,T3990))</f>
        <v/>
      </c>
      <c r="U3991" s="9" t="str">
        <f aca="false">IF(ISBLANK(A3991),"",IF($A3991=U$2,$C3991,U3990))</f>
        <v/>
      </c>
      <c r="V3991" s="9" t="str">
        <f aca="false">IF(ISBLANK(A3991),"",IF($A3991=V$2,$C3991,V3990))</f>
        <v/>
      </c>
      <c r="W3991" s="9" t="str">
        <f aca="false">IF(ISBLANK(A3991),"",IF($A3991=W$2,$C3991,W3990))</f>
        <v/>
      </c>
    </row>
    <row r="3992" customFormat="false" ht="14.1" hidden="false" customHeight="false" outlineLevel="0" collapsed="false">
      <c r="H3992" s="8" t="n">
        <f aca="false">IF(ISBLANK(D3992),,LEFT(D3992,LEN(D3992)-6)*1)</f>
        <v>0</v>
      </c>
      <c r="I3992" s="9" t="str">
        <f aca="false">IF(ISBLANK(A3992),"",-B3992*C3992)</f>
        <v/>
      </c>
      <c r="J3992" s="9" t="str">
        <f aca="false">IF(ISBLANK(A3992),"",-SUM(I$3:I3992))</f>
        <v/>
      </c>
      <c r="K3992" s="9" t="str">
        <f aca="false">IF(ISBLANK(A3992),"",SUMPRODUCT(O3992:R3992,T3992:W3992)-J3992)</f>
        <v/>
      </c>
      <c r="L3992" s="5" t="str">
        <f aca="false">IF(ISBLANK(A3992),"",K3992/$M$1)</f>
        <v/>
      </c>
      <c r="M3992" s="5" t="str">
        <f aca="false">IF(ISBLANK(A3992),"",K3992/($M$1+SUM(K$3:K3991)))</f>
        <v/>
      </c>
      <c r="N3992" s="0" t="str">
        <f aca="false">IF(ISBLANK(A3992),"",IF(H3993=0,NETWORKDAYS($H$3,H3992,holiday!$B$2:$B$10),IF(DAY(H3992)&lt;DAY(H3993),NETWORKDAYS($H$3,H3992,holiday!$B$2:$B$10),0)))</f>
        <v/>
      </c>
      <c r="O3992" s="0" t="str">
        <f aca="false">IF(ISBLANK(A3992),"",SUMIF($A$3:$A3992,O$2,$B$3:$B3992))</f>
        <v/>
      </c>
      <c r="P3992" s="0" t="str">
        <f aca="false">IF(ISBLANK(A3992),"",SUMIF($A$3:$A3992,P$2,$B$3:$B3992))</f>
        <v/>
      </c>
      <c r="Q3992" s="0" t="str">
        <f aca="false">IF(ISBLANK(A3992),"",SUMIF($A$3:$A3992,Q$2,$B$3:$B3992))</f>
        <v/>
      </c>
      <c r="R3992" s="0" t="str">
        <f aca="false">IF(ISBLANK(A3992),"",SUMIF($A$3:$A3992,R$2,$B$3:$B3992))</f>
        <v/>
      </c>
      <c r="T3992" s="9" t="str">
        <f aca="false">IF(ISBLANK(A3992),"",IF($A3992=T$2,$C3992,T3991))</f>
        <v/>
      </c>
      <c r="U3992" s="9" t="str">
        <f aca="false">IF(ISBLANK(A3992),"",IF($A3992=U$2,$C3992,U3991))</f>
        <v/>
      </c>
      <c r="V3992" s="9" t="str">
        <f aca="false">IF(ISBLANK(A3992),"",IF($A3992=V$2,$C3992,V3991))</f>
        <v/>
      </c>
      <c r="W3992" s="9" t="str">
        <f aca="false">IF(ISBLANK(A3992),"",IF($A3992=W$2,$C3992,W3991))</f>
        <v/>
      </c>
    </row>
    <row r="3993" customFormat="false" ht="14.1" hidden="false" customHeight="false" outlineLevel="0" collapsed="false">
      <c r="H3993" s="8" t="n">
        <f aca="false">IF(ISBLANK(D3993),,LEFT(D3993,LEN(D3993)-6)*1)</f>
        <v>0</v>
      </c>
      <c r="I3993" s="9" t="str">
        <f aca="false">IF(ISBLANK(A3993),"",-B3993*C3993)</f>
        <v/>
      </c>
      <c r="J3993" s="9" t="str">
        <f aca="false">IF(ISBLANK(A3993),"",-SUM(I$3:I3993))</f>
        <v/>
      </c>
      <c r="K3993" s="9" t="str">
        <f aca="false">IF(ISBLANK(A3993),"",SUMPRODUCT(O3993:R3993,T3993:W3993)-J3993)</f>
        <v/>
      </c>
      <c r="L3993" s="5" t="str">
        <f aca="false">IF(ISBLANK(A3993),"",K3993/$M$1)</f>
        <v/>
      </c>
      <c r="M3993" s="5" t="str">
        <f aca="false">IF(ISBLANK(A3993),"",K3993/($M$1+SUM(K$3:K3992)))</f>
        <v/>
      </c>
      <c r="N3993" s="0" t="str">
        <f aca="false">IF(ISBLANK(A3993),"",IF(H3994=0,NETWORKDAYS($H$3,H3993,holiday!$B$2:$B$10),IF(DAY(H3993)&lt;DAY(H3994),NETWORKDAYS($H$3,H3993,holiday!$B$2:$B$10),0)))</f>
        <v/>
      </c>
      <c r="O3993" s="0" t="str">
        <f aca="false">IF(ISBLANK(A3993),"",SUMIF($A$3:$A3993,O$2,$B$3:$B3993))</f>
        <v/>
      </c>
      <c r="P3993" s="0" t="str">
        <f aca="false">IF(ISBLANK(A3993),"",SUMIF($A$3:$A3993,P$2,$B$3:$B3993))</f>
        <v/>
      </c>
      <c r="Q3993" s="0" t="str">
        <f aca="false">IF(ISBLANK(A3993),"",SUMIF($A$3:$A3993,Q$2,$B$3:$B3993))</f>
        <v/>
      </c>
      <c r="R3993" s="0" t="str">
        <f aca="false">IF(ISBLANK(A3993),"",SUMIF($A$3:$A3993,R$2,$B$3:$B3993))</f>
        <v/>
      </c>
      <c r="T3993" s="9" t="str">
        <f aca="false">IF(ISBLANK(A3993),"",IF($A3993=T$2,$C3993,T3992))</f>
        <v/>
      </c>
      <c r="U3993" s="9" t="str">
        <f aca="false">IF(ISBLANK(A3993),"",IF($A3993=U$2,$C3993,U3992))</f>
        <v/>
      </c>
      <c r="V3993" s="9" t="str">
        <f aca="false">IF(ISBLANK(A3993),"",IF($A3993=V$2,$C3993,V3992))</f>
        <v/>
      </c>
      <c r="W3993" s="9" t="str">
        <f aca="false">IF(ISBLANK(A3993),"",IF($A3993=W$2,$C3993,W3992))</f>
        <v/>
      </c>
    </row>
    <row r="3994" customFormat="false" ht="14.1" hidden="false" customHeight="false" outlineLevel="0" collapsed="false">
      <c r="H3994" s="8" t="n">
        <f aca="false">IF(ISBLANK(D3994),,LEFT(D3994,LEN(D3994)-6)*1)</f>
        <v>0</v>
      </c>
      <c r="I3994" s="9" t="str">
        <f aca="false">IF(ISBLANK(A3994),"",-B3994*C3994)</f>
        <v/>
      </c>
      <c r="J3994" s="9" t="str">
        <f aca="false">IF(ISBLANK(A3994),"",-SUM(I$3:I3994))</f>
        <v/>
      </c>
      <c r="K3994" s="9" t="str">
        <f aca="false">IF(ISBLANK(A3994),"",SUMPRODUCT(O3994:R3994,T3994:W3994)-J3994)</f>
        <v/>
      </c>
      <c r="L3994" s="5" t="str">
        <f aca="false">IF(ISBLANK(A3994),"",K3994/$M$1)</f>
        <v/>
      </c>
      <c r="M3994" s="5" t="str">
        <f aca="false">IF(ISBLANK(A3994),"",K3994/($M$1+SUM(K$3:K3993)))</f>
        <v/>
      </c>
      <c r="N3994" s="0" t="str">
        <f aca="false">IF(ISBLANK(A3994),"",IF(H3995=0,NETWORKDAYS($H$3,H3994,holiday!$B$2:$B$10),IF(DAY(H3994)&lt;DAY(H3995),NETWORKDAYS($H$3,H3994,holiday!$B$2:$B$10),0)))</f>
        <v/>
      </c>
      <c r="O3994" s="0" t="str">
        <f aca="false">IF(ISBLANK(A3994),"",SUMIF($A$3:$A3994,O$2,$B$3:$B3994))</f>
        <v/>
      </c>
      <c r="P3994" s="0" t="str">
        <f aca="false">IF(ISBLANK(A3994),"",SUMIF($A$3:$A3994,P$2,$B$3:$B3994))</f>
        <v/>
      </c>
      <c r="Q3994" s="0" t="str">
        <f aca="false">IF(ISBLANK(A3994),"",SUMIF($A$3:$A3994,Q$2,$B$3:$B3994))</f>
        <v/>
      </c>
      <c r="R3994" s="0" t="str">
        <f aca="false">IF(ISBLANK(A3994),"",SUMIF($A$3:$A3994,R$2,$B$3:$B3994))</f>
        <v/>
      </c>
      <c r="T3994" s="9" t="str">
        <f aca="false">IF(ISBLANK(A3994),"",IF($A3994=T$2,$C3994,T3993))</f>
        <v/>
      </c>
      <c r="U3994" s="9" t="str">
        <f aca="false">IF(ISBLANK(A3994),"",IF($A3994=U$2,$C3994,U3993))</f>
        <v/>
      </c>
      <c r="V3994" s="9" t="str">
        <f aca="false">IF(ISBLANK(A3994),"",IF($A3994=V$2,$C3994,V3993))</f>
        <v/>
      </c>
      <c r="W3994" s="9" t="str">
        <f aca="false">IF(ISBLANK(A3994),"",IF($A3994=W$2,$C3994,W3993))</f>
        <v/>
      </c>
    </row>
    <row r="3995" customFormat="false" ht="14.1" hidden="false" customHeight="false" outlineLevel="0" collapsed="false">
      <c r="H3995" s="8" t="n">
        <f aca="false">IF(ISBLANK(D3995),,LEFT(D3995,LEN(D3995)-6)*1)</f>
        <v>0</v>
      </c>
      <c r="I3995" s="9" t="str">
        <f aca="false">IF(ISBLANK(A3995),"",-B3995*C3995)</f>
        <v/>
      </c>
      <c r="J3995" s="9" t="str">
        <f aca="false">IF(ISBLANK(A3995),"",-SUM(I$3:I3995))</f>
        <v/>
      </c>
      <c r="K3995" s="9" t="str">
        <f aca="false">IF(ISBLANK(A3995),"",SUMPRODUCT(O3995:R3995,T3995:W3995)-J3995)</f>
        <v/>
      </c>
      <c r="L3995" s="5" t="str">
        <f aca="false">IF(ISBLANK(A3995),"",K3995/$M$1)</f>
        <v/>
      </c>
      <c r="M3995" s="5" t="str">
        <f aca="false">IF(ISBLANK(A3995),"",K3995/($M$1+SUM(K$3:K3994)))</f>
        <v/>
      </c>
      <c r="N3995" s="0" t="str">
        <f aca="false">IF(ISBLANK(A3995),"",IF(H3996=0,NETWORKDAYS($H$3,H3995,holiday!$B$2:$B$10),IF(DAY(H3995)&lt;DAY(H3996),NETWORKDAYS($H$3,H3995,holiday!$B$2:$B$10),0)))</f>
        <v/>
      </c>
      <c r="O3995" s="0" t="str">
        <f aca="false">IF(ISBLANK(A3995),"",SUMIF($A$3:$A3995,O$2,$B$3:$B3995))</f>
        <v/>
      </c>
      <c r="P3995" s="0" t="str">
        <f aca="false">IF(ISBLANK(A3995),"",SUMIF($A$3:$A3995,P$2,$B$3:$B3995))</f>
        <v/>
      </c>
      <c r="Q3995" s="0" t="str">
        <f aca="false">IF(ISBLANK(A3995),"",SUMIF($A$3:$A3995,Q$2,$B$3:$B3995))</f>
        <v/>
      </c>
      <c r="R3995" s="0" t="str">
        <f aca="false">IF(ISBLANK(A3995),"",SUMIF($A$3:$A3995,R$2,$B$3:$B3995))</f>
        <v/>
      </c>
      <c r="T3995" s="9" t="str">
        <f aca="false">IF(ISBLANK(A3995),"",IF($A3995=T$2,$C3995,T3994))</f>
        <v/>
      </c>
      <c r="U3995" s="9" t="str">
        <f aca="false">IF(ISBLANK(A3995),"",IF($A3995=U$2,$C3995,U3994))</f>
        <v/>
      </c>
      <c r="V3995" s="9" t="str">
        <f aca="false">IF(ISBLANK(A3995),"",IF($A3995=V$2,$C3995,V3994))</f>
        <v/>
      </c>
      <c r="W3995" s="9" t="str">
        <f aca="false">IF(ISBLANK(A3995),"",IF($A3995=W$2,$C3995,W3994))</f>
        <v/>
      </c>
    </row>
    <row r="3996" customFormat="false" ht="14.1" hidden="false" customHeight="false" outlineLevel="0" collapsed="false">
      <c r="H3996" s="8" t="n">
        <f aca="false">IF(ISBLANK(D3996),,LEFT(D3996,LEN(D3996)-6)*1)</f>
        <v>0</v>
      </c>
      <c r="I3996" s="9" t="str">
        <f aca="false">IF(ISBLANK(A3996),"",-B3996*C3996)</f>
        <v/>
      </c>
      <c r="J3996" s="9" t="str">
        <f aca="false">IF(ISBLANK(A3996),"",-SUM(I$3:I3996))</f>
        <v/>
      </c>
      <c r="K3996" s="9" t="str">
        <f aca="false">IF(ISBLANK(A3996),"",SUMPRODUCT(O3996:R3996,T3996:W3996)-J3996)</f>
        <v/>
      </c>
      <c r="L3996" s="5" t="str">
        <f aca="false">IF(ISBLANK(A3996),"",K3996/$M$1)</f>
        <v/>
      </c>
      <c r="M3996" s="5" t="str">
        <f aca="false">IF(ISBLANK(A3996),"",K3996/($M$1+SUM(K$3:K3995)))</f>
        <v/>
      </c>
      <c r="N3996" s="0" t="str">
        <f aca="false">IF(ISBLANK(A3996),"",IF(H3997=0,NETWORKDAYS($H$3,H3996,holiday!$B$2:$B$10),IF(DAY(H3996)&lt;DAY(H3997),NETWORKDAYS($H$3,H3996,holiday!$B$2:$B$10),0)))</f>
        <v/>
      </c>
      <c r="O3996" s="0" t="str">
        <f aca="false">IF(ISBLANK(A3996),"",SUMIF($A$3:$A3996,O$2,$B$3:$B3996))</f>
        <v/>
      </c>
      <c r="P3996" s="0" t="str">
        <f aca="false">IF(ISBLANK(A3996),"",SUMIF($A$3:$A3996,P$2,$B$3:$B3996))</f>
        <v/>
      </c>
      <c r="Q3996" s="0" t="str">
        <f aca="false">IF(ISBLANK(A3996),"",SUMIF($A$3:$A3996,Q$2,$B$3:$B3996))</f>
        <v/>
      </c>
      <c r="R3996" s="0" t="str">
        <f aca="false">IF(ISBLANK(A3996),"",SUMIF($A$3:$A3996,R$2,$B$3:$B3996))</f>
        <v/>
      </c>
      <c r="T3996" s="9" t="str">
        <f aca="false">IF(ISBLANK(A3996),"",IF($A3996=T$2,$C3996,T3995))</f>
        <v/>
      </c>
      <c r="U3996" s="9" t="str">
        <f aca="false">IF(ISBLANK(A3996),"",IF($A3996=U$2,$C3996,U3995))</f>
        <v/>
      </c>
      <c r="V3996" s="9" t="str">
        <f aca="false">IF(ISBLANK(A3996),"",IF($A3996=V$2,$C3996,V3995))</f>
        <v/>
      </c>
      <c r="W3996" s="9" t="str">
        <f aca="false">IF(ISBLANK(A3996),"",IF($A3996=W$2,$C3996,W3995))</f>
        <v/>
      </c>
    </row>
    <row r="3997" customFormat="false" ht="14.1" hidden="false" customHeight="false" outlineLevel="0" collapsed="false">
      <c r="H3997" s="8" t="n">
        <f aca="false">IF(ISBLANK(D3997),,LEFT(D3997,LEN(D3997)-6)*1)</f>
        <v>0</v>
      </c>
      <c r="I3997" s="9" t="str">
        <f aca="false">IF(ISBLANK(A3997),"",-B3997*C3997)</f>
        <v/>
      </c>
      <c r="J3997" s="9" t="str">
        <f aca="false">IF(ISBLANK(A3997),"",-SUM(I$3:I3997))</f>
        <v/>
      </c>
      <c r="K3997" s="9" t="str">
        <f aca="false">IF(ISBLANK(A3997),"",SUMPRODUCT(O3997:R3997,T3997:W3997)-J3997)</f>
        <v/>
      </c>
      <c r="L3997" s="5" t="str">
        <f aca="false">IF(ISBLANK(A3997),"",K3997/$M$1)</f>
        <v/>
      </c>
      <c r="M3997" s="5" t="str">
        <f aca="false">IF(ISBLANK(A3997),"",K3997/($M$1+SUM(K$3:K3996)))</f>
        <v/>
      </c>
      <c r="N3997" s="0" t="str">
        <f aca="false">IF(ISBLANK(A3997),"",IF(H3998=0,NETWORKDAYS($H$3,H3997,holiday!$B$2:$B$10),IF(DAY(H3997)&lt;DAY(H3998),NETWORKDAYS($H$3,H3997,holiday!$B$2:$B$10),0)))</f>
        <v/>
      </c>
      <c r="O3997" s="0" t="str">
        <f aca="false">IF(ISBLANK(A3997),"",SUMIF($A$3:$A3997,O$2,$B$3:$B3997))</f>
        <v/>
      </c>
      <c r="P3997" s="0" t="str">
        <f aca="false">IF(ISBLANK(A3997),"",SUMIF($A$3:$A3997,P$2,$B$3:$B3997))</f>
        <v/>
      </c>
      <c r="Q3997" s="0" t="str">
        <f aca="false">IF(ISBLANK(A3997),"",SUMIF($A$3:$A3997,Q$2,$B$3:$B3997))</f>
        <v/>
      </c>
      <c r="R3997" s="0" t="str">
        <f aca="false">IF(ISBLANK(A3997),"",SUMIF($A$3:$A3997,R$2,$B$3:$B3997))</f>
        <v/>
      </c>
      <c r="T3997" s="9" t="str">
        <f aca="false">IF(ISBLANK(A3997),"",IF($A3997=T$2,$C3997,T3996))</f>
        <v/>
      </c>
      <c r="U3997" s="9" t="str">
        <f aca="false">IF(ISBLANK(A3997),"",IF($A3997=U$2,$C3997,U3996))</f>
        <v/>
      </c>
      <c r="V3997" s="9" t="str">
        <f aca="false">IF(ISBLANK(A3997),"",IF($A3997=V$2,$C3997,V3996))</f>
        <v/>
      </c>
      <c r="W3997" s="9" t="str">
        <f aca="false">IF(ISBLANK(A3997),"",IF($A3997=W$2,$C3997,W3996))</f>
        <v/>
      </c>
    </row>
    <row r="3998" customFormat="false" ht="14.1" hidden="false" customHeight="false" outlineLevel="0" collapsed="false">
      <c r="H3998" s="8" t="n">
        <f aca="false">IF(ISBLANK(D3998),,LEFT(D3998,LEN(D3998)-6)*1)</f>
        <v>0</v>
      </c>
      <c r="I3998" s="9" t="str">
        <f aca="false">IF(ISBLANK(A3998),"",-B3998*C3998)</f>
        <v/>
      </c>
      <c r="J3998" s="9" t="str">
        <f aca="false">IF(ISBLANK(A3998),"",-SUM(I$3:I3998))</f>
        <v/>
      </c>
      <c r="K3998" s="9" t="str">
        <f aca="false">IF(ISBLANK(A3998),"",SUMPRODUCT(O3998:R3998,T3998:W3998)-J3998)</f>
        <v/>
      </c>
      <c r="L3998" s="5" t="str">
        <f aca="false">IF(ISBLANK(A3998),"",K3998/$M$1)</f>
        <v/>
      </c>
      <c r="M3998" s="5" t="str">
        <f aca="false">IF(ISBLANK(A3998),"",K3998/($M$1+SUM(K$3:K3997)))</f>
        <v/>
      </c>
      <c r="N3998" s="0" t="str">
        <f aca="false">IF(ISBLANK(A3998),"",IF(H3999=0,NETWORKDAYS($H$3,H3998,holiday!$B$2:$B$10),IF(DAY(H3998)&lt;DAY(H3999),NETWORKDAYS($H$3,H3998,holiday!$B$2:$B$10),0)))</f>
        <v/>
      </c>
      <c r="O3998" s="0" t="str">
        <f aca="false">IF(ISBLANK(A3998),"",SUMIF($A$3:$A3998,O$2,$B$3:$B3998))</f>
        <v/>
      </c>
      <c r="P3998" s="0" t="str">
        <f aca="false">IF(ISBLANK(A3998),"",SUMIF($A$3:$A3998,P$2,$B$3:$B3998))</f>
        <v/>
      </c>
      <c r="Q3998" s="0" t="str">
        <f aca="false">IF(ISBLANK(A3998),"",SUMIF($A$3:$A3998,Q$2,$B$3:$B3998))</f>
        <v/>
      </c>
      <c r="R3998" s="0" t="str">
        <f aca="false">IF(ISBLANK(A3998),"",SUMIF($A$3:$A3998,R$2,$B$3:$B3998))</f>
        <v/>
      </c>
      <c r="T3998" s="9" t="str">
        <f aca="false">IF(ISBLANK(A3998),"",IF($A3998=T$2,$C3998,T3997))</f>
        <v/>
      </c>
      <c r="U3998" s="9" t="str">
        <f aca="false">IF(ISBLANK(A3998),"",IF($A3998=U$2,$C3998,U3997))</f>
        <v/>
      </c>
      <c r="V3998" s="9" t="str">
        <f aca="false">IF(ISBLANK(A3998),"",IF($A3998=V$2,$C3998,V3997))</f>
        <v/>
      </c>
      <c r="W3998" s="9" t="str">
        <f aca="false">IF(ISBLANK(A3998),"",IF($A3998=W$2,$C3998,W3997))</f>
        <v/>
      </c>
    </row>
    <row r="3999" customFormat="false" ht="14.1" hidden="false" customHeight="false" outlineLevel="0" collapsed="false">
      <c r="H3999" s="8" t="n">
        <f aca="false">IF(ISBLANK(D3999),,LEFT(D3999,LEN(D3999)-6)*1)</f>
        <v>0</v>
      </c>
      <c r="I3999" s="9" t="str">
        <f aca="false">IF(ISBLANK(A3999),"",-B3999*C3999)</f>
        <v/>
      </c>
      <c r="J3999" s="9" t="str">
        <f aca="false">IF(ISBLANK(A3999),"",-SUM(I$3:I3999))</f>
        <v/>
      </c>
      <c r="K3999" s="9" t="str">
        <f aca="false">IF(ISBLANK(A3999),"",SUMPRODUCT(O3999:R3999,T3999:W3999)-J3999)</f>
        <v/>
      </c>
      <c r="L3999" s="5" t="str">
        <f aca="false">IF(ISBLANK(A3999),"",K3999/$M$1)</f>
        <v/>
      </c>
      <c r="M3999" s="5" t="str">
        <f aca="false">IF(ISBLANK(A3999),"",K3999/($M$1+SUM(K$3:K3998)))</f>
        <v/>
      </c>
      <c r="N3999" s="0" t="str">
        <f aca="false">IF(ISBLANK(A3999),"",IF(H4000=0,NETWORKDAYS($H$3,H3999,holiday!$B$2:$B$10),IF(DAY(H3999)&lt;DAY(H4000),NETWORKDAYS($H$3,H3999,holiday!$B$2:$B$10),0)))</f>
        <v/>
      </c>
      <c r="O3999" s="0" t="str">
        <f aca="false">IF(ISBLANK(A3999),"",SUMIF($A$3:$A3999,O$2,$B$3:$B3999))</f>
        <v/>
      </c>
      <c r="P3999" s="0" t="str">
        <f aca="false">IF(ISBLANK(A3999),"",SUMIF($A$3:$A3999,P$2,$B$3:$B3999))</f>
        <v/>
      </c>
      <c r="Q3999" s="0" t="str">
        <f aca="false">IF(ISBLANK(A3999),"",SUMIF($A$3:$A3999,Q$2,$B$3:$B3999))</f>
        <v/>
      </c>
      <c r="R3999" s="0" t="str">
        <f aca="false">IF(ISBLANK(A3999),"",SUMIF($A$3:$A3999,R$2,$B$3:$B3999))</f>
        <v/>
      </c>
      <c r="T3999" s="9" t="str">
        <f aca="false">IF(ISBLANK(A3999),"",IF($A3999=T$2,$C3999,T3998))</f>
        <v/>
      </c>
      <c r="U3999" s="9" t="str">
        <f aca="false">IF(ISBLANK(A3999),"",IF($A3999=U$2,$C3999,U3998))</f>
        <v/>
      </c>
      <c r="V3999" s="9" t="str">
        <f aca="false">IF(ISBLANK(A3999),"",IF($A3999=V$2,$C3999,V3998))</f>
        <v/>
      </c>
      <c r="W3999" s="9" t="str">
        <f aca="false">IF(ISBLANK(A3999),"",IF($A3999=W$2,$C3999,W3998))</f>
        <v/>
      </c>
    </row>
    <row r="4000" customFormat="false" ht="14.1" hidden="false" customHeight="false" outlineLevel="0" collapsed="false">
      <c r="H4000" s="8" t="n">
        <f aca="false">IF(ISBLANK(D4000),,LEFT(D4000,LEN(D4000)-6)*1)</f>
        <v>0</v>
      </c>
      <c r="I4000" s="9" t="str">
        <f aca="false">IF(ISBLANK(A4000),"",-B4000*C4000)</f>
        <v/>
      </c>
      <c r="J4000" s="9" t="str">
        <f aca="false">IF(ISBLANK(A4000),"",-SUM(I$3:I4000))</f>
        <v/>
      </c>
      <c r="K4000" s="9" t="str">
        <f aca="false">IF(ISBLANK(A4000),"",SUMPRODUCT(O4000:R4000,T4000:W4000)-J4000)</f>
        <v/>
      </c>
      <c r="L4000" s="5" t="str">
        <f aca="false">IF(ISBLANK(A4000),"",K4000/$M$1)</f>
        <v/>
      </c>
      <c r="M4000" s="5" t="str">
        <f aca="false">IF(ISBLANK(A4000),"",K4000/($M$1+SUM(K$3:K3999)))</f>
        <v/>
      </c>
      <c r="N4000" s="0" t="str">
        <f aca="false">IF(ISBLANK(A4000),"",IF(H4001=0,NETWORKDAYS($H$3,H4000,holiday!$B$2:$B$10),IF(DAY(H4000)&lt;DAY(H4001),NETWORKDAYS($H$3,H4000,holiday!$B$2:$B$10),0)))</f>
        <v/>
      </c>
      <c r="O4000" s="0" t="str">
        <f aca="false">IF(ISBLANK(A4000),"",SUMIF($A$3:$A4000,O$2,$B$3:$B4000))</f>
        <v/>
      </c>
      <c r="P4000" s="0" t="str">
        <f aca="false">IF(ISBLANK(A4000),"",SUMIF($A$3:$A4000,P$2,$B$3:$B4000))</f>
        <v/>
      </c>
      <c r="Q4000" s="0" t="str">
        <f aca="false">IF(ISBLANK(A4000),"",SUMIF($A$3:$A4000,Q$2,$B$3:$B4000))</f>
        <v/>
      </c>
      <c r="R4000" s="0" t="str">
        <f aca="false">IF(ISBLANK(A4000),"",SUMIF($A$3:$A4000,R$2,$B$3:$B4000))</f>
        <v/>
      </c>
      <c r="T4000" s="9" t="str">
        <f aca="false">IF(ISBLANK(A4000),"",IF($A4000=T$2,$C4000,T3999))</f>
        <v/>
      </c>
      <c r="U4000" s="9" t="str">
        <f aca="false">IF(ISBLANK(A4000),"",IF($A4000=U$2,$C4000,U3999))</f>
        <v/>
      </c>
      <c r="V4000" s="9" t="str">
        <f aca="false">IF(ISBLANK(A4000),"",IF($A4000=V$2,$C4000,V3999))</f>
        <v/>
      </c>
      <c r="W4000" s="9" t="str">
        <f aca="false">IF(ISBLANK(A4000),"",IF($A4000=W$2,$C4000,W3999))</f>
        <v/>
      </c>
    </row>
    <row r="4001" customFormat="false" ht="14.1" hidden="false" customHeight="false" outlineLevel="0" collapsed="false">
      <c r="H4001" s="8" t="n">
        <f aca="false">IF(ISBLANK(D4001),,LEFT(D4001,LEN(D4001)-6)*1)</f>
        <v>0</v>
      </c>
      <c r="I4001" s="9" t="str">
        <f aca="false">IF(ISBLANK(A4001),"",-B4001*C4001)</f>
        <v/>
      </c>
      <c r="J4001" s="9" t="str">
        <f aca="false">IF(ISBLANK(A4001),"",-SUM(I$3:I4001))</f>
        <v/>
      </c>
      <c r="K4001" s="9" t="str">
        <f aca="false">IF(ISBLANK(A4001),"",SUMPRODUCT(O4001:R4001,T4001:W4001)-J4001)</f>
        <v/>
      </c>
      <c r="L4001" s="5" t="str">
        <f aca="false">IF(ISBLANK(A4001),"",K4001/$M$1)</f>
        <v/>
      </c>
      <c r="M4001" s="5" t="str">
        <f aca="false">IF(ISBLANK(A4001),"",K4001/($M$1+SUM(K$3:K4000)))</f>
        <v/>
      </c>
      <c r="N4001" s="0" t="str">
        <f aca="false">IF(ISBLANK(A4001),"",IF(H4002=0,NETWORKDAYS($H$3,H4001,holiday!$B$2:$B$10),IF(DAY(H4001)&lt;DAY(H4002),NETWORKDAYS($H$3,H4001,holiday!$B$2:$B$10),0)))</f>
        <v/>
      </c>
      <c r="O4001" s="0" t="str">
        <f aca="false">IF(ISBLANK(A4001),"",SUMIF($A$3:$A4001,O$2,$B$3:$B4001))</f>
        <v/>
      </c>
      <c r="P4001" s="0" t="str">
        <f aca="false">IF(ISBLANK(A4001),"",SUMIF($A$3:$A4001,P$2,$B$3:$B4001))</f>
        <v/>
      </c>
      <c r="Q4001" s="0" t="str">
        <f aca="false">IF(ISBLANK(A4001),"",SUMIF($A$3:$A4001,Q$2,$B$3:$B4001))</f>
        <v/>
      </c>
      <c r="R4001" s="0" t="str">
        <f aca="false">IF(ISBLANK(A4001),"",SUMIF($A$3:$A4001,R$2,$B$3:$B4001))</f>
        <v/>
      </c>
      <c r="T4001" s="9" t="str">
        <f aca="false">IF(ISBLANK(A4001),"",IF($A4001=T$2,$C4001,T4000))</f>
        <v/>
      </c>
      <c r="U4001" s="9" t="str">
        <f aca="false">IF(ISBLANK(A4001),"",IF($A4001=U$2,$C4001,U4000))</f>
        <v/>
      </c>
      <c r="V4001" s="9" t="str">
        <f aca="false">IF(ISBLANK(A4001),"",IF($A4001=V$2,$C4001,V4000))</f>
        <v/>
      </c>
      <c r="W4001" s="9" t="str">
        <f aca="false">IF(ISBLANK(A4001),"",IF($A4001=W$2,$C4001,W4000))</f>
        <v/>
      </c>
    </row>
    <row r="4002" customFormat="false" ht="14.1" hidden="false" customHeight="false" outlineLevel="0" collapsed="false">
      <c r="H4002" s="8" t="n">
        <f aca="false">IF(ISBLANK(D4002),,LEFT(D4002,LEN(D4002)-6)*1)</f>
        <v>0</v>
      </c>
      <c r="I4002" s="9" t="str">
        <f aca="false">IF(ISBLANK(A4002),"",-B4002*C4002)</f>
        <v/>
      </c>
      <c r="J4002" s="9" t="str">
        <f aca="false">IF(ISBLANK(A4002),"",-SUM(I$3:I4002))</f>
        <v/>
      </c>
      <c r="K4002" s="9" t="str">
        <f aca="false">IF(ISBLANK(A4002),"",SUMPRODUCT(O4002:R4002,T4002:W4002)-J4002)</f>
        <v/>
      </c>
      <c r="L4002" s="5" t="str">
        <f aca="false">IF(ISBLANK(A4002),"",K4002/$M$1)</f>
        <v/>
      </c>
      <c r="M4002" s="5" t="str">
        <f aca="false">IF(ISBLANK(A4002),"",K4002/($M$1+SUM(K$3:K4001)))</f>
        <v/>
      </c>
      <c r="N4002" s="0" t="str">
        <f aca="false">IF(ISBLANK(A4002),"",IF(H4003=0,NETWORKDAYS($H$3,H4002,holiday!$B$2:$B$10),IF(DAY(H4002)&lt;DAY(H4003),NETWORKDAYS($H$3,H4002,holiday!$B$2:$B$10),0)))</f>
        <v/>
      </c>
      <c r="O4002" s="0" t="str">
        <f aca="false">IF(ISBLANK(A4002),"",SUMIF($A$3:$A4002,O$2,$B$3:$B4002))</f>
        <v/>
      </c>
      <c r="P4002" s="0" t="str">
        <f aca="false">IF(ISBLANK(A4002),"",SUMIF($A$3:$A4002,P$2,$B$3:$B4002))</f>
        <v/>
      </c>
      <c r="Q4002" s="0" t="str">
        <f aca="false">IF(ISBLANK(A4002),"",SUMIF($A$3:$A4002,Q$2,$B$3:$B4002))</f>
        <v/>
      </c>
      <c r="R4002" s="0" t="str">
        <f aca="false">IF(ISBLANK(A4002),"",SUMIF($A$3:$A4002,R$2,$B$3:$B4002))</f>
        <v/>
      </c>
      <c r="T4002" s="9" t="str">
        <f aca="false">IF(ISBLANK(A4002),"",IF($A4002=T$2,$C4002,T4001))</f>
        <v/>
      </c>
      <c r="U4002" s="9" t="str">
        <f aca="false">IF(ISBLANK(A4002),"",IF($A4002=U$2,$C4002,U4001))</f>
        <v/>
      </c>
      <c r="V4002" s="9" t="str">
        <f aca="false">IF(ISBLANK(A4002),"",IF($A4002=V$2,$C4002,V4001))</f>
        <v/>
      </c>
      <c r="W4002" s="9" t="str">
        <f aca="false">IF(ISBLANK(A4002),"",IF($A4002=W$2,$C4002,W4001))</f>
        <v/>
      </c>
    </row>
    <row r="4003" customFormat="false" ht="14.1" hidden="false" customHeight="false" outlineLevel="0" collapsed="false">
      <c r="H4003" s="8" t="n">
        <f aca="false">IF(ISBLANK(D4003),,LEFT(D4003,LEN(D4003)-6)*1)</f>
        <v>0</v>
      </c>
      <c r="I4003" s="9" t="str">
        <f aca="false">IF(ISBLANK(A4003),"",-B4003*C4003)</f>
        <v/>
      </c>
      <c r="J4003" s="9" t="str">
        <f aca="false">IF(ISBLANK(A4003),"",-SUM(I$3:I4003))</f>
        <v/>
      </c>
      <c r="K4003" s="9" t="str">
        <f aca="false">IF(ISBLANK(A4003),"",SUMPRODUCT(O4003:R4003,T4003:W4003)-J4003)</f>
        <v/>
      </c>
      <c r="L4003" s="5" t="str">
        <f aca="false">IF(ISBLANK(A4003),"",K4003/$M$1)</f>
        <v/>
      </c>
      <c r="M4003" s="5" t="str">
        <f aca="false">IF(ISBLANK(A4003),"",K4003/($M$1+SUM(K$3:K4002)))</f>
        <v/>
      </c>
      <c r="N4003" s="0" t="str">
        <f aca="false">IF(ISBLANK(A4003),"",IF(H4004=0,NETWORKDAYS($H$3,H4003,holiday!$B$2:$B$10),IF(DAY(H4003)&lt;DAY(H4004),NETWORKDAYS($H$3,H4003,holiday!$B$2:$B$10),0)))</f>
        <v/>
      </c>
      <c r="O4003" s="0" t="str">
        <f aca="false">IF(ISBLANK(A4003),"",SUMIF($A$3:$A4003,O$2,$B$3:$B4003))</f>
        <v/>
      </c>
      <c r="P4003" s="0" t="str">
        <f aca="false">IF(ISBLANK(A4003),"",SUMIF($A$3:$A4003,P$2,$B$3:$B4003))</f>
        <v/>
      </c>
      <c r="Q4003" s="0" t="str">
        <f aca="false">IF(ISBLANK(A4003),"",SUMIF($A$3:$A4003,Q$2,$B$3:$B4003))</f>
        <v/>
      </c>
      <c r="R4003" s="0" t="str">
        <f aca="false">IF(ISBLANK(A4003),"",SUMIF($A$3:$A4003,R$2,$B$3:$B4003))</f>
        <v/>
      </c>
      <c r="T4003" s="9" t="str">
        <f aca="false">IF(ISBLANK(A4003),"",IF($A4003=T$2,$C4003,T4002))</f>
        <v/>
      </c>
      <c r="U4003" s="9" t="str">
        <f aca="false">IF(ISBLANK(A4003),"",IF($A4003=U$2,$C4003,U4002))</f>
        <v/>
      </c>
      <c r="V4003" s="9" t="str">
        <f aca="false">IF(ISBLANK(A4003),"",IF($A4003=V$2,$C4003,V4002))</f>
        <v/>
      </c>
      <c r="W4003" s="9" t="str">
        <f aca="false">IF(ISBLANK(A4003),"",IF($A4003=W$2,$C4003,W4002))</f>
        <v/>
      </c>
    </row>
    <row r="4004" customFormat="false" ht="14.1" hidden="false" customHeight="false" outlineLevel="0" collapsed="false">
      <c r="H4004" s="8" t="n">
        <f aca="false">IF(ISBLANK(D4004),,LEFT(D4004,LEN(D4004)-6)*1)</f>
        <v>0</v>
      </c>
      <c r="I4004" s="9" t="str">
        <f aca="false">IF(ISBLANK(A4004),"",-B4004*C4004)</f>
        <v/>
      </c>
      <c r="J4004" s="9" t="str">
        <f aca="false">IF(ISBLANK(A4004),"",-SUM(I$3:I4004))</f>
        <v/>
      </c>
      <c r="K4004" s="9" t="str">
        <f aca="false">IF(ISBLANK(A4004),"",SUMPRODUCT(O4004:R4004,T4004:W4004)-J4004)</f>
        <v/>
      </c>
      <c r="L4004" s="5" t="str">
        <f aca="false">IF(ISBLANK(A4004),"",K4004/$M$1)</f>
        <v/>
      </c>
      <c r="M4004" s="5" t="str">
        <f aca="false">IF(ISBLANK(A4004),"",K4004/($M$1+SUM(K$3:K4003)))</f>
        <v/>
      </c>
      <c r="N4004" s="0" t="str">
        <f aca="false">IF(ISBLANK(A4004),"",IF(H4005=0,NETWORKDAYS($H$3,H4004,holiday!$B$2:$B$10),IF(DAY(H4004)&lt;DAY(H4005),NETWORKDAYS($H$3,H4004,holiday!$B$2:$B$10),0)))</f>
        <v/>
      </c>
      <c r="O4004" s="0" t="str">
        <f aca="false">IF(ISBLANK(A4004),"",SUMIF($A$3:$A4004,O$2,$B$3:$B4004))</f>
        <v/>
      </c>
      <c r="P4004" s="0" t="str">
        <f aca="false">IF(ISBLANK(A4004),"",SUMIF($A$3:$A4004,P$2,$B$3:$B4004))</f>
        <v/>
      </c>
      <c r="Q4004" s="0" t="str">
        <f aca="false">IF(ISBLANK(A4004),"",SUMIF($A$3:$A4004,Q$2,$B$3:$B4004))</f>
        <v/>
      </c>
      <c r="R4004" s="0" t="str">
        <f aca="false">IF(ISBLANK(A4004),"",SUMIF($A$3:$A4004,R$2,$B$3:$B4004))</f>
        <v/>
      </c>
      <c r="T4004" s="9" t="str">
        <f aca="false">IF(ISBLANK(A4004),"",IF($A4004=T$2,$C4004,T4003))</f>
        <v/>
      </c>
      <c r="U4004" s="9" t="str">
        <f aca="false">IF(ISBLANK(A4004),"",IF($A4004=U$2,$C4004,U4003))</f>
        <v/>
      </c>
      <c r="V4004" s="9" t="str">
        <f aca="false">IF(ISBLANK(A4004),"",IF($A4004=V$2,$C4004,V4003))</f>
        <v/>
      </c>
      <c r="W4004" s="9" t="str">
        <f aca="false">IF(ISBLANK(A4004),"",IF($A4004=W$2,$C4004,W4003))</f>
        <v/>
      </c>
    </row>
    <row r="4005" customFormat="false" ht="14.1" hidden="false" customHeight="false" outlineLevel="0" collapsed="false">
      <c r="H4005" s="8" t="n">
        <f aca="false">IF(ISBLANK(D4005),,LEFT(D4005,LEN(D4005)-6)*1)</f>
        <v>0</v>
      </c>
      <c r="I4005" s="9" t="str">
        <f aca="false">IF(ISBLANK(A4005),"",-B4005*C4005)</f>
        <v/>
      </c>
      <c r="J4005" s="9" t="str">
        <f aca="false">IF(ISBLANK(A4005),"",-SUM(I$3:I4005))</f>
        <v/>
      </c>
      <c r="K4005" s="9" t="str">
        <f aca="false">IF(ISBLANK(A4005),"",SUMPRODUCT(O4005:R4005,T4005:W4005)-J4005)</f>
        <v/>
      </c>
      <c r="L4005" s="5" t="str">
        <f aca="false">IF(ISBLANK(A4005),"",K4005/$M$1)</f>
        <v/>
      </c>
      <c r="M4005" s="5" t="str">
        <f aca="false">IF(ISBLANK(A4005),"",K4005/($M$1+SUM(K$3:K4004)))</f>
        <v/>
      </c>
      <c r="N4005" s="0" t="str">
        <f aca="false">IF(ISBLANK(A4005),"",IF(H4006=0,NETWORKDAYS($H$3,H4005,holiday!$B$2:$B$10),IF(DAY(H4005)&lt;DAY(H4006),NETWORKDAYS($H$3,H4005,holiday!$B$2:$B$10),0)))</f>
        <v/>
      </c>
      <c r="O4005" s="0" t="str">
        <f aca="false">IF(ISBLANK(A4005),"",SUMIF($A$3:$A4005,O$2,$B$3:$B4005))</f>
        <v/>
      </c>
      <c r="P4005" s="0" t="str">
        <f aca="false">IF(ISBLANK(A4005),"",SUMIF($A$3:$A4005,P$2,$B$3:$B4005))</f>
        <v/>
      </c>
      <c r="Q4005" s="0" t="str">
        <f aca="false">IF(ISBLANK(A4005),"",SUMIF($A$3:$A4005,Q$2,$B$3:$B4005))</f>
        <v/>
      </c>
      <c r="R4005" s="0" t="str">
        <f aca="false">IF(ISBLANK(A4005),"",SUMIF($A$3:$A4005,R$2,$B$3:$B4005))</f>
        <v/>
      </c>
      <c r="T4005" s="9" t="str">
        <f aca="false">IF(ISBLANK(A4005),"",IF($A4005=T$2,$C4005,T4004))</f>
        <v/>
      </c>
      <c r="U4005" s="9" t="str">
        <f aca="false">IF(ISBLANK(A4005),"",IF($A4005=U$2,$C4005,U4004))</f>
        <v/>
      </c>
      <c r="V4005" s="9" t="str">
        <f aca="false">IF(ISBLANK(A4005),"",IF($A4005=V$2,$C4005,V4004))</f>
        <v/>
      </c>
      <c r="W4005" s="9" t="str">
        <f aca="false">IF(ISBLANK(A4005),"",IF($A4005=W$2,$C4005,W4004))</f>
        <v/>
      </c>
    </row>
    <row r="4006" customFormat="false" ht="14.1" hidden="false" customHeight="false" outlineLevel="0" collapsed="false">
      <c r="H4006" s="8" t="n">
        <f aca="false">IF(ISBLANK(D4006),,LEFT(D4006,LEN(D4006)-6)*1)</f>
        <v>0</v>
      </c>
      <c r="I4006" s="9" t="str">
        <f aca="false">IF(ISBLANK(A4006),"",-B4006*C4006)</f>
        <v/>
      </c>
      <c r="J4006" s="9" t="str">
        <f aca="false">IF(ISBLANK(A4006),"",-SUM(I$3:I4006))</f>
        <v/>
      </c>
      <c r="K4006" s="9" t="str">
        <f aca="false">IF(ISBLANK(A4006),"",SUMPRODUCT(O4006:R4006,T4006:W4006)-J4006)</f>
        <v/>
      </c>
      <c r="L4006" s="5" t="str">
        <f aca="false">IF(ISBLANK(A4006),"",K4006/$M$1)</f>
        <v/>
      </c>
      <c r="M4006" s="5" t="str">
        <f aca="false">IF(ISBLANK(A4006),"",K4006/($M$1+SUM(K$3:K4005)))</f>
        <v/>
      </c>
      <c r="N4006" s="0" t="str">
        <f aca="false">IF(ISBLANK(A4006),"",IF(H4007=0,NETWORKDAYS($H$3,H4006,holiday!$B$2:$B$10),IF(DAY(H4006)&lt;DAY(H4007),NETWORKDAYS($H$3,H4006,holiday!$B$2:$B$10),0)))</f>
        <v/>
      </c>
      <c r="O4006" s="0" t="str">
        <f aca="false">IF(ISBLANK(A4006),"",SUMIF($A$3:$A4006,O$2,$B$3:$B4006))</f>
        <v/>
      </c>
      <c r="P4006" s="0" t="str">
        <f aca="false">IF(ISBLANK(A4006),"",SUMIF($A$3:$A4006,P$2,$B$3:$B4006))</f>
        <v/>
      </c>
      <c r="Q4006" s="0" t="str">
        <f aca="false">IF(ISBLANK(A4006),"",SUMIF($A$3:$A4006,Q$2,$B$3:$B4006))</f>
        <v/>
      </c>
      <c r="R4006" s="0" t="str">
        <f aca="false">IF(ISBLANK(A4006),"",SUMIF($A$3:$A4006,R$2,$B$3:$B4006))</f>
        <v/>
      </c>
      <c r="T4006" s="9" t="str">
        <f aca="false">IF(ISBLANK(A4006),"",IF($A4006=T$2,$C4006,T4005))</f>
        <v/>
      </c>
      <c r="U4006" s="9" t="str">
        <f aca="false">IF(ISBLANK(A4006),"",IF($A4006=U$2,$C4006,U4005))</f>
        <v/>
      </c>
      <c r="V4006" s="9" t="str">
        <f aca="false">IF(ISBLANK(A4006),"",IF($A4006=V$2,$C4006,V4005))</f>
        <v/>
      </c>
      <c r="W4006" s="9" t="str">
        <f aca="false">IF(ISBLANK(A4006),"",IF($A4006=W$2,$C4006,W4005))</f>
        <v/>
      </c>
    </row>
    <row r="4007" customFormat="false" ht="14.1" hidden="false" customHeight="false" outlineLevel="0" collapsed="false">
      <c r="H4007" s="8" t="n">
        <f aca="false">IF(ISBLANK(D4007),,LEFT(D4007,LEN(D4007)-6)*1)</f>
        <v>0</v>
      </c>
      <c r="I4007" s="9" t="str">
        <f aca="false">IF(ISBLANK(A4007),"",-B4007*C4007)</f>
        <v/>
      </c>
      <c r="J4007" s="9" t="str">
        <f aca="false">IF(ISBLANK(A4007),"",-SUM(I$3:I4007))</f>
        <v/>
      </c>
      <c r="K4007" s="9" t="str">
        <f aca="false">IF(ISBLANK(A4007),"",SUMPRODUCT(O4007:R4007,T4007:W4007)-J4007)</f>
        <v/>
      </c>
      <c r="L4007" s="5" t="str">
        <f aca="false">IF(ISBLANK(A4007),"",K4007/$M$1)</f>
        <v/>
      </c>
      <c r="M4007" s="5" t="str">
        <f aca="false">IF(ISBLANK(A4007),"",K4007/($M$1+SUM(K$3:K4006)))</f>
        <v/>
      </c>
      <c r="N4007" s="0" t="str">
        <f aca="false">IF(ISBLANK(A4007),"",IF(H4008=0,NETWORKDAYS($H$3,H4007,holiday!$B$2:$B$10),IF(DAY(H4007)&lt;DAY(H4008),NETWORKDAYS($H$3,H4007,holiday!$B$2:$B$10),0)))</f>
        <v/>
      </c>
      <c r="O4007" s="0" t="str">
        <f aca="false">IF(ISBLANK(A4007),"",SUMIF($A$3:$A4007,O$2,$B$3:$B4007))</f>
        <v/>
      </c>
      <c r="P4007" s="0" t="str">
        <f aca="false">IF(ISBLANK(A4007),"",SUMIF($A$3:$A4007,P$2,$B$3:$B4007))</f>
        <v/>
      </c>
      <c r="Q4007" s="0" t="str">
        <f aca="false">IF(ISBLANK(A4007),"",SUMIF($A$3:$A4007,Q$2,$B$3:$B4007))</f>
        <v/>
      </c>
      <c r="R4007" s="0" t="str">
        <f aca="false">IF(ISBLANK(A4007),"",SUMIF($A$3:$A4007,R$2,$B$3:$B4007))</f>
        <v/>
      </c>
      <c r="T4007" s="9" t="str">
        <f aca="false">IF(ISBLANK(A4007),"",IF($A4007=T$2,$C4007,T4006))</f>
        <v/>
      </c>
      <c r="U4007" s="9" t="str">
        <f aca="false">IF(ISBLANK(A4007),"",IF($A4007=U$2,$C4007,U4006))</f>
        <v/>
      </c>
      <c r="V4007" s="9" t="str">
        <f aca="false">IF(ISBLANK(A4007),"",IF($A4007=V$2,$C4007,V4006))</f>
        <v/>
      </c>
      <c r="W4007" s="9" t="str">
        <f aca="false">IF(ISBLANK(A4007),"",IF($A4007=W$2,$C4007,W4006))</f>
        <v/>
      </c>
    </row>
    <row r="4008" customFormat="false" ht="14.1" hidden="false" customHeight="false" outlineLevel="0" collapsed="false">
      <c r="H4008" s="8" t="n">
        <f aca="false">IF(ISBLANK(D4008),,LEFT(D4008,LEN(D4008)-6)*1)</f>
        <v>0</v>
      </c>
      <c r="I4008" s="9" t="str">
        <f aca="false">IF(ISBLANK(A4008),"",-B4008*C4008)</f>
        <v/>
      </c>
      <c r="J4008" s="9" t="str">
        <f aca="false">IF(ISBLANK(A4008),"",-SUM(I$3:I4008))</f>
        <v/>
      </c>
      <c r="K4008" s="9" t="str">
        <f aca="false">IF(ISBLANK(A4008),"",SUMPRODUCT(O4008:R4008,T4008:W4008)-J4008)</f>
        <v/>
      </c>
      <c r="L4008" s="5" t="str">
        <f aca="false">IF(ISBLANK(A4008),"",K4008/$M$1)</f>
        <v/>
      </c>
      <c r="M4008" s="5" t="str">
        <f aca="false">IF(ISBLANK(A4008),"",K4008/($M$1+SUM(K$3:K4007)))</f>
        <v/>
      </c>
      <c r="N4008" s="0" t="str">
        <f aca="false">IF(ISBLANK(A4008),"",IF(H4009=0,NETWORKDAYS($H$3,H4008,holiday!$B$2:$B$10),IF(DAY(H4008)&lt;DAY(H4009),NETWORKDAYS($H$3,H4008,holiday!$B$2:$B$10),0)))</f>
        <v/>
      </c>
      <c r="O4008" s="0" t="str">
        <f aca="false">IF(ISBLANK(A4008),"",SUMIF($A$3:$A4008,O$2,$B$3:$B4008))</f>
        <v/>
      </c>
      <c r="P4008" s="0" t="str">
        <f aca="false">IF(ISBLANK(A4008),"",SUMIF($A$3:$A4008,P$2,$B$3:$B4008))</f>
        <v/>
      </c>
      <c r="Q4008" s="0" t="str">
        <f aca="false">IF(ISBLANK(A4008),"",SUMIF($A$3:$A4008,Q$2,$B$3:$B4008))</f>
        <v/>
      </c>
      <c r="R4008" s="0" t="str">
        <f aca="false">IF(ISBLANK(A4008),"",SUMIF($A$3:$A4008,R$2,$B$3:$B4008))</f>
        <v/>
      </c>
      <c r="T4008" s="9" t="str">
        <f aca="false">IF(ISBLANK(A4008),"",IF($A4008=T$2,$C4008,T4007))</f>
        <v/>
      </c>
      <c r="U4008" s="9" t="str">
        <f aca="false">IF(ISBLANK(A4008),"",IF($A4008=U$2,$C4008,U4007))</f>
        <v/>
      </c>
      <c r="V4008" s="9" t="str">
        <f aca="false">IF(ISBLANK(A4008),"",IF($A4008=V$2,$C4008,V4007))</f>
        <v/>
      </c>
      <c r="W4008" s="9" t="str">
        <f aca="false">IF(ISBLANK(A4008),"",IF($A4008=W$2,$C4008,W4007))</f>
        <v/>
      </c>
    </row>
    <row r="4009" customFormat="false" ht="14.1" hidden="false" customHeight="false" outlineLevel="0" collapsed="false">
      <c r="H4009" s="8" t="n">
        <f aca="false">IF(ISBLANK(D4009),,LEFT(D4009,LEN(D4009)-6)*1)</f>
        <v>0</v>
      </c>
      <c r="I4009" s="9" t="str">
        <f aca="false">IF(ISBLANK(A4009),"",-B4009*C4009)</f>
        <v/>
      </c>
      <c r="J4009" s="9" t="str">
        <f aca="false">IF(ISBLANK(A4009),"",-SUM(I$3:I4009))</f>
        <v/>
      </c>
      <c r="K4009" s="9" t="str">
        <f aca="false">IF(ISBLANK(A4009),"",SUMPRODUCT(O4009:R4009,T4009:W4009)-J4009)</f>
        <v/>
      </c>
      <c r="L4009" s="5" t="str">
        <f aca="false">IF(ISBLANK(A4009),"",K4009/$M$1)</f>
        <v/>
      </c>
      <c r="M4009" s="5" t="str">
        <f aca="false">IF(ISBLANK(A4009),"",K4009/($M$1+SUM(K$3:K4008)))</f>
        <v/>
      </c>
      <c r="N4009" s="0" t="str">
        <f aca="false">IF(ISBLANK(A4009),"",IF(H4010=0,NETWORKDAYS($H$3,H4009,holiday!$B$2:$B$10),IF(DAY(H4009)&lt;DAY(H4010),NETWORKDAYS($H$3,H4009,holiday!$B$2:$B$10),0)))</f>
        <v/>
      </c>
      <c r="O4009" s="0" t="str">
        <f aca="false">IF(ISBLANK(A4009),"",SUMIF($A$3:$A4009,O$2,$B$3:$B4009))</f>
        <v/>
      </c>
      <c r="P4009" s="0" t="str">
        <f aca="false">IF(ISBLANK(A4009),"",SUMIF($A$3:$A4009,P$2,$B$3:$B4009))</f>
        <v/>
      </c>
      <c r="Q4009" s="0" t="str">
        <f aca="false">IF(ISBLANK(A4009),"",SUMIF($A$3:$A4009,Q$2,$B$3:$B4009))</f>
        <v/>
      </c>
      <c r="R4009" s="0" t="str">
        <f aca="false">IF(ISBLANK(A4009),"",SUMIF($A$3:$A4009,R$2,$B$3:$B4009))</f>
        <v/>
      </c>
      <c r="T4009" s="9" t="str">
        <f aca="false">IF(ISBLANK(A4009),"",IF($A4009=T$2,$C4009,T4008))</f>
        <v/>
      </c>
      <c r="U4009" s="9" t="str">
        <f aca="false">IF(ISBLANK(A4009),"",IF($A4009=U$2,$C4009,U4008))</f>
        <v/>
      </c>
      <c r="V4009" s="9" t="str">
        <f aca="false">IF(ISBLANK(A4009),"",IF($A4009=V$2,$C4009,V4008))</f>
        <v/>
      </c>
      <c r="W4009" s="9" t="str">
        <f aca="false">IF(ISBLANK(A4009),"",IF($A4009=W$2,$C4009,W4008))</f>
        <v/>
      </c>
    </row>
    <row r="4010" customFormat="false" ht="14.1" hidden="false" customHeight="false" outlineLevel="0" collapsed="false">
      <c r="H4010" s="8" t="n">
        <f aca="false">IF(ISBLANK(D4010),,LEFT(D4010,LEN(D4010)-6)*1)</f>
        <v>0</v>
      </c>
      <c r="I4010" s="9" t="str">
        <f aca="false">IF(ISBLANK(A4010),"",-B4010*C4010)</f>
        <v/>
      </c>
      <c r="J4010" s="9" t="str">
        <f aca="false">IF(ISBLANK(A4010),"",-SUM(I$3:I4010))</f>
        <v/>
      </c>
      <c r="K4010" s="9" t="str">
        <f aca="false">IF(ISBLANK(A4010),"",SUMPRODUCT(O4010:R4010,T4010:W4010)-J4010)</f>
        <v/>
      </c>
      <c r="L4010" s="5" t="str">
        <f aca="false">IF(ISBLANK(A4010),"",K4010/$M$1)</f>
        <v/>
      </c>
      <c r="M4010" s="5" t="str">
        <f aca="false">IF(ISBLANK(A4010),"",K4010/($M$1+SUM(K$3:K4009)))</f>
        <v/>
      </c>
      <c r="N4010" s="0" t="str">
        <f aca="false">IF(ISBLANK(A4010),"",IF(H4011=0,NETWORKDAYS($H$3,H4010,holiday!$B$2:$B$10),IF(DAY(H4010)&lt;DAY(H4011),NETWORKDAYS($H$3,H4010,holiday!$B$2:$B$10),0)))</f>
        <v/>
      </c>
      <c r="O4010" s="0" t="str">
        <f aca="false">IF(ISBLANK(A4010),"",SUMIF($A$3:$A4010,O$2,$B$3:$B4010))</f>
        <v/>
      </c>
      <c r="P4010" s="0" t="str">
        <f aca="false">IF(ISBLANK(A4010),"",SUMIF($A$3:$A4010,P$2,$B$3:$B4010))</f>
        <v/>
      </c>
      <c r="Q4010" s="0" t="str">
        <f aca="false">IF(ISBLANK(A4010),"",SUMIF($A$3:$A4010,Q$2,$B$3:$B4010))</f>
        <v/>
      </c>
      <c r="R4010" s="0" t="str">
        <f aca="false">IF(ISBLANK(A4010),"",SUMIF($A$3:$A4010,R$2,$B$3:$B4010))</f>
        <v/>
      </c>
      <c r="T4010" s="9" t="str">
        <f aca="false">IF(ISBLANK(A4010),"",IF($A4010=T$2,$C4010,T4009))</f>
        <v/>
      </c>
      <c r="U4010" s="9" t="str">
        <f aca="false">IF(ISBLANK(A4010),"",IF($A4010=U$2,$C4010,U4009))</f>
        <v/>
      </c>
      <c r="V4010" s="9" t="str">
        <f aca="false">IF(ISBLANK(A4010),"",IF($A4010=V$2,$C4010,V4009))</f>
        <v/>
      </c>
      <c r="W4010" s="9" t="str">
        <f aca="false">IF(ISBLANK(A4010),"",IF($A4010=W$2,$C4010,W4009))</f>
        <v/>
      </c>
    </row>
    <row r="4011" customFormat="false" ht="14.1" hidden="false" customHeight="false" outlineLevel="0" collapsed="false">
      <c r="H4011" s="8" t="n">
        <f aca="false">IF(ISBLANK(D4011),,LEFT(D4011,LEN(D4011)-6)*1)</f>
        <v>0</v>
      </c>
      <c r="I4011" s="9" t="str">
        <f aca="false">IF(ISBLANK(A4011),"",-B4011*C4011)</f>
        <v/>
      </c>
      <c r="J4011" s="9" t="str">
        <f aca="false">IF(ISBLANK(A4011),"",-SUM(I$3:I4011))</f>
        <v/>
      </c>
      <c r="K4011" s="9" t="str">
        <f aca="false">IF(ISBLANK(A4011),"",SUMPRODUCT(O4011:R4011,T4011:W4011)-J4011)</f>
        <v/>
      </c>
      <c r="L4011" s="5" t="str">
        <f aca="false">IF(ISBLANK(A4011),"",K4011/$M$1)</f>
        <v/>
      </c>
      <c r="M4011" s="5" t="str">
        <f aca="false">IF(ISBLANK(A4011),"",K4011/($M$1+SUM(K$3:K4010)))</f>
        <v/>
      </c>
      <c r="N4011" s="0" t="str">
        <f aca="false">IF(ISBLANK(A4011),"",IF(H4012=0,NETWORKDAYS($H$3,H4011,holiday!$B$2:$B$10),IF(DAY(H4011)&lt;DAY(H4012),NETWORKDAYS($H$3,H4011,holiday!$B$2:$B$10),0)))</f>
        <v/>
      </c>
      <c r="O4011" s="0" t="str">
        <f aca="false">IF(ISBLANK(A4011),"",SUMIF($A$3:$A4011,O$2,$B$3:$B4011))</f>
        <v/>
      </c>
      <c r="P4011" s="0" t="str">
        <f aca="false">IF(ISBLANK(A4011),"",SUMIF($A$3:$A4011,P$2,$B$3:$B4011))</f>
        <v/>
      </c>
      <c r="Q4011" s="0" t="str">
        <f aca="false">IF(ISBLANK(A4011),"",SUMIF($A$3:$A4011,Q$2,$B$3:$B4011))</f>
        <v/>
      </c>
      <c r="R4011" s="0" t="str">
        <f aca="false">IF(ISBLANK(A4011),"",SUMIF($A$3:$A4011,R$2,$B$3:$B4011))</f>
        <v/>
      </c>
      <c r="T4011" s="9" t="str">
        <f aca="false">IF(ISBLANK(A4011),"",IF($A4011=T$2,$C4011,T4010))</f>
        <v/>
      </c>
      <c r="U4011" s="9" t="str">
        <f aca="false">IF(ISBLANK(A4011),"",IF($A4011=U$2,$C4011,U4010))</f>
        <v/>
      </c>
      <c r="V4011" s="9" t="str">
        <f aca="false">IF(ISBLANK(A4011),"",IF($A4011=V$2,$C4011,V4010))</f>
        <v/>
      </c>
      <c r="W4011" s="9" t="str">
        <f aca="false">IF(ISBLANK(A4011),"",IF($A4011=W$2,$C4011,W4010))</f>
        <v/>
      </c>
    </row>
    <row r="4012" customFormat="false" ht="14.1" hidden="false" customHeight="false" outlineLevel="0" collapsed="false">
      <c r="H4012" s="8" t="n">
        <f aca="false">IF(ISBLANK(D4012),,LEFT(D4012,LEN(D4012)-6)*1)</f>
        <v>0</v>
      </c>
      <c r="I4012" s="9" t="str">
        <f aca="false">IF(ISBLANK(A4012),"",-B4012*C4012)</f>
        <v/>
      </c>
      <c r="J4012" s="9" t="str">
        <f aca="false">IF(ISBLANK(A4012),"",-SUM(I$3:I4012))</f>
        <v/>
      </c>
      <c r="K4012" s="9" t="str">
        <f aca="false">IF(ISBLANK(A4012),"",SUMPRODUCT(O4012:R4012,T4012:W4012)-J4012)</f>
        <v/>
      </c>
      <c r="L4012" s="5" t="str">
        <f aca="false">IF(ISBLANK(A4012),"",K4012/$M$1)</f>
        <v/>
      </c>
      <c r="M4012" s="5" t="str">
        <f aca="false">IF(ISBLANK(A4012),"",K4012/($M$1+SUM(K$3:K4011)))</f>
        <v/>
      </c>
      <c r="N4012" s="0" t="str">
        <f aca="false">IF(ISBLANK(A4012),"",IF(H4013=0,NETWORKDAYS($H$3,H4012,holiday!$B$2:$B$10),IF(DAY(H4012)&lt;DAY(H4013),NETWORKDAYS($H$3,H4012,holiday!$B$2:$B$10),0)))</f>
        <v/>
      </c>
      <c r="O4012" s="0" t="str">
        <f aca="false">IF(ISBLANK(A4012),"",SUMIF($A$3:$A4012,O$2,$B$3:$B4012))</f>
        <v/>
      </c>
      <c r="P4012" s="0" t="str">
        <f aca="false">IF(ISBLANK(A4012),"",SUMIF($A$3:$A4012,P$2,$B$3:$B4012))</f>
        <v/>
      </c>
      <c r="Q4012" s="0" t="str">
        <f aca="false">IF(ISBLANK(A4012),"",SUMIF($A$3:$A4012,Q$2,$B$3:$B4012))</f>
        <v/>
      </c>
      <c r="R4012" s="0" t="str">
        <f aca="false">IF(ISBLANK(A4012),"",SUMIF($A$3:$A4012,R$2,$B$3:$B4012))</f>
        <v/>
      </c>
      <c r="T4012" s="9" t="str">
        <f aca="false">IF(ISBLANK(A4012),"",IF($A4012=T$2,$C4012,T4011))</f>
        <v/>
      </c>
      <c r="U4012" s="9" t="str">
        <f aca="false">IF(ISBLANK(A4012),"",IF($A4012=U$2,$C4012,U4011))</f>
        <v/>
      </c>
      <c r="V4012" s="9" t="str">
        <f aca="false">IF(ISBLANK(A4012),"",IF($A4012=V$2,$C4012,V4011))</f>
        <v/>
      </c>
      <c r="W4012" s="9" t="str">
        <f aca="false">IF(ISBLANK(A4012),"",IF($A4012=W$2,$C4012,W4011))</f>
        <v/>
      </c>
    </row>
    <row r="4013" customFormat="false" ht="14.1" hidden="false" customHeight="false" outlineLevel="0" collapsed="false">
      <c r="H4013" s="8" t="n">
        <f aca="false">IF(ISBLANK(D4013),,LEFT(D4013,LEN(D4013)-6)*1)</f>
        <v>0</v>
      </c>
      <c r="I4013" s="9" t="str">
        <f aca="false">IF(ISBLANK(A4013),"",-B4013*C4013)</f>
        <v/>
      </c>
      <c r="J4013" s="9" t="str">
        <f aca="false">IF(ISBLANK(A4013),"",-SUM(I$3:I4013))</f>
        <v/>
      </c>
      <c r="K4013" s="9" t="str">
        <f aca="false">IF(ISBLANK(A4013),"",SUMPRODUCT(O4013:R4013,T4013:W4013)-J4013)</f>
        <v/>
      </c>
      <c r="L4013" s="5" t="str">
        <f aca="false">IF(ISBLANK(A4013),"",K4013/$M$1)</f>
        <v/>
      </c>
      <c r="M4013" s="5" t="str">
        <f aca="false">IF(ISBLANK(A4013),"",K4013/($M$1+SUM(K$3:K4012)))</f>
        <v/>
      </c>
      <c r="N4013" s="0" t="str">
        <f aca="false">IF(ISBLANK(A4013),"",IF(H4014=0,NETWORKDAYS($H$3,H4013,holiday!$B$2:$B$10),IF(DAY(H4013)&lt;DAY(H4014),NETWORKDAYS($H$3,H4013,holiday!$B$2:$B$10),0)))</f>
        <v/>
      </c>
      <c r="O4013" s="0" t="str">
        <f aca="false">IF(ISBLANK(A4013),"",SUMIF($A$3:$A4013,O$2,$B$3:$B4013))</f>
        <v/>
      </c>
      <c r="P4013" s="0" t="str">
        <f aca="false">IF(ISBLANK(A4013),"",SUMIF($A$3:$A4013,P$2,$B$3:$B4013))</f>
        <v/>
      </c>
      <c r="Q4013" s="0" t="str">
        <f aca="false">IF(ISBLANK(A4013),"",SUMIF($A$3:$A4013,Q$2,$B$3:$B4013))</f>
        <v/>
      </c>
      <c r="R4013" s="0" t="str">
        <f aca="false">IF(ISBLANK(A4013),"",SUMIF($A$3:$A4013,R$2,$B$3:$B4013))</f>
        <v/>
      </c>
      <c r="T4013" s="9" t="str">
        <f aca="false">IF(ISBLANK(A4013),"",IF($A4013=T$2,$C4013,T4012))</f>
        <v/>
      </c>
      <c r="U4013" s="9" t="str">
        <f aca="false">IF(ISBLANK(A4013),"",IF($A4013=U$2,$C4013,U4012))</f>
        <v/>
      </c>
      <c r="V4013" s="9" t="str">
        <f aca="false">IF(ISBLANK(A4013),"",IF($A4013=V$2,$C4013,V4012))</f>
        <v/>
      </c>
      <c r="W4013" s="9" t="str">
        <f aca="false">IF(ISBLANK(A4013),"",IF($A4013=W$2,$C4013,W4012))</f>
        <v/>
      </c>
    </row>
    <row r="4014" customFormat="false" ht="14.1" hidden="false" customHeight="false" outlineLevel="0" collapsed="false">
      <c r="H4014" s="8" t="n">
        <f aca="false">IF(ISBLANK(D4014),,LEFT(D4014,LEN(D4014)-6)*1)</f>
        <v>0</v>
      </c>
      <c r="I4014" s="9" t="str">
        <f aca="false">IF(ISBLANK(A4014),"",-B4014*C4014)</f>
        <v/>
      </c>
      <c r="J4014" s="9" t="str">
        <f aca="false">IF(ISBLANK(A4014),"",-SUM(I$3:I4014))</f>
        <v/>
      </c>
      <c r="K4014" s="9" t="str">
        <f aca="false">IF(ISBLANK(A4014),"",SUMPRODUCT(O4014:R4014,T4014:W4014)-J4014)</f>
        <v/>
      </c>
      <c r="L4014" s="5" t="str">
        <f aca="false">IF(ISBLANK(A4014),"",K4014/$M$1)</f>
        <v/>
      </c>
      <c r="M4014" s="5" t="str">
        <f aca="false">IF(ISBLANK(A4014),"",K4014/($M$1+SUM(K$3:K4013)))</f>
        <v/>
      </c>
      <c r="N4014" s="0" t="str">
        <f aca="false">IF(ISBLANK(A4014),"",IF(H4015=0,NETWORKDAYS($H$3,H4014,holiday!$B$2:$B$10),IF(DAY(H4014)&lt;DAY(H4015),NETWORKDAYS($H$3,H4014,holiday!$B$2:$B$10),0)))</f>
        <v/>
      </c>
      <c r="O4014" s="0" t="str">
        <f aca="false">IF(ISBLANK(A4014),"",SUMIF($A$3:$A4014,O$2,$B$3:$B4014))</f>
        <v/>
      </c>
      <c r="P4014" s="0" t="str">
        <f aca="false">IF(ISBLANK(A4014),"",SUMIF($A$3:$A4014,P$2,$B$3:$B4014))</f>
        <v/>
      </c>
      <c r="Q4014" s="0" t="str">
        <f aca="false">IF(ISBLANK(A4014),"",SUMIF($A$3:$A4014,Q$2,$B$3:$B4014))</f>
        <v/>
      </c>
      <c r="R4014" s="0" t="str">
        <f aca="false">IF(ISBLANK(A4014),"",SUMIF($A$3:$A4014,R$2,$B$3:$B4014))</f>
        <v/>
      </c>
      <c r="T4014" s="9" t="str">
        <f aca="false">IF(ISBLANK(A4014),"",IF($A4014=T$2,$C4014,T4013))</f>
        <v/>
      </c>
      <c r="U4014" s="9" t="str">
        <f aca="false">IF(ISBLANK(A4014),"",IF($A4014=U$2,$C4014,U4013))</f>
        <v/>
      </c>
      <c r="V4014" s="9" t="str">
        <f aca="false">IF(ISBLANK(A4014),"",IF($A4014=V$2,$C4014,V4013))</f>
        <v/>
      </c>
      <c r="W4014" s="9" t="str">
        <f aca="false">IF(ISBLANK(A4014),"",IF($A4014=W$2,$C4014,W4013))</f>
        <v/>
      </c>
    </row>
    <row r="4015" customFormat="false" ht="14.1" hidden="false" customHeight="false" outlineLevel="0" collapsed="false">
      <c r="H4015" s="8" t="n">
        <f aca="false">IF(ISBLANK(D4015),,LEFT(D4015,LEN(D4015)-6)*1)</f>
        <v>0</v>
      </c>
      <c r="I4015" s="9" t="str">
        <f aca="false">IF(ISBLANK(A4015),"",-B4015*C4015)</f>
        <v/>
      </c>
      <c r="J4015" s="9" t="str">
        <f aca="false">IF(ISBLANK(A4015),"",-SUM(I$3:I4015))</f>
        <v/>
      </c>
      <c r="K4015" s="9" t="str">
        <f aca="false">IF(ISBLANK(A4015),"",SUMPRODUCT(O4015:R4015,T4015:W4015)-J4015)</f>
        <v/>
      </c>
      <c r="L4015" s="5" t="str">
        <f aca="false">IF(ISBLANK(A4015),"",K4015/$M$1)</f>
        <v/>
      </c>
      <c r="M4015" s="5" t="str">
        <f aca="false">IF(ISBLANK(A4015),"",K4015/($M$1+SUM(K$3:K4014)))</f>
        <v/>
      </c>
      <c r="N4015" s="0" t="str">
        <f aca="false">IF(ISBLANK(A4015),"",IF(H4016=0,NETWORKDAYS($H$3,H4015,holiday!$B$2:$B$10),IF(DAY(H4015)&lt;DAY(H4016),NETWORKDAYS($H$3,H4015,holiday!$B$2:$B$10),0)))</f>
        <v/>
      </c>
      <c r="O4015" s="0" t="str">
        <f aca="false">IF(ISBLANK(A4015),"",SUMIF($A$3:$A4015,O$2,$B$3:$B4015))</f>
        <v/>
      </c>
      <c r="P4015" s="0" t="str">
        <f aca="false">IF(ISBLANK(A4015),"",SUMIF($A$3:$A4015,P$2,$B$3:$B4015))</f>
        <v/>
      </c>
      <c r="Q4015" s="0" t="str">
        <f aca="false">IF(ISBLANK(A4015),"",SUMIF($A$3:$A4015,Q$2,$B$3:$B4015))</f>
        <v/>
      </c>
      <c r="R4015" s="0" t="str">
        <f aca="false">IF(ISBLANK(A4015),"",SUMIF($A$3:$A4015,R$2,$B$3:$B4015))</f>
        <v/>
      </c>
      <c r="T4015" s="9" t="str">
        <f aca="false">IF(ISBLANK(A4015),"",IF($A4015=T$2,$C4015,T4014))</f>
        <v/>
      </c>
      <c r="U4015" s="9" t="str">
        <f aca="false">IF(ISBLANK(A4015),"",IF($A4015=U$2,$C4015,U4014))</f>
        <v/>
      </c>
      <c r="V4015" s="9" t="str">
        <f aca="false">IF(ISBLANK(A4015),"",IF($A4015=V$2,$C4015,V4014))</f>
        <v/>
      </c>
      <c r="W4015" s="9" t="str">
        <f aca="false">IF(ISBLANK(A4015),"",IF($A4015=W$2,$C4015,W4014))</f>
        <v/>
      </c>
    </row>
    <row r="4016" customFormat="false" ht="14.1" hidden="false" customHeight="false" outlineLevel="0" collapsed="false">
      <c r="H4016" s="8" t="n">
        <f aca="false">IF(ISBLANK(D4016),,LEFT(D4016,LEN(D4016)-6)*1)</f>
        <v>0</v>
      </c>
      <c r="I4016" s="9" t="str">
        <f aca="false">IF(ISBLANK(A4016),"",-B4016*C4016)</f>
        <v/>
      </c>
      <c r="J4016" s="9" t="str">
        <f aca="false">IF(ISBLANK(A4016),"",-SUM(I$3:I4016))</f>
        <v/>
      </c>
      <c r="K4016" s="9" t="str">
        <f aca="false">IF(ISBLANK(A4016),"",SUMPRODUCT(O4016:R4016,T4016:W4016)-J4016)</f>
        <v/>
      </c>
      <c r="L4016" s="5" t="str">
        <f aca="false">IF(ISBLANK(A4016),"",K4016/$M$1)</f>
        <v/>
      </c>
      <c r="M4016" s="5" t="str">
        <f aca="false">IF(ISBLANK(A4016),"",K4016/($M$1+SUM(K$3:K4015)))</f>
        <v/>
      </c>
      <c r="N4016" s="0" t="str">
        <f aca="false">IF(ISBLANK(A4016),"",IF(H4017=0,NETWORKDAYS($H$3,H4016,holiday!$B$2:$B$10),IF(DAY(H4016)&lt;DAY(H4017),NETWORKDAYS($H$3,H4016,holiday!$B$2:$B$10),0)))</f>
        <v/>
      </c>
      <c r="O4016" s="0" t="str">
        <f aca="false">IF(ISBLANK(A4016),"",SUMIF($A$3:$A4016,O$2,$B$3:$B4016))</f>
        <v/>
      </c>
      <c r="P4016" s="0" t="str">
        <f aca="false">IF(ISBLANK(A4016),"",SUMIF($A$3:$A4016,P$2,$B$3:$B4016))</f>
        <v/>
      </c>
      <c r="Q4016" s="0" t="str">
        <f aca="false">IF(ISBLANK(A4016),"",SUMIF($A$3:$A4016,Q$2,$B$3:$B4016))</f>
        <v/>
      </c>
      <c r="R4016" s="0" t="str">
        <f aca="false">IF(ISBLANK(A4016),"",SUMIF($A$3:$A4016,R$2,$B$3:$B4016))</f>
        <v/>
      </c>
      <c r="T4016" s="9" t="str">
        <f aca="false">IF(ISBLANK(A4016),"",IF($A4016=T$2,$C4016,T4015))</f>
        <v/>
      </c>
      <c r="U4016" s="9" t="str">
        <f aca="false">IF(ISBLANK(A4016),"",IF($A4016=U$2,$C4016,U4015))</f>
        <v/>
      </c>
      <c r="V4016" s="9" t="str">
        <f aca="false">IF(ISBLANK(A4016),"",IF($A4016=V$2,$C4016,V4015))</f>
        <v/>
      </c>
      <c r="W4016" s="9" t="str">
        <f aca="false">IF(ISBLANK(A4016),"",IF($A4016=W$2,$C4016,W4015))</f>
        <v/>
      </c>
    </row>
    <row r="4017" customFormat="false" ht="14.1" hidden="false" customHeight="false" outlineLevel="0" collapsed="false">
      <c r="H4017" s="8" t="n">
        <f aca="false">IF(ISBLANK(D4017),,LEFT(D4017,LEN(D4017)-6)*1)</f>
        <v>0</v>
      </c>
      <c r="I4017" s="9" t="str">
        <f aca="false">IF(ISBLANK(A4017),"",-B4017*C4017)</f>
        <v/>
      </c>
      <c r="J4017" s="9" t="str">
        <f aca="false">IF(ISBLANK(A4017),"",-SUM(I$3:I4017))</f>
        <v/>
      </c>
      <c r="K4017" s="9" t="str">
        <f aca="false">IF(ISBLANK(A4017),"",SUMPRODUCT(O4017:R4017,T4017:W4017)-J4017)</f>
        <v/>
      </c>
      <c r="L4017" s="5" t="str">
        <f aca="false">IF(ISBLANK(A4017),"",K4017/$M$1)</f>
        <v/>
      </c>
      <c r="M4017" s="5" t="str">
        <f aca="false">IF(ISBLANK(A4017),"",K4017/($M$1+SUM(K$3:K4016)))</f>
        <v/>
      </c>
      <c r="N4017" s="0" t="str">
        <f aca="false">IF(ISBLANK(A4017),"",IF(H4018=0,NETWORKDAYS($H$3,H4017,holiday!$B$2:$B$10),IF(DAY(H4017)&lt;DAY(H4018),NETWORKDAYS($H$3,H4017,holiday!$B$2:$B$10),0)))</f>
        <v/>
      </c>
      <c r="O4017" s="0" t="str">
        <f aca="false">IF(ISBLANK(A4017),"",SUMIF($A$3:$A4017,O$2,$B$3:$B4017))</f>
        <v/>
      </c>
      <c r="P4017" s="0" t="str">
        <f aca="false">IF(ISBLANK(A4017),"",SUMIF($A$3:$A4017,P$2,$B$3:$B4017))</f>
        <v/>
      </c>
      <c r="Q4017" s="0" t="str">
        <f aca="false">IF(ISBLANK(A4017),"",SUMIF($A$3:$A4017,Q$2,$B$3:$B4017))</f>
        <v/>
      </c>
      <c r="R4017" s="0" t="str">
        <f aca="false">IF(ISBLANK(A4017),"",SUMIF($A$3:$A4017,R$2,$B$3:$B4017))</f>
        <v/>
      </c>
      <c r="T4017" s="9" t="str">
        <f aca="false">IF(ISBLANK(A4017),"",IF($A4017=T$2,$C4017,T4016))</f>
        <v/>
      </c>
      <c r="U4017" s="9" t="str">
        <f aca="false">IF(ISBLANK(A4017),"",IF($A4017=U$2,$C4017,U4016))</f>
        <v/>
      </c>
      <c r="V4017" s="9" t="str">
        <f aca="false">IF(ISBLANK(A4017),"",IF($A4017=V$2,$C4017,V4016))</f>
        <v/>
      </c>
      <c r="W4017" s="9" t="str">
        <f aca="false">IF(ISBLANK(A4017),"",IF($A4017=W$2,$C4017,W4016))</f>
        <v/>
      </c>
    </row>
    <row r="4018" customFormat="false" ht="14.1" hidden="false" customHeight="false" outlineLevel="0" collapsed="false">
      <c r="H4018" s="8" t="n">
        <f aca="false">IF(ISBLANK(D4018),,LEFT(D4018,LEN(D4018)-6)*1)</f>
        <v>0</v>
      </c>
      <c r="I4018" s="9" t="str">
        <f aca="false">IF(ISBLANK(A4018),"",-B4018*C4018)</f>
        <v/>
      </c>
      <c r="J4018" s="9" t="str">
        <f aca="false">IF(ISBLANK(A4018),"",-SUM(I$3:I4018))</f>
        <v/>
      </c>
      <c r="K4018" s="9" t="str">
        <f aca="false">IF(ISBLANK(A4018),"",SUMPRODUCT(O4018:R4018,T4018:W4018)-J4018)</f>
        <v/>
      </c>
      <c r="L4018" s="5" t="str">
        <f aca="false">IF(ISBLANK(A4018),"",K4018/$M$1)</f>
        <v/>
      </c>
      <c r="M4018" s="5" t="str">
        <f aca="false">IF(ISBLANK(A4018),"",K4018/($M$1+SUM(K$3:K4017)))</f>
        <v/>
      </c>
      <c r="N4018" s="0" t="str">
        <f aca="false">IF(ISBLANK(A4018),"",IF(H4019=0,NETWORKDAYS($H$3,H4018,holiday!$B$2:$B$10),IF(DAY(H4018)&lt;DAY(H4019),NETWORKDAYS($H$3,H4018,holiday!$B$2:$B$10),0)))</f>
        <v/>
      </c>
      <c r="O4018" s="0" t="str">
        <f aca="false">IF(ISBLANK(A4018),"",SUMIF($A$3:$A4018,O$2,$B$3:$B4018))</f>
        <v/>
      </c>
      <c r="P4018" s="0" t="str">
        <f aca="false">IF(ISBLANK(A4018),"",SUMIF($A$3:$A4018,P$2,$B$3:$B4018))</f>
        <v/>
      </c>
      <c r="Q4018" s="0" t="str">
        <f aca="false">IF(ISBLANK(A4018),"",SUMIF($A$3:$A4018,Q$2,$B$3:$B4018))</f>
        <v/>
      </c>
      <c r="R4018" s="0" t="str">
        <f aca="false">IF(ISBLANK(A4018),"",SUMIF($A$3:$A4018,R$2,$B$3:$B4018))</f>
        <v/>
      </c>
      <c r="T4018" s="9" t="str">
        <f aca="false">IF(ISBLANK(A4018),"",IF($A4018=T$2,$C4018,T4017))</f>
        <v/>
      </c>
      <c r="U4018" s="9" t="str">
        <f aca="false">IF(ISBLANK(A4018),"",IF($A4018=U$2,$C4018,U4017))</f>
        <v/>
      </c>
      <c r="V4018" s="9" t="str">
        <f aca="false">IF(ISBLANK(A4018),"",IF($A4018=V$2,$C4018,V4017))</f>
        <v/>
      </c>
      <c r="W4018" s="9" t="str">
        <f aca="false">IF(ISBLANK(A4018),"",IF($A4018=W$2,$C4018,W4017))</f>
        <v/>
      </c>
    </row>
    <row r="4019" customFormat="false" ht="14.1" hidden="false" customHeight="false" outlineLevel="0" collapsed="false">
      <c r="H4019" s="8" t="n">
        <f aca="false">IF(ISBLANK(D4019),,LEFT(D4019,LEN(D4019)-6)*1)</f>
        <v>0</v>
      </c>
      <c r="I4019" s="9" t="str">
        <f aca="false">IF(ISBLANK(A4019),"",-B4019*C4019)</f>
        <v/>
      </c>
      <c r="J4019" s="9" t="str">
        <f aca="false">IF(ISBLANK(A4019),"",-SUM(I$3:I4019))</f>
        <v/>
      </c>
      <c r="K4019" s="9" t="str">
        <f aca="false">IF(ISBLANK(A4019),"",SUMPRODUCT(O4019:R4019,T4019:W4019)-J4019)</f>
        <v/>
      </c>
      <c r="L4019" s="5" t="str">
        <f aca="false">IF(ISBLANK(A4019),"",K4019/$M$1)</f>
        <v/>
      </c>
      <c r="M4019" s="5" t="str">
        <f aca="false">IF(ISBLANK(A4019),"",K4019/($M$1+SUM(K$3:K4018)))</f>
        <v/>
      </c>
      <c r="N4019" s="0" t="str">
        <f aca="false">IF(ISBLANK(A4019),"",IF(H4020=0,NETWORKDAYS($H$3,H4019,holiday!$B$2:$B$10),IF(DAY(H4019)&lt;DAY(H4020),NETWORKDAYS($H$3,H4019,holiday!$B$2:$B$10),0)))</f>
        <v/>
      </c>
      <c r="O4019" s="0" t="str">
        <f aca="false">IF(ISBLANK(A4019),"",SUMIF($A$3:$A4019,O$2,$B$3:$B4019))</f>
        <v/>
      </c>
      <c r="P4019" s="0" t="str">
        <f aca="false">IF(ISBLANK(A4019),"",SUMIF($A$3:$A4019,P$2,$B$3:$B4019))</f>
        <v/>
      </c>
      <c r="Q4019" s="0" t="str">
        <f aca="false">IF(ISBLANK(A4019),"",SUMIF($A$3:$A4019,Q$2,$B$3:$B4019))</f>
        <v/>
      </c>
      <c r="R4019" s="0" t="str">
        <f aca="false">IF(ISBLANK(A4019),"",SUMIF($A$3:$A4019,R$2,$B$3:$B4019))</f>
        <v/>
      </c>
      <c r="T4019" s="9" t="str">
        <f aca="false">IF(ISBLANK(A4019),"",IF($A4019=T$2,$C4019,T4018))</f>
        <v/>
      </c>
      <c r="U4019" s="9" t="str">
        <f aca="false">IF(ISBLANK(A4019),"",IF($A4019=U$2,$C4019,U4018))</f>
        <v/>
      </c>
      <c r="V4019" s="9" t="str">
        <f aca="false">IF(ISBLANK(A4019),"",IF($A4019=V$2,$C4019,V4018))</f>
        <v/>
      </c>
      <c r="W4019" s="9" t="str">
        <f aca="false">IF(ISBLANK(A4019),"",IF($A4019=W$2,$C4019,W4018))</f>
        <v/>
      </c>
    </row>
    <row r="4020" customFormat="false" ht="14.1" hidden="false" customHeight="false" outlineLevel="0" collapsed="false">
      <c r="H4020" s="8" t="n">
        <f aca="false">IF(ISBLANK(D4020),,LEFT(D4020,LEN(D4020)-6)*1)</f>
        <v>0</v>
      </c>
      <c r="I4020" s="9" t="str">
        <f aca="false">IF(ISBLANK(A4020),"",-B4020*C4020)</f>
        <v/>
      </c>
      <c r="J4020" s="9" t="str">
        <f aca="false">IF(ISBLANK(A4020),"",-SUM(I$3:I4020))</f>
        <v/>
      </c>
      <c r="K4020" s="9" t="str">
        <f aca="false">IF(ISBLANK(A4020),"",SUMPRODUCT(O4020:R4020,T4020:W4020)-J4020)</f>
        <v/>
      </c>
      <c r="L4020" s="5" t="str">
        <f aca="false">IF(ISBLANK(A4020),"",K4020/$M$1)</f>
        <v/>
      </c>
      <c r="M4020" s="5" t="str">
        <f aca="false">IF(ISBLANK(A4020),"",K4020/($M$1+SUM(K$3:K4019)))</f>
        <v/>
      </c>
      <c r="N4020" s="0" t="str">
        <f aca="false">IF(ISBLANK(A4020),"",IF(H4021=0,NETWORKDAYS($H$3,H4020,holiday!$B$2:$B$10),IF(DAY(H4020)&lt;DAY(H4021),NETWORKDAYS($H$3,H4020,holiday!$B$2:$B$10),0)))</f>
        <v/>
      </c>
      <c r="O4020" s="0" t="str">
        <f aca="false">IF(ISBLANK(A4020),"",SUMIF($A$3:$A4020,O$2,$B$3:$B4020))</f>
        <v/>
      </c>
      <c r="P4020" s="0" t="str">
        <f aca="false">IF(ISBLANK(A4020),"",SUMIF($A$3:$A4020,P$2,$B$3:$B4020))</f>
        <v/>
      </c>
      <c r="Q4020" s="0" t="str">
        <f aca="false">IF(ISBLANK(A4020),"",SUMIF($A$3:$A4020,Q$2,$B$3:$B4020))</f>
        <v/>
      </c>
      <c r="R4020" s="0" t="str">
        <f aca="false">IF(ISBLANK(A4020),"",SUMIF($A$3:$A4020,R$2,$B$3:$B4020))</f>
        <v/>
      </c>
      <c r="T4020" s="9" t="str">
        <f aca="false">IF(ISBLANK(A4020),"",IF($A4020=T$2,$C4020,T4019))</f>
        <v/>
      </c>
      <c r="U4020" s="9" t="str">
        <f aca="false">IF(ISBLANK(A4020),"",IF($A4020=U$2,$C4020,U4019))</f>
        <v/>
      </c>
      <c r="V4020" s="9" t="str">
        <f aca="false">IF(ISBLANK(A4020),"",IF($A4020=V$2,$C4020,V4019))</f>
        <v/>
      </c>
      <c r="W4020" s="9" t="str">
        <f aca="false">IF(ISBLANK(A4020),"",IF($A4020=W$2,$C4020,W4019))</f>
        <v/>
      </c>
    </row>
    <row r="4021" customFormat="false" ht="14.1" hidden="false" customHeight="false" outlineLevel="0" collapsed="false">
      <c r="H4021" s="8" t="n">
        <f aca="false">IF(ISBLANK(D4021),,LEFT(D4021,LEN(D4021)-6)*1)</f>
        <v>0</v>
      </c>
      <c r="I4021" s="9" t="str">
        <f aca="false">IF(ISBLANK(A4021),"",-B4021*C4021)</f>
        <v/>
      </c>
      <c r="J4021" s="9" t="str">
        <f aca="false">IF(ISBLANK(A4021),"",-SUM(I$3:I4021))</f>
        <v/>
      </c>
      <c r="K4021" s="9" t="str">
        <f aca="false">IF(ISBLANK(A4021),"",SUMPRODUCT(O4021:R4021,T4021:W4021)-J4021)</f>
        <v/>
      </c>
      <c r="L4021" s="5" t="str">
        <f aca="false">IF(ISBLANK(A4021),"",K4021/$M$1)</f>
        <v/>
      </c>
      <c r="M4021" s="5" t="str">
        <f aca="false">IF(ISBLANK(A4021),"",K4021/($M$1+SUM(K$3:K4020)))</f>
        <v/>
      </c>
      <c r="N4021" s="0" t="str">
        <f aca="false">IF(ISBLANK(A4021),"",IF(H4022=0,NETWORKDAYS($H$3,H4021,holiday!$B$2:$B$10),IF(DAY(H4021)&lt;DAY(H4022),NETWORKDAYS($H$3,H4021,holiday!$B$2:$B$10),0)))</f>
        <v/>
      </c>
      <c r="O4021" s="0" t="str">
        <f aca="false">IF(ISBLANK(A4021),"",SUMIF($A$3:$A4021,O$2,$B$3:$B4021))</f>
        <v/>
      </c>
      <c r="P4021" s="0" t="str">
        <f aca="false">IF(ISBLANK(A4021),"",SUMIF($A$3:$A4021,P$2,$B$3:$B4021))</f>
        <v/>
      </c>
      <c r="Q4021" s="0" t="str">
        <f aca="false">IF(ISBLANK(A4021),"",SUMIF($A$3:$A4021,Q$2,$B$3:$B4021))</f>
        <v/>
      </c>
      <c r="R4021" s="0" t="str">
        <f aca="false">IF(ISBLANK(A4021),"",SUMIF($A$3:$A4021,R$2,$B$3:$B4021))</f>
        <v/>
      </c>
      <c r="T4021" s="9" t="str">
        <f aca="false">IF(ISBLANK(A4021),"",IF($A4021=T$2,$C4021,T4020))</f>
        <v/>
      </c>
      <c r="U4021" s="9" t="str">
        <f aca="false">IF(ISBLANK(A4021),"",IF($A4021=U$2,$C4021,U4020))</f>
        <v/>
      </c>
      <c r="V4021" s="9" t="str">
        <f aca="false">IF(ISBLANK(A4021),"",IF($A4021=V$2,$C4021,V4020))</f>
        <v/>
      </c>
      <c r="W4021" s="9" t="str">
        <f aca="false">IF(ISBLANK(A4021),"",IF($A4021=W$2,$C4021,W4020))</f>
        <v/>
      </c>
    </row>
    <row r="4022" customFormat="false" ht="14.1" hidden="false" customHeight="false" outlineLevel="0" collapsed="false">
      <c r="H4022" s="8" t="n">
        <f aca="false">IF(ISBLANK(D4022),,LEFT(D4022,LEN(D4022)-6)*1)</f>
        <v>0</v>
      </c>
      <c r="I4022" s="9" t="str">
        <f aca="false">IF(ISBLANK(A4022),"",-B4022*C4022)</f>
        <v/>
      </c>
      <c r="J4022" s="9" t="str">
        <f aca="false">IF(ISBLANK(A4022),"",-SUM(I$3:I4022))</f>
        <v/>
      </c>
      <c r="K4022" s="9" t="str">
        <f aca="false">IF(ISBLANK(A4022),"",SUMPRODUCT(O4022:R4022,T4022:W4022)-J4022)</f>
        <v/>
      </c>
      <c r="L4022" s="5" t="str">
        <f aca="false">IF(ISBLANK(A4022),"",K4022/$M$1)</f>
        <v/>
      </c>
      <c r="M4022" s="5" t="str">
        <f aca="false">IF(ISBLANK(A4022),"",K4022/($M$1+SUM(K$3:K4021)))</f>
        <v/>
      </c>
      <c r="N4022" s="0" t="str">
        <f aca="false">IF(ISBLANK(A4022),"",IF(H4023=0,NETWORKDAYS($H$3,H4022,holiday!$B$2:$B$10),IF(DAY(H4022)&lt;DAY(H4023),NETWORKDAYS($H$3,H4022,holiday!$B$2:$B$10),0)))</f>
        <v/>
      </c>
      <c r="O4022" s="0" t="str">
        <f aca="false">IF(ISBLANK(A4022),"",SUMIF($A$3:$A4022,O$2,$B$3:$B4022))</f>
        <v/>
      </c>
      <c r="P4022" s="0" t="str">
        <f aca="false">IF(ISBLANK(A4022),"",SUMIF($A$3:$A4022,P$2,$B$3:$B4022))</f>
        <v/>
      </c>
      <c r="Q4022" s="0" t="str">
        <f aca="false">IF(ISBLANK(A4022),"",SUMIF($A$3:$A4022,Q$2,$B$3:$B4022))</f>
        <v/>
      </c>
      <c r="R4022" s="0" t="str">
        <f aca="false">IF(ISBLANK(A4022),"",SUMIF($A$3:$A4022,R$2,$B$3:$B4022))</f>
        <v/>
      </c>
      <c r="T4022" s="9" t="str">
        <f aca="false">IF(ISBLANK(A4022),"",IF($A4022=T$2,$C4022,T4021))</f>
        <v/>
      </c>
      <c r="U4022" s="9" t="str">
        <f aca="false">IF(ISBLANK(A4022),"",IF($A4022=U$2,$C4022,U4021))</f>
        <v/>
      </c>
      <c r="V4022" s="9" t="str">
        <f aca="false">IF(ISBLANK(A4022),"",IF($A4022=V$2,$C4022,V4021))</f>
        <v/>
      </c>
      <c r="W4022" s="9" t="str">
        <f aca="false">IF(ISBLANK(A4022),"",IF($A4022=W$2,$C4022,W4021))</f>
        <v/>
      </c>
    </row>
    <row r="4023" customFormat="false" ht="14.1" hidden="false" customHeight="false" outlineLevel="0" collapsed="false">
      <c r="H4023" s="8" t="n">
        <f aca="false">IF(ISBLANK(D4023),,LEFT(D4023,LEN(D4023)-6)*1)</f>
        <v>0</v>
      </c>
      <c r="I4023" s="9" t="str">
        <f aca="false">IF(ISBLANK(A4023),"",-B4023*C4023)</f>
        <v/>
      </c>
      <c r="J4023" s="9" t="str">
        <f aca="false">IF(ISBLANK(A4023),"",-SUM(I$3:I4023))</f>
        <v/>
      </c>
      <c r="K4023" s="9" t="str">
        <f aca="false">IF(ISBLANK(A4023),"",SUMPRODUCT(O4023:R4023,T4023:W4023)-J4023)</f>
        <v/>
      </c>
      <c r="L4023" s="5" t="str">
        <f aca="false">IF(ISBLANK(A4023),"",K4023/$M$1)</f>
        <v/>
      </c>
      <c r="M4023" s="5" t="str">
        <f aca="false">IF(ISBLANK(A4023),"",K4023/($M$1+SUM(K$3:K4022)))</f>
        <v/>
      </c>
      <c r="N4023" s="0" t="str">
        <f aca="false">IF(ISBLANK(A4023),"",IF(H4024=0,NETWORKDAYS($H$3,H4023,holiday!$B$2:$B$10),IF(DAY(H4023)&lt;DAY(H4024),NETWORKDAYS($H$3,H4023,holiday!$B$2:$B$10),0)))</f>
        <v/>
      </c>
      <c r="O4023" s="0" t="str">
        <f aca="false">IF(ISBLANK(A4023),"",SUMIF($A$3:$A4023,O$2,$B$3:$B4023))</f>
        <v/>
      </c>
      <c r="P4023" s="0" t="str">
        <f aca="false">IF(ISBLANK(A4023),"",SUMIF($A$3:$A4023,P$2,$B$3:$B4023))</f>
        <v/>
      </c>
      <c r="Q4023" s="0" t="str">
        <f aca="false">IF(ISBLANK(A4023),"",SUMIF($A$3:$A4023,Q$2,$B$3:$B4023))</f>
        <v/>
      </c>
      <c r="R4023" s="0" t="str">
        <f aca="false">IF(ISBLANK(A4023),"",SUMIF($A$3:$A4023,R$2,$B$3:$B4023))</f>
        <v/>
      </c>
      <c r="T4023" s="9" t="str">
        <f aca="false">IF(ISBLANK(A4023),"",IF($A4023=T$2,$C4023,T4022))</f>
        <v/>
      </c>
      <c r="U4023" s="9" t="str">
        <f aca="false">IF(ISBLANK(A4023),"",IF($A4023=U$2,$C4023,U4022))</f>
        <v/>
      </c>
      <c r="V4023" s="9" t="str">
        <f aca="false">IF(ISBLANK(A4023),"",IF($A4023=V$2,$C4023,V4022))</f>
        <v/>
      </c>
      <c r="W4023" s="9" t="str">
        <f aca="false">IF(ISBLANK(A4023),"",IF($A4023=W$2,$C4023,W4022))</f>
        <v/>
      </c>
    </row>
    <row r="4024" customFormat="false" ht="14.1" hidden="false" customHeight="false" outlineLevel="0" collapsed="false">
      <c r="H4024" s="8" t="n">
        <f aca="false">IF(ISBLANK(D4024),,LEFT(D4024,LEN(D4024)-6)*1)</f>
        <v>0</v>
      </c>
      <c r="I4024" s="9" t="str">
        <f aca="false">IF(ISBLANK(A4024),"",-B4024*C4024)</f>
        <v/>
      </c>
      <c r="J4024" s="9" t="str">
        <f aca="false">IF(ISBLANK(A4024),"",-SUM(I$3:I4024))</f>
        <v/>
      </c>
      <c r="K4024" s="9" t="str">
        <f aca="false">IF(ISBLANK(A4024),"",SUMPRODUCT(O4024:R4024,T4024:W4024)-J4024)</f>
        <v/>
      </c>
      <c r="L4024" s="5" t="str">
        <f aca="false">IF(ISBLANK(A4024),"",K4024/$M$1)</f>
        <v/>
      </c>
      <c r="M4024" s="5" t="str">
        <f aca="false">IF(ISBLANK(A4024),"",K4024/($M$1+SUM(K$3:K4023)))</f>
        <v/>
      </c>
      <c r="N4024" s="0" t="str">
        <f aca="false">IF(ISBLANK(A4024),"",IF(H4025=0,NETWORKDAYS($H$3,H4024,holiday!$B$2:$B$10),IF(DAY(H4024)&lt;DAY(H4025),NETWORKDAYS($H$3,H4024,holiday!$B$2:$B$10),0)))</f>
        <v/>
      </c>
      <c r="O4024" s="0" t="str">
        <f aca="false">IF(ISBLANK(A4024),"",SUMIF($A$3:$A4024,O$2,$B$3:$B4024))</f>
        <v/>
      </c>
      <c r="P4024" s="0" t="str">
        <f aca="false">IF(ISBLANK(A4024),"",SUMIF($A$3:$A4024,P$2,$B$3:$B4024))</f>
        <v/>
      </c>
      <c r="Q4024" s="0" t="str">
        <f aca="false">IF(ISBLANK(A4024),"",SUMIF($A$3:$A4024,Q$2,$B$3:$B4024))</f>
        <v/>
      </c>
      <c r="R4024" s="0" t="str">
        <f aca="false">IF(ISBLANK(A4024),"",SUMIF($A$3:$A4024,R$2,$B$3:$B4024))</f>
        <v/>
      </c>
      <c r="T4024" s="9" t="str">
        <f aca="false">IF(ISBLANK(A4024),"",IF($A4024=T$2,$C4024,T4023))</f>
        <v/>
      </c>
      <c r="U4024" s="9" t="str">
        <f aca="false">IF(ISBLANK(A4024),"",IF($A4024=U$2,$C4024,U4023))</f>
        <v/>
      </c>
      <c r="V4024" s="9" t="str">
        <f aca="false">IF(ISBLANK(A4024),"",IF($A4024=V$2,$C4024,V4023))</f>
        <v/>
      </c>
      <c r="W4024" s="9" t="str">
        <f aca="false">IF(ISBLANK(A4024),"",IF($A4024=W$2,$C4024,W4023))</f>
        <v/>
      </c>
    </row>
    <row r="4025" customFormat="false" ht="14.1" hidden="false" customHeight="false" outlineLevel="0" collapsed="false">
      <c r="H4025" s="8" t="n">
        <f aca="false">IF(ISBLANK(D4025),,LEFT(D4025,LEN(D4025)-6)*1)</f>
        <v>0</v>
      </c>
      <c r="I4025" s="9" t="str">
        <f aca="false">IF(ISBLANK(A4025),"",-B4025*C4025)</f>
        <v/>
      </c>
      <c r="J4025" s="9" t="str">
        <f aca="false">IF(ISBLANK(A4025),"",-SUM(I$3:I4025))</f>
        <v/>
      </c>
      <c r="K4025" s="9" t="str">
        <f aca="false">IF(ISBLANK(A4025),"",SUMPRODUCT(O4025:R4025,T4025:W4025)-J4025)</f>
        <v/>
      </c>
      <c r="L4025" s="5" t="str">
        <f aca="false">IF(ISBLANK(A4025),"",K4025/$M$1)</f>
        <v/>
      </c>
      <c r="M4025" s="5" t="str">
        <f aca="false">IF(ISBLANK(A4025),"",K4025/($M$1+SUM(K$3:K4024)))</f>
        <v/>
      </c>
      <c r="N4025" s="0" t="str">
        <f aca="false">IF(ISBLANK(A4025),"",IF(H4026=0,NETWORKDAYS($H$3,H4025,holiday!$B$2:$B$10),IF(DAY(H4025)&lt;DAY(H4026),NETWORKDAYS($H$3,H4025,holiday!$B$2:$B$10),0)))</f>
        <v/>
      </c>
      <c r="O4025" s="0" t="str">
        <f aca="false">IF(ISBLANK(A4025),"",SUMIF($A$3:$A4025,O$2,$B$3:$B4025))</f>
        <v/>
      </c>
      <c r="P4025" s="0" t="str">
        <f aca="false">IF(ISBLANK(A4025),"",SUMIF($A$3:$A4025,P$2,$B$3:$B4025))</f>
        <v/>
      </c>
      <c r="Q4025" s="0" t="str">
        <f aca="false">IF(ISBLANK(A4025),"",SUMIF($A$3:$A4025,Q$2,$B$3:$B4025))</f>
        <v/>
      </c>
      <c r="R4025" s="0" t="str">
        <f aca="false">IF(ISBLANK(A4025),"",SUMIF($A$3:$A4025,R$2,$B$3:$B4025))</f>
        <v/>
      </c>
      <c r="T4025" s="9" t="str">
        <f aca="false">IF(ISBLANK(A4025),"",IF($A4025=T$2,$C4025,T4024))</f>
        <v/>
      </c>
      <c r="U4025" s="9" t="str">
        <f aca="false">IF(ISBLANK(A4025),"",IF($A4025=U$2,$C4025,U4024))</f>
        <v/>
      </c>
      <c r="V4025" s="9" t="str">
        <f aca="false">IF(ISBLANK(A4025),"",IF($A4025=V$2,$C4025,V4024))</f>
        <v/>
      </c>
      <c r="W4025" s="9" t="str">
        <f aca="false">IF(ISBLANK(A4025),"",IF($A4025=W$2,$C4025,W4024))</f>
        <v/>
      </c>
    </row>
    <row r="4026" customFormat="false" ht="14.1" hidden="false" customHeight="false" outlineLevel="0" collapsed="false">
      <c r="H4026" s="8" t="n">
        <f aca="false">IF(ISBLANK(D4026),,LEFT(D4026,LEN(D4026)-6)*1)</f>
        <v>0</v>
      </c>
      <c r="I4026" s="9" t="str">
        <f aca="false">IF(ISBLANK(A4026),"",-B4026*C4026)</f>
        <v/>
      </c>
      <c r="J4026" s="9" t="str">
        <f aca="false">IF(ISBLANK(A4026),"",-SUM(I$3:I4026))</f>
        <v/>
      </c>
      <c r="K4026" s="9" t="str">
        <f aca="false">IF(ISBLANK(A4026),"",SUMPRODUCT(O4026:R4026,T4026:W4026)-J4026)</f>
        <v/>
      </c>
      <c r="L4026" s="5" t="str">
        <f aca="false">IF(ISBLANK(A4026),"",K4026/$M$1)</f>
        <v/>
      </c>
      <c r="M4026" s="5" t="str">
        <f aca="false">IF(ISBLANK(A4026),"",K4026/($M$1+SUM(K$3:K4025)))</f>
        <v/>
      </c>
      <c r="N4026" s="0" t="str">
        <f aca="false">IF(ISBLANK(A4026),"",IF(H4027=0,NETWORKDAYS($H$3,H4026,holiday!$B$2:$B$10),IF(DAY(H4026)&lt;DAY(H4027),NETWORKDAYS($H$3,H4026,holiday!$B$2:$B$10),0)))</f>
        <v/>
      </c>
      <c r="O4026" s="0" t="str">
        <f aca="false">IF(ISBLANK(A4026),"",SUMIF($A$3:$A4026,O$2,$B$3:$B4026))</f>
        <v/>
      </c>
      <c r="P4026" s="0" t="str">
        <f aca="false">IF(ISBLANK(A4026),"",SUMIF($A$3:$A4026,P$2,$B$3:$B4026))</f>
        <v/>
      </c>
      <c r="Q4026" s="0" t="str">
        <f aca="false">IF(ISBLANK(A4026),"",SUMIF($A$3:$A4026,Q$2,$B$3:$B4026))</f>
        <v/>
      </c>
      <c r="R4026" s="0" t="str">
        <f aca="false">IF(ISBLANK(A4026),"",SUMIF($A$3:$A4026,R$2,$B$3:$B4026))</f>
        <v/>
      </c>
      <c r="T4026" s="9" t="str">
        <f aca="false">IF(ISBLANK(A4026),"",IF($A4026=T$2,$C4026,T4025))</f>
        <v/>
      </c>
      <c r="U4026" s="9" t="str">
        <f aca="false">IF(ISBLANK(A4026),"",IF($A4026=U$2,$C4026,U4025))</f>
        <v/>
      </c>
      <c r="V4026" s="9" t="str">
        <f aca="false">IF(ISBLANK(A4026),"",IF($A4026=V$2,$C4026,V4025))</f>
        <v/>
      </c>
      <c r="W4026" s="9" t="str">
        <f aca="false">IF(ISBLANK(A4026),"",IF($A4026=W$2,$C4026,W4025))</f>
        <v/>
      </c>
    </row>
    <row r="4027" customFormat="false" ht="14.1" hidden="false" customHeight="false" outlineLevel="0" collapsed="false">
      <c r="H4027" s="8" t="n">
        <f aca="false">IF(ISBLANK(D4027),,LEFT(D4027,LEN(D4027)-6)*1)</f>
        <v>0</v>
      </c>
      <c r="I4027" s="9" t="str">
        <f aca="false">IF(ISBLANK(A4027),"",-B4027*C4027)</f>
        <v/>
      </c>
      <c r="J4027" s="9" t="str">
        <f aca="false">IF(ISBLANK(A4027),"",-SUM(I$3:I4027))</f>
        <v/>
      </c>
      <c r="K4027" s="9" t="str">
        <f aca="false">IF(ISBLANK(A4027),"",SUMPRODUCT(O4027:R4027,T4027:W4027)-J4027)</f>
        <v/>
      </c>
      <c r="L4027" s="5" t="str">
        <f aca="false">IF(ISBLANK(A4027),"",K4027/$M$1)</f>
        <v/>
      </c>
      <c r="M4027" s="5" t="str">
        <f aca="false">IF(ISBLANK(A4027),"",K4027/($M$1+SUM(K$3:K4026)))</f>
        <v/>
      </c>
      <c r="N4027" s="0" t="str">
        <f aca="false">IF(ISBLANK(A4027),"",IF(H4028=0,NETWORKDAYS($H$3,H4027,holiday!$B$2:$B$10),IF(DAY(H4027)&lt;DAY(H4028),NETWORKDAYS($H$3,H4027,holiday!$B$2:$B$10),0)))</f>
        <v/>
      </c>
      <c r="O4027" s="0" t="str">
        <f aca="false">IF(ISBLANK(A4027),"",SUMIF($A$3:$A4027,O$2,$B$3:$B4027))</f>
        <v/>
      </c>
      <c r="P4027" s="0" t="str">
        <f aca="false">IF(ISBLANK(A4027),"",SUMIF($A$3:$A4027,P$2,$B$3:$B4027))</f>
        <v/>
      </c>
      <c r="Q4027" s="0" t="str">
        <f aca="false">IF(ISBLANK(A4027),"",SUMIF($A$3:$A4027,Q$2,$B$3:$B4027))</f>
        <v/>
      </c>
      <c r="R4027" s="0" t="str">
        <f aca="false">IF(ISBLANK(A4027),"",SUMIF($A$3:$A4027,R$2,$B$3:$B4027))</f>
        <v/>
      </c>
      <c r="T4027" s="9" t="str">
        <f aca="false">IF(ISBLANK(A4027),"",IF($A4027=T$2,$C4027,T4026))</f>
        <v/>
      </c>
      <c r="U4027" s="9" t="str">
        <f aca="false">IF(ISBLANK(A4027),"",IF($A4027=U$2,$C4027,U4026))</f>
        <v/>
      </c>
      <c r="V4027" s="9" t="str">
        <f aca="false">IF(ISBLANK(A4027),"",IF($A4027=V$2,$C4027,V4026))</f>
        <v/>
      </c>
      <c r="W4027" s="9" t="str">
        <f aca="false">IF(ISBLANK(A4027),"",IF($A4027=W$2,$C4027,W4026))</f>
        <v/>
      </c>
    </row>
    <row r="4028" customFormat="false" ht="14.1" hidden="false" customHeight="false" outlineLevel="0" collapsed="false">
      <c r="H4028" s="8" t="n">
        <f aca="false">IF(ISBLANK(D4028),,LEFT(D4028,LEN(D4028)-6)*1)</f>
        <v>0</v>
      </c>
      <c r="I4028" s="9" t="str">
        <f aca="false">IF(ISBLANK(A4028),"",-B4028*C4028)</f>
        <v/>
      </c>
      <c r="J4028" s="9" t="str">
        <f aca="false">IF(ISBLANK(A4028),"",-SUM(I$3:I4028))</f>
        <v/>
      </c>
      <c r="K4028" s="9" t="str">
        <f aca="false">IF(ISBLANK(A4028),"",SUMPRODUCT(O4028:R4028,T4028:W4028)-J4028)</f>
        <v/>
      </c>
      <c r="L4028" s="5" t="str">
        <f aca="false">IF(ISBLANK(A4028),"",K4028/$M$1)</f>
        <v/>
      </c>
      <c r="M4028" s="5" t="str">
        <f aca="false">IF(ISBLANK(A4028),"",K4028/($M$1+SUM(K$3:K4027)))</f>
        <v/>
      </c>
      <c r="N4028" s="0" t="str">
        <f aca="false">IF(ISBLANK(A4028),"",IF(H4029=0,NETWORKDAYS($H$3,H4028,holiday!$B$2:$B$10),IF(DAY(H4028)&lt;DAY(H4029),NETWORKDAYS($H$3,H4028,holiday!$B$2:$B$10),0)))</f>
        <v/>
      </c>
      <c r="O4028" s="0" t="str">
        <f aca="false">IF(ISBLANK(A4028),"",SUMIF($A$3:$A4028,O$2,$B$3:$B4028))</f>
        <v/>
      </c>
      <c r="P4028" s="0" t="str">
        <f aca="false">IF(ISBLANK(A4028),"",SUMIF($A$3:$A4028,P$2,$B$3:$B4028))</f>
        <v/>
      </c>
      <c r="Q4028" s="0" t="str">
        <f aca="false">IF(ISBLANK(A4028),"",SUMIF($A$3:$A4028,Q$2,$B$3:$B4028))</f>
        <v/>
      </c>
      <c r="R4028" s="0" t="str">
        <f aca="false">IF(ISBLANK(A4028),"",SUMIF($A$3:$A4028,R$2,$B$3:$B4028))</f>
        <v/>
      </c>
      <c r="T4028" s="9" t="str">
        <f aca="false">IF(ISBLANK(A4028),"",IF($A4028=T$2,$C4028,T4027))</f>
        <v/>
      </c>
      <c r="U4028" s="9" t="str">
        <f aca="false">IF(ISBLANK(A4028),"",IF($A4028=U$2,$C4028,U4027))</f>
        <v/>
      </c>
      <c r="V4028" s="9" t="str">
        <f aca="false">IF(ISBLANK(A4028),"",IF($A4028=V$2,$C4028,V4027))</f>
        <v/>
      </c>
      <c r="W4028" s="9" t="str">
        <f aca="false">IF(ISBLANK(A4028),"",IF($A4028=W$2,$C4028,W4027))</f>
        <v/>
      </c>
    </row>
    <row r="4029" customFormat="false" ht="14.1" hidden="false" customHeight="false" outlineLevel="0" collapsed="false">
      <c r="H4029" s="8" t="n">
        <f aca="false">IF(ISBLANK(D4029),,LEFT(D4029,LEN(D4029)-6)*1)</f>
        <v>0</v>
      </c>
      <c r="I4029" s="9" t="str">
        <f aca="false">IF(ISBLANK(A4029),"",-B4029*C4029)</f>
        <v/>
      </c>
      <c r="J4029" s="9" t="str">
        <f aca="false">IF(ISBLANK(A4029),"",-SUM(I$3:I4029))</f>
        <v/>
      </c>
      <c r="K4029" s="9" t="str">
        <f aca="false">IF(ISBLANK(A4029),"",SUMPRODUCT(O4029:R4029,T4029:W4029)-J4029)</f>
        <v/>
      </c>
      <c r="L4029" s="5" t="str">
        <f aca="false">IF(ISBLANK(A4029),"",K4029/$M$1)</f>
        <v/>
      </c>
      <c r="M4029" s="5" t="str">
        <f aca="false">IF(ISBLANK(A4029),"",K4029/($M$1+SUM(K$3:K4028)))</f>
        <v/>
      </c>
      <c r="N4029" s="0" t="str">
        <f aca="false">IF(ISBLANK(A4029),"",IF(H4030=0,NETWORKDAYS($H$3,H4029,holiday!$B$2:$B$10),IF(DAY(H4029)&lt;DAY(H4030),NETWORKDAYS($H$3,H4029,holiday!$B$2:$B$10),0)))</f>
        <v/>
      </c>
      <c r="O4029" s="0" t="str">
        <f aca="false">IF(ISBLANK(A4029),"",SUMIF($A$3:$A4029,O$2,$B$3:$B4029))</f>
        <v/>
      </c>
      <c r="P4029" s="0" t="str">
        <f aca="false">IF(ISBLANK(A4029),"",SUMIF($A$3:$A4029,P$2,$B$3:$B4029))</f>
        <v/>
      </c>
      <c r="Q4029" s="0" t="str">
        <f aca="false">IF(ISBLANK(A4029),"",SUMIF($A$3:$A4029,Q$2,$B$3:$B4029))</f>
        <v/>
      </c>
      <c r="R4029" s="0" t="str">
        <f aca="false">IF(ISBLANK(A4029),"",SUMIF($A$3:$A4029,R$2,$B$3:$B4029))</f>
        <v/>
      </c>
      <c r="T4029" s="9" t="str">
        <f aca="false">IF(ISBLANK(A4029),"",IF($A4029=T$2,$C4029,T4028))</f>
        <v/>
      </c>
      <c r="U4029" s="9" t="str">
        <f aca="false">IF(ISBLANK(A4029),"",IF($A4029=U$2,$C4029,U4028))</f>
        <v/>
      </c>
      <c r="V4029" s="9" t="str">
        <f aca="false">IF(ISBLANK(A4029),"",IF($A4029=V$2,$C4029,V4028))</f>
        <v/>
      </c>
      <c r="W4029" s="9" t="str">
        <f aca="false">IF(ISBLANK(A4029),"",IF($A4029=W$2,$C4029,W4028))</f>
        <v/>
      </c>
    </row>
    <row r="4030" customFormat="false" ht="14.1" hidden="false" customHeight="false" outlineLevel="0" collapsed="false">
      <c r="H4030" s="8" t="n">
        <f aca="false">IF(ISBLANK(D4030),,LEFT(D4030,LEN(D4030)-6)*1)</f>
        <v>0</v>
      </c>
      <c r="I4030" s="9" t="str">
        <f aca="false">IF(ISBLANK(A4030),"",-B4030*C4030)</f>
        <v/>
      </c>
      <c r="J4030" s="9" t="str">
        <f aca="false">IF(ISBLANK(A4030),"",-SUM(I$3:I4030))</f>
        <v/>
      </c>
      <c r="K4030" s="9" t="str">
        <f aca="false">IF(ISBLANK(A4030),"",SUMPRODUCT(O4030:R4030,T4030:W4030)-J4030)</f>
        <v/>
      </c>
      <c r="L4030" s="5" t="str">
        <f aca="false">IF(ISBLANK(A4030),"",K4030/$M$1)</f>
        <v/>
      </c>
      <c r="M4030" s="5" t="str">
        <f aca="false">IF(ISBLANK(A4030),"",K4030/($M$1+SUM(K$3:K4029)))</f>
        <v/>
      </c>
      <c r="N4030" s="0" t="str">
        <f aca="false">IF(ISBLANK(A4030),"",IF(H4031=0,NETWORKDAYS($H$3,H4030,holiday!$B$2:$B$10),IF(DAY(H4030)&lt;DAY(H4031),NETWORKDAYS($H$3,H4030,holiday!$B$2:$B$10),0)))</f>
        <v/>
      </c>
      <c r="O4030" s="0" t="str">
        <f aca="false">IF(ISBLANK(A4030),"",SUMIF($A$3:$A4030,O$2,$B$3:$B4030))</f>
        <v/>
      </c>
      <c r="P4030" s="0" t="str">
        <f aca="false">IF(ISBLANK(A4030),"",SUMIF($A$3:$A4030,P$2,$B$3:$B4030))</f>
        <v/>
      </c>
      <c r="Q4030" s="0" t="str">
        <f aca="false">IF(ISBLANK(A4030),"",SUMIF($A$3:$A4030,Q$2,$B$3:$B4030))</f>
        <v/>
      </c>
      <c r="R4030" s="0" t="str">
        <f aca="false">IF(ISBLANK(A4030),"",SUMIF($A$3:$A4030,R$2,$B$3:$B4030))</f>
        <v/>
      </c>
      <c r="T4030" s="9" t="str">
        <f aca="false">IF(ISBLANK(A4030),"",IF($A4030=T$2,$C4030,T4029))</f>
        <v/>
      </c>
      <c r="U4030" s="9" t="str">
        <f aca="false">IF(ISBLANK(A4030),"",IF($A4030=U$2,$C4030,U4029))</f>
        <v/>
      </c>
      <c r="V4030" s="9" t="str">
        <f aca="false">IF(ISBLANK(A4030),"",IF($A4030=V$2,$C4030,V4029))</f>
        <v/>
      </c>
      <c r="W4030" s="9" t="str">
        <f aca="false">IF(ISBLANK(A4030),"",IF($A4030=W$2,$C4030,W4029))</f>
        <v/>
      </c>
    </row>
    <row r="4031" customFormat="false" ht="14.1" hidden="false" customHeight="false" outlineLevel="0" collapsed="false">
      <c r="H4031" s="8" t="n">
        <f aca="false">IF(ISBLANK(D4031),,LEFT(D4031,LEN(D4031)-6)*1)</f>
        <v>0</v>
      </c>
      <c r="I4031" s="9" t="str">
        <f aca="false">IF(ISBLANK(A4031),"",-B4031*C4031)</f>
        <v/>
      </c>
      <c r="J4031" s="9" t="str">
        <f aca="false">IF(ISBLANK(A4031),"",-SUM(I$3:I4031))</f>
        <v/>
      </c>
      <c r="K4031" s="9" t="str">
        <f aca="false">IF(ISBLANK(A4031),"",SUMPRODUCT(O4031:R4031,T4031:W4031)-J4031)</f>
        <v/>
      </c>
      <c r="L4031" s="5" t="str">
        <f aca="false">IF(ISBLANK(A4031),"",K4031/$M$1)</f>
        <v/>
      </c>
      <c r="M4031" s="5" t="str">
        <f aca="false">IF(ISBLANK(A4031),"",K4031/($M$1+SUM(K$3:K4030)))</f>
        <v/>
      </c>
      <c r="N4031" s="0" t="str">
        <f aca="false">IF(ISBLANK(A4031),"",IF(H4032=0,NETWORKDAYS($H$3,H4031,holiday!$B$2:$B$10),IF(DAY(H4031)&lt;DAY(H4032),NETWORKDAYS($H$3,H4031,holiday!$B$2:$B$10),0)))</f>
        <v/>
      </c>
      <c r="O4031" s="0" t="str">
        <f aca="false">IF(ISBLANK(A4031),"",SUMIF($A$3:$A4031,O$2,$B$3:$B4031))</f>
        <v/>
      </c>
      <c r="P4031" s="0" t="str">
        <f aca="false">IF(ISBLANK(A4031),"",SUMIF($A$3:$A4031,P$2,$B$3:$B4031))</f>
        <v/>
      </c>
      <c r="Q4031" s="0" t="str">
        <f aca="false">IF(ISBLANK(A4031),"",SUMIF($A$3:$A4031,Q$2,$B$3:$B4031))</f>
        <v/>
      </c>
      <c r="R4031" s="0" t="str">
        <f aca="false">IF(ISBLANK(A4031),"",SUMIF($A$3:$A4031,R$2,$B$3:$B4031))</f>
        <v/>
      </c>
      <c r="T4031" s="9" t="str">
        <f aca="false">IF(ISBLANK(A4031),"",IF($A4031=T$2,$C4031,T4030))</f>
        <v/>
      </c>
      <c r="U4031" s="9" t="str">
        <f aca="false">IF(ISBLANK(A4031),"",IF($A4031=U$2,$C4031,U4030))</f>
        <v/>
      </c>
      <c r="V4031" s="9" t="str">
        <f aca="false">IF(ISBLANK(A4031),"",IF($A4031=V$2,$C4031,V4030))</f>
        <v/>
      </c>
      <c r="W4031" s="9" t="str">
        <f aca="false">IF(ISBLANK(A4031),"",IF($A4031=W$2,$C4031,W4030))</f>
        <v/>
      </c>
    </row>
    <row r="4032" customFormat="false" ht="14.1" hidden="false" customHeight="false" outlineLevel="0" collapsed="false">
      <c r="H4032" s="8" t="n">
        <f aca="false">IF(ISBLANK(D4032),,LEFT(D4032,LEN(D4032)-6)*1)</f>
        <v>0</v>
      </c>
      <c r="I4032" s="9" t="str">
        <f aca="false">IF(ISBLANK(A4032),"",-B4032*C4032)</f>
        <v/>
      </c>
      <c r="J4032" s="9" t="str">
        <f aca="false">IF(ISBLANK(A4032),"",-SUM(I$3:I4032))</f>
        <v/>
      </c>
      <c r="K4032" s="9" t="str">
        <f aca="false">IF(ISBLANK(A4032),"",SUMPRODUCT(O4032:R4032,T4032:W4032)-J4032)</f>
        <v/>
      </c>
      <c r="L4032" s="5" t="str">
        <f aca="false">IF(ISBLANK(A4032),"",K4032/$M$1)</f>
        <v/>
      </c>
      <c r="M4032" s="5" t="str">
        <f aca="false">IF(ISBLANK(A4032),"",K4032/($M$1+SUM(K$3:K4031)))</f>
        <v/>
      </c>
      <c r="N4032" s="0" t="str">
        <f aca="false">IF(ISBLANK(A4032),"",IF(H4033=0,NETWORKDAYS($H$3,H4032,holiday!$B$2:$B$10),IF(DAY(H4032)&lt;DAY(H4033),NETWORKDAYS($H$3,H4032,holiday!$B$2:$B$10),0)))</f>
        <v/>
      </c>
      <c r="O4032" s="0" t="str">
        <f aca="false">IF(ISBLANK(A4032),"",SUMIF($A$3:$A4032,O$2,$B$3:$B4032))</f>
        <v/>
      </c>
      <c r="P4032" s="0" t="str">
        <f aca="false">IF(ISBLANK(A4032),"",SUMIF($A$3:$A4032,P$2,$B$3:$B4032))</f>
        <v/>
      </c>
      <c r="Q4032" s="0" t="str">
        <f aca="false">IF(ISBLANK(A4032),"",SUMIF($A$3:$A4032,Q$2,$B$3:$B4032))</f>
        <v/>
      </c>
      <c r="R4032" s="0" t="str">
        <f aca="false">IF(ISBLANK(A4032),"",SUMIF($A$3:$A4032,R$2,$B$3:$B4032))</f>
        <v/>
      </c>
      <c r="T4032" s="9" t="str">
        <f aca="false">IF(ISBLANK(A4032),"",IF($A4032=T$2,$C4032,T4031))</f>
        <v/>
      </c>
      <c r="U4032" s="9" t="str">
        <f aca="false">IF(ISBLANK(A4032),"",IF($A4032=U$2,$C4032,U4031))</f>
        <v/>
      </c>
      <c r="V4032" s="9" t="str">
        <f aca="false">IF(ISBLANK(A4032),"",IF($A4032=V$2,$C4032,V4031))</f>
        <v/>
      </c>
      <c r="W4032" s="9" t="str">
        <f aca="false">IF(ISBLANK(A4032),"",IF($A4032=W$2,$C4032,W4031))</f>
        <v/>
      </c>
    </row>
    <row r="4033" customFormat="false" ht="14.1" hidden="false" customHeight="false" outlineLevel="0" collapsed="false">
      <c r="H4033" s="8" t="n">
        <f aca="false">IF(ISBLANK(D4033),,LEFT(D4033,LEN(D4033)-6)*1)</f>
        <v>0</v>
      </c>
      <c r="I4033" s="9" t="str">
        <f aca="false">IF(ISBLANK(A4033),"",-B4033*C4033)</f>
        <v/>
      </c>
      <c r="J4033" s="9" t="str">
        <f aca="false">IF(ISBLANK(A4033),"",-SUM(I$3:I4033))</f>
        <v/>
      </c>
      <c r="K4033" s="9" t="str">
        <f aca="false">IF(ISBLANK(A4033),"",SUMPRODUCT(O4033:R4033,T4033:W4033)-J4033)</f>
        <v/>
      </c>
      <c r="L4033" s="5" t="str">
        <f aca="false">IF(ISBLANK(A4033),"",K4033/$M$1)</f>
        <v/>
      </c>
      <c r="M4033" s="5" t="str">
        <f aca="false">IF(ISBLANK(A4033),"",K4033/($M$1+SUM(K$3:K4032)))</f>
        <v/>
      </c>
      <c r="N4033" s="0" t="str">
        <f aca="false">IF(ISBLANK(A4033),"",IF(H4034=0,NETWORKDAYS($H$3,H4033,holiday!$B$2:$B$10),IF(DAY(H4033)&lt;DAY(H4034),NETWORKDAYS($H$3,H4033,holiday!$B$2:$B$10),0)))</f>
        <v/>
      </c>
      <c r="O4033" s="0" t="str">
        <f aca="false">IF(ISBLANK(A4033),"",SUMIF($A$3:$A4033,O$2,$B$3:$B4033))</f>
        <v/>
      </c>
      <c r="P4033" s="0" t="str">
        <f aca="false">IF(ISBLANK(A4033),"",SUMIF($A$3:$A4033,P$2,$B$3:$B4033))</f>
        <v/>
      </c>
      <c r="Q4033" s="0" t="str">
        <f aca="false">IF(ISBLANK(A4033),"",SUMIF($A$3:$A4033,Q$2,$B$3:$B4033))</f>
        <v/>
      </c>
      <c r="R4033" s="0" t="str">
        <f aca="false">IF(ISBLANK(A4033),"",SUMIF($A$3:$A4033,R$2,$B$3:$B4033))</f>
        <v/>
      </c>
      <c r="T4033" s="9" t="str">
        <f aca="false">IF(ISBLANK(A4033),"",IF($A4033=T$2,$C4033,T4032))</f>
        <v/>
      </c>
      <c r="U4033" s="9" t="str">
        <f aca="false">IF(ISBLANK(A4033),"",IF($A4033=U$2,$C4033,U4032))</f>
        <v/>
      </c>
      <c r="V4033" s="9" t="str">
        <f aca="false">IF(ISBLANK(A4033),"",IF($A4033=V$2,$C4033,V4032))</f>
        <v/>
      </c>
      <c r="W4033" s="9" t="str">
        <f aca="false">IF(ISBLANK(A4033),"",IF($A4033=W$2,$C4033,W4032))</f>
        <v/>
      </c>
    </row>
    <row r="4034" customFormat="false" ht="14.1" hidden="false" customHeight="false" outlineLevel="0" collapsed="false">
      <c r="H4034" s="8" t="n">
        <f aca="false">IF(ISBLANK(D4034),,LEFT(D4034,LEN(D4034)-6)*1)</f>
        <v>0</v>
      </c>
      <c r="I4034" s="9" t="str">
        <f aca="false">IF(ISBLANK(A4034),"",-B4034*C4034)</f>
        <v/>
      </c>
      <c r="J4034" s="9" t="str">
        <f aca="false">IF(ISBLANK(A4034),"",-SUM(I$3:I4034))</f>
        <v/>
      </c>
      <c r="K4034" s="9" t="str">
        <f aca="false">IF(ISBLANK(A4034),"",SUMPRODUCT(O4034:R4034,T4034:W4034)-J4034)</f>
        <v/>
      </c>
      <c r="L4034" s="5" t="str">
        <f aca="false">IF(ISBLANK(A4034),"",K4034/$M$1)</f>
        <v/>
      </c>
      <c r="M4034" s="5" t="str">
        <f aca="false">IF(ISBLANK(A4034),"",K4034/($M$1+SUM(K$3:K4033)))</f>
        <v/>
      </c>
      <c r="N4034" s="0" t="str">
        <f aca="false">IF(ISBLANK(A4034),"",IF(H4035=0,NETWORKDAYS($H$3,H4034,holiday!$B$2:$B$10),IF(DAY(H4034)&lt;DAY(H4035),NETWORKDAYS($H$3,H4034,holiday!$B$2:$B$10),0)))</f>
        <v/>
      </c>
      <c r="O4034" s="0" t="str">
        <f aca="false">IF(ISBLANK(A4034),"",SUMIF($A$3:$A4034,O$2,$B$3:$B4034))</f>
        <v/>
      </c>
      <c r="P4034" s="0" t="str">
        <f aca="false">IF(ISBLANK(A4034),"",SUMIF($A$3:$A4034,P$2,$B$3:$B4034))</f>
        <v/>
      </c>
      <c r="Q4034" s="0" t="str">
        <f aca="false">IF(ISBLANK(A4034),"",SUMIF($A$3:$A4034,Q$2,$B$3:$B4034))</f>
        <v/>
      </c>
      <c r="R4034" s="0" t="str">
        <f aca="false">IF(ISBLANK(A4034),"",SUMIF($A$3:$A4034,R$2,$B$3:$B4034))</f>
        <v/>
      </c>
      <c r="T4034" s="9" t="str">
        <f aca="false">IF(ISBLANK(A4034),"",IF($A4034=T$2,$C4034,T4033))</f>
        <v/>
      </c>
      <c r="U4034" s="9" t="str">
        <f aca="false">IF(ISBLANK(A4034),"",IF($A4034=U$2,$C4034,U4033))</f>
        <v/>
      </c>
      <c r="V4034" s="9" t="str">
        <f aca="false">IF(ISBLANK(A4034),"",IF($A4034=V$2,$C4034,V4033))</f>
        <v/>
      </c>
      <c r="W4034" s="9" t="str">
        <f aca="false">IF(ISBLANK(A4034),"",IF($A4034=W$2,$C4034,W4033))</f>
        <v/>
      </c>
    </row>
    <row r="4035" customFormat="false" ht="14.1" hidden="false" customHeight="false" outlineLevel="0" collapsed="false">
      <c r="H4035" s="8" t="n">
        <f aca="false">IF(ISBLANK(D4035),,LEFT(D4035,LEN(D4035)-6)*1)</f>
        <v>0</v>
      </c>
      <c r="I4035" s="9" t="str">
        <f aca="false">IF(ISBLANK(A4035),"",-B4035*C4035)</f>
        <v/>
      </c>
      <c r="J4035" s="9" t="str">
        <f aca="false">IF(ISBLANK(A4035),"",-SUM(I$3:I4035))</f>
        <v/>
      </c>
      <c r="K4035" s="9" t="str">
        <f aca="false">IF(ISBLANK(A4035),"",SUMPRODUCT(O4035:R4035,T4035:W4035)-J4035)</f>
        <v/>
      </c>
      <c r="L4035" s="5" t="str">
        <f aca="false">IF(ISBLANK(A4035),"",K4035/$M$1)</f>
        <v/>
      </c>
      <c r="M4035" s="5" t="str">
        <f aca="false">IF(ISBLANK(A4035),"",K4035/($M$1+SUM(K$3:K4034)))</f>
        <v/>
      </c>
      <c r="N4035" s="0" t="str">
        <f aca="false">IF(ISBLANK(A4035),"",IF(H4036=0,NETWORKDAYS($H$3,H4035,holiday!$B$2:$B$10),IF(DAY(H4035)&lt;DAY(H4036),NETWORKDAYS($H$3,H4035,holiday!$B$2:$B$10),0)))</f>
        <v/>
      </c>
      <c r="O4035" s="0" t="str">
        <f aca="false">IF(ISBLANK(A4035),"",SUMIF($A$3:$A4035,O$2,$B$3:$B4035))</f>
        <v/>
      </c>
      <c r="P4035" s="0" t="str">
        <f aca="false">IF(ISBLANK(A4035),"",SUMIF($A$3:$A4035,P$2,$B$3:$B4035))</f>
        <v/>
      </c>
      <c r="Q4035" s="0" t="str">
        <f aca="false">IF(ISBLANK(A4035),"",SUMIF($A$3:$A4035,Q$2,$B$3:$B4035))</f>
        <v/>
      </c>
      <c r="R4035" s="0" t="str">
        <f aca="false">IF(ISBLANK(A4035),"",SUMIF($A$3:$A4035,R$2,$B$3:$B4035))</f>
        <v/>
      </c>
      <c r="T4035" s="9" t="str">
        <f aca="false">IF(ISBLANK(A4035),"",IF($A4035=T$2,$C4035,T4034))</f>
        <v/>
      </c>
      <c r="U4035" s="9" t="str">
        <f aca="false">IF(ISBLANK(A4035),"",IF($A4035=U$2,$C4035,U4034))</f>
        <v/>
      </c>
      <c r="V4035" s="9" t="str">
        <f aca="false">IF(ISBLANK(A4035),"",IF($A4035=V$2,$C4035,V4034))</f>
        <v/>
      </c>
      <c r="W4035" s="9" t="str">
        <f aca="false">IF(ISBLANK(A4035),"",IF($A4035=W$2,$C4035,W4034))</f>
        <v/>
      </c>
    </row>
    <row r="4036" customFormat="false" ht="14.1" hidden="false" customHeight="false" outlineLevel="0" collapsed="false">
      <c r="H4036" s="8" t="n">
        <f aca="false">IF(ISBLANK(D4036),,LEFT(D4036,LEN(D4036)-6)*1)</f>
        <v>0</v>
      </c>
      <c r="I4036" s="9" t="str">
        <f aca="false">IF(ISBLANK(A4036),"",-B4036*C4036)</f>
        <v/>
      </c>
      <c r="J4036" s="9" t="str">
        <f aca="false">IF(ISBLANK(A4036),"",-SUM(I$3:I4036))</f>
        <v/>
      </c>
      <c r="K4036" s="9" t="str">
        <f aca="false">IF(ISBLANK(A4036),"",SUMPRODUCT(O4036:R4036,T4036:W4036)-J4036)</f>
        <v/>
      </c>
      <c r="L4036" s="5" t="str">
        <f aca="false">IF(ISBLANK(A4036),"",K4036/$M$1)</f>
        <v/>
      </c>
      <c r="M4036" s="5" t="str">
        <f aca="false">IF(ISBLANK(A4036),"",K4036/($M$1+SUM(K$3:K4035)))</f>
        <v/>
      </c>
      <c r="N4036" s="0" t="str">
        <f aca="false">IF(ISBLANK(A4036),"",IF(H4037=0,NETWORKDAYS($H$3,H4036,holiday!$B$2:$B$10),IF(DAY(H4036)&lt;DAY(H4037),NETWORKDAYS($H$3,H4036,holiday!$B$2:$B$10),0)))</f>
        <v/>
      </c>
      <c r="O4036" s="0" t="str">
        <f aca="false">IF(ISBLANK(A4036),"",SUMIF($A$3:$A4036,O$2,$B$3:$B4036))</f>
        <v/>
      </c>
      <c r="P4036" s="0" t="str">
        <f aca="false">IF(ISBLANK(A4036),"",SUMIF($A$3:$A4036,P$2,$B$3:$B4036))</f>
        <v/>
      </c>
      <c r="Q4036" s="0" t="str">
        <f aca="false">IF(ISBLANK(A4036),"",SUMIF($A$3:$A4036,Q$2,$B$3:$B4036))</f>
        <v/>
      </c>
      <c r="R4036" s="0" t="str">
        <f aca="false">IF(ISBLANK(A4036),"",SUMIF($A$3:$A4036,R$2,$B$3:$B4036))</f>
        <v/>
      </c>
      <c r="T4036" s="9" t="str">
        <f aca="false">IF(ISBLANK(A4036),"",IF($A4036=T$2,$C4036,T4035))</f>
        <v/>
      </c>
      <c r="U4036" s="9" t="str">
        <f aca="false">IF(ISBLANK(A4036),"",IF($A4036=U$2,$C4036,U4035))</f>
        <v/>
      </c>
      <c r="V4036" s="9" t="str">
        <f aca="false">IF(ISBLANK(A4036),"",IF($A4036=V$2,$C4036,V4035))</f>
        <v/>
      </c>
      <c r="W4036" s="9" t="str">
        <f aca="false">IF(ISBLANK(A4036),"",IF($A4036=W$2,$C4036,W4035))</f>
        <v/>
      </c>
    </row>
    <row r="4037" customFormat="false" ht="14.1" hidden="false" customHeight="false" outlineLevel="0" collapsed="false">
      <c r="H4037" s="8" t="n">
        <f aca="false">IF(ISBLANK(D4037),,LEFT(D4037,LEN(D4037)-6)*1)</f>
        <v>0</v>
      </c>
      <c r="I4037" s="9" t="str">
        <f aca="false">IF(ISBLANK(A4037),"",-B4037*C4037)</f>
        <v/>
      </c>
      <c r="J4037" s="9" t="str">
        <f aca="false">IF(ISBLANK(A4037),"",-SUM(I$3:I4037))</f>
        <v/>
      </c>
      <c r="K4037" s="9" t="str">
        <f aca="false">IF(ISBLANK(A4037),"",SUMPRODUCT(O4037:R4037,T4037:W4037)-J4037)</f>
        <v/>
      </c>
      <c r="L4037" s="5" t="str">
        <f aca="false">IF(ISBLANK(A4037),"",K4037/$M$1)</f>
        <v/>
      </c>
      <c r="M4037" s="5" t="str">
        <f aca="false">IF(ISBLANK(A4037),"",K4037/($M$1+SUM(K$3:K4036)))</f>
        <v/>
      </c>
      <c r="N4037" s="0" t="str">
        <f aca="false">IF(ISBLANK(A4037),"",IF(H4038=0,NETWORKDAYS($H$3,H4037,holiday!$B$2:$B$10),IF(DAY(H4037)&lt;DAY(H4038),NETWORKDAYS($H$3,H4037,holiday!$B$2:$B$10),0)))</f>
        <v/>
      </c>
      <c r="O4037" s="0" t="str">
        <f aca="false">IF(ISBLANK(A4037),"",SUMIF($A$3:$A4037,O$2,$B$3:$B4037))</f>
        <v/>
      </c>
      <c r="P4037" s="0" t="str">
        <f aca="false">IF(ISBLANK(A4037),"",SUMIF($A$3:$A4037,P$2,$B$3:$B4037))</f>
        <v/>
      </c>
      <c r="Q4037" s="0" t="str">
        <f aca="false">IF(ISBLANK(A4037),"",SUMIF($A$3:$A4037,Q$2,$B$3:$B4037))</f>
        <v/>
      </c>
      <c r="R4037" s="0" t="str">
        <f aca="false">IF(ISBLANK(A4037),"",SUMIF($A$3:$A4037,R$2,$B$3:$B4037))</f>
        <v/>
      </c>
      <c r="T4037" s="9" t="str">
        <f aca="false">IF(ISBLANK(A4037),"",IF($A4037=T$2,$C4037,T4036))</f>
        <v/>
      </c>
      <c r="U4037" s="9" t="str">
        <f aca="false">IF(ISBLANK(A4037),"",IF($A4037=U$2,$C4037,U4036))</f>
        <v/>
      </c>
      <c r="V4037" s="9" t="str">
        <f aca="false">IF(ISBLANK(A4037),"",IF($A4037=V$2,$C4037,V4036))</f>
        <v/>
      </c>
      <c r="W4037" s="9" t="str">
        <f aca="false">IF(ISBLANK(A4037),"",IF($A4037=W$2,$C4037,W4036))</f>
        <v/>
      </c>
    </row>
    <row r="4038" customFormat="false" ht="14.1" hidden="false" customHeight="false" outlineLevel="0" collapsed="false">
      <c r="H4038" s="8" t="n">
        <f aca="false">IF(ISBLANK(D4038),,LEFT(D4038,LEN(D4038)-6)*1)</f>
        <v>0</v>
      </c>
      <c r="I4038" s="9" t="str">
        <f aca="false">IF(ISBLANK(A4038),"",-B4038*C4038)</f>
        <v/>
      </c>
      <c r="J4038" s="9" t="str">
        <f aca="false">IF(ISBLANK(A4038),"",-SUM(I$3:I4038))</f>
        <v/>
      </c>
      <c r="K4038" s="9" t="str">
        <f aca="false">IF(ISBLANK(A4038),"",SUMPRODUCT(O4038:R4038,T4038:W4038)-J4038)</f>
        <v/>
      </c>
      <c r="L4038" s="5" t="str">
        <f aca="false">IF(ISBLANK(A4038),"",K4038/$M$1)</f>
        <v/>
      </c>
      <c r="M4038" s="5" t="str">
        <f aca="false">IF(ISBLANK(A4038),"",K4038/($M$1+SUM(K$3:K4037)))</f>
        <v/>
      </c>
      <c r="N4038" s="0" t="str">
        <f aca="false">IF(ISBLANK(A4038),"",IF(H4039=0,NETWORKDAYS($H$3,H4038,holiday!$B$2:$B$10),IF(DAY(H4038)&lt;DAY(H4039),NETWORKDAYS($H$3,H4038,holiday!$B$2:$B$10),0)))</f>
        <v/>
      </c>
      <c r="O4038" s="0" t="str">
        <f aca="false">IF(ISBLANK(A4038),"",SUMIF($A$3:$A4038,O$2,$B$3:$B4038))</f>
        <v/>
      </c>
      <c r="P4038" s="0" t="str">
        <f aca="false">IF(ISBLANK(A4038),"",SUMIF($A$3:$A4038,P$2,$B$3:$B4038))</f>
        <v/>
      </c>
      <c r="Q4038" s="0" t="str">
        <f aca="false">IF(ISBLANK(A4038),"",SUMIF($A$3:$A4038,Q$2,$B$3:$B4038))</f>
        <v/>
      </c>
      <c r="R4038" s="0" t="str">
        <f aca="false">IF(ISBLANK(A4038),"",SUMIF($A$3:$A4038,R$2,$B$3:$B4038))</f>
        <v/>
      </c>
      <c r="T4038" s="9" t="str">
        <f aca="false">IF(ISBLANK(A4038),"",IF($A4038=T$2,$C4038,T4037))</f>
        <v/>
      </c>
      <c r="U4038" s="9" t="str">
        <f aca="false">IF(ISBLANK(A4038),"",IF($A4038=U$2,$C4038,U4037))</f>
        <v/>
      </c>
      <c r="V4038" s="9" t="str">
        <f aca="false">IF(ISBLANK(A4038),"",IF($A4038=V$2,$C4038,V4037))</f>
        <v/>
      </c>
      <c r="W4038" s="9" t="str">
        <f aca="false">IF(ISBLANK(A4038),"",IF($A4038=W$2,$C4038,W4037))</f>
        <v/>
      </c>
    </row>
    <row r="4039" customFormat="false" ht="14.1" hidden="false" customHeight="false" outlineLevel="0" collapsed="false">
      <c r="H4039" s="8" t="n">
        <f aca="false">IF(ISBLANK(D4039),,LEFT(D4039,LEN(D4039)-6)*1)</f>
        <v>0</v>
      </c>
      <c r="I4039" s="9" t="str">
        <f aca="false">IF(ISBLANK(A4039),"",-B4039*C4039)</f>
        <v/>
      </c>
      <c r="J4039" s="9" t="str">
        <f aca="false">IF(ISBLANK(A4039),"",-SUM(I$3:I4039))</f>
        <v/>
      </c>
      <c r="K4039" s="9" t="str">
        <f aca="false">IF(ISBLANK(A4039),"",SUMPRODUCT(O4039:R4039,T4039:W4039)-J4039)</f>
        <v/>
      </c>
      <c r="L4039" s="5" t="str">
        <f aca="false">IF(ISBLANK(A4039),"",K4039/$M$1)</f>
        <v/>
      </c>
      <c r="M4039" s="5" t="str">
        <f aca="false">IF(ISBLANK(A4039),"",K4039/($M$1+SUM(K$3:K4038)))</f>
        <v/>
      </c>
      <c r="N4039" s="0" t="str">
        <f aca="false">IF(ISBLANK(A4039),"",IF(H4040=0,NETWORKDAYS($H$3,H4039,holiday!$B$2:$B$10),IF(DAY(H4039)&lt;DAY(H4040),NETWORKDAYS($H$3,H4039,holiday!$B$2:$B$10),0)))</f>
        <v/>
      </c>
      <c r="O4039" s="0" t="str">
        <f aca="false">IF(ISBLANK(A4039),"",SUMIF($A$3:$A4039,O$2,$B$3:$B4039))</f>
        <v/>
      </c>
      <c r="P4039" s="0" t="str">
        <f aca="false">IF(ISBLANK(A4039),"",SUMIF($A$3:$A4039,P$2,$B$3:$B4039))</f>
        <v/>
      </c>
      <c r="Q4039" s="0" t="str">
        <f aca="false">IF(ISBLANK(A4039),"",SUMIF($A$3:$A4039,Q$2,$B$3:$B4039))</f>
        <v/>
      </c>
      <c r="R4039" s="0" t="str">
        <f aca="false">IF(ISBLANK(A4039),"",SUMIF($A$3:$A4039,R$2,$B$3:$B4039))</f>
        <v/>
      </c>
      <c r="T4039" s="9" t="str">
        <f aca="false">IF(ISBLANK(A4039),"",IF($A4039=T$2,$C4039,T4038))</f>
        <v/>
      </c>
      <c r="U4039" s="9" t="str">
        <f aca="false">IF(ISBLANK(A4039),"",IF($A4039=U$2,$C4039,U4038))</f>
        <v/>
      </c>
      <c r="V4039" s="9" t="str">
        <f aca="false">IF(ISBLANK(A4039),"",IF($A4039=V$2,$C4039,V4038))</f>
        <v/>
      </c>
      <c r="W4039" s="9" t="str">
        <f aca="false">IF(ISBLANK(A4039),"",IF($A4039=W$2,$C4039,W4038))</f>
        <v/>
      </c>
    </row>
    <row r="4040" customFormat="false" ht="14.1" hidden="false" customHeight="false" outlineLevel="0" collapsed="false">
      <c r="H4040" s="8" t="n">
        <f aca="false">IF(ISBLANK(D4040),,LEFT(D4040,LEN(D4040)-6)*1)</f>
        <v>0</v>
      </c>
      <c r="I4040" s="9" t="str">
        <f aca="false">IF(ISBLANK(A4040),"",-B4040*C4040)</f>
        <v/>
      </c>
      <c r="J4040" s="9" t="str">
        <f aca="false">IF(ISBLANK(A4040),"",-SUM(I$3:I4040))</f>
        <v/>
      </c>
      <c r="K4040" s="9" t="str">
        <f aca="false">IF(ISBLANK(A4040),"",SUMPRODUCT(O4040:R4040,T4040:W4040)-J4040)</f>
        <v/>
      </c>
      <c r="L4040" s="5" t="str">
        <f aca="false">IF(ISBLANK(A4040),"",K4040/$M$1)</f>
        <v/>
      </c>
      <c r="M4040" s="5" t="str">
        <f aca="false">IF(ISBLANK(A4040),"",K4040/($M$1+SUM(K$3:K4039)))</f>
        <v/>
      </c>
      <c r="N4040" s="0" t="str">
        <f aca="false">IF(ISBLANK(A4040),"",IF(H4041=0,NETWORKDAYS($H$3,H4040,holiday!$B$2:$B$10),IF(DAY(H4040)&lt;DAY(H4041),NETWORKDAYS($H$3,H4040,holiday!$B$2:$B$10),0)))</f>
        <v/>
      </c>
      <c r="O4040" s="0" t="str">
        <f aca="false">IF(ISBLANK(A4040),"",SUMIF($A$3:$A4040,O$2,$B$3:$B4040))</f>
        <v/>
      </c>
      <c r="P4040" s="0" t="str">
        <f aca="false">IF(ISBLANK(A4040),"",SUMIF($A$3:$A4040,P$2,$B$3:$B4040))</f>
        <v/>
      </c>
      <c r="Q4040" s="0" t="str">
        <f aca="false">IF(ISBLANK(A4040),"",SUMIF($A$3:$A4040,Q$2,$B$3:$B4040))</f>
        <v/>
      </c>
      <c r="R4040" s="0" t="str">
        <f aca="false">IF(ISBLANK(A4040),"",SUMIF($A$3:$A4040,R$2,$B$3:$B4040))</f>
        <v/>
      </c>
      <c r="T4040" s="9" t="str">
        <f aca="false">IF(ISBLANK(A4040),"",IF($A4040=T$2,$C4040,T4039))</f>
        <v/>
      </c>
      <c r="U4040" s="9" t="str">
        <f aca="false">IF(ISBLANK(A4040),"",IF($A4040=U$2,$C4040,U4039))</f>
        <v/>
      </c>
      <c r="V4040" s="9" t="str">
        <f aca="false">IF(ISBLANK(A4040),"",IF($A4040=V$2,$C4040,V4039))</f>
        <v/>
      </c>
      <c r="W4040" s="9" t="str">
        <f aca="false">IF(ISBLANK(A4040),"",IF($A4040=W$2,$C4040,W4039))</f>
        <v/>
      </c>
    </row>
    <row r="4041" customFormat="false" ht="14.1" hidden="false" customHeight="false" outlineLevel="0" collapsed="false">
      <c r="H4041" s="8" t="n">
        <f aca="false">IF(ISBLANK(D4041),,LEFT(D4041,LEN(D4041)-6)*1)</f>
        <v>0</v>
      </c>
      <c r="I4041" s="9" t="str">
        <f aca="false">IF(ISBLANK(A4041),"",-B4041*C4041)</f>
        <v/>
      </c>
      <c r="J4041" s="9" t="str">
        <f aca="false">IF(ISBLANK(A4041),"",-SUM(I$3:I4041))</f>
        <v/>
      </c>
      <c r="K4041" s="9" t="str">
        <f aca="false">IF(ISBLANK(A4041),"",SUMPRODUCT(O4041:R4041,T4041:W4041)-J4041)</f>
        <v/>
      </c>
      <c r="L4041" s="5" t="str">
        <f aca="false">IF(ISBLANK(A4041),"",K4041/$M$1)</f>
        <v/>
      </c>
      <c r="M4041" s="5" t="str">
        <f aca="false">IF(ISBLANK(A4041),"",K4041/($M$1+SUM(K$3:K4040)))</f>
        <v/>
      </c>
      <c r="N4041" s="0" t="str">
        <f aca="false">IF(ISBLANK(A4041),"",IF(H4042=0,NETWORKDAYS($H$3,H4041,holiday!$B$2:$B$10),IF(DAY(H4041)&lt;DAY(H4042),NETWORKDAYS($H$3,H4041,holiday!$B$2:$B$10),0)))</f>
        <v/>
      </c>
      <c r="O4041" s="0" t="str">
        <f aca="false">IF(ISBLANK(A4041),"",SUMIF($A$3:$A4041,O$2,$B$3:$B4041))</f>
        <v/>
      </c>
      <c r="P4041" s="0" t="str">
        <f aca="false">IF(ISBLANK(A4041),"",SUMIF($A$3:$A4041,P$2,$B$3:$B4041))</f>
        <v/>
      </c>
      <c r="Q4041" s="0" t="str">
        <f aca="false">IF(ISBLANK(A4041),"",SUMIF($A$3:$A4041,Q$2,$B$3:$B4041))</f>
        <v/>
      </c>
      <c r="R4041" s="0" t="str">
        <f aca="false">IF(ISBLANK(A4041),"",SUMIF($A$3:$A4041,R$2,$B$3:$B4041))</f>
        <v/>
      </c>
      <c r="T4041" s="9" t="str">
        <f aca="false">IF(ISBLANK(A4041),"",IF($A4041=T$2,$C4041,T4040))</f>
        <v/>
      </c>
      <c r="U4041" s="9" t="str">
        <f aca="false">IF(ISBLANK(A4041),"",IF($A4041=U$2,$C4041,U4040))</f>
        <v/>
      </c>
      <c r="V4041" s="9" t="str">
        <f aca="false">IF(ISBLANK(A4041),"",IF($A4041=V$2,$C4041,V4040))</f>
        <v/>
      </c>
      <c r="W4041" s="9" t="str">
        <f aca="false">IF(ISBLANK(A4041),"",IF($A4041=W$2,$C4041,W4040))</f>
        <v/>
      </c>
    </row>
    <row r="4042" customFormat="false" ht="14.1" hidden="false" customHeight="false" outlineLevel="0" collapsed="false">
      <c r="H4042" s="8" t="n">
        <f aca="false">IF(ISBLANK(D4042),,LEFT(D4042,LEN(D4042)-6)*1)</f>
        <v>0</v>
      </c>
      <c r="I4042" s="9" t="str">
        <f aca="false">IF(ISBLANK(A4042),"",-B4042*C4042)</f>
        <v/>
      </c>
      <c r="J4042" s="9" t="str">
        <f aca="false">IF(ISBLANK(A4042),"",-SUM(I$3:I4042))</f>
        <v/>
      </c>
      <c r="K4042" s="9" t="str">
        <f aca="false">IF(ISBLANK(A4042),"",SUMPRODUCT(O4042:R4042,T4042:W4042)-J4042)</f>
        <v/>
      </c>
      <c r="L4042" s="5" t="str">
        <f aca="false">IF(ISBLANK(A4042),"",K4042/$M$1)</f>
        <v/>
      </c>
      <c r="M4042" s="5" t="str">
        <f aca="false">IF(ISBLANK(A4042),"",K4042/($M$1+SUM(K$3:K4041)))</f>
        <v/>
      </c>
      <c r="N4042" s="0" t="str">
        <f aca="false">IF(ISBLANK(A4042),"",IF(H4043=0,NETWORKDAYS($H$3,H4042,holiday!$B$2:$B$10),IF(DAY(H4042)&lt;DAY(H4043),NETWORKDAYS($H$3,H4042,holiday!$B$2:$B$10),0)))</f>
        <v/>
      </c>
      <c r="O4042" s="0" t="str">
        <f aca="false">IF(ISBLANK(A4042),"",SUMIF($A$3:$A4042,O$2,$B$3:$B4042))</f>
        <v/>
      </c>
      <c r="P4042" s="0" t="str">
        <f aca="false">IF(ISBLANK(A4042),"",SUMIF($A$3:$A4042,P$2,$B$3:$B4042))</f>
        <v/>
      </c>
      <c r="Q4042" s="0" t="str">
        <f aca="false">IF(ISBLANK(A4042),"",SUMIF($A$3:$A4042,Q$2,$B$3:$B4042))</f>
        <v/>
      </c>
      <c r="R4042" s="0" t="str">
        <f aca="false">IF(ISBLANK(A4042),"",SUMIF($A$3:$A4042,R$2,$B$3:$B4042))</f>
        <v/>
      </c>
      <c r="T4042" s="9" t="str">
        <f aca="false">IF(ISBLANK(A4042),"",IF($A4042=T$2,$C4042,T4041))</f>
        <v/>
      </c>
      <c r="U4042" s="9" t="str">
        <f aca="false">IF(ISBLANK(A4042),"",IF($A4042=U$2,$C4042,U4041))</f>
        <v/>
      </c>
      <c r="V4042" s="9" t="str">
        <f aca="false">IF(ISBLANK(A4042),"",IF($A4042=V$2,$C4042,V4041))</f>
        <v/>
      </c>
      <c r="W4042" s="9" t="str">
        <f aca="false">IF(ISBLANK(A4042),"",IF($A4042=W$2,$C4042,W4041))</f>
        <v/>
      </c>
    </row>
    <row r="4043" customFormat="false" ht="14.1" hidden="false" customHeight="false" outlineLevel="0" collapsed="false">
      <c r="H4043" s="8" t="n">
        <f aca="false">IF(ISBLANK(D4043),,LEFT(D4043,LEN(D4043)-6)*1)</f>
        <v>0</v>
      </c>
      <c r="I4043" s="9" t="str">
        <f aca="false">IF(ISBLANK(A4043),"",-B4043*C4043)</f>
        <v/>
      </c>
      <c r="J4043" s="9" t="str">
        <f aca="false">IF(ISBLANK(A4043),"",-SUM(I$3:I4043))</f>
        <v/>
      </c>
      <c r="K4043" s="9" t="str">
        <f aca="false">IF(ISBLANK(A4043),"",SUMPRODUCT(O4043:R4043,T4043:W4043)-J4043)</f>
        <v/>
      </c>
      <c r="L4043" s="5" t="str">
        <f aca="false">IF(ISBLANK(A4043),"",K4043/$M$1)</f>
        <v/>
      </c>
      <c r="M4043" s="5" t="str">
        <f aca="false">IF(ISBLANK(A4043),"",K4043/($M$1+SUM(K$3:K4042)))</f>
        <v/>
      </c>
      <c r="N4043" s="0" t="str">
        <f aca="false">IF(ISBLANK(A4043),"",IF(H4044=0,NETWORKDAYS($H$3,H4043,holiday!$B$2:$B$10),IF(DAY(H4043)&lt;DAY(H4044),NETWORKDAYS($H$3,H4043,holiday!$B$2:$B$10),0)))</f>
        <v/>
      </c>
      <c r="O4043" s="0" t="str">
        <f aca="false">IF(ISBLANK(A4043),"",SUMIF($A$3:$A4043,O$2,$B$3:$B4043))</f>
        <v/>
      </c>
      <c r="P4043" s="0" t="str">
        <f aca="false">IF(ISBLANK(A4043),"",SUMIF($A$3:$A4043,P$2,$B$3:$B4043))</f>
        <v/>
      </c>
      <c r="Q4043" s="0" t="str">
        <f aca="false">IF(ISBLANK(A4043),"",SUMIF($A$3:$A4043,Q$2,$B$3:$B4043))</f>
        <v/>
      </c>
      <c r="R4043" s="0" t="str">
        <f aca="false">IF(ISBLANK(A4043),"",SUMIF($A$3:$A4043,R$2,$B$3:$B4043))</f>
        <v/>
      </c>
      <c r="T4043" s="9" t="str">
        <f aca="false">IF(ISBLANK(A4043),"",IF($A4043=T$2,$C4043,T4042))</f>
        <v/>
      </c>
      <c r="U4043" s="9" t="str">
        <f aca="false">IF(ISBLANK(A4043),"",IF($A4043=U$2,$C4043,U4042))</f>
        <v/>
      </c>
      <c r="V4043" s="9" t="str">
        <f aca="false">IF(ISBLANK(A4043),"",IF($A4043=V$2,$C4043,V4042))</f>
        <v/>
      </c>
      <c r="W4043" s="9" t="str">
        <f aca="false">IF(ISBLANK(A4043),"",IF($A4043=W$2,$C4043,W4042))</f>
        <v/>
      </c>
    </row>
    <row r="4044" customFormat="false" ht="14.1" hidden="false" customHeight="false" outlineLevel="0" collapsed="false">
      <c r="H4044" s="8" t="n">
        <f aca="false">IF(ISBLANK(D4044),,LEFT(D4044,LEN(D4044)-6)*1)</f>
        <v>0</v>
      </c>
      <c r="I4044" s="9" t="str">
        <f aca="false">IF(ISBLANK(A4044),"",-B4044*C4044)</f>
        <v/>
      </c>
      <c r="J4044" s="9" t="str">
        <f aca="false">IF(ISBLANK(A4044),"",-SUM(I$3:I4044))</f>
        <v/>
      </c>
      <c r="K4044" s="9" t="str">
        <f aca="false">IF(ISBLANK(A4044),"",SUMPRODUCT(O4044:R4044,T4044:W4044)-J4044)</f>
        <v/>
      </c>
      <c r="L4044" s="5" t="str">
        <f aca="false">IF(ISBLANK(A4044),"",K4044/$M$1)</f>
        <v/>
      </c>
      <c r="M4044" s="5" t="str">
        <f aca="false">IF(ISBLANK(A4044),"",K4044/($M$1+SUM(K$3:K4043)))</f>
        <v/>
      </c>
      <c r="N4044" s="0" t="str">
        <f aca="false">IF(ISBLANK(A4044),"",IF(H4045=0,NETWORKDAYS($H$3,H4044,holiday!$B$2:$B$10),IF(DAY(H4044)&lt;DAY(H4045),NETWORKDAYS($H$3,H4044,holiday!$B$2:$B$10),0)))</f>
        <v/>
      </c>
      <c r="O4044" s="0" t="str">
        <f aca="false">IF(ISBLANK(A4044),"",SUMIF($A$3:$A4044,O$2,$B$3:$B4044))</f>
        <v/>
      </c>
      <c r="P4044" s="0" t="str">
        <f aca="false">IF(ISBLANK(A4044),"",SUMIF($A$3:$A4044,P$2,$B$3:$B4044))</f>
        <v/>
      </c>
      <c r="Q4044" s="0" t="str">
        <f aca="false">IF(ISBLANK(A4044),"",SUMIF($A$3:$A4044,Q$2,$B$3:$B4044))</f>
        <v/>
      </c>
      <c r="R4044" s="0" t="str">
        <f aca="false">IF(ISBLANK(A4044),"",SUMIF($A$3:$A4044,R$2,$B$3:$B4044))</f>
        <v/>
      </c>
      <c r="T4044" s="9" t="str">
        <f aca="false">IF(ISBLANK(A4044),"",IF($A4044=T$2,$C4044,T4043))</f>
        <v/>
      </c>
      <c r="U4044" s="9" t="str">
        <f aca="false">IF(ISBLANK(A4044),"",IF($A4044=U$2,$C4044,U4043))</f>
        <v/>
      </c>
      <c r="V4044" s="9" t="str">
        <f aca="false">IF(ISBLANK(A4044),"",IF($A4044=V$2,$C4044,V4043))</f>
        <v/>
      </c>
      <c r="W4044" s="9" t="str">
        <f aca="false">IF(ISBLANK(A4044),"",IF($A4044=W$2,$C4044,W4043))</f>
        <v/>
      </c>
    </row>
    <row r="4045" customFormat="false" ht="14.1" hidden="false" customHeight="false" outlineLevel="0" collapsed="false">
      <c r="H4045" s="8" t="n">
        <f aca="false">IF(ISBLANK(D4045),,LEFT(D4045,LEN(D4045)-6)*1)</f>
        <v>0</v>
      </c>
      <c r="I4045" s="9" t="str">
        <f aca="false">IF(ISBLANK(A4045),"",-B4045*C4045)</f>
        <v/>
      </c>
      <c r="J4045" s="9" t="str">
        <f aca="false">IF(ISBLANK(A4045),"",-SUM(I$3:I4045))</f>
        <v/>
      </c>
      <c r="K4045" s="9" t="str">
        <f aca="false">IF(ISBLANK(A4045),"",SUMPRODUCT(O4045:R4045,T4045:W4045)-J4045)</f>
        <v/>
      </c>
      <c r="L4045" s="5" t="str">
        <f aca="false">IF(ISBLANK(A4045),"",K4045/$M$1)</f>
        <v/>
      </c>
      <c r="M4045" s="5" t="str">
        <f aca="false">IF(ISBLANK(A4045),"",K4045/($M$1+SUM(K$3:K4044)))</f>
        <v/>
      </c>
      <c r="N4045" s="0" t="str">
        <f aca="false">IF(ISBLANK(A4045),"",IF(H4046=0,NETWORKDAYS($H$3,H4045,holiday!$B$2:$B$10),IF(DAY(H4045)&lt;DAY(H4046),NETWORKDAYS($H$3,H4045,holiday!$B$2:$B$10),0)))</f>
        <v/>
      </c>
      <c r="O4045" s="0" t="str">
        <f aca="false">IF(ISBLANK(A4045),"",SUMIF($A$3:$A4045,O$2,$B$3:$B4045))</f>
        <v/>
      </c>
      <c r="P4045" s="0" t="str">
        <f aca="false">IF(ISBLANK(A4045),"",SUMIF($A$3:$A4045,P$2,$B$3:$B4045))</f>
        <v/>
      </c>
      <c r="Q4045" s="0" t="str">
        <f aca="false">IF(ISBLANK(A4045),"",SUMIF($A$3:$A4045,Q$2,$B$3:$B4045))</f>
        <v/>
      </c>
      <c r="R4045" s="0" t="str">
        <f aca="false">IF(ISBLANK(A4045),"",SUMIF($A$3:$A4045,R$2,$B$3:$B4045))</f>
        <v/>
      </c>
      <c r="T4045" s="9" t="str">
        <f aca="false">IF(ISBLANK(A4045),"",IF($A4045=T$2,$C4045,T4044))</f>
        <v/>
      </c>
      <c r="U4045" s="9" t="str">
        <f aca="false">IF(ISBLANK(A4045),"",IF($A4045=U$2,$C4045,U4044))</f>
        <v/>
      </c>
      <c r="V4045" s="9" t="str">
        <f aca="false">IF(ISBLANK(A4045),"",IF($A4045=V$2,$C4045,V4044))</f>
        <v/>
      </c>
      <c r="W4045" s="9" t="str">
        <f aca="false">IF(ISBLANK(A4045),"",IF($A4045=W$2,$C4045,W4044))</f>
        <v/>
      </c>
    </row>
    <row r="4046" customFormat="false" ht="14.1" hidden="false" customHeight="false" outlineLevel="0" collapsed="false">
      <c r="H4046" s="8" t="n">
        <f aca="false">IF(ISBLANK(D4046),,LEFT(D4046,LEN(D4046)-6)*1)</f>
        <v>0</v>
      </c>
      <c r="I4046" s="9" t="str">
        <f aca="false">IF(ISBLANK(A4046),"",-B4046*C4046)</f>
        <v/>
      </c>
      <c r="J4046" s="9" t="str">
        <f aca="false">IF(ISBLANK(A4046),"",-SUM(I$3:I4046))</f>
        <v/>
      </c>
      <c r="K4046" s="9" t="str">
        <f aca="false">IF(ISBLANK(A4046),"",SUMPRODUCT(O4046:R4046,T4046:W4046)-J4046)</f>
        <v/>
      </c>
      <c r="L4046" s="5" t="str">
        <f aca="false">IF(ISBLANK(A4046),"",K4046/$M$1)</f>
        <v/>
      </c>
      <c r="M4046" s="5" t="str">
        <f aca="false">IF(ISBLANK(A4046),"",K4046/($M$1+SUM(K$3:K4045)))</f>
        <v/>
      </c>
      <c r="N4046" s="0" t="str">
        <f aca="false">IF(ISBLANK(A4046),"",IF(H4047=0,NETWORKDAYS($H$3,H4046,holiday!$B$2:$B$10),IF(DAY(H4046)&lt;DAY(H4047),NETWORKDAYS($H$3,H4046,holiday!$B$2:$B$10),0)))</f>
        <v/>
      </c>
      <c r="O4046" s="0" t="str">
        <f aca="false">IF(ISBLANK(A4046),"",SUMIF($A$3:$A4046,O$2,$B$3:$B4046))</f>
        <v/>
      </c>
      <c r="P4046" s="0" t="str">
        <f aca="false">IF(ISBLANK(A4046),"",SUMIF($A$3:$A4046,P$2,$B$3:$B4046))</f>
        <v/>
      </c>
      <c r="Q4046" s="0" t="str">
        <f aca="false">IF(ISBLANK(A4046),"",SUMIF($A$3:$A4046,Q$2,$B$3:$B4046))</f>
        <v/>
      </c>
      <c r="R4046" s="0" t="str">
        <f aca="false">IF(ISBLANK(A4046),"",SUMIF($A$3:$A4046,R$2,$B$3:$B4046))</f>
        <v/>
      </c>
      <c r="T4046" s="9" t="str">
        <f aca="false">IF(ISBLANK(A4046),"",IF($A4046=T$2,$C4046,T4045))</f>
        <v/>
      </c>
      <c r="U4046" s="9" t="str">
        <f aca="false">IF(ISBLANK(A4046),"",IF($A4046=U$2,$C4046,U4045))</f>
        <v/>
      </c>
      <c r="V4046" s="9" t="str">
        <f aca="false">IF(ISBLANK(A4046),"",IF($A4046=V$2,$C4046,V4045))</f>
        <v/>
      </c>
      <c r="W4046" s="9" t="str">
        <f aca="false">IF(ISBLANK(A4046),"",IF($A4046=W$2,$C4046,W4045))</f>
        <v/>
      </c>
    </row>
    <row r="4047" customFormat="false" ht="14.1" hidden="false" customHeight="false" outlineLevel="0" collapsed="false">
      <c r="H4047" s="8" t="n">
        <f aca="false">IF(ISBLANK(D4047),,LEFT(D4047,LEN(D4047)-6)*1)</f>
        <v>0</v>
      </c>
      <c r="I4047" s="9" t="str">
        <f aca="false">IF(ISBLANK(A4047),"",-B4047*C4047)</f>
        <v/>
      </c>
      <c r="J4047" s="9" t="str">
        <f aca="false">IF(ISBLANK(A4047),"",-SUM(I$3:I4047))</f>
        <v/>
      </c>
      <c r="K4047" s="9" t="str">
        <f aca="false">IF(ISBLANK(A4047),"",SUMPRODUCT(O4047:R4047,T4047:W4047)-J4047)</f>
        <v/>
      </c>
      <c r="L4047" s="5" t="str">
        <f aca="false">IF(ISBLANK(A4047),"",K4047/$M$1)</f>
        <v/>
      </c>
      <c r="M4047" s="5" t="str">
        <f aca="false">IF(ISBLANK(A4047),"",K4047/($M$1+SUM(K$3:K4046)))</f>
        <v/>
      </c>
      <c r="N4047" s="0" t="str">
        <f aca="false">IF(ISBLANK(A4047),"",IF(H4048=0,NETWORKDAYS($H$3,H4047,holiday!$B$2:$B$10),IF(DAY(H4047)&lt;DAY(H4048),NETWORKDAYS($H$3,H4047,holiday!$B$2:$B$10),0)))</f>
        <v/>
      </c>
      <c r="O4047" s="0" t="str">
        <f aca="false">IF(ISBLANK(A4047),"",SUMIF($A$3:$A4047,O$2,$B$3:$B4047))</f>
        <v/>
      </c>
      <c r="P4047" s="0" t="str">
        <f aca="false">IF(ISBLANK(A4047),"",SUMIF($A$3:$A4047,P$2,$B$3:$B4047))</f>
        <v/>
      </c>
      <c r="Q4047" s="0" t="str">
        <f aca="false">IF(ISBLANK(A4047),"",SUMIF($A$3:$A4047,Q$2,$B$3:$B4047))</f>
        <v/>
      </c>
      <c r="R4047" s="0" t="str">
        <f aca="false">IF(ISBLANK(A4047),"",SUMIF($A$3:$A4047,R$2,$B$3:$B4047))</f>
        <v/>
      </c>
      <c r="T4047" s="9" t="str">
        <f aca="false">IF(ISBLANK(A4047),"",IF($A4047=T$2,$C4047,T4046))</f>
        <v/>
      </c>
      <c r="U4047" s="9" t="str">
        <f aca="false">IF(ISBLANK(A4047),"",IF($A4047=U$2,$C4047,U4046))</f>
        <v/>
      </c>
      <c r="V4047" s="9" t="str">
        <f aca="false">IF(ISBLANK(A4047),"",IF($A4047=V$2,$C4047,V4046))</f>
        <v/>
      </c>
      <c r="W4047" s="9" t="str">
        <f aca="false">IF(ISBLANK(A4047),"",IF($A4047=W$2,$C4047,W4046))</f>
        <v/>
      </c>
    </row>
    <row r="4048" customFormat="false" ht="14.1" hidden="false" customHeight="false" outlineLevel="0" collapsed="false">
      <c r="H4048" s="8" t="n">
        <f aca="false">IF(ISBLANK(D4048),,LEFT(D4048,LEN(D4048)-6)*1)</f>
        <v>0</v>
      </c>
      <c r="I4048" s="9" t="str">
        <f aca="false">IF(ISBLANK(A4048),"",-B4048*C4048)</f>
        <v/>
      </c>
      <c r="J4048" s="9" t="str">
        <f aca="false">IF(ISBLANK(A4048),"",-SUM(I$3:I4048))</f>
        <v/>
      </c>
      <c r="K4048" s="9" t="str">
        <f aca="false">IF(ISBLANK(A4048),"",SUMPRODUCT(O4048:R4048,T4048:W4048)-J4048)</f>
        <v/>
      </c>
      <c r="L4048" s="5" t="str">
        <f aca="false">IF(ISBLANK(A4048),"",K4048/$M$1)</f>
        <v/>
      </c>
      <c r="M4048" s="5" t="str">
        <f aca="false">IF(ISBLANK(A4048),"",K4048/($M$1+SUM(K$3:K4047)))</f>
        <v/>
      </c>
      <c r="N4048" s="0" t="str">
        <f aca="false">IF(ISBLANK(A4048),"",IF(H4049=0,NETWORKDAYS($H$3,H4048,holiday!$B$2:$B$10),IF(DAY(H4048)&lt;DAY(H4049),NETWORKDAYS($H$3,H4048,holiday!$B$2:$B$10),0)))</f>
        <v/>
      </c>
      <c r="O4048" s="0" t="str">
        <f aca="false">IF(ISBLANK(A4048),"",SUMIF($A$3:$A4048,O$2,$B$3:$B4048))</f>
        <v/>
      </c>
      <c r="P4048" s="0" t="str">
        <f aca="false">IF(ISBLANK(A4048),"",SUMIF($A$3:$A4048,P$2,$B$3:$B4048))</f>
        <v/>
      </c>
      <c r="Q4048" s="0" t="str">
        <f aca="false">IF(ISBLANK(A4048),"",SUMIF($A$3:$A4048,Q$2,$B$3:$B4048))</f>
        <v/>
      </c>
      <c r="R4048" s="0" t="str">
        <f aca="false">IF(ISBLANK(A4048),"",SUMIF($A$3:$A4048,R$2,$B$3:$B4048))</f>
        <v/>
      </c>
      <c r="T4048" s="9" t="str">
        <f aca="false">IF(ISBLANK(A4048),"",IF($A4048=T$2,$C4048,T4047))</f>
        <v/>
      </c>
      <c r="U4048" s="9" t="str">
        <f aca="false">IF(ISBLANK(A4048),"",IF($A4048=U$2,$C4048,U4047))</f>
        <v/>
      </c>
      <c r="V4048" s="9" t="str">
        <f aca="false">IF(ISBLANK(A4048),"",IF($A4048=V$2,$C4048,V4047))</f>
        <v/>
      </c>
      <c r="W4048" s="9" t="str">
        <f aca="false">IF(ISBLANK(A4048),"",IF($A4048=W$2,$C4048,W4047))</f>
        <v/>
      </c>
    </row>
    <row r="4049" customFormat="false" ht="14.1" hidden="false" customHeight="false" outlineLevel="0" collapsed="false">
      <c r="H4049" s="8" t="n">
        <f aca="false">IF(ISBLANK(D4049),,LEFT(D4049,LEN(D4049)-6)*1)</f>
        <v>0</v>
      </c>
      <c r="I4049" s="9" t="str">
        <f aca="false">IF(ISBLANK(A4049),"",-B4049*C4049)</f>
        <v/>
      </c>
      <c r="J4049" s="9" t="str">
        <f aca="false">IF(ISBLANK(A4049),"",-SUM(I$3:I4049))</f>
        <v/>
      </c>
      <c r="K4049" s="9" t="str">
        <f aca="false">IF(ISBLANK(A4049),"",SUMPRODUCT(O4049:R4049,T4049:W4049)-J4049)</f>
        <v/>
      </c>
      <c r="L4049" s="5" t="str">
        <f aca="false">IF(ISBLANK(A4049),"",K4049/$M$1)</f>
        <v/>
      </c>
      <c r="M4049" s="5" t="str">
        <f aca="false">IF(ISBLANK(A4049),"",K4049/($M$1+SUM(K$3:K4048)))</f>
        <v/>
      </c>
      <c r="N4049" s="0" t="str">
        <f aca="false">IF(ISBLANK(A4049),"",IF(H4050=0,NETWORKDAYS($H$3,H4049,holiday!$B$2:$B$10),IF(DAY(H4049)&lt;DAY(H4050),NETWORKDAYS($H$3,H4049,holiday!$B$2:$B$10),0)))</f>
        <v/>
      </c>
      <c r="O4049" s="0" t="str">
        <f aca="false">IF(ISBLANK(A4049),"",SUMIF($A$3:$A4049,O$2,$B$3:$B4049))</f>
        <v/>
      </c>
      <c r="P4049" s="0" t="str">
        <f aca="false">IF(ISBLANK(A4049),"",SUMIF($A$3:$A4049,P$2,$B$3:$B4049))</f>
        <v/>
      </c>
      <c r="Q4049" s="0" t="str">
        <f aca="false">IF(ISBLANK(A4049),"",SUMIF($A$3:$A4049,Q$2,$B$3:$B4049))</f>
        <v/>
      </c>
      <c r="R4049" s="0" t="str">
        <f aca="false">IF(ISBLANK(A4049),"",SUMIF($A$3:$A4049,R$2,$B$3:$B4049))</f>
        <v/>
      </c>
      <c r="T4049" s="9" t="str">
        <f aca="false">IF(ISBLANK(A4049),"",IF($A4049=T$2,$C4049,T4048))</f>
        <v/>
      </c>
      <c r="U4049" s="9" t="str">
        <f aca="false">IF(ISBLANK(A4049),"",IF($A4049=U$2,$C4049,U4048))</f>
        <v/>
      </c>
      <c r="V4049" s="9" t="str">
        <f aca="false">IF(ISBLANK(A4049),"",IF($A4049=V$2,$C4049,V4048))</f>
        <v/>
      </c>
      <c r="W4049" s="9" t="str">
        <f aca="false">IF(ISBLANK(A4049),"",IF($A4049=W$2,$C4049,W4048))</f>
        <v/>
      </c>
    </row>
    <row r="4050" customFormat="false" ht="14.1" hidden="false" customHeight="false" outlineLevel="0" collapsed="false">
      <c r="H4050" s="8" t="n">
        <f aca="false">IF(ISBLANK(D4050),,LEFT(D4050,LEN(D4050)-6)*1)</f>
        <v>0</v>
      </c>
      <c r="I4050" s="9" t="str">
        <f aca="false">IF(ISBLANK(A4050),"",-B4050*C4050)</f>
        <v/>
      </c>
      <c r="J4050" s="9" t="str">
        <f aca="false">IF(ISBLANK(A4050),"",-SUM(I$3:I4050))</f>
        <v/>
      </c>
      <c r="K4050" s="9" t="str">
        <f aca="false">IF(ISBLANK(A4050),"",SUMPRODUCT(O4050:R4050,T4050:W4050)-J4050)</f>
        <v/>
      </c>
      <c r="L4050" s="5" t="str">
        <f aca="false">IF(ISBLANK(A4050),"",K4050/$M$1)</f>
        <v/>
      </c>
      <c r="M4050" s="5" t="str">
        <f aca="false">IF(ISBLANK(A4050),"",K4050/($M$1+SUM(K$3:K4049)))</f>
        <v/>
      </c>
      <c r="N4050" s="0" t="str">
        <f aca="false">IF(ISBLANK(A4050),"",IF(H4051=0,NETWORKDAYS($H$3,H4050,holiday!$B$2:$B$10),IF(DAY(H4050)&lt;DAY(H4051),NETWORKDAYS($H$3,H4050,holiday!$B$2:$B$10),0)))</f>
        <v/>
      </c>
      <c r="O4050" s="0" t="str">
        <f aca="false">IF(ISBLANK(A4050),"",SUMIF($A$3:$A4050,O$2,$B$3:$B4050))</f>
        <v/>
      </c>
      <c r="P4050" s="0" t="str">
        <f aca="false">IF(ISBLANK(A4050),"",SUMIF($A$3:$A4050,P$2,$B$3:$B4050))</f>
        <v/>
      </c>
      <c r="Q4050" s="0" t="str">
        <f aca="false">IF(ISBLANK(A4050),"",SUMIF($A$3:$A4050,Q$2,$B$3:$B4050))</f>
        <v/>
      </c>
      <c r="R4050" s="0" t="str">
        <f aca="false">IF(ISBLANK(A4050),"",SUMIF($A$3:$A4050,R$2,$B$3:$B4050))</f>
        <v/>
      </c>
      <c r="T4050" s="9" t="str">
        <f aca="false">IF(ISBLANK(A4050),"",IF($A4050=T$2,$C4050,T4049))</f>
        <v/>
      </c>
      <c r="U4050" s="9" t="str">
        <f aca="false">IF(ISBLANK(A4050),"",IF($A4050=U$2,$C4050,U4049))</f>
        <v/>
      </c>
      <c r="V4050" s="9" t="str">
        <f aca="false">IF(ISBLANK(A4050),"",IF($A4050=V$2,$C4050,V4049))</f>
        <v/>
      </c>
      <c r="W4050" s="9" t="str">
        <f aca="false">IF(ISBLANK(A4050),"",IF($A4050=W$2,$C4050,W4049))</f>
        <v/>
      </c>
    </row>
    <row r="4051" customFormat="false" ht="14.1" hidden="false" customHeight="false" outlineLevel="0" collapsed="false">
      <c r="H4051" s="8" t="n">
        <f aca="false">IF(ISBLANK(D4051),,LEFT(D4051,LEN(D4051)-6)*1)</f>
        <v>0</v>
      </c>
      <c r="I4051" s="9" t="str">
        <f aca="false">IF(ISBLANK(A4051),"",-B4051*C4051)</f>
        <v/>
      </c>
      <c r="J4051" s="9" t="str">
        <f aca="false">IF(ISBLANK(A4051),"",-SUM(I$3:I4051))</f>
        <v/>
      </c>
      <c r="K4051" s="9" t="str">
        <f aca="false">IF(ISBLANK(A4051),"",SUMPRODUCT(O4051:R4051,T4051:W4051)-J4051)</f>
        <v/>
      </c>
      <c r="L4051" s="5" t="str">
        <f aca="false">IF(ISBLANK(A4051),"",K4051/$M$1)</f>
        <v/>
      </c>
      <c r="M4051" s="5" t="str">
        <f aca="false">IF(ISBLANK(A4051),"",K4051/($M$1+SUM(K$3:K4050)))</f>
        <v/>
      </c>
      <c r="N4051" s="0" t="str">
        <f aca="false">IF(ISBLANK(A4051),"",IF(H4052=0,NETWORKDAYS($H$3,H4051,holiday!$B$2:$B$10),IF(DAY(H4051)&lt;DAY(H4052),NETWORKDAYS($H$3,H4051,holiday!$B$2:$B$10),0)))</f>
        <v/>
      </c>
      <c r="O4051" s="0" t="str">
        <f aca="false">IF(ISBLANK(A4051),"",SUMIF($A$3:$A4051,O$2,$B$3:$B4051))</f>
        <v/>
      </c>
      <c r="P4051" s="0" t="str">
        <f aca="false">IF(ISBLANK(A4051),"",SUMIF($A$3:$A4051,P$2,$B$3:$B4051))</f>
        <v/>
      </c>
      <c r="Q4051" s="0" t="str">
        <f aca="false">IF(ISBLANK(A4051),"",SUMIF($A$3:$A4051,Q$2,$B$3:$B4051))</f>
        <v/>
      </c>
      <c r="R4051" s="0" t="str">
        <f aca="false">IF(ISBLANK(A4051),"",SUMIF($A$3:$A4051,R$2,$B$3:$B4051))</f>
        <v/>
      </c>
      <c r="T4051" s="9" t="str">
        <f aca="false">IF(ISBLANK(A4051),"",IF($A4051=T$2,$C4051,T4050))</f>
        <v/>
      </c>
      <c r="U4051" s="9" t="str">
        <f aca="false">IF(ISBLANK(A4051),"",IF($A4051=U$2,$C4051,U4050))</f>
        <v/>
      </c>
      <c r="V4051" s="9" t="str">
        <f aca="false">IF(ISBLANK(A4051),"",IF($A4051=V$2,$C4051,V4050))</f>
        <v/>
      </c>
      <c r="W4051" s="9" t="str">
        <f aca="false">IF(ISBLANK(A4051),"",IF($A4051=W$2,$C4051,W4050))</f>
        <v/>
      </c>
    </row>
    <row r="4052" customFormat="false" ht="14.1" hidden="false" customHeight="false" outlineLevel="0" collapsed="false">
      <c r="H4052" s="8" t="n">
        <f aca="false">IF(ISBLANK(D4052),,LEFT(D4052,LEN(D4052)-6)*1)</f>
        <v>0</v>
      </c>
      <c r="I4052" s="9" t="str">
        <f aca="false">IF(ISBLANK(A4052),"",-B4052*C4052)</f>
        <v/>
      </c>
      <c r="J4052" s="9" t="str">
        <f aca="false">IF(ISBLANK(A4052),"",-SUM(I$3:I4052))</f>
        <v/>
      </c>
      <c r="K4052" s="9" t="str">
        <f aca="false">IF(ISBLANK(A4052),"",SUMPRODUCT(O4052:R4052,T4052:W4052)-J4052)</f>
        <v/>
      </c>
      <c r="L4052" s="5" t="str">
        <f aca="false">IF(ISBLANK(A4052),"",K4052/$M$1)</f>
        <v/>
      </c>
      <c r="M4052" s="5" t="str">
        <f aca="false">IF(ISBLANK(A4052),"",K4052/($M$1+SUM(K$3:K4051)))</f>
        <v/>
      </c>
      <c r="N4052" s="0" t="str">
        <f aca="false">IF(ISBLANK(A4052),"",IF(H4053=0,NETWORKDAYS($H$3,H4052,holiday!$B$2:$B$10),IF(DAY(H4052)&lt;DAY(H4053),NETWORKDAYS($H$3,H4052,holiday!$B$2:$B$10),0)))</f>
        <v/>
      </c>
      <c r="O4052" s="0" t="str">
        <f aca="false">IF(ISBLANK(A4052),"",SUMIF($A$3:$A4052,O$2,$B$3:$B4052))</f>
        <v/>
      </c>
      <c r="P4052" s="0" t="str">
        <f aca="false">IF(ISBLANK(A4052),"",SUMIF($A$3:$A4052,P$2,$B$3:$B4052))</f>
        <v/>
      </c>
      <c r="Q4052" s="0" t="str">
        <f aca="false">IF(ISBLANK(A4052),"",SUMIF($A$3:$A4052,Q$2,$B$3:$B4052))</f>
        <v/>
      </c>
      <c r="R4052" s="0" t="str">
        <f aca="false">IF(ISBLANK(A4052),"",SUMIF($A$3:$A4052,R$2,$B$3:$B4052))</f>
        <v/>
      </c>
      <c r="T4052" s="9" t="str">
        <f aca="false">IF(ISBLANK(A4052),"",IF($A4052=T$2,$C4052,T4051))</f>
        <v/>
      </c>
      <c r="U4052" s="9" t="str">
        <f aca="false">IF(ISBLANK(A4052),"",IF($A4052=U$2,$C4052,U4051))</f>
        <v/>
      </c>
      <c r="V4052" s="9" t="str">
        <f aca="false">IF(ISBLANK(A4052),"",IF($A4052=V$2,$C4052,V4051))</f>
        <v/>
      </c>
      <c r="W4052" s="9" t="str">
        <f aca="false">IF(ISBLANK(A4052),"",IF($A4052=W$2,$C4052,W4051))</f>
        <v/>
      </c>
    </row>
    <row r="4053" customFormat="false" ht="14.1" hidden="false" customHeight="false" outlineLevel="0" collapsed="false">
      <c r="H4053" s="8" t="n">
        <f aca="false">IF(ISBLANK(D4053),,LEFT(D4053,LEN(D4053)-6)*1)</f>
        <v>0</v>
      </c>
      <c r="I4053" s="9" t="str">
        <f aca="false">IF(ISBLANK(A4053),"",-B4053*C4053)</f>
        <v/>
      </c>
      <c r="J4053" s="9" t="str">
        <f aca="false">IF(ISBLANK(A4053),"",-SUM(I$3:I4053))</f>
        <v/>
      </c>
      <c r="K4053" s="9" t="str">
        <f aca="false">IF(ISBLANK(A4053),"",SUMPRODUCT(O4053:R4053,T4053:W4053)-J4053)</f>
        <v/>
      </c>
      <c r="L4053" s="5" t="str">
        <f aca="false">IF(ISBLANK(A4053),"",K4053/$M$1)</f>
        <v/>
      </c>
      <c r="M4053" s="5" t="str">
        <f aca="false">IF(ISBLANK(A4053),"",K4053/($M$1+SUM(K$3:K4052)))</f>
        <v/>
      </c>
      <c r="N4053" s="0" t="str">
        <f aca="false">IF(ISBLANK(A4053),"",IF(H4054=0,NETWORKDAYS($H$3,H4053,holiday!$B$2:$B$10),IF(DAY(H4053)&lt;DAY(H4054),NETWORKDAYS($H$3,H4053,holiday!$B$2:$B$10),0)))</f>
        <v/>
      </c>
      <c r="O4053" s="0" t="str">
        <f aca="false">IF(ISBLANK(A4053),"",SUMIF($A$3:$A4053,O$2,$B$3:$B4053))</f>
        <v/>
      </c>
      <c r="P4053" s="0" t="str">
        <f aca="false">IF(ISBLANK(A4053),"",SUMIF($A$3:$A4053,P$2,$B$3:$B4053))</f>
        <v/>
      </c>
      <c r="Q4053" s="0" t="str">
        <f aca="false">IF(ISBLANK(A4053),"",SUMIF($A$3:$A4053,Q$2,$B$3:$B4053))</f>
        <v/>
      </c>
      <c r="R4053" s="0" t="str">
        <f aca="false">IF(ISBLANK(A4053),"",SUMIF($A$3:$A4053,R$2,$B$3:$B4053))</f>
        <v/>
      </c>
      <c r="T4053" s="9" t="str">
        <f aca="false">IF(ISBLANK(A4053),"",IF($A4053=T$2,$C4053,T4052))</f>
        <v/>
      </c>
      <c r="U4053" s="9" t="str">
        <f aca="false">IF(ISBLANK(A4053),"",IF($A4053=U$2,$C4053,U4052))</f>
        <v/>
      </c>
      <c r="V4053" s="9" t="str">
        <f aca="false">IF(ISBLANK(A4053),"",IF($A4053=V$2,$C4053,V4052))</f>
        <v/>
      </c>
      <c r="W4053" s="9" t="str">
        <f aca="false">IF(ISBLANK(A4053),"",IF($A4053=W$2,$C4053,W4052))</f>
        <v/>
      </c>
    </row>
    <row r="4054" customFormat="false" ht="14.1" hidden="false" customHeight="false" outlineLevel="0" collapsed="false">
      <c r="H4054" s="8" t="n">
        <f aca="false">IF(ISBLANK(D4054),,LEFT(D4054,LEN(D4054)-6)*1)</f>
        <v>0</v>
      </c>
      <c r="I4054" s="9" t="str">
        <f aca="false">IF(ISBLANK(A4054),"",-B4054*C4054)</f>
        <v/>
      </c>
      <c r="J4054" s="9" t="str">
        <f aca="false">IF(ISBLANK(A4054),"",-SUM(I$3:I4054))</f>
        <v/>
      </c>
      <c r="K4054" s="9" t="str">
        <f aca="false">IF(ISBLANK(A4054),"",SUMPRODUCT(O4054:R4054,T4054:W4054)-J4054)</f>
        <v/>
      </c>
      <c r="L4054" s="5" t="str">
        <f aca="false">IF(ISBLANK(A4054),"",K4054/$M$1)</f>
        <v/>
      </c>
      <c r="M4054" s="5" t="str">
        <f aca="false">IF(ISBLANK(A4054),"",K4054/($M$1+SUM(K$3:K4053)))</f>
        <v/>
      </c>
      <c r="N4054" s="0" t="str">
        <f aca="false">IF(ISBLANK(A4054),"",IF(H4055=0,NETWORKDAYS($H$3,H4054,holiday!$B$2:$B$10),IF(DAY(H4054)&lt;DAY(H4055),NETWORKDAYS($H$3,H4054,holiday!$B$2:$B$10),0)))</f>
        <v/>
      </c>
      <c r="O4054" s="0" t="str">
        <f aca="false">IF(ISBLANK(A4054),"",SUMIF($A$3:$A4054,O$2,$B$3:$B4054))</f>
        <v/>
      </c>
      <c r="P4054" s="0" t="str">
        <f aca="false">IF(ISBLANK(A4054),"",SUMIF($A$3:$A4054,P$2,$B$3:$B4054))</f>
        <v/>
      </c>
      <c r="Q4054" s="0" t="str">
        <f aca="false">IF(ISBLANK(A4054),"",SUMIF($A$3:$A4054,Q$2,$B$3:$B4054))</f>
        <v/>
      </c>
      <c r="R4054" s="0" t="str">
        <f aca="false">IF(ISBLANK(A4054),"",SUMIF($A$3:$A4054,R$2,$B$3:$B4054))</f>
        <v/>
      </c>
      <c r="T4054" s="9" t="str">
        <f aca="false">IF(ISBLANK(A4054),"",IF($A4054=T$2,$C4054,T4053))</f>
        <v/>
      </c>
      <c r="U4054" s="9" t="str">
        <f aca="false">IF(ISBLANK(A4054),"",IF($A4054=U$2,$C4054,U4053))</f>
        <v/>
      </c>
      <c r="V4054" s="9" t="str">
        <f aca="false">IF(ISBLANK(A4054),"",IF($A4054=V$2,$C4054,V4053))</f>
        <v/>
      </c>
      <c r="W4054" s="9" t="str">
        <f aca="false">IF(ISBLANK(A4054),"",IF($A4054=W$2,$C4054,W4053))</f>
        <v/>
      </c>
    </row>
    <row r="4055" customFormat="false" ht="14.1" hidden="false" customHeight="false" outlineLevel="0" collapsed="false">
      <c r="H4055" s="8" t="n">
        <f aca="false">IF(ISBLANK(D4055),,LEFT(D4055,LEN(D4055)-6)*1)</f>
        <v>0</v>
      </c>
      <c r="I4055" s="9" t="str">
        <f aca="false">IF(ISBLANK(A4055),"",-B4055*C4055)</f>
        <v/>
      </c>
      <c r="J4055" s="9" t="str">
        <f aca="false">IF(ISBLANK(A4055),"",-SUM(I$3:I4055))</f>
        <v/>
      </c>
      <c r="K4055" s="9" t="str">
        <f aca="false">IF(ISBLANK(A4055),"",SUMPRODUCT(O4055:R4055,T4055:W4055)-J4055)</f>
        <v/>
      </c>
      <c r="L4055" s="5" t="str">
        <f aca="false">IF(ISBLANK(A4055),"",K4055/$M$1)</f>
        <v/>
      </c>
      <c r="M4055" s="5" t="str">
        <f aca="false">IF(ISBLANK(A4055),"",K4055/($M$1+SUM(K$3:K4054)))</f>
        <v/>
      </c>
      <c r="N4055" s="0" t="str">
        <f aca="false">IF(ISBLANK(A4055),"",IF(H4056=0,NETWORKDAYS($H$3,H4055,holiday!$B$2:$B$10),IF(DAY(H4055)&lt;DAY(H4056),NETWORKDAYS($H$3,H4055,holiday!$B$2:$B$10),0)))</f>
        <v/>
      </c>
      <c r="O4055" s="0" t="str">
        <f aca="false">IF(ISBLANK(A4055),"",SUMIF($A$3:$A4055,O$2,$B$3:$B4055))</f>
        <v/>
      </c>
      <c r="P4055" s="0" t="str">
        <f aca="false">IF(ISBLANK(A4055),"",SUMIF($A$3:$A4055,P$2,$B$3:$B4055))</f>
        <v/>
      </c>
      <c r="Q4055" s="0" t="str">
        <f aca="false">IF(ISBLANK(A4055),"",SUMIF($A$3:$A4055,Q$2,$B$3:$B4055))</f>
        <v/>
      </c>
      <c r="R4055" s="0" t="str">
        <f aca="false">IF(ISBLANK(A4055),"",SUMIF($A$3:$A4055,R$2,$B$3:$B4055))</f>
        <v/>
      </c>
      <c r="T4055" s="9" t="str">
        <f aca="false">IF(ISBLANK(A4055),"",IF($A4055=T$2,$C4055,T4054))</f>
        <v/>
      </c>
      <c r="U4055" s="9" t="str">
        <f aca="false">IF(ISBLANK(A4055),"",IF($A4055=U$2,$C4055,U4054))</f>
        <v/>
      </c>
      <c r="V4055" s="9" t="str">
        <f aca="false">IF(ISBLANK(A4055),"",IF($A4055=V$2,$C4055,V4054))</f>
        <v/>
      </c>
      <c r="W4055" s="9" t="str">
        <f aca="false">IF(ISBLANK(A4055),"",IF($A4055=W$2,$C4055,W4054))</f>
        <v/>
      </c>
    </row>
    <row r="4056" customFormat="false" ht="14.1" hidden="false" customHeight="false" outlineLevel="0" collapsed="false">
      <c r="H4056" s="8" t="n">
        <f aca="false">IF(ISBLANK(D4056),,LEFT(D4056,LEN(D4056)-6)*1)</f>
        <v>0</v>
      </c>
      <c r="I4056" s="9" t="str">
        <f aca="false">IF(ISBLANK(A4056),"",-B4056*C4056)</f>
        <v/>
      </c>
      <c r="J4056" s="9" t="str">
        <f aca="false">IF(ISBLANK(A4056),"",-SUM(I$3:I4056))</f>
        <v/>
      </c>
      <c r="K4056" s="9" t="str">
        <f aca="false">IF(ISBLANK(A4056),"",SUMPRODUCT(O4056:R4056,T4056:W4056)-J4056)</f>
        <v/>
      </c>
      <c r="L4056" s="5" t="str">
        <f aca="false">IF(ISBLANK(A4056),"",K4056/$M$1)</f>
        <v/>
      </c>
      <c r="M4056" s="5" t="str">
        <f aca="false">IF(ISBLANK(A4056),"",K4056/($M$1+SUM(K$3:K4055)))</f>
        <v/>
      </c>
      <c r="N4056" s="0" t="str">
        <f aca="false">IF(ISBLANK(A4056),"",IF(H4057=0,NETWORKDAYS($H$3,H4056,holiday!$B$2:$B$10),IF(DAY(H4056)&lt;DAY(H4057),NETWORKDAYS($H$3,H4056,holiday!$B$2:$B$10),0)))</f>
        <v/>
      </c>
      <c r="O4056" s="0" t="str">
        <f aca="false">IF(ISBLANK(A4056),"",SUMIF($A$3:$A4056,O$2,$B$3:$B4056))</f>
        <v/>
      </c>
      <c r="P4056" s="0" t="str">
        <f aca="false">IF(ISBLANK(A4056),"",SUMIF($A$3:$A4056,P$2,$B$3:$B4056))</f>
        <v/>
      </c>
      <c r="Q4056" s="0" t="str">
        <f aca="false">IF(ISBLANK(A4056),"",SUMIF($A$3:$A4056,Q$2,$B$3:$B4056))</f>
        <v/>
      </c>
      <c r="R4056" s="0" t="str">
        <f aca="false">IF(ISBLANK(A4056),"",SUMIF($A$3:$A4056,R$2,$B$3:$B4056))</f>
        <v/>
      </c>
      <c r="T4056" s="9" t="str">
        <f aca="false">IF(ISBLANK(A4056),"",IF($A4056=T$2,$C4056,T4055))</f>
        <v/>
      </c>
      <c r="U4056" s="9" t="str">
        <f aca="false">IF(ISBLANK(A4056),"",IF($A4056=U$2,$C4056,U4055))</f>
        <v/>
      </c>
      <c r="V4056" s="9" t="str">
        <f aca="false">IF(ISBLANK(A4056),"",IF($A4056=V$2,$C4056,V4055))</f>
        <v/>
      </c>
      <c r="W4056" s="9" t="str">
        <f aca="false">IF(ISBLANK(A4056),"",IF($A4056=W$2,$C4056,W4055))</f>
        <v/>
      </c>
    </row>
    <row r="4057" customFormat="false" ht="14.1" hidden="false" customHeight="false" outlineLevel="0" collapsed="false">
      <c r="H4057" s="8" t="n">
        <f aca="false">IF(ISBLANK(D4057),,LEFT(D4057,LEN(D4057)-6)*1)</f>
        <v>0</v>
      </c>
      <c r="I4057" s="9" t="str">
        <f aca="false">IF(ISBLANK(A4057),"",-B4057*C4057)</f>
        <v/>
      </c>
      <c r="J4057" s="9" t="str">
        <f aca="false">IF(ISBLANK(A4057),"",-SUM(I$3:I4057))</f>
        <v/>
      </c>
      <c r="K4057" s="9" t="str">
        <f aca="false">IF(ISBLANK(A4057),"",SUMPRODUCT(O4057:R4057,T4057:W4057)-J4057)</f>
        <v/>
      </c>
      <c r="L4057" s="5" t="str">
        <f aca="false">IF(ISBLANK(A4057),"",K4057/$M$1)</f>
        <v/>
      </c>
      <c r="M4057" s="5" t="str">
        <f aca="false">IF(ISBLANK(A4057),"",K4057/($M$1+SUM(K$3:K4056)))</f>
        <v/>
      </c>
      <c r="N4057" s="0" t="str">
        <f aca="false">IF(ISBLANK(A4057),"",IF(H4058=0,NETWORKDAYS($H$3,H4057,holiday!$B$2:$B$10),IF(DAY(H4057)&lt;DAY(H4058),NETWORKDAYS($H$3,H4057,holiday!$B$2:$B$10),0)))</f>
        <v/>
      </c>
      <c r="O4057" s="0" t="str">
        <f aca="false">IF(ISBLANK(A4057),"",SUMIF($A$3:$A4057,O$2,$B$3:$B4057))</f>
        <v/>
      </c>
      <c r="P4057" s="0" t="str">
        <f aca="false">IF(ISBLANK(A4057),"",SUMIF($A$3:$A4057,P$2,$B$3:$B4057))</f>
        <v/>
      </c>
      <c r="Q4057" s="0" t="str">
        <f aca="false">IF(ISBLANK(A4057),"",SUMIF($A$3:$A4057,Q$2,$B$3:$B4057))</f>
        <v/>
      </c>
      <c r="R4057" s="0" t="str">
        <f aca="false">IF(ISBLANK(A4057),"",SUMIF($A$3:$A4057,R$2,$B$3:$B4057))</f>
        <v/>
      </c>
      <c r="T4057" s="9" t="str">
        <f aca="false">IF(ISBLANK(A4057),"",IF($A4057=T$2,$C4057,T4056))</f>
        <v/>
      </c>
      <c r="U4057" s="9" t="str">
        <f aca="false">IF(ISBLANK(A4057),"",IF($A4057=U$2,$C4057,U4056))</f>
        <v/>
      </c>
      <c r="V4057" s="9" t="str">
        <f aca="false">IF(ISBLANK(A4057),"",IF($A4057=V$2,$C4057,V4056))</f>
        <v/>
      </c>
      <c r="W4057" s="9" t="str">
        <f aca="false">IF(ISBLANK(A4057),"",IF($A4057=W$2,$C4057,W4056))</f>
        <v/>
      </c>
    </row>
    <row r="4058" customFormat="false" ht="14.1" hidden="false" customHeight="false" outlineLevel="0" collapsed="false">
      <c r="H4058" s="8" t="n">
        <f aca="false">IF(ISBLANK(D4058),,LEFT(D4058,LEN(D4058)-6)*1)</f>
        <v>0</v>
      </c>
      <c r="I4058" s="9" t="str">
        <f aca="false">IF(ISBLANK(A4058),"",-B4058*C4058)</f>
        <v/>
      </c>
      <c r="J4058" s="9" t="str">
        <f aca="false">IF(ISBLANK(A4058),"",-SUM(I$3:I4058))</f>
        <v/>
      </c>
      <c r="K4058" s="9" t="str">
        <f aca="false">IF(ISBLANK(A4058),"",SUMPRODUCT(O4058:R4058,T4058:W4058)-J4058)</f>
        <v/>
      </c>
      <c r="L4058" s="5" t="str">
        <f aca="false">IF(ISBLANK(A4058),"",K4058/$M$1)</f>
        <v/>
      </c>
      <c r="M4058" s="5" t="str">
        <f aca="false">IF(ISBLANK(A4058),"",K4058/($M$1+SUM(K$3:K4057)))</f>
        <v/>
      </c>
      <c r="N4058" s="0" t="str">
        <f aca="false">IF(ISBLANK(A4058),"",IF(H4059=0,NETWORKDAYS($H$3,H4058,holiday!$B$2:$B$10),IF(DAY(H4058)&lt;DAY(H4059),NETWORKDAYS($H$3,H4058,holiday!$B$2:$B$10),0)))</f>
        <v/>
      </c>
      <c r="O4058" s="0" t="str">
        <f aca="false">IF(ISBLANK(A4058),"",SUMIF($A$3:$A4058,O$2,$B$3:$B4058))</f>
        <v/>
      </c>
      <c r="P4058" s="0" t="str">
        <f aca="false">IF(ISBLANK(A4058),"",SUMIF($A$3:$A4058,P$2,$B$3:$B4058))</f>
        <v/>
      </c>
      <c r="Q4058" s="0" t="str">
        <f aca="false">IF(ISBLANK(A4058),"",SUMIF($A$3:$A4058,Q$2,$B$3:$B4058))</f>
        <v/>
      </c>
      <c r="R4058" s="0" t="str">
        <f aca="false">IF(ISBLANK(A4058),"",SUMIF($A$3:$A4058,R$2,$B$3:$B4058))</f>
        <v/>
      </c>
      <c r="T4058" s="9" t="str">
        <f aca="false">IF(ISBLANK(A4058),"",IF($A4058=T$2,$C4058,T4057))</f>
        <v/>
      </c>
      <c r="U4058" s="9" t="str">
        <f aca="false">IF(ISBLANK(A4058),"",IF($A4058=U$2,$C4058,U4057))</f>
        <v/>
      </c>
      <c r="V4058" s="9" t="str">
        <f aca="false">IF(ISBLANK(A4058),"",IF($A4058=V$2,$C4058,V4057))</f>
        <v/>
      </c>
      <c r="W4058" s="9" t="str">
        <f aca="false">IF(ISBLANK(A4058),"",IF($A4058=W$2,$C4058,W4057))</f>
        <v/>
      </c>
    </row>
    <row r="4059" customFormat="false" ht="14.1" hidden="false" customHeight="false" outlineLevel="0" collapsed="false">
      <c r="H4059" s="8" t="n">
        <f aca="false">IF(ISBLANK(D4059),,LEFT(D4059,LEN(D4059)-6)*1)</f>
        <v>0</v>
      </c>
      <c r="I4059" s="9" t="str">
        <f aca="false">IF(ISBLANK(A4059),"",-B4059*C4059)</f>
        <v/>
      </c>
      <c r="J4059" s="9" t="str">
        <f aca="false">IF(ISBLANK(A4059),"",-SUM(I$3:I4059))</f>
        <v/>
      </c>
      <c r="K4059" s="9" t="str">
        <f aca="false">IF(ISBLANK(A4059),"",SUMPRODUCT(O4059:R4059,T4059:W4059)-J4059)</f>
        <v/>
      </c>
      <c r="L4059" s="5" t="str">
        <f aca="false">IF(ISBLANK(A4059),"",K4059/$M$1)</f>
        <v/>
      </c>
      <c r="M4059" s="5" t="str">
        <f aca="false">IF(ISBLANK(A4059),"",K4059/($M$1+SUM(K$3:K4058)))</f>
        <v/>
      </c>
      <c r="N4059" s="0" t="str">
        <f aca="false">IF(ISBLANK(A4059),"",IF(H4060=0,NETWORKDAYS($H$3,H4059,holiday!$B$2:$B$10),IF(DAY(H4059)&lt;DAY(H4060),NETWORKDAYS($H$3,H4059,holiday!$B$2:$B$10),0)))</f>
        <v/>
      </c>
      <c r="O4059" s="0" t="str">
        <f aca="false">IF(ISBLANK(A4059),"",SUMIF($A$3:$A4059,O$2,$B$3:$B4059))</f>
        <v/>
      </c>
      <c r="P4059" s="0" t="str">
        <f aca="false">IF(ISBLANK(A4059),"",SUMIF($A$3:$A4059,P$2,$B$3:$B4059))</f>
        <v/>
      </c>
      <c r="Q4059" s="0" t="str">
        <f aca="false">IF(ISBLANK(A4059),"",SUMIF($A$3:$A4059,Q$2,$B$3:$B4059))</f>
        <v/>
      </c>
      <c r="R4059" s="0" t="str">
        <f aca="false">IF(ISBLANK(A4059),"",SUMIF($A$3:$A4059,R$2,$B$3:$B4059))</f>
        <v/>
      </c>
      <c r="T4059" s="9" t="str">
        <f aca="false">IF(ISBLANK(A4059),"",IF($A4059=T$2,$C4059,T4058))</f>
        <v/>
      </c>
      <c r="U4059" s="9" t="str">
        <f aca="false">IF(ISBLANK(A4059),"",IF($A4059=U$2,$C4059,U4058))</f>
        <v/>
      </c>
      <c r="V4059" s="9" t="str">
        <f aca="false">IF(ISBLANK(A4059),"",IF($A4059=V$2,$C4059,V4058))</f>
        <v/>
      </c>
      <c r="W4059" s="9" t="str">
        <f aca="false">IF(ISBLANK(A4059),"",IF($A4059=W$2,$C4059,W4058))</f>
        <v/>
      </c>
    </row>
    <row r="4060" customFormat="false" ht="14.1" hidden="false" customHeight="false" outlineLevel="0" collapsed="false">
      <c r="H4060" s="8" t="n">
        <f aca="false">IF(ISBLANK(D4060),,LEFT(D4060,LEN(D4060)-6)*1)</f>
        <v>0</v>
      </c>
      <c r="I4060" s="9" t="str">
        <f aca="false">IF(ISBLANK(A4060),"",-B4060*C4060)</f>
        <v/>
      </c>
      <c r="J4060" s="9" t="str">
        <f aca="false">IF(ISBLANK(A4060),"",-SUM(I$3:I4060))</f>
        <v/>
      </c>
      <c r="K4060" s="9" t="str">
        <f aca="false">IF(ISBLANK(A4060),"",SUMPRODUCT(O4060:R4060,T4060:W4060)-J4060)</f>
        <v/>
      </c>
      <c r="L4060" s="5" t="str">
        <f aca="false">IF(ISBLANK(A4060),"",K4060/$M$1)</f>
        <v/>
      </c>
      <c r="M4060" s="5" t="str">
        <f aca="false">IF(ISBLANK(A4060),"",K4060/($M$1+SUM(K$3:K4059)))</f>
        <v/>
      </c>
      <c r="N4060" s="0" t="str">
        <f aca="false">IF(ISBLANK(A4060),"",IF(H4061=0,NETWORKDAYS($H$3,H4060,holiday!$B$2:$B$10),IF(DAY(H4060)&lt;DAY(H4061),NETWORKDAYS($H$3,H4060,holiday!$B$2:$B$10),0)))</f>
        <v/>
      </c>
      <c r="O4060" s="0" t="str">
        <f aca="false">IF(ISBLANK(A4060),"",SUMIF($A$3:$A4060,O$2,$B$3:$B4060))</f>
        <v/>
      </c>
      <c r="P4060" s="0" t="str">
        <f aca="false">IF(ISBLANK(A4060),"",SUMIF($A$3:$A4060,P$2,$B$3:$B4060))</f>
        <v/>
      </c>
      <c r="Q4060" s="0" t="str">
        <f aca="false">IF(ISBLANK(A4060),"",SUMIF($A$3:$A4060,Q$2,$B$3:$B4060))</f>
        <v/>
      </c>
      <c r="R4060" s="0" t="str">
        <f aca="false">IF(ISBLANK(A4060),"",SUMIF($A$3:$A4060,R$2,$B$3:$B4060))</f>
        <v/>
      </c>
      <c r="T4060" s="9" t="str">
        <f aca="false">IF(ISBLANK(A4060),"",IF($A4060=T$2,$C4060,T4059))</f>
        <v/>
      </c>
      <c r="U4060" s="9" t="str">
        <f aca="false">IF(ISBLANK(A4060),"",IF($A4060=U$2,$C4060,U4059))</f>
        <v/>
      </c>
      <c r="V4060" s="9" t="str">
        <f aca="false">IF(ISBLANK(A4060),"",IF($A4060=V$2,$C4060,V4059))</f>
        <v/>
      </c>
      <c r="W4060" s="9" t="str">
        <f aca="false">IF(ISBLANK(A4060),"",IF($A4060=W$2,$C4060,W4059))</f>
        <v/>
      </c>
    </row>
    <row r="4061" customFormat="false" ht="14.1" hidden="false" customHeight="false" outlineLevel="0" collapsed="false">
      <c r="H4061" s="8" t="n">
        <f aca="false">IF(ISBLANK(D4061),,LEFT(D4061,LEN(D4061)-6)*1)</f>
        <v>0</v>
      </c>
      <c r="I4061" s="9" t="str">
        <f aca="false">IF(ISBLANK(A4061),"",-B4061*C4061)</f>
        <v/>
      </c>
      <c r="J4061" s="9" t="str">
        <f aca="false">IF(ISBLANK(A4061),"",-SUM(I$3:I4061))</f>
        <v/>
      </c>
      <c r="K4061" s="9" t="str">
        <f aca="false">IF(ISBLANK(A4061),"",SUMPRODUCT(O4061:R4061,T4061:W4061)-J4061)</f>
        <v/>
      </c>
      <c r="L4061" s="5" t="str">
        <f aca="false">IF(ISBLANK(A4061),"",K4061/$M$1)</f>
        <v/>
      </c>
      <c r="M4061" s="5" t="str">
        <f aca="false">IF(ISBLANK(A4061),"",K4061/($M$1+SUM(K$3:K4060)))</f>
        <v/>
      </c>
      <c r="N4061" s="0" t="str">
        <f aca="false">IF(ISBLANK(A4061),"",IF(H4062=0,NETWORKDAYS($H$3,H4061,holiday!$B$2:$B$10),IF(DAY(H4061)&lt;DAY(H4062),NETWORKDAYS($H$3,H4061,holiday!$B$2:$B$10),0)))</f>
        <v/>
      </c>
      <c r="O4061" s="0" t="str">
        <f aca="false">IF(ISBLANK(A4061),"",SUMIF($A$3:$A4061,O$2,$B$3:$B4061))</f>
        <v/>
      </c>
      <c r="P4061" s="0" t="str">
        <f aca="false">IF(ISBLANK(A4061),"",SUMIF($A$3:$A4061,P$2,$B$3:$B4061))</f>
        <v/>
      </c>
      <c r="Q4061" s="0" t="str">
        <f aca="false">IF(ISBLANK(A4061),"",SUMIF($A$3:$A4061,Q$2,$B$3:$B4061))</f>
        <v/>
      </c>
      <c r="R4061" s="0" t="str">
        <f aca="false">IF(ISBLANK(A4061),"",SUMIF($A$3:$A4061,R$2,$B$3:$B4061))</f>
        <v/>
      </c>
      <c r="T4061" s="9" t="str">
        <f aca="false">IF(ISBLANK(A4061),"",IF($A4061=T$2,$C4061,T4060))</f>
        <v/>
      </c>
      <c r="U4061" s="9" t="str">
        <f aca="false">IF(ISBLANK(A4061),"",IF($A4061=U$2,$C4061,U4060))</f>
        <v/>
      </c>
      <c r="V4061" s="9" t="str">
        <f aca="false">IF(ISBLANK(A4061),"",IF($A4061=V$2,$C4061,V4060))</f>
        <v/>
      </c>
      <c r="W4061" s="9" t="str">
        <f aca="false">IF(ISBLANK(A4061),"",IF($A4061=W$2,$C4061,W4060))</f>
        <v/>
      </c>
    </row>
    <row r="4062" customFormat="false" ht="14.1" hidden="false" customHeight="false" outlineLevel="0" collapsed="false">
      <c r="H4062" s="8" t="n">
        <f aca="false">IF(ISBLANK(D4062),,LEFT(D4062,LEN(D4062)-6)*1)</f>
        <v>0</v>
      </c>
      <c r="I4062" s="9" t="str">
        <f aca="false">IF(ISBLANK(A4062),"",-B4062*C4062)</f>
        <v/>
      </c>
      <c r="J4062" s="9" t="str">
        <f aca="false">IF(ISBLANK(A4062),"",-SUM(I$3:I4062))</f>
        <v/>
      </c>
      <c r="K4062" s="9" t="str">
        <f aca="false">IF(ISBLANK(A4062),"",SUMPRODUCT(O4062:R4062,T4062:W4062)-J4062)</f>
        <v/>
      </c>
      <c r="L4062" s="5" t="str">
        <f aca="false">IF(ISBLANK(A4062),"",K4062/$M$1)</f>
        <v/>
      </c>
      <c r="M4062" s="5" t="str">
        <f aca="false">IF(ISBLANK(A4062),"",K4062/($M$1+SUM(K$3:K4061)))</f>
        <v/>
      </c>
      <c r="N4062" s="0" t="str">
        <f aca="false">IF(ISBLANK(A4062),"",IF(H4063=0,NETWORKDAYS($H$3,H4062,holiday!$B$2:$B$10),IF(DAY(H4062)&lt;DAY(H4063),NETWORKDAYS($H$3,H4062,holiday!$B$2:$B$10),0)))</f>
        <v/>
      </c>
      <c r="O4062" s="0" t="str">
        <f aca="false">IF(ISBLANK(A4062),"",SUMIF($A$3:$A4062,O$2,$B$3:$B4062))</f>
        <v/>
      </c>
      <c r="P4062" s="0" t="str">
        <f aca="false">IF(ISBLANK(A4062),"",SUMIF($A$3:$A4062,P$2,$B$3:$B4062))</f>
        <v/>
      </c>
      <c r="Q4062" s="0" t="str">
        <f aca="false">IF(ISBLANK(A4062),"",SUMIF($A$3:$A4062,Q$2,$B$3:$B4062))</f>
        <v/>
      </c>
      <c r="R4062" s="0" t="str">
        <f aca="false">IF(ISBLANK(A4062),"",SUMIF($A$3:$A4062,R$2,$B$3:$B4062))</f>
        <v/>
      </c>
      <c r="T4062" s="9" t="str">
        <f aca="false">IF(ISBLANK(A4062),"",IF($A4062=T$2,$C4062,T4061))</f>
        <v/>
      </c>
      <c r="U4062" s="9" t="str">
        <f aca="false">IF(ISBLANK(A4062),"",IF($A4062=U$2,$C4062,U4061))</f>
        <v/>
      </c>
      <c r="V4062" s="9" t="str">
        <f aca="false">IF(ISBLANK(A4062),"",IF($A4062=V$2,$C4062,V4061))</f>
        <v/>
      </c>
      <c r="W4062" s="9" t="str">
        <f aca="false">IF(ISBLANK(A4062),"",IF($A4062=W$2,$C4062,W4061))</f>
        <v/>
      </c>
    </row>
    <row r="4063" customFormat="false" ht="14.1" hidden="false" customHeight="false" outlineLevel="0" collapsed="false">
      <c r="H4063" s="8" t="n">
        <f aca="false">IF(ISBLANK(D4063),,LEFT(D4063,LEN(D4063)-6)*1)</f>
        <v>0</v>
      </c>
      <c r="I4063" s="9" t="str">
        <f aca="false">IF(ISBLANK(A4063),"",-B4063*C4063)</f>
        <v/>
      </c>
      <c r="J4063" s="9" t="str">
        <f aca="false">IF(ISBLANK(A4063),"",-SUM(I$3:I4063))</f>
        <v/>
      </c>
      <c r="K4063" s="9" t="str">
        <f aca="false">IF(ISBLANK(A4063),"",SUMPRODUCT(O4063:R4063,T4063:W4063)-J4063)</f>
        <v/>
      </c>
      <c r="L4063" s="5" t="str">
        <f aca="false">IF(ISBLANK(A4063),"",K4063/$M$1)</f>
        <v/>
      </c>
      <c r="M4063" s="5" t="str">
        <f aca="false">IF(ISBLANK(A4063),"",K4063/($M$1+SUM(K$3:K4062)))</f>
        <v/>
      </c>
      <c r="N4063" s="0" t="str">
        <f aca="false">IF(ISBLANK(A4063),"",IF(H4064=0,NETWORKDAYS($H$3,H4063,holiday!$B$2:$B$10),IF(DAY(H4063)&lt;DAY(H4064),NETWORKDAYS($H$3,H4063,holiday!$B$2:$B$10),0)))</f>
        <v/>
      </c>
      <c r="O4063" s="0" t="str">
        <f aca="false">IF(ISBLANK(A4063),"",SUMIF($A$3:$A4063,O$2,$B$3:$B4063))</f>
        <v/>
      </c>
      <c r="P4063" s="0" t="str">
        <f aca="false">IF(ISBLANK(A4063),"",SUMIF($A$3:$A4063,P$2,$B$3:$B4063))</f>
        <v/>
      </c>
      <c r="Q4063" s="0" t="str">
        <f aca="false">IF(ISBLANK(A4063),"",SUMIF($A$3:$A4063,Q$2,$B$3:$B4063))</f>
        <v/>
      </c>
      <c r="R4063" s="0" t="str">
        <f aca="false">IF(ISBLANK(A4063),"",SUMIF($A$3:$A4063,R$2,$B$3:$B4063))</f>
        <v/>
      </c>
      <c r="T4063" s="9" t="str">
        <f aca="false">IF(ISBLANK(A4063),"",IF($A4063=T$2,$C4063,T4062))</f>
        <v/>
      </c>
      <c r="U4063" s="9" t="str">
        <f aca="false">IF(ISBLANK(A4063),"",IF($A4063=U$2,$C4063,U4062))</f>
        <v/>
      </c>
      <c r="V4063" s="9" t="str">
        <f aca="false">IF(ISBLANK(A4063),"",IF($A4063=V$2,$C4063,V4062))</f>
        <v/>
      </c>
      <c r="W4063" s="9" t="str">
        <f aca="false">IF(ISBLANK(A4063),"",IF($A4063=W$2,$C4063,W4062))</f>
        <v/>
      </c>
    </row>
    <row r="4064" customFormat="false" ht="14.1" hidden="false" customHeight="false" outlineLevel="0" collapsed="false">
      <c r="H4064" s="8" t="n">
        <f aca="false">IF(ISBLANK(D4064),,LEFT(D4064,LEN(D4064)-6)*1)</f>
        <v>0</v>
      </c>
      <c r="I4064" s="9" t="str">
        <f aca="false">IF(ISBLANK(A4064),"",-B4064*C4064)</f>
        <v/>
      </c>
      <c r="J4064" s="9" t="str">
        <f aca="false">IF(ISBLANK(A4064),"",-SUM(I$3:I4064))</f>
        <v/>
      </c>
      <c r="K4064" s="9" t="str">
        <f aca="false">IF(ISBLANK(A4064),"",SUMPRODUCT(O4064:R4064,T4064:W4064)-J4064)</f>
        <v/>
      </c>
      <c r="L4064" s="5" t="str">
        <f aca="false">IF(ISBLANK(A4064),"",K4064/$M$1)</f>
        <v/>
      </c>
      <c r="M4064" s="5" t="str">
        <f aca="false">IF(ISBLANK(A4064),"",K4064/($M$1+SUM(K$3:K4063)))</f>
        <v/>
      </c>
      <c r="N4064" s="0" t="str">
        <f aca="false">IF(ISBLANK(A4064),"",IF(H4065=0,NETWORKDAYS($H$3,H4064,holiday!$B$2:$B$10),IF(DAY(H4064)&lt;DAY(H4065),NETWORKDAYS($H$3,H4064,holiday!$B$2:$B$10),0)))</f>
        <v/>
      </c>
      <c r="O4064" s="0" t="str">
        <f aca="false">IF(ISBLANK(A4064),"",SUMIF($A$3:$A4064,O$2,$B$3:$B4064))</f>
        <v/>
      </c>
      <c r="P4064" s="0" t="str">
        <f aca="false">IF(ISBLANK(A4064),"",SUMIF($A$3:$A4064,P$2,$B$3:$B4064))</f>
        <v/>
      </c>
      <c r="Q4064" s="0" t="str">
        <f aca="false">IF(ISBLANK(A4064),"",SUMIF($A$3:$A4064,Q$2,$B$3:$B4064))</f>
        <v/>
      </c>
      <c r="R4064" s="0" t="str">
        <f aca="false">IF(ISBLANK(A4064),"",SUMIF($A$3:$A4064,R$2,$B$3:$B4064))</f>
        <v/>
      </c>
      <c r="T4064" s="9" t="str">
        <f aca="false">IF(ISBLANK(A4064),"",IF($A4064=T$2,$C4064,T4063))</f>
        <v/>
      </c>
      <c r="U4064" s="9" t="str">
        <f aca="false">IF(ISBLANK(A4064),"",IF($A4064=U$2,$C4064,U4063))</f>
        <v/>
      </c>
      <c r="V4064" s="9" t="str">
        <f aca="false">IF(ISBLANK(A4064),"",IF($A4064=V$2,$C4064,V4063))</f>
        <v/>
      </c>
      <c r="W4064" s="9" t="str">
        <f aca="false">IF(ISBLANK(A4064),"",IF($A4064=W$2,$C4064,W4063))</f>
        <v/>
      </c>
    </row>
    <row r="4065" customFormat="false" ht="14.1" hidden="false" customHeight="false" outlineLevel="0" collapsed="false">
      <c r="H4065" s="8" t="n">
        <f aca="false">IF(ISBLANK(D4065),,LEFT(D4065,LEN(D4065)-6)*1)</f>
        <v>0</v>
      </c>
      <c r="I4065" s="9" t="str">
        <f aca="false">IF(ISBLANK(A4065),"",-B4065*C4065)</f>
        <v/>
      </c>
      <c r="J4065" s="9" t="str">
        <f aca="false">IF(ISBLANK(A4065),"",-SUM(I$3:I4065))</f>
        <v/>
      </c>
      <c r="K4065" s="9" t="str">
        <f aca="false">IF(ISBLANK(A4065),"",SUMPRODUCT(O4065:R4065,T4065:W4065)-J4065)</f>
        <v/>
      </c>
      <c r="L4065" s="5" t="str">
        <f aca="false">IF(ISBLANK(A4065),"",K4065/$M$1)</f>
        <v/>
      </c>
      <c r="M4065" s="5" t="str">
        <f aca="false">IF(ISBLANK(A4065),"",K4065/($M$1+SUM(K$3:K4064)))</f>
        <v/>
      </c>
      <c r="N4065" s="0" t="str">
        <f aca="false">IF(ISBLANK(A4065),"",IF(H4066=0,NETWORKDAYS($H$3,H4065,holiday!$B$2:$B$10),IF(DAY(H4065)&lt;DAY(H4066),NETWORKDAYS($H$3,H4065,holiday!$B$2:$B$10),0)))</f>
        <v/>
      </c>
      <c r="O4065" s="0" t="str">
        <f aca="false">IF(ISBLANK(A4065),"",SUMIF($A$3:$A4065,O$2,$B$3:$B4065))</f>
        <v/>
      </c>
      <c r="P4065" s="0" t="str">
        <f aca="false">IF(ISBLANK(A4065),"",SUMIF($A$3:$A4065,P$2,$B$3:$B4065))</f>
        <v/>
      </c>
      <c r="Q4065" s="0" t="str">
        <f aca="false">IF(ISBLANK(A4065),"",SUMIF($A$3:$A4065,Q$2,$B$3:$B4065))</f>
        <v/>
      </c>
      <c r="R4065" s="0" t="str">
        <f aca="false">IF(ISBLANK(A4065),"",SUMIF($A$3:$A4065,R$2,$B$3:$B4065))</f>
        <v/>
      </c>
      <c r="T4065" s="9" t="str">
        <f aca="false">IF(ISBLANK(A4065),"",IF($A4065=T$2,$C4065,T4064))</f>
        <v/>
      </c>
      <c r="U4065" s="9" t="str">
        <f aca="false">IF(ISBLANK(A4065),"",IF($A4065=U$2,$C4065,U4064))</f>
        <v/>
      </c>
      <c r="V4065" s="9" t="str">
        <f aca="false">IF(ISBLANK(A4065),"",IF($A4065=V$2,$C4065,V4064))</f>
        <v/>
      </c>
      <c r="W4065" s="9" t="str">
        <f aca="false">IF(ISBLANK(A4065),"",IF($A4065=W$2,$C4065,W4064))</f>
        <v/>
      </c>
    </row>
    <row r="4066" customFormat="false" ht="14.1" hidden="false" customHeight="false" outlineLevel="0" collapsed="false">
      <c r="H4066" s="8" t="n">
        <f aca="false">IF(ISBLANK(D4066),,LEFT(D4066,LEN(D4066)-6)*1)</f>
        <v>0</v>
      </c>
      <c r="I4066" s="9" t="str">
        <f aca="false">IF(ISBLANK(A4066),"",-B4066*C4066)</f>
        <v/>
      </c>
      <c r="J4066" s="9" t="str">
        <f aca="false">IF(ISBLANK(A4066),"",-SUM(I$3:I4066))</f>
        <v/>
      </c>
      <c r="K4066" s="9" t="str">
        <f aca="false">IF(ISBLANK(A4066),"",SUMPRODUCT(O4066:R4066,T4066:W4066)-J4066)</f>
        <v/>
      </c>
      <c r="L4066" s="5" t="str">
        <f aca="false">IF(ISBLANK(A4066),"",K4066/$M$1)</f>
        <v/>
      </c>
      <c r="M4066" s="5" t="str">
        <f aca="false">IF(ISBLANK(A4066),"",K4066/($M$1+SUM(K$3:K4065)))</f>
        <v/>
      </c>
      <c r="N4066" s="0" t="str">
        <f aca="false">IF(ISBLANK(A4066),"",IF(H4067=0,NETWORKDAYS($H$3,H4066,holiday!$B$2:$B$10),IF(DAY(H4066)&lt;DAY(H4067),NETWORKDAYS($H$3,H4066,holiday!$B$2:$B$10),0)))</f>
        <v/>
      </c>
      <c r="O4066" s="0" t="str">
        <f aca="false">IF(ISBLANK(A4066),"",SUMIF($A$3:$A4066,O$2,$B$3:$B4066))</f>
        <v/>
      </c>
      <c r="P4066" s="0" t="str">
        <f aca="false">IF(ISBLANK(A4066),"",SUMIF($A$3:$A4066,P$2,$B$3:$B4066))</f>
        <v/>
      </c>
      <c r="Q4066" s="0" t="str">
        <f aca="false">IF(ISBLANK(A4066),"",SUMIF($A$3:$A4066,Q$2,$B$3:$B4066))</f>
        <v/>
      </c>
      <c r="R4066" s="0" t="str">
        <f aca="false">IF(ISBLANK(A4066),"",SUMIF($A$3:$A4066,R$2,$B$3:$B4066))</f>
        <v/>
      </c>
      <c r="T4066" s="9" t="str">
        <f aca="false">IF(ISBLANK(A4066),"",IF($A4066=T$2,$C4066,T4065))</f>
        <v/>
      </c>
      <c r="U4066" s="9" t="str">
        <f aca="false">IF(ISBLANK(A4066),"",IF($A4066=U$2,$C4066,U4065))</f>
        <v/>
      </c>
      <c r="V4066" s="9" t="str">
        <f aca="false">IF(ISBLANK(A4066),"",IF($A4066=V$2,$C4066,V4065))</f>
        <v/>
      </c>
      <c r="W4066" s="9" t="str">
        <f aca="false">IF(ISBLANK(A4066),"",IF($A4066=W$2,$C4066,W4065))</f>
        <v/>
      </c>
    </row>
    <row r="4067" customFormat="false" ht="14.1" hidden="false" customHeight="false" outlineLevel="0" collapsed="false">
      <c r="H4067" s="8" t="n">
        <f aca="false">IF(ISBLANK(D4067),,LEFT(D4067,LEN(D4067)-6)*1)</f>
        <v>0</v>
      </c>
      <c r="I4067" s="9" t="str">
        <f aca="false">IF(ISBLANK(A4067),"",-B4067*C4067)</f>
        <v/>
      </c>
      <c r="J4067" s="9" t="str">
        <f aca="false">IF(ISBLANK(A4067),"",-SUM(I$3:I4067))</f>
        <v/>
      </c>
      <c r="K4067" s="9" t="str">
        <f aca="false">IF(ISBLANK(A4067),"",SUMPRODUCT(O4067:R4067,T4067:W4067)-J4067)</f>
        <v/>
      </c>
      <c r="L4067" s="5" t="str">
        <f aca="false">IF(ISBLANK(A4067),"",K4067/$M$1)</f>
        <v/>
      </c>
      <c r="M4067" s="5" t="str">
        <f aca="false">IF(ISBLANK(A4067),"",K4067/($M$1+SUM(K$3:K4066)))</f>
        <v/>
      </c>
      <c r="N4067" s="0" t="str">
        <f aca="false">IF(ISBLANK(A4067),"",IF(H4068=0,NETWORKDAYS($H$3,H4067,holiday!$B$2:$B$10),IF(DAY(H4067)&lt;DAY(H4068),NETWORKDAYS($H$3,H4067,holiday!$B$2:$B$10),0)))</f>
        <v/>
      </c>
      <c r="O4067" s="0" t="str">
        <f aca="false">IF(ISBLANK(A4067),"",SUMIF($A$3:$A4067,O$2,$B$3:$B4067))</f>
        <v/>
      </c>
      <c r="P4067" s="0" t="str">
        <f aca="false">IF(ISBLANK(A4067),"",SUMIF($A$3:$A4067,P$2,$B$3:$B4067))</f>
        <v/>
      </c>
      <c r="Q4067" s="0" t="str">
        <f aca="false">IF(ISBLANK(A4067),"",SUMIF($A$3:$A4067,Q$2,$B$3:$B4067))</f>
        <v/>
      </c>
      <c r="R4067" s="0" t="str">
        <f aca="false">IF(ISBLANK(A4067),"",SUMIF($A$3:$A4067,R$2,$B$3:$B4067))</f>
        <v/>
      </c>
      <c r="T4067" s="9" t="str">
        <f aca="false">IF(ISBLANK(A4067),"",IF($A4067=T$2,$C4067,T4066))</f>
        <v/>
      </c>
      <c r="U4067" s="9" t="str">
        <f aca="false">IF(ISBLANK(A4067),"",IF($A4067=U$2,$C4067,U4066))</f>
        <v/>
      </c>
      <c r="V4067" s="9" t="str">
        <f aca="false">IF(ISBLANK(A4067),"",IF($A4067=V$2,$C4067,V4066))</f>
        <v/>
      </c>
      <c r="W4067" s="9" t="str">
        <f aca="false">IF(ISBLANK(A4067),"",IF($A4067=W$2,$C4067,W4066))</f>
        <v/>
      </c>
    </row>
    <row r="4068" customFormat="false" ht="14.1" hidden="false" customHeight="false" outlineLevel="0" collapsed="false">
      <c r="H4068" s="8" t="n">
        <f aca="false">IF(ISBLANK(D4068),,LEFT(D4068,LEN(D4068)-6)*1)</f>
        <v>0</v>
      </c>
      <c r="I4068" s="9" t="str">
        <f aca="false">IF(ISBLANK(A4068),"",-B4068*C4068)</f>
        <v/>
      </c>
      <c r="J4068" s="9" t="str">
        <f aca="false">IF(ISBLANK(A4068),"",-SUM(I$3:I4068))</f>
        <v/>
      </c>
      <c r="K4068" s="9" t="str">
        <f aca="false">IF(ISBLANK(A4068),"",SUMPRODUCT(O4068:R4068,T4068:W4068)-J4068)</f>
        <v/>
      </c>
      <c r="L4068" s="5" t="str">
        <f aca="false">IF(ISBLANK(A4068),"",K4068/$M$1)</f>
        <v/>
      </c>
      <c r="M4068" s="5" t="str">
        <f aca="false">IF(ISBLANK(A4068),"",K4068/($M$1+SUM(K$3:K4067)))</f>
        <v/>
      </c>
      <c r="N4068" s="0" t="str">
        <f aca="false">IF(ISBLANK(A4068),"",IF(H4069=0,NETWORKDAYS($H$3,H4068,holiday!$B$2:$B$10),IF(DAY(H4068)&lt;DAY(H4069),NETWORKDAYS($H$3,H4068,holiday!$B$2:$B$10),0)))</f>
        <v/>
      </c>
      <c r="O4068" s="0" t="str">
        <f aca="false">IF(ISBLANK(A4068),"",SUMIF($A$3:$A4068,O$2,$B$3:$B4068))</f>
        <v/>
      </c>
      <c r="P4068" s="0" t="str">
        <f aca="false">IF(ISBLANK(A4068),"",SUMIF($A$3:$A4068,P$2,$B$3:$B4068))</f>
        <v/>
      </c>
      <c r="Q4068" s="0" t="str">
        <f aca="false">IF(ISBLANK(A4068),"",SUMIF($A$3:$A4068,Q$2,$B$3:$B4068))</f>
        <v/>
      </c>
      <c r="R4068" s="0" t="str">
        <f aca="false">IF(ISBLANK(A4068),"",SUMIF($A$3:$A4068,R$2,$B$3:$B4068))</f>
        <v/>
      </c>
      <c r="T4068" s="9" t="str">
        <f aca="false">IF(ISBLANK(A4068),"",IF($A4068=T$2,$C4068,T4067))</f>
        <v/>
      </c>
      <c r="U4068" s="9" t="str">
        <f aca="false">IF(ISBLANK(A4068),"",IF($A4068=U$2,$C4068,U4067))</f>
        <v/>
      </c>
      <c r="V4068" s="9" t="str">
        <f aca="false">IF(ISBLANK(A4068),"",IF($A4068=V$2,$C4068,V4067))</f>
        <v/>
      </c>
      <c r="W4068" s="9" t="str">
        <f aca="false">IF(ISBLANK(A4068),"",IF($A4068=W$2,$C4068,W4067))</f>
        <v/>
      </c>
    </row>
    <row r="4069" customFormat="false" ht="14.1" hidden="false" customHeight="false" outlineLevel="0" collapsed="false">
      <c r="H4069" s="8" t="n">
        <f aca="false">IF(ISBLANK(D4069),,LEFT(D4069,LEN(D4069)-6)*1)</f>
        <v>0</v>
      </c>
      <c r="I4069" s="9" t="str">
        <f aca="false">IF(ISBLANK(A4069),"",-B4069*C4069)</f>
        <v/>
      </c>
      <c r="J4069" s="9" t="str">
        <f aca="false">IF(ISBLANK(A4069),"",-SUM(I$3:I4069))</f>
        <v/>
      </c>
      <c r="K4069" s="9" t="str">
        <f aca="false">IF(ISBLANK(A4069),"",SUMPRODUCT(O4069:R4069,T4069:W4069)-J4069)</f>
        <v/>
      </c>
      <c r="L4069" s="5" t="str">
        <f aca="false">IF(ISBLANK(A4069),"",K4069/$M$1)</f>
        <v/>
      </c>
      <c r="M4069" s="5" t="str">
        <f aca="false">IF(ISBLANK(A4069),"",K4069/($M$1+SUM(K$3:K4068)))</f>
        <v/>
      </c>
      <c r="N4069" s="0" t="str">
        <f aca="false">IF(ISBLANK(A4069),"",IF(H4070=0,NETWORKDAYS($H$3,H4069,holiday!$B$2:$B$10),IF(DAY(H4069)&lt;DAY(H4070),NETWORKDAYS($H$3,H4069,holiday!$B$2:$B$10),0)))</f>
        <v/>
      </c>
      <c r="O4069" s="0" t="str">
        <f aca="false">IF(ISBLANK(A4069),"",SUMIF($A$3:$A4069,O$2,$B$3:$B4069))</f>
        <v/>
      </c>
      <c r="P4069" s="0" t="str">
        <f aca="false">IF(ISBLANK(A4069),"",SUMIF($A$3:$A4069,P$2,$B$3:$B4069))</f>
        <v/>
      </c>
      <c r="Q4069" s="0" t="str">
        <f aca="false">IF(ISBLANK(A4069),"",SUMIF($A$3:$A4069,Q$2,$B$3:$B4069))</f>
        <v/>
      </c>
      <c r="R4069" s="0" t="str">
        <f aca="false">IF(ISBLANK(A4069),"",SUMIF($A$3:$A4069,R$2,$B$3:$B4069))</f>
        <v/>
      </c>
      <c r="T4069" s="9" t="str">
        <f aca="false">IF(ISBLANK(A4069),"",IF($A4069=T$2,$C4069,T4068))</f>
        <v/>
      </c>
      <c r="U4069" s="9" t="str">
        <f aca="false">IF(ISBLANK(A4069),"",IF($A4069=U$2,$C4069,U4068))</f>
        <v/>
      </c>
      <c r="V4069" s="9" t="str">
        <f aca="false">IF(ISBLANK(A4069),"",IF($A4069=V$2,$C4069,V4068))</f>
        <v/>
      </c>
      <c r="W4069" s="9" t="str">
        <f aca="false">IF(ISBLANK(A4069),"",IF($A4069=W$2,$C4069,W4068))</f>
        <v/>
      </c>
    </row>
    <row r="4070" customFormat="false" ht="14.1" hidden="false" customHeight="false" outlineLevel="0" collapsed="false">
      <c r="H4070" s="8" t="n">
        <f aca="false">IF(ISBLANK(D4070),,LEFT(D4070,LEN(D4070)-6)*1)</f>
        <v>0</v>
      </c>
      <c r="I4070" s="9" t="str">
        <f aca="false">IF(ISBLANK(A4070),"",-B4070*C4070)</f>
        <v/>
      </c>
      <c r="J4070" s="9" t="str">
        <f aca="false">IF(ISBLANK(A4070),"",-SUM(I$3:I4070))</f>
        <v/>
      </c>
      <c r="K4070" s="9" t="str">
        <f aca="false">IF(ISBLANK(A4070),"",SUMPRODUCT(O4070:R4070,T4070:W4070)-J4070)</f>
        <v/>
      </c>
      <c r="L4070" s="5" t="str">
        <f aca="false">IF(ISBLANK(A4070),"",K4070/$M$1)</f>
        <v/>
      </c>
      <c r="M4070" s="5" t="str">
        <f aca="false">IF(ISBLANK(A4070),"",K4070/($M$1+SUM(K$3:K4069)))</f>
        <v/>
      </c>
      <c r="N4070" s="0" t="str">
        <f aca="false">IF(ISBLANK(A4070),"",IF(H4071=0,NETWORKDAYS($H$3,H4070,holiday!$B$2:$B$10),IF(DAY(H4070)&lt;DAY(H4071),NETWORKDAYS($H$3,H4070,holiday!$B$2:$B$10),0)))</f>
        <v/>
      </c>
      <c r="O4070" s="0" t="str">
        <f aca="false">IF(ISBLANK(A4070),"",SUMIF($A$3:$A4070,O$2,$B$3:$B4070))</f>
        <v/>
      </c>
      <c r="P4070" s="0" t="str">
        <f aca="false">IF(ISBLANK(A4070),"",SUMIF($A$3:$A4070,P$2,$B$3:$B4070))</f>
        <v/>
      </c>
      <c r="Q4070" s="0" t="str">
        <f aca="false">IF(ISBLANK(A4070),"",SUMIF($A$3:$A4070,Q$2,$B$3:$B4070))</f>
        <v/>
      </c>
      <c r="R4070" s="0" t="str">
        <f aca="false">IF(ISBLANK(A4070),"",SUMIF($A$3:$A4070,R$2,$B$3:$B4070))</f>
        <v/>
      </c>
      <c r="T4070" s="9" t="str">
        <f aca="false">IF(ISBLANK(A4070),"",IF($A4070=T$2,$C4070,T4069))</f>
        <v/>
      </c>
      <c r="U4070" s="9" t="str">
        <f aca="false">IF(ISBLANK(A4070),"",IF($A4070=U$2,$C4070,U4069))</f>
        <v/>
      </c>
      <c r="V4070" s="9" t="str">
        <f aca="false">IF(ISBLANK(A4070),"",IF($A4070=V$2,$C4070,V4069))</f>
        <v/>
      </c>
      <c r="W4070" s="9" t="str">
        <f aca="false">IF(ISBLANK(A4070),"",IF($A4070=W$2,$C4070,W4069))</f>
        <v/>
      </c>
    </row>
    <row r="4071" customFormat="false" ht="14.1" hidden="false" customHeight="false" outlineLevel="0" collapsed="false">
      <c r="H4071" s="8" t="n">
        <f aca="false">IF(ISBLANK(D4071),,LEFT(D4071,LEN(D4071)-6)*1)</f>
        <v>0</v>
      </c>
      <c r="I4071" s="9" t="str">
        <f aca="false">IF(ISBLANK(A4071),"",-B4071*C4071)</f>
        <v/>
      </c>
      <c r="J4071" s="9" t="str">
        <f aca="false">IF(ISBLANK(A4071),"",-SUM(I$3:I4071))</f>
        <v/>
      </c>
      <c r="K4071" s="9" t="str">
        <f aca="false">IF(ISBLANK(A4071),"",SUMPRODUCT(O4071:R4071,T4071:W4071)-J4071)</f>
        <v/>
      </c>
      <c r="L4071" s="5" t="str">
        <f aca="false">IF(ISBLANK(A4071),"",K4071/$M$1)</f>
        <v/>
      </c>
      <c r="M4071" s="5" t="str">
        <f aca="false">IF(ISBLANK(A4071),"",K4071/($M$1+SUM(K$3:K4070)))</f>
        <v/>
      </c>
      <c r="N4071" s="0" t="str">
        <f aca="false">IF(ISBLANK(A4071),"",IF(H4072=0,NETWORKDAYS($H$3,H4071,holiday!$B$2:$B$10),IF(DAY(H4071)&lt;DAY(H4072),NETWORKDAYS($H$3,H4071,holiday!$B$2:$B$10),0)))</f>
        <v/>
      </c>
      <c r="O4071" s="0" t="str">
        <f aca="false">IF(ISBLANK(A4071),"",SUMIF($A$3:$A4071,O$2,$B$3:$B4071))</f>
        <v/>
      </c>
      <c r="P4071" s="0" t="str">
        <f aca="false">IF(ISBLANK(A4071),"",SUMIF($A$3:$A4071,P$2,$B$3:$B4071))</f>
        <v/>
      </c>
      <c r="Q4071" s="0" t="str">
        <f aca="false">IF(ISBLANK(A4071),"",SUMIF($A$3:$A4071,Q$2,$B$3:$B4071))</f>
        <v/>
      </c>
      <c r="R4071" s="0" t="str">
        <f aca="false">IF(ISBLANK(A4071),"",SUMIF($A$3:$A4071,R$2,$B$3:$B4071))</f>
        <v/>
      </c>
      <c r="T4071" s="9" t="str">
        <f aca="false">IF(ISBLANK(A4071),"",IF($A4071=T$2,$C4071,T4070))</f>
        <v/>
      </c>
      <c r="U4071" s="9" t="str">
        <f aca="false">IF(ISBLANK(A4071),"",IF($A4071=U$2,$C4071,U4070))</f>
        <v/>
      </c>
      <c r="V4071" s="9" t="str">
        <f aca="false">IF(ISBLANK(A4071),"",IF($A4071=V$2,$C4071,V4070))</f>
        <v/>
      </c>
      <c r="W4071" s="9" t="str">
        <f aca="false">IF(ISBLANK(A4071),"",IF($A4071=W$2,$C4071,W4070))</f>
        <v/>
      </c>
    </row>
    <row r="4072" customFormat="false" ht="14.1" hidden="false" customHeight="false" outlineLevel="0" collapsed="false">
      <c r="H4072" s="8" t="n">
        <f aca="false">IF(ISBLANK(D4072),,LEFT(D4072,LEN(D4072)-6)*1)</f>
        <v>0</v>
      </c>
      <c r="I4072" s="9" t="str">
        <f aca="false">IF(ISBLANK(A4072),"",-B4072*C4072)</f>
        <v/>
      </c>
      <c r="J4072" s="9" t="str">
        <f aca="false">IF(ISBLANK(A4072),"",-SUM(I$3:I4072))</f>
        <v/>
      </c>
      <c r="K4072" s="9" t="str">
        <f aca="false">IF(ISBLANK(A4072),"",SUMPRODUCT(O4072:R4072,T4072:W4072)-J4072)</f>
        <v/>
      </c>
      <c r="L4072" s="5" t="str">
        <f aca="false">IF(ISBLANK(A4072),"",K4072/$M$1)</f>
        <v/>
      </c>
      <c r="M4072" s="5" t="str">
        <f aca="false">IF(ISBLANK(A4072),"",K4072/($M$1+SUM(K$3:K4071)))</f>
        <v/>
      </c>
      <c r="N4072" s="0" t="str">
        <f aca="false">IF(ISBLANK(A4072),"",IF(H4073=0,NETWORKDAYS($H$3,H4072,holiday!$B$2:$B$10),IF(DAY(H4072)&lt;DAY(H4073),NETWORKDAYS($H$3,H4072,holiday!$B$2:$B$10),0)))</f>
        <v/>
      </c>
      <c r="O4072" s="0" t="str">
        <f aca="false">IF(ISBLANK(A4072),"",SUMIF($A$3:$A4072,O$2,$B$3:$B4072))</f>
        <v/>
      </c>
      <c r="P4072" s="0" t="str">
        <f aca="false">IF(ISBLANK(A4072),"",SUMIF($A$3:$A4072,P$2,$B$3:$B4072))</f>
        <v/>
      </c>
      <c r="Q4072" s="0" t="str">
        <f aca="false">IF(ISBLANK(A4072),"",SUMIF($A$3:$A4072,Q$2,$B$3:$B4072))</f>
        <v/>
      </c>
      <c r="R4072" s="0" t="str">
        <f aca="false">IF(ISBLANK(A4072),"",SUMIF($A$3:$A4072,R$2,$B$3:$B4072))</f>
        <v/>
      </c>
      <c r="T4072" s="9" t="str">
        <f aca="false">IF(ISBLANK(A4072),"",IF($A4072=T$2,$C4072,T4071))</f>
        <v/>
      </c>
      <c r="U4072" s="9" t="str">
        <f aca="false">IF(ISBLANK(A4072),"",IF($A4072=U$2,$C4072,U4071))</f>
        <v/>
      </c>
      <c r="V4072" s="9" t="str">
        <f aca="false">IF(ISBLANK(A4072),"",IF($A4072=V$2,$C4072,V4071))</f>
        <v/>
      </c>
      <c r="W4072" s="9" t="str">
        <f aca="false">IF(ISBLANK(A4072),"",IF($A4072=W$2,$C4072,W4071))</f>
        <v/>
      </c>
    </row>
    <row r="4073" customFormat="false" ht="14.1" hidden="false" customHeight="false" outlineLevel="0" collapsed="false">
      <c r="H4073" s="8" t="n">
        <f aca="false">IF(ISBLANK(D4073),,LEFT(D4073,LEN(D4073)-6)*1)</f>
        <v>0</v>
      </c>
      <c r="I4073" s="9" t="str">
        <f aca="false">IF(ISBLANK(A4073),"",-B4073*C4073)</f>
        <v/>
      </c>
      <c r="J4073" s="9" t="str">
        <f aca="false">IF(ISBLANK(A4073),"",-SUM(I$3:I4073))</f>
        <v/>
      </c>
      <c r="K4073" s="9" t="str">
        <f aca="false">IF(ISBLANK(A4073),"",SUMPRODUCT(O4073:R4073,T4073:W4073)-J4073)</f>
        <v/>
      </c>
      <c r="L4073" s="5" t="str">
        <f aca="false">IF(ISBLANK(A4073),"",K4073/$M$1)</f>
        <v/>
      </c>
      <c r="M4073" s="5" t="str">
        <f aca="false">IF(ISBLANK(A4073),"",K4073/($M$1+SUM(K$3:K4072)))</f>
        <v/>
      </c>
      <c r="N4073" s="0" t="str">
        <f aca="false">IF(ISBLANK(A4073),"",IF(H4074=0,NETWORKDAYS($H$3,H4073,holiday!$B$2:$B$10),IF(DAY(H4073)&lt;DAY(H4074),NETWORKDAYS($H$3,H4073,holiday!$B$2:$B$10),0)))</f>
        <v/>
      </c>
      <c r="O4073" s="0" t="str">
        <f aca="false">IF(ISBLANK(A4073),"",SUMIF($A$3:$A4073,O$2,$B$3:$B4073))</f>
        <v/>
      </c>
      <c r="P4073" s="0" t="str">
        <f aca="false">IF(ISBLANK(A4073),"",SUMIF($A$3:$A4073,P$2,$B$3:$B4073))</f>
        <v/>
      </c>
      <c r="Q4073" s="0" t="str">
        <f aca="false">IF(ISBLANK(A4073),"",SUMIF($A$3:$A4073,Q$2,$B$3:$B4073))</f>
        <v/>
      </c>
      <c r="R4073" s="0" t="str">
        <f aca="false">IF(ISBLANK(A4073),"",SUMIF($A$3:$A4073,R$2,$B$3:$B4073))</f>
        <v/>
      </c>
      <c r="T4073" s="9" t="str">
        <f aca="false">IF(ISBLANK(A4073),"",IF($A4073=T$2,$C4073,T4072))</f>
        <v/>
      </c>
      <c r="U4073" s="9" t="str">
        <f aca="false">IF(ISBLANK(A4073),"",IF($A4073=U$2,$C4073,U4072))</f>
        <v/>
      </c>
      <c r="V4073" s="9" t="str">
        <f aca="false">IF(ISBLANK(A4073),"",IF($A4073=V$2,$C4073,V4072))</f>
        <v/>
      </c>
      <c r="W4073" s="9" t="str">
        <f aca="false">IF(ISBLANK(A4073),"",IF($A4073=W$2,$C4073,W4072))</f>
        <v/>
      </c>
    </row>
    <row r="4074" customFormat="false" ht="14.1" hidden="false" customHeight="false" outlineLevel="0" collapsed="false">
      <c r="H4074" s="8" t="n">
        <f aca="false">IF(ISBLANK(D4074),,LEFT(D4074,LEN(D4074)-6)*1)</f>
        <v>0</v>
      </c>
      <c r="I4074" s="9" t="str">
        <f aca="false">IF(ISBLANK(A4074),"",-B4074*C4074)</f>
        <v/>
      </c>
      <c r="J4074" s="9" t="str">
        <f aca="false">IF(ISBLANK(A4074),"",-SUM(I$3:I4074))</f>
        <v/>
      </c>
      <c r="K4074" s="9" t="str">
        <f aca="false">IF(ISBLANK(A4074),"",SUMPRODUCT(O4074:R4074,T4074:W4074)-J4074)</f>
        <v/>
      </c>
      <c r="L4074" s="5" t="str">
        <f aca="false">IF(ISBLANK(A4074),"",K4074/$M$1)</f>
        <v/>
      </c>
      <c r="M4074" s="5" t="str">
        <f aca="false">IF(ISBLANK(A4074),"",K4074/($M$1+SUM(K$3:K4073)))</f>
        <v/>
      </c>
      <c r="N4074" s="0" t="str">
        <f aca="false">IF(ISBLANK(A4074),"",IF(H4075=0,NETWORKDAYS($H$3,H4074,holiday!$B$2:$B$10),IF(DAY(H4074)&lt;DAY(H4075),NETWORKDAYS($H$3,H4074,holiday!$B$2:$B$10),0)))</f>
        <v/>
      </c>
      <c r="O4074" s="0" t="str">
        <f aca="false">IF(ISBLANK(A4074),"",SUMIF($A$3:$A4074,O$2,$B$3:$B4074))</f>
        <v/>
      </c>
      <c r="P4074" s="0" t="str">
        <f aca="false">IF(ISBLANK(A4074),"",SUMIF($A$3:$A4074,P$2,$B$3:$B4074))</f>
        <v/>
      </c>
      <c r="Q4074" s="0" t="str">
        <f aca="false">IF(ISBLANK(A4074),"",SUMIF($A$3:$A4074,Q$2,$B$3:$B4074))</f>
        <v/>
      </c>
      <c r="R4074" s="0" t="str">
        <f aca="false">IF(ISBLANK(A4074),"",SUMIF($A$3:$A4074,R$2,$B$3:$B4074))</f>
        <v/>
      </c>
      <c r="T4074" s="9" t="str">
        <f aca="false">IF(ISBLANK(A4074),"",IF($A4074=T$2,$C4074,T4073))</f>
        <v/>
      </c>
      <c r="U4074" s="9" t="str">
        <f aca="false">IF(ISBLANK(A4074),"",IF($A4074=U$2,$C4074,U4073))</f>
        <v/>
      </c>
      <c r="V4074" s="9" t="str">
        <f aca="false">IF(ISBLANK(A4074),"",IF($A4074=V$2,$C4074,V4073))</f>
        <v/>
      </c>
      <c r="W4074" s="9" t="str">
        <f aca="false">IF(ISBLANK(A4074),"",IF($A4074=W$2,$C4074,W4073))</f>
        <v/>
      </c>
    </row>
    <row r="4075" customFormat="false" ht="14.1" hidden="false" customHeight="false" outlineLevel="0" collapsed="false">
      <c r="H4075" s="8" t="n">
        <f aca="false">IF(ISBLANK(D4075),,LEFT(D4075,LEN(D4075)-6)*1)</f>
        <v>0</v>
      </c>
      <c r="I4075" s="9" t="str">
        <f aca="false">IF(ISBLANK(A4075),"",-B4075*C4075)</f>
        <v/>
      </c>
      <c r="J4075" s="9" t="str">
        <f aca="false">IF(ISBLANK(A4075),"",-SUM(I$3:I4075))</f>
        <v/>
      </c>
      <c r="K4075" s="9" t="str">
        <f aca="false">IF(ISBLANK(A4075),"",SUMPRODUCT(O4075:R4075,T4075:W4075)-J4075)</f>
        <v/>
      </c>
      <c r="L4075" s="5" t="str">
        <f aca="false">IF(ISBLANK(A4075),"",K4075/$M$1)</f>
        <v/>
      </c>
      <c r="M4075" s="5" t="str">
        <f aca="false">IF(ISBLANK(A4075),"",K4075/($M$1+SUM(K$3:K4074)))</f>
        <v/>
      </c>
      <c r="N4075" s="0" t="str">
        <f aca="false">IF(ISBLANK(A4075),"",IF(H4076=0,NETWORKDAYS($H$3,H4075,holiday!$B$2:$B$10),IF(DAY(H4075)&lt;DAY(H4076),NETWORKDAYS($H$3,H4075,holiday!$B$2:$B$10),0)))</f>
        <v/>
      </c>
      <c r="O4075" s="0" t="str">
        <f aca="false">IF(ISBLANK(A4075),"",SUMIF($A$3:$A4075,O$2,$B$3:$B4075))</f>
        <v/>
      </c>
      <c r="P4075" s="0" t="str">
        <f aca="false">IF(ISBLANK(A4075),"",SUMIF($A$3:$A4075,P$2,$B$3:$B4075))</f>
        <v/>
      </c>
      <c r="Q4075" s="0" t="str">
        <f aca="false">IF(ISBLANK(A4075),"",SUMIF($A$3:$A4075,Q$2,$B$3:$B4075))</f>
        <v/>
      </c>
      <c r="R4075" s="0" t="str">
        <f aca="false">IF(ISBLANK(A4075),"",SUMIF($A$3:$A4075,R$2,$B$3:$B4075))</f>
        <v/>
      </c>
      <c r="T4075" s="9" t="str">
        <f aca="false">IF(ISBLANK(A4075),"",IF($A4075=T$2,$C4075,T4074))</f>
        <v/>
      </c>
      <c r="U4075" s="9" t="str">
        <f aca="false">IF(ISBLANK(A4075),"",IF($A4075=U$2,$C4075,U4074))</f>
        <v/>
      </c>
      <c r="V4075" s="9" t="str">
        <f aca="false">IF(ISBLANK(A4075),"",IF($A4075=V$2,$C4075,V4074))</f>
        <v/>
      </c>
      <c r="W4075" s="9" t="str">
        <f aca="false">IF(ISBLANK(A4075),"",IF($A4075=W$2,$C4075,W4074))</f>
        <v/>
      </c>
    </row>
    <row r="4076" customFormat="false" ht="14.1" hidden="false" customHeight="false" outlineLevel="0" collapsed="false">
      <c r="H4076" s="8" t="n">
        <f aca="false">IF(ISBLANK(D4076),,LEFT(D4076,LEN(D4076)-6)*1)</f>
        <v>0</v>
      </c>
      <c r="I4076" s="9" t="str">
        <f aca="false">IF(ISBLANK(A4076),"",-B4076*C4076)</f>
        <v/>
      </c>
      <c r="J4076" s="9" t="str">
        <f aca="false">IF(ISBLANK(A4076),"",-SUM(I$3:I4076))</f>
        <v/>
      </c>
      <c r="K4076" s="9" t="str">
        <f aca="false">IF(ISBLANK(A4076),"",SUMPRODUCT(O4076:R4076,T4076:W4076)-J4076)</f>
        <v/>
      </c>
      <c r="L4076" s="5" t="str">
        <f aca="false">IF(ISBLANK(A4076),"",K4076/$M$1)</f>
        <v/>
      </c>
      <c r="M4076" s="5" t="str">
        <f aca="false">IF(ISBLANK(A4076),"",K4076/($M$1+SUM(K$3:K4075)))</f>
        <v/>
      </c>
      <c r="N4076" s="0" t="str">
        <f aca="false">IF(ISBLANK(A4076),"",IF(H4077=0,NETWORKDAYS($H$3,H4076,holiday!$B$2:$B$10),IF(DAY(H4076)&lt;DAY(H4077),NETWORKDAYS($H$3,H4076,holiday!$B$2:$B$10),0)))</f>
        <v/>
      </c>
      <c r="O4076" s="0" t="str">
        <f aca="false">IF(ISBLANK(A4076),"",SUMIF($A$3:$A4076,O$2,$B$3:$B4076))</f>
        <v/>
      </c>
      <c r="P4076" s="0" t="str">
        <f aca="false">IF(ISBLANK(A4076),"",SUMIF($A$3:$A4076,P$2,$B$3:$B4076))</f>
        <v/>
      </c>
      <c r="Q4076" s="0" t="str">
        <f aca="false">IF(ISBLANK(A4076),"",SUMIF($A$3:$A4076,Q$2,$B$3:$B4076))</f>
        <v/>
      </c>
      <c r="R4076" s="0" t="str">
        <f aca="false">IF(ISBLANK(A4076),"",SUMIF($A$3:$A4076,R$2,$B$3:$B4076))</f>
        <v/>
      </c>
      <c r="T4076" s="9" t="str">
        <f aca="false">IF(ISBLANK(A4076),"",IF($A4076=T$2,$C4076,T4075))</f>
        <v/>
      </c>
      <c r="U4076" s="9" t="str">
        <f aca="false">IF(ISBLANK(A4076),"",IF($A4076=U$2,$C4076,U4075))</f>
        <v/>
      </c>
      <c r="V4076" s="9" t="str">
        <f aca="false">IF(ISBLANK(A4076),"",IF($A4076=V$2,$C4076,V4075))</f>
        <v/>
      </c>
      <c r="W4076" s="9" t="str">
        <f aca="false">IF(ISBLANK(A4076),"",IF($A4076=W$2,$C4076,W4075))</f>
        <v/>
      </c>
    </row>
    <row r="4077" customFormat="false" ht="14.1" hidden="false" customHeight="false" outlineLevel="0" collapsed="false">
      <c r="H4077" s="8" t="n">
        <f aca="false">IF(ISBLANK(D4077),,LEFT(D4077,LEN(D4077)-6)*1)</f>
        <v>0</v>
      </c>
      <c r="I4077" s="9" t="str">
        <f aca="false">IF(ISBLANK(A4077),"",-B4077*C4077)</f>
        <v/>
      </c>
      <c r="J4077" s="9" t="str">
        <f aca="false">IF(ISBLANK(A4077),"",-SUM(I$3:I4077))</f>
        <v/>
      </c>
      <c r="K4077" s="9" t="str">
        <f aca="false">IF(ISBLANK(A4077),"",SUMPRODUCT(O4077:R4077,T4077:W4077)-J4077)</f>
        <v/>
      </c>
      <c r="L4077" s="5" t="str">
        <f aca="false">IF(ISBLANK(A4077),"",K4077/$M$1)</f>
        <v/>
      </c>
      <c r="M4077" s="5" t="str">
        <f aca="false">IF(ISBLANK(A4077),"",K4077/($M$1+SUM(K$3:K4076)))</f>
        <v/>
      </c>
      <c r="N4077" s="0" t="str">
        <f aca="false">IF(ISBLANK(A4077),"",IF(H4078=0,NETWORKDAYS($H$3,H4077,holiday!$B$2:$B$10),IF(DAY(H4077)&lt;DAY(H4078),NETWORKDAYS($H$3,H4077,holiday!$B$2:$B$10),0)))</f>
        <v/>
      </c>
      <c r="O4077" s="0" t="str">
        <f aca="false">IF(ISBLANK(A4077),"",SUMIF($A$3:$A4077,O$2,$B$3:$B4077))</f>
        <v/>
      </c>
      <c r="P4077" s="0" t="str">
        <f aca="false">IF(ISBLANK(A4077),"",SUMIF($A$3:$A4077,P$2,$B$3:$B4077))</f>
        <v/>
      </c>
      <c r="Q4077" s="0" t="str">
        <f aca="false">IF(ISBLANK(A4077),"",SUMIF($A$3:$A4077,Q$2,$B$3:$B4077))</f>
        <v/>
      </c>
      <c r="R4077" s="0" t="str">
        <f aca="false">IF(ISBLANK(A4077),"",SUMIF($A$3:$A4077,R$2,$B$3:$B4077))</f>
        <v/>
      </c>
      <c r="T4077" s="9" t="str">
        <f aca="false">IF(ISBLANK(A4077),"",IF($A4077=T$2,$C4077,T4076))</f>
        <v/>
      </c>
      <c r="U4077" s="9" t="str">
        <f aca="false">IF(ISBLANK(A4077),"",IF($A4077=U$2,$C4077,U4076))</f>
        <v/>
      </c>
      <c r="V4077" s="9" t="str">
        <f aca="false">IF(ISBLANK(A4077),"",IF($A4077=V$2,$C4077,V4076))</f>
        <v/>
      </c>
      <c r="W4077" s="9" t="str">
        <f aca="false">IF(ISBLANK(A4077),"",IF($A4077=W$2,$C4077,W4076))</f>
        <v/>
      </c>
    </row>
    <row r="4078" customFormat="false" ht="14.1" hidden="false" customHeight="false" outlineLevel="0" collapsed="false">
      <c r="H4078" s="8" t="n">
        <f aca="false">IF(ISBLANK(D4078),,LEFT(D4078,LEN(D4078)-6)*1)</f>
        <v>0</v>
      </c>
      <c r="I4078" s="9" t="str">
        <f aca="false">IF(ISBLANK(A4078),"",-B4078*C4078)</f>
        <v/>
      </c>
      <c r="J4078" s="9" t="str">
        <f aca="false">IF(ISBLANK(A4078),"",-SUM(I$3:I4078))</f>
        <v/>
      </c>
      <c r="K4078" s="9" t="str">
        <f aca="false">IF(ISBLANK(A4078),"",SUMPRODUCT(O4078:R4078,T4078:W4078)-J4078)</f>
        <v/>
      </c>
      <c r="L4078" s="5" t="str">
        <f aca="false">IF(ISBLANK(A4078),"",K4078/$M$1)</f>
        <v/>
      </c>
      <c r="M4078" s="5" t="str">
        <f aca="false">IF(ISBLANK(A4078),"",K4078/($M$1+SUM(K$3:K4077)))</f>
        <v/>
      </c>
      <c r="N4078" s="0" t="str">
        <f aca="false">IF(ISBLANK(A4078),"",IF(H4079=0,NETWORKDAYS($H$3,H4078,holiday!$B$2:$B$10),IF(DAY(H4078)&lt;DAY(H4079),NETWORKDAYS($H$3,H4078,holiday!$B$2:$B$10),0)))</f>
        <v/>
      </c>
      <c r="O4078" s="0" t="str">
        <f aca="false">IF(ISBLANK(A4078),"",SUMIF($A$3:$A4078,O$2,$B$3:$B4078))</f>
        <v/>
      </c>
      <c r="P4078" s="0" t="str">
        <f aca="false">IF(ISBLANK(A4078),"",SUMIF($A$3:$A4078,P$2,$B$3:$B4078))</f>
        <v/>
      </c>
      <c r="Q4078" s="0" t="str">
        <f aca="false">IF(ISBLANK(A4078),"",SUMIF($A$3:$A4078,Q$2,$B$3:$B4078))</f>
        <v/>
      </c>
      <c r="R4078" s="0" t="str">
        <f aca="false">IF(ISBLANK(A4078),"",SUMIF($A$3:$A4078,R$2,$B$3:$B4078))</f>
        <v/>
      </c>
      <c r="T4078" s="9" t="str">
        <f aca="false">IF(ISBLANK(A4078),"",IF($A4078=T$2,$C4078,T4077))</f>
        <v/>
      </c>
      <c r="U4078" s="9" t="str">
        <f aca="false">IF(ISBLANK(A4078),"",IF($A4078=U$2,$C4078,U4077))</f>
        <v/>
      </c>
      <c r="V4078" s="9" t="str">
        <f aca="false">IF(ISBLANK(A4078),"",IF($A4078=V$2,$C4078,V4077))</f>
        <v/>
      </c>
      <c r="W4078" s="9" t="str">
        <f aca="false">IF(ISBLANK(A4078),"",IF($A4078=W$2,$C4078,W4077))</f>
        <v/>
      </c>
    </row>
    <row r="4079" customFormat="false" ht="14.1" hidden="false" customHeight="false" outlineLevel="0" collapsed="false">
      <c r="H4079" s="8" t="n">
        <f aca="false">IF(ISBLANK(D4079),,LEFT(D4079,LEN(D4079)-6)*1)</f>
        <v>0</v>
      </c>
      <c r="I4079" s="9" t="str">
        <f aca="false">IF(ISBLANK(A4079),"",-B4079*C4079)</f>
        <v/>
      </c>
      <c r="J4079" s="9" t="str">
        <f aca="false">IF(ISBLANK(A4079),"",-SUM(I$3:I4079))</f>
        <v/>
      </c>
      <c r="K4079" s="9" t="str">
        <f aca="false">IF(ISBLANK(A4079),"",SUMPRODUCT(O4079:R4079,T4079:W4079)-J4079)</f>
        <v/>
      </c>
      <c r="L4079" s="5" t="str">
        <f aca="false">IF(ISBLANK(A4079),"",K4079/$M$1)</f>
        <v/>
      </c>
      <c r="M4079" s="5" t="str">
        <f aca="false">IF(ISBLANK(A4079),"",K4079/($M$1+SUM(K$3:K4078)))</f>
        <v/>
      </c>
      <c r="N4079" s="0" t="str">
        <f aca="false">IF(ISBLANK(A4079),"",IF(H4080=0,NETWORKDAYS($H$3,H4079,holiday!$B$2:$B$10),IF(DAY(H4079)&lt;DAY(H4080),NETWORKDAYS($H$3,H4079,holiday!$B$2:$B$10),0)))</f>
        <v/>
      </c>
      <c r="O4079" s="0" t="str">
        <f aca="false">IF(ISBLANK(A4079),"",SUMIF($A$3:$A4079,O$2,$B$3:$B4079))</f>
        <v/>
      </c>
      <c r="P4079" s="0" t="str">
        <f aca="false">IF(ISBLANK(A4079),"",SUMIF($A$3:$A4079,P$2,$B$3:$B4079))</f>
        <v/>
      </c>
      <c r="Q4079" s="0" t="str">
        <f aca="false">IF(ISBLANK(A4079),"",SUMIF($A$3:$A4079,Q$2,$B$3:$B4079))</f>
        <v/>
      </c>
      <c r="R4079" s="0" t="str">
        <f aca="false">IF(ISBLANK(A4079),"",SUMIF($A$3:$A4079,R$2,$B$3:$B4079))</f>
        <v/>
      </c>
      <c r="T4079" s="9" t="str">
        <f aca="false">IF(ISBLANK(A4079),"",IF($A4079=T$2,$C4079,T4078))</f>
        <v/>
      </c>
      <c r="U4079" s="9" t="str">
        <f aca="false">IF(ISBLANK(A4079),"",IF($A4079=U$2,$C4079,U4078))</f>
        <v/>
      </c>
      <c r="V4079" s="9" t="str">
        <f aca="false">IF(ISBLANK(A4079),"",IF($A4079=V$2,$C4079,V4078))</f>
        <v/>
      </c>
      <c r="W4079" s="9" t="str">
        <f aca="false">IF(ISBLANK(A4079),"",IF($A4079=W$2,$C4079,W4078))</f>
        <v/>
      </c>
    </row>
    <row r="4080" customFormat="false" ht="14.1" hidden="false" customHeight="false" outlineLevel="0" collapsed="false">
      <c r="H4080" s="8" t="n">
        <f aca="false">IF(ISBLANK(D4080),,LEFT(D4080,LEN(D4080)-6)*1)</f>
        <v>0</v>
      </c>
      <c r="I4080" s="9" t="str">
        <f aca="false">IF(ISBLANK(A4080),"",-B4080*C4080)</f>
        <v/>
      </c>
      <c r="J4080" s="9" t="str">
        <f aca="false">IF(ISBLANK(A4080),"",-SUM(I$3:I4080))</f>
        <v/>
      </c>
      <c r="K4080" s="9" t="str">
        <f aca="false">IF(ISBLANK(A4080),"",SUMPRODUCT(O4080:R4080,T4080:W4080)-J4080)</f>
        <v/>
      </c>
      <c r="L4080" s="5" t="str">
        <f aca="false">IF(ISBLANK(A4080),"",K4080/$M$1)</f>
        <v/>
      </c>
      <c r="M4080" s="5" t="str">
        <f aca="false">IF(ISBLANK(A4080),"",K4080/($M$1+SUM(K$3:K4079)))</f>
        <v/>
      </c>
      <c r="N4080" s="0" t="str">
        <f aca="false">IF(ISBLANK(A4080),"",IF(H4081=0,NETWORKDAYS($H$3,H4080,holiday!$B$2:$B$10),IF(DAY(H4080)&lt;DAY(H4081),NETWORKDAYS($H$3,H4080,holiday!$B$2:$B$10),0)))</f>
        <v/>
      </c>
      <c r="O4080" s="0" t="str">
        <f aca="false">IF(ISBLANK(A4080),"",SUMIF($A$3:$A4080,O$2,$B$3:$B4080))</f>
        <v/>
      </c>
      <c r="P4080" s="0" t="str">
        <f aca="false">IF(ISBLANK(A4080),"",SUMIF($A$3:$A4080,P$2,$B$3:$B4080))</f>
        <v/>
      </c>
      <c r="Q4080" s="0" t="str">
        <f aca="false">IF(ISBLANK(A4080),"",SUMIF($A$3:$A4080,Q$2,$B$3:$B4080))</f>
        <v/>
      </c>
      <c r="R4080" s="0" t="str">
        <f aca="false">IF(ISBLANK(A4080),"",SUMIF($A$3:$A4080,R$2,$B$3:$B4080))</f>
        <v/>
      </c>
      <c r="T4080" s="9" t="str">
        <f aca="false">IF(ISBLANK(A4080),"",IF($A4080=T$2,$C4080,T4079))</f>
        <v/>
      </c>
      <c r="U4080" s="9" t="str">
        <f aca="false">IF(ISBLANK(A4080),"",IF($A4080=U$2,$C4080,U4079))</f>
        <v/>
      </c>
      <c r="V4080" s="9" t="str">
        <f aca="false">IF(ISBLANK(A4080),"",IF($A4080=V$2,$C4080,V4079))</f>
        <v/>
      </c>
      <c r="W4080" s="9" t="str">
        <f aca="false">IF(ISBLANK(A4080),"",IF($A4080=W$2,$C4080,W4079))</f>
        <v/>
      </c>
    </row>
    <row r="4081" customFormat="false" ht="14.1" hidden="false" customHeight="false" outlineLevel="0" collapsed="false">
      <c r="H4081" s="8" t="n">
        <f aca="false">IF(ISBLANK(D4081),,LEFT(D4081,LEN(D4081)-6)*1)</f>
        <v>0</v>
      </c>
      <c r="I4081" s="9" t="str">
        <f aca="false">IF(ISBLANK(A4081),"",-B4081*C4081)</f>
        <v/>
      </c>
      <c r="J4081" s="9" t="str">
        <f aca="false">IF(ISBLANK(A4081),"",-SUM(I$3:I4081))</f>
        <v/>
      </c>
      <c r="K4081" s="9" t="str">
        <f aca="false">IF(ISBLANK(A4081),"",SUMPRODUCT(O4081:R4081,T4081:W4081)-J4081)</f>
        <v/>
      </c>
      <c r="L4081" s="5" t="str">
        <f aca="false">IF(ISBLANK(A4081),"",K4081/$M$1)</f>
        <v/>
      </c>
      <c r="M4081" s="5" t="str">
        <f aca="false">IF(ISBLANK(A4081),"",K4081/($M$1+SUM(K$3:K4080)))</f>
        <v/>
      </c>
      <c r="N4081" s="0" t="str">
        <f aca="false">IF(ISBLANK(A4081),"",IF(H4082=0,NETWORKDAYS($H$3,H4081,holiday!$B$2:$B$10),IF(DAY(H4081)&lt;DAY(H4082),NETWORKDAYS($H$3,H4081,holiday!$B$2:$B$10),0)))</f>
        <v/>
      </c>
      <c r="O4081" s="0" t="str">
        <f aca="false">IF(ISBLANK(A4081),"",SUMIF($A$3:$A4081,O$2,$B$3:$B4081))</f>
        <v/>
      </c>
      <c r="P4081" s="0" t="str">
        <f aca="false">IF(ISBLANK(A4081),"",SUMIF($A$3:$A4081,P$2,$B$3:$B4081))</f>
        <v/>
      </c>
      <c r="Q4081" s="0" t="str">
        <f aca="false">IF(ISBLANK(A4081),"",SUMIF($A$3:$A4081,Q$2,$B$3:$B4081))</f>
        <v/>
      </c>
      <c r="R4081" s="0" t="str">
        <f aca="false">IF(ISBLANK(A4081),"",SUMIF($A$3:$A4081,R$2,$B$3:$B4081))</f>
        <v/>
      </c>
      <c r="T4081" s="9" t="str">
        <f aca="false">IF(ISBLANK(A4081),"",IF($A4081=T$2,$C4081,T4080))</f>
        <v/>
      </c>
      <c r="U4081" s="9" t="str">
        <f aca="false">IF(ISBLANK(A4081),"",IF($A4081=U$2,$C4081,U4080))</f>
        <v/>
      </c>
      <c r="V4081" s="9" t="str">
        <f aca="false">IF(ISBLANK(A4081),"",IF($A4081=V$2,$C4081,V4080))</f>
        <v/>
      </c>
      <c r="W4081" s="9" t="str">
        <f aca="false">IF(ISBLANK(A4081),"",IF($A4081=W$2,$C4081,W4080))</f>
        <v/>
      </c>
    </row>
    <row r="4082" customFormat="false" ht="14.1" hidden="false" customHeight="false" outlineLevel="0" collapsed="false">
      <c r="H4082" s="8" t="n">
        <f aca="false">IF(ISBLANK(D4082),,LEFT(D4082,LEN(D4082)-6)*1)</f>
        <v>0</v>
      </c>
      <c r="I4082" s="9" t="str">
        <f aca="false">IF(ISBLANK(A4082),"",-B4082*C4082)</f>
        <v/>
      </c>
      <c r="J4082" s="9" t="str">
        <f aca="false">IF(ISBLANK(A4082),"",-SUM(I$3:I4082))</f>
        <v/>
      </c>
      <c r="K4082" s="9" t="str">
        <f aca="false">IF(ISBLANK(A4082),"",SUMPRODUCT(O4082:R4082,T4082:W4082)-J4082)</f>
        <v/>
      </c>
      <c r="L4082" s="5" t="str">
        <f aca="false">IF(ISBLANK(A4082),"",K4082/$M$1)</f>
        <v/>
      </c>
      <c r="M4082" s="5" t="str">
        <f aca="false">IF(ISBLANK(A4082),"",K4082/($M$1+SUM(K$3:K4081)))</f>
        <v/>
      </c>
      <c r="N4082" s="0" t="str">
        <f aca="false">IF(ISBLANK(A4082),"",IF(H4083=0,NETWORKDAYS($H$3,H4082,holiday!$B$2:$B$10),IF(DAY(H4082)&lt;DAY(H4083),NETWORKDAYS($H$3,H4082,holiday!$B$2:$B$10),0)))</f>
        <v/>
      </c>
      <c r="O4082" s="0" t="str">
        <f aca="false">IF(ISBLANK(A4082),"",SUMIF($A$3:$A4082,O$2,$B$3:$B4082))</f>
        <v/>
      </c>
      <c r="P4082" s="0" t="str">
        <f aca="false">IF(ISBLANK(A4082),"",SUMIF($A$3:$A4082,P$2,$B$3:$B4082))</f>
        <v/>
      </c>
      <c r="Q4082" s="0" t="str">
        <f aca="false">IF(ISBLANK(A4082),"",SUMIF($A$3:$A4082,Q$2,$B$3:$B4082))</f>
        <v/>
      </c>
      <c r="R4082" s="0" t="str">
        <f aca="false">IF(ISBLANK(A4082),"",SUMIF($A$3:$A4082,R$2,$B$3:$B4082))</f>
        <v/>
      </c>
      <c r="T4082" s="9" t="str">
        <f aca="false">IF(ISBLANK(A4082),"",IF($A4082=T$2,$C4082,T4081))</f>
        <v/>
      </c>
      <c r="U4082" s="9" t="str">
        <f aca="false">IF(ISBLANK(A4082),"",IF($A4082=U$2,$C4082,U4081))</f>
        <v/>
      </c>
      <c r="V4082" s="9" t="str">
        <f aca="false">IF(ISBLANK(A4082),"",IF($A4082=V$2,$C4082,V4081))</f>
        <v/>
      </c>
      <c r="W4082" s="9" t="str">
        <f aca="false">IF(ISBLANK(A4082),"",IF($A4082=W$2,$C4082,W4081))</f>
        <v/>
      </c>
    </row>
    <row r="4083" customFormat="false" ht="14.1" hidden="false" customHeight="false" outlineLevel="0" collapsed="false">
      <c r="H4083" s="8" t="n">
        <f aca="false">IF(ISBLANK(D4083),,LEFT(D4083,LEN(D4083)-6)*1)</f>
        <v>0</v>
      </c>
      <c r="I4083" s="9" t="str">
        <f aca="false">IF(ISBLANK(A4083),"",-B4083*C4083)</f>
        <v/>
      </c>
      <c r="J4083" s="9" t="str">
        <f aca="false">IF(ISBLANK(A4083),"",-SUM(I$3:I4083))</f>
        <v/>
      </c>
      <c r="K4083" s="9" t="str">
        <f aca="false">IF(ISBLANK(A4083),"",SUMPRODUCT(O4083:R4083,T4083:W4083)-J4083)</f>
        <v/>
      </c>
      <c r="L4083" s="5" t="str">
        <f aca="false">IF(ISBLANK(A4083),"",K4083/$M$1)</f>
        <v/>
      </c>
      <c r="M4083" s="5" t="str">
        <f aca="false">IF(ISBLANK(A4083),"",K4083/($M$1+SUM(K$3:K4082)))</f>
        <v/>
      </c>
      <c r="N4083" s="0" t="str">
        <f aca="false">IF(ISBLANK(A4083),"",IF(H4084=0,NETWORKDAYS($H$3,H4083,holiday!$B$2:$B$10),IF(DAY(H4083)&lt;DAY(H4084),NETWORKDAYS($H$3,H4083,holiday!$B$2:$B$10),0)))</f>
        <v/>
      </c>
      <c r="O4083" s="0" t="str">
        <f aca="false">IF(ISBLANK(A4083),"",SUMIF($A$3:$A4083,O$2,$B$3:$B4083))</f>
        <v/>
      </c>
      <c r="P4083" s="0" t="str">
        <f aca="false">IF(ISBLANK(A4083),"",SUMIF($A$3:$A4083,P$2,$B$3:$B4083))</f>
        <v/>
      </c>
      <c r="Q4083" s="0" t="str">
        <f aca="false">IF(ISBLANK(A4083),"",SUMIF($A$3:$A4083,Q$2,$B$3:$B4083))</f>
        <v/>
      </c>
      <c r="R4083" s="0" t="str">
        <f aca="false">IF(ISBLANK(A4083),"",SUMIF($A$3:$A4083,R$2,$B$3:$B4083))</f>
        <v/>
      </c>
      <c r="T4083" s="9" t="str">
        <f aca="false">IF(ISBLANK(A4083),"",IF($A4083=T$2,$C4083,T4082))</f>
        <v/>
      </c>
      <c r="U4083" s="9" t="str">
        <f aca="false">IF(ISBLANK(A4083),"",IF($A4083=U$2,$C4083,U4082))</f>
        <v/>
      </c>
      <c r="V4083" s="9" t="str">
        <f aca="false">IF(ISBLANK(A4083),"",IF($A4083=V$2,$C4083,V4082))</f>
        <v/>
      </c>
      <c r="W4083" s="9" t="str">
        <f aca="false">IF(ISBLANK(A4083),"",IF($A4083=W$2,$C4083,W4082))</f>
        <v/>
      </c>
    </row>
    <row r="4084" customFormat="false" ht="14.1" hidden="false" customHeight="false" outlineLevel="0" collapsed="false">
      <c r="H4084" s="8" t="n">
        <f aca="false">IF(ISBLANK(D4084),,LEFT(D4084,LEN(D4084)-6)*1)</f>
        <v>0</v>
      </c>
      <c r="I4084" s="9" t="str">
        <f aca="false">IF(ISBLANK(A4084),"",-B4084*C4084)</f>
        <v/>
      </c>
      <c r="J4084" s="9" t="str">
        <f aca="false">IF(ISBLANK(A4084),"",-SUM(I$3:I4084))</f>
        <v/>
      </c>
      <c r="K4084" s="9" t="str">
        <f aca="false">IF(ISBLANK(A4084),"",SUMPRODUCT(O4084:R4084,T4084:W4084)-J4084)</f>
        <v/>
      </c>
      <c r="L4084" s="5" t="str">
        <f aca="false">IF(ISBLANK(A4084),"",K4084/$M$1)</f>
        <v/>
      </c>
      <c r="M4084" s="5" t="str">
        <f aca="false">IF(ISBLANK(A4084),"",K4084/($M$1+SUM(K$3:K4083)))</f>
        <v/>
      </c>
      <c r="N4084" s="0" t="str">
        <f aca="false">IF(ISBLANK(A4084),"",IF(H4085=0,NETWORKDAYS($H$3,H4084,holiday!$B$2:$B$10),IF(DAY(H4084)&lt;DAY(H4085),NETWORKDAYS($H$3,H4084,holiday!$B$2:$B$10),0)))</f>
        <v/>
      </c>
      <c r="O4084" s="0" t="str">
        <f aca="false">IF(ISBLANK(A4084),"",SUMIF($A$3:$A4084,O$2,$B$3:$B4084))</f>
        <v/>
      </c>
      <c r="P4084" s="0" t="str">
        <f aca="false">IF(ISBLANK(A4084),"",SUMIF($A$3:$A4084,P$2,$B$3:$B4084))</f>
        <v/>
      </c>
      <c r="Q4084" s="0" t="str">
        <f aca="false">IF(ISBLANK(A4084),"",SUMIF($A$3:$A4084,Q$2,$B$3:$B4084))</f>
        <v/>
      </c>
      <c r="R4084" s="0" t="str">
        <f aca="false">IF(ISBLANK(A4084),"",SUMIF($A$3:$A4084,R$2,$B$3:$B4084))</f>
        <v/>
      </c>
      <c r="T4084" s="9" t="str">
        <f aca="false">IF(ISBLANK(A4084),"",IF($A4084=T$2,$C4084,T4083))</f>
        <v/>
      </c>
      <c r="U4084" s="9" t="str">
        <f aca="false">IF(ISBLANK(A4084),"",IF($A4084=U$2,$C4084,U4083))</f>
        <v/>
      </c>
      <c r="V4084" s="9" t="str">
        <f aca="false">IF(ISBLANK(A4084),"",IF($A4084=V$2,$C4084,V4083))</f>
        <v/>
      </c>
      <c r="W4084" s="9" t="str">
        <f aca="false">IF(ISBLANK(A4084),"",IF($A4084=W$2,$C4084,W4083))</f>
        <v/>
      </c>
    </row>
    <row r="4085" customFormat="false" ht="14.1" hidden="false" customHeight="false" outlineLevel="0" collapsed="false">
      <c r="H4085" s="8" t="n">
        <f aca="false">IF(ISBLANK(D4085),,LEFT(D4085,LEN(D4085)-6)*1)</f>
        <v>0</v>
      </c>
      <c r="I4085" s="9" t="str">
        <f aca="false">IF(ISBLANK(A4085),"",-B4085*C4085)</f>
        <v/>
      </c>
      <c r="J4085" s="9" t="str">
        <f aca="false">IF(ISBLANK(A4085),"",-SUM(I$3:I4085))</f>
        <v/>
      </c>
      <c r="K4085" s="9" t="str">
        <f aca="false">IF(ISBLANK(A4085),"",SUMPRODUCT(O4085:R4085,T4085:W4085)-J4085)</f>
        <v/>
      </c>
      <c r="L4085" s="5" t="str">
        <f aca="false">IF(ISBLANK(A4085),"",K4085/$M$1)</f>
        <v/>
      </c>
      <c r="M4085" s="5" t="str">
        <f aca="false">IF(ISBLANK(A4085),"",K4085/($M$1+SUM(K$3:K4084)))</f>
        <v/>
      </c>
      <c r="N4085" s="0" t="str">
        <f aca="false">IF(ISBLANK(A4085),"",IF(H4086=0,NETWORKDAYS($H$3,H4085,holiday!$B$2:$B$10),IF(DAY(H4085)&lt;DAY(H4086),NETWORKDAYS($H$3,H4085,holiday!$B$2:$B$10),0)))</f>
        <v/>
      </c>
      <c r="O4085" s="0" t="str">
        <f aca="false">IF(ISBLANK(A4085),"",SUMIF($A$3:$A4085,O$2,$B$3:$B4085))</f>
        <v/>
      </c>
      <c r="P4085" s="0" t="str">
        <f aca="false">IF(ISBLANK(A4085),"",SUMIF($A$3:$A4085,P$2,$B$3:$B4085))</f>
        <v/>
      </c>
      <c r="Q4085" s="0" t="str">
        <f aca="false">IF(ISBLANK(A4085),"",SUMIF($A$3:$A4085,Q$2,$B$3:$B4085))</f>
        <v/>
      </c>
      <c r="R4085" s="0" t="str">
        <f aca="false">IF(ISBLANK(A4085),"",SUMIF($A$3:$A4085,R$2,$B$3:$B4085))</f>
        <v/>
      </c>
      <c r="T4085" s="9" t="str">
        <f aca="false">IF(ISBLANK(A4085),"",IF($A4085=T$2,$C4085,T4084))</f>
        <v/>
      </c>
      <c r="U4085" s="9" t="str">
        <f aca="false">IF(ISBLANK(A4085),"",IF($A4085=U$2,$C4085,U4084))</f>
        <v/>
      </c>
      <c r="V4085" s="9" t="str">
        <f aca="false">IF(ISBLANK(A4085),"",IF($A4085=V$2,$C4085,V4084))</f>
        <v/>
      </c>
      <c r="W4085" s="9" t="str">
        <f aca="false">IF(ISBLANK(A4085),"",IF($A4085=W$2,$C4085,W4084))</f>
        <v/>
      </c>
    </row>
    <row r="4086" customFormat="false" ht="14.1" hidden="false" customHeight="false" outlineLevel="0" collapsed="false">
      <c r="H4086" s="8" t="n">
        <f aca="false">IF(ISBLANK(D4086),,LEFT(D4086,LEN(D4086)-6)*1)</f>
        <v>0</v>
      </c>
      <c r="I4086" s="9" t="str">
        <f aca="false">IF(ISBLANK(A4086),"",-B4086*C4086)</f>
        <v/>
      </c>
      <c r="J4086" s="9" t="str">
        <f aca="false">IF(ISBLANK(A4086),"",-SUM(I$3:I4086))</f>
        <v/>
      </c>
      <c r="K4086" s="9" t="str">
        <f aca="false">IF(ISBLANK(A4086),"",SUMPRODUCT(O4086:R4086,T4086:W4086)-J4086)</f>
        <v/>
      </c>
      <c r="L4086" s="5" t="str">
        <f aca="false">IF(ISBLANK(A4086),"",K4086/$M$1)</f>
        <v/>
      </c>
      <c r="M4086" s="5" t="str">
        <f aca="false">IF(ISBLANK(A4086),"",K4086/($M$1+SUM(K$3:K4085)))</f>
        <v/>
      </c>
      <c r="N4086" s="0" t="str">
        <f aca="false">IF(ISBLANK(A4086),"",IF(H4087=0,NETWORKDAYS($H$3,H4086,holiday!$B$2:$B$10),IF(DAY(H4086)&lt;DAY(H4087),NETWORKDAYS($H$3,H4086,holiday!$B$2:$B$10),0)))</f>
        <v/>
      </c>
      <c r="O4086" s="0" t="str">
        <f aca="false">IF(ISBLANK(A4086),"",SUMIF($A$3:$A4086,O$2,$B$3:$B4086))</f>
        <v/>
      </c>
      <c r="P4086" s="0" t="str">
        <f aca="false">IF(ISBLANK(A4086),"",SUMIF($A$3:$A4086,P$2,$B$3:$B4086))</f>
        <v/>
      </c>
      <c r="Q4086" s="0" t="str">
        <f aca="false">IF(ISBLANK(A4086),"",SUMIF($A$3:$A4086,Q$2,$B$3:$B4086))</f>
        <v/>
      </c>
      <c r="R4086" s="0" t="str">
        <f aca="false">IF(ISBLANK(A4086),"",SUMIF($A$3:$A4086,R$2,$B$3:$B4086))</f>
        <v/>
      </c>
      <c r="T4086" s="9" t="str">
        <f aca="false">IF(ISBLANK(A4086),"",IF($A4086=T$2,$C4086,T4085))</f>
        <v/>
      </c>
      <c r="U4086" s="9" t="str">
        <f aca="false">IF(ISBLANK(A4086),"",IF($A4086=U$2,$C4086,U4085))</f>
        <v/>
      </c>
      <c r="V4086" s="9" t="str">
        <f aca="false">IF(ISBLANK(A4086),"",IF($A4086=V$2,$C4086,V4085))</f>
        <v/>
      </c>
      <c r="W4086" s="9" t="str">
        <f aca="false">IF(ISBLANK(A4086),"",IF($A4086=W$2,$C4086,W4085))</f>
        <v/>
      </c>
    </row>
    <row r="4087" customFormat="false" ht="14.1" hidden="false" customHeight="false" outlineLevel="0" collapsed="false">
      <c r="H4087" s="8" t="n">
        <f aca="false">IF(ISBLANK(D4087),,LEFT(D4087,LEN(D4087)-6)*1)</f>
        <v>0</v>
      </c>
      <c r="I4087" s="9" t="str">
        <f aca="false">IF(ISBLANK(A4087),"",-B4087*C4087)</f>
        <v/>
      </c>
      <c r="J4087" s="9" t="str">
        <f aca="false">IF(ISBLANK(A4087),"",-SUM(I$3:I4087))</f>
        <v/>
      </c>
      <c r="K4087" s="9" t="str">
        <f aca="false">IF(ISBLANK(A4087),"",SUMPRODUCT(O4087:R4087,T4087:W4087)-J4087)</f>
        <v/>
      </c>
      <c r="L4087" s="5" t="str">
        <f aca="false">IF(ISBLANK(A4087),"",K4087/$M$1)</f>
        <v/>
      </c>
      <c r="M4087" s="5" t="str">
        <f aca="false">IF(ISBLANK(A4087),"",K4087/($M$1+SUM(K$3:K4086)))</f>
        <v/>
      </c>
      <c r="N4087" s="0" t="str">
        <f aca="false">IF(ISBLANK(A4087),"",IF(H4088=0,NETWORKDAYS($H$3,H4087,holiday!$B$2:$B$10),IF(DAY(H4087)&lt;DAY(H4088),NETWORKDAYS($H$3,H4087,holiday!$B$2:$B$10),0)))</f>
        <v/>
      </c>
      <c r="O4087" s="0" t="str">
        <f aca="false">IF(ISBLANK(A4087),"",SUMIF($A$3:$A4087,O$2,$B$3:$B4087))</f>
        <v/>
      </c>
      <c r="P4087" s="0" t="str">
        <f aca="false">IF(ISBLANK(A4087),"",SUMIF($A$3:$A4087,P$2,$B$3:$B4087))</f>
        <v/>
      </c>
      <c r="Q4087" s="0" t="str">
        <f aca="false">IF(ISBLANK(A4087),"",SUMIF($A$3:$A4087,Q$2,$B$3:$B4087))</f>
        <v/>
      </c>
      <c r="R4087" s="0" t="str">
        <f aca="false">IF(ISBLANK(A4087),"",SUMIF($A$3:$A4087,R$2,$B$3:$B4087))</f>
        <v/>
      </c>
      <c r="T4087" s="9" t="str">
        <f aca="false">IF(ISBLANK(A4087),"",IF($A4087=T$2,$C4087,T4086))</f>
        <v/>
      </c>
      <c r="U4087" s="9" t="str">
        <f aca="false">IF(ISBLANK(A4087),"",IF($A4087=U$2,$C4087,U4086))</f>
        <v/>
      </c>
      <c r="V4087" s="9" t="str">
        <f aca="false">IF(ISBLANK(A4087),"",IF($A4087=V$2,$C4087,V4086))</f>
        <v/>
      </c>
      <c r="W4087" s="9" t="str">
        <f aca="false">IF(ISBLANK(A4087),"",IF($A4087=W$2,$C4087,W4086))</f>
        <v/>
      </c>
    </row>
    <row r="4088" customFormat="false" ht="14.1" hidden="false" customHeight="false" outlineLevel="0" collapsed="false">
      <c r="H4088" s="8" t="n">
        <f aca="false">IF(ISBLANK(D4088),,LEFT(D4088,LEN(D4088)-6)*1)</f>
        <v>0</v>
      </c>
      <c r="I4088" s="9" t="str">
        <f aca="false">IF(ISBLANK(A4088),"",-B4088*C4088)</f>
        <v/>
      </c>
      <c r="J4088" s="9" t="str">
        <f aca="false">IF(ISBLANK(A4088),"",-SUM(I$3:I4088))</f>
        <v/>
      </c>
      <c r="K4088" s="9" t="str">
        <f aca="false">IF(ISBLANK(A4088),"",SUMPRODUCT(O4088:R4088,T4088:W4088)-J4088)</f>
        <v/>
      </c>
      <c r="L4088" s="5" t="str">
        <f aca="false">IF(ISBLANK(A4088),"",K4088/$M$1)</f>
        <v/>
      </c>
      <c r="M4088" s="5" t="str">
        <f aca="false">IF(ISBLANK(A4088),"",K4088/($M$1+SUM(K$3:K4087)))</f>
        <v/>
      </c>
      <c r="N4088" s="0" t="str">
        <f aca="false">IF(ISBLANK(A4088),"",IF(H4089=0,NETWORKDAYS($H$3,H4088,holiday!$B$2:$B$10),IF(DAY(H4088)&lt;DAY(H4089),NETWORKDAYS($H$3,H4088,holiday!$B$2:$B$10),0)))</f>
        <v/>
      </c>
      <c r="O4088" s="0" t="str">
        <f aca="false">IF(ISBLANK(A4088),"",SUMIF($A$3:$A4088,O$2,$B$3:$B4088))</f>
        <v/>
      </c>
      <c r="P4088" s="0" t="str">
        <f aca="false">IF(ISBLANK(A4088),"",SUMIF($A$3:$A4088,P$2,$B$3:$B4088))</f>
        <v/>
      </c>
      <c r="Q4088" s="0" t="str">
        <f aca="false">IF(ISBLANK(A4088),"",SUMIF($A$3:$A4088,Q$2,$B$3:$B4088))</f>
        <v/>
      </c>
      <c r="R4088" s="0" t="str">
        <f aca="false">IF(ISBLANK(A4088),"",SUMIF($A$3:$A4088,R$2,$B$3:$B4088))</f>
        <v/>
      </c>
      <c r="T4088" s="9" t="str">
        <f aca="false">IF(ISBLANK(A4088),"",IF($A4088=T$2,$C4088,T4087))</f>
        <v/>
      </c>
      <c r="U4088" s="9" t="str">
        <f aca="false">IF(ISBLANK(A4088),"",IF($A4088=U$2,$C4088,U4087))</f>
        <v/>
      </c>
      <c r="V4088" s="9" t="str">
        <f aca="false">IF(ISBLANK(A4088),"",IF($A4088=V$2,$C4088,V4087))</f>
        <v/>
      </c>
      <c r="W4088" s="9" t="str">
        <f aca="false">IF(ISBLANK(A4088),"",IF($A4088=W$2,$C4088,W4087))</f>
        <v/>
      </c>
    </row>
    <row r="4089" customFormat="false" ht="14.1" hidden="false" customHeight="false" outlineLevel="0" collapsed="false">
      <c r="H4089" s="8" t="n">
        <f aca="false">IF(ISBLANK(D4089),,LEFT(D4089,LEN(D4089)-6)*1)</f>
        <v>0</v>
      </c>
      <c r="I4089" s="9" t="str">
        <f aca="false">IF(ISBLANK(A4089),"",-B4089*C4089)</f>
        <v/>
      </c>
      <c r="J4089" s="9" t="str">
        <f aca="false">IF(ISBLANK(A4089),"",-SUM(I$3:I4089))</f>
        <v/>
      </c>
      <c r="K4089" s="9" t="str">
        <f aca="false">IF(ISBLANK(A4089),"",SUMPRODUCT(O4089:R4089,T4089:W4089)-J4089)</f>
        <v/>
      </c>
      <c r="L4089" s="5" t="str">
        <f aca="false">IF(ISBLANK(A4089),"",K4089/$M$1)</f>
        <v/>
      </c>
      <c r="M4089" s="5" t="str">
        <f aca="false">IF(ISBLANK(A4089),"",K4089/($M$1+SUM(K$3:K4088)))</f>
        <v/>
      </c>
      <c r="N4089" s="0" t="str">
        <f aca="false">IF(ISBLANK(A4089),"",IF(H4090=0,NETWORKDAYS($H$3,H4089,holiday!$B$2:$B$10),IF(DAY(H4089)&lt;DAY(H4090),NETWORKDAYS($H$3,H4089,holiday!$B$2:$B$10),0)))</f>
        <v/>
      </c>
      <c r="O4089" s="0" t="str">
        <f aca="false">IF(ISBLANK(A4089),"",SUMIF($A$3:$A4089,O$2,$B$3:$B4089))</f>
        <v/>
      </c>
      <c r="P4089" s="0" t="str">
        <f aca="false">IF(ISBLANK(A4089),"",SUMIF($A$3:$A4089,P$2,$B$3:$B4089))</f>
        <v/>
      </c>
      <c r="Q4089" s="0" t="str">
        <f aca="false">IF(ISBLANK(A4089),"",SUMIF($A$3:$A4089,Q$2,$B$3:$B4089))</f>
        <v/>
      </c>
      <c r="R4089" s="0" t="str">
        <f aca="false">IF(ISBLANK(A4089),"",SUMIF($A$3:$A4089,R$2,$B$3:$B4089))</f>
        <v/>
      </c>
      <c r="T4089" s="9" t="str">
        <f aca="false">IF(ISBLANK(A4089),"",IF($A4089=T$2,$C4089,T4088))</f>
        <v/>
      </c>
      <c r="U4089" s="9" t="str">
        <f aca="false">IF(ISBLANK(A4089),"",IF($A4089=U$2,$C4089,U4088))</f>
        <v/>
      </c>
      <c r="V4089" s="9" t="str">
        <f aca="false">IF(ISBLANK(A4089),"",IF($A4089=V$2,$C4089,V4088))</f>
        <v/>
      </c>
      <c r="W4089" s="9" t="str">
        <f aca="false">IF(ISBLANK(A4089),"",IF($A4089=W$2,$C4089,W4088))</f>
        <v/>
      </c>
    </row>
    <row r="4090" customFormat="false" ht="14.1" hidden="false" customHeight="false" outlineLevel="0" collapsed="false">
      <c r="H4090" s="8" t="n">
        <f aca="false">IF(ISBLANK(D4090),,LEFT(D4090,LEN(D4090)-6)*1)</f>
        <v>0</v>
      </c>
      <c r="I4090" s="9" t="str">
        <f aca="false">IF(ISBLANK(A4090),"",-B4090*C4090)</f>
        <v/>
      </c>
      <c r="J4090" s="9" t="str">
        <f aca="false">IF(ISBLANK(A4090),"",-SUM(I$3:I4090))</f>
        <v/>
      </c>
      <c r="K4090" s="9" t="str">
        <f aca="false">IF(ISBLANK(A4090),"",SUMPRODUCT(O4090:R4090,T4090:W4090)-J4090)</f>
        <v/>
      </c>
      <c r="L4090" s="5" t="str">
        <f aca="false">IF(ISBLANK(A4090),"",K4090/$M$1)</f>
        <v/>
      </c>
      <c r="M4090" s="5" t="str">
        <f aca="false">IF(ISBLANK(A4090),"",K4090/($M$1+SUM(K$3:K4089)))</f>
        <v/>
      </c>
      <c r="N4090" s="0" t="str">
        <f aca="false">IF(ISBLANK(A4090),"",IF(H4091=0,NETWORKDAYS($H$3,H4090,holiday!$B$2:$B$10),IF(DAY(H4090)&lt;DAY(H4091),NETWORKDAYS($H$3,H4090,holiday!$B$2:$B$10),0)))</f>
        <v/>
      </c>
      <c r="O4090" s="0" t="str">
        <f aca="false">IF(ISBLANK(A4090),"",SUMIF($A$3:$A4090,O$2,$B$3:$B4090))</f>
        <v/>
      </c>
      <c r="P4090" s="0" t="str">
        <f aca="false">IF(ISBLANK(A4090),"",SUMIF($A$3:$A4090,P$2,$B$3:$B4090))</f>
        <v/>
      </c>
      <c r="Q4090" s="0" t="str">
        <f aca="false">IF(ISBLANK(A4090),"",SUMIF($A$3:$A4090,Q$2,$B$3:$B4090))</f>
        <v/>
      </c>
      <c r="R4090" s="0" t="str">
        <f aca="false">IF(ISBLANK(A4090),"",SUMIF($A$3:$A4090,R$2,$B$3:$B4090))</f>
        <v/>
      </c>
      <c r="T4090" s="9" t="str">
        <f aca="false">IF(ISBLANK(A4090),"",IF($A4090=T$2,$C4090,T4089))</f>
        <v/>
      </c>
      <c r="U4090" s="9" t="str">
        <f aca="false">IF(ISBLANK(A4090),"",IF($A4090=U$2,$C4090,U4089))</f>
        <v/>
      </c>
      <c r="V4090" s="9" t="str">
        <f aca="false">IF(ISBLANK(A4090),"",IF($A4090=V$2,$C4090,V4089))</f>
        <v/>
      </c>
      <c r="W4090" s="9" t="str">
        <f aca="false">IF(ISBLANK(A4090),"",IF($A4090=W$2,$C4090,W4089))</f>
        <v/>
      </c>
    </row>
    <row r="4091" customFormat="false" ht="14.1" hidden="false" customHeight="false" outlineLevel="0" collapsed="false">
      <c r="H4091" s="8" t="n">
        <f aca="false">IF(ISBLANK(D4091),,LEFT(D4091,LEN(D4091)-6)*1)</f>
        <v>0</v>
      </c>
      <c r="I4091" s="9" t="str">
        <f aca="false">IF(ISBLANK(A4091),"",-B4091*C4091)</f>
        <v/>
      </c>
      <c r="J4091" s="9" t="str">
        <f aca="false">IF(ISBLANK(A4091),"",-SUM(I$3:I4091))</f>
        <v/>
      </c>
      <c r="K4091" s="9" t="str">
        <f aca="false">IF(ISBLANK(A4091),"",SUMPRODUCT(O4091:R4091,T4091:W4091)-J4091)</f>
        <v/>
      </c>
      <c r="L4091" s="5" t="str">
        <f aca="false">IF(ISBLANK(A4091),"",K4091/$M$1)</f>
        <v/>
      </c>
      <c r="M4091" s="5" t="str">
        <f aca="false">IF(ISBLANK(A4091),"",K4091/($M$1+SUM(K$3:K4090)))</f>
        <v/>
      </c>
      <c r="N4091" s="0" t="str">
        <f aca="false">IF(ISBLANK(A4091),"",IF(H4092=0,NETWORKDAYS($H$3,H4091,holiday!$B$2:$B$10),IF(DAY(H4091)&lt;DAY(H4092),NETWORKDAYS($H$3,H4091,holiday!$B$2:$B$10),0)))</f>
        <v/>
      </c>
      <c r="O4091" s="0" t="str">
        <f aca="false">IF(ISBLANK(A4091),"",SUMIF($A$3:$A4091,O$2,$B$3:$B4091))</f>
        <v/>
      </c>
      <c r="P4091" s="0" t="str">
        <f aca="false">IF(ISBLANK(A4091),"",SUMIF($A$3:$A4091,P$2,$B$3:$B4091))</f>
        <v/>
      </c>
      <c r="Q4091" s="0" t="str">
        <f aca="false">IF(ISBLANK(A4091),"",SUMIF($A$3:$A4091,Q$2,$B$3:$B4091))</f>
        <v/>
      </c>
      <c r="R4091" s="0" t="str">
        <f aca="false">IF(ISBLANK(A4091),"",SUMIF($A$3:$A4091,R$2,$B$3:$B4091))</f>
        <v/>
      </c>
      <c r="T4091" s="9" t="str">
        <f aca="false">IF(ISBLANK(A4091),"",IF($A4091=T$2,$C4091,T4090))</f>
        <v/>
      </c>
      <c r="U4091" s="9" t="str">
        <f aca="false">IF(ISBLANK(A4091),"",IF($A4091=U$2,$C4091,U4090))</f>
        <v/>
      </c>
      <c r="V4091" s="9" t="str">
        <f aca="false">IF(ISBLANK(A4091),"",IF($A4091=V$2,$C4091,V4090))</f>
        <v/>
      </c>
      <c r="W4091" s="9" t="str">
        <f aca="false">IF(ISBLANK(A4091),"",IF($A4091=W$2,$C4091,W4090))</f>
        <v/>
      </c>
    </row>
    <row r="4092" customFormat="false" ht="14.1" hidden="false" customHeight="false" outlineLevel="0" collapsed="false">
      <c r="H4092" s="8" t="n">
        <f aca="false">IF(ISBLANK(D4092),,LEFT(D4092,LEN(D4092)-6)*1)</f>
        <v>0</v>
      </c>
      <c r="I4092" s="9" t="str">
        <f aca="false">IF(ISBLANK(A4092),"",-B4092*C4092)</f>
        <v/>
      </c>
      <c r="J4092" s="9" t="str">
        <f aca="false">IF(ISBLANK(A4092),"",-SUM(I$3:I4092))</f>
        <v/>
      </c>
      <c r="K4092" s="9" t="str">
        <f aca="false">IF(ISBLANK(A4092),"",SUMPRODUCT(O4092:R4092,T4092:W4092)-J4092)</f>
        <v/>
      </c>
      <c r="L4092" s="5" t="str">
        <f aca="false">IF(ISBLANK(A4092),"",K4092/$M$1)</f>
        <v/>
      </c>
      <c r="M4092" s="5" t="str">
        <f aca="false">IF(ISBLANK(A4092),"",K4092/($M$1+SUM(K$3:K4091)))</f>
        <v/>
      </c>
      <c r="N4092" s="0" t="str">
        <f aca="false">IF(ISBLANK(A4092),"",IF(H4093=0,NETWORKDAYS($H$3,H4092,holiday!$B$2:$B$10),IF(DAY(H4092)&lt;DAY(H4093),NETWORKDAYS($H$3,H4092,holiday!$B$2:$B$10),0)))</f>
        <v/>
      </c>
      <c r="O4092" s="0" t="str">
        <f aca="false">IF(ISBLANK(A4092),"",SUMIF($A$3:$A4092,O$2,$B$3:$B4092))</f>
        <v/>
      </c>
      <c r="P4092" s="0" t="str">
        <f aca="false">IF(ISBLANK(A4092),"",SUMIF($A$3:$A4092,P$2,$B$3:$B4092))</f>
        <v/>
      </c>
      <c r="Q4092" s="0" t="str">
        <f aca="false">IF(ISBLANK(A4092),"",SUMIF($A$3:$A4092,Q$2,$B$3:$B4092))</f>
        <v/>
      </c>
      <c r="R4092" s="0" t="str">
        <f aca="false">IF(ISBLANK(A4092),"",SUMIF($A$3:$A4092,R$2,$B$3:$B4092))</f>
        <v/>
      </c>
      <c r="T4092" s="9" t="str">
        <f aca="false">IF(ISBLANK(A4092),"",IF($A4092=T$2,$C4092,T4091))</f>
        <v/>
      </c>
      <c r="U4092" s="9" t="str">
        <f aca="false">IF(ISBLANK(A4092),"",IF($A4092=U$2,$C4092,U4091))</f>
        <v/>
      </c>
      <c r="V4092" s="9" t="str">
        <f aca="false">IF(ISBLANK(A4092),"",IF($A4092=V$2,$C4092,V4091))</f>
        <v/>
      </c>
      <c r="W4092" s="9" t="str">
        <f aca="false">IF(ISBLANK(A4092),"",IF($A4092=W$2,$C4092,W4091))</f>
        <v/>
      </c>
    </row>
    <row r="4093" customFormat="false" ht="14.1" hidden="false" customHeight="false" outlineLevel="0" collapsed="false">
      <c r="H4093" s="8" t="n">
        <f aca="false">IF(ISBLANK(D4093),,LEFT(D4093,LEN(D4093)-6)*1)</f>
        <v>0</v>
      </c>
      <c r="I4093" s="9" t="str">
        <f aca="false">IF(ISBLANK(A4093),"",-B4093*C4093)</f>
        <v/>
      </c>
      <c r="J4093" s="9" t="str">
        <f aca="false">IF(ISBLANK(A4093),"",-SUM(I$3:I4093))</f>
        <v/>
      </c>
      <c r="K4093" s="9" t="str">
        <f aca="false">IF(ISBLANK(A4093),"",SUMPRODUCT(O4093:R4093,T4093:W4093)-J4093)</f>
        <v/>
      </c>
      <c r="L4093" s="5" t="str">
        <f aca="false">IF(ISBLANK(A4093),"",K4093/$M$1)</f>
        <v/>
      </c>
      <c r="M4093" s="5" t="str">
        <f aca="false">IF(ISBLANK(A4093),"",K4093/($M$1+SUM(K$3:K4092)))</f>
        <v/>
      </c>
      <c r="N4093" s="0" t="str">
        <f aca="false">IF(ISBLANK(A4093),"",IF(H4094=0,NETWORKDAYS($H$3,H4093,holiday!$B$2:$B$10),IF(DAY(H4093)&lt;DAY(H4094),NETWORKDAYS($H$3,H4093,holiday!$B$2:$B$10),0)))</f>
        <v/>
      </c>
      <c r="O4093" s="0" t="str">
        <f aca="false">IF(ISBLANK(A4093),"",SUMIF($A$3:$A4093,O$2,$B$3:$B4093))</f>
        <v/>
      </c>
      <c r="P4093" s="0" t="str">
        <f aca="false">IF(ISBLANK(A4093),"",SUMIF($A$3:$A4093,P$2,$B$3:$B4093))</f>
        <v/>
      </c>
      <c r="Q4093" s="0" t="str">
        <f aca="false">IF(ISBLANK(A4093),"",SUMIF($A$3:$A4093,Q$2,$B$3:$B4093))</f>
        <v/>
      </c>
      <c r="R4093" s="0" t="str">
        <f aca="false">IF(ISBLANK(A4093),"",SUMIF($A$3:$A4093,R$2,$B$3:$B4093))</f>
        <v/>
      </c>
      <c r="T4093" s="9" t="str">
        <f aca="false">IF(ISBLANK(A4093),"",IF($A4093=T$2,$C4093,T4092))</f>
        <v/>
      </c>
      <c r="U4093" s="9" t="str">
        <f aca="false">IF(ISBLANK(A4093),"",IF($A4093=U$2,$C4093,U4092))</f>
        <v/>
      </c>
      <c r="V4093" s="9" t="str">
        <f aca="false">IF(ISBLANK(A4093),"",IF($A4093=V$2,$C4093,V4092))</f>
        <v/>
      </c>
      <c r="W4093" s="9" t="str">
        <f aca="false">IF(ISBLANK(A4093),"",IF($A4093=W$2,$C4093,W4092))</f>
        <v/>
      </c>
    </row>
    <row r="4094" customFormat="false" ht="14.1" hidden="false" customHeight="false" outlineLevel="0" collapsed="false">
      <c r="H4094" s="8" t="n">
        <f aca="false">IF(ISBLANK(D4094),,LEFT(D4094,LEN(D4094)-6)*1)</f>
        <v>0</v>
      </c>
      <c r="I4094" s="9" t="str">
        <f aca="false">IF(ISBLANK(A4094),"",-B4094*C4094)</f>
        <v/>
      </c>
      <c r="J4094" s="9" t="str">
        <f aca="false">IF(ISBLANK(A4094),"",-SUM(I$3:I4094))</f>
        <v/>
      </c>
      <c r="K4094" s="9" t="str">
        <f aca="false">IF(ISBLANK(A4094),"",SUMPRODUCT(O4094:R4094,T4094:W4094)-J4094)</f>
        <v/>
      </c>
      <c r="L4094" s="5" t="str">
        <f aca="false">IF(ISBLANK(A4094),"",K4094/$M$1)</f>
        <v/>
      </c>
      <c r="M4094" s="5" t="str">
        <f aca="false">IF(ISBLANK(A4094),"",K4094/($M$1+SUM(K$3:K4093)))</f>
        <v/>
      </c>
      <c r="N4094" s="0" t="str">
        <f aca="false">IF(ISBLANK(A4094),"",IF(H4095=0,NETWORKDAYS($H$3,H4094,holiday!$B$2:$B$10),IF(DAY(H4094)&lt;DAY(H4095),NETWORKDAYS($H$3,H4094,holiday!$B$2:$B$10),0)))</f>
        <v/>
      </c>
      <c r="O4094" s="0" t="str">
        <f aca="false">IF(ISBLANK(A4094),"",SUMIF($A$3:$A4094,O$2,$B$3:$B4094))</f>
        <v/>
      </c>
      <c r="P4094" s="0" t="str">
        <f aca="false">IF(ISBLANK(A4094),"",SUMIF($A$3:$A4094,P$2,$B$3:$B4094))</f>
        <v/>
      </c>
      <c r="Q4094" s="0" t="str">
        <f aca="false">IF(ISBLANK(A4094),"",SUMIF($A$3:$A4094,Q$2,$B$3:$B4094))</f>
        <v/>
      </c>
      <c r="R4094" s="0" t="str">
        <f aca="false">IF(ISBLANK(A4094),"",SUMIF($A$3:$A4094,R$2,$B$3:$B4094))</f>
        <v/>
      </c>
      <c r="T4094" s="9" t="str">
        <f aca="false">IF(ISBLANK(A4094),"",IF($A4094=T$2,$C4094,T4093))</f>
        <v/>
      </c>
      <c r="U4094" s="9" t="str">
        <f aca="false">IF(ISBLANK(A4094),"",IF($A4094=U$2,$C4094,U4093))</f>
        <v/>
      </c>
      <c r="V4094" s="9" t="str">
        <f aca="false">IF(ISBLANK(A4094),"",IF($A4094=V$2,$C4094,V4093))</f>
        <v/>
      </c>
      <c r="W4094" s="9" t="str">
        <f aca="false">IF(ISBLANK(A4094),"",IF($A4094=W$2,$C4094,W4093))</f>
        <v/>
      </c>
    </row>
    <row r="4095" customFormat="false" ht="14.1" hidden="false" customHeight="false" outlineLevel="0" collapsed="false">
      <c r="H4095" s="8" t="n">
        <f aca="false">IF(ISBLANK(D4095),,LEFT(D4095,LEN(D4095)-6)*1)</f>
        <v>0</v>
      </c>
      <c r="I4095" s="9" t="str">
        <f aca="false">IF(ISBLANK(A4095),"",-B4095*C4095)</f>
        <v/>
      </c>
      <c r="J4095" s="9" t="str">
        <f aca="false">IF(ISBLANK(A4095),"",-SUM(I$3:I4095))</f>
        <v/>
      </c>
      <c r="K4095" s="9" t="str">
        <f aca="false">IF(ISBLANK(A4095),"",SUMPRODUCT(O4095:R4095,T4095:W4095)-J4095)</f>
        <v/>
      </c>
      <c r="L4095" s="5" t="str">
        <f aca="false">IF(ISBLANK(A4095),"",K4095/$M$1)</f>
        <v/>
      </c>
      <c r="M4095" s="5" t="str">
        <f aca="false">IF(ISBLANK(A4095),"",K4095/($M$1+SUM(K$3:K4094)))</f>
        <v/>
      </c>
      <c r="N4095" s="0" t="str">
        <f aca="false">IF(ISBLANK(A4095),"",IF(H4096=0,NETWORKDAYS($H$3,H4095,holiday!$B$2:$B$10),IF(DAY(H4095)&lt;DAY(H4096),NETWORKDAYS($H$3,H4095,holiday!$B$2:$B$10),0)))</f>
        <v/>
      </c>
      <c r="O4095" s="0" t="str">
        <f aca="false">IF(ISBLANK(A4095),"",SUMIF($A$3:$A4095,O$2,$B$3:$B4095))</f>
        <v/>
      </c>
      <c r="P4095" s="0" t="str">
        <f aca="false">IF(ISBLANK(A4095),"",SUMIF($A$3:$A4095,P$2,$B$3:$B4095))</f>
        <v/>
      </c>
      <c r="Q4095" s="0" t="str">
        <f aca="false">IF(ISBLANK(A4095),"",SUMIF($A$3:$A4095,Q$2,$B$3:$B4095))</f>
        <v/>
      </c>
      <c r="R4095" s="0" t="str">
        <f aca="false">IF(ISBLANK(A4095),"",SUMIF($A$3:$A4095,R$2,$B$3:$B4095))</f>
        <v/>
      </c>
      <c r="T4095" s="9" t="str">
        <f aca="false">IF(ISBLANK(A4095),"",IF($A4095=T$2,$C4095,T4094))</f>
        <v/>
      </c>
      <c r="U4095" s="9" t="str">
        <f aca="false">IF(ISBLANK(A4095),"",IF($A4095=U$2,$C4095,U4094))</f>
        <v/>
      </c>
      <c r="V4095" s="9" t="str">
        <f aca="false">IF(ISBLANK(A4095),"",IF($A4095=V$2,$C4095,V4094))</f>
        <v/>
      </c>
      <c r="W4095" s="9" t="str">
        <f aca="false">IF(ISBLANK(A4095),"",IF($A4095=W$2,$C4095,W4094))</f>
        <v/>
      </c>
    </row>
    <row r="4096" customFormat="false" ht="14.1" hidden="false" customHeight="false" outlineLevel="0" collapsed="false">
      <c r="H4096" s="8" t="n">
        <f aca="false">IF(ISBLANK(D4096),,LEFT(D4096,LEN(D4096)-6)*1)</f>
        <v>0</v>
      </c>
      <c r="I4096" s="9" t="str">
        <f aca="false">IF(ISBLANK(A4096),"",-B4096*C4096)</f>
        <v/>
      </c>
      <c r="J4096" s="9" t="str">
        <f aca="false">IF(ISBLANK(A4096),"",-SUM(I$3:I4096))</f>
        <v/>
      </c>
      <c r="K4096" s="9" t="str">
        <f aca="false">IF(ISBLANK(A4096),"",SUMPRODUCT(O4096:R4096,T4096:W4096)-J4096)</f>
        <v/>
      </c>
      <c r="L4096" s="5" t="str">
        <f aca="false">IF(ISBLANK(A4096),"",K4096/$M$1)</f>
        <v/>
      </c>
      <c r="M4096" s="5" t="str">
        <f aca="false">IF(ISBLANK(A4096),"",K4096/($M$1+SUM(K$3:K4095)))</f>
        <v/>
      </c>
      <c r="N4096" s="0" t="str">
        <f aca="false">IF(ISBLANK(A4096),"",IF(H4097=0,NETWORKDAYS($H$3,H4096,holiday!$B$2:$B$10),IF(DAY(H4096)&lt;DAY(H4097),NETWORKDAYS($H$3,H4096,holiday!$B$2:$B$10),0)))</f>
        <v/>
      </c>
      <c r="O4096" s="0" t="str">
        <f aca="false">IF(ISBLANK(A4096),"",SUMIF($A$3:$A4096,O$2,$B$3:$B4096))</f>
        <v/>
      </c>
      <c r="P4096" s="0" t="str">
        <f aca="false">IF(ISBLANK(A4096),"",SUMIF($A$3:$A4096,P$2,$B$3:$B4096))</f>
        <v/>
      </c>
      <c r="Q4096" s="0" t="str">
        <f aca="false">IF(ISBLANK(A4096),"",SUMIF($A$3:$A4096,Q$2,$B$3:$B4096))</f>
        <v/>
      </c>
      <c r="R4096" s="0" t="str">
        <f aca="false">IF(ISBLANK(A4096),"",SUMIF($A$3:$A4096,R$2,$B$3:$B4096))</f>
        <v/>
      </c>
      <c r="T4096" s="9" t="str">
        <f aca="false">IF(ISBLANK(A4096),"",IF($A4096=T$2,$C4096,T4095))</f>
        <v/>
      </c>
      <c r="U4096" s="9" t="str">
        <f aca="false">IF(ISBLANK(A4096),"",IF($A4096=U$2,$C4096,U4095))</f>
        <v/>
      </c>
      <c r="V4096" s="9" t="str">
        <f aca="false">IF(ISBLANK(A4096),"",IF($A4096=V$2,$C4096,V4095))</f>
        <v/>
      </c>
      <c r="W4096" s="9" t="str">
        <f aca="false">IF(ISBLANK(A4096),"",IF($A4096=W$2,$C4096,W4095))</f>
        <v/>
      </c>
    </row>
    <row r="4097" customFormat="false" ht="14.1" hidden="false" customHeight="false" outlineLevel="0" collapsed="false">
      <c r="H4097" s="8" t="n">
        <f aca="false">IF(ISBLANK(D4097),,LEFT(D4097,LEN(D4097)-6)*1)</f>
        <v>0</v>
      </c>
      <c r="I4097" s="9" t="str">
        <f aca="false">IF(ISBLANK(A4097),"",-B4097*C4097)</f>
        <v/>
      </c>
      <c r="J4097" s="9" t="str">
        <f aca="false">IF(ISBLANK(A4097),"",-SUM(I$3:I4097))</f>
        <v/>
      </c>
      <c r="K4097" s="9" t="str">
        <f aca="false">IF(ISBLANK(A4097),"",SUMPRODUCT(O4097:R4097,T4097:W4097)-J4097)</f>
        <v/>
      </c>
      <c r="L4097" s="5" t="str">
        <f aca="false">IF(ISBLANK(A4097),"",K4097/$M$1)</f>
        <v/>
      </c>
      <c r="M4097" s="5" t="str">
        <f aca="false">IF(ISBLANK(A4097),"",K4097/($M$1+SUM(K$3:K4096)))</f>
        <v/>
      </c>
      <c r="N4097" s="0" t="str">
        <f aca="false">IF(ISBLANK(A4097),"",IF(H4098=0,NETWORKDAYS($H$3,H4097,holiday!$B$2:$B$10),IF(DAY(H4097)&lt;DAY(H4098),NETWORKDAYS($H$3,H4097,holiday!$B$2:$B$10),0)))</f>
        <v/>
      </c>
      <c r="O4097" s="0" t="str">
        <f aca="false">IF(ISBLANK(A4097),"",SUMIF($A$3:$A4097,O$2,$B$3:$B4097))</f>
        <v/>
      </c>
      <c r="P4097" s="0" t="str">
        <f aca="false">IF(ISBLANK(A4097),"",SUMIF($A$3:$A4097,P$2,$B$3:$B4097))</f>
        <v/>
      </c>
      <c r="Q4097" s="0" t="str">
        <f aca="false">IF(ISBLANK(A4097),"",SUMIF($A$3:$A4097,Q$2,$B$3:$B4097))</f>
        <v/>
      </c>
      <c r="R4097" s="0" t="str">
        <f aca="false">IF(ISBLANK(A4097),"",SUMIF($A$3:$A4097,R$2,$B$3:$B4097))</f>
        <v/>
      </c>
      <c r="T4097" s="9" t="str">
        <f aca="false">IF(ISBLANK(A4097),"",IF($A4097=T$2,$C4097,T4096))</f>
        <v/>
      </c>
      <c r="U4097" s="9" t="str">
        <f aca="false">IF(ISBLANK(A4097),"",IF($A4097=U$2,$C4097,U4096))</f>
        <v/>
      </c>
      <c r="V4097" s="9" t="str">
        <f aca="false">IF(ISBLANK(A4097),"",IF($A4097=V$2,$C4097,V4096))</f>
        <v/>
      </c>
      <c r="W4097" s="9" t="str">
        <f aca="false">IF(ISBLANK(A4097),"",IF($A4097=W$2,$C4097,W4096))</f>
        <v/>
      </c>
    </row>
    <row r="4098" customFormat="false" ht="14.1" hidden="false" customHeight="false" outlineLevel="0" collapsed="false">
      <c r="H4098" s="8" t="n">
        <f aca="false">IF(ISBLANK(D4098),,LEFT(D4098,LEN(D4098)-6)*1)</f>
        <v>0</v>
      </c>
      <c r="I4098" s="9" t="str">
        <f aca="false">IF(ISBLANK(A4098),"",-B4098*C4098)</f>
        <v/>
      </c>
      <c r="J4098" s="9" t="str">
        <f aca="false">IF(ISBLANK(A4098),"",-SUM(I$3:I4098))</f>
        <v/>
      </c>
      <c r="K4098" s="9" t="str">
        <f aca="false">IF(ISBLANK(A4098),"",SUMPRODUCT(O4098:R4098,T4098:W4098)-J4098)</f>
        <v/>
      </c>
      <c r="L4098" s="5" t="str">
        <f aca="false">IF(ISBLANK(A4098),"",K4098/$M$1)</f>
        <v/>
      </c>
      <c r="M4098" s="5" t="str">
        <f aca="false">IF(ISBLANK(A4098),"",K4098/($M$1+SUM(K$3:K4097)))</f>
        <v/>
      </c>
      <c r="N4098" s="0" t="str">
        <f aca="false">IF(ISBLANK(A4098),"",IF(H4099=0,NETWORKDAYS($H$3,H4098,holiday!$B$2:$B$10),IF(DAY(H4098)&lt;DAY(H4099),NETWORKDAYS($H$3,H4098,holiday!$B$2:$B$10),0)))</f>
        <v/>
      </c>
      <c r="O4098" s="0" t="str">
        <f aca="false">IF(ISBLANK(A4098),"",SUMIF($A$3:$A4098,O$2,$B$3:$B4098))</f>
        <v/>
      </c>
      <c r="P4098" s="0" t="str">
        <f aca="false">IF(ISBLANK(A4098),"",SUMIF($A$3:$A4098,P$2,$B$3:$B4098))</f>
        <v/>
      </c>
      <c r="Q4098" s="0" t="str">
        <f aca="false">IF(ISBLANK(A4098),"",SUMIF($A$3:$A4098,Q$2,$B$3:$B4098))</f>
        <v/>
      </c>
      <c r="R4098" s="0" t="str">
        <f aca="false">IF(ISBLANK(A4098),"",SUMIF($A$3:$A4098,R$2,$B$3:$B4098))</f>
        <v/>
      </c>
      <c r="T4098" s="9" t="str">
        <f aca="false">IF(ISBLANK(A4098),"",IF($A4098=T$2,$C4098,T4097))</f>
        <v/>
      </c>
      <c r="U4098" s="9" t="str">
        <f aca="false">IF(ISBLANK(A4098),"",IF($A4098=U$2,$C4098,U4097))</f>
        <v/>
      </c>
      <c r="V4098" s="9" t="str">
        <f aca="false">IF(ISBLANK(A4098),"",IF($A4098=V$2,$C4098,V4097))</f>
        <v/>
      </c>
      <c r="W4098" s="9" t="str">
        <f aca="false">IF(ISBLANK(A4098),"",IF($A4098=W$2,$C4098,W4097))</f>
        <v/>
      </c>
    </row>
    <row r="4099" customFormat="false" ht="14.1" hidden="false" customHeight="false" outlineLevel="0" collapsed="false">
      <c r="H4099" s="8" t="n">
        <f aca="false">IF(ISBLANK(D4099),,LEFT(D4099,LEN(D4099)-6)*1)</f>
        <v>0</v>
      </c>
      <c r="I4099" s="9" t="str">
        <f aca="false">IF(ISBLANK(A4099),"",-B4099*C4099)</f>
        <v/>
      </c>
      <c r="J4099" s="9" t="str">
        <f aca="false">IF(ISBLANK(A4099),"",-SUM(I$3:I4099))</f>
        <v/>
      </c>
      <c r="K4099" s="9" t="str">
        <f aca="false">IF(ISBLANK(A4099),"",SUMPRODUCT(O4099:R4099,T4099:W4099)-J4099)</f>
        <v/>
      </c>
      <c r="L4099" s="5" t="str">
        <f aca="false">IF(ISBLANK(A4099),"",K4099/$M$1)</f>
        <v/>
      </c>
      <c r="M4099" s="5" t="str">
        <f aca="false">IF(ISBLANK(A4099),"",K4099/($M$1+SUM(K$3:K4098)))</f>
        <v/>
      </c>
      <c r="N4099" s="0" t="str">
        <f aca="false">IF(ISBLANK(A4099),"",IF(H4100=0,NETWORKDAYS($H$3,H4099,holiday!$B$2:$B$10),IF(DAY(H4099)&lt;DAY(H4100),NETWORKDAYS($H$3,H4099,holiday!$B$2:$B$10),0)))</f>
        <v/>
      </c>
      <c r="O4099" s="0" t="str">
        <f aca="false">IF(ISBLANK(A4099),"",SUMIF($A$3:$A4099,O$2,$B$3:$B4099))</f>
        <v/>
      </c>
      <c r="P4099" s="0" t="str">
        <f aca="false">IF(ISBLANK(A4099),"",SUMIF($A$3:$A4099,P$2,$B$3:$B4099))</f>
        <v/>
      </c>
      <c r="Q4099" s="0" t="str">
        <f aca="false">IF(ISBLANK(A4099),"",SUMIF($A$3:$A4099,Q$2,$B$3:$B4099))</f>
        <v/>
      </c>
      <c r="R4099" s="0" t="str">
        <f aca="false">IF(ISBLANK(A4099),"",SUMIF($A$3:$A4099,R$2,$B$3:$B4099))</f>
        <v/>
      </c>
      <c r="T4099" s="9" t="str">
        <f aca="false">IF(ISBLANK(A4099),"",IF($A4099=T$2,$C4099,T4098))</f>
        <v/>
      </c>
      <c r="U4099" s="9" t="str">
        <f aca="false">IF(ISBLANK(A4099),"",IF($A4099=U$2,$C4099,U4098))</f>
        <v/>
      </c>
      <c r="V4099" s="9" t="str">
        <f aca="false">IF(ISBLANK(A4099),"",IF($A4099=V$2,$C4099,V4098))</f>
        <v/>
      </c>
      <c r="W4099" s="9" t="str">
        <f aca="false">IF(ISBLANK(A4099),"",IF($A4099=W$2,$C4099,W4098))</f>
        <v/>
      </c>
    </row>
    <row r="4100" customFormat="false" ht="14.1" hidden="false" customHeight="false" outlineLevel="0" collapsed="false">
      <c r="H4100" s="8" t="n">
        <f aca="false">IF(ISBLANK(D4100),,LEFT(D4100,LEN(D4100)-6)*1)</f>
        <v>0</v>
      </c>
      <c r="I4100" s="9" t="str">
        <f aca="false">IF(ISBLANK(A4100),"",-B4100*C4100)</f>
        <v/>
      </c>
      <c r="J4100" s="9" t="str">
        <f aca="false">IF(ISBLANK(A4100),"",-SUM(I$3:I4100))</f>
        <v/>
      </c>
      <c r="K4100" s="9" t="str">
        <f aca="false">IF(ISBLANK(A4100),"",SUMPRODUCT(O4100:R4100,T4100:W4100)-J4100)</f>
        <v/>
      </c>
      <c r="L4100" s="5" t="str">
        <f aca="false">IF(ISBLANK(A4100),"",K4100/$M$1)</f>
        <v/>
      </c>
      <c r="M4100" s="5" t="str">
        <f aca="false">IF(ISBLANK(A4100),"",K4100/($M$1+SUM(K$3:K4099)))</f>
        <v/>
      </c>
      <c r="N4100" s="0" t="str">
        <f aca="false">IF(ISBLANK(A4100),"",IF(H4101=0,NETWORKDAYS($H$3,H4100,holiday!$B$2:$B$10),IF(DAY(H4100)&lt;DAY(H4101),NETWORKDAYS($H$3,H4100,holiday!$B$2:$B$10),0)))</f>
        <v/>
      </c>
      <c r="O4100" s="0" t="str">
        <f aca="false">IF(ISBLANK(A4100),"",SUMIF($A$3:$A4100,O$2,$B$3:$B4100))</f>
        <v/>
      </c>
      <c r="P4100" s="0" t="str">
        <f aca="false">IF(ISBLANK(A4100),"",SUMIF($A$3:$A4100,P$2,$B$3:$B4100))</f>
        <v/>
      </c>
      <c r="Q4100" s="0" t="str">
        <f aca="false">IF(ISBLANK(A4100),"",SUMIF($A$3:$A4100,Q$2,$B$3:$B4100))</f>
        <v/>
      </c>
      <c r="R4100" s="0" t="str">
        <f aca="false">IF(ISBLANK(A4100),"",SUMIF($A$3:$A4100,R$2,$B$3:$B4100))</f>
        <v/>
      </c>
      <c r="T4100" s="9" t="str">
        <f aca="false">IF(ISBLANK(A4100),"",IF($A4100=T$2,$C4100,T4099))</f>
        <v/>
      </c>
      <c r="U4100" s="9" t="str">
        <f aca="false">IF(ISBLANK(A4100),"",IF($A4100=U$2,$C4100,U4099))</f>
        <v/>
      </c>
      <c r="V4100" s="9" t="str">
        <f aca="false">IF(ISBLANK(A4100),"",IF($A4100=V$2,$C4100,V4099))</f>
        <v/>
      </c>
      <c r="W4100" s="9" t="str">
        <f aca="false">IF(ISBLANK(A4100),"",IF($A4100=W$2,$C4100,W4099))</f>
        <v/>
      </c>
    </row>
    <row r="4101" customFormat="false" ht="14.1" hidden="false" customHeight="false" outlineLevel="0" collapsed="false">
      <c r="H4101" s="8" t="n">
        <f aca="false">IF(ISBLANK(D4101),,LEFT(D4101,LEN(D4101)-6)*1)</f>
        <v>0</v>
      </c>
      <c r="I4101" s="9" t="str">
        <f aca="false">IF(ISBLANK(A4101),"",-B4101*C4101)</f>
        <v/>
      </c>
      <c r="J4101" s="9" t="str">
        <f aca="false">IF(ISBLANK(A4101),"",-SUM(I$3:I4101))</f>
        <v/>
      </c>
      <c r="K4101" s="9" t="str">
        <f aca="false">IF(ISBLANK(A4101),"",SUMPRODUCT(O4101:R4101,T4101:W4101)-J4101)</f>
        <v/>
      </c>
      <c r="L4101" s="5" t="str">
        <f aca="false">IF(ISBLANK(A4101),"",K4101/$M$1)</f>
        <v/>
      </c>
      <c r="M4101" s="5" t="str">
        <f aca="false">IF(ISBLANK(A4101),"",K4101/($M$1+SUM(K$3:K4100)))</f>
        <v/>
      </c>
      <c r="N4101" s="0" t="str">
        <f aca="false">IF(ISBLANK(A4101),"",IF(H4102=0,NETWORKDAYS($H$3,H4101,holiday!$B$2:$B$10),IF(DAY(H4101)&lt;DAY(H4102),NETWORKDAYS($H$3,H4101,holiday!$B$2:$B$10),0)))</f>
        <v/>
      </c>
      <c r="O4101" s="0" t="str">
        <f aca="false">IF(ISBLANK(A4101),"",SUMIF($A$3:$A4101,O$2,$B$3:$B4101))</f>
        <v/>
      </c>
      <c r="P4101" s="0" t="str">
        <f aca="false">IF(ISBLANK(A4101),"",SUMIF($A$3:$A4101,P$2,$B$3:$B4101))</f>
        <v/>
      </c>
      <c r="Q4101" s="0" t="str">
        <f aca="false">IF(ISBLANK(A4101),"",SUMIF($A$3:$A4101,Q$2,$B$3:$B4101))</f>
        <v/>
      </c>
      <c r="R4101" s="0" t="str">
        <f aca="false">IF(ISBLANK(A4101),"",SUMIF($A$3:$A4101,R$2,$B$3:$B4101))</f>
        <v/>
      </c>
      <c r="T4101" s="9" t="str">
        <f aca="false">IF(ISBLANK(A4101),"",IF($A4101=T$2,$C4101,T4100))</f>
        <v/>
      </c>
      <c r="U4101" s="9" t="str">
        <f aca="false">IF(ISBLANK(A4101),"",IF($A4101=U$2,$C4101,U4100))</f>
        <v/>
      </c>
      <c r="V4101" s="9" t="str">
        <f aca="false">IF(ISBLANK(A4101),"",IF($A4101=V$2,$C4101,V4100))</f>
        <v/>
      </c>
      <c r="W4101" s="9" t="str">
        <f aca="false">IF(ISBLANK(A4101),"",IF($A4101=W$2,$C4101,W4100))</f>
        <v/>
      </c>
    </row>
    <row r="4102" customFormat="false" ht="14.1" hidden="false" customHeight="false" outlineLevel="0" collapsed="false">
      <c r="H4102" s="8" t="n">
        <f aca="false">IF(ISBLANK(D4102),,LEFT(D4102,LEN(D4102)-6)*1)</f>
        <v>0</v>
      </c>
      <c r="I4102" s="9" t="str">
        <f aca="false">IF(ISBLANK(A4102),"",-B4102*C4102)</f>
        <v/>
      </c>
      <c r="J4102" s="9" t="str">
        <f aca="false">IF(ISBLANK(A4102),"",-SUM(I$3:I4102))</f>
        <v/>
      </c>
      <c r="K4102" s="9" t="str">
        <f aca="false">IF(ISBLANK(A4102),"",SUMPRODUCT(O4102:R4102,T4102:W4102)-J4102)</f>
        <v/>
      </c>
      <c r="L4102" s="5" t="str">
        <f aca="false">IF(ISBLANK(A4102),"",K4102/$M$1)</f>
        <v/>
      </c>
      <c r="M4102" s="5" t="str">
        <f aca="false">IF(ISBLANK(A4102),"",K4102/($M$1+SUM(K$3:K4101)))</f>
        <v/>
      </c>
      <c r="N4102" s="0" t="str">
        <f aca="false">IF(ISBLANK(A4102),"",IF(H4103=0,NETWORKDAYS($H$3,H4102,holiday!$B$2:$B$10),IF(DAY(H4102)&lt;DAY(H4103),NETWORKDAYS($H$3,H4102,holiday!$B$2:$B$10),0)))</f>
        <v/>
      </c>
      <c r="O4102" s="0" t="str">
        <f aca="false">IF(ISBLANK(A4102),"",SUMIF($A$3:$A4102,O$2,$B$3:$B4102))</f>
        <v/>
      </c>
      <c r="P4102" s="0" t="str">
        <f aca="false">IF(ISBLANK(A4102),"",SUMIF($A$3:$A4102,P$2,$B$3:$B4102))</f>
        <v/>
      </c>
      <c r="Q4102" s="0" t="str">
        <f aca="false">IF(ISBLANK(A4102),"",SUMIF($A$3:$A4102,Q$2,$B$3:$B4102))</f>
        <v/>
      </c>
      <c r="R4102" s="0" t="str">
        <f aca="false">IF(ISBLANK(A4102),"",SUMIF($A$3:$A4102,R$2,$B$3:$B4102))</f>
        <v/>
      </c>
      <c r="T4102" s="9" t="str">
        <f aca="false">IF(ISBLANK(A4102),"",IF($A4102=T$2,$C4102,T4101))</f>
        <v/>
      </c>
      <c r="U4102" s="9" t="str">
        <f aca="false">IF(ISBLANK(A4102),"",IF($A4102=U$2,$C4102,U4101))</f>
        <v/>
      </c>
      <c r="V4102" s="9" t="str">
        <f aca="false">IF(ISBLANK(A4102),"",IF($A4102=V$2,$C4102,V4101))</f>
        <v/>
      </c>
      <c r="W4102" s="9" t="str">
        <f aca="false">IF(ISBLANK(A4102),"",IF($A4102=W$2,$C4102,W4101))</f>
        <v/>
      </c>
    </row>
    <row r="4103" customFormat="false" ht="14.1" hidden="false" customHeight="false" outlineLevel="0" collapsed="false">
      <c r="H4103" s="8" t="n">
        <f aca="false">IF(ISBLANK(D4103),,LEFT(D4103,LEN(D4103)-6)*1)</f>
        <v>0</v>
      </c>
      <c r="I4103" s="9" t="str">
        <f aca="false">IF(ISBLANK(A4103),"",-B4103*C4103)</f>
        <v/>
      </c>
      <c r="J4103" s="9" t="str">
        <f aca="false">IF(ISBLANK(A4103),"",-SUM(I$3:I4103))</f>
        <v/>
      </c>
      <c r="K4103" s="9" t="str">
        <f aca="false">IF(ISBLANK(A4103),"",SUMPRODUCT(O4103:R4103,T4103:W4103)-J4103)</f>
        <v/>
      </c>
      <c r="L4103" s="5" t="str">
        <f aca="false">IF(ISBLANK(A4103),"",K4103/$M$1)</f>
        <v/>
      </c>
      <c r="M4103" s="5" t="str">
        <f aca="false">IF(ISBLANK(A4103),"",K4103/($M$1+SUM(K$3:K4102)))</f>
        <v/>
      </c>
      <c r="N4103" s="0" t="str">
        <f aca="false">IF(ISBLANK(A4103),"",IF(H4104=0,NETWORKDAYS($H$3,H4103,holiday!$B$2:$B$10),IF(DAY(H4103)&lt;DAY(H4104),NETWORKDAYS($H$3,H4103,holiday!$B$2:$B$10),0)))</f>
        <v/>
      </c>
      <c r="O4103" s="0" t="str">
        <f aca="false">IF(ISBLANK(A4103),"",SUMIF($A$3:$A4103,O$2,$B$3:$B4103))</f>
        <v/>
      </c>
      <c r="P4103" s="0" t="str">
        <f aca="false">IF(ISBLANK(A4103),"",SUMIF($A$3:$A4103,P$2,$B$3:$B4103))</f>
        <v/>
      </c>
      <c r="Q4103" s="0" t="str">
        <f aca="false">IF(ISBLANK(A4103),"",SUMIF($A$3:$A4103,Q$2,$B$3:$B4103))</f>
        <v/>
      </c>
      <c r="R4103" s="0" t="str">
        <f aca="false">IF(ISBLANK(A4103),"",SUMIF($A$3:$A4103,R$2,$B$3:$B4103))</f>
        <v/>
      </c>
      <c r="T4103" s="9" t="str">
        <f aca="false">IF(ISBLANK(A4103),"",IF($A4103=T$2,$C4103,T4102))</f>
        <v/>
      </c>
      <c r="U4103" s="9" t="str">
        <f aca="false">IF(ISBLANK(A4103),"",IF($A4103=U$2,$C4103,U4102))</f>
        <v/>
      </c>
      <c r="V4103" s="9" t="str">
        <f aca="false">IF(ISBLANK(A4103),"",IF($A4103=V$2,$C4103,V4102))</f>
        <v/>
      </c>
      <c r="W4103" s="9" t="str">
        <f aca="false">IF(ISBLANK(A4103),"",IF($A4103=W$2,$C4103,W4102))</f>
        <v/>
      </c>
    </row>
    <row r="4104" customFormat="false" ht="14.1" hidden="false" customHeight="false" outlineLevel="0" collapsed="false">
      <c r="H4104" s="8" t="n">
        <f aca="false">IF(ISBLANK(D4104),,LEFT(D4104,LEN(D4104)-6)*1)</f>
        <v>0</v>
      </c>
      <c r="I4104" s="9" t="str">
        <f aca="false">IF(ISBLANK(A4104),"",-B4104*C4104)</f>
        <v/>
      </c>
      <c r="J4104" s="9" t="str">
        <f aca="false">IF(ISBLANK(A4104),"",-SUM(I$3:I4104))</f>
        <v/>
      </c>
      <c r="K4104" s="9" t="str">
        <f aca="false">IF(ISBLANK(A4104),"",SUMPRODUCT(O4104:R4104,T4104:W4104)-J4104)</f>
        <v/>
      </c>
      <c r="L4104" s="5" t="str">
        <f aca="false">IF(ISBLANK(A4104),"",K4104/$M$1)</f>
        <v/>
      </c>
      <c r="M4104" s="5" t="str">
        <f aca="false">IF(ISBLANK(A4104),"",K4104/($M$1+SUM(K$3:K4103)))</f>
        <v/>
      </c>
      <c r="N4104" s="0" t="str">
        <f aca="false">IF(ISBLANK(A4104),"",IF(H4105=0,NETWORKDAYS($H$3,H4104,holiday!$B$2:$B$10),IF(DAY(H4104)&lt;DAY(H4105),NETWORKDAYS($H$3,H4104,holiday!$B$2:$B$10),0)))</f>
        <v/>
      </c>
      <c r="O4104" s="0" t="str">
        <f aca="false">IF(ISBLANK(A4104),"",SUMIF($A$3:$A4104,O$2,$B$3:$B4104))</f>
        <v/>
      </c>
      <c r="P4104" s="0" t="str">
        <f aca="false">IF(ISBLANK(A4104),"",SUMIF($A$3:$A4104,P$2,$B$3:$B4104))</f>
        <v/>
      </c>
      <c r="Q4104" s="0" t="str">
        <f aca="false">IF(ISBLANK(A4104),"",SUMIF($A$3:$A4104,Q$2,$B$3:$B4104))</f>
        <v/>
      </c>
      <c r="R4104" s="0" t="str">
        <f aca="false">IF(ISBLANK(A4104),"",SUMIF($A$3:$A4104,R$2,$B$3:$B4104))</f>
        <v/>
      </c>
      <c r="T4104" s="9" t="str">
        <f aca="false">IF(ISBLANK(A4104),"",IF($A4104=T$2,$C4104,T4103))</f>
        <v/>
      </c>
      <c r="U4104" s="9" t="str">
        <f aca="false">IF(ISBLANK(A4104),"",IF($A4104=U$2,$C4104,U4103))</f>
        <v/>
      </c>
      <c r="V4104" s="9" t="str">
        <f aca="false">IF(ISBLANK(A4104),"",IF($A4104=V$2,$C4104,V4103))</f>
        <v/>
      </c>
      <c r="W4104" s="9" t="str">
        <f aca="false">IF(ISBLANK(A4104),"",IF($A4104=W$2,$C4104,W4103))</f>
        <v/>
      </c>
    </row>
    <row r="4105" customFormat="false" ht="14.1" hidden="false" customHeight="false" outlineLevel="0" collapsed="false">
      <c r="H4105" s="8" t="n">
        <f aca="false">IF(ISBLANK(D4105),,LEFT(D4105,LEN(D4105)-6)*1)</f>
        <v>0</v>
      </c>
      <c r="I4105" s="9" t="str">
        <f aca="false">IF(ISBLANK(A4105),"",-B4105*C4105)</f>
        <v/>
      </c>
      <c r="J4105" s="9" t="str">
        <f aca="false">IF(ISBLANK(A4105),"",-SUM(I$3:I4105))</f>
        <v/>
      </c>
      <c r="K4105" s="9" t="str">
        <f aca="false">IF(ISBLANK(A4105),"",SUMPRODUCT(O4105:R4105,T4105:W4105)-J4105)</f>
        <v/>
      </c>
      <c r="L4105" s="5" t="str">
        <f aca="false">IF(ISBLANK(A4105),"",K4105/$M$1)</f>
        <v/>
      </c>
      <c r="M4105" s="5" t="str">
        <f aca="false">IF(ISBLANK(A4105),"",K4105/($M$1+SUM(K$3:K4104)))</f>
        <v/>
      </c>
      <c r="N4105" s="0" t="str">
        <f aca="false">IF(ISBLANK(A4105),"",IF(H4106=0,NETWORKDAYS($H$3,H4105,holiday!$B$2:$B$10),IF(DAY(H4105)&lt;DAY(H4106),NETWORKDAYS($H$3,H4105,holiday!$B$2:$B$10),0)))</f>
        <v/>
      </c>
      <c r="O4105" s="0" t="str">
        <f aca="false">IF(ISBLANK(A4105),"",SUMIF($A$3:$A4105,O$2,$B$3:$B4105))</f>
        <v/>
      </c>
      <c r="P4105" s="0" t="str">
        <f aca="false">IF(ISBLANK(A4105),"",SUMIF($A$3:$A4105,P$2,$B$3:$B4105))</f>
        <v/>
      </c>
      <c r="Q4105" s="0" t="str">
        <f aca="false">IF(ISBLANK(A4105),"",SUMIF($A$3:$A4105,Q$2,$B$3:$B4105))</f>
        <v/>
      </c>
      <c r="R4105" s="0" t="str">
        <f aca="false">IF(ISBLANK(A4105),"",SUMIF($A$3:$A4105,R$2,$B$3:$B4105))</f>
        <v/>
      </c>
      <c r="T4105" s="9" t="str">
        <f aca="false">IF(ISBLANK(A4105),"",IF($A4105=T$2,$C4105,T4104))</f>
        <v/>
      </c>
      <c r="U4105" s="9" t="str">
        <f aca="false">IF(ISBLANK(A4105),"",IF($A4105=U$2,$C4105,U4104))</f>
        <v/>
      </c>
      <c r="V4105" s="9" t="str">
        <f aca="false">IF(ISBLANK(A4105),"",IF($A4105=V$2,$C4105,V4104))</f>
        <v/>
      </c>
      <c r="W4105" s="9" t="str">
        <f aca="false">IF(ISBLANK(A4105),"",IF($A4105=W$2,$C4105,W4104))</f>
        <v/>
      </c>
    </row>
    <row r="4106" customFormat="false" ht="14.1" hidden="false" customHeight="false" outlineLevel="0" collapsed="false">
      <c r="H4106" s="8" t="n">
        <f aca="false">IF(ISBLANK(D4106),,LEFT(D4106,LEN(D4106)-6)*1)</f>
        <v>0</v>
      </c>
      <c r="I4106" s="9" t="str">
        <f aca="false">IF(ISBLANK(A4106),"",-B4106*C4106)</f>
        <v/>
      </c>
      <c r="J4106" s="9" t="str">
        <f aca="false">IF(ISBLANK(A4106),"",-SUM(I$3:I4106))</f>
        <v/>
      </c>
      <c r="K4106" s="9" t="str">
        <f aca="false">IF(ISBLANK(A4106),"",SUMPRODUCT(O4106:R4106,T4106:W4106)-J4106)</f>
        <v/>
      </c>
      <c r="L4106" s="5" t="str">
        <f aca="false">IF(ISBLANK(A4106),"",K4106/$M$1)</f>
        <v/>
      </c>
      <c r="M4106" s="5" t="str">
        <f aca="false">IF(ISBLANK(A4106),"",K4106/($M$1+SUM(K$3:K4105)))</f>
        <v/>
      </c>
      <c r="N4106" s="0" t="str">
        <f aca="false">IF(ISBLANK(A4106),"",IF(H4107=0,NETWORKDAYS($H$3,H4106,holiday!$B$2:$B$10),IF(DAY(H4106)&lt;DAY(H4107),NETWORKDAYS($H$3,H4106,holiday!$B$2:$B$10),0)))</f>
        <v/>
      </c>
      <c r="O4106" s="0" t="str">
        <f aca="false">IF(ISBLANK(A4106),"",SUMIF($A$3:$A4106,O$2,$B$3:$B4106))</f>
        <v/>
      </c>
      <c r="P4106" s="0" t="str">
        <f aca="false">IF(ISBLANK(A4106),"",SUMIF($A$3:$A4106,P$2,$B$3:$B4106))</f>
        <v/>
      </c>
      <c r="Q4106" s="0" t="str">
        <f aca="false">IF(ISBLANK(A4106),"",SUMIF($A$3:$A4106,Q$2,$B$3:$B4106))</f>
        <v/>
      </c>
      <c r="R4106" s="0" t="str">
        <f aca="false">IF(ISBLANK(A4106),"",SUMIF($A$3:$A4106,R$2,$B$3:$B4106))</f>
        <v/>
      </c>
      <c r="T4106" s="9" t="str">
        <f aca="false">IF(ISBLANK(A4106),"",IF($A4106=T$2,$C4106,T4105))</f>
        <v/>
      </c>
      <c r="U4106" s="9" t="str">
        <f aca="false">IF(ISBLANK(A4106),"",IF($A4106=U$2,$C4106,U4105))</f>
        <v/>
      </c>
      <c r="V4106" s="9" t="str">
        <f aca="false">IF(ISBLANK(A4106),"",IF($A4106=V$2,$C4106,V4105))</f>
        <v/>
      </c>
      <c r="W4106" s="9" t="str">
        <f aca="false">IF(ISBLANK(A4106),"",IF($A4106=W$2,$C4106,W4105))</f>
        <v/>
      </c>
    </row>
    <row r="4107" customFormat="false" ht="14.1" hidden="false" customHeight="false" outlineLevel="0" collapsed="false">
      <c r="H4107" s="8" t="n">
        <f aca="false">IF(ISBLANK(D4107),,LEFT(D4107,LEN(D4107)-6)*1)</f>
        <v>0</v>
      </c>
      <c r="I4107" s="9" t="str">
        <f aca="false">IF(ISBLANK(A4107),"",-B4107*C4107)</f>
        <v/>
      </c>
      <c r="J4107" s="9" t="str">
        <f aca="false">IF(ISBLANK(A4107),"",-SUM(I$3:I4107))</f>
        <v/>
      </c>
      <c r="K4107" s="9" t="str">
        <f aca="false">IF(ISBLANK(A4107),"",SUMPRODUCT(O4107:R4107,T4107:W4107)-J4107)</f>
        <v/>
      </c>
      <c r="L4107" s="5" t="str">
        <f aca="false">IF(ISBLANK(A4107),"",K4107/$M$1)</f>
        <v/>
      </c>
      <c r="M4107" s="5" t="str">
        <f aca="false">IF(ISBLANK(A4107),"",K4107/($M$1+SUM(K$3:K4106)))</f>
        <v/>
      </c>
      <c r="N4107" s="0" t="str">
        <f aca="false">IF(ISBLANK(A4107),"",IF(H4108=0,NETWORKDAYS($H$3,H4107,holiday!$B$2:$B$10),IF(DAY(H4107)&lt;DAY(H4108),NETWORKDAYS($H$3,H4107,holiday!$B$2:$B$10),0)))</f>
        <v/>
      </c>
      <c r="O4107" s="0" t="str">
        <f aca="false">IF(ISBLANK(A4107),"",SUMIF($A$3:$A4107,O$2,$B$3:$B4107))</f>
        <v/>
      </c>
      <c r="P4107" s="0" t="str">
        <f aca="false">IF(ISBLANK(A4107),"",SUMIF($A$3:$A4107,P$2,$B$3:$B4107))</f>
        <v/>
      </c>
      <c r="Q4107" s="0" t="str">
        <f aca="false">IF(ISBLANK(A4107),"",SUMIF($A$3:$A4107,Q$2,$B$3:$B4107))</f>
        <v/>
      </c>
      <c r="R4107" s="0" t="str">
        <f aca="false">IF(ISBLANK(A4107),"",SUMIF($A$3:$A4107,R$2,$B$3:$B4107))</f>
        <v/>
      </c>
      <c r="T4107" s="9" t="str">
        <f aca="false">IF(ISBLANK(A4107),"",IF($A4107=T$2,$C4107,T4106))</f>
        <v/>
      </c>
      <c r="U4107" s="9" t="str">
        <f aca="false">IF(ISBLANK(A4107),"",IF($A4107=U$2,$C4107,U4106))</f>
        <v/>
      </c>
      <c r="V4107" s="9" t="str">
        <f aca="false">IF(ISBLANK(A4107),"",IF($A4107=V$2,$C4107,V4106))</f>
        <v/>
      </c>
      <c r="W4107" s="9" t="str">
        <f aca="false">IF(ISBLANK(A4107),"",IF($A4107=W$2,$C4107,W4106))</f>
        <v/>
      </c>
    </row>
    <row r="4108" customFormat="false" ht="14.1" hidden="false" customHeight="false" outlineLevel="0" collapsed="false">
      <c r="H4108" s="8" t="n">
        <f aca="false">IF(ISBLANK(D4108),,LEFT(D4108,LEN(D4108)-6)*1)</f>
        <v>0</v>
      </c>
      <c r="I4108" s="9" t="str">
        <f aca="false">IF(ISBLANK(A4108),"",-B4108*C4108)</f>
        <v/>
      </c>
      <c r="J4108" s="9" t="str">
        <f aca="false">IF(ISBLANK(A4108),"",-SUM(I$3:I4108))</f>
        <v/>
      </c>
      <c r="K4108" s="9" t="str">
        <f aca="false">IF(ISBLANK(A4108),"",SUMPRODUCT(O4108:R4108,T4108:W4108)-J4108)</f>
        <v/>
      </c>
      <c r="L4108" s="5" t="str">
        <f aca="false">IF(ISBLANK(A4108),"",K4108/$M$1)</f>
        <v/>
      </c>
      <c r="M4108" s="5" t="str">
        <f aca="false">IF(ISBLANK(A4108),"",K4108/($M$1+SUM(K$3:K4107)))</f>
        <v/>
      </c>
      <c r="N4108" s="0" t="str">
        <f aca="false">IF(ISBLANK(A4108),"",IF(H4109=0,NETWORKDAYS($H$3,H4108,holiday!$B$2:$B$10),IF(DAY(H4108)&lt;DAY(H4109),NETWORKDAYS($H$3,H4108,holiday!$B$2:$B$10),0)))</f>
        <v/>
      </c>
      <c r="O4108" s="0" t="str">
        <f aca="false">IF(ISBLANK(A4108),"",SUMIF($A$3:$A4108,O$2,$B$3:$B4108))</f>
        <v/>
      </c>
      <c r="P4108" s="0" t="str">
        <f aca="false">IF(ISBLANK(A4108),"",SUMIF($A$3:$A4108,P$2,$B$3:$B4108))</f>
        <v/>
      </c>
      <c r="Q4108" s="0" t="str">
        <f aca="false">IF(ISBLANK(A4108),"",SUMIF($A$3:$A4108,Q$2,$B$3:$B4108))</f>
        <v/>
      </c>
      <c r="R4108" s="0" t="str">
        <f aca="false">IF(ISBLANK(A4108),"",SUMIF($A$3:$A4108,R$2,$B$3:$B4108))</f>
        <v/>
      </c>
      <c r="T4108" s="9" t="str">
        <f aca="false">IF(ISBLANK(A4108),"",IF($A4108=T$2,$C4108,T4107))</f>
        <v/>
      </c>
      <c r="U4108" s="9" t="str">
        <f aca="false">IF(ISBLANK(A4108),"",IF($A4108=U$2,$C4108,U4107))</f>
        <v/>
      </c>
      <c r="V4108" s="9" t="str">
        <f aca="false">IF(ISBLANK(A4108),"",IF($A4108=V$2,$C4108,V4107))</f>
        <v/>
      </c>
      <c r="W4108" s="9" t="str">
        <f aca="false">IF(ISBLANK(A4108),"",IF($A4108=W$2,$C4108,W4107))</f>
        <v/>
      </c>
    </row>
    <row r="4109" customFormat="false" ht="14.1" hidden="false" customHeight="false" outlineLevel="0" collapsed="false">
      <c r="H4109" s="8" t="n">
        <f aca="false">IF(ISBLANK(D4109),,LEFT(D4109,LEN(D4109)-6)*1)</f>
        <v>0</v>
      </c>
      <c r="I4109" s="9" t="str">
        <f aca="false">IF(ISBLANK(A4109),"",-B4109*C4109)</f>
        <v/>
      </c>
      <c r="J4109" s="9" t="str">
        <f aca="false">IF(ISBLANK(A4109),"",-SUM(I$3:I4109))</f>
        <v/>
      </c>
      <c r="K4109" s="9" t="str">
        <f aca="false">IF(ISBLANK(A4109),"",SUMPRODUCT(O4109:R4109,T4109:W4109)-J4109)</f>
        <v/>
      </c>
      <c r="L4109" s="5" t="str">
        <f aca="false">IF(ISBLANK(A4109),"",K4109/$M$1)</f>
        <v/>
      </c>
      <c r="M4109" s="5" t="str">
        <f aca="false">IF(ISBLANK(A4109),"",K4109/($M$1+SUM(K$3:K4108)))</f>
        <v/>
      </c>
      <c r="N4109" s="0" t="str">
        <f aca="false">IF(ISBLANK(A4109),"",IF(H4110=0,NETWORKDAYS($H$3,H4109,holiday!$B$2:$B$10),IF(DAY(H4109)&lt;DAY(H4110),NETWORKDAYS($H$3,H4109,holiday!$B$2:$B$10),0)))</f>
        <v/>
      </c>
      <c r="O4109" s="0" t="str">
        <f aca="false">IF(ISBLANK(A4109),"",SUMIF($A$3:$A4109,O$2,$B$3:$B4109))</f>
        <v/>
      </c>
      <c r="P4109" s="0" t="str">
        <f aca="false">IF(ISBLANK(A4109),"",SUMIF($A$3:$A4109,P$2,$B$3:$B4109))</f>
        <v/>
      </c>
      <c r="Q4109" s="0" t="str">
        <f aca="false">IF(ISBLANK(A4109),"",SUMIF($A$3:$A4109,Q$2,$B$3:$B4109))</f>
        <v/>
      </c>
      <c r="R4109" s="0" t="str">
        <f aca="false">IF(ISBLANK(A4109),"",SUMIF($A$3:$A4109,R$2,$B$3:$B4109))</f>
        <v/>
      </c>
      <c r="T4109" s="9" t="str">
        <f aca="false">IF(ISBLANK(A4109),"",IF($A4109=T$2,$C4109,T4108))</f>
        <v/>
      </c>
      <c r="U4109" s="9" t="str">
        <f aca="false">IF(ISBLANK(A4109),"",IF($A4109=U$2,$C4109,U4108))</f>
        <v/>
      </c>
      <c r="V4109" s="9" t="str">
        <f aca="false">IF(ISBLANK(A4109),"",IF($A4109=V$2,$C4109,V4108))</f>
        <v/>
      </c>
      <c r="W4109" s="9" t="str">
        <f aca="false">IF(ISBLANK(A4109),"",IF($A4109=W$2,$C4109,W4108))</f>
        <v/>
      </c>
    </row>
    <row r="4110" customFormat="false" ht="14.1" hidden="false" customHeight="false" outlineLevel="0" collapsed="false">
      <c r="H4110" s="8" t="n">
        <f aca="false">IF(ISBLANK(D4110),,LEFT(D4110,LEN(D4110)-6)*1)</f>
        <v>0</v>
      </c>
      <c r="I4110" s="9" t="str">
        <f aca="false">IF(ISBLANK(A4110),"",-B4110*C4110)</f>
        <v/>
      </c>
      <c r="J4110" s="9" t="str">
        <f aca="false">IF(ISBLANK(A4110),"",-SUM(I$3:I4110))</f>
        <v/>
      </c>
      <c r="K4110" s="9" t="str">
        <f aca="false">IF(ISBLANK(A4110),"",SUMPRODUCT(O4110:R4110,T4110:W4110)-J4110)</f>
        <v/>
      </c>
      <c r="L4110" s="5" t="str">
        <f aca="false">IF(ISBLANK(A4110),"",K4110/$M$1)</f>
        <v/>
      </c>
      <c r="M4110" s="5" t="str">
        <f aca="false">IF(ISBLANK(A4110),"",K4110/($M$1+SUM(K$3:K4109)))</f>
        <v/>
      </c>
      <c r="N4110" s="0" t="str">
        <f aca="false">IF(ISBLANK(A4110),"",IF(H4111=0,NETWORKDAYS($H$3,H4110,holiday!$B$2:$B$10),IF(DAY(H4110)&lt;DAY(H4111),NETWORKDAYS($H$3,H4110,holiday!$B$2:$B$10),0)))</f>
        <v/>
      </c>
      <c r="O4110" s="0" t="str">
        <f aca="false">IF(ISBLANK(A4110),"",SUMIF($A$3:$A4110,O$2,$B$3:$B4110))</f>
        <v/>
      </c>
      <c r="P4110" s="0" t="str">
        <f aca="false">IF(ISBLANK(A4110),"",SUMIF($A$3:$A4110,P$2,$B$3:$B4110))</f>
        <v/>
      </c>
      <c r="Q4110" s="0" t="str">
        <f aca="false">IF(ISBLANK(A4110),"",SUMIF($A$3:$A4110,Q$2,$B$3:$B4110))</f>
        <v/>
      </c>
      <c r="R4110" s="0" t="str">
        <f aca="false">IF(ISBLANK(A4110),"",SUMIF($A$3:$A4110,R$2,$B$3:$B4110))</f>
        <v/>
      </c>
      <c r="T4110" s="9" t="str">
        <f aca="false">IF(ISBLANK(A4110),"",IF($A4110=T$2,$C4110,T4109))</f>
        <v/>
      </c>
      <c r="U4110" s="9" t="str">
        <f aca="false">IF(ISBLANK(A4110),"",IF($A4110=U$2,$C4110,U4109))</f>
        <v/>
      </c>
      <c r="V4110" s="9" t="str">
        <f aca="false">IF(ISBLANK(A4110),"",IF($A4110=V$2,$C4110,V4109))</f>
        <v/>
      </c>
      <c r="W4110" s="9" t="str">
        <f aca="false">IF(ISBLANK(A4110),"",IF($A4110=W$2,$C4110,W4109))</f>
        <v/>
      </c>
    </row>
    <row r="4111" customFormat="false" ht="14.1" hidden="false" customHeight="false" outlineLevel="0" collapsed="false">
      <c r="H4111" s="8" t="n">
        <f aca="false">IF(ISBLANK(D4111),,LEFT(D4111,LEN(D4111)-6)*1)</f>
        <v>0</v>
      </c>
      <c r="I4111" s="9" t="str">
        <f aca="false">IF(ISBLANK(A4111),"",-B4111*C4111)</f>
        <v/>
      </c>
      <c r="J4111" s="9" t="str">
        <f aca="false">IF(ISBLANK(A4111),"",-SUM(I$3:I4111))</f>
        <v/>
      </c>
      <c r="K4111" s="9" t="str">
        <f aca="false">IF(ISBLANK(A4111),"",SUMPRODUCT(O4111:R4111,T4111:W4111)-J4111)</f>
        <v/>
      </c>
      <c r="L4111" s="5" t="str">
        <f aca="false">IF(ISBLANK(A4111),"",K4111/$M$1)</f>
        <v/>
      </c>
      <c r="M4111" s="5" t="str">
        <f aca="false">IF(ISBLANK(A4111),"",K4111/($M$1+SUM(K$3:K4110)))</f>
        <v/>
      </c>
      <c r="N4111" s="0" t="str">
        <f aca="false">IF(ISBLANK(A4111),"",IF(H4112=0,NETWORKDAYS($H$3,H4111,holiday!$B$2:$B$10),IF(DAY(H4111)&lt;DAY(H4112),NETWORKDAYS($H$3,H4111,holiday!$B$2:$B$10),0)))</f>
        <v/>
      </c>
      <c r="O4111" s="0" t="str">
        <f aca="false">IF(ISBLANK(A4111),"",SUMIF($A$3:$A4111,O$2,$B$3:$B4111))</f>
        <v/>
      </c>
      <c r="P4111" s="0" t="str">
        <f aca="false">IF(ISBLANK(A4111),"",SUMIF($A$3:$A4111,P$2,$B$3:$B4111))</f>
        <v/>
      </c>
      <c r="Q4111" s="0" t="str">
        <f aca="false">IF(ISBLANK(A4111),"",SUMIF($A$3:$A4111,Q$2,$B$3:$B4111))</f>
        <v/>
      </c>
      <c r="R4111" s="0" t="str">
        <f aca="false">IF(ISBLANK(A4111),"",SUMIF($A$3:$A4111,R$2,$B$3:$B4111))</f>
        <v/>
      </c>
      <c r="T4111" s="9" t="str">
        <f aca="false">IF(ISBLANK(A4111),"",IF($A4111=T$2,$C4111,T4110))</f>
        <v/>
      </c>
      <c r="U4111" s="9" t="str">
        <f aca="false">IF(ISBLANK(A4111),"",IF($A4111=U$2,$C4111,U4110))</f>
        <v/>
      </c>
      <c r="V4111" s="9" t="str">
        <f aca="false">IF(ISBLANK(A4111),"",IF($A4111=V$2,$C4111,V4110))</f>
        <v/>
      </c>
      <c r="W4111" s="9" t="str">
        <f aca="false">IF(ISBLANK(A4111),"",IF($A4111=W$2,$C4111,W4110))</f>
        <v/>
      </c>
    </row>
    <row r="4112" customFormat="false" ht="14.1" hidden="false" customHeight="false" outlineLevel="0" collapsed="false">
      <c r="H4112" s="8" t="n">
        <f aca="false">IF(ISBLANK(D4112),,LEFT(D4112,LEN(D4112)-6)*1)</f>
        <v>0</v>
      </c>
      <c r="I4112" s="9" t="str">
        <f aca="false">IF(ISBLANK(A4112),"",-B4112*C4112)</f>
        <v/>
      </c>
      <c r="J4112" s="9" t="str">
        <f aca="false">IF(ISBLANK(A4112),"",-SUM(I$3:I4112))</f>
        <v/>
      </c>
      <c r="K4112" s="9" t="str">
        <f aca="false">IF(ISBLANK(A4112),"",SUMPRODUCT(O4112:R4112,T4112:W4112)-J4112)</f>
        <v/>
      </c>
      <c r="L4112" s="5" t="str">
        <f aca="false">IF(ISBLANK(A4112),"",K4112/$M$1)</f>
        <v/>
      </c>
      <c r="M4112" s="5" t="str">
        <f aca="false">IF(ISBLANK(A4112),"",K4112/($M$1+SUM(K$3:K4111)))</f>
        <v/>
      </c>
      <c r="N4112" s="0" t="str">
        <f aca="false">IF(ISBLANK(A4112),"",IF(H4113=0,NETWORKDAYS($H$3,H4112,holiday!$B$2:$B$10),IF(DAY(H4112)&lt;DAY(H4113),NETWORKDAYS($H$3,H4112,holiday!$B$2:$B$10),0)))</f>
        <v/>
      </c>
      <c r="O4112" s="0" t="str">
        <f aca="false">IF(ISBLANK(A4112),"",SUMIF($A$3:$A4112,O$2,$B$3:$B4112))</f>
        <v/>
      </c>
      <c r="P4112" s="0" t="str">
        <f aca="false">IF(ISBLANK(A4112),"",SUMIF($A$3:$A4112,P$2,$B$3:$B4112))</f>
        <v/>
      </c>
      <c r="Q4112" s="0" t="str">
        <f aca="false">IF(ISBLANK(A4112),"",SUMIF($A$3:$A4112,Q$2,$B$3:$B4112))</f>
        <v/>
      </c>
      <c r="R4112" s="0" t="str">
        <f aca="false">IF(ISBLANK(A4112),"",SUMIF($A$3:$A4112,R$2,$B$3:$B4112))</f>
        <v/>
      </c>
      <c r="T4112" s="9" t="str">
        <f aca="false">IF(ISBLANK(A4112),"",IF($A4112=T$2,$C4112,T4111))</f>
        <v/>
      </c>
      <c r="U4112" s="9" t="str">
        <f aca="false">IF(ISBLANK(A4112),"",IF($A4112=U$2,$C4112,U4111))</f>
        <v/>
      </c>
      <c r="V4112" s="9" t="str">
        <f aca="false">IF(ISBLANK(A4112),"",IF($A4112=V$2,$C4112,V4111))</f>
        <v/>
      </c>
      <c r="W4112" s="9" t="str">
        <f aca="false">IF(ISBLANK(A4112),"",IF($A4112=W$2,$C4112,W4111))</f>
        <v/>
      </c>
    </row>
    <row r="4113" customFormat="false" ht="14.1" hidden="false" customHeight="false" outlineLevel="0" collapsed="false">
      <c r="H4113" s="8" t="n">
        <f aca="false">IF(ISBLANK(D4113),,LEFT(D4113,LEN(D4113)-6)*1)</f>
        <v>0</v>
      </c>
      <c r="I4113" s="9" t="str">
        <f aca="false">IF(ISBLANK(A4113),"",-B4113*C4113)</f>
        <v/>
      </c>
      <c r="J4113" s="9" t="str">
        <f aca="false">IF(ISBLANK(A4113),"",-SUM(I$3:I4113))</f>
        <v/>
      </c>
      <c r="K4113" s="9" t="str">
        <f aca="false">IF(ISBLANK(A4113),"",SUMPRODUCT(O4113:R4113,T4113:W4113)-J4113)</f>
        <v/>
      </c>
      <c r="L4113" s="5" t="str">
        <f aca="false">IF(ISBLANK(A4113),"",K4113/$M$1)</f>
        <v/>
      </c>
      <c r="M4113" s="5" t="str">
        <f aca="false">IF(ISBLANK(A4113),"",K4113/($M$1+SUM(K$3:K4112)))</f>
        <v/>
      </c>
      <c r="N4113" s="0" t="str">
        <f aca="false">IF(ISBLANK(A4113),"",IF(H4114=0,NETWORKDAYS($H$3,H4113,holiday!$B$2:$B$10),IF(DAY(H4113)&lt;DAY(H4114),NETWORKDAYS($H$3,H4113,holiday!$B$2:$B$10),0)))</f>
        <v/>
      </c>
      <c r="O4113" s="0" t="str">
        <f aca="false">IF(ISBLANK(A4113),"",SUMIF($A$3:$A4113,O$2,$B$3:$B4113))</f>
        <v/>
      </c>
      <c r="P4113" s="0" t="str">
        <f aca="false">IF(ISBLANK(A4113),"",SUMIF($A$3:$A4113,P$2,$B$3:$B4113))</f>
        <v/>
      </c>
      <c r="Q4113" s="0" t="str">
        <f aca="false">IF(ISBLANK(A4113),"",SUMIF($A$3:$A4113,Q$2,$B$3:$B4113))</f>
        <v/>
      </c>
      <c r="R4113" s="0" t="str">
        <f aca="false">IF(ISBLANK(A4113),"",SUMIF($A$3:$A4113,R$2,$B$3:$B4113))</f>
        <v/>
      </c>
      <c r="T4113" s="9" t="str">
        <f aca="false">IF(ISBLANK(A4113),"",IF($A4113=T$2,$C4113,T4112))</f>
        <v/>
      </c>
      <c r="U4113" s="9" t="str">
        <f aca="false">IF(ISBLANK(A4113),"",IF($A4113=U$2,$C4113,U4112))</f>
        <v/>
      </c>
      <c r="V4113" s="9" t="str">
        <f aca="false">IF(ISBLANK(A4113),"",IF($A4113=V$2,$C4113,V4112))</f>
        <v/>
      </c>
      <c r="W4113" s="9" t="str">
        <f aca="false">IF(ISBLANK(A4113),"",IF($A4113=W$2,$C4113,W4112))</f>
        <v/>
      </c>
    </row>
    <row r="4114" customFormat="false" ht="14.1" hidden="false" customHeight="false" outlineLevel="0" collapsed="false">
      <c r="H4114" s="8" t="n">
        <f aca="false">IF(ISBLANK(D4114),,LEFT(D4114,LEN(D4114)-6)*1)</f>
        <v>0</v>
      </c>
      <c r="I4114" s="9" t="str">
        <f aca="false">IF(ISBLANK(A4114),"",-B4114*C4114)</f>
        <v/>
      </c>
      <c r="J4114" s="9" t="str">
        <f aca="false">IF(ISBLANK(A4114),"",-SUM(I$3:I4114))</f>
        <v/>
      </c>
      <c r="K4114" s="9" t="str">
        <f aca="false">IF(ISBLANK(A4114),"",SUMPRODUCT(O4114:R4114,T4114:W4114)-J4114)</f>
        <v/>
      </c>
      <c r="L4114" s="5" t="str">
        <f aca="false">IF(ISBLANK(A4114),"",K4114/$M$1)</f>
        <v/>
      </c>
      <c r="M4114" s="5" t="str">
        <f aca="false">IF(ISBLANK(A4114),"",K4114/($M$1+SUM(K$3:K4113)))</f>
        <v/>
      </c>
      <c r="N4114" s="0" t="str">
        <f aca="false">IF(ISBLANK(A4114),"",IF(H4115=0,NETWORKDAYS($H$3,H4114,holiday!$B$2:$B$10),IF(DAY(H4114)&lt;DAY(H4115),NETWORKDAYS($H$3,H4114,holiday!$B$2:$B$10),0)))</f>
        <v/>
      </c>
      <c r="O4114" s="0" t="str">
        <f aca="false">IF(ISBLANK(A4114),"",SUMIF($A$3:$A4114,O$2,$B$3:$B4114))</f>
        <v/>
      </c>
      <c r="P4114" s="0" t="str">
        <f aca="false">IF(ISBLANK(A4114),"",SUMIF($A$3:$A4114,P$2,$B$3:$B4114))</f>
        <v/>
      </c>
      <c r="Q4114" s="0" t="str">
        <f aca="false">IF(ISBLANK(A4114),"",SUMIF($A$3:$A4114,Q$2,$B$3:$B4114))</f>
        <v/>
      </c>
      <c r="R4114" s="0" t="str">
        <f aca="false">IF(ISBLANK(A4114),"",SUMIF($A$3:$A4114,R$2,$B$3:$B4114))</f>
        <v/>
      </c>
      <c r="T4114" s="9" t="str">
        <f aca="false">IF(ISBLANK(A4114),"",IF($A4114=T$2,$C4114,T4113))</f>
        <v/>
      </c>
      <c r="U4114" s="9" t="str">
        <f aca="false">IF(ISBLANK(A4114),"",IF($A4114=U$2,$C4114,U4113))</f>
        <v/>
      </c>
      <c r="V4114" s="9" t="str">
        <f aca="false">IF(ISBLANK(A4114),"",IF($A4114=V$2,$C4114,V4113))</f>
        <v/>
      </c>
      <c r="W4114" s="9" t="str">
        <f aca="false">IF(ISBLANK(A4114),"",IF($A4114=W$2,$C4114,W4113))</f>
        <v/>
      </c>
    </row>
    <row r="4115" customFormat="false" ht="14.1" hidden="false" customHeight="false" outlineLevel="0" collapsed="false">
      <c r="H4115" s="8" t="n">
        <f aca="false">IF(ISBLANK(D4115),,LEFT(D4115,LEN(D4115)-6)*1)</f>
        <v>0</v>
      </c>
      <c r="I4115" s="9" t="str">
        <f aca="false">IF(ISBLANK(A4115),"",-B4115*C4115)</f>
        <v/>
      </c>
      <c r="J4115" s="9" t="str">
        <f aca="false">IF(ISBLANK(A4115),"",-SUM(I$3:I4115))</f>
        <v/>
      </c>
      <c r="K4115" s="9" t="str">
        <f aca="false">IF(ISBLANK(A4115),"",SUMPRODUCT(O4115:R4115,T4115:W4115)-J4115)</f>
        <v/>
      </c>
      <c r="L4115" s="5" t="str">
        <f aca="false">IF(ISBLANK(A4115),"",K4115/$M$1)</f>
        <v/>
      </c>
      <c r="M4115" s="5" t="str">
        <f aca="false">IF(ISBLANK(A4115),"",K4115/($M$1+SUM(K$3:K4114)))</f>
        <v/>
      </c>
      <c r="N4115" s="0" t="str">
        <f aca="false">IF(ISBLANK(A4115),"",IF(H4116=0,NETWORKDAYS($H$3,H4115,holiday!$B$2:$B$10),IF(DAY(H4115)&lt;DAY(H4116),NETWORKDAYS($H$3,H4115,holiday!$B$2:$B$10),0)))</f>
        <v/>
      </c>
      <c r="O4115" s="0" t="str">
        <f aca="false">IF(ISBLANK(A4115),"",SUMIF($A$3:$A4115,O$2,$B$3:$B4115))</f>
        <v/>
      </c>
      <c r="P4115" s="0" t="str">
        <f aca="false">IF(ISBLANK(A4115),"",SUMIF($A$3:$A4115,P$2,$B$3:$B4115))</f>
        <v/>
      </c>
      <c r="Q4115" s="0" t="str">
        <f aca="false">IF(ISBLANK(A4115),"",SUMIF($A$3:$A4115,Q$2,$B$3:$B4115))</f>
        <v/>
      </c>
      <c r="R4115" s="0" t="str">
        <f aca="false">IF(ISBLANK(A4115),"",SUMIF($A$3:$A4115,R$2,$B$3:$B4115))</f>
        <v/>
      </c>
      <c r="T4115" s="9" t="str">
        <f aca="false">IF(ISBLANK(A4115),"",IF($A4115=T$2,$C4115,T4114))</f>
        <v/>
      </c>
      <c r="U4115" s="9" t="str">
        <f aca="false">IF(ISBLANK(A4115),"",IF($A4115=U$2,$C4115,U4114))</f>
        <v/>
      </c>
      <c r="V4115" s="9" t="str">
        <f aca="false">IF(ISBLANK(A4115),"",IF($A4115=V$2,$C4115,V4114))</f>
        <v/>
      </c>
      <c r="W4115" s="9" t="str">
        <f aca="false">IF(ISBLANK(A4115),"",IF($A4115=W$2,$C4115,W4114))</f>
        <v/>
      </c>
    </row>
    <row r="4116" customFormat="false" ht="14.1" hidden="false" customHeight="false" outlineLevel="0" collapsed="false">
      <c r="H4116" s="8" t="n">
        <f aca="false">IF(ISBLANK(D4116),,LEFT(D4116,LEN(D4116)-6)*1)</f>
        <v>0</v>
      </c>
      <c r="I4116" s="9" t="str">
        <f aca="false">IF(ISBLANK(A4116),"",-B4116*C4116)</f>
        <v/>
      </c>
      <c r="J4116" s="9" t="str">
        <f aca="false">IF(ISBLANK(A4116),"",-SUM(I$3:I4116))</f>
        <v/>
      </c>
      <c r="K4116" s="9" t="str">
        <f aca="false">IF(ISBLANK(A4116),"",SUMPRODUCT(O4116:R4116,T4116:W4116)-J4116)</f>
        <v/>
      </c>
      <c r="L4116" s="5" t="str">
        <f aca="false">IF(ISBLANK(A4116),"",K4116/$M$1)</f>
        <v/>
      </c>
      <c r="M4116" s="5" t="str">
        <f aca="false">IF(ISBLANK(A4116),"",K4116/($M$1+SUM(K$3:K4115)))</f>
        <v/>
      </c>
      <c r="N4116" s="0" t="str">
        <f aca="false">IF(ISBLANK(A4116),"",IF(H4117=0,NETWORKDAYS($H$3,H4116,holiday!$B$2:$B$10),IF(DAY(H4116)&lt;DAY(H4117),NETWORKDAYS($H$3,H4116,holiday!$B$2:$B$10),0)))</f>
        <v/>
      </c>
      <c r="O4116" s="0" t="str">
        <f aca="false">IF(ISBLANK(A4116),"",SUMIF($A$3:$A4116,O$2,$B$3:$B4116))</f>
        <v/>
      </c>
      <c r="P4116" s="0" t="str">
        <f aca="false">IF(ISBLANK(A4116),"",SUMIF($A$3:$A4116,P$2,$B$3:$B4116))</f>
        <v/>
      </c>
      <c r="Q4116" s="0" t="str">
        <f aca="false">IF(ISBLANK(A4116),"",SUMIF($A$3:$A4116,Q$2,$B$3:$B4116))</f>
        <v/>
      </c>
      <c r="R4116" s="0" t="str">
        <f aca="false">IF(ISBLANK(A4116),"",SUMIF($A$3:$A4116,R$2,$B$3:$B4116))</f>
        <v/>
      </c>
      <c r="T4116" s="9" t="str">
        <f aca="false">IF(ISBLANK(A4116),"",IF($A4116=T$2,$C4116,T4115))</f>
        <v/>
      </c>
      <c r="U4116" s="9" t="str">
        <f aca="false">IF(ISBLANK(A4116),"",IF($A4116=U$2,$C4116,U4115))</f>
        <v/>
      </c>
      <c r="V4116" s="9" t="str">
        <f aca="false">IF(ISBLANK(A4116),"",IF($A4116=V$2,$C4116,V4115))</f>
        <v/>
      </c>
      <c r="W4116" s="9" t="str">
        <f aca="false">IF(ISBLANK(A4116),"",IF($A4116=W$2,$C4116,W4115))</f>
        <v/>
      </c>
    </row>
    <row r="4117" customFormat="false" ht="14.1" hidden="false" customHeight="false" outlineLevel="0" collapsed="false">
      <c r="H4117" s="8" t="n">
        <f aca="false">IF(ISBLANK(D4117),,LEFT(D4117,LEN(D4117)-6)*1)</f>
        <v>0</v>
      </c>
      <c r="I4117" s="9" t="str">
        <f aca="false">IF(ISBLANK(A4117),"",-B4117*C4117)</f>
        <v/>
      </c>
      <c r="J4117" s="9" t="str">
        <f aca="false">IF(ISBLANK(A4117),"",-SUM(I$3:I4117))</f>
        <v/>
      </c>
      <c r="K4117" s="9" t="str">
        <f aca="false">IF(ISBLANK(A4117),"",SUMPRODUCT(O4117:R4117,T4117:W4117)-J4117)</f>
        <v/>
      </c>
      <c r="L4117" s="5" t="str">
        <f aca="false">IF(ISBLANK(A4117),"",K4117/$M$1)</f>
        <v/>
      </c>
      <c r="M4117" s="5" t="str">
        <f aca="false">IF(ISBLANK(A4117),"",K4117/($M$1+SUM(K$3:K4116)))</f>
        <v/>
      </c>
      <c r="N4117" s="0" t="str">
        <f aca="false">IF(ISBLANK(A4117),"",IF(H4118=0,NETWORKDAYS($H$3,H4117,holiday!$B$2:$B$10),IF(DAY(H4117)&lt;DAY(H4118),NETWORKDAYS($H$3,H4117,holiday!$B$2:$B$10),0)))</f>
        <v/>
      </c>
      <c r="O4117" s="0" t="str">
        <f aca="false">IF(ISBLANK(A4117),"",SUMIF($A$3:$A4117,O$2,$B$3:$B4117))</f>
        <v/>
      </c>
      <c r="P4117" s="0" t="str">
        <f aca="false">IF(ISBLANK(A4117),"",SUMIF($A$3:$A4117,P$2,$B$3:$B4117))</f>
        <v/>
      </c>
      <c r="Q4117" s="0" t="str">
        <f aca="false">IF(ISBLANK(A4117),"",SUMIF($A$3:$A4117,Q$2,$B$3:$B4117))</f>
        <v/>
      </c>
      <c r="R4117" s="0" t="str">
        <f aca="false">IF(ISBLANK(A4117),"",SUMIF($A$3:$A4117,R$2,$B$3:$B4117))</f>
        <v/>
      </c>
      <c r="T4117" s="9" t="str">
        <f aca="false">IF(ISBLANK(A4117),"",IF($A4117=T$2,$C4117,T4116))</f>
        <v/>
      </c>
      <c r="U4117" s="9" t="str">
        <f aca="false">IF(ISBLANK(A4117),"",IF($A4117=U$2,$C4117,U4116))</f>
        <v/>
      </c>
      <c r="V4117" s="9" t="str">
        <f aca="false">IF(ISBLANK(A4117),"",IF($A4117=V$2,$C4117,V4116))</f>
        <v/>
      </c>
      <c r="W4117" s="9" t="str">
        <f aca="false">IF(ISBLANK(A4117),"",IF($A4117=W$2,$C4117,W4116))</f>
        <v/>
      </c>
    </row>
    <row r="4118" customFormat="false" ht="14.1" hidden="false" customHeight="false" outlineLevel="0" collapsed="false">
      <c r="H4118" s="8" t="n">
        <f aca="false">IF(ISBLANK(D4118),,LEFT(D4118,LEN(D4118)-6)*1)</f>
        <v>0</v>
      </c>
      <c r="I4118" s="9" t="str">
        <f aca="false">IF(ISBLANK(A4118),"",-B4118*C4118)</f>
        <v/>
      </c>
      <c r="J4118" s="9" t="str">
        <f aca="false">IF(ISBLANK(A4118),"",-SUM(I$3:I4118))</f>
        <v/>
      </c>
      <c r="K4118" s="9" t="str">
        <f aca="false">IF(ISBLANK(A4118),"",SUMPRODUCT(O4118:R4118,T4118:W4118)-J4118)</f>
        <v/>
      </c>
      <c r="L4118" s="5" t="str">
        <f aca="false">IF(ISBLANK(A4118),"",K4118/$M$1)</f>
        <v/>
      </c>
      <c r="M4118" s="5" t="str">
        <f aca="false">IF(ISBLANK(A4118),"",K4118/($M$1+SUM(K$3:K4117)))</f>
        <v/>
      </c>
      <c r="N4118" s="0" t="str">
        <f aca="false">IF(ISBLANK(A4118),"",IF(H4119=0,NETWORKDAYS($H$3,H4118,holiday!$B$2:$B$10),IF(DAY(H4118)&lt;DAY(H4119),NETWORKDAYS($H$3,H4118,holiday!$B$2:$B$10),0)))</f>
        <v/>
      </c>
      <c r="O4118" s="0" t="str">
        <f aca="false">IF(ISBLANK(A4118),"",SUMIF($A$3:$A4118,O$2,$B$3:$B4118))</f>
        <v/>
      </c>
      <c r="P4118" s="0" t="str">
        <f aca="false">IF(ISBLANK(A4118),"",SUMIF($A$3:$A4118,P$2,$B$3:$B4118))</f>
        <v/>
      </c>
      <c r="Q4118" s="0" t="str">
        <f aca="false">IF(ISBLANK(A4118),"",SUMIF($A$3:$A4118,Q$2,$B$3:$B4118))</f>
        <v/>
      </c>
      <c r="R4118" s="0" t="str">
        <f aca="false">IF(ISBLANK(A4118),"",SUMIF($A$3:$A4118,R$2,$B$3:$B4118))</f>
        <v/>
      </c>
      <c r="T4118" s="9" t="str">
        <f aca="false">IF(ISBLANK(A4118),"",IF($A4118=T$2,$C4118,T4117))</f>
        <v/>
      </c>
      <c r="U4118" s="9" t="str">
        <f aca="false">IF(ISBLANK(A4118),"",IF($A4118=U$2,$C4118,U4117))</f>
        <v/>
      </c>
      <c r="V4118" s="9" t="str">
        <f aca="false">IF(ISBLANK(A4118),"",IF($A4118=V$2,$C4118,V4117))</f>
        <v/>
      </c>
      <c r="W4118" s="9" t="str">
        <f aca="false">IF(ISBLANK(A4118),"",IF($A4118=W$2,$C4118,W4117))</f>
        <v/>
      </c>
    </row>
    <row r="4119" customFormat="false" ht="14.1" hidden="false" customHeight="false" outlineLevel="0" collapsed="false">
      <c r="H4119" s="8" t="n">
        <f aca="false">IF(ISBLANK(D4119),,LEFT(D4119,LEN(D4119)-6)*1)</f>
        <v>0</v>
      </c>
      <c r="I4119" s="9" t="str">
        <f aca="false">IF(ISBLANK(A4119),"",-B4119*C4119)</f>
        <v/>
      </c>
      <c r="J4119" s="9" t="str">
        <f aca="false">IF(ISBLANK(A4119),"",-SUM(I$3:I4119))</f>
        <v/>
      </c>
      <c r="K4119" s="9" t="str">
        <f aca="false">IF(ISBLANK(A4119),"",SUMPRODUCT(O4119:R4119,T4119:W4119)-J4119)</f>
        <v/>
      </c>
      <c r="L4119" s="5" t="str">
        <f aca="false">IF(ISBLANK(A4119),"",K4119/$M$1)</f>
        <v/>
      </c>
      <c r="M4119" s="5" t="str">
        <f aca="false">IF(ISBLANK(A4119),"",K4119/($M$1+SUM(K$3:K4118)))</f>
        <v/>
      </c>
      <c r="N4119" s="0" t="str">
        <f aca="false">IF(ISBLANK(A4119),"",IF(H4120=0,NETWORKDAYS($H$3,H4119,holiday!$B$2:$B$10),IF(DAY(H4119)&lt;DAY(H4120),NETWORKDAYS($H$3,H4119,holiday!$B$2:$B$10),0)))</f>
        <v/>
      </c>
      <c r="O4119" s="0" t="str">
        <f aca="false">IF(ISBLANK(A4119),"",SUMIF($A$3:$A4119,O$2,$B$3:$B4119))</f>
        <v/>
      </c>
      <c r="P4119" s="0" t="str">
        <f aca="false">IF(ISBLANK(A4119),"",SUMIF($A$3:$A4119,P$2,$B$3:$B4119))</f>
        <v/>
      </c>
      <c r="Q4119" s="0" t="str">
        <f aca="false">IF(ISBLANK(A4119),"",SUMIF($A$3:$A4119,Q$2,$B$3:$B4119))</f>
        <v/>
      </c>
      <c r="R4119" s="0" t="str">
        <f aca="false">IF(ISBLANK(A4119),"",SUMIF($A$3:$A4119,R$2,$B$3:$B4119))</f>
        <v/>
      </c>
      <c r="T4119" s="9" t="str">
        <f aca="false">IF(ISBLANK(A4119),"",IF($A4119=T$2,$C4119,T4118))</f>
        <v/>
      </c>
      <c r="U4119" s="9" t="str">
        <f aca="false">IF(ISBLANK(A4119),"",IF($A4119=U$2,$C4119,U4118))</f>
        <v/>
      </c>
      <c r="V4119" s="9" t="str">
        <f aca="false">IF(ISBLANK(A4119),"",IF($A4119=V$2,$C4119,V4118))</f>
        <v/>
      </c>
      <c r="W4119" s="9" t="str">
        <f aca="false">IF(ISBLANK(A4119),"",IF($A4119=W$2,$C4119,W4118))</f>
        <v/>
      </c>
    </row>
    <row r="4120" customFormat="false" ht="14.1" hidden="false" customHeight="false" outlineLevel="0" collapsed="false">
      <c r="H4120" s="8" t="n">
        <f aca="false">IF(ISBLANK(D4120),,LEFT(D4120,LEN(D4120)-6)*1)</f>
        <v>0</v>
      </c>
      <c r="I4120" s="9" t="str">
        <f aca="false">IF(ISBLANK(A4120),"",-B4120*C4120)</f>
        <v/>
      </c>
      <c r="J4120" s="9" t="str">
        <f aca="false">IF(ISBLANK(A4120),"",-SUM(I$3:I4120))</f>
        <v/>
      </c>
      <c r="K4120" s="9" t="str">
        <f aca="false">IF(ISBLANK(A4120),"",SUMPRODUCT(O4120:R4120,T4120:W4120)-J4120)</f>
        <v/>
      </c>
      <c r="L4120" s="5" t="str">
        <f aca="false">IF(ISBLANK(A4120),"",K4120/$M$1)</f>
        <v/>
      </c>
      <c r="M4120" s="5" t="str">
        <f aca="false">IF(ISBLANK(A4120),"",K4120/($M$1+SUM(K$3:K4119)))</f>
        <v/>
      </c>
      <c r="N4120" s="0" t="str">
        <f aca="false">IF(ISBLANK(A4120),"",IF(H4121=0,NETWORKDAYS($H$3,H4120,holiday!$B$2:$B$10),IF(DAY(H4120)&lt;DAY(H4121),NETWORKDAYS($H$3,H4120,holiday!$B$2:$B$10),0)))</f>
        <v/>
      </c>
      <c r="O4120" s="0" t="str">
        <f aca="false">IF(ISBLANK(A4120),"",SUMIF($A$3:$A4120,O$2,$B$3:$B4120))</f>
        <v/>
      </c>
      <c r="P4120" s="0" t="str">
        <f aca="false">IF(ISBLANK(A4120),"",SUMIF($A$3:$A4120,P$2,$B$3:$B4120))</f>
        <v/>
      </c>
      <c r="Q4120" s="0" t="str">
        <f aca="false">IF(ISBLANK(A4120),"",SUMIF($A$3:$A4120,Q$2,$B$3:$B4120))</f>
        <v/>
      </c>
      <c r="R4120" s="0" t="str">
        <f aca="false">IF(ISBLANK(A4120),"",SUMIF($A$3:$A4120,R$2,$B$3:$B4120))</f>
        <v/>
      </c>
      <c r="T4120" s="9" t="str">
        <f aca="false">IF(ISBLANK(A4120),"",IF($A4120=T$2,$C4120,T4119))</f>
        <v/>
      </c>
      <c r="U4120" s="9" t="str">
        <f aca="false">IF(ISBLANK(A4120),"",IF($A4120=U$2,$C4120,U4119))</f>
        <v/>
      </c>
      <c r="V4120" s="9" t="str">
        <f aca="false">IF(ISBLANK(A4120),"",IF($A4120=V$2,$C4120,V4119))</f>
        <v/>
      </c>
      <c r="W4120" s="9" t="str">
        <f aca="false">IF(ISBLANK(A4120),"",IF($A4120=W$2,$C4120,W4119))</f>
        <v/>
      </c>
    </row>
    <row r="4121" customFormat="false" ht="14.1" hidden="false" customHeight="false" outlineLevel="0" collapsed="false">
      <c r="H4121" s="8" t="n">
        <f aca="false">IF(ISBLANK(D4121),,LEFT(D4121,LEN(D4121)-6)*1)</f>
        <v>0</v>
      </c>
      <c r="I4121" s="9" t="str">
        <f aca="false">IF(ISBLANK(A4121),"",-B4121*C4121)</f>
        <v/>
      </c>
      <c r="J4121" s="9" t="str">
        <f aca="false">IF(ISBLANK(A4121),"",-SUM(I$3:I4121))</f>
        <v/>
      </c>
      <c r="K4121" s="9" t="str">
        <f aca="false">IF(ISBLANK(A4121),"",SUMPRODUCT(O4121:R4121,T4121:W4121)-J4121)</f>
        <v/>
      </c>
      <c r="L4121" s="5" t="str">
        <f aca="false">IF(ISBLANK(A4121),"",K4121/$M$1)</f>
        <v/>
      </c>
      <c r="M4121" s="5" t="str">
        <f aca="false">IF(ISBLANK(A4121),"",K4121/($M$1+SUM(K$3:K4120)))</f>
        <v/>
      </c>
      <c r="N4121" s="0" t="str">
        <f aca="false">IF(ISBLANK(A4121),"",IF(H4122=0,NETWORKDAYS($H$3,H4121,holiday!$B$2:$B$10),IF(DAY(H4121)&lt;DAY(H4122),NETWORKDAYS($H$3,H4121,holiday!$B$2:$B$10),0)))</f>
        <v/>
      </c>
      <c r="O4121" s="0" t="str">
        <f aca="false">IF(ISBLANK(A4121),"",SUMIF($A$3:$A4121,O$2,$B$3:$B4121))</f>
        <v/>
      </c>
      <c r="P4121" s="0" t="str">
        <f aca="false">IF(ISBLANK(A4121),"",SUMIF($A$3:$A4121,P$2,$B$3:$B4121))</f>
        <v/>
      </c>
      <c r="Q4121" s="0" t="str">
        <f aca="false">IF(ISBLANK(A4121),"",SUMIF($A$3:$A4121,Q$2,$B$3:$B4121))</f>
        <v/>
      </c>
      <c r="R4121" s="0" t="str">
        <f aca="false">IF(ISBLANK(A4121),"",SUMIF($A$3:$A4121,R$2,$B$3:$B4121))</f>
        <v/>
      </c>
      <c r="T4121" s="9" t="str">
        <f aca="false">IF(ISBLANK(A4121),"",IF($A4121=T$2,$C4121,T4120))</f>
        <v/>
      </c>
      <c r="U4121" s="9" t="str">
        <f aca="false">IF(ISBLANK(A4121),"",IF($A4121=U$2,$C4121,U4120))</f>
        <v/>
      </c>
      <c r="V4121" s="9" t="str">
        <f aca="false">IF(ISBLANK(A4121),"",IF($A4121=V$2,$C4121,V4120))</f>
        <v/>
      </c>
      <c r="W4121" s="9" t="str">
        <f aca="false">IF(ISBLANK(A4121),"",IF($A4121=W$2,$C4121,W4120))</f>
        <v/>
      </c>
    </row>
    <row r="4122" customFormat="false" ht="14.1" hidden="false" customHeight="false" outlineLevel="0" collapsed="false">
      <c r="H4122" s="8" t="n">
        <f aca="false">IF(ISBLANK(D4122),,LEFT(D4122,LEN(D4122)-6)*1)</f>
        <v>0</v>
      </c>
      <c r="I4122" s="9" t="str">
        <f aca="false">IF(ISBLANK(A4122),"",-B4122*C4122)</f>
        <v/>
      </c>
      <c r="J4122" s="9" t="str">
        <f aca="false">IF(ISBLANK(A4122),"",-SUM(I$3:I4122))</f>
        <v/>
      </c>
      <c r="K4122" s="9" t="str">
        <f aca="false">IF(ISBLANK(A4122),"",SUMPRODUCT(O4122:R4122,T4122:W4122)-J4122)</f>
        <v/>
      </c>
      <c r="L4122" s="5" t="str">
        <f aca="false">IF(ISBLANK(A4122),"",K4122/$M$1)</f>
        <v/>
      </c>
      <c r="M4122" s="5" t="str">
        <f aca="false">IF(ISBLANK(A4122),"",K4122/($M$1+SUM(K$3:K4121)))</f>
        <v/>
      </c>
      <c r="N4122" s="0" t="str">
        <f aca="false">IF(ISBLANK(A4122),"",IF(H4123=0,NETWORKDAYS($H$3,H4122,holiday!$B$2:$B$10),IF(DAY(H4122)&lt;DAY(H4123),NETWORKDAYS($H$3,H4122,holiday!$B$2:$B$10),0)))</f>
        <v/>
      </c>
      <c r="O4122" s="0" t="str">
        <f aca="false">IF(ISBLANK(A4122),"",SUMIF($A$3:$A4122,O$2,$B$3:$B4122))</f>
        <v/>
      </c>
      <c r="P4122" s="0" t="str">
        <f aca="false">IF(ISBLANK(A4122),"",SUMIF($A$3:$A4122,P$2,$B$3:$B4122))</f>
        <v/>
      </c>
      <c r="Q4122" s="0" t="str">
        <f aca="false">IF(ISBLANK(A4122),"",SUMIF($A$3:$A4122,Q$2,$B$3:$B4122))</f>
        <v/>
      </c>
      <c r="R4122" s="0" t="str">
        <f aca="false">IF(ISBLANK(A4122),"",SUMIF($A$3:$A4122,R$2,$B$3:$B4122))</f>
        <v/>
      </c>
      <c r="T4122" s="9" t="str">
        <f aca="false">IF(ISBLANK(A4122),"",IF($A4122=T$2,$C4122,T4121))</f>
        <v/>
      </c>
      <c r="U4122" s="9" t="str">
        <f aca="false">IF(ISBLANK(A4122),"",IF($A4122=U$2,$C4122,U4121))</f>
        <v/>
      </c>
      <c r="V4122" s="9" t="str">
        <f aca="false">IF(ISBLANK(A4122),"",IF($A4122=V$2,$C4122,V4121))</f>
        <v/>
      </c>
      <c r="W4122" s="9" t="str">
        <f aca="false">IF(ISBLANK(A4122),"",IF($A4122=W$2,$C4122,W4121))</f>
        <v/>
      </c>
    </row>
    <row r="4123" customFormat="false" ht="14.1" hidden="false" customHeight="false" outlineLevel="0" collapsed="false">
      <c r="H4123" s="8" t="n">
        <f aca="false">IF(ISBLANK(D4123),,LEFT(D4123,LEN(D4123)-6)*1)</f>
        <v>0</v>
      </c>
      <c r="I4123" s="9" t="str">
        <f aca="false">IF(ISBLANK(A4123),"",-B4123*C4123)</f>
        <v/>
      </c>
      <c r="J4123" s="9" t="str">
        <f aca="false">IF(ISBLANK(A4123),"",-SUM(I$3:I4123))</f>
        <v/>
      </c>
      <c r="K4123" s="9" t="str">
        <f aca="false">IF(ISBLANK(A4123),"",SUMPRODUCT(O4123:R4123,T4123:W4123)-J4123)</f>
        <v/>
      </c>
      <c r="L4123" s="5" t="str">
        <f aca="false">IF(ISBLANK(A4123),"",K4123/$M$1)</f>
        <v/>
      </c>
      <c r="M4123" s="5" t="str">
        <f aca="false">IF(ISBLANK(A4123),"",K4123/($M$1+SUM(K$3:K4122)))</f>
        <v/>
      </c>
      <c r="N4123" s="0" t="str">
        <f aca="false">IF(ISBLANK(A4123),"",IF(H4124=0,NETWORKDAYS($H$3,H4123,holiday!$B$2:$B$10),IF(DAY(H4123)&lt;DAY(H4124),NETWORKDAYS($H$3,H4123,holiday!$B$2:$B$10),0)))</f>
        <v/>
      </c>
      <c r="O4123" s="0" t="str">
        <f aca="false">IF(ISBLANK(A4123),"",SUMIF($A$3:$A4123,O$2,$B$3:$B4123))</f>
        <v/>
      </c>
      <c r="P4123" s="0" t="str">
        <f aca="false">IF(ISBLANK(A4123),"",SUMIF($A$3:$A4123,P$2,$B$3:$B4123))</f>
        <v/>
      </c>
      <c r="Q4123" s="0" t="str">
        <f aca="false">IF(ISBLANK(A4123),"",SUMIF($A$3:$A4123,Q$2,$B$3:$B4123))</f>
        <v/>
      </c>
      <c r="R4123" s="0" t="str">
        <f aca="false">IF(ISBLANK(A4123),"",SUMIF($A$3:$A4123,R$2,$B$3:$B4123))</f>
        <v/>
      </c>
      <c r="T4123" s="9" t="str">
        <f aca="false">IF(ISBLANK(A4123),"",IF($A4123=T$2,$C4123,T4122))</f>
        <v/>
      </c>
      <c r="U4123" s="9" t="str">
        <f aca="false">IF(ISBLANK(A4123),"",IF($A4123=U$2,$C4123,U4122))</f>
        <v/>
      </c>
      <c r="V4123" s="9" t="str">
        <f aca="false">IF(ISBLANK(A4123),"",IF($A4123=V$2,$C4123,V4122))</f>
        <v/>
      </c>
      <c r="W4123" s="9" t="str">
        <f aca="false">IF(ISBLANK(A4123),"",IF($A4123=W$2,$C4123,W4122))</f>
        <v/>
      </c>
    </row>
    <row r="4124" customFormat="false" ht="14.1" hidden="false" customHeight="false" outlineLevel="0" collapsed="false">
      <c r="H4124" s="8" t="n">
        <f aca="false">IF(ISBLANK(D4124),,LEFT(D4124,LEN(D4124)-6)*1)</f>
        <v>0</v>
      </c>
      <c r="I4124" s="9" t="str">
        <f aca="false">IF(ISBLANK(A4124),"",-B4124*C4124)</f>
        <v/>
      </c>
      <c r="J4124" s="9" t="str">
        <f aca="false">IF(ISBLANK(A4124),"",-SUM(I$3:I4124))</f>
        <v/>
      </c>
      <c r="K4124" s="9" t="str">
        <f aca="false">IF(ISBLANK(A4124),"",SUMPRODUCT(O4124:R4124,T4124:W4124)-J4124)</f>
        <v/>
      </c>
      <c r="L4124" s="5" t="str">
        <f aca="false">IF(ISBLANK(A4124),"",K4124/$M$1)</f>
        <v/>
      </c>
      <c r="M4124" s="5" t="str">
        <f aca="false">IF(ISBLANK(A4124),"",K4124/($M$1+SUM(K$3:K4123)))</f>
        <v/>
      </c>
      <c r="N4124" s="0" t="str">
        <f aca="false">IF(ISBLANK(A4124),"",IF(H4125=0,NETWORKDAYS($H$3,H4124,holiday!$B$2:$B$10),IF(DAY(H4124)&lt;DAY(H4125),NETWORKDAYS($H$3,H4124,holiday!$B$2:$B$10),0)))</f>
        <v/>
      </c>
      <c r="O4124" s="0" t="str">
        <f aca="false">IF(ISBLANK(A4124),"",SUMIF($A$3:$A4124,O$2,$B$3:$B4124))</f>
        <v/>
      </c>
      <c r="P4124" s="0" t="str">
        <f aca="false">IF(ISBLANK(A4124),"",SUMIF($A$3:$A4124,P$2,$B$3:$B4124))</f>
        <v/>
      </c>
      <c r="Q4124" s="0" t="str">
        <f aca="false">IF(ISBLANK(A4124),"",SUMIF($A$3:$A4124,Q$2,$B$3:$B4124))</f>
        <v/>
      </c>
      <c r="R4124" s="0" t="str">
        <f aca="false">IF(ISBLANK(A4124),"",SUMIF($A$3:$A4124,R$2,$B$3:$B4124))</f>
        <v/>
      </c>
      <c r="T4124" s="9" t="str">
        <f aca="false">IF(ISBLANK(A4124),"",IF($A4124=T$2,$C4124,T4123))</f>
        <v/>
      </c>
      <c r="U4124" s="9" t="str">
        <f aca="false">IF(ISBLANK(A4124),"",IF($A4124=U$2,$C4124,U4123))</f>
        <v/>
      </c>
      <c r="V4124" s="9" t="str">
        <f aca="false">IF(ISBLANK(A4124),"",IF($A4124=V$2,$C4124,V4123))</f>
        <v/>
      </c>
      <c r="W4124" s="9" t="str">
        <f aca="false">IF(ISBLANK(A4124),"",IF($A4124=W$2,$C4124,W4123))</f>
        <v/>
      </c>
    </row>
    <row r="4125" customFormat="false" ht="14.1" hidden="false" customHeight="false" outlineLevel="0" collapsed="false">
      <c r="H4125" s="8" t="n">
        <f aca="false">IF(ISBLANK(D4125),,LEFT(D4125,LEN(D4125)-6)*1)</f>
        <v>0</v>
      </c>
      <c r="I4125" s="9" t="str">
        <f aca="false">IF(ISBLANK(A4125),"",-B4125*C4125)</f>
        <v/>
      </c>
      <c r="J4125" s="9" t="str">
        <f aca="false">IF(ISBLANK(A4125),"",-SUM(I$3:I4125))</f>
        <v/>
      </c>
      <c r="K4125" s="9" t="str">
        <f aca="false">IF(ISBLANK(A4125),"",SUMPRODUCT(O4125:R4125,T4125:W4125)-J4125)</f>
        <v/>
      </c>
      <c r="L4125" s="5" t="str">
        <f aca="false">IF(ISBLANK(A4125),"",K4125/$M$1)</f>
        <v/>
      </c>
      <c r="M4125" s="5" t="str">
        <f aca="false">IF(ISBLANK(A4125),"",K4125/($M$1+SUM(K$3:K4124)))</f>
        <v/>
      </c>
      <c r="N4125" s="0" t="str">
        <f aca="false">IF(ISBLANK(A4125),"",IF(H4126=0,NETWORKDAYS($H$3,H4125,holiday!$B$2:$B$10),IF(DAY(H4125)&lt;DAY(H4126),NETWORKDAYS($H$3,H4125,holiday!$B$2:$B$10),0)))</f>
        <v/>
      </c>
      <c r="O4125" s="0" t="str">
        <f aca="false">IF(ISBLANK(A4125),"",SUMIF($A$3:$A4125,O$2,$B$3:$B4125))</f>
        <v/>
      </c>
      <c r="P4125" s="0" t="str">
        <f aca="false">IF(ISBLANK(A4125),"",SUMIF($A$3:$A4125,P$2,$B$3:$B4125))</f>
        <v/>
      </c>
      <c r="Q4125" s="0" t="str">
        <f aca="false">IF(ISBLANK(A4125),"",SUMIF($A$3:$A4125,Q$2,$B$3:$B4125))</f>
        <v/>
      </c>
      <c r="R4125" s="0" t="str">
        <f aca="false">IF(ISBLANK(A4125),"",SUMIF($A$3:$A4125,R$2,$B$3:$B4125))</f>
        <v/>
      </c>
      <c r="T4125" s="9" t="str">
        <f aca="false">IF(ISBLANK(A4125),"",IF($A4125=T$2,$C4125,T4124))</f>
        <v/>
      </c>
      <c r="U4125" s="9" t="str">
        <f aca="false">IF(ISBLANK(A4125),"",IF($A4125=U$2,$C4125,U4124))</f>
        <v/>
      </c>
      <c r="V4125" s="9" t="str">
        <f aca="false">IF(ISBLANK(A4125),"",IF($A4125=V$2,$C4125,V4124))</f>
        <v/>
      </c>
      <c r="W4125" s="9" t="str">
        <f aca="false">IF(ISBLANK(A4125),"",IF($A4125=W$2,$C4125,W4124))</f>
        <v/>
      </c>
    </row>
    <row r="4126" customFormat="false" ht="14.1" hidden="false" customHeight="false" outlineLevel="0" collapsed="false">
      <c r="H4126" s="8" t="n">
        <f aca="false">IF(ISBLANK(D4126),,LEFT(D4126,LEN(D4126)-6)*1)</f>
        <v>0</v>
      </c>
      <c r="I4126" s="9" t="str">
        <f aca="false">IF(ISBLANK(A4126),"",-B4126*C4126)</f>
        <v/>
      </c>
      <c r="J4126" s="9" t="str">
        <f aca="false">IF(ISBLANK(A4126),"",-SUM(I$3:I4126))</f>
        <v/>
      </c>
      <c r="K4126" s="9" t="str">
        <f aca="false">IF(ISBLANK(A4126),"",SUMPRODUCT(O4126:R4126,T4126:W4126)-J4126)</f>
        <v/>
      </c>
      <c r="L4126" s="5" t="str">
        <f aca="false">IF(ISBLANK(A4126),"",K4126/$M$1)</f>
        <v/>
      </c>
      <c r="M4126" s="5" t="str">
        <f aca="false">IF(ISBLANK(A4126),"",K4126/($M$1+SUM(K$3:K4125)))</f>
        <v/>
      </c>
      <c r="N4126" s="0" t="str">
        <f aca="false">IF(ISBLANK(A4126),"",IF(H4127=0,NETWORKDAYS($H$3,H4126,holiday!$B$2:$B$10),IF(DAY(H4126)&lt;DAY(H4127),NETWORKDAYS($H$3,H4126,holiday!$B$2:$B$10),0)))</f>
        <v/>
      </c>
      <c r="O4126" s="0" t="str">
        <f aca="false">IF(ISBLANK(A4126),"",SUMIF($A$3:$A4126,O$2,$B$3:$B4126))</f>
        <v/>
      </c>
      <c r="P4126" s="0" t="str">
        <f aca="false">IF(ISBLANK(A4126),"",SUMIF($A$3:$A4126,P$2,$B$3:$B4126))</f>
        <v/>
      </c>
      <c r="Q4126" s="0" t="str">
        <f aca="false">IF(ISBLANK(A4126),"",SUMIF($A$3:$A4126,Q$2,$B$3:$B4126))</f>
        <v/>
      </c>
      <c r="R4126" s="0" t="str">
        <f aca="false">IF(ISBLANK(A4126),"",SUMIF($A$3:$A4126,R$2,$B$3:$B4126))</f>
        <v/>
      </c>
      <c r="T4126" s="9" t="str">
        <f aca="false">IF(ISBLANK(A4126),"",IF($A4126=T$2,$C4126,T4125))</f>
        <v/>
      </c>
      <c r="U4126" s="9" t="str">
        <f aca="false">IF(ISBLANK(A4126),"",IF($A4126=U$2,$C4126,U4125))</f>
        <v/>
      </c>
      <c r="V4126" s="9" t="str">
        <f aca="false">IF(ISBLANK(A4126),"",IF($A4126=V$2,$C4126,V4125))</f>
        <v/>
      </c>
      <c r="W4126" s="9" t="str">
        <f aca="false">IF(ISBLANK(A4126),"",IF($A4126=W$2,$C4126,W4125))</f>
        <v/>
      </c>
    </row>
    <row r="4127" customFormat="false" ht="14.1" hidden="false" customHeight="false" outlineLevel="0" collapsed="false">
      <c r="H4127" s="8" t="n">
        <f aca="false">IF(ISBLANK(D4127),,LEFT(D4127,LEN(D4127)-6)*1)</f>
        <v>0</v>
      </c>
      <c r="I4127" s="9" t="str">
        <f aca="false">IF(ISBLANK(A4127),"",-B4127*C4127)</f>
        <v/>
      </c>
      <c r="J4127" s="9" t="str">
        <f aca="false">IF(ISBLANK(A4127),"",-SUM(I$3:I4127))</f>
        <v/>
      </c>
      <c r="K4127" s="9" t="str">
        <f aca="false">IF(ISBLANK(A4127),"",SUMPRODUCT(O4127:R4127,T4127:W4127)-J4127)</f>
        <v/>
      </c>
      <c r="L4127" s="5" t="str">
        <f aca="false">IF(ISBLANK(A4127),"",K4127/$M$1)</f>
        <v/>
      </c>
      <c r="M4127" s="5" t="str">
        <f aca="false">IF(ISBLANK(A4127),"",K4127/($M$1+SUM(K$3:K4126)))</f>
        <v/>
      </c>
      <c r="N4127" s="0" t="str">
        <f aca="false">IF(ISBLANK(A4127),"",IF(H4128=0,NETWORKDAYS($H$3,H4127,holiday!$B$2:$B$10),IF(DAY(H4127)&lt;DAY(H4128),NETWORKDAYS($H$3,H4127,holiday!$B$2:$B$10),0)))</f>
        <v/>
      </c>
      <c r="O4127" s="0" t="str">
        <f aca="false">IF(ISBLANK(A4127),"",SUMIF($A$3:$A4127,O$2,$B$3:$B4127))</f>
        <v/>
      </c>
      <c r="P4127" s="0" t="str">
        <f aca="false">IF(ISBLANK(A4127),"",SUMIF($A$3:$A4127,P$2,$B$3:$B4127))</f>
        <v/>
      </c>
      <c r="Q4127" s="0" t="str">
        <f aca="false">IF(ISBLANK(A4127),"",SUMIF($A$3:$A4127,Q$2,$B$3:$B4127))</f>
        <v/>
      </c>
      <c r="R4127" s="0" t="str">
        <f aca="false">IF(ISBLANK(A4127),"",SUMIF($A$3:$A4127,R$2,$B$3:$B4127))</f>
        <v/>
      </c>
      <c r="T4127" s="9" t="str">
        <f aca="false">IF(ISBLANK(A4127),"",IF($A4127=T$2,$C4127,T4126))</f>
        <v/>
      </c>
      <c r="U4127" s="9" t="str">
        <f aca="false">IF(ISBLANK(A4127),"",IF($A4127=U$2,$C4127,U4126))</f>
        <v/>
      </c>
      <c r="V4127" s="9" t="str">
        <f aca="false">IF(ISBLANK(A4127),"",IF($A4127=V$2,$C4127,V4126))</f>
        <v/>
      </c>
      <c r="W4127" s="9" t="str">
        <f aca="false">IF(ISBLANK(A4127),"",IF($A4127=W$2,$C4127,W4126))</f>
        <v/>
      </c>
    </row>
    <row r="4128" customFormat="false" ht="14.1" hidden="false" customHeight="false" outlineLevel="0" collapsed="false">
      <c r="H4128" s="8" t="n">
        <f aca="false">IF(ISBLANK(D4128),,LEFT(D4128,LEN(D4128)-6)*1)</f>
        <v>0</v>
      </c>
      <c r="I4128" s="9" t="str">
        <f aca="false">IF(ISBLANK(A4128),"",-B4128*C4128)</f>
        <v/>
      </c>
      <c r="J4128" s="9" t="str">
        <f aca="false">IF(ISBLANK(A4128),"",-SUM(I$3:I4128))</f>
        <v/>
      </c>
      <c r="K4128" s="9" t="str">
        <f aca="false">IF(ISBLANK(A4128),"",SUMPRODUCT(O4128:R4128,T4128:W4128)-J4128)</f>
        <v/>
      </c>
      <c r="L4128" s="5" t="str">
        <f aca="false">IF(ISBLANK(A4128),"",K4128/$M$1)</f>
        <v/>
      </c>
      <c r="M4128" s="5" t="str">
        <f aca="false">IF(ISBLANK(A4128),"",K4128/($M$1+SUM(K$3:K4127)))</f>
        <v/>
      </c>
      <c r="N4128" s="0" t="str">
        <f aca="false">IF(ISBLANK(A4128),"",IF(H4129=0,NETWORKDAYS($H$3,H4128,holiday!$B$2:$B$10),IF(DAY(H4128)&lt;DAY(H4129),NETWORKDAYS($H$3,H4128,holiday!$B$2:$B$10),0)))</f>
        <v/>
      </c>
      <c r="O4128" s="0" t="str">
        <f aca="false">IF(ISBLANK(A4128),"",SUMIF($A$3:$A4128,O$2,$B$3:$B4128))</f>
        <v/>
      </c>
      <c r="P4128" s="0" t="str">
        <f aca="false">IF(ISBLANK(A4128),"",SUMIF($A$3:$A4128,P$2,$B$3:$B4128))</f>
        <v/>
      </c>
      <c r="Q4128" s="0" t="str">
        <f aca="false">IF(ISBLANK(A4128),"",SUMIF($A$3:$A4128,Q$2,$B$3:$B4128))</f>
        <v/>
      </c>
      <c r="R4128" s="0" t="str">
        <f aca="false">IF(ISBLANK(A4128),"",SUMIF($A$3:$A4128,R$2,$B$3:$B4128))</f>
        <v/>
      </c>
      <c r="T4128" s="9" t="str">
        <f aca="false">IF(ISBLANK(A4128),"",IF($A4128=T$2,$C4128,T4127))</f>
        <v/>
      </c>
      <c r="U4128" s="9" t="str">
        <f aca="false">IF(ISBLANK(A4128),"",IF($A4128=U$2,$C4128,U4127))</f>
        <v/>
      </c>
      <c r="V4128" s="9" t="str">
        <f aca="false">IF(ISBLANK(A4128),"",IF($A4128=V$2,$C4128,V4127))</f>
        <v/>
      </c>
      <c r="W4128" s="9" t="str">
        <f aca="false">IF(ISBLANK(A4128),"",IF($A4128=W$2,$C4128,W4127))</f>
        <v/>
      </c>
    </row>
    <row r="4129" customFormat="false" ht="14.1" hidden="false" customHeight="false" outlineLevel="0" collapsed="false">
      <c r="H4129" s="8" t="n">
        <f aca="false">IF(ISBLANK(D4129),,LEFT(D4129,LEN(D4129)-6)*1)</f>
        <v>0</v>
      </c>
      <c r="I4129" s="9" t="str">
        <f aca="false">IF(ISBLANK(A4129),"",-B4129*C4129)</f>
        <v/>
      </c>
      <c r="J4129" s="9" t="str">
        <f aca="false">IF(ISBLANK(A4129),"",-SUM(I$3:I4129))</f>
        <v/>
      </c>
      <c r="K4129" s="9" t="str">
        <f aca="false">IF(ISBLANK(A4129),"",SUMPRODUCT(O4129:R4129,T4129:W4129)-J4129)</f>
        <v/>
      </c>
      <c r="L4129" s="5" t="str">
        <f aca="false">IF(ISBLANK(A4129),"",K4129/$M$1)</f>
        <v/>
      </c>
      <c r="M4129" s="5" t="str">
        <f aca="false">IF(ISBLANK(A4129),"",K4129/($M$1+SUM(K$3:K4128)))</f>
        <v/>
      </c>
      <c r="N4129" s="0" t="str">
        <f aca="false">IF(ISBLANK(A4129),"",IF(H4130=0,NETWORKDAYS($H$3,H4129,holiday!$B$2:$B$10),IF(DAY(H4129)&lt;DAY(H4130),NETWORKDAYS($H$3,H4129,holiday!$B$2:$B$10),0)))</f>
        <v/>
      </c>
      <c r="O4129" s="0" t="str">
        <f aca="false">IF(ISBLANK(A4129),"",SUMIF($A$3:$A4129,O$2,$B$3:$B4129))</f>
        <v/>
      </c>
      <c r="P4129" s="0" t="str">
        <f aca="false">IF(ISBLANK(A4129),"",SUMIF($A$3:$A4129,P$2,$B$3:$B4129))</f>
        <v/>
      </c>
      <c r="Q4129" s="0" t="str">
        <f aca="false">IF(ISBLANK(A4129),"",SUMIF($A$3:$A4129,Q$2,$B$3:$B4129))</f>
        <v/>
      </c>
      <c r="R4129" s="0" t="str">
        <f aca="false">IF(ISBLANK(A4129),"",SUMIF($A$3:$A4129,R$2,$B$3:$B4129))</f>
        <v/>
      </c>
      <c r="T4129" s="9" t="str">
        <f aca="false">IF(ISBLANK(A4129),"",IF($A4129=T$2,$C4129,T4128))</f>
        <v/>
      </c>
      <c r="U4129" s="9" t="str">
        <f aca="false">IF(ISBLANK(A4129),"",IF($A4129=U$2,$C4129,U4128))</f>
        <v/>
      </c>
      <c r="V4129" s="9" t="str">
        <f aca="false">IF(ISBLANK(A4129),"",IF($A4129=V$2,$C4129,V4128))</f>
        <v/>
      </c>
      <c r="W4129" s="9" t="str">
        <f aca="false">IF(ISBLANK(A4129),"",IF($A4129=W$2,$C4129,W4128))</f>
        <v/>
      </c>
    </row>
    <row r="4130" customFormat="false" ht="14.1" hidden="false" customHeight="false" outlineLevel="0" collapsed="false">
      <c r="H4130" s="8" t="n">
        <f aca="false">IF(ISBLANK(D4130),,LEFT(D4130,LEN(D4130)-6)*1)</f>
        <v>0</v>
      </c>
      <c r="I4130" s="9" t="str">
        <f aca="false">IF(ISBLANK(A4130),"",-B4130*C4130)</f>
        <v/>
      </c>
      <c r="J4130" s="9" t="str">
        <f aca="false">IF(ISBLANK(A4130),"",-SUM(I$3:I4130))</f>
        <v/>
      </c>
      <c r="K4130" s="9" t="str">
        <f aca="false">IF(ISBLANK(A4130),"",SUMPRODUCT(O4130:R4130,T4130:W4130)-J4130)</f>
        <v/>
      </c>
      <c r="L4130" s="5" t="str">
        <f aca="false">IF(ISBLANK(A4130),"",K4130/$M$1)</f>
        <v/>
      </c>
      <c r="M4130" s="5" t="str">
        <f aca="false">IF(ISBLANK(A4130),"",K4130/($M$1+SUM(K$3:K4129)))</f>
        <v/>
      </c>
      <c r="N4130" s="0" t="str">
        <f aca="false">IF(ISBLANK(A4130),"",IF(H4131=0,NETWORKDAYS($H$3,H4130,holiday!$B$2:$B$10),IF(DAY(H4130)&lt;DAY(H4131),NETWORKDAYS($H$3,H4130,holiday!$B$2:$B$10),0)))</f>
        <v/>
      </c>
      <c r="O4130" s="0" t="str">
        <f aca="false">IF(ISBLANK(A4130),"",SUMIF($A$3:$A4130,O$2,$B$3:$B4130))</f>
        <v/>
      </c>
      <c r="P4130" s="0" t="str">
        <f aca="false">IF(ISBLANK(A4130),"",SUMIF($A$3:$A4130,P$2,$B$3:$B4130))</f>
        <v/>
      </c>
      <c r="Q4130" s="0" t="str">
        <f aca="false">IF(ISBLANK(A4130),"",SUMIF($A$3:$A4130,Q$2,$B$3:$B4130))</f>
        <v/>
      </c>
      <c r="R4130" s="0" t="str">
        <f aca="false">IF(ISBLANK(A4130),"",SUMIF($A$3:$A4130,R$2,$B$3:$B4130))</f>
        <v/>
      </c>
      <c r="T4130" s="9" t="str">
        <f aca="false">IF(ISBLANK(A4130),"",IF($A4130=T$2,$C4130,T4129))</f>
        <v/>
      </c>
      <c r="U4130" s="9" t="str">
        <f aca="false">IF(ISBLANK(A4130),"",IF($A4130=U$2,$C4130,U4129))</f>
        <v/>
      </c>
      <c r="V4130" s="9" t="str">
        <f aca="false">IF(ISBLANK(A4130),"",IF($A4130=V$2,$C4130,V4129))</f>
        <v/>
      </c>
      <c r="W4130" s="9" t="str">
        <f aca="false">IF(ISBLANK(A4130),"",IF($A4130=W$2,$C4130,W4129))</f>
        <v/>
      </c>
    </row>
    <row r="4131" customFormat="false" ht="14.1" hidden="false" customHeight="false" outlineLevel="0" collapsed="false">
      <c r="H4131" s="8" t="n">
        <f aca="false">IF(ISBLANK(D4131),,LEFT(D4131,LEN(D4131)-6)*1)</f>
        <v>0</v>
      </c>
      <c r="I4131" s="9" t="str">
        <f aca="false">IF(ISBLANK(A4131),"",-B4131*C4131)</f>
        <v/>
      </c>
      <c r="J4131" s="9" t="str">
        <f aca="false">IF(ISBLANK(A4131),"",-SUM(I$3:I4131))</f>
        <v/>
      </c>
      <c r="K4131" s="9" t="str">
        <f aca="false">IF(ISBLANK(A4131),"",SUMPRODUCT(O4131:R4131,T4131:W4131)-J4131)</f>
        <v/>
      </c>
      <c r="L4131" s="5" t="str">
        <f aca="false">IF(ISBLANK(A4131),"",K4131/$M$1)</f>
        <v/>
      </c>
      <c r="M4131" s="5" t="str">
        <f aca="false">IF(ISBLANK(A4131),"",K4131/($M$1+SUM(K$3:K4130)))</f>
        <v/>
      </c>
      <c r="N4131" s="0" t="str">
        <f aca="false">IF(ISBLANK(A4131),"",IF(H4132=0,NETWORKDAYS($H$3,H4131,holiday!$B$2:$B$10),IF(DAY(H4131)&lt;DAY(H4132),NETWORKDAYS($H$3,H4131,holiday!$B$2:$B$10),0)))</f>
        <v/>
      </c>
      <c r="O4131" s="0" t="str">
        <f aca="false">IF(ISBLANK(A4131),"",SUMIF($A$3:$A4131,O$2,$B$3:$B4131))</f>
        <v/>
      </c>
      <c r="P4131" s="0" t="str">
        <f aca="false">IF(ISBLANK(A4131),"",SUMIF($A$3:$A4131,P$2,$B$3:$B4131))</f>
        <v/>
      </c>
      <c r="Q4131" s="0" t="str">
        <f aca="false">IF(ISBLANK(A4131),"",SUMIF($A$3:$A4131,Q$2,$B$3:$B4131))</f>
        <v/>
      </c>
      <c r="R4131" s="0" t="str">
        <f aca="false">IF(ISBLANK(A4131),"",SUMIF($A$3:$A4131,R$2,$B$3:$B4131))</f>
        <v/>
      </c>
      <c r="T4131" s="9" t="str">
        <f aca="false">IF(ISBLANK(A4131),"",IF($A4131=T$2,$C4131,T4130))</f>
        <v/>
      </c>
      <c r="U4131" s="9" t="str">
        <f aca="false">IF(ISBLANK(A4131),"",IF($A4131=U$2,$C4131,U4130))</f>
        <v/>
      </c>
      <c r="V4131" s="9" t="str">
        <f aca="false">IF(ISBLANK(A4131),"",IF($A4131=V$2,$C4131,V4130))</f>
        <v/>
      </c>
      <c r="W4131" s="9" t="str">
        <f aca="false">IF(ISBLANK(A4131),"",IF($A4131=W$2,$C4131,W4130))</f>
        <v/>
      </c>
    </row>
    <row r="4132" customFormat="false" ht="14.1" hidden="false" customHeight="false" outlineLevel="0" collapsed="false">
      <c r="H4132" s="8" t="n">
        <f aca="false">IF(ISBLANK(D4132),,LEFT(D4132,LEN(D4132)-6)*1)</f>
        <v>0</v>
      </c>
      <c r="I4132" s="9" t="str">
        <f aca="false">IF(ISBLANK(A4132),"",-B4132*C4132)</f>
        <v/>
      </c>
      <c r="J4132" s="9" t="str">
        <f aca="false">IF(ISBLANK(A4132),"",-SUM(I$3:I4132))</f>
        <v/>
      </c>
      <c r="K4132" s="9" t="str">
        <f aca="false">IF(ISBLANK(A4132),"",SUMPRODUCT(O4132:R4132,T4132:W4132)-J4132)</f>
        <v/>
      </c>
      <c r="L4132" s="5" t="str">
        <f aca="false">IF(ISBLANK(A4132),"",K4132/$M$1)</f>
        <v/>
      </c>
      <c r="M4132" s="5" t="str">
        <f aca="false">IF(ISBLANK(A4132),"",K4132/($M$1+SUM(K$3:K4131)))</f>
        <v/>
      </c>
      <c r="N4132" s="0" t="str">
        <f aca="false">IF(ISBLANK(A4132),"",IF(H4133=0,NETWORKDAYS($H$3,H4132,holiday!$B$2:$B$10),IF(DAY(H4132)&lt;DAY(H4133),NETWORKDAYS($H$3,H4132,holiday!$B$2:$B$10),0)))</f>
        <v/>
      </c>
      <c r="O4132" s="0" t="str">
        <f aca="false">IF(ISBLANK(A4132),"",SUMIF($A$3:$A4132,O$2,$B$3:$B4132))</f>
        <v/>
      </c>
      <c r="P4132" s="0" t="str">
        <f aca="false">IF(ISBLANK(A4132),"",SUMIF($A$3:$A4132,P$2,$B$3:$B4132))</f>
        <v/>
      </c>
      <c r="Q4132" s="0" t="str">
        <f aca="false">IF(ISBLANK(A4132),"",SUMIF($A$3:$A4132,Q$2,$B$3:$B4132))</f>
        <v/>
      </c>
      <c r="R4132" s="0" t="str">
        <f aca="false">IF(ISBLANK(A4132),"",SUMIF($A$3:$A4132,R$2,$B$3:$B4132))</f>
        <v/>
      </c>
      <c r="T4132" s="9" t="str">
        <f aca="false">IF(ISBLANK(A4132),"",IF($A4132=T$2,$C4132,T4131))</f>
        <v/>
      </c>
      <c r="U4132" s="9" t="str">
        <f aca="false">IF(ISBLANK(A4132),"",IF($A4132=U$2,$C4132,U4131))</f>
        <v/>
      </c>
      <c r="V4132" s="9" t="str">
        <f aca="false">IF(ISBLANK(A4132),"",IF($A4132=V$2,$C4132,V4131))</f>
        <v/>
      </c>
      <c r="W4132" s="9" t="str">
        <f aca="false">IF(ISBLANK(A4132),"",IF($A4132=W$2,$C4132,W4131))</f>
        <v/>
      </c>
    </row>
    <row r="4133" customFormat="false" ht="14.1" hidden="false" customHeight="false" outlineLevel="0" collapsed="false">
      <c r="H4133" s="8" t="n">
        <f aca="false">IF(ISBLANK(D4133),,LEFT(D4133,LEN(D4133)-6)*1)</f>
        <v>0</v>
      </c>
      <c r="I4133" s="9" t="str">
        <f aca="false">IF(ISBLANK(A4133),"",-B4133*C4133)</f>
        <v/>
      </c>
      <c r="J4133" s="9" t="str">
        <f aca="false">IF(ISBLANK(A4133),"",-SUM(I$3:I4133))</f>
        <v/>
      </c>
      <c r="K4133" s="9" t="str">
        <f aca="false">IF(ISBLANK(A4133),"",SUMPRODUCT(O4133:R4133,T4133:W4133)-J4133)</f>
        <v/>
      </c>
      <c r="L4133" s="5" t="str">
        <f aca="false">IF(ISBLANK(A4133),"",K4133/$M$1)</f>
        <v/>
      </c>
      <c r="M4133" s="5" t="str">
        <f aca="false">IF(ISBLANK(A4133),"",K4133/($M$1+SUM(K$3:K4132)))</f>
        <v/>
      </c>
      <c r="N4133" s="0" t="str">
        <f aca="false">IF(ISBLANK(A4133),"",IF(H4134=0,NETWORKDAYS($H$3,H4133,holiday!$B$2:$B$10),IF(DAY(H4133)&lt;DAY(H4134),NETWORKDAYS($H$3,H4133,holiday!$B$2:$B$10),0)))</f>
        <v/>
      </c>
      <c r="O4133" s="0" t="str">
        <f aca="false">IF(ISBLANK(A4133),"",SUMIF($A$3:$A4133,O$2,$B$3:$B4133))</f>
        <v/>
      </c>
      <c r="P4133" s="0" t="str">
        <f aca="false">IF(ISBLANK(A4133),"",SUMIF($A$3:$A4133,P$2,$B$3:$B4133))</f>
        <v/>
      </c>
      <c r="Q4133" s="0" t="str">
        <f aca="false">IF(ISBLANK(A4133),"",SUMIF($A$3:$A4133,Q$2,$B$3:$B4133))</f>
        <v/>
      </c>
      <c r="R4133" s="0" t="str">
        <f aca="false">IF(ISBLANK(A4133),"",SUMIF($A$3:$A4133,R$2,$B$3:$B4133))</f>
        <v/>
      </c>
      <c r="T4133" s="9" t="str">
        <f aca="false">IF(ISBLANK(A4133),"",IF($A4133=T$2,$C4133,T4132))</f>
        <v/>
      </c>
      <c r="U4133" s="9" t="str">
        <f aca="false">IF(ISBLANK(A4133),"",IF($A4133=U$2,$C4133,U4132))</f>
        <v/>
      </c>
      <c r="V4133" s="9" t="str">
        <f aca="false">IF(ISBLANK(A4133),"",IF($A4133=V$2,$C4133,V4132))</f>
        <v/>
      </c>
      <c r="W4133" s="9" t="str">
        <f aca="false">IF(ISBLANK(A4133),"",IF($A4133=W$2,$C4133,W4132))</f>
        <v/>
      </c>
    </row>
    <row r="4134" customFormat="false" ht="14.1" hidden="false" customHeight="false" outlineLevel="0" collapsed="false">
      <c r="H4134" s="8" t="n">
        <f aca="false">IF(ISBLANK(D4134),,LEFT(D4134,LEN(D4134)-6)*1)</f>
        <v>0</v>
      </c>
      <c r="I4134" s="9" t="str">
        <f aca="false">IF(ISBLANK(A4134),"",-B4134*C4134)</f>
        <v/>
      </c>
      <c r="J4134" s="9" t="str">
        <f aca="false">IF(ISBLANK(A4134),"",-SUM(I$3:I4134))</f>
        <v/>
      </c>
      <c r="K4134" s="9" t="str">
        <f aca="false">IF(ISBLANK(A4134),"",SUMPRODUCT(O4134:R4134,T4134:W4134)-J4134)</f>
        <v/>
      </c>
      <c r="L4134" s="5" t="str">
        <f aca="false">IF(ISBLANK(A4134),"",K4134/$M$1)</f>
        <v/>
      </c>
      <c r="M4134" s="5" t="str">
        <f aca="false">IF(ISBLANK(A4134),"",K4134/($M$1+SUM(K$3:K4133)))</f>
        <v/>
      </c>
      <c r="N4134" s="0" t="str">
        <f aca="false">IF(ISBLANK(A4134),"",IF(H4135=0,NETWORKDAYS($H$3,H4134,holiday!$B$2:$B$10),IF(DAY(H4134)&lt;DAY(H4135),NETWORKDAYS($H$3,H4134,holiday!$B$2:$B$10),0)))</f>
        <v/>
      </c>
      <c r="O4134" s="0" t="str">
        <f aca="false">IF(ISBLANK(A4134),"",SUMIF($A$3:$A4134,O$2,$B$3:$B4134))</f>
        <v/>
      </c>
      <c r="P4134" s="0" t="str">
        <f aca="false">IF(ISBLANK(A4134),"",SUMIF($A$3:$A4134,P$2,$B$3:$B4134))</f>
        <v/>
      </c>
      <c r="Q4134" s="0" t="str">
        <f aca="false">IF(ISBLANK(A4134),"",SUMIF($A$3:$A4134,Q$2,$B$3:$B4134))</f>
        <v/>
      </c>
      <c r="R4134" s="0" t="str">
        <f aca="false">IF(ISBLANK(A4134),"",SUMIF($A$3:$A4134,R$2,$B$3:$B4134))</f>
        <v/>
      </c>
      <c r="T4134" s="9" t="str">
        <f aca="false">IF(ISBLANK(A4134),"",IF($A4134=T$2,$C4134,T4133))</f>
        <v/>
      </c>
      <c r="U4134" s="9" t="str">
        <f aca="false">IF(ISBLANK(A4134),"",IF($A4134=U$2,$C4134,U4133))</f>
        <v/>
      </c>
      <c r="V4134" s="9" t="str">
        <f aca="false">IF(ISBLANK(A4134),"",IF($A4134=V$2,$C4134,V4133))</f>
        <v/>
      </c>
      <c r="W4134" s="9" t="str">
        <f aca="false">IF(ISBLANK(A4134),"",IF($A4134=W$2,$C4134,W4133))</f>
        <v/>
      </c>
    </row>
    <row r="4135" customFormat="false" ht="14.1" hidden="false" customHeight="false" outlineLevel="0" collapsed="false">
      <c r="H4135" s="8" t="n">
        <f aca="false">IF(ISBLANK(D4135),,LEFT(D4135,LEN(D4135)-6)*1)</f>
        <v>0</v>
      </c>
      <c r="I4135" s="9" t="str">
        <f aca="false">IF(ISBLANK(A4135),"",-B4135*C4135)</f>
        <v/>
      </c>
      <c r="J4135" s="9" t="str">
        <f aca="false">IF(ISBLANK(A4135),"",-SUM(I$3:I4135))</f>
        <v/>
      </c>
      <c r="K4135" s="9" t="str">
        <f aca="false">IF(ISBLANK(A4135),"",SUMPRODUCT(O4135:R4135,T4135:W4135)-J4135)</f>
        <v/>
      </c>
      <c r="L4135" s="5" t="str">
        <f aca="false">IF(ISBLANK(A4135),"",K4135/$M$1)</f>
        <v/>
      </c>
      <c r="M4135" s="5" t="str">
        <f aca="false">IF(ISBLANK(A4135),"",K4135/($M$1+SUM(K$3:K4134)))</f>
        <v/>
      </c>
      <c r="N4135" s="0" t="str">
        <f aca="false">IF(ISBLANK(A4135),"",IF(H4136=0,NETWORKDAYS($H$3,H4135,holiday!$B$2:$B$10),IF(DAY(H4135)&lt;DAY(H4136),NETWORKDAYS($H$3,H4135,holiday!$B$2:$B$10),0)))</f>
        <v/>
      </c>
      <c r="O4135" s="0" t="str">
        <f aca="false">IF(ISBLANK(A4135),"",SUMIF($A$3:$A4135,O$2,$B$3:$B4135))</f>
        <v/>
      </c>
      <c r="P4135" s="0" t="str">
        <f aca="false">IF(ISBLANK(A4135),"",SUMIF($A$3:$A4135,P$2,$B$3:$B4135))</f>
        <v/>
      </c>
      <c r="Q4135" s="0" t="str">
        <f aca="false">IF(ISBLANK(A4135),"",SUMIF($A$3:$A4135,Q$2,$B$3:$B4135))</f>
        <v/>
      </c>
      <c r="R4135" s="0" t="str">
        <f aca="false">IF(ISBLANK(A4135),"",SUMIF($A$3:$A4135,R$2,$B$3:$B4135))</f>
        <v/>
      </c>
      <c r="T4135" s="9" t="str">
        <f aca="false">IF(ISBLANK(A4135),"",IF($A4135=T$2,$C4135,T4134))</f>
        <v/>
      </c>
      <c r="U4135" s="9" t="str">
        <f aca="false">IF(ISBLANK(A4135),"",IF($A4135=U$2,$C4135,U4134))</f>
        <v/>
      </c>
      <c r="V4135" s="9" t="str">
        <f aca="false">IF(ISBLANK(A4135),"",IF($A4135=V$2,$C4135,V4134))</f>
        <v/>
      </c>
      <c r="W4135" s="9" t="str">
        <f aca="false">IF(ISBLANK(A4135),"",IF($A4135=W$2,$C4135,W4134))</f>
        <v/>
      </c>
    </row>
    <row r="4136" customFormat="false" ht="14.1" hidden="false" customHeight="false" outlineLevel="0" collapsed="false">
      <c r="H4136" s="8" t="n">
        <f aca="false">IF(ISBLANK(D4136),,LEFT(D4136,LEN(D4136)-6)*1)</f>
        <v>0</v>
      </c>
      <c r="I4136" s="9" t="str">
        <f aca="false">IF(ISBLANK(A4136),"",-B4136*C4136)</f>
        <v/>
      </c>
      <c r="J4136" s="9" t="str">
        <f aca="false">IF(ISBLANK(A4136),"",-SUM(I$3:I4136))</f>
        <v/>
      </c>
      <c r="K4136" s="9" t="str">
        <f aca="false">IF(ISBLANK(A4136),"",SUMPRODUCT(O4136:R4136,T4136:W4136)-J4136)</f>
        <v/>
      </c>
      <c r="L4136" s="5" t="str">
        <f aca="false">IF(ISBLANK(A4136),"",K4136/$M$1)</f>
        <v/>
      </c>
      <c r="M4136" s="5" t="str">
        <f aca="false">IF(ISBLANK(A4136),"",K4136/($M$1+SUM(K$3:K4135)))</f>
        <v/>
      </c>
      <c r="N4136" s="0" t="str">
        <f aca="false">IF(ISBLANK(A4136),"",IF(H4137=0,NETWORKDAYS($H$3,H4136,holiday!$B$2:$B$10),IF(DAY(H4136)&lt;DAY(H4137),NETWORKDAYS($H$3,H4136,holiday!$B$2:$B$10),0)))</f>
        <v/>
      </c>
      <c r="O4136" s="0" t="str">
        <f aca="false">IF(ISBLANK(A4136),"",SUMIF($A$3:$A4136,O$2,$B$3:$B4136))</f>
        <v/>
      </c>
      <c r="P4136" s="0" t="str">
        <f aca="false">IF(ISBLANK(A4136),"",SUMIF($A$3:$A4136,P$2,$B$3:$B4136))</f>
        <v/>
      </c>
      <c r="Q4136" s="0" t="str">
        <f aca="false">IF(ISBLANK(A4136),"",SUMIF($A$3:$A4136,Q$2,$B$3:$B4136))</f>
        <v/>
      </c>
      <c r="R4136" s="0" t="str">
        <f aca="false">IF(ISBLANK(A4136),"",SUMIF($A$3:$A4136,R$2,$B$3:$B4136))</f>
        <v/>
      </c>
      <c r="T4136" s="9" t="str">
        <f aca="false">IF(ISBLANK(A4136),"",IF($A4136=T$2,$C4136,T4135))</f>
        <v/>
      </c>
      <c r="U4136" s="9" t="str">
        <f aca="false">IF(ISBLANK(A4136),"",IF($A4136=U$2,$C4136,U4135))</f>
        <v/>
      </c>
      <c r="V4136" s="9" t="str">
        <f aca="false">IF(ISBLANK(A4136),"",IF($A4136=V$2,$C4136,V4135))</f>
        <v/>
      </c>
      <c r="W4136" s="9" t="str">
        <f aca="false">IF(ISBLANK(A4136),"",IF($A4136=W$2,$C4136,W4135))</f>
        <v/>
      </c>
    </row>
    <row r="4137" customFormat="false" ht="14.1" hidden="false" customHeight="false" outlineLevel="0" collapsed="false">
      <c r="H4137" s="8" t="n">
        <f aca="false">IF(ISBLANK(D4137),,LEFT(D4137,LEN(D4137)-6)*1)</f>
        <v>0</v>
      </c>
      <c r="I4137" s="9" t="str">
        <f aca="false">IF(ISBLANK(A4137),"",-B4137*C4137)</f>
        <v/>
      </c>
      <c r="J4137" s="9" t="str">
        <f aca="false">IF(ISBLANK(A4137),"",-SUM(I$3:I4137))</f>
        <v/>
      </c>
      <c r="K4137" s="9" t="str">
        <f aca="false">IF(ISBLANK(A4137),"",SUMPRODUCT(O4137:R4137,T4137:W4137)-J4137)</f>
        <v/>
      </c>
      <c r="L4137" s="5" t="str">
        <f aca="false">IF(ISBLANK(A4137),"",K4137/$M$1)</f>
        <v/>
      </c>
      <c r="M4137" s="5" t="str">
        <f aca="false">IF(ISBLANK(A4137),"",K4137/($M$1+SUM(K$3:K4136)))</f>
        <v/>
      </c>
      <c r="N4137" s="0" t="str">
        <f aca="false">IF(ISBLANK(A4137),"",IF(H4138=0,NETWORKDAYS($H$3,H4137,holiday!$B$2:$B$10),IF(DAY(H4137)&lt;DAY(H4138),NETWORKDAYS($H$3,H4137,holiday!$B$2:$B$10),0)))</f>
        <v/>
      </c>
      <c r="O4137" s="0" t="str">
        <f aca="false">IF(ISBLANK(A4137),"",SUMIF($A$3:$A4137,O$2,$B$3:$B4137))</f>
        <v/>
      </c>
      <c r="P4137" s="0" t="str">
        <f aca="false">IF(ISBLANK(A4137),"",SUMIF($A$3:$A4137,P$2,$B$3:$B4137))</f>
        <v/>
      </c>
      <c r="Q4137" s="0" t="str">
        <f aca="false">IF(ISBLANK(A4137),"",SUMIF($A$3:$A4137,Q$2,$B$3:$B4137))</f>
        <v/>
      </c>
      <c r="R4137" s="0" t="str">
        <f aca="false">IF(ISBLANK(A4137),"",SUMIF($A$3:$A4137,R$2,$B$3:$B4137))</f>
        <v/>
      </c>
      <c r="T4137" s="9" t="str">
        <f aca="false">IF(ISBLANK(A4137),"",IF($A4137=T$2,$C4137,T4136))</f>
        <v/>
      </c>
      <c r="U4137" s="9" t="str">
        <f aca="false">IF(ISBLANK(A4137),"",IF($A4137=U$2,$C4137,U4136))</f>
        <v/>
      </c>
      <c r="V4137" s="9" t="str">
        <f aca="false">IF(ISBLANK(A4137),"",IF($A4137=V$2,$C4137,V4136))</f>
        <v/>
      </c>
      <c r="W4137" s="9" t="str">
        <f aca="false">IF(ISBLANK(A4137),"",IF($A4137=W$2,$C4137,W4136))</f>
        <v/>
      </c>
    </row>
    <row r="4138" customFormat="false" ht="14.1" hidden="false" customHeight="false" outlineLevel="0" collapsed="false">
      <c r="H4138" s="8" t="n">
        <f aca="false">IF(ISBLANK(D4138),,LEFT(D4138,LEN(D4138)-6)*1)</f>
        <v>0</v>
      </c>
      <c r="I4138" s="9" t="str">
        <f aca="false">IF(ISBLANK(A4138),"",-B4138*C4138)</f>
        <v/>
      </c>
      <c r="J4138" s="9" t="str">
        <f aca="false">IF(ISBLANK(A4138),"",-SUM(I$3:I4138))</f>
        <v/>
      </c>
      <c r="K4138" s="9" t="str">
        <f aca="false">IF(ISBLANK(A4138),"",SUMPRODUCT(O4138:R4138,T4138:W4138)-J4138)</f>
        <v/>
      </c>
      <c r="L4138" s="5" t="str">
        <f aca="false">IF(ISBLANK(A4138),"",K4138/$M$1)</f>
        <v/>
      </c>
      <c r="M4138" s="5" t="str">
        <f aca="false">IF(ISBLANK(A4138),"",K4138/($M$1+SUM(K$3:K4137)))</f>
        <v/>
      </c>
      <c r="N4138" s="0" t="str">
        <f aca="false">IF(ISBLANK(A4138),"",IF(H4139=0,NETWORKDAYS($H$3,H4138,holiday!$B$2:$B$10),IF(DAY(H4138)&lt;DAY(H4139),NETWORKDAYS($H$3,H4138,holiday!$B$2:$B$10),0)))</f>
        <v/>
      </c>
      <c r="O4138" s="0" t="str">
        <f aca="false">IF(ISBLANK(A4138),"",SUMIF($A$3:$A4138,O$2,$B$3:$B4138))</f>
        <v/>
      </c>
      <c r="P4138" s="0" t="str">
        <f aca="false">IF(ISBLANK(A4138),"",SUMIF($A$3:$A4138,P$2,$B$3:$B4138))</f>
        <v/>
      </c>
      <c r="Q4138" s="0" t="str">
        <f aca="false">IF(ISBLANK(A4138),"",SUMIF($A$3:$A4138,Q$2,$B$3:$B4138))</f>
        <v/>
      </c>
      <c r="R4138" s="0" t="str">
        <f aca="false">IF(ISBLANK(A4138),"",SUMIF($A$3:$A4138,R$2,$B$3:$B4138))</f>
        <v/>
      </c>
      <c r="T4138" s="9" t="str">
        <f aca="false">IF(ISBLANK(A4138),"",IF($A4138=T$2,$C4138,T4137))</f>
        <v/>
      </c>
      <c r="U4138" s="9" t="str">
        <f aca="false">IF(ISBLANK(A4138),"",IF($A4138=U$2,$C4138,U4137))</f>
        <v/>
      </c>
      <c r="V4138" s="9" t="str">
        <f aca="false">IF(ISBLANK(A4138),"",IF($A4138=V$2,$C4138,V4137))</f>
        <v/>
      </c>
      <c r="W4138" s="9" t="str">
        <f aca="false">IF(ISBLANK(A4138),"",IF($A4138=W$2,$C4138,W4137))</f>
        <v/>
      </c>
    </row>
    <row r="4139" customFormat="false" ht="14.1" hidden="false" customHeight="false" outlineLevel="0" collapsed="false">
      <c r="H4139" s="8" t="n">
        <f aca="false">IF(ISBLANK(D4139),,LEFT(D4139,LEN(D4139)-6)*1)</f>
        <v>0</v>
      </c>
      <c r="I4139" s="9" t="str">
        <f aca="false">IF(ISBLANK(A4139),"",-B4139*C4139)</f>
        <v/>
      </c>
      <c r="J4139" s="9" t="str">
        <f aca="false">IF(ISBLANK(A4139),"",-SUM(I$3:I4139))</f>
        <v/>
      </c>
      <c r="K4139" s="9" t="str">
        <f aca="false">IF(ISBLANK(A4139),"",SUMPRODUCT(O4139:R4139,T4139:W4139)-J4139)</f>
        <v/>
      </c>
      <c r="L4139" s="5" t="str">
        <f aca="false">IF(ISBLANK(A4139),"",K4139/$M$1)</f>
        <v/>
      </c>
      <c r="M4139" s="5" t="str">
        <f aca="false">IF(ISBLANK(A4139),"",K4139/($M$1+SUM(K$3:K4138)))</f>
        <v/>
      </c>
      <c r="N4139" s="0" t="str">
        <f aca="false">IF(ISBLANK(A4139),"",IF(H4140=0,NETWORKDAYS($H$3,H4139,holiday!$B$2:$B$10),IF(DAY(H4139)&lt;DAY(H4140),NETWORKDAYS($H$3,H4139,holiday!$B$2:$B$10),0)))</f>
        <v/>
      </c>
      <c r="O4139" s="0" t="str">
        <f aca="false">IF(ISBLANK(A4139),"",SUMIF($A$3:$A4139,O$2,$B$3:$B4139))</f>
        <v/>
      </c>
      <c r="P4139" s="0" t="str">
        <f aca="false">IF(ISBLANK(A4139),"",SUMIF($A$3:$A4139,P$2,$B$3:$B4139))</f>
        <v/>
      </c>
      <c r="Q4139" s="0" t="str">
        <f aca="false">IF(ISBLANK(A4139),"",SUMIF($A$3:$A4139,Q$2,$B$3:$B4139))</f>
        <v/>
      </c>
      <c r="R4139" s="0" t="str">
        <f aca="false">IF(ISBLANK(A4139),"",SUMIF($A$3:$A4139,R$2,$B$3:$B4139))</f>
        <v/>
      </c>
      <c r="T4139" s="9" t="str">
        <f aca="false">IF(ISBLANK(A4139),"",IF($A4139=T$2,$C4139,T4138))</f>
        <v/>
      </c>
      <c r="U4139" s="9" t="str">
        <f aca="false">IF(ISBLANK(A4139),"",IF($A4139=U$2,$C4139,U4138))</f>
        <v/>
      </c>
      <c r="V4139" s="9" t="str">
        <f aca="false">IF(ISBLANK(A4139),"",IF($A4139=V$2,$C4139,V4138))</f>
        <v/>
      </c>
      <c r="W4139" s="9" t="str">
        <f aca="false">IF(ISBLANK(A4139),"",IF($A4139=W$2,$C4139,W4138))</f>
        <v/>
      </c>
    </row>
    <row r="4140" customFormat="false" ht="14.1" hidden="false" customHeight="false" outlineLevel="0" collapsed="false">
      <c r="H4140" s="8" t="n">
        <f aca="false">IF(ISBLANK(D4140),,LEFT(D4140,LEN(D4140)-6)*1)</f>
        <v>0</v>
      </c>
      <c r="I4140" s="9" t="str">
        <f aca="false">IF(ISBLANK(A4140),"",-B4140*C4140)</f>
        <v/>
      </c>
      <c r="J4140" s="9" t="str">
        <f aca="false">IF(ISBLANK(A4140),"",-SUM(I$3:I4140))</f>
        <v/>
      </c>
      <c r="K4140" s="9" t="str">
        <f aca="false">IF(ISBLANK(A4140),"",SUMPRODUCT(O4140:R4140,T4140:W4140)-J4140)</f>
        <v/>
      </c>
      <c r="L4140" s="5" t="str">
        <f aca="false">IF(ISBLANK(A4140),"",K4140/$M$1)</f>
        <v/>
      </c>
      <c r="M4140" s="5" t="str">
        <f aca="false">IF(ISBLANK(A4140),"",K4140/($M$1+SUM(K$3:K4139)))</f>
        <v/>
      </c>
      <c r="N4140" s="0" t="str">
        <f aca="false">IF(ISBLANK(A4140),"",IF(H4141=0,NETWORKDAYS($H$3,H4140,holiday!$B$2:$B$10),IF(DAY(H4140)&lt;DAY(H4141),NETWORKDAYS($H$3,H4140,holiday!$B$2:$B$10),0)))</f>
        <v/>
      </c>
      <c r="O4140" s="0" t="str">
        <f aca="false">IF(ISBLANK(A4140),"",SUMIF($A$3:$A4140,O$2,$B$3:$B4140))</f>
        <v/>
      </c>
      <c r="P4140" s="0" t="str">
        <f aca="false">IF(ISBLANK(A4140),"",SUMIF($A$3:$A4140,P$2,$B$3:$B4140))</f>
        <v/>
      </c>
      <c r="Q4140" s="0" t="str">
        <f aca="false">IF(ISBLANK(A4140),"",SUMIF($A$3:$A4140,Q$2,$B$3:$B4140))</f>
        <v/>
      </c>
      <c r="R4140" s="0" t="str">
        <f aca="false">IF(ISBLANK(A4140),"",SUMIF($A$3:$A4140,R$2,$B$3:$B4140))</f>
        <v/>
      </c>
      <c r="T4140" s="9" t="str">
        <f aca="false">IF(ISBLANK(A4140),"",IF($A4140=T$2,$C4140,T4139))</f>
        <v/>
      </c>
      <c r="U4140" s="9" t="str">
        <f aca="false">IF(ISBLANK(A4140),"",IF($A4140=U$2,$C4140,U4139))</f>
        <v/>
      </c>
      <c r="V4140" s="9" t="str">
        <f aca="false">IF(ISBLANK(A4140),"",IF($A4140=V$2,$C4140,V4139))</f>
        <v/>
      </c>
      <c r="W4140" s="9" t="str">
        <f aca="false">IF(ISBLANK(A4140),"",IF($A4140=W$2,$C4140,W4139))</f>
        <v/>
      </c>
    </row>
    <row r="4141" customFormat="false" ht="14.1" hidden="false" customHeight="false" outlineLevel="0" collapsed="false">
      <c r="H4141" s="8" t="n">
        <f aca="false">IF(ISBLANK(D4141),,LEFT(D4141,LEN(D4141)-6)*1)</f>
        <v>0</v>
      </c>
      <c r="I4141" s="9" t="str">
        <f aca="false">IF(ISBLANK(A4141),"",-B4141*C4141)</f>
        <v/>
      </c>
      <c r="J4141" s="9" t="str">
        <f aca="false">IF(ISBLANK(A4141),"",-SUM(I$3:I4141))</f>
        <v/>
      </c>
      <c r="K4141" s="9" t="str">
        <f aca="false">IF(ISBLANK(A4141),"",SUMPRODUCT(O4141:R4141,T4141:W4141)-J4141)</f>
        <v/>
      </c>
      <c r="L4141" s="5" t="str">
        <f aca="false">IF(ISBLANK(A4141),"",K4141/$M$1)</f>
        <v/>
      </c>
      <c r="M4141" s="5" t="str">
        <f aca="false">IF(ISBLANK(A4141),"",K4141/($M$1+SUM(K$3:K4140)))</f>
        <v/>
      </c>
      <c r="N4141" s="0" t="str">
        <f aca="false">IF(ISBLANK(A4141),"",IF(H4142=0,NETWORKDAYS($H$3,H4141,holiday!$B$2:$B$10),IF(DAY(H4141)&lt;DAY(H4142),NETWORKDAYS($H$3,H4141,holiday!$B$2:$B$10),0)))</f>
        <v/>
      </c>
      <c r="O4141" s="0" t="str">
        <f aca="false">IF(ISBLANK(A4141),"",SUMIF($A$3:$A4141,O$2,$B$3:$B4141))</f>
        <v/>
      </c>
      <c r="P4141" s="0" t="str">
        <f aca="false">IF(ISBLANK(A4141),"",SUMIF($A$3:$A4141,P$2,$B$3:$B4141))</f>
        <v/>
      </c>
      <c r="Q4141" s="0" t="str">
        <f aca="false">IF(ISBLANK(A4141),"",SUMIF($A$3:$A4141,Q$2,$B$3:$B4141))</f>
        <v/>
      </c>
      <c r="R4141" s="0" t="str">
        <f aca="false">IF(ISBLANK(A4141),"",SUMIF($A$3:$A4141,R$2,$B$3:$B4141))</f>
        <v/>
      </c>
      <c r="T4141" s="9" t="str">
        <f aca="false">IF(ISBLANK(A4141),"",IF($A4141=T$2,$C4141,T4140))</f>
        <v/>
      </c>
      <c r="U4141" s="9" t="str">
        <f aca="false">IF(ISBLANK(A4141),"",IF($A4141=U$2,$C4141,U4140))</f>
        <v/>
      </c>
      <c r="V4141" s="9" t="str">
        <f aca="false">IF(ISBLANK(A4141),"",IF($A4141=V$2,$C4141,V4140))</f>
        <v/>
      </c>
      <c r="W4141" s="9" t="str">
        <f aca="false">IF(ISBLANK(A4141),"",IF($A4141=W$2,$C4141,W4140))</f>
        <v/>
      </c>
    </row>
    <row r="4142" customFormat="false" ht="14.1" hidden="false" customHeight="false" outlineLevel="0" collapsed="false">
      <c r="H4142" s="8" t="n">
        <f aca="false">IF(ISBLANK(D4142),,LEFT(D4142,LEN(D4142)-6)*1)</f>
        <v>0</v>
      </c>
      <c r="I4142" s="9" t="str">
        <f aca="false">IF(ISBLANK(A4142),"",-B4142*C4142)</f>
        <v/>
      </c>
      <c r="J4142" s="9" t="str">
        <f aca="false">IF(ISBLANK(A4142),"",-SUM(I$3:I4142))</f>
        <v/>
      </c>
      <c r="K4142" s="9" t="str">
        <f aca="false">IF(ISBLANK(A4142),"",SUMPRODUCT(O4142:R4142,T4142:W4142)-J4142)</f>
        <v/>
      </c>
      <c r="L4142" s="5" t="str">
        <f aca="false">IF(ISBLANK(A4142),"",K4142/$M$1)</f>
        <v/>
      </c>
      <c r="M4142" s="5" t="str">
        <f aca="false">IF(ISBLANK(A4142),"",K4142/($M$1+SUM(K$3:K4141)))</f>
        <v/>
      </c>
      <c r="N4142" s="0" t="str">
        <f aca="false">IF(ISBLANK(A4142),"",IF(H4143=0,NETWORKDAYS($H$3,H4142,holiday!$B$2:$B$10),IF(DAY(H4142)&lt;DAY(H4143),NETWORKDAYS($H$3,H4142,holiday!$B$2:$B$10),0)))</f>
        <v/>
      </c>
      <c r="O4142" s="0" t="str">
        <f aca="false">IF(ISBLANK(A4142),"",SUMIF($A$3:$A4142,O$2,$B$3:$B4142))</f>
        <v/>
      </c>
      <c r="P4142" s="0" t="str">
        <f aca="false">IF(ISBLANK(A4142),"",SUMIF($A$3:$A4142,P$2,$B$3:$B4142))</f>
        <v/>
      </c>
      <c r="Q4142" s="0" t="str">
        <f aca="false">IF(ISBLANK(A4142),"",SUMIF($A$3:$A4142,Q$2,$B$3:$B4142))</f>
        <v/>
      </c>
      <c r="R4142" s="0" t="str">
        <f aca="false">IF(ISBLANK(A4142),"",SUMIF($A$3:$A4142,R$2,$B$3:$B4142))</f>
        <v/>
      </c>
      <c r="T4142" s="9" t="str">
        <f aca="false">IF(ISBLANK(A4142),"",IF($A4142=T$2,$C4142,T4141))</f>
        <v/>
      </c>
      <c r="U4142" s="9" t="str">
        <f aca="false">IF(ISBLANK(A4142),"",IF($A4142=U$2,$C4142,U4141))</f>
        <v/>
      </c>
      <c r="V4142" s="9" t="str">
        <f aca="false">IF(ISBLANK(A4142),"",IF($A4142=V$2,$C4142,V4141))</f>
        <v/>
      </c>
      <c r="W4142" s="9" t="str">
        <f aca="false">IF(ISBLANK(A4142),"",IF($A4142=W$2,$C4142,W4141))</f>
        <v/>
      </c>
    </row>
    <row r="4143" customFormat="false" ht="14.1" hidden="false" customHeight="false" outlineLevel="0" collapsed="false">
      <c r="H4143" s="8" t="n">
        <f aca="false">IF(ISBLANK(D4143),,LEFT(D4143,LEN(D4143)-6)*1)</f>
        <v>0</v>
      </c>
      <c r="I4143" s="9" t="str">
        <f aca="false">IF(ISBLANK(A4143),"",-B4143*C4143)</f>
        <v/>
      </c>
      <c r="J4143" s="9" t="str">
        <f aca="false">IF(ISBLANK(A4143),"",-SUM(I$3:I4143))</f>
        <v/>
      </c>
      <c r="K4143" s="9" t="str">
        <f aca="false">IF(ISBLANK(A4143),"",SUMPRODUCT(O4143:R4143,T4143:W4143)-J4143)</f>
        <v/>
      </c>
      <c r="L4143" s="5" t="str">
        <f aca="false">IF(ISBLANK(A4143),"",K4143/$M$1)</f>
        <v/>
      </c>
      <c r="M4143" s="5" t="str">
        <f aca="false">IF(ISBLANK(A4143),"",K4143/($M$1+SUM(K$3:K4142)))</f>
        <v/>
      </c>
      <c r="N4143" s="0" t="str">
        <f aca="false">IF(ISBLANK(A4143),"",IF(H4144=0,NETWORKDAYS($H$3,H4143,holiday!$B$2:$B$10),IF(DAY(H4143)&lt;DAY(H4144),NETWORKDAYS($H$3,H4143,holiday!$B$2:$B$10),0)))</f>
        <v/>
      </c>
      <c r="O4143" s="0" t="str">
        <f aca="false">IF(ISBLANK(A4143),"",SUMIF($A$3:$A4143,O$2,$B$3:$B4143))</f>
        <v/>
      </c>
      <c r="P4143" s="0" t="str">
        <f aca="false">IF(ISBLANK(A4143),"",SUMIF($A$3:$A4143,P$2,$B$3:$B4143))</f>
        <v/>
      </c>
      <c r="Q4143" s="0" t="str">
        <f aca="false">IF(ISBLANK(A4143),"",SUMIF($A$3:$A4143,Q$2,$B$3:$B4143))</f>
        <v/>
      </c>
      <c r="R4143" s="0" t="str">
        <f aca="false">IF(ISBLANK(A4143),"",SUMIF($A$3:$A4143,R$2,$B$3:$B4143))</f>
        <v/>
      </c>
      <c r="T4143" s="9" t="str">
        <f aca="false">IF(ISBLANK(A4143),"",IF($A4143=T$2,$C4143,T4142))</f>
        <v/>
      </c>
      <c r="U4143" s="9" t="str">
        <f aca="false">IF(ISBLANK(A4143),"",IF($A4143=U$2,$C4143,U4142))</f>
        <v/>
      </c>
      <c r="V4143" s="9" t="str">
        <f aca="false">IF(ISBLANK(A4143),"",IF($A4143=V$2,$C4143,V4142))</f>
        <v/>
      </c>
      <c r="W4143" s="9" t="str">
        <f aca="false">IF(ISBLANK(A4143),"",IF($A4143=W$2,$C4143,W4142))</f>
        <v/>
      </c>
    </row>
    <row r="4144" customFormat="false" ht="14.1" hidden="false" customHeight="false" outlineLevel="0" collapsed="false">
      <c r="H4144" s="8" t="n">
        <f aca="false">IF(ISBLANK(D4144),,LEFT(D4144,LEN(D4144)-6)*1)</f>
        <v>0</v>
      </c>
      <c r="I4144" s="9" t="str">
        <f aca="false">IF(ISBLANK(A4144),"",-B4144*C4144)</f>
        <v/>
      </c>
      <c r="J4144" s="9" t="str">
        <f aca="false">IF(ISBLANK(A4144),"",-SUM(I$3:I4144))</f>
        <v/>
      </c>
      <c r="K4144" s="9" t="str">
        <f aca="false">IF(ISBLANK(A4144),"",SUMPRODUCT(O4144:R4144,T4144:W4144)-J4144)</f>
        <v/>
      </c>
      <c r="L4144" s="5" t="str">
        <f aca="false">IF(ISBLANK(A4144),"",K4144/$M$1)</f>
        <v/>
      </c>
      <c r="M4144" s="5" t="str">
        <f aca="false">IF(ISBLANK(A4144),"",K4144/($M$1+SUM(K$3:K4143)))</f>
        <v/>
      </c>
      <c r="N4144" s="0" t="str">
        <f aca="false">IF(ISBLANK(A4144),"",IF(H4145=0,NETWORKDAYS($H$3,H4144,holiday!$B$2:$B$10),IF(DAY(H4144)&lt;DAY(H4145),NETWORKDAYS($H$3,H4144,holiday!$B$2:$B$10),0)))</f>
        <v/>
      </c>
      <c r="O4144" s="0" t="str">
        <f aca="false">IF(ISBLANK(A4144),"",SUMIF($A$3:$A4144,O$2,$B$3:$B4144))</f>
        <v/>
      </c>
      <c r="P4144" s="0" t="str">
        <f aca="false">IF(ISBLANK(A4144),"",SUMIF($A$3:$A4144,P$2,$B$3:$B4144))</f>
        <v/>
      </c>
      <c r="Q4144" s="0" t="str">
        <f aca="false">IF(ISBLANK(A4144),"",SUMIF($A$3:$A4144,Q$2,$B$3:$B4144))</f>
        <v/>
      </c>
      <c r="R4144" s="0" t="str">
        <f aca="false">IF(ISBLANK(A4144),"",SUMIF($A$3:$A4144,R$2,$B$3:$B4144))</f>
        <v/>
      </c>
      <c r="T4144" s="9" t="str">
        <f aca="false">IF(ISBLANK(A4144),"",IF($A4144=T$2,$C4144,T4143))</f>
        <v/>
      </c>
      <c r="U4144" s="9" t="str">
        <f aca="false">IF(ISBLANK(A4144),"",IF($A4144=U$2,$C4144,U4143))</f>
        <v/>
      </c>
      <c r="V4144" s="9" t="str">
        <f aca="false">IF(ISBLANK(A4144),"",IF($A4144=V$2,$C4144,V4143))</f>
        <v/>
      </c>
      <c r="W4144" s="9" t="str">
        <f aca="false">IF(ISBLANK(A4144),"",IF($A4144=W$2,$C4144,W4143))</f>
        <v/>
      </c>
    </row>
    <row r="4145" customFormat="false" ht="14.1" hidden="false" customHeight="false" outlineLevel="0" collapsed="false">
      <c r="H4145" s="8" t="n">
        <f aca="false">IF(ISBLANK(D4145),,LEFT(D4145,LEN(D4145)-6)*1)</f>
        <v>0</v>
      </c>
      <c r="I4145" s="9" t="str">
        <f aca="false">IF(ISBLANK(A4145),"",-B4145*C4145)</f>
        <v/>
      </c>
      <c r="J4145" s="9" t="str">
        <f aca="false">IF(ISBLANK(A4145),"",-SUM(I$3:I4145))</f>
        <v/>
      </c>
      <c r="K4145" s="9" t="str">
        <f aca="false">IF(ISBLANK(A4145),"",SUMPRODUCT(O4145:R4145,T4145:W4145)-J4145)</f>
        <v/>
      </c>
      <c r="L4145" s="5" t="str">
        <f aca="false">IF(ISBLANK(A4145),"",K4145/$M$1)</f>
        <v/>
      </c>
      <c r="M4145" s="5" t="str">
        <f aca="false">IF(ISBLANK(A4145),"",K4145/($M$1+SUM(K$3:K4144)))</f>
        <v/>
      </c>
      <c r="N4145" s="0" t="str">
        <f aca="false">IF(ISBLANK(A4145),"",IF(H4146=0,NETWORKDAYS($H$3,H4145,holiday!$B$2:$B$10),IF(DAY(H4145)&lt;DAY(H4146),NETWORKDAYS($H$3,H4145,holiday!$B$2:$B$10),0)))</f>
        <v/>
      </c>
      <c r="O4145" s="0" t="str">
        <f aca="false">IF(ISBLANK(A4145),"",SUMIF($A$3:$A4145,O$2,$B$3:$B4145))</f>
        <v/>
      </c>
      <c r="P4145" s="0" t="str">
        <f aca="false">IF(ISBLANK(A4145),"",SUMIF($A$3:$A4145,P$2,$B$3:$B4145))</f>
        <v/>
      </c>
      <c r="Q4145" s="0" t="str">
        <f aca="false">IF(ISBLANK(A4145),"",SUMIF($A$3:$A4145,Q$2,$B$3:$B4145))</f>
        <v/>
      </c>
      <c r="R4145" s="0" t="str">
        <f aca="false">IF(ISBLANK(A4145),"",SUMIF($A$3:$A4145,R$2,$B$3:$B4145))</f>
        <v/>
      </c>
      <c r="T4145" s="9" t="str">
        <f aca="false">IF(ISBLANK(A4145),"",IF($A4145=T$2,$C4145,T4144))</f>
        <v/>
      </c>
      <c r="U4145" s="9" t="str">
        <f aca="false">IF(ISBLANK(A4145),"",IF($A4145=U$2,$C4145,U4144))</f>
        <v/>
      </c>
      <c r="V4145" s="9" t="str">
        <f aca="false">IF(ISBLANK(A4145),"",IF($A4145=V$2,$C4145,V4144))</f>
        <v/>
      </c>
      <c r="W4145" s="9" t="str">
        <f aca="false">IF(ISBLANK(A4145),"",IF($A4145=W$2,$C4145,W4144))</f>
        <v/>
      </c>
    </row>
    <row r="4146" customFormat="false" ht="14.1" hidden="false" customHeight="false" outlineLevel="0" collapsed="false">
      <c r="H4146" s="8" t="n">
        <f aca="false">IF(ISBLANK(D4146),,LEFT(D4146,LEN(D4146)-6)*1)</f>
        <v>0</v>
      </c>
      <c r="I4146" s="9" t="str">
        <f aca="false">IF(ISBLANK(A4146),"",-B4146*C4146)</f>
        <v/>
      </c>
      <c r="J4146" s="9" t="str">
        <f aca="false">IF(ISBLANK(A4146),"",-SUM(I$3:I4146))</f>
        <v/>
      </c>
      <c r="K4146" s="9" t="str">
        <f aca="false">IF(ISBLANK(A4146),"",SUMPRODUCT(O4146:R4146,T4146:W4146)-J4146)</f>
        <v/>
      </c>
      <c r="L4146" s="5" t="str">
        <f aca="false">IF(ISBLANK(A4146),"",K4146/$M$1)</f>
        <v/>
      </c>
      <c r="M4146" s="5" t="str">
        <f aca="false">IF(ISBLANK(A4146),"",K4146/($M$1+SUM(K$3:K4145)))</f>
        <v/>
      </c>
      <c r="N4146" s="0" t="str">
        <f aca="false">IF(ISBLANK(A4146),"",IF(H4147=0,NETWORKDAYS($H$3,H4146,holiday!$B$2:$B$10),IF(DAY(H4146)&lt;DAY(H4147),NETWORKDAYS($H$3,H4146,holiday!$B$2:$B$10),0)))</f>
        <v/>
      </c>
      <c r="O4146" s="0" t="str">
        <f aca="false">IF(ISBLANK(A4146),"",SUMIF($A$3:$A4146,O$2,$B$3:$B4146))</f>
        <v/>
      </c>
      <c r="P4146" s="0" t="str">
        <f aca="false">IF(ISBLANK(A4146),"",SUMIF($A$3:$A4146,P$2,$B$3:$B4146))</f>
        <v/>
      </c>
      <c r="Q4146" s="0" t="str">
        <f aca="false">IF(ISBLANK(A4146),"",SUMIF($A$3:$A4146,Q$2,$B$3:$B4146))</f>
        <v/>
      </c>
      <c r="R4146" s="0" t="str">
        <f aca="false">IF(ISBLANK(A4146),"",SUMIF($A$3:$A4146,R$2,$B$3:$B4146))</f>
        <v/>
      </c>
      <c r="T4146" s="9" t="str">
        <f aca="false">IF(ISBLANK(A4146),"",IF($A4146=T$2,$C4146,T4145))</f>
        <v/>
      </c>
      <c r="U4146" s="9" t="str">
        <f aca="false">IF(ISBLANK(A4146),"",IF($A4146=U$2,$C4146,U4145))</f>
        <v/>
      </c>
      <c r="V4146" s="9" t="str">
        <f aca="false">IF(ISBLANK(A4146),"",IF($A4146=V$2,$C4146,V4145))</f>
        <v/>
      </c>
      <c r="W4146" s="9" t="str">
        <f aca="false">IF(ISBLANK(A4146),"",IF($A4146=W$2,$C4146,W4145))</f>
        <v/>
      </c>
    </row>
    <row r="4147" customFormat="false" ht="14.1" hidden="false" customHeight="false" outlineLevel="0" collapsed="false">
      <c r="H4147" s="8" t="n">
        <f aca="false">IF(ISBLANK(D4147),,LEFT(D4147,LEN(D4147)-6)*1)</f>
        <v>0</v>
      </c>
      <c r="I4147" s="9" t="str">
        <f aca="false">IF(ISBLANK(A4147),"",-B4147*C4147)</f>
        <v/>
      </c>
      <c r="J4147" s="9" t="str">
        <f aca="false">IF(ISBLANK(A4147),"",-SUM(I$3:I4147))</f>
        <v/>
      </c>
      <c r="K4147" s="9" t="str">
        <f aca="false">IF(ISBLANK(A4147),"",SUMPRODUCT(O4147:R4147,T4147:W4147)-J4147)</f>
        <v/>
      </c>
      <c r="L4147" s="5" t="str">
        <f aca="false">IF(ISBLANK(A4147),"",K4147/$M$1)</f>
        <v/>
      </c>
      <c r="M4147" s="5" t="str">
        <f aca="false">IF(ISBLANK(A4147),"",K4147/($M$1+SUM(K$3:K4146)))</f>
        <v/>
      </c>
      <c r="N4147" s="0" t="str">
        <f aca="false">IF(ISBLANK(A4147),"",IF(H4148=0,NETWORKDAYS($H$3,H4147,holiday!$B$2:$B$10),IF(DAY(H4147)&lt;DAY(H4148),NETWORKDAYS($H$3,H4147,holiday!$B$2:$B$10),0)))</f>
        <v/>
      </c>
      <c r="O4147" s="0" t="str">
        <f aca="false">IF(ISBLANK(A4147),"",SUMIF($A$3:$A4147,O$2,$B$3:$B4147))</f>
        <v/>
      </c>
      <c r="P4147" s="0" t="str">
        <f aca="false">IF(ISBLANK(A4147),"",SUMIF($A$3:$A4147,P$2,$B$3:$B4147))</f>
        <v/>
      </c>
      <c r="Q4147" s="0" t="str">
        <f aca="false">IF(ISBLANK(A4147),"",SUMIF($A$3:$A4147,Q$2,$B$3:$B4147))</f>
        <v/>
      </c>
      <c r="R4147" s="0" t="str">
        <f aca="false">IF(ISBLANK(A4147),"",SUMIF($A$3:$A4147,R$2,$B$3:$B4147))</f>
        <v/>
      </c>
      <c r="T4147" s="9" t="str">
        <f aca="false">IF(ISBLANK(A4147),"",IF($A4147=T$2,$C4147,T4146))</f>
        <v/>
      </c>
      <c r="U4147" s="9" t="str">
        <f aca="false">IF(ISBLANK(A4147),"",IF($A4147=U$2,$C4147,U4146))</f>
        <v/>
      </c>
      <c r="V4147" s="9" t="str">
        <f aca="false">IF(ISBLANK(A4147),"",IF($A4147=V$2,$C4147,V4146))</f>
        <v/>
      </c>
      <c r="W4147" s="9" t="str">
        <f aca="false">IF(ISBLANK(A4147),"",IF($A4147=W$2,$C4147,W4146))</f>
        <v/>
      </c>
    </row>
    <row r="4148" customFormat="false" ht="14.1" hidden="false" customHeight="false" outlineLevel="0" collapsed="false">
      <c r="H4148" s="8" t="n">
        <f aca="false">IF(ISBLANK(D4148),,LEFT(D4148,LEN(D4148)-6)*1)</f>
        <v>0</v>
      </c>
      <c r="I4148" s="9" t="str">
        <f aca="false">IF(ISBLANK(A4148),"",-B4148*C4148)</f>
        <v/>
      </c>
      <c r="J4148" s="9" t="str">
        <f aca="false">IF(ISBLANK(A4148),"",-SUM(I$3:I4148))</f>
        <v/>
      </c>
      <c r="K4148" s="9" t="str">
        <f aca="false">IF(ISBLANK(A4148),"",SUMPRODUCT(O4148:R4148,T4148:W4148)-J4148)</f>
        <v/>
      </c>
      <c r="L4148" s="5" t="str">
        <f aca="false">IF(ISBLANK(A4148),"",K4148/$M$1)</f>
        <v/>
      </c>
      <c r="M4148" s="5" t="str">
        <f aca="false">IF(ISBLANK(A4148),"",K4148/($M$1+SUM(K$3:K4147)))</f>
        <v/>
      </c>
      <c r="N4148" s="0" t="str">
        <f aca="false">IF(ISBLANK(A4148),"",IF(H4149=0,NETWORKDAYS($H$3,H4148,holiday!$B$2:$B$10),IF(DAY(H4148)&lt;DAY(H4149),NETWORKDAYS($H$3,H4148,holiday!$B$2:$B$10),0)))</f>
        <v/>
      </c>
      <c r="O4148" s="0" t="str">
        <f aca="false">IF(ISBLANK(A4148),"",SUMIF($A$3:$A4148,O$2,$B$3:$B4148))</f>
        <v/>
      </c>
      <c r="P4148" s="0" t="str">
        <f aca="false">IF(ISBLANK(A4148),"",SUMIF($A$3:$A4148,P$2,$B$3:$B4148))</f>
        <v/>
      </c>
      <c r="Q4148" s="0" t="str">
        <f aca="false">IF(ISBLANK(A4148),"",SUMIF($A$3:$A4148,Q$2,$B$3:$B4148))</f>
        <v/>
      </c>
      <c r="R4148" s="0" t="str">
        <f aca="false">IF(ISBLANK(A4148),"",SUMIF($A$3:$A4148,R$2,$B$3:$B4148))</f>
        <v/>
      </c>
      <c r="T4148" s="9" t="str">
        <f aca="false">IF(ISBLANK(A4148),"",IF($A4148=T$2,$C4148,T4147))</f>
        <v/>
      </c>
      <c r="U4148" s="9" t="str">
        <f aca="false">IF(ISBLANK(A4148),"",IF($A4148=U$2,$C4148,U4147))</f>
        <v/>
      </c>
      <c r="V4148" s="9" t="str">
        <f aca="false">IF(ISBLANK(A4148),"",IF($A4148=V$2,$C4148,V4147))</f>
        <v/>
      </c>
      <c r="W4148" s="9" t="str">
        <f aca="false">IF(ISBLANK(A4148),"",IF($A4148=W$2,$C4148,W4147))</f>
        <v/>
      </c>
    </row>
    <row r="4149" customFormat="false" ht="14.1" hidden="false" customHeight="false" outlineLevel="0" collapsed="false">
      <c r="H4149" s="8" t="n">
        <f aca="false">IF(ISBLANK(D4149),,LEFT(D4149,LEN(D4149)-6)*1)</f>
        <v>0</v>
      </c>
      <c r="I4149" s="9" t="str">
        <f aca="false">IF(ISBLANK(A4149),"",-B4149*C4149)</f>
        <v/>
      </c>
      <c r="J4149" s="9" t="str">
        <f aca="false">IF(ISBLANK(A4149),"",-SUM(I$3:I4149))</f>
        <v/>
      </c>
      <c r="K4149" s="9" t="str">
        <f aca="false">IF(ISBLANK(A4149),"",SUMPRODUCT(O4149:R4149,T4149:W4149)-J4149)</f>
        <v/>
      </c>
      <c r="L4149" s="5" t="str">
        <f aca="false">IF(ISBLANK(A4149),"",K4149/$M$1)</f>
        <v/>
      </c>
      <c r="M4149" s="5" t="str">
        <f aca="false">IF(ISBLANK(A4149),"",K4149/($M$1+SUM(K$3:K4148)))</f>
        <v/>
      </c>
      <c r="N4149" s="0" t="str">
        <f aca="false">IF(ISBLANK(A4149),"",IF(H4150=0,NETWORKDAYS($H$3,H4149,holiday!$B$2:$B$10),IF(DAY(H4149)&lt;DAY(H4150),NETWORKDAYS($H$3,H4149,holiday!$B$2:$B$10),0)))</f>
        <v/>
      </c>
      <c r="O4149" s="0" t="str">
        <f aca="false">IF(ISBLANK(A4149),"",SUMIF($A$3:$A4149,O$2,$B$3:$B4149))</f>
        <v/>
      </c>
      <c r="P4149" s="0" t="str">
        <f aca="false">IF(ISBLANK(A4149),"",SUMIF($A$3:$A4149,P$2,$B$3:$B4149))</f>
        <v/>
      </c>
      <c r="Q4149" s="0" t="str">
        <f aca="false">IF(ISBLANK(A4149),"",SUMIF($A$3:$A4149,Q$2,$B$3:$B4149))</f>
        <v/>
      </c>
      <c r="R4149" s="0" t="str">
        <f aca="false">IF(ISBLANK(A4149),"",SUMIF($A$3:$A4149,R$2,$B$3:$B4149))</f>
        <v/>
      </c>
      <c r="T4149" s="9" t="str">
        <f aca="false">IF(ISBLANK(A4149),"",IF($A4149=T$2,$C4149,T4148))</f>
        <v/>
      </c>
      <c r="U4149" s="9" t="str">
        <f aca="false">IF(ISBLANK(A4149),"",IF($A4149=U$2,$C4149,U4148))</f>
        <v/>
      </c>
      <c r="V4149" s="9" t="str">
        <f aca="false">IF(ISBLANK(A4149),"",IF($A4149=V$2,$C4149,V4148))</f>
        <v/>
      </c>
      <c r="W4149" s="9" t="str">
        <f aca="false">IF(ISBLANK(A4149),"",IF($A4149=W$2,$C4149,W4148))</f>
        <v/>
      </c>
    </row>
    <row r="4150" customFormat="false" ht="14.1" hidden="false" customHeight="false" outlineLevel="0" collapsed="false">
      <c r="H4150" s="8" t="n">
        <f aca="false">IF(ISBLANK(D4150),,LEFT(D4150,LEN(D4150)-6)*1)</f>
        <v>0</v>
      </c>
      <c r="I4150" s="9" t="str">
        <f aca="false">IF(ISBLANK(A4150),"",-B4150*C4150)</f>
        <v/>
      </c>
      <c r="J4150" s="9" t="str">
        <f aca="false">IF(ISBLANK(A4150),"",-SUM(I$3:I4150))</f>
        <v/>
      </c>
      <c r="K4150" s="9" t="str">
        <f aca="false">IF(ISBLANK(A4150),"",SUMPRODUCT(O4150:R4150,T4150:W4150)-J4150)</f>
        <v/>
      </c>
      <c r="L4150" s="5" t="str">
        <f aca="false">IF(ISBLANK(A4150),"",K4150/$M$1)</f>
        <v/>
      </c>
      <c r="M4150" s="5" t="str">
        <f aca="false">IF(ISBLANK(A4150),"",K4150/($M$1+SUM(K$3:K4149)))</f>
        <v/>
      </c>
      <c r="N4150" s="0" t="str">
        <f aca="false">IF(ISBLANK(A4150),"",IF(H4151=0,NETWORKDAYS($H$3,H4150,holiday!$B$2:$B$10),IF(DAY(H4150)&lt;DAY(H4151),NETWORKDAYS($H$3,H4150,holiday!$B$2:$B$10),0)))</f>
        <v/>
      </c>
      <c r="O4150" s="0" t="str">
        <f aca="false">IF(ISBLANK(A4150),"",SUMIF($A$3:$A4150,O$2,$B$3:$B4150))</f>
        <v/>
      </c>
      <c r="P4150" s="0" t="str">
        <f aca="false">IF(ISBLANK(A4150),"",SUMIF($A$3:$A4150,P$2,$B$3:$B4150))</f>
        <v/>
      </c>
      <c r="Q4150" s="0" t="str">
        <f aca="false">IF(ISBLANK(A4150),"",SUMIF($A$3:$A4150,Q$2,$B$3:$B4150))</f>
        <v/>
      </c>
      <c r="R4150" s="0" t="str">
        <f aca="false">IF(ISBLANK(A4150),"",SUMIF($A$3:$A4150,R$2,$B$3:$B4150))</f>
        <v/>
      </c>
      <c r="T4150" s="9" t="str">
        <f aca="false">IF(ISBLANK(A4150),"",IF($A4150=T$2,$C4150,T4149))</f>
        <v/>
      </c>
      <c r="U4150" s="9" t="str">
        <f aca="false">IF(ISBLANK(A4150),"",IF($A4150=U$2,$C4150,U4149))</f>
        <v/>
      </c>
      <c r="V4150" s="9" t="str">
        <f aca="false">IF(ISBLANK(A4150),"",IF($A4150=V$2,$C4150,V4149))</f>
        <v/>
      </c>
      <c r="W4150" s="9" t="str">
        <f aca="false">IF(ISBLANK(A4150),"",IF($A4150=W$2,$C4150,W4149))</f>
        <v/>
      </c>
    </row>
    <row r="4151" customFormat="false" ht="14.1" hidden="false" customHeight="false" outlineLevel="0" collapsed="false">
      <c r="H4151" s="8" t="n">
        <f aca="false">IF(ISBLANK(D4151),,LEFT(D4151,LEN(D4151)-6)*1)</f>
        <v>0</v>
      </c>
      <c r="I4151" s="9" t="str">
        <f aca="false">IF(ISBLANK(A4151),"",-B4151*C4151)</f>
        <v/>
      </c>
      <c r="J4151" s="9" t="str">
        <f aca="false">IF(ISBLANK(A4151),"",-SUM(I$3:I4151))</f>
        <v/>
      </c>
      <c r="K4151" s="9" t="str">
        <f aca="false">IF(ISBLANK(A4151),"",SUMPRODUCT(O4151:R4151,T4151:W4151)-J4151)</f>
        <v/>
      </c>
      <c r="L4151" s="5" t="str">
        <f aca="false">IF(ISBLANK(A4151),"",K4151/$M$1)</f>
        <v/>
      </c>
      <c r="M4151" s="5" t="str">
        <f aca="false">IF(ISBLANK(A4151),"",K4151/($M$1+SUM(K$3:K4150)))</f>
        <v/>
      </c>
      <c r="N4151" s="0" t="str">
        <f aca="false">IF(ISBLANK(A4151),"",IF(H4152=0,NETWORKDAYS($H$3,H4151,holiday!$B$2:$B$10),IF(DAY(H4151)&lt;DAY(H4152),NETWORKDAYS($H$3,H4151,holiday!$B$2:$B$10),0)))</f>
        <v/>
      </c>
      <c r="O4151" s="0" t="str">
        <f aca="false">IF(ISBLANK(A4151),"",SUMIF($A$3:$A4151,O$2,$B$3:$B4151))</f>
        <v/>
      </c>
      <c r="P4151" s="0" t="str">
        <f aca="false">IF(ISBLANK(A4151),"",SUMIF($A$3:$A4151,P$2,$B$3:$B4151))</f>
        <v/>
      </c>
      <c r="Q4151" s="0" t="str">
        <f aca="false">IF(ISBLANK(A4151),"",SUMIF($A$3:$A4151,Q$2,$B$3:$B4151))</f>
        <v/>
      </c>
      <c r="R4151" s="0" t="str">
        <f aca="false">IF(ISBLANK(A4151),"",SUMIF($A$3:$A4151,R$2,$B$3:$B4151))</f>
        <v/>
      </c>
      <c r="T4151" s="9" t="str">
        <f aca="false">IF(ISBLANK(A4151),"",IF($A4151=T$2,$C4151,T4150))</f>
        <v/>
      </c>
      <c r="U4151" s="9" t="str">
        <f aca="false">IF(ISBLANK(A4151),"",IF($A4151=U$2,$C4151,U4150))</f>
        <v/>
      </c>
      <c r="V4151" s="9" t="str">
        <f aca="false">IF(ISBLANK(A4151),"",IF($A4151=V$2,$C4151,V4150))</f>
        <v/>
      </c>
      <c r="W4151" s="9" t="str">
        <f aca="false">IF(ISBLANK(A4151),"",IF($A4151=W$2,$C4151,W4150))</f>
        <v/>
      </c>
    </row>
    <row r="4152" customFormat="false" ht="14.1" hidden="false" customHeight="false" outlineLevel="0" collapsed="false">
      <c r="H4152" s="8" t="n">
        <f aca="false">IF(ISBLANK(D4152),,LEFT(D4152,LEN(D4152)-6)*1)</f>
        <v>0</v>
      </c>
      <c r="I4152" s="9" t="str">
        <f aca="false">IF(ISBLANK(A4152),"",-B4152*C4152)</f>
        <v/>
      </c>
      <c r="J4152" s="9" t="str">
        <f aca="false">IF(ISBLANK(A4152),"",-SUM(I$3:I4152))</f>
        <v/>
      </c>
      <c r="K4152" s="9" t="str">
        <f aca="false">IF(ISBLANK(A4152),"",SUMPRODUCT(O4152:R4152,T4152:W4152)-J4152)</f>
        <v/>
      </c>
      <c r="L4152" s="5" t="str">
        <f aca="false">IF(ISBLANK(A4152),"",K4152/$M$1)</f>
        <v/>
      </c>
      <c r="M4152" s="5" t="str">
        <f aca="false">IF(ISBLANK(A4152),"",K4152/($M$1+SUM(K$3:K4151)))</f>
        <v/>
      </c>
      <c r="N4152" s="0" t="str">
        <f aca="false">IF(ISBLANK(A4152),"",IF(H4153=0,NETWORKDAYS($H$3,H4152,holiday!$B$2:$B$10),IF(DAY(H4152)&lt;DAY(H4153),NETWORKDAYS($H$3,H4152,holiday!$B$2:$B$10),0)))</f>
        <v/>
      </c>
      <c r="O4152" s="0" t="str">
        <f aca="false">IF(ISBLANK(A4152),"",SUMIF($A$3:$A4152,O$2,$B$3:$B4152))</f>
        <v/>
      </c>
      <c r="P4152" s="0" t="str">
        <f aca="false">IF(ISBLANK(A4152),"",SUMIF($A$3:$A4152,P$2,$B$3:$B4152))</f>
        <v/>
      </c>
      <c r="Q4152" s="0" t="str">
        <f aca="false">IF(ISBLANK(A4152),"",SUMIF($A$3:$A4152,Q$2,$B$3:$B4152))</f>
        <v/>
      </c>
      <c r="R4152" s="0" t="str">
        <f aca="false">IF(ISBLANK(A4152),"",SUMIF($A$3:$A4152,R$2,$B$3:$B4152))</f>
        <v/>
      </c>
      <c r="T4152" s="9" t="str">
        <f aca="false">IF(ISBLANK(A4152),"",IF($A4152=T$2,$C4152,T4151))</f>
        <v/>
      </c>
      <c r="U4152" s="9" t="str">
        <f aca="false">IF(ISBLANK(A4152),"",IF($A4152=U$2,$C4152,U4151))</f>
        <v/>
      </c>
      <c r="V4152" s="9" t="str">
        <f aca="false">IF(ISBLANK(A4152),"",IF($A4152=V$2,$C4152,V4151))</f>
        <v/>
      </c>
      <c r="W4152" s="9" t="str">
        <f aca="false">IF(ISBLANK(A4152),"",IF($A4152=W$2,$C4152,W4151))</f>
        <v/>
      </c>
    </row>
    <row r="4153" customFormat="false" ht="14.1" hidden="false" customHeight="false" outlineLevel="0" collapsed="false">
      <c r="H4153" s="8" t="n">
        <f aca="false">IF(ISBLANK(D4153),,LEFT(D4153,LEN(D4153)-6)*1)</f>
        <v>0</v>
      </c>
      <c r="I4153" s="9" t="str">
        <f aca="false">IF(ISBLANK(A4153),"",-B4153*C4153)</f>
        <v/>
      </c>
      <c r="J4153" s="9" t="str">
        <f aca="false">IF(ISBLANK(A4153),"",-SUM(I$3:I4153))</f>
        <v/>
      </c>
      <c r="K4153" s="9" t="str">
        <f aca="false">IF(ISBLANK(A4153),"",SUMPRODUCT(O4153:R4153,T4153:W4153)-J4153)</f>
        <v/>
      </c>
      <c r="L4153" s="5" t="str">
        <f aca="false">IF(ISBLANK(A4153),"",K4153/$M$1)</f>
        <v/>
      </c>
      <c r="M4153" s="5" t="str">
        <f aca="false">IF(ISBLANK(A4153),"",K4153/($M$1+SUM(K$3:K4152)))</f>
        <v/>
      </c>
      <c r="N4153" s="0" t="str">
        <f aca="false">IF(ISBLANK(A4153),"",IF(H4154=0,NETWORKDAYS($H$3,H4153,holiday!$B$2:$B$10),IF(DAY(H4153)&lt;DAY(H4154),NETWORKDAYS($H$3,H4153,holiday!$B$2:$B$10),0)))</f>
        <v/>
      </c>
      <c r="O4153" s="0" t="str">
        <f aca="false">IF(ISBLANK(A4153),"",SUMIF($A$3:$A4153,O$2,$B$3:$B4153))</f>
        <v/>
      </c>
      <c r="P4153" s="0" t="str">
        <f aca="false">IF(ISBLANK(A4153),"",SUMIF($A$3:$A4153,P$2,$B$3:$B4153))</f>
        <v/>
      </c>
      <c r="Q4153" s="0" t="str">
        <f aca="false">IF(ISBLANK(A4153),"",SUMIF($A$3:$A4153,Q$2,$B$3:$B4153))</f>
        <v/>
      </c>
      <c r="R4153" s="0" t="str">
        <f aca="false">IF(ISBLANK(A4153),"",SUMIF($A$3:$A4153,R$2,$B$3:$B4153))</f>
        <v/>
      </c>
      <c r="T4153" s="9" t="str">
        <f aca="false">IF(ISBLANK(A4153),"",IF($A4153=T$2,$C4153,T4152))</f>
        <v/>
      </c>
      <c r="U4153" s="9" t="str">
        <f aca="false">IF(ISBLANK(A4153),"",IF($A4153=U$2,$C4153,U4152))</f>
        <v/>
      </c>
      <c r="V4153" s="9" t="str">
        <f aca="false">IF(ISBLANK(A4153),"",IF($A4153=V$2,$C4153,V4152))</f>
        <v/>
      </c>
      <c r="W4153" s="9" t="str">
        <f aca="false">IF(ISBLANK(A4153),"",IF($A4153=W$2,$C4153,W4152))</f>
        <v/>
      </c>
    </row>
    <row r="4154" customFormat="false" ht="14.1" hidden="false" customHeight="false" outlineLevel="0" collapsed="false">
      <c r="H4154" s="8" t="n">
        <f aca="false">IF(ISBLANK(D4154),,LEFT(D4154,LEN(D4154)-6)*1)</f>
        <v>0</v>
      </c>
      <c r="I4154" s="9" t="str">
        <f aca="false">IF(ISBLANK(A4154),"",-B4154*C4154)</f>
        <v/>
      </c>
      <c r="J4154" s="9" t="str">
        <f aca="false">IF(ISBLANK(A4154),"",-SUM(I$3:I4154))</f>
        <v/>
      </c>
      <c r="K4154" s="9" t="str">
        <f aca="false">IF(ISBLANK(A4154),"",SUMPRODUCT(O4154:R4154,T4154:W4154)-J4154)</f>
        <v/>
      </c>
      <c r="L4154" s="5" t="str">
        <f aca="false">IF(ISBLANK(A4154),"",K4154/$M$1)</f>
        <v/>
      </c>
      <c r="M4154" s="5" t="str">
        <f aca="false">IF(ISBLANK(A4154),"",K4154/($M$1+SUM(K$3:K4153)))</f>
        <v/>
      </c>
      <c r="N4154" s="0" t="str">
        <f aca="false">IF(ISBLANK(A4154),"",IF(H4155=0,NETWORKDAYS($H$3,H4154,holiday!$B$2:$B$10),IF(DAY(H4154)&lt;DAY(H4155),NETWORKDAYS($H$3,H4154,holiday!$B$2:$B$10),0)))</f>
        <v/>
      </c>
      <c r="O4154" s="0" t="str">
        <f aca="false">IF(ISBLANK(A4154),"",SUMIF($A$3:$A4154,O$2,$B$3:$B4154))</f>
        <v/>
      </c>
      <c r="P4154" s="0" t="str">
        <f aca="false">IF(ISBLANK(A4154),"",SUMIF($A$3:$A4154,P$2,$B$3:$B4154))</f>
        <v/>
      </c>
      <c r="Q4154" s="0" t="str">
        <f aca="false">IF(ISBLANK(A4154),"",SUMIF($A$3:$A4154,Q$2,$B$3:$B4154))</f>
        <v/>
      </c>
      <c r="R4154" s="0" t="str">
        <f aca="false">IF(ISBLANK(A4154),"",SUMIF($A$3:$A4154,R$2,$B$3:$B4154))</f>
        <v/>
      </c>
      <c r="T4154" s="9" t="str">
        <f aca="false">IF(ISBLANK(A4154),"",IF($A4154=T$2,$C4154,T4153))</f>
        <v/>
      </c>
      <c r="U4154" s="9" t="str">
        <f aca="false">IF(ISBLANK(A4154),"",IF($A4154=U$2,$C4154,U4153))</f>
        <v/>
      </c>
      <c r="V4154" s="9" t="str">
        <f aca="false">IF(ISBLANK(A4154),"",IF($A4154=V$2,$C4154,V4153))</f>
        <v/>
      </c>
      <c r="W4154" s="9" t="str">
        <f aca="false">IF(ISBLANK(A4154),"",IF($A4154=W$2,$C4154,W4153))</f>
        <v/>
      </c>
    </row>
    <row r="4155" customFormat="false" ht="14.1" hidden="false" customHeight="false" outlineLevel="0" collapsed="false">
      <c r="H4155" s="8" t="n">
        <f aca="false">IF(ISBLANK(D4155),,LEFT(D4155,LEN(D4155)-6)*1)</f>
        <v>0</v>
      </c>
      <c r="I4155" s="9" t="str">
        <f aca="false">IF(ISBLANK(A4155),"",-B4155*C4155)</f>
        <v/>
      </c>
      <c r="J4155" s="9" t="str">
        <f aca="false">IF(ISBLANK(A4155),"",-SUM(I$3:I4155))</f>
        <v/>
      </c>
      <c r="K4155" s="9" t="str">
        <f aca="false">IF(ISBLANK(A4155),"",SUMPRODUCT(O4155:R4155,T4155:W4155)-J4155)</f>
        <v/>
      </c>
      <c r="L4155" s="5" t="str">
        <f aca="false">IF(ISBLANK(A4155),"",K4155/$M$1)</f>
        <v/>
      </c>
      <c r="M4155" s="5" t="str">
        <f aca="false">IF(ISBLANK(A4155),"",K4155/($M$1+SUM(K$3:K4154)))</f>
        <v/>
      </c>
      <c r="N4155" s="0" t="str">
        <f aca="false">IF(ISBLANK(A4155),"",IF(H4156=0,NETWORKDAYS($H$3,H4155,holiday!$B$2:$B$10),IF(DAY(H4155)&lt;DAY(H4156),NETWORKDAYS($H$3,H4155,holiday!$B$2:$B$10),0)))</f>
        <v/>
      </c>
      <c r="O4155" s="0" t="str">
        <f aca="false">IF(ISBLANK(A4155),"",SUMIF($A$3:$A4155,O$2,$B$3:$B4155))</f>
        <v/>
      </c>
      <c r="P4155" s="0" t="str">
        <f aca="false">IF(ISBLANK(A4155),"",SUMIF($A$3:$A4155,P$2,$B$3:$B4155))</f>
        <v/>
      </c>
      <c r="Q4155" s="0" t="str">
        <f aca="false">IF(ISBLANK(A4155),"",SUMIF($A$3:$A4155,Q$2,$B$3:$B4155))</f>
        <v/>
      </c>
      <c r="R4155" s="0" t="str">
        <f aca="false">IF(ISBLANK(A4155),"",SUMIF($A$3:$A4155,R$2,$B$3:$B4155))</f>
        <v/>
      </c>
      <c r="T4155" s="9" t="str">
        <f aca="false">IF(ISBLANK(A4155),"",IF($A4155=T$2,$C4155,T4154))</f>
        <v/>
      </c>
      <c r="U4155" s="9" t="str">
        <f aca="false">IF(ISBLANK(A4155),"",IF($A4155=U$2,$C4155,U4154))</f>
        <v/>
      </c>
      <c r="V4155" s="9" t="str">
        <f aca="false">IF(ISBLANK(A4155),"",IF($A4155=V$2,$C4155,V4154))</f>
        <v/>
      </c>
      <c r="W4155" s="9" t="str">
        <f aca="false">IF(ISBLANK(A4155),"",IF($A4155=W$2,$C4155,W4154))</f>
        <v/>
      </c>
    </row>
    <row r="4156" customFormat="false" ht="14.1" hidden="false" customHeight="false" outlineLevel="0" collapsed="false">
      <c r="H4156" s="8" t="n">
        <f aca="false">IF(ISBLANK(D4156),,LEFT(D4156,LEN(D4156)-6)*1)</f>
        <v>0</v>
      </c>
      <c r="I4156" s="9" t="str">
        <f aca="false">IF(ISBLANK(A4156),"",-B4156*C4156)</f>
        <v/>
      </c>
      <c r="J4156" s="9" t="str">
        <f aca="false">IF(ISBLANK(A4156),"",-SUM(I$3:I4156))</f>
        <v/>
      </c>
      <c r="K4156" s="9" t="str">
        <f aca="false">IF(ISBLANK(A4156),"",SUMPRODUCT(O4156:R4156,T4156:W4156)-J4156)</f>
        <v/>
      </c>
      <c r="L4156" s="5" t="str">
        <f aca="false">IF(ISBLANK(A4156),"",K4156/$M$1)</f>
        <v/>
      </c>
      <c r="M4156" s="5" t="str">
        <f aca="false">IF(ISBLANK(A4156),"",K4156/($M$1+SUM(K$3:K4155)))</f>
        <v/>
      </c>
      <c r="N4156" s="0" t="str">
        <f aca="false">IF(ISBLANK(A4156),"",IF(H4157=0,NETWORKDAYS($H$3,H4156,holiday!$B$2:$B$10),IF(DAY(H4156)&lt;DAY(H4157),NETWORKDAYS($H$3,H4156,holiday!$B$2:$B$10),0)))</f>
        <v/>
      </c>
      <c r="O4156" s="0" t="str">
        <f aca="false">IF(ISBLANK(A4156),"",SUMIF($A$3:$A4156,O$2,$B$3:$B4156))</f>
        <v/>
      </c>
      <c r="P4156" s="0" t="str">
        <f aca="false">IF(ISBLANK(A4156),"",SUMIF($A$3:$A4156,P$2,$B$3:$B4156))</f>
        <v/>
      </c>
      <c r="Q4156" s="0" t="str">
        <f aca="false">IF(ISBLANK(A4156),"",SUMIF($A$3:$A4156,Q$2,$B$3:$B4156))</f>
        <v/>
      </c>
      <c r="R4156" s="0" t="str">
        <f aca="false">IF(ISBLANK(A4156),"",SUMIF($A$3:$A4156,R$2,$B$3:$B4156))</f>
        <v/>
      </c>
      <c r="T4156" s="9" t="str">
        <f aca="false">IF(ISBLANK(A4156),"",IF($A4156=T$2,$C4156,T4155))</f>
        <v/>
      </c>
      <c r="U4156" s="9" t="str">
        <f aca="false">IF(ISBLANK(A4156),"",IF($A4156=U$2,$C4156,U4155))</f>
        <v/>
      </c>
      <c r="V4156" s="9" t="str">
        <f aca="false">IF(ISBLANK(A4156),"",IF($A4156=V$2,$C4156,V4155))</f>
        <v/>
      </c>
      <c r="W4156" s="9" t="str">
        <f aca="false">IF(ISBLANK(A4156),"",IF($A4156=W$2,$C4156,W4155))</f>
        <v/>
      </c>
    </row>
    <row r="4157" customFormat="false" ht="14.1" hidden="false" customHeight="false" outlineLevel="0" collapsed="false">
      <c r="H4157" s="8" t="n">
        <f aca="false">IF(ISBLANK(D4157),,LEFT(D4157,LEN(D4157)-6)*1)</f>
        <v>0</v>
      </c>
      <c r="I4157" s="9" t="str">
        <f aca="false">IF(ISBLANK(A4157),"",-B4157*C4157)</f>
        <v/>
      </c>
      <c r="J4157" s="9" t="str">
        <f aca="false">IF(ISBLANK(A4157),"",-SUM(I$3:I4157))</f>
        <v/>
      </c>
      <c r="K4157" s="9" t="str">
        <f aca="false">IF(ISBLANK(A4157),"",SUMPRODUCT(O4157:R4157,T4157:W4157)-J4157)</f>
        <v/>
      </c>
      <c r="L4157" s="5" t="str">
        <f aca="false">IF(ISBLANK(A4157),"",K4157/$M$1)</f>
        <v/>
      </c>
      <c r="M4157" s="5" t="str">
        <f aca="false">IF(ISBLANK(A4157),"",K4157/($M$1+SUM(K$3:K4156)))</f>
        <v/>
      </c>
      <c r="N4157" s="0" t="str">
        <f aca="false">IF(ISBLANK(A4157),"",IF(H4158=0,NETWORKDAYS($H$3,H4157,holiday!$B$2:$B$10),IF(DAY(H4157)&lt;DAY(H4158),NETWORKDAYS($H$3,H4157,holiday!$B$2:$B$10),0)))</f>
        <v/>
      </c>
      <c r="O4157" s="0" t="str">
        <f aca="false">IF(ISBLANK(A4157),"",SUMIF($A$3:$A4157,O$2,$B$3:$B4157))</f>
        <v/>
      </c>
      <c r="P4157" s="0" t="str">
        <f aca="false">IF(ISBLANK(A4157),"",SUMIF($A$3:$A4157,P$2,$B$3:$B4157))</f>
        <v/>
      </c>
      <c r="Q4157" s="0" t="str">
        <f aca="false">IF(ISBLANK(A4157),"",SUMIF($A$3:$A4157,Q$2,$B$3:$B4157))</f>
        <v/>
      </c>
      <c r="R4157" s="0" t="str">
        <f aca="false">IF(ISBLANK(A4157),"",SUMIF($A$3:$A4157,R$2,$B$3:$B4157))</f>
        <v/>
      </c>
      <c r="T4157" s="9" t="str">
        <f aca="false">IF(ISBLANK(A4157),"",IF($A4157=T$2,$C4157,T4156))</f>
        <v/>
      </c>
      <c r="U4157" s="9" t="str">
        <f aca="false">IF(ISBLANK(A4157),"",IF($A4157=U$2,$C4157,U4156))</f>
        <v/>
      </c>
      <c r="V4157" s="9" t="str">
        <f aca="false">IF(ISBLANK(A4157),"",IF($A4157=V$2,$C4157,V4156))</f>
        <v/>
      </c>
      <c r="W4157" s="9" t="str">
        <f aca="false">IF(ISBLANK(A4157),"",IF($A4157=W$2,$C4157,W4156))</f>
        <v/>
      </c>
    </row>
    <row r="4158" customFormat="false" ht="14.1" hidden="false" customHeight="false" outlineLevel="0" collapsed="false">
      <c r="H4158" s="8" t="n">
        <f aca="false">IF(ISBLANK(D4158),,LEFT(D4158,LEN(D4158)-6)*1)</f>
        <v>0</v>
      </c>
      <c r="I4158" s="9" t="str">
        <f aca="false">IF(ISBLANK(A4158),"",-B4158*C4158)</f>
        <v/>
      </c>
      <c r="J4158" s="9" t="str">
        <f aca="false">IF(ISBLANK(A4158),"",-SUM(I$3:I4158))</f>
        <v/>
      </c>
      <c r="K4158" s="9" t="str">
        <f aca="false">IF(ISBLANK(A4158),"",SUMPRODUCT(O4158:R4158,T4158:W4158)-J4158)</f>
        <v/>
      </c>
      <c r="L4158" s="5" t="str">
        <f aca="false">IF(ISBLANK(A4158),"",K4158/$M$1)</f>
        <v/>
      </c>
      <c r="M4158" s="5" t="str">
        <f aca="false">IF(ISBLANK(A4158),"",K4158/($M$1+SUM(K$3:K4157)))</f>
        <v/>
      </c>
      <c r="N4158" s="0" t="str">
        <f aca="false">IF(ISBLANK(A4158),"",IF(H4159=0,NETWORKDAYS($H$3,H4158,holiday!$B$2:$B$10),IF(DAY(H4158)&lt;DAY(H4159),NETWORKDAYS($H$3,H4158,holiday!$B$2:$B$10),0)))</f>
        <v/>
      </c>
      <c r="O4158" s="0" t="str">
        <f aca="false">IF(ISBLANK(A4158),"",SUMIF($A$3:$A4158,O$2,$B$3:$B4158))</f>
        <v/>
      </c>
      <c r="P4158" s="0" t="str">
        <f aca="false">IF(ISBLANK(A4158),"",SUMIF($A$3:$A4158,P$2,$B$3:$B4158))</f>
        <v/>
      </c>
      <c r="Q4158" s="0" t="str">
        <f aca="false">IF(ISBLANK(A4158),"",SUMIF($A$3:$A4158,Q$2,$B$3:$B4158))</f>
        <v/>
      </c>
      <c r="R4158" s="0" t="str">
        <f aca="false">IF(ISBLANK(A4158),"",SUMIF($A$3:$A4158,R$2,$B$3:$B4158))</f>
        <v/>
      </c>
      <c r="T4158" s="9" t="str">
        <f aca="false">IF(ISBLANK(A4158),"",IF($A4158=T$2,$C4158,T4157))</f>
        <v/>
      </c>
      <c r="U4158" s="9" t="str">
        <f aca="false">IF(ISBLANK(A4158),"",IF($A4158=U$2,$C4158,U4157))</f>
        <v/>
      </c>
      <c r="V4158" s="9" t="str">
        <f aca="false">IF(ISBLANK(A4158),"",IF($A4158=V$2,$C4158,V4157))</f>
        <v/>
      </c>
      <c r="W4158" s="9" t="str">
        <f aca="false">IF(ISBLANK(A4158),"",IF($A4158=W$2,$C4158,W4157))</f>
        <v/>
      </c>
    </row>
    <row r="4159" customFormat="false" ht="14.1" hidden="false" customHeight="false" outlineLevel="0" collapsed="false">
      <c r="H4159" s="8" t="n">
        <f aca="false">IF(ISBLANK(D4159),,LEFT(D4159,LEN(D4159)-6)*1)</f>
        <v>0</v>
      </c>
      <c r="I4159" s="9" t="str">
        <f aca="false">IF(ISBLANK(A4159),"",-B4159*C4159)</f>
        <v/>
      </c>
      <c r="J4159" s="9" t="str">
        <f aca="false">IF(ISBLANK(A4159),"",-SUM(I$3:I4159))</f>
        <v/>
      </c>
      <c r="K4159" s="9" t="str">
        <f aca="false">IF(ISBLANK(A4159),"",SUMPRODUCT(O4159:R4159,T4159:W4159)-J4159)</f>
        <v/>
      </c>
      <c r="L4159" s="5" t="str">
        <f aca="false">IF(ISBLANK(A4159),"",K4159/$M$1)</f>
        <v/>
      </c>
      <c r="M4159" s="5" t="str">
        <f aca="false">IF(ISBLANK(A4159),"",K4159/($M$1+SUM(K$3:K4158)))</f>
        <v/>
      </c>
      <c r="N4159" s="0" t="str">
        <f aca="false">IF(ISBLANK(A4159),"",IF(H4160=0,NETWORKDAYS($H$3,H4159,holiday!$B$2:$B$10),IF(DAY(H4159)&lt;DAY(H4160),NETWORKDAYS($H$3,H4159,holiday!$B$2:$B$10),0)))</f>
        <v/>
      </c>
      <c r="O4159" s="0" t="str">
        <f aca="false">IF(ISBLANK(A4159),"",SUMIF($A$3:$A4159,O$2,$B$3:$B4159))</f>
        <v/>
      </c>
      <c r="P4159" s="0" t="str">
        <f aca="false">IF(ISBLANK(A4159),"",SUMIF($A$3:$A4159,P$2,$B$3:$B4159))</f>
        <v/>
      </c>
      <c r="Q4159" s="0" t="str">
        <f aca="false">IF(ISBLANK(A4159),"",SUMIF($A$3:$A4159,Q$2,$B$3:$B4159))</f>
        <v/>
      </c>
      <c r="R4159" s="0" t="str">
        <f aca="false">IF(ISBLANK(A4159),"",SUMIF($A$3:$A4159,R$2,$B$3:$B4159))</f>
        <v/>
      </c>
      <c r="T4159" s="9" t="str">
        <f aca="false">IF(ISBLANK(A4159),"",IF($A4159=T$2,$C4159,T4158))</f>
        <v/>
      </c>
      <c r="U4159" s="9" t="str">
        <f aca="false">IF(ISBLANK(A4159),"",IF($A4159=U$2,$C4159,U4158))</f>
        <v/>
      </c>
      <c r="V4159" s="9" t="str">
        <f aca="false">IF(ISBLANK(A4159),"",IF($A4159=V$2,$C4159,V4158))</f>
        <v/>
      </c>
      <c r="W4159" s="9" t="str">
        <f aca="false">IF(ISBLANK(A4159),"",IF($A4159=W$2,$C4159,W4158))</f>
        <v/>
      </c>
    </row>
    <row r="4160" customFormat="false" ht="14.1" hidden="false" customHeight="false" outlineLevel="0" collapsed="false">
      <c r="H4160" s="8" t="n">
        <f aca="false">IF(ISBLANK(D4160),,LEFT(D4160,LEN(D4160)-6)*1)</f>
        <v>0</v>
      </c>
      <c r="I4160" s="9" t="str">
        <f aca="false">IF(ISBLANK(A4160),"",-B4160*C4160)</f>
        <v/>
      </c>
      <c r="J4160" s="9" t="str">
        <f aca="false">IF(ISBLANK(A4160),"",-SUM(I$3:I4160))</f>
        <v/>
      </c>
      <c r="K4160" s="9" t="str">
        <f aca="false">IF(ISBLANK(A4160),"",SUMPRODUCT(O4160:R4160,T4160:W4160)-J4160)</f>
        <v/>
      </c>
      <c r="L4160" s="5" t="str">
        <f aca="false">IF(ISBLANK(A4160),"",K4160/$M$1)</f>
        <v/>
      </c>
      <c r="M4160" s="5" t="str">
        <f aca="false">IF(ISBLANK(A4160),"",K4160/($M$1+SUM(K$3:K4159)))</f>
        <v/>
      </c>
      <c r="N4160" s="0" t="str">
        <f aca="false">IF(ISBLANK(A4160),"",IF(H4161=0,NETWORKDAYS($H$3,H4160,holiday!$B$2:$B$10),IF(DAY(H4160)&lt;DAY(H4161),NETWORKDAYS($H$3,H4160,holiday!$B$2:$B$10),0)))</f>
        <v/>
      </c>
      <c r="O4160" s="0" t="str">
        <f aca="false">IF(ISBLANK(A4160),"",SUMIF($A$3:$A4160,O$2,$B$3:$B4160))</f>
        <v/>
      </c>
      <c r="P4160" s="0" t="str">
        <f aca="false">IF(ISBLANK(A4160),"",SUMIF($A$3:$A4160,P$2,$B$3:$B4160))</f>
        <v/>
      </c>
      <c r="Q4160" s="0" t="str">
        <f aca="false">IF(ISBLANK(A4160),"",SUMIF($A$3:$A4160,Q$2,$B$3:$B4160))</f>
        <v/>
      </c>
      <c r="R4160" s="0" t="str">
        <f aca="false">IF(ISBLANK(A4160),"",SUMIF($A$3:$A4160,R$2,$B$3:$B4160))</f>
        <v/>
      </c>
      <c r="T4160" s="9" t="str">
        <f aca="false">IF(ISBLANK(A4160),"",IF($A4160=T$2,$C4160,T4159))</f>
        <v/>
      </c>
      <c r="U4160" s="9" t="str">
        <f aca="false">IF(ISBLANK(A4160),"",IF($A4160=U$2,$C4160,U4159))</f>
        <v/>
      </c>
      <c r="V4160" s="9" t="str">
        <f aca="false">IF(ISBLANK(A4160),"",IF($A4160=V$2,$C4160,V4159))</f>
        <v/>
      </c>
      <c r="W4160" s="9" t="str">
        <f aca="false">IF(ISBLANK(A4160),"",IF($A4160=W$2,$C4160,W4159))</f>
        <v/>
      </c>
    </row>
    <row r="4161" customFormat="false" ht="14.1" hidden="false" customHeight="false" outlineLevel="0" collapsed="false">
      <c r="H4161" s="8" t="n">
        <f aca="false">IF(ISBLANK(D4161),,LEFT(D4161,LEN(D4161)-6)*1)</f>
        <v>0</v>
      </c>
      <c r="I4161" s="9" t="str">
        <f aca="false">IF(ISBLANK(A4161),"",-B4161*C4161)</f>
        <v/>
      </c>
      <c r="J4161" s="9" t="str">
        <f aca="false">IF(ISBLANK(A4161),"",-SUM(I$3:I4161))</f>
        <v/>
      </c>
      <c r="K4161" s="9" t="str">
        <f aca="false">IF(ISBLANK(A4161),"",SUMPRODUCT(O4161:R4161,T4161:W4161)-J4161)</f>
        <v/>
      </c>
      <c r="L4161" s="5" t="str">
        <f aca="false">IF(ISBLANK(A4161),"",K4161/$M$1)</f>
        <v/>
      </c>
      <c r="M4161" s="5" t="str">
        <f aca="false">IF(ISBLANK(A4161),"",K4161/($M$1+SUM(K$3:K4160)))</f>
        <v/>
      </c>
      <c r="N4161" s="0" t="str">
        <f aca="false">IF(ISBLANK(A4161),"",IF(H4162=0,NETWORKDAYS($H$3,H4161,holiday!$B$2:$B$10),IF(DAY(H4161)&lt;DAY(H4162),NETWORKDAYS($H$3,H4161,holiday!$B$2:$B$10),0)))</f>
        <v/>
      </c>
      <c r="O4161" s="0" t="str">
        <f aca="false">IF(ISBLANK(A4161),"",SUMIF($A$3:$A4161,O$2,$B$3:$B4161))</f>
        <v/>
      </c>
      <c r="P4161" s="0" t="str">
        <f aca="false">IF(ISBLANK(A4161),"",SUMIF($A$3:$A4161,P$2,$B$3:$B4161))</f>
        <v/>
      </c>
      <c r="Q4161" s="0" t="str">
        <f aca="false">IF(ISBLANK(A4161),"",SUMIF($A$3:$A4161,Q$2,$B$3:$B4161))</f>
        <v/>
      </c>
      <c r="R4161" s="0" t="str">
        <f aca="false">IF(ISBLANK(A4161),"",SUMIF($A$3:$A4161,R$2,$B$3:$B4161))</f>
        <v/>
      </c>
      <c r="T4161" s="9" t="str">
        <f aca="false">IF(ISBLANK(A4161),"",IF($A4161=T$2,$C4161,T4160))</f>
        <v/>
      </c>
      <c r="U4161" s="9" t="str">
        <f aca="false">IF(ISBLANK(A4161),"",IF($A4161=U$2,$C4161,U4160))</f>
        <v/>
      </c>
      <c r="V4161" s="9" t="str">
        <f aca="false">IF(ISBLANK(A4161),"",IF($A4161=V$2,$C4161,V4160))</f>
        <v/>
      </c>
      <c r="W4161" s="9" t="str">
        <f aca="false">IF(ISBLANK(A4161),"",IF($A4161=W$2,$C4161,W4160))</f>
        <v/>
      </c>
    </row>
    <row r="4162" customFormat="false" ht="14.1" hidden="false" customHeight="false" outlineLevel="0" collapsed="false">
      <c r="H4162" s="8" t="n">
        <f aca="false">IF(ISBLANK(D4162),,LEFT(D4162,LEN(D4162)-6)*1)</f>
        <v>0</v>
      </c>
      <c r="I4162" s="9" t="str">
        <f aca="false">IF(ISBLANK(A4162),"",-B4162*C4162)</f>
        <v/>
      </c>
      <c r="J4162" s="9" t="str">
        <f aca="false">IF(ISBLANK(A4162),"",-SUM(I$3:I4162))</f>
        <v/>
      </c>
      <c r="K4162" s="9" t="str">
        <f aca="false">IF(ISBLANK(A4162),"",SUMPRODUCT(O4162:R4162,T4162:W4162)-J4162)</f>
        <v/>
      </c>
      <c r="L4162" s="5" t="str">
        <f aca="false">IF(ISBLANK(A4162),"",K4162/$M$1)</f>
        <v/>
      </c>
      <c r="M4162" s="5" t="str">
        <f aca="false">IF(ISBLANK(A4162),"",K4162/($M$1+SUM(K$3:K4161)))</f>
        <v/>
      </c>
      <c r="N4162" s="0" t="str">
        <f aca="false">IF(ISBLANK(A4162),"",IF(H4163=0,NETWORKDAYS($H$3,H4162,holiday!$B$2:$B$10),IF(DAY(H4162)&lt;DAY(H4163),NETWORKDAYS($H$3,H4162,holiday!$B$2:$B$10),0)))</f>
        <v/>
      </c>
      <c r="O4162" s="0" t="str">
        <f aca="false">IF(ISBLANK(A4162),"",SUMIF($A$3:$A4162,O$2,$B$3:$B4162))</f>
        <v/>
      </c>
      <c r="P4162" s="0" t="str">
        <f aca="false">IF(ISBLANK(A4162),"",SUMIF($A$3:$A4162,P$2,$B$3:$B4162))</f>
        <v/>
      </c>
      <c r="Q4162" s="0" t="str">
        <f aca="false">IF(ISBLANK(A4162),"",SUMIF($A$3:$A4162,Q$2,$B$3:$B4162))</f>
        <v/>
      </c>
      <c r="R4162" s="0" t="str">
        <f aca="false">IF(ISBLANK(A4162),"",SUMIF($A$3:$A4162,R$2,$B$3:$B4162))</f>
        <v/>
      </c>
      <c r="T4162" s="9" t="str">
        <f aca="false">IF(ISBLANK(A4162),"",IF($A4162=T$2,$C4162,T4161))</f>
        <v/>
      </c>
      <c r="U4162" s="9" t="str">
        <f aca="false">IF(ISBLANK(A4162),"",IF($A4162=U$2,$C4162,U4161))</f>
        <v/>
      </c>
      <c r="V4162" s="9" t="str">
        <f aca="false">IF(ISBLANK(A4162),"",IF($A4162=V$2,$C4162,V4161))</f>
        <v/>
      </c>
      <c r="W4162" s="9" t="str">
        <f aca="false">IF(ISBLANK(A4162),"",IF($A4162=W$2,$C4162,W4161))</f>
        <v/>
      </c>
    </row>
    <row r="4163" customFormat="false" ht="14.1" hidden="false" customHeight="false" outlineLevel="0" collapsed="false">
      <c r="H4163" s="8" t="n">
        <f aca="false">IF(ISBLANK(D4163),,LEFT(D4163,LEN(D4163)-6)*1)</f>
        <v>0</v>
      </c>
      <c r="I4163" s="9" t="str">
        <f aca="false">IF(ISBLANK(A4163),"",-B4163*C4163)</f>
        <v/>
      </c>
      <c r="J4163" s="9" t="str">
        <f aca="false">IF(ISBLANK(A4163),"",-SUM(I$3:I4163))</f>
        <v/>
      </c>
      <c r="K4163" s="9" t="str">
        <f aca="false">IF(ISBLANK(A4163),"",SUMPRODUCT(O4163:R4163,T4163:W4163)-J4163)</f>
        <v/>
      </c>
      <c r="L4163" s="5" t="str">
        <f aca="false">IF(ISBLANK(A4163),"",K4163/$M$1)</f>
        <v/>
      </c>
      <c r="M4163" s="5" t="str">
        <f aca="false">IF(ISBLANK(A4163),"",K4163/($M$1+SUM(K$3:K4162)))</f>
        <v/>
      </c>
      <c r="N4163" s="0" t="str">
        <f aca="false">IF(ISBLANK(A4163),"",IF(H4164=0,NETWORKDAYS($H$3,H4163,holiday!$B$2:$B$10),IF(DAY(H4163)&lt;DAY(H4164),NETWORKDAYS($H$3,H4163,holiday!$B$2:$B$10),0)))</f>
        <v/>
      </c>
      <c r="O4163" s="0" t="str">
        <f aca="false">IF(ISBLANK(A4163),"",SUMIF($A$3:$A4163,O$2,$B$3:$B4163))</f>
        <v/>
      </c>
      <c r="P4163" s="0" t="str">
        <f aca="false">IF(ISBLANK(A4163),"",SUMIF($A$3:$A4163,P$2,$B$3:$B4163))</f>
        <v/>
      </c>
      <c r="Q4163" s="0" t="str">
        <f aca="false">IF(ISBLANK(A4163),"",SUMIF($A$3:$A4163,Q$2,$B$3:$B4163))</f>
        <v/>
      </c>
      <c r="R4163" s="0" t="str">
        <f aca="false">IF(ISBLANK(A4163),"",SUMIF($A$3:$A4163,R$2,$B$3:$B4163))</f>
        <v/>
      </c>
      <c r="T4163" s="9" t="str">
        <f aca="false">IF(ISBLANK(A4163),"",IF($A4163=T$2,$C4163,T4162))</f>
        <v/>
      </c>
      <c r="U4163" s="9" t="str">
        <f aca="false">IF(ISBLANK(A4163),"",IF($A4163=U$2,$C4163,U4162))</f>
        <v/>
      </c>
      <c r="V4163" s="9" t="str">
        <f aca="false">IF(ISBLANK(A4163),"",IF($A4163=V$2,$C4163,V4162))</f>
        <v/>
      </c>
      <c r="W4163" s="9" t="str">
        <f aca="false">IF(ISBLANK(A4163),"",IF($A4163=W$2,$C4163,W4162))</f>
        <v/>
      </c>
    </row>
    <row r="4164" customFormat="false" ht="14.1" hidden="false" customHeight="false" outlineLevel="0" collapsed="false">
      <c r="H4164" s="8" t="n">
        <f aca="false">IF(ISBLANK(D4164),,LEFT(D4164,LEN(D4164)-6)*1)</f>
        <v>0</v>
      </c>
      <c r="I4164" s="9" t="str">
        <f aca="false">IF(ISBLANK(A4164),"",-B4164*C4164)</f>
        <v/>
      </c>
      <c r="J4164" s="9" t="str">
        <f aca="false">IF(ISBLANK(A4164),"",-SUM(I$3:I4164))</f>
        <v/>
      </c>
      <c r="K4164" s="9" t="str">
        <f aca="false">IF(ISBLANK(A4164),"",SUMPRODUCT(O4164:R4164,T4164:W4164)-J4164)</f>
        <v/>
      </c>
      <c r="L4164" s="5" t="str">
        <f aca="false">IF(ISBLANK(A4164),"",K4164/$M$1)</f>
        <v/>
      </c>
      <c r="M4164" s="5" t="str">
        <f aca="false">IF(ISBLANK(A4164),"",K4164/($M$1+SUM(K$3:K4163)))</f>
        <v/>
      </c>
      <c r="N4164" s="0" t="str">
        <f aca="false">IF(ISBLANK(A4164),"",IF(H4165=0,NETWORKDAYS($H$3,H4164,holiday!$B$2:$B$10),IF(DAY(H4164)&lt;DAY(H4165),NETWORKDAYS($H$3,H4164,holiday!$B$2:$B$10),0)))</f>
        <v/>
      </c>
      <c r="O4164" s="0" t="str">
        <f aca="false">IF(ISBLANK(A4164),"",SUMIF($A$3:$A4164,O$2,$B$3:$B4164))</f>
        <v/>
      </c>
      <c r="P4164" s="0" t="str">
        <f aca="false">IF(ISBLANK(A4164),"",SUMIF($A$3:$A4164,P$2,$B$3:$B4164))</f>
        <v/>
      </c>
      <c r="Q4164" s="0" t="str">
        <f aca="false">IF(ISBLANK(A4164),"",SUMIF($A$3:$A4164,Q$2,$B$3:$B4164))</f>
        <v/>
      </c>
      <c r="R4164" s="0" t="str">
        <f aca="false">IF(ISBLANK(A4164),"",SUMIF($A$3:$A4164,R$2,$B$3:$B4164))</f>
        <v/>
      </c>
      <c r="T4164" s="9" t="str">
        <f aca="false">IF(ISBLANK(A4164),"",IF($A4164=T$2,$C4164,T4163))</f>
        <v/>
      </c>
      <c r="U4164" s="9" t="str">
        <f aca="false">IF(ISBLANK(A4164),"",IF($A4164=U$2,$C4164,U4163))</f>
        <v/>
      </c>
      <c r="V4164" s="9" t="str">
        <f aca="false">IF(ISBLANK(A4164),"",IF($A4164=V$2,$C4164,V4163))</f>
        <v/>
      </c>
      <c r="W4164" s="9" t="str">
        <f aca="false">IF(ISBLANK(A4164),"",IF($A4164=W$2,$C4164,W4163))</f>
        <v/>
      </c>
    </row>
    <row r="4165" customFormat="false" ht="14.1" hidden="false" customHeight="false" outlineLevel="0" collapsed="false">
      <c r="H4165" s="8" t="n">
        <f aca="false">IF(ISBLANK(D4165),,LEFT(D4165,LEN(D4165)-6)*1)</f>
        <v>0</v>
      </c>
      <c r="I4165" s="9" t="str">
        <f aca="false">IF(ISBLANK(A4165),"",-B4165*C4165)</f>
        <v/>
      </c>
      <c r="J4165" s="9" t="str">
        <f aca="false">IF(ISBLANK(A4165),"",-SUM(I$3:I4165))</f>
        <v/>
      </c>
      <c r="K4165" s="9" t="str">
        <f aca="false">IF(ISBLANK(A4165),"",SUMPRODUCT(O4165:R4165,T4165:W4165)-J4165)</f>
        <v/>
      </c>
      <c r="L4165" s="5" t="str">
        <f aca="false">IF(ISBLANK(A4165),"",K4165/$M$1)</f>
        <v/>
      </c>
      <c r="M4165" s="5" t="str">
        <f aca="false">IF(ISBLANK(A4165),"",K4165/($M$1+SUM(K$3:K4164)))</f>
        <v/>
      </c>
      <c r="N4165" s="0" t="str">
        <f aca="false">IF(ISBLANK(A4165),"",IF(H4166=0,NETWORKDAYS($H$3,H4165,holiday!$B$2:$B$10),IF(DAY(H4165)&lt;DAY(H4166),NETWORKDAYS($H$3,H4165,holiday!$B$2:$B$10),0)))</f>
        <v/>
      </c>
      <c r="O4165" s="0" t="str">
        <f aca="false">IF(ISBLANK(A4165),"",SUMIF($A$3:$A4165,O$2,$B$3:$B4165))</f>
        <v/>
      </c>
      <c r="P4165" s="0" t="str">
        <f aca="false">IF(ISBLANK(A4165),"",SUMIF($A$3:$A4165,P$2,$B$3:$B4165))</f>
        <v/>
      </c>
      <c r="Q4165" s="0" t="str">
        <f aca="false">IF(ISBLANK(A4165),"",SUMIF($A$3:$A4165,Q$2,$B$3:$B4165))</f>
        <v/>
      </c>
      <c r="R4165" s="0" t="str">
        <f aca="false">IF(ISBLANK(A4165),"",SUMIF($A$3:$A4165,R$2,$B$3:$B4165))</f>
        <v/>
      </c>
      <c r="T4165" s="9" t="str">
        <f aca="false">IF(ISBLANK(A4165),"",IF($A4165=T$2,$C4165,T4164))</f>
        <v/>
      </c>
      <c r="U4165" s="9" t="str">
        <f aca="false">IF(ISBLANK(A4165),"",IF($A4165=U$2,$C4165,U4164))</f>
        <v/>
      </c>
      <c r="V4165" s="9" t="str">
        <f aca="false">IF(ISBLANK(A4165),"",IF($A4165=V$2,$C4165,V4164))</f>
        <v/>
      </c>
      <c r="W4165" s="9" t="str">
        <f aca="false">IF(ISBLANK(A4165),"",IF($A4165=W$2,$C4165,W4164))</f>
        <v/>
      </c>
    </row>
    <row r="4166" customFormat="false" ht="14.1" hidden="false" customHeight="false" outlineLevel="0" collapsed="false">
      <c r="H4166" s="8" t="n">
        <f aca="false">IF(ISBLANK(D4166),,LEFT(D4166,LEN(D4166)-6)*1)</f>
        <v>0</v>
      </c>
      <c r="I4166" s="9" t="str">
        <f aca="false">IF(ISBLANK(A4166),"",-B4166*C4166)</f>
        <v/>
      </c>
      <c r="J4166" s="9" t="str">
        <f aca="false">IF(ISBLANK(A4166),"",-SUM(I$3:I4166))</f>
        <v/>
      </c>
      <c r="K4166" s="9" t="str">
        <f aca="false">IF(ISBLANK(A4166),"",SUMPRODUCT(O4166:R4166,T4166:W4166)-J4166)</f>
        <v/>
      </c>
      <c r="L4166" s="5" t="str">
        <f aca="false">IF(ISBLANK(A4166),"",K4166/$M$1)</f>
        <v/>
      </c>
      <c r="M4166" s="5" t="str">
        <f aca="false">IF(ISBLANK(A4166),"",K4166/($M$1+SUM(K$3:K4165)))</f>
        <v/>
      </c>
      <c r="N4166" s="0" t="str">
        <f aca="false">IF(ISBLANK(A4166),"",IF(H4167=0,NETWORKDAYS($H$3,H4166,holiday!$B$2:$B$10),IF(DAY(H4166)&lt;DAY(H4167),NETWORKDAYS($H$3,H4166,holiday!$B$2:$B$10),0)))</f>
        <v/>
      </c>
      <c r="O4166" s="0" t="str">
        <f aca="false">IF(ISBLANK(A4166),"",SUMIF($A$3:$A4166,O$2,$B$3:$B4166))</f>
        <v/>
      </c>
      <c r="P4166" s="0" t="str">
        <f aca="false">IF(ISBLANK(A4166),"",SUMIF($A$3:$A4166,P$2,$B$3:$B4166))</f>
        <v/>
      </c>
      <c r="Q4166" s="0" t="str">
        <f aca="false">IF(ISBLANK(A4166),"",SUMIF($A$3:$A4166,Q$2,$B$3:$B4166))</f>
        <v/>
      </c>
      <c r="R4166" s="0" t="str">
        <f aca="false">IF(ISBLANK(A4166),"",SUMIF($A$3:$A4166,R$2,$B$3:$B4166))</f>
        <v/>
      </c>
      <c r="T4166" s="9" t="str">
        <f aca="false">IF(ISBLANK(A4166),"",IF($A4166=T$2,$C4166,T4165))</f>
        <v/>
      </c>
      <c r="U4166" s="9" t="str">
        <f aca="false">IF(ISBLANK(A4166),"",IF($A4166=U$2,$C4166,U4165))</f>
        <v/>
      </c>
      <c r="V4166" s="9" t="str">
        <f aca="false">IF(ISBLANK(A4166),"",IF($A4166=V$2,$C4166,V4165))</f>
        <v/>
      </c>
      <c r="W4166" s="9" t="str">
        <f aca="false">IF(ISBLANK(A4166),"",IF($A4166=W$2,$C4166,W4165))</f>
        <v/>
      </c>
    </row>
    <row r="4167" customFormat="false" ht="14.1" hidden="false" customHeight="false" outlineLevel="0" collapsed="false">
      <c r="H4167" s="8" t="n">
        <f aca="false">IF(ISBLANK(D4167),,LEFT(D4167,LEN(D4167)-6)*1)</f>
        <v>0</v>
      </c>
      <c r="I4167" s="9" t="str">
        <f aca="false">IF(ISBLANK(A4167),"",-B4167*C4167)</f>
        <v/>
      </c>
      <c r="J4167" s="9" t="str">
        <f aca="false">IF(ISBLANK(A4167),"",-SUM(I$3:I4167))</f>
        <v/>
      </c>
      <c r="K4167" s="9" t="str">
        <f aca="false">IF(ISBLANK(A4167),"",SUMPRODUCT(O4167:R4167,T4167:W4167)-J4167)</f>
        <v/>
      </c>
      <c r="L4167" s="5" t="str">
        <f aca="false">IF(ISBLANK(A4167),"",K4167/$M$1)</f>
        <v/>
      </c>
      <c r="M4167" s="5" t="str">
        <f aca="false">IF(ISBLANK(A4167),"",K4167/($M$1+SUM(K$3:K4166)))</f>
        <v/>
      </c>
      <c r="N4167" s="0" t="str">
        <f aca="false">IF(ISBLANK(A4167),"",IF(H4168=0,NETWORKDAYS($H$3,H4167,holiday!$B$2:$B$10),IF(DAY(H4167)&lt;DAY(H4168),NETWORKDAYS($H$3,H4167,holiday!$B$2:$B$10),0)))</f>
        <v/>
      </c>
      <c r="O4167" s="0" t="str">
        <f aca="false">IF(ISBLANK(A4167),"",SUMIF($A$3:$A4167,O$2,$B$3:$B4167))</f>
        <v/>
      </c>
      <c r="P4167" s="0" t="str">
        <f aca="false">IF(ISBLANK(A4167),"",SUMIF($A$3:$A4167,P$2,$B$3:$B4167))</f>
        <v/>
      </c>
      <c r="Q4167" s="0" t="str">
        <f aca="false">IF(ISBLANK(A4167),"",SUMIF($A$3:$A4167,Q$2,$B$3:$B4167))</f>
        <v/>
      </c>
      <c r="R4167" s="0" t="str">
        <f aca="false">IF(ISBLANK(A4167),"",SUMIF($A$3:$A4167,R$2,$B$3:$B4167))</f>
        <v/>
      </c>
      <c r="T4167" s="9" t="str">
        <f aca="false">IF(ISBLANK(A4167),"",IF($A4167=T$2,$C4167,T4166))</f>
        <v/>
      </c>
      <c r="U4167" s="9" t="str">
        <f aca="false">IF(ISBLANK(A4167),"",IF($A4167=U$2,$C4167,U4166))</f>
        <v/>
      </c>
      <c r="V4167" s="9" t="str">
        <f aca="false">IF(ISBLANK(A4167),"",IF($A4167=V$2,$C4167,V4166))</f>
        <v/>
      </c>
      <c r="W4167" s="9" t="str">
        <f aca="false">IF(ISBLANK(A4167),"",IF($A4167=W$2,$C4167,W4166))</f>
        <v/>
      </c>
    </row>
    <row r="4168" customFormat="false" ht="14.1" hidden="false" customHeight="false" outlineLevel="0" collapsed="false">
      <c r="H4168" s="8" t="n">
        <f aca="false">IF(ISBLANK(D4168),,LEFT(D4168,LEN(D4168)-6)*1)</f>
        <v>0</v>
      </c>
      <c r="I4168" s="9" t="str">
        <f aca="false">IF(ISBLANK(A4168),"",-B4168*C4168)</f>
        <v/>
      </c>
      <c r="J4168" s="9" t="str">
        <f aca="false">IF(ISBLANK(A4168),"",-SUM(I$3:I4168))</f>
        <v/>
      </c>
      <c r="K4168" s="9" t="str">
        <f aca="false">IF(ISBLANK(A4168),"",SUMPRODUCT(O4168:R4168,T4168:W4168)-J4168)</f>
        <v/>
      </c>
      <c r="L4168" s="5" t="str">
        <f aca="false">IF(ISBLANK(A4168),"",K4168/$M$1)</f>
        <v/>
      </c>
      <c r="M4168" s="5" t="str">
        <f aca="false">IF(ISBLANK(A4168),"",K4168/($M$1+SUM(K$3:K4167)))</f>
        <v/>
      </c>
      <c r="N4168" s="0" t="str">
        <f aca="false">IF(ISBLANK(A4168),"",IF(H4169=0,NETWORKDAYS($H$3,H4168,holiday!$B$2:$B$10),IF(DAY(H4168)&lt;DAY(H4169),NETWORKDAYS($H$3,H4168,holiday!$B$2:$B$10),0)))</f>
        <v/>
      </c>
      <c r="O4168" s="0" t="str">
        <f aca="false">IF(ISBLANK(A4168),"",SUMIF($A$3:$A4168,O$2,$B$3:$B4168))</f>
        <v/>
      </c>
      <c r="P4168" s="0" t="str">
        <f aca="false">IF(ISBLANK(A4168),"",SUMIF($A$3:$A4168,P$2,$B$3:$B4168))</f>
        <v/>
      </c>
      <c r="Q4168" s="0" t="str">
        <f aca="false">IF(ISBLANK(A4168),"",SUMIF($A$3:$A4168,Q$2,$B$3:$B4168))</f>
        <v/>
      </c>
      <c r="R4168" s="0" t="str">
        <f aca="false">IF(ISBLANK(A4168),"",SUMIF($A$3:$A4168,R$2,$B$3:$B4168))</f>
        <v/>
      </c>
      <c r="T4168" s="9" t="str">
        <f aca="false">IF(ISBLANK(A4168),"",IF($A4168=T$2,$C4168,T4167))</f>
        <v/>
      </c>
      <c r="U4168" s="9" t="str">
        <f aca="false">IF(ISBLANK(A4168),"",IF($A4168=U$2,$C4168,U4167))</f>
        <v/>
      </c>
      <c r="V4168" s="9" t="str">
        <f aca="false">IF(ISBLANK(A4168),"",IF($A4168=V$2,$C4168,V4167))</f>
        <v/>
      </c>
      <c r="W4168" s="9" t="str">
        <f aca="false">IF(ISBLANK(A4168),"",IF($A4168=W$2,$C4168,W4167))</f>
        <v/>
      </c>
    </row>
    <row r="4169" customFormat="false" ht="14.1" hidden="false" customHeight="false" outlineLevel="0" collapsed="false">
      <c r="H4169" s="8" t="n">
        <f aca="false">IF(ISBLANK(D4169),,LEFT(D4169,LEN(D4169)-6)*1)</f>
        <v>0</v>
      </c>
      <c r="I4169" s="9" t="str">
        <f aca="false">IF(ISBLANK(A4169),"",-B4169*C4169)</f>
        <v/>
      </c>
      <c r="J4169" s="9" t="str">
        <f aca="false">IF(ISBLANK(A4169),"",-SUM(I$3:I4169))</f>
        <v/>
      </c>
      <c r="K4169" s="9" t="str">
        <f aca="false">IF(ISBLANK(A4169),"",SUMPRODUCT(O4169:R4169,T4169:W4169)-J4169)</f>
        <v/>
      </c>
      <c r="L4169" s="5" t="str">
        <f aca="false">IF(ISBLANK(A4169),"",K4169/$M$1)</f>
        <v/>
      </c>
      <c r="M4169" s="5" t="str">
        <f aca="false">IF(ISBLANK(A4169),"",K4169/($M$1+SUM(K$3:K4168)))</f>
        <v/>
      </c>
      <c r="N4169" s="0" t="str">
        <f aca="false">IF(ISBLANK(A4169),"",IF(H4170=0,NETWORKDAYS($H$3,H4169,holiday!$B$2:$B$10),IF(DAY(H4169)&lt;DAY(H4170),NETWORKDAYS($H$3,H4169,holiday!$B$2:$B$10),0)))</f>
        <v/>
      </c>
      <c r="O4169" s="0" t="str">
        <f aca="false">IF(ISBLANK(A4169),"",SUMIF($A$3:$A4169,O$2,$B$3:$B4169))</f>
        <v/>
      </c>
      <c r="P4169" s="0" t="str">
        <f aca="false">IF(ISBLANK(A4169),"",SUMIF($A$3:$A4169,P$2,$B$3:$B4169))</f>
        <v/>
      </c>
      <c r="Q4169" s="0" t="str">
        <f aca="false">IF(ISBLANK(A4169),"",SUMIF($A$3:$A4169,Q$2,$B$3:$B4169))</f>
        <v/>
      </c>
      <c r="R4169" s="0" t="str">
        <f aca="false">IF(ISBLANK(A4169),"",SUMIF($A$3:$A4169,R$2,$B$3:$B4169))</f>
        <v/>
      </c>
      <c r="T4169" s="9" t="str">
        <f aca="false">IF(ISBLANK(A4169),"",IF($A4169=T$2,$C4169,T4168))</f>
        <v/>
      </c>
      <c r="U4169" s="9" t="str">
        <f aca="false">IF(ISBLANK(A4169),"",IF($A4169=U$2,$C4169,U4168))</f>
        <v/>
      </c>
      <c r="V4169" s="9" t="str">
        <f aca="false">IF(ISBLANK(A4169),"",IF($A4169=V$2,$C4169,V4168))</f>
        <v/>
      </c>
      <c r="W4169" s="9" t="str">
        <f aca="false">IF(ISBLANK(A4169),"",IF($A4169=W$2,$C4169,W4168))</f>
        <v/>
      </c>
    </row>
    <row r="4170" customFormat="false" ht="14.1" hidden="false" customHeight="false" outlineLevel="0" collapsed="false">
      <c r="H4170" s="8" t="n">
        <f aca="false">IF(ISBLANK(D4170),,LEFT(D4170,LEN(D4170)-6)*1)</f>
        <v>0</v>
      </c>
      <c r="I4170" s="9" t="str">
        <f aca="false">IF(ISBLANK(A4170),"",-B4170*C4170)</f>
        <v/>
      </c>
      <c r="J4170" s="9" t="str">
        <f aca="false">IF(ISBLANK(A4170),"",-SUM(I$3:I4170))</f>
        <v/>
      </c>
      <c r="K4170" s="9" t="str">
        <f aca="false">IF(ISBLANK(A4170),"",SUMPRODUCT(O4170:R4170,T4170:W4170)-J4170)</f>
        <v/>
      </c>
      <c r="L4170" s="5" t="str">
        <f aca="false">IF(ISBLANK(A4170),"",K4170/$M$1)</f>
        <v/>
      </c>
      <c r="M4170" s="5" t="str">
        <f aca="false">IF(ISBLANK(A4170),"",K4170/($M$1+SUM(K$3:K4169)))</f>
        <v/>
      </c>
      <c r="N4170" s="0" t="str">
        <f aca="false">IF(ISBLANK(A4170),"",IF(H4171=0,NETWORKDAYS($H$3,H4170,holiday!$B$2:$B$10),IF(DAY(H4170)&lt;DAY(H4171),NETWORKDAYS($H$3,H4170,holiday!$B$2:$B$10),0)))</f>
        <v/>
      </c>
      <c r="O4170" s="0" t="str">
        <f aca="false">IF(ISBLANK(A4170),"",SUMIF($A$3:$A4170,O$2,$B$3:$B4170))</f>
        <v/>
      </c>
      <c r="P4170" s="0" t="str">
        <f aca="false">IF(ISBLANK(A4170),"",SUMIF($A$3:$A4170,P$2,$B$3:$B4170))</f>
        <v/>
      </c>
      <c r="Q4170" s="0" t="str">
        <f aca="false">IF(ISBLANK(A4170),"",SUMIF($A$3:$A4170,Q$2,$B$3:$B4170))</f>
        <v/>
      </c>
      <c r="R4170" s="0" t="str">
        <f aca="false">IF(ISBLANK(A4170),"",SUMIF($A$3:$A4170,R$2,$B$3:$B4170))</f>
        <v/>
      </c>
      <c r="T4170" s="9" t="str">
        <f aca="false">IF(ISBLANK(A4170),"",IF($A4170=T$2,$C4170,T4169))</f>
        <v/>
      </c>
      <c r="U4170" s="9" t="str">
        <f aca="false">IF(ISBLANK(A4170),"",IF($A4170=U$2,$C4170,U4169))</f>
        <v/>
      </c>
      <c r="V4170" s="9" t="str">
        <f aca="false">IF(ISBLANK(A4170),"",IF($A4170=V$2,$C4170,V4169))</f>
        <v/>
      </c>
      <c r="W4170" s="9" t="str">
        <f aca="false">IF(ISBLANK(A4170),"",IF($A4170=W$2,$C4170,W4169))</f>
        <v/>
      </c>
    </row>
    <row r="4171" customFormat="false" ht="14.1" hidden="false" customHeight="false" outlineLevel="0" collapsed="false">
      <c r="H4171" s="8" t="n">
        <f aca="false">IF(ISBLANK(D4171),,LEFT(D4171,LEN(D4171)-6)*1)</f>
        <v>0</v>
      </c>
      <c r="I4171" s="9" t="str">
        <f aca="false">IF(ISBLANK(A4171),"",-B4171*C4171)</f>
        <v/>
      </c>
      <c r="J4171" s="9" t="str">
        <f aca="false">IF(ISBLANK(A4171),"",-SUM(I$3:I4171))</f>
        <v/>
      </c>
      <c r="K4171" s="9" t="str">
        <f aca="false">IF(ISBLANK(A4171),"",SUMPRODUCT(O4171:R4171,T4171:W4171)-J4171)</f>
        <v/>
      </c>
      <c r="L4171" s="5" t="str">
        <f aca="false">IF(ISBLANK(A4171),"",K4171/$M$1)</f>
        <v/>
      </c>
      <c r="M4171" s="5" t="str">
        <f aca="false">IF(ISBLANK(A4171),"",K4171/($M$1+SUM(K$3:K4170)))</f>
        <v/>
      </c>
      <c r="N4171" s="0" t="str">
        <f aca="false">IF(ISBLANK(A4171),"",IF(H4172=0,NETWORKDAYS($H$3,H4171,holiday!$B$2:$B$10),IF(DAY(H4171)&lt;DAY(H4172),NETWORKDAYS($H$3,H4171,holiday!$B$2:$B$10),0)))</f>
        <v/>
      </c>
      <c r="O4171" s="0" t="str">
        <f aca="false">IF(ISBLANK(A4171),"",SUMIF($A$3:$A4171,O$2,$B$3:$B4171))</f>
        <v/>
      </c>
      <c r="P4171" s="0" t="str">
        <f aca="false">IF(ISBLANK(A4171),"",SUMIF($A$3:$A4171,P$2,$B$3:$B4171))</f>
        <v/>
      </c>
      <c r="Q4171" s="0" t="str">
        <f aca="false">IF(ISBLANK(A4171),"",SUMIF($A$3:$A4171,Q$2,$B$3:$B4171))</f>
        <v/>
      </c>
      <c r="R4171" s="0" t="str">
        <f aca="false">IF(ISBLANK(A4171),"",SUMIF($A$3:$A4171,R$2,$B$3:$B4171))</f>
        <v/>
      </c>
      <c r="T4171" s="9" t="str">
        <f aca="false">IF(ISBLANK(A4171),"",IF($A4171=T$2,$C4171,T4170))</f>
        <v/>
      </c>
      <c r="U4171" s="9" t="str">
        <f aca="false">IF(ISBLANK(A4171),"",IF($A4171=U$2,$C4171,U4170))</f>
        <v/>
      </c>
      <c r="V4171" s="9" t="str">
        <f aca="false">IF(ISBLANK(A4171),"",IF($A4171=V$2,$C4171,V4170))</f>
        <v/>
      </c>
      <c r="W4171" s="9" t="str">
        <f aca="false">IF(ISBLANK(A4171),"",IF($A4171=W$2,$C4171,W4170))</f>
        <v/>
      </c>
    </row>
    <row r="4172" customFormat="false" ht="14.1" hidden="false" customHeight="false" outlineLevel="0" collapsed="false">
      <c r="H4172" s="8" t="n">
        <f aca="false">IF(ISBLANK(D4172),,LEFT(D4172,LEN(D4172)-6)*1)</f>
        <v>0</v>
      </c>
      <c r="I4172" s="9" t="str">
        <f aca="false">IF(ISBLANK(A4172),"",-B4172*C4172)</f>
        <v/>
      </c>
      <c r="J4172" s="9" t="str">
        <f aca="false">IF(ISBLANK(A4172),"",-SUM(I$3:I4172))</f>
        <v/>
      </c>
      <c r="K4172" s="9" t="str">
        <f aca="false">IF(ISBLANK(A4172),"",SUMPRODUCT(O4172:R4172,T4172:W4172)-J4172)</f>
        <v/>
      </c>
      <c r="L4172" s="5" t="str">
        <f aca="false">IF(ISBLANK(A4172),"",K4172/$M$1)</f>
        <v/>
      </c>
      <c r="M4172" s="5" t="str">
        <f aca="false">IF(ISBLANK(A4172),"",K4172/($M$1+SUM(K$3:K4171)))</f>
        <v/>
      </c>
      <c r="N4172" s="0" t="str">
        <f aca="false">IF(ISBLANK(A4172),"",IF(H4173=0,NETWORKDAYS($H$3,H4172,holiday!$B$2:$B$10),IF(DAY(H4172)&lt;DAY(H4173),NETWORKDAYS($H$3,H4172,holiday!$B$2:$B$10),0)))</f>
        <v/>
      </c>
      <c r="O4172" s="0" t="str">
        <f aca="false">IF(ISBLANK(A4172),"",SUMIF($A$3:$A4172,O$2,$B$3:$B4172))</f>
        <v/>
      </c>
      <c r="P4172" s="0" t="str">
        <f aca="false">IF(ISBLANK(A4172),"",SUMIF($A$3:$A4172,P$2,$B$3:$B4172))</f>
        <v/>
      </c>
      <c r="Q4172" s="0" t="str">
        <f aca="false">IF(ISBLANK(A4172),"",SUMIF($A$3:$A4172,Q$2,$B$3:$B4172))</f>
        <v/>
      </c>
      <c r="R4172" s="0" t="str">
        <f aca="false">IF(ISBLANK(A4172),"",SUMIF($A$3:$A4172,R$2,$B$3:$B4172))</f>
        <v/>
      </c>
      <c r="T4172" s="9" t="str">
        <f aca="false">IF(ISBLANK(A4172),"",IF($A4172=T$2,$C4172,T4171))</f>
        <v/>
      </c>
      <c r="U4172" s="9" t="str">
        <f aca="false">IF(ISBLANK(A4172),"",IF($A4172=U$2,$C4172,U4171))</f>
        <v/>
      </c>
      <c r="V4172" s="9" t="str">
        <f aca="false">IF(ISBLANK(A4172),"",IF($A4172=V$2,$C4172,V4171))</f>
        <v/>
      </c>
      <c r="W4172" s="9" t="str">
        <f aca="false">IF(ISBLANK(A4172),"",IF($A4172=W$2,$C4172,W4171))</f>
        <v/>
      </c>
    </row>
    <row r="4173" customFormat="false" ht="14.1" hidden="false" customHeight="false" outlineLevel="0" collapsed="false">
      <c r="H4173" s="8" t="n">
        <f aca="false">IF(ISBLANK(D4173),,LEFT(D4173,LEN(D4173)-6)*1)</f>
        <v>0</v>
      </c>
      <c r="I4173" s="9" t="str">
        <f aca="false">IF(ISBLANK(A4173),"",-B4173*C4173)</f>
        <v/>
      </c>
      <c r="J4173" s="9" t="str">
        <f aca="false">IF(ISBLANK(A4173),"",-SUM(I$3:I4173))</f>
        <v/>
      </c>
      <c r="K4173" s="9" t="str">
        <f aca="false">IF(ISBLANK(A4173),"",SUMPRODUCT(O4173:R4173,T4173:W4173)-J4173)</f>
        <v/>
      </c>
      <c r="L4173" s="5" t="str">
        <f aca="false">IF(ISBLANK(A4173),"",K4173/$M$1)</f>
        <v/>
      </c>
      <c r="M4173" s="5" t="str">
        <f aca="false">IF(ISBLANK(A4173),"",K4173/($M$1+SUM(K$3:K4172)))</f>
        <v/>
      </c>
      <c r="N4173" s="0" t="str">
        <f aca="false">IF(ISBLANK(A4173),"",IF(H4174=0,NETWORKDAYS($H$3,H4173,holiday!$B$2:$B$10),IF(DAY(H4173)&lt;DAY(H4174),NETWORKDAYS($H$3,H4173,holiday!$B$2:$B$10),0)))</f>
        <v/>
      </c>
      <c r="O4173" s="0" t="str">
        <f aca="false">IF(ISBLANK(A4173),"",SUMIF($A$3:$A4173,O$2,$B$3:$B4173))</f>
        <v/>
      </c>
      <c r="P4173" s="0" t="str">
        <f aca="false">IF(ISBLANK(A4173),"",SUMIF($A$3:$A4173,P$2,$B$3:$B4173))</f>
        <v/>
      </c>
      <c r="Q4173" s="0" t="str">
        <f aca="false">IF(ISBLANK(A4173),"",SUMIF($A$3:$A4173,Q$2,$B$3:$B4173))</f>
        <v/>
      </c>
      <c r="R4173" s="0" t="str">
        <f aca="false">IF(ISBLANK(A4173),"",SUMIF($A$3:$A4173,R$2,$B$3:$B4173))</f>
        <v/>
      </c>
      <c r="T4173" s="9" t="str">
        <f aca="false">IF(ISBLANK(A4173),"",IF($A4173=T$2,$C4173,T4172))</f>
        <v/>
      </c>
      <c r="U4173" s="9" t="str">
        <f aca="false">IF(ISBLANK(A4173),"",IF($A4173=U$2,$C4173,U4172))</f>
        <v/>
      </c>
      <c r="V4173" s="9" t="str">
        <f aca="false">IF(ISBLANK(A4173),"",IF($A4173=V$2,$C4173,V4172))</f>
        <v/>
      </c>
      <c r="W4173" s="9" t="str">
        <f aca="false">IF(ISBLANK(A4173),"",IF($A4173=W$2,$C4173,W4172))</f>
        <v/>
      </c>
    </row>
    <row r="4174" customFormat="false" ht="14.1" hidden="false" customHeight="false" outlineLevel="0" collapsed="false">
      <c r="H4174" s="8" t="n">
        <f aca="false">IF(ISBLANK(D4174),,LEFT(D4174,LEN(D4174)-6)*1)</f>
        <v>0</v>
      </c>
      <c r="I4174" s="9" t="str">
        <f aca="false">IF(ISBLANK(A4174),"",-B4174*C4174)</f>
        <v/>
      </c>
      <c r="J4174" s="9" t="str">
        <f aca="false">IF(ISBLANK(A4174),"",-SUM(I$3:I4174))</f>
        <v/>
      </c>
      <c r="K4174" s="9" t="str">
        <f aca="false">IF(ISBLANK(A4174),"",SUMPRODUCT(O4174:R4174,T4174:W4174)-J4174)</f>
        <v/>
      </c>
      <c r="L4174" s="5" t="str">
        <f aca="false">IF(ISBLANK(A4174),"",K4174/$M$1)</f>
        <v/>
      </c>
      <c r="M4174" s="5" t="str">
        <f aca="false">IF(ISBLANK(A4174),"",K4174/($M$1+SUM(K$3:K4173)))</f>
        <v/>
      </c>
      <c r="N4174" s="0" t="str">
        <f aca="false">IF(ISBLANK(A4174),"",IF(H4175=0,NETWORKDAYS($H$3,H4174,holiday!$B$2:$B$10),IF(DAY(H4174)&lt;DAY(H4175),NETWORKDAYS($H$3,H4174,holiday!$B$2:$B$10),0)))</f>
        <v/>
      </c>
      <c r="O4174" s="0" t="str">
        <f aca="false">IF(ISBLANK(A4174),"",SUMIF($A$3:$A4174,O$2,$B$3:$B4174))</f>
        <v/>
      </c>
      <c r="P4174" s="0" t="str">
        <f aca="false">IF(ISBLANK(A4174),"",SUMIF($A$3:$A4174,P$2,$B$3:$B4174))</f>
        <v/>
      </c>
      <c r="Q4174" s="0" t="str">
        <f aca="false">IF(ISBLANK(A4174),"",SUMIF($A$3:$A4174,Q$2,$B$3:$B4174))</f>
        <v/>
      </c>
      <c r="R4174" s="0" t="str">
        <f aca="false">IF(ISBLANK(A4174),"",SUMIF($A$3:$A4174,R$2,$B$3:$B4174))</f>
        <v/>
      </c>
      <c r="T4174" s="9" t="str">
        <f aca="false">IF(ISBLANK(A4174),"",IF($A4174=T$2,$C4174,T4173))</f>
        <v/>
      </c>
      <c r="U4174" s="9" t="str">
        <f aca="false">IF(ISBLANK(A4174),"",IF($A4174=U$2,$C4174,U4173))</f>
        <v/>
      </c>
      <c r="V4174" s="9" t="str">
        <f aca="false">IF(ISBLANK(A4174),"",IF($A4174=V$2,$C4174,V4173))</f>
        <v/>
      </c>
      <c r="W4174" s="9" t="str">
        <f aca="false">IF(ISBLANK(A4174),"",IF($A4174=W$2,$C4174,W4173))</f>
        <v/>
      </c>
    </row>
    <row r="4175" customFormat="false" ht="14.1" hidden="false" customHeight="false" outlineLevel="0" collapsed="false">
      <c r="H4175" s="8" t="n">
        <f aca="false">IF(ISBLANK(D4175),,LEFT(D4175,LEN(D4175)-6)*1)</f>
        <v>0</v>
      </c>
      <c r="I4175" s="9" t="str">
        <f aca="false">IF(ISBLANK(A4175),"",-B4175*C4175)</f>
        <v/>
      </c>
      <c r="J4175" s="9" t="str">
        <f aca="false">IF(ISBLANK(A4175),"",-SUM(I$3:I4175))</f>
        <v/>
      </c>
      <c r="K4175" s="9" t="str">
        <f aca="false">IF(ISBLANK(A4175),"",SUMPRODUCT(O4175:R4175,T4175:W4175)-J4175)</f>
        <v/>
      </c>
      <c r="L4175" s="5" t="str">
        <f aca="false">IF(ISBLANK(A4175),"",K4175/$M$1)</f>
        <v/>
      </c>
      <c r="M4175" s="5" t="str">
        <f aca="false">IF(ISBLANK(A4175),"",K4175/($M$1+SUM(K$3:K4174)))</f>
        <v/>
      </c>
      <c r="N4175" s="0" t="str">
        <f aca="false">IF(ISBLANK(A4175),"",IF(H4176=0,NETWORKDAYS($H$3,H4175,holiday!$B$2:$B$10),IF(DAY(H4175)&lt;DAY(H4176),NETWORKDAYS($H$3,H4175,holiday!$B$2:$B$10),0)))</f>
        <v/>
      </c>
      <c r="O4175" s="0" t="str">
        <f aca="false">IF(ISBLANK(A4175),"",SUMIF($A$3:$A4175,O$2,$B$3:$B4175))</f>
        <v/>
      </c>
      <c r="P4175" s="0" t="str">
        <f aca="false">IF(ISBLANK(A4175),"",SUMIF($A$3:$A4175,P$2,$B$3:$B4175))</f>
        <v/>
      </c>
      <c r="Q4175" s="0" t="str">
        <f aca="false">IF(ISBLANK(A4175),"",SUMIF($A$3:$A4175,Q$2,$B$3:$B4175))</f>
        <v/>
      </c>
      <c r="R4175" s="0" t="str">
        <f aca="false">IF(ISBLANK(A4175),"",SUMIF($A$3:$A4175,R$2,$B$3:$B4175))</f>
        <v/>
      </c>
      <c r="T4175" s="9" t="str">
        <f aca="false">IF(ISBLANK(A4175),"",IF($A4175=T$2,$C4175,T4174))</f>
        <v/>
      </c>
      <c r="U4175" s="9" t="str">
        <f aca="false">IF(ISBLANK(A4175),"",IF($A4175=U$2,$C4175,U4174))</f>
        <v/>
      </c>
      <c r="V4175" s="9" t="str">
        <f aca="false">IF(ISBLANK(A4175),"",IF($A4175=V$2,$C4175,V4174))</f>
        <v/>
      </c>
      <c r="W4175" s="9" t="str">
        <f aca="false">IF(ISBLANK(A4175),"",IF($A4175=W$2,$C4175,W4174))</f>
        <v/>
      </c>
    </row>
    <row r="4176" customFormat="false" ht="14.1" hidden="false" customHeight="false" outlineLevel="0" collapsed="false">
      <c r="H4176" s="8" t="n">
        <f aca="false">IF(ISBLANK(D4176),,LEFT(D4176,LEN(D4176)-6)*1)</f>
        <v>0</v>
      </c>
      <c r="I4176" s="9" t="str">
        <f aca="false">IF(ISBLANK(A4176),"",-B4176*C4176)</f>
        <v/>
      </c>
      <c r="J4176" s="9" t="str">
        <f aca="false">IF(ISBLANK(A4176),"",-SUM(I$3:I4176))</f>
        <v/>
      </c>
      <c r="K4176" s="9" t="str">
        <f aca="false">IF(ISBLANK(A4176),"",SUMPRODUCT(O4176:R4176,T4176:W4176)-J4176)</f>
        <v/>
      </c>
      <c r="L4176" s="5" t="str">
        <f aca="false">IF(ISBLANK(A4176),"",K4176/$M$1)</f>
        <v/>
      </c>
      <c r="M4176" s="5" t="str">
        <f aca="false">IF(ISBLANK(A4176),"",K4176/($M$1+SUM(K$3:K4175)))</f>
        <v/>
      </c>
      <c r="N4176" s="0" t="str">
        <f aca="false">IF(ISBLANK(A4176),"",IF(H4177=0,NETWORKDAYS($H$3,H4176,holiday!$B$2:$B$10),IF(DAY(H4176)&lt;DAY(H4177),NETWORKDAYS($H$3,H4176,holiday!$B$2:$B$10),0)))</f>
        <v/>
      </c>
      <c r="O4176" s="0" t="str">
        <f aca="false">IF(ISBLANK(A4176),"",SUMIF($A$3:$A4176,O$2,$B$3:$B4176))</f>
        <v/>
      </c>
      <c r="P4176" s="0" t="str">
        <f aca="false">IF(ISBLANK(A4176),"",SUMIF($A$3:$A4176,P$2,$B$3:$B4176))</f>
        <v/>
      </c>
      <c r="Q4176" s="0" t="str">
        <f aca="false">IF(ISBLANK(A4176),"",SUMIF($A$3:$A4176,Q$2,$B$3:$B4176))</f>
        <v/>
      </c>
      <c r="R4176" s="0" t="str">
        <f aca="false">IF(ISBLANK(A4176),"",SUMIF($A$3:$A4176,R$2,$B$3:$B4176))</f>
        <v/>
      </c>
      <c r="T4176" s="9" t="str">
        <f aca="false">IF(ISBLANK(A4176),"",IF($A4176=T$2,$C4176,T4175))</f>
        <v/>
      </c>
      <c r="U4176" s="9" t="str">
        <f aca="false">IF(ISBLANK(A4176),"",IF($A4176=U$2,$C4176,U4175))</f>
        <v/>
      </c>
      <c r="V4176" s="9" t="str">
        <f aca="false">IF(ISBLANK(A4176),"",IF($A4176=V$2,$C4176,V4175))</f>
        <v/>
      </c>
      <c r="W4176" s="9" t="str">
        <f aca="false">IF(ISBLANK(A4176),"",IF($A4176=W$2,$C4176,W4175))</f>
        <v/>
      </c>
    </row>
    <row r="4177" customFormat="false" ht="14.1" hidden="false" customHeight="false" outlineLevel="0" collapsed="false">
      <c r="H4177" s="8" t="n">
        <f aca="false">IF(ISBLANK(D4177),,LEFT(D4177,LEN(D4177)-6)*1)</f>
        <v>0</v>
      </c>
      <c r="I4177" s="9" t="str">
        <f aca="false">IF(ISBLANK(A4177),"",-B4177*C4177)</f>
        <v/>
      </c>
      <c r="J4177" s="9" t="str">
        <f aca="false">IF(ISBLANK(A4177),"",-SUM(I$3:I4177))</f>
        <v/>
      </c>
      <c r="K4177" s="9" t="str">
        <f aca="false">IF(ISBLANK(A4177),"",SUMPRODUCT(O4177:R4177,T4177:W4177)-J4177)</f>
        <v/>
      </c>
      <c r="L4177" s="5" t="str">
        <f aca="false">IF(ISBLANK(A4177),"",K4177/$M$1)</f>
        <v/>
      </c>
      <c r="M4177" s="5" t="str">
        <f aca="false">IF(ISBLANK(A4177),"",K4177/($M$1+SUM(K$3:K4176)))</f>
        <v/>
      </c>
      <c r="N4177" s="0" t="str">
        <f aca="false">IF(ISBLANK(A4177),"",IF(H4178=0,NETWORKDAYS($H$3,H4177,holiday!$B$2:$B$10),IF(DAY(H4177)&lt;DAY(H4178),NETWORKDAYS($H$3,H4177,holiday!$B$2:$B$10),0)))</f>
        <v/>
      </c>
      <c r="O4177" s="0" t="str">
        <f aca="false">IF(ISBLANK(A4177),"",SUMIF($A$3:$A4177,O$2,$B$3:$B4177))</f>
        <v/>
      </c>
      <c r="P4177" s="0" t="str">
        <f aca="false">IF(ISBLANK(A4177),"",SUMIF($A$3:$A4177,P$2,$B$3:$B4177))</f>
        <v/>
      </c>
      <c r="Q4177" s="0" t="str">
        <f aca="false">IF(ISBLANK(A4177),"",SUMIF($A$3:$A4177,Q$2,$B$3:$B4177))</f>
        <v/>
      </c>
      <c r="R4177" s="0" t="str">
        <f aca="false">IF(ISBLANK(A4177),"",SUMIF($A$3:$A4177,R$2,$B$3:$B4177))</f>
        <v/>
      </c>
      <c r="T4177" s="9" t="str">
        <f aca="false">IF(ISBLANK(A4177),"",IF($A4177=T$2,$C4177,T4176))</f>
        <v/>
      </c>
      <c r="U4177" s="9" t="str">
        <f aca="false">IF(ISBLANK(A4177),"",IF($A4177=U$2,$C4177,U4176))</f>
        <v/>
      </c>
      <c r="V4177" s="9" t="str">
        <f aca="false">IF(ISBLANK(A4177),"",IF($A4177=V$2,$C4177,V4176))</f>
        <v/>
      </c>
      <c r="W4177" s="9" t="str">
        <f aca="false">IF(ISBLANK(A4177),"",IF($A4177=W$2,$C4177,W4176))</f>
        <v/>
      </c>
    </row>
    <row r="4178" customFormat="false" ht="14.1" hidden="false" customHeight="false" outlineLevel="0" collapsed="false">
      <c r="H4178" s="8" t="n">
        <f aca="false">IF(ISBLANK(D4178),,LEFT(D4178,LEN(D4178)-6)*1)</f>
        <v>0</v>
      </c>
      <c r="I4178" s="9" t="str">
        <f aca="false">IF(ISBLANK(A4178),"",-B4178*C4178)</f>
        <v/>
      </c>
      <c r="J4178" s="9" t="str">
        <f aca="false">IF(ISBLANK(A4178),"",-SUM(I$3:I4178))</f>
        <v/>
      </c>
      <c r="K4178" s="9" t="str">
        <f aca="false">IF(ISBLANK(A4178),"",SUMPRODUCT(O4178:R4178,T4178:W4178)-J4178)</f>
        <v/>
      </c>
      <c r="L4178" s="5" t="str">
        <f aca="false">IF(ISBLANK(A4178),"",K4178/$M$1)</f>
        <v/>
      </c>
      <c r="M4178" s="5" t="str">
        <f aca="false">IF(ISBLANK(A4178),"",K4178/($M$1+SUM(K$3:K4177)))</f>
        <v/>
      </c>
      <c r="N4178" s="0" t="str">
        <f aca="false">IF(ISBLANK(A4178),"",IF(H4179=0,NETWORKDAYS($H$3,H4178,holiday!$B$2:$B$10),IF(DAY(H4178)&lt;DAY(H4179),NETWORKDAYS($H$3,H4178,holiday!$B$2:$B$10),0)))</f>
        <v/>
      </c>
      <c r="O4178" s="0" t="str">
        <f aca="false">IF(ISBLANK(A4178),"",SUMIF($A$3:$A4178,O$2,$B$3:$B4178))</f>
        <v/>
      </c>
      <c r="P4178" s="0" t="str">
        <f aca="false">IF(ISBLANK(A4178),"",SUMIF($A$3:$A4178,P$2,$B$3:$B4178))</f>
        <v/>
      </c>
      <c r="Q4178" s="0" t="str">
        <f aca="false">IF(ISBLANK(A4178),"",SUMIF($A$3:$A4178,Q$2,$B$3:$B4178))</f>
        <v/>
      </c>
      <c r="R4178" s="0" t="str">
        <f aca="false">IF(ISBLANK(A4178),"",SUMIF($A$3:$A4178,R$2,$B$3:$B4178))</f>
        <v/>
      </c>
      <c r="T4178" s="9" t="str">
        <f aca="false">IF(ISBLANK(A4178),"",IF($A4178=T$2,$C4178,T4177))</f>
        <v/>
      </c>
      <c r="U4178" s="9" t="str">
        <f aca="false">IF(ISBLANK(A4178),"",IF($A4178=U$2,$C4178,U4177))</f>
        <v/>
      </c>
      <c r="V4178" s="9" t="str">
        <f aca="false">IF(ISBLANK(A4178),"",IF($A4178=V$2,$C4178,V4177))</f>
        <v/>
      </c>
      <c r="W4178" s="9" t="str">
        <f aca="false">IF(ISBLANK(A4178),"",IF($A4178=W$2,$C4178,W4177))</f>
        <v/>
      </c>
    </row>
    <row r="4179" customFormat="false" ht="14.1" hidden="false" customHeight="false" outlineLevel="0" collapsed="false">
      <c r="H4179" s="8" t="n">
        <f aca="false">IF(ISBLANK(D4179),,LEFT(D4179,LEN(D4179)-6)*1)</f>
        <v>0</v>
      </c>
      <c r="I4179" s="9" t="str">
        <f aca="false">IF(ISBLANK(A4179),"",-B4179*C4179)</f>
        <v/>
      </c>
      <c r="J4179" s="9" t="str">
        <f aca="false">IF(ISBLANK(A4179),"",-SUM(I$3:I4179))</f>
        <v/>
      </c>
      <c r="K4179" s="9" t="str">
        <f aca="false">IF(ISBLANK(A4179),"",SUMPRODUCT(O4179:R4179,T4179:W4179)-J4179)</f>
        <v/>
      </c>
      <c r="L4179" s="5" t="str">
        <f aca="false">IF(ISBLANK(A4179),"",K4179/$M$1)</f>
        <v/>
      </c>
      <c r="M4179" s="5" t="str">
        <f aca="false">IF(ISBLANK(A4179),"",K4179/($M$1+SUM(K$3:K4178)))</f>
        <v/>
      </c>
      <c r="N4179" s="0" t="str">
        <f aca="false">IF(ISBLANK(A4179),"",IF(H4180=0,NETWORKDAYS($H$3,H4179,holiday!$B$2:$B$10),IF(DAY(H4179)&lt;DAY(H4180),NETWORKDAYS($H$3,H4179,holiday!$B$2:$B$10),0)))</f>
        <v/>
      </c>
      <c r="O4179" s="0" t="str">
        <f aca="false">IF(ISBLANK(A4179),"",SUMIF($A$3:$A4179,O$2,$B$3:$B4179))</f>
        <v/>
      </c>
      <c r="P4179" s="0" t="str">
        <f aca="false">IF(ISBLANK(A4179),"",SUMIF($A$3:$A4179,P$2,$B$3:$B4179))</f>
        <v/>
      </c>
      <c r="Q4179" s="0" t="str">
        <f aca="false">IF(ISBLANK(A4179),"",SUMIF($A$3:$A4179,Q$2,$B$3:$B4179))</f>
        <v/>
      </c>
      <c r="R4179" s="0" t="str">
        <f aca="false">IF(ISBLANK(A4179),"",SUMIF($A$3:$A4179,R$2,$B$3:$B4179))</f>
        <v/>
      </c>
      <c r="T4179" s="9" t="str">
        <f aca="false">IF(ISBLANK(A4179),"",IF($A4179=T$2,$C4179,T4178))</f>
        <v/>
      </c>
      <c r="U4179" s="9" t="str">
        <f aca="false">IF(ISBLANK(A4179),"",IF($A4179=U$2,$C4179,U4178))</f>
        <v/>
      </c>
      <c r="V4179" s="9" t="str">
        <f aca="false">IF(ISBLANK(A4179),"",IF($A4179=V$2,$C4179,V4178))</f>
        <v/>
      </c>
      <c r="W4179" s="9" t="str">
        <f aca="false">IF(ISBLANK(A4179),"",IF($A4179=W$2,$C4179,W4178))</f>
        <v/>
      </c>
    </row>
    <row r="4180" customFormat="false" ht="14.1" hidden="false" customHeight="false" outlineLevel="0" collapsed="false">
      <c r="H4180" s="8" t="n">
        <f aca="false">IF(ISBLANK(D4180),,LEFT(D4180,LEN(D4180)-6)*1)</f>
        <v>0</v>
      </c>
      <c r="I4180" s="9" t="str">
        <f aca="false">IF(ISBLANK(A4180),"",-B4180*C4180)</f>
        <v/>
      </c>
      <c r="J4180" s="9" t="str">
        <f aca="false">IF(ISBLANK(A4180),"",-SUM(I$3:I4180))</f>
        <v/>
      </c>
      <c r="K4180" s="9" t="str">
        <f aca="false">IF(ISBLANK(A4180),"",SUMPRODUCT(O4180:R4180,T4180:W4180)-J4180)</f>
        <v/>
      </c>
      <c r="L4180" s="5" t="str">
        <f aca="false">IF(ISBLANK(A4180),"",K4180/$M$1)</f>
        <v/>
      </c>
      <c r="M4180" s="5" t="str">
        <f aca="false">IF(ISBLANK(A4180),"",K4180/($M$1+SUM(K$3:K4179)))</f>
        <v/>
      </c>
      <c r="N4180" s="0" t="str">
        <f aca="false">IF(ISBLANK(A4180),"",IF(H4181=0,NETWORKDAYS($H$3,H4180,holiday!$B$2:$B$10),IF(DAY(H4180)&lt;DAY(H4181),NETWORKDAYS($H$3,H4180,holiday!$B$2:$B$10),0)))</f>
        <v/>
      </c>
      <c r="O4180" s="0" t="str">
        <f aca="false">IF(ISBLANK(A4180),"",SUMIF($A$3:$A4180,O$2,$B$3:$B4180))</f>
        <v/>
      </c>
      <c r="P4180" s="0" t="str">
        <f aca="false">IF(ISBLANK(A4180),"",SUMIF($A$3:$A4180,P$2,$B$3:$B4180))</f>
        <v/>
      </c>
      <c r="Q4180" s="0" t="str">
        <f aca="false">IF(ISBLANK(A4180),"",SUMIF($A$3:$A4180,Q$2,$B$3:$B4180))</f>
        <v/>
      </c>
      <c r="R4180" s="0" t="str">
        <f aca="false">IF(ISBLANK(A4180),"",SUMIF($A$3:$A4180,R$2,$B$3:$B4180))</f>
        <v/>
      </c>
      <c r="T4180" s="9" t="str">
        <f aca="false">IF(ISBLANK(A4180),"",IF($A4180=T$2,$C4180,T4179))</f>
        <v/>
      </c>
      <c r="U4180" s="9" t="str">
        <f aca="false">IF(ISBLANK(A4180),"",IF($A4180=U$2,$C4180,U4179))</f>
        <v/>
      </c>
      <c r="V4180" s="9" t="str">
        <f aca="false">IF(ISBLANK(A4180),"",IF($A4180=V$2,$C4180,V4179))</f>
        <v/>
      </c>
      <c r="W4180" s="9" t="str">
        <f aca="false">IF(ISBLANK(A4180),"",IF($A4180=W$2,$C4180,W4179))</f>
        <v/>
      </c>
    </row>
    <row r="4181" customFormat="false" ht="14.1" hidden="false" customHeight="false" outlineLevel="0" collapsed="false">
      <c r="H4181" s="8" t="n">
        <f aca="false">IF(ISBLANK(D4181),,LEFT(D4181,LEN(D4181)-6)*1)</f>
        <v>0</v>
      </c>
      <c r="I4181" s="9" t="str">
        <f aca="false">IF(ISBLANK(A4181),"",-B4181*C4181)</f>
        <v/>
      </c>
      <c r="J4181" s="9" t="str">
        <f aca="false">IF(ISBLANK(A4181),"",-SUM(I$3:I4181))</f>
        <v/>
      </c>
      <c r="K4181" s="9" t="str">
        <f aca="false">IF(ISBLANK(A4181),"",SUMPRODUCT(O4181:R4181,T4181:W4181)-J4181)</f>
        <v/>
      </c>
      <c r="L4181" s="5" t="str">
        <f aca="false">IF(ISBLANK(A4181),"",K4181/$M$1)</f>
        <v/>
      </c>
      <c r="M4181" s="5" t="str">
        <f aca="false">IF(ISBLANK(A4181),"",K4181/($M$1+SUM(K$3:K4180)))</f>
        <v/>
      </c>
      <c r="N4181" s="0" t="str">
        <f aca="false">IF(ISBLANK(A4181),"",IF(H4182=0,NETWORKDAYS($H$3,H4181,holiday!$B$2:$B$10),IF(DAY(H4181)&lt;DAY(H4182),NETWORKDAYS($H$3,H4181,holiday!$B$2:$B$10),0)))</f>
        <v/>
      </c>
      <c r="O4181" s="0" t="str">
        <f aca="false">IF(ISBLANK(A4181),"",SUMIF($A$3:$A4181,O$2,$B$3:$B4181))</f>
        <v/>
      </c>
      <c r="P4181" s="0" t="str">
        <f aca="false">IF(ISBLANK(A4181),"",SUMIF($A$3:$A4181,P$2,$B$3:$B4181))</f>
        <v/>
      </c>
      <c r="Q4181" s="0" t="str">
        <f aca="false">IF(ISBLANK(A4181),"",SUMIF($A$3:$A4181,Q$2,$B$3:$B4181))</f>
        <v/>
      </c>
      <c r="R4181" s="0" t="str">
        <f aca="false">IF(ISBLANK(A4181),"",SUMIF($A$3:$A4181,R$2,$B$3:$B4181))</f>
        <v/>
      </c>
      <c r="T4181" s="9" t="str">
        <f aca="false">IF(ISBLANK(A4181),"",IF($A4181=T$2,$C4181,T4180))</f>
        <v/>
      </c>
      <c r="U4181" s="9" t="str">
        <f aca="false">IF(ISBLANK(A4181),"",IF($A4181=U$2,$C4181,U4180))</f>
        <v/>
      </c>
      <c r="V4181" s="9" t="str">
        <f aca="false">IF(ISBLANK(A4181),"",IF($A4181=V$2,$C4181,V4180))</f>
        <v/>
      </c>
      <c r="W4181" s="9" t="str">
        <f aca="false">IF(ISBLANK(A4181),"",IF($A4181=W$2,$C4181,W4180))</f>
        <v/>
      </c>
    </row>
    <row r="4182" customFormat="false" ht="14.1" hidden="false" customHeight="false" outlineLevel="0" collapsed="false">
      <c r="H4182" s="8" t="n">
        <f aca="false">IF(ISBLANK(D4182),,LEFT(D4182,LEN(D4182)-6)*1)</f>
        <v>0</v>
      </c>
      <c r="I4182" s="9" t="str">
        <f aca="false">IF(ISBLANK(A4182),"",-B4182*C4182)</f>
        <v/>
      </c>
      <c r="J4182" s="9" t="str">
        <f aca="false">IF(ISBLANK(A4182),"",-SUM(I$3:I4182))</f>
        <v/>
      </c>
      <c r="K4182" s="9" t="str">
        <f aca="false">IF(ISBLANK(A4182),"",SUMPRODUCT(O4182:R4182,T4182:W4182)-J4182)</f>
        <v/>
      </c>
      <c r="L4182" s="5" t="str">
        <f aca="false">IF(ISBLANK(A4182),"",K4182/$M$1)</f>
        <v/>
      </c>
      <c r="M4182" s="5" t="str">
        <f aca="false">IF(ISBLANK(A4182),"",K4182/($M$1+SUM(K$3:K4181)))</f>
        <v/>
      </c>
      <c r="N4182" s="0" t="str">
        <f aca="false">IF(ISBLANK(A4182),"",IF(H4183=0,NETWORKDAYS($H$3,H4182,holiday!$B$2:$B$10),IF(DAY(H4182)&lt;DAY(H4183),NETWORKDAYS($H$3,H4182,holiday!$B$2:$B$10),0)))</f>
        <v/>
      </c>
      <c r="O4182" s="0" t="str">
        <f aca="false">IF(ISBLANK(A4182),"",SUMIF($A$3:$A4182,O$2,$B$3:$B4182))</f>
        <v/>
      </c>
      <c r="P4182" s="0" t="str">
        <f aca="false">IF(ISBLANK(A4182),"",SUMIF($A$3:$A4182,P$2,$B$3:$B4182))</f>
        <v/>
      </c>
      <c r="Q4182" s="0" t="str">
        <f aca="false">IF(ISBLANK(A4182),"",SUMIF($A$3:$A4182,Q$2,$B$3:$B4182))</f>
        <v/>
      </c>
      <c r="R4182" s="0" t="str">
        <f aca="false">IF(ISBLANK(A4182),"",SUMIF($A$3:$A4182,R$2,$B$3:$B4182))</f>
        <v/>
      </c>
      <c r="T4182" s="9" t="str">
        <f aca="false">IF(ISBLANK(A4182),"",IF($A4182=T$2,$C4182,T4181))</f>
        <v/>
      </c>
      <c r="U4182" s="9" t="str">
        <f aca="false">IF(ISBLANK(A4182),"",IF($A4182=U$2,$C4182,U4181))</f>
        <v/>
      </c>
      <c r="V4182" s="9" t="str">
        <f aca="false">IF(ISBLANK(A4182),"",IF($A4182=V$2,$C4182,V4181))</f>
        <v/>
      </c>
      <c r="W4182" s="9" t="str">
        <f aca="false">IF(ISBLANK(A4182),"",IF($A4182=W$2,$C4182,W4181))</f>
        <v/>
      </c>
    </row>
    <row r="4183" customFormat="false" ht="14.1" hidden="false" customHeight="false" outlineLevel="0" collapsed="false">
      <c r="H4183" s="8" t="n">
        <f aca="false">IF(ISBLANK(D4183),,LEFT(D4183,LEN(D4183)-6)*1)</f>
        <v>0</v>
      </c>
      <c r="I4183" s="9" t="str">
        <f aca="false">IF(ISBLANK(A4183),"",-B4183*C4183)</f>
        <v/>
      </c>
      <c r="J4183" s="9" t="str">
        <f aca="false">IF(ISBLANK(A4183),"",-SUM(I$3:I4183))</f>
        <v/>
      </c>
      <c r="K4183" s="9" t="str">
        <f aca="false">IF(ISBLANK(A4183),"",SUMPRODUCT(O4183:R4183,T4183:W4183)-J4183)</f>
        <v/>
      </c>
      <c r="L4183" s="5" t="str">
        <f aca="false">IF(ISBLANK(A4183),"",K4183/$M$1)</f>
        <v/>
      </c>
      <c r="M4183" s="5" t="str">
        <f aca="false">IF(ISBLANK(A4183),"",K4183/($M$1+SUM(K$3:K4182)))</f>
        <v/>
      </c>
      <c r="N4183" s="0" t="str">
        <f aca="false">IF(ISBLANK(A4183),"",IF(H4184=0,NETWORKDAYS($H$3,H4183,holiday!$B$2:$B$10),IF(DAY(H4183)&lt;DAY(H4184),NETWORKDAYS($H$3,H4183,holiday!$B$2:$B$10),0)))</f>
        <v/>
      </c>
      <c r="O4183" s="0" t="str">
        <f aca="false">IF(ISBLANK(A4183),"",SUMIF($A$3:$A4183,O$2,$B$3:$B4183))</f>
        <v/>
      </c>
      <c r="P4183" s="0" t="str">
        <f aca="false">IF(ISBLANK(A4183),"",SUMIF($A$3:$A4183,P$2,$B$3:$B4183))</f>
        <v/>
      </c>
      <c r="Q4183" s="0" t="str">
        <f aca="false">IF(ISBLANK(A4183),"",SUMIF($A$3:$A4183,Q$2,$B$3:$B4183))</f>
        <v/>
      </c>
      <c r="R4183" s="0" t="str">
        <f aca="false">IF(ISBLANK(A4183),"",SUMIF($A$3:$A4183,R$2,$B$3:$B4183))</f>
        <v/>
      </c>
      <c r="T4183" s="9" t="str">
        <f aca="false">IF(ISBLANK(A4183),"",IF($A4183=T$2,$C4183,T4182))</f>
        <v/>
      </c>
      <c r="U4183" s="9" t="str">
        <f aca="false">IF(ISBLANK(A4183),"",IF($A4183=U$2,$C4183,U4182))</f>
        <v/>
      </c>
      <c r="V4183" s="9" t="str">
        <f aca="false">IF(ISBLANK(A4183),"",IF($A4183=V$2,$C4183,V4182))</f>
        <v/>
      </c>
      <c r="W4183" s="9" t="str">
        <f aca="false">IF(ISBLANK(A4183),"",IF($A4183=W$2,$C4183,W4182))</f>
        <v/>
      </c>
    </row>
    <row r="4184" customFormat="false" ht="14.1" hidden="false" customHeight="false" outlineLevel="0" collapsed="false">
      <c r="H4184" s="8" t="n">
        <f aca="false">IF(ISBLANK(D4184),,LEFT(D4184,LEN(D4184)-6)*1)</f>
        <v>0</v>
      </c>
      <c r="I4184" s="9" t="str">
        <f aca="false">IF(ISBLANK(A4184),"",-B4184*C4184)</f>
        <v/>
      </c>
      <c r="J4184" s="9" t="str">
        <f aca="false">IF(ISBLANK(A4184),"",-SUM(I$3:I4184))</f>
        <v/>
      </c>
      <c r="K4184" s="9" t="str">
        <f aca="false">IF(ISBLANK(A4184),"",SUMPRODUCT(O4184:R4184,T4184:W4184)-J4184)</f>
        <v/>
      </c>
      <c r="L4184" s="5" t="str">
        <f aca="false">IF(ISBLANK(A4184),"",K4184/$M$1)</f>
        <v/>
      </c>
      <c r="M4184" s="5" t="str">
        <f aca="false">IF(ISBLANK(A4184),"",K4184/($M$1+SUM(K$3:K4183)))</f>
        <v/>
      </c>
      <c r="N4184" s="0" t="str">
        <f aca="false">IF(ISBLANK(A4184),"",IF(H4185=0,NETWORKDAYS($H$3,H4184,holiday!$B$2:$B$10),IF(DAY(H4184)&lt;DAY(H4185),NETWORKDAYS($H$3,H4184,holiday!$B$2:$B$10),0)))</f>
        <v/>
      </c>
      <c r="O4184" s="0" t="str">
        <f aca="false">IF(ISBLANK(A4184),"",SUMIF($A$3:$A4184,O$2,$B$3:$B4184))</f>
        <v/>
      </c>
      <c r="P4184" s="0" t="str">
        <f aca="false">IF(ISBLANK(A4184),"",SUMIF($A$3:$A4184,P$2,$B$3:$B4184))</f>
        <v/>
      </c>
      <c r="Q4184" s="0" t="str">
        <f aca="false">IF(ISBLANK(A4184),"",SUMIF($A$3:$A4184,Q$2,$B$3:$B4184))</f>
        <v/>
      </c>
      <c r="R4184" s="0" t="str">
        <f aca="false">IF(ISBLANK(A4184),"",SUMIF($A$3:$A4184,R$2,$B$3:$B4184))</f>
        <v/>
      </c>
      <c r="T4184" s="9" t="str">
        <f aca="false">IF(ISBLANK(A4184),"",IF($A4184=T$2,$C4184,T4183))</f>
        <v/>
      </c>
      <c r="U4184" s="9" t="str">
        <f aca="false">IF(ISBLANK(A4184),"",IF($A4184=U$2,$C4184,U4183))</f>
        <v/>
      </c>
      <c r="V4184" s="9" t="str">
        <f aca="false">IF(ISBLANK(A4184),"",IF($A4184=V$2,$C4184,V4183))</f>
        <v/>
      </c>
      <c r="W4184" s="9" t="str">
        <f aca="false">IF(ISBLANK(A4184),"",IF($A4184=W$2,$C4184,W4183))</f>
        <v/>
      </c>
    </row>
    <row r="4185" customFormat="false" ht="14.1" hidden="false" customHeight="false" outlineLevel="0" collapsed="false">
      <c r="H4185" s="8" t="n">
        <f aca="false">IF(ISBLANK(D4185),,LEFT(D4185,LEN(D4185)-6)*1)</f>
        <v>0</v>
      </c>
      <c r="I4185" s="9" t="str">
        <f aca="false">IF(ISBLANK(A4185),"",-B4185*C4185)</f>
        <v/>
      </c>
      <c r="J4185" s="9" t="str">
        <f aca="false">IF(ISBLANK(A4185),"",-SUM(I$3:I4185))</f>
        <v/>
      </c>
      <c r="K4185" s="9" t="str">
        <f aca="false">IF(ISBLANK(A4185),"",SUMPRODUCT(O4185:R4185,T4185:W4185)-J4185)</f>
        <v/>
      </c>
      <c r="L4185" s="5" t="str">
        <f aca="false">IF(ISBLANK(A4185),"",K4185/$M$1)</f>
        <v/>
      </c>
      <c r="M4185" s="5" t="str">
        <f aca="false">IF(ISBLANK(A4185),"",K4185/($M$1+SUM(K$3:K4184)))</f>
        <v/>
      </c>
      <c r="N4185" s="0" t="str">
        <f aca="false">IF(ISBLANK(A4185),"",IF(H4186=0,NETWORKDAYS($H$3,H4185,holiday!$B$2:$B$10),IF(DAY(H4185)&lt;DAY(H4186),NETWORKDAYS($H$3,H4185,holiday!$B$2:$B$10),0)))</f>
        <v/>
      </c>
      <c r="O4185" s="0" t="str">
        <f aca="false">IF(ISBLANK(A4185),"",SUMIF($A$3:$A4185,O$2,$B$3:$B4185))</f>
        <v/>
      </c>
      <c r="P4185" s="0" t="str">
        <f aca="false">IF(ISBLANK(A4185),"",SUMIF($A$3:$A4185,P$2,$B$3:$B4185))</f>
        <v/>
      </c>
      <c r="Q4185" s="0" t="str">
        <f aca="false">IF(ISBLANK(A4185),"",SUMIF($A$3:$A4185,Q$2,$B$3:$B4185))</f>
        <v/>
      </c>
      <c r="R4185" s="0" t="str">
        <f aca="false">IF(ISBLANK(A4185),"",SUMIF($A$3:$A4185,R$2,$B$3:$B4185))</f>
        <v/>
      </c>
      <c r="T4185" s="9" t="str">
        <f aca="false">IF(ISBLANK(A4185),"",IF($A4185=T$2,$C4185,T4184))</f>
        <v/>
      </c>
      <c r="U4185" s="9" t="str">
        <f aca="false">IF(ISBLANK(A4185),"",IF($A4185=U$2,$C4185,U4184))</f>
        <v/>
      </c>
      <c r="V4185" s="9" t="str">
        <f aca="false">IF(ISBLANK(A4185),"",IF($A4185=V$2,$C4185,V4184))</f>
        <v/>
      </c>
      <c r="W4185" s="9" t="str">
        <f aca="false">IF(ISBLANK(A4185),"",IF($A4185=W$2,$C4185,W4184))</f>
        <v/>
      </c>
    </row>
    <row r="4186" customFormat="false" ht="14.1" hidden="false" customHeight="false" outlineLevel="0" collapsed="false">
      <c r="H4186" s="8" t="n">
        <f aca="false">IF(ISBLANK(D4186),,LEFT(D4186,LEN(D4186)-6)*1)</f>
        <v>0</v>
      </c>
      <c r="I4186" s="9" t="str">
        <f aca="false">IF(ISBLANK(A4186),"",-B4186*C4186)</f>
        <v/>
      </c>
      <c r="J4186" s="9" t="str">
        <f aca="false">IF(ISBLANK(A4186),"",-SUM(I$3:I4186))</f>
        <v/>
      </c>
      <c r="K4186" s="9" t="str">
        <f aca="false">IF(ISBLANK(A4186),"",SUMPRODUCT(O4186:R4186,T4186:W4186)-J4186)</f>
        <v/>
      </c>
      <c r="L4186" s="5" t="str">
        <f aca="false">IF(ISBLANK(A4186),"",K4186/$M$1)</f>
        <v/>
      </c>
      <c r="M4186" s="5" t="str">
        <f aca="false">IF(ISBLANK(A4186),"",K4186/($M$1+SUM(K$3:K4185)))</f>
        <v/>
      </c>
      <c r="N4186" s="0" t="str">
        <f aca="false">IF(ISBLANK(A4186),"",IF(H4187=0,NETWORKDAYS($H$3,H4186,holiday!$B$2:$B$10),IF(DAY(H4186)&lt;DAY(H4187),NETWORKDAYS($H$3,H4186,holiday!$B$2:$B$10),0)))</f>
        <v/>
      </c>
      <c r="O4186" s="0" t="str">
        <f aca="false">IF(ISBLANK(A4186),"",SUMIF($A$3:$A4186,O$2,$B$3:$B4186))</f>
        <v/>
      </c>
      <c r="P4186" s="0" t="str">
        <f aca="false">IF(ISBLANK(A4186),"",SUMIF($A$3:$A4186,P$2,$B$3:$B4186))</f>
        <v/>
      </c>
      <c r="Q4186" s="0" t="str">
        <f aca="false">IF(ISBLANK(A4186),"",SUMIF($A$3:$A4186,Q$2,$B$3:$B4186))</f>
        <v/>
      </c>
      <c r="R4186" s="0" t="str">
        <f aca="false">IF(ISBLANK(A4186),"",SUMIF($A$3:$A4186,R$2,$B$3:$B4186))</f>
        <v/>
      </c>
      <c r="T4186" s="9" t="str">
        <f aca="false">IF(ISBLANK(A4186),"",IF($A4186=T$2,$C4186,T4185))</f>
        <v/>
      </c>
      <c r="U4186" s="9" t="str">
        <f aca="false">IF(ISBLANK(A4186),"",IF($A4186=U$2,$C4186,U4185))</f>
        <v/>
      </c>
      <c r="V4186" s="9" t="str">
        <f aca="false">IF(ISBLANK(A4186),"",IF($A4186=V$2,$C4186,V4185))</f>
        <v/>
      </c>
      <c r="W4186" s="9" t="str">
        <f aca="false">IF(ISBLANK(A4186),"",IF($A4186=W$2,$C4186,W4185))</f>
        <v/>
      </c>
    </row>
    <row r="4187" customFormat="false" ht="14.1" hidden="false" customHeight="false" outlineLevel="0" collapsed="false">
      <c r="H4187" s="8" t="n">
        <f aca="false">IF(ISBLANK(D4187),,LEFT(D4187,LEN(D4187)-6)*1)</f>
        <v>0</v>
      </c>
      <c r="I4187" s="9" t="str">
        <f aca="false">IF(ISBLANK(A4187),"",-B4187*C4187)</f>
        <v/>
      </c>
      <c r="J4187" s="9" t="str">
        <f aca="false">IF(ISBLANK(A4187),"",-SUM(I$3:I4187))</f>
        <v/>
      </c>
      <c r="K4187" s="9" t="str">
        <f aca="false">IF(ISBLANK(A4187),"",SUMPRODUCT(O4187:R4187,T4187:W4187)-J4187)</f>
        <v/>
      </c>
      <c r="L4187" s="5" t="str">
        <f aca="false">IF(ISBLANK(A4187),"",K4187/$M$1)</f>
        <v/>
      </c>
      <c r="M4187" s="5" t="str">
        <f aca="false">IF(ISBLANK(A4187),"",K4187/($M$1+SUM(K$3:K4186)))</f>
        <v/>
      </c>
      <c r="N4187" s="0" t="str">
        <f aca="false">IF(ISBLANK(A4187),"",IF(H4188=0,NETWORKDAYS($H$3,H4187,holiday!$B$2:$B$10),IF(DAY(H4187)&lt;DAY(H4188),NETWORKDAYS($H$3,H4187,holiday!$B$2:$B$10),0)))</f>
        <v/>
      </c>
      <c r="O4187" s="0" t="str">
        <f aca="false">IF(ISBLANK(A4187),"",SUMIF($A$3:$A4187,O$2,$B$3:$B4187))</f>
        <v/>
      </c>
      <c r="P4187" s="0" t="str">
        <f aca="false">IF(ISBLANK(A4187),"",SUMIF($A$3:$A4187,P$2,$B$3:$B4187))</f>
        <v/>
      </c>
      <c r="Q4187" s="0" t="str">
        <f aca="false">IF(ISBLANK(A4187),"",SUMIF($A$3:$A4187,Q$2,$B$3:$B4187))</f>
        <v/>
      </c>
      <c r="R4187" s="0" t="str">
        <f aca="false">IF(ISBLANK(A4187),"",SUMIF($A$3:$A4187,R$2,$B$3:$B4187))</f>
        <v/>
      </c>
      <c r="T4187" s="9" t="str">
        <f aca="false">IF(ISBLANK(A4187),"",IF($A4187=T$2,$C4187,T4186))</f>
        <v/>
      </c>
      <c r="U4187" s="9" t="str">
        <f aca="false">IF(ISBLANK(A4187),"",IF($A4187=U$2,$C4187,U4186))</f>
        <v/>
      </c>
      <c r="V4187" s="9" t="str">
        <f aca="false">IF(ISBLANK(A4187),"",IF($A4187=V$2,$C4187,V4186))</f>
        <v/>
      </c>
      <c r="W4187" s="9" t="str">
        <f aca="false">IF(ISBLANK(A4187),"",IF($A4187=W$2,$C4187,W4186))</f>
        <v/>
      </c>
    </row>
    <row r="4188" customFormat="false" ht="14.1" hidden="false" customHeight="false" outlineLevel="0" collapsed="false">
      <c r="H4188" s="8" t="n">
        <f aca="false">IF(ISBLANK(D4188),,LEFT(D4188,LEN(D4188)-6)*1)</f>
        <v>0</v>
      </c>
      <c r="I4188" s="9" t="str">
        <f aca="false">IF(ISBLANK(A4188),"",-B4188*C4188)</f>
        <v/>
      </c>
      <c r="J4188" s="9" t="str">
        <f aca="false">IF(ISBLANK(A4188),"",-SUM(I$3:I4188))</f>
        <v/>
      </c>
      <c r="K4188" s="9" t="str">
        <f aca="false">IF(ISBLANK(A4188),"",SUMPRODUCT(O4188:R4188,T4188:W4188)-J4188)</f>
        <v/>
      </c>
      <c r="L4188" s="5" t="str">
        <f aca="false">IF(ISBLANK(A4188),"",K4188/$M$1)</f>
        <v/>
      </c>
      <c r="M4188" s="5" t="str">
        <f aca="false">IF(ISBLANK(A4188),"",K4188/($M$1+SUM(K$3:K4187)))</f>
        <v/>
      </c>
      <c r="N4188" s="0" t="str">
        <f aca="false">IF(ISBLANK(A4188),"",IF(H4189=0,NETWORKDAYS($H$3,H4188,holiday!$B$2:$B$10),IF(DAY(H4188)&lt;DAY(H4189),NETWORKDAYS($H$3,H4188,holiday!$B$2:$B$10),0)))</f>
        <v/>
      </c>
      <c r="O4188" s="0" t="str">
        <f aca="false">IF(ISBLANK(A4188),"",SUMIF($A$3:$A4188,O$2,$B$3:$B4188))</f>
        <v/>
      </c>
      <c r="P4188" s="0" t="str">
        <f aca="false">IF(ISBLANK(A4188),"",SUMIF($A$3:$A4188,P$2,$B$3:$B4188))</f>
        <v/>
      </c>
      <c r="Q4188" s="0" t="str">
        <f aca="false">IF(ISBLANK(A4188),"",SUMIF($A$3:$A4188,Q$2,$B$3:$B4188))</f>
        <v/>
      </c>
      <c r="R4188" s="0" t="str">
        <f aca="false">IF(ISBLANK(A4188),"",SUMIF($A$3:$A4188,R$2,$B$3:$B4188))</f>
        <v/>
      </c>
      <c r="T4188" s="9" t="str">
        <f aca="false">IF(ISBLANK(A4188),"",IF($A4188=T$2,$C4188,T4187))</f>
        <v/>
      </c>
      <c r="U4188" s="9" t="str">
        <f aca="false">IF(ISBLANK(A4188),"",IF($A4188=U$2,$C4188,U4187))</f>
        <v/>
      </c>
      <c r="V4188" s="9" t="str">
        <f aca="false">IF(ISBLANK(A4188),"",IF($A4188=V$2,$C4188,V4187))</f>
        <v/>
      </c>
      <c r="W4188" s="9" t="str">
        <f aca="false">IF(ISBLANK(A4188),"",IF($A4188=W$2,$C4188,W4187))</f>
        <v/>
      </c>
    </row>
    <row r="4189" customFormat="false" ht="14.1" hidden="false" customHeight="false" outlineLevel="0" collapsed="false">
      <c r="H4189" s="8" t="n">
        <f aca="false">IF(ISBLANK(D4189),,LEFT(D4189,LEN(D4189)-6)*1)</f>
        <v>0</v>
      </c>
      <c r="I4189" s="9" t="str">
        <f aca="false">IF(ISBLANK(A4189),"",-B4189*C4189)</f>
        <v/>
      </c>
      <c r="J4189" s="9" t="str">
        <f aca="false">IF(ISBLANK(A4189),"",-SUM(I$3:I4189))</f>
        <v/>
      </c>
      <c r="K4189" s="9" t="str">
        <f aca="false">IF(ISBLANK(A4189),"",SUMPRODUCT(O4189:R4189,T4189:W4189)-J4189)</f>
        <v/>
      </c>
      <c r="L4189" s="5" t="str">
        <f aca="false">IF(ISBLANK(A4189),"",K4189/$M$1)</f>
        <v/>
      </c>
      <c r="M4189" s="5" t="str">
        <f aca="false">IF(ISBLANK(A4189),"",K4189/($M$1+SUM(K$3:K4188)))</f>
        <v/>
      </c>
      <c r="N4189" s="0" t="str">
        <f aca="false">IF(ISBLANK(A4189),"",IF(H4190=0,NETWORKDAYS($H$3,H4189,holiday!$B$2:$B$10),IF(DAY(H4189)&lt;DAY(H4190),NETWORKDAYS($H$3,H4189,holiday!$B$2:$B$10),0)))</f>
        <v/>
      </c>
      <c r="O4189" s="0" t="str">
        <f aca="false">IF(ISBLANK(A4189),"",SUMIF($A$3:$A4189,O$2,$B$3:$B4189))</f>
        <v/>
      </c>
      <c r="P4189" s="0" t="str">
        <f aca="false">IF(ISBLANK(A4189),"",SUMIF($A$3:$A4189,P$2,$B$3:$B4189))</f>
        <v/>
      </c>
      <c r="Q4189" s="0" t="str">
        <f aca="false">IF(ISBLANK(A4189),"",SUMIF($A$3:$A4189,Q$2,$B$3:$B4189))</f>
        <v/>
      </c>
      <c r="R4189" s="0" t="str">
        <f aca="false">IF(ISBLANK(A4189),"",SUMIF($A$3:$A4189,R$2,$B$3:$B4189))</f>
        <v/>
      </c>
      <c r="T4189" s="9" t="str">
        <f aca="false">IF(ISBLANK(A4189),"",IF($A4189=T$2,$C4189,T4188))</f>
        <v/>
      </c>
      <c r="U4189" s="9" t="str">
        <f aca="false">IF(ISBLANK(A4189),"",IF($A4189=U$2,$C4189,U4188))</f>
        <v/>
      </c>
      <c r="V4189" s="9" t="str">
        <f aca="false">IF(ISBLANK(A4189),"",IF($A4189=V$2,$C4189,V4188))</f>
        <v/>
      </c>
      <c r="W4189" s="9" t="str">
        <f aca="false">IF(ISBLANK(A4189),"",IF($A4189=W$2,$C4189,W4188))</f>
        <v/>
      </c>
    </row>
    <row r="4190" customFormat="false" ht="14.1" hidden="false" customHeight="false" outlineLevel="0" collapsed="false">
      <c r="H4190" s="8" t="n">
        <f aca="false">IF(ISBLANK(D4190),,LEFT(D4190,LEN(D4190)-6)*1)</f>
        <v>0</v>
      </c>
      <c r="I4190" s="9" t="str">
        <f aca="false">IF(ISBLANK(A4190),"",-B4190*C4190)</f>
        <v/>
      </c>
      <c r="J4190" s="9" t="str">
        <f aca="false">IF(ISBLANK(A4190),"",-SUM(I$3:I4190))</f>
        <v/>
      </c>
      <c r="K4190" s="9" t="str">
        <f aca="false">IF(ISBLANK(A4190),"",SUMPRODUCT(O4190:R4190,T4190:W4190)-J4190)</f>
        <v/>
      </c>
      <c r="L4190" s="5" t="str">
        <f aca="false">IF(ISBLANK(A4190),"",K4190/$M$1)</f>
        <v/>
      </c>
      <c r="M4190" s="5" t="str">
        <f aca="false">IF(ISBLANK(A4190),"",K4190/($M$1+SUM(K$3:K4189)))</f>
        <v/>
      </c>
      <c r="N4190" s="0" t="str">
        <f aca="false">IF(ISBLANK(A4190),"",IF(H4191=0,NETWORKDAYS($H$3,H4190,holiday!$B$2:$B$10),IF(DAY(H4190)&lt;DAY(H4191),NETWORKDAYS($H$3,H4190,holiday!$B$2:$B$10),0)))</f>
        <v/>
      </c>
      <c r="O4190" s="0" t="str">
        <f aca="false">IF(ISBLANK(A4190),"",SUMIF($A$3:$A4190,O$2,$B$3:$B4190))</f>
        <v/>
      </c>
      <c r="P4190" s="0" t="str">
        <f aca="false">IF(ISBLANK(A4190),"",SUMIF($A$3:$A4190,P$2,$B$3:$B4190))</f>
        <v/>
      </c>
      <c r="Q4190" s="0" t="str">
        <f aca="false">IF(ISBLANK(A4190),"",SUMIF($A$3:$A4190,Q$2,$B$3:$B4190))</f>
        <v/>
      </c>
      <c r="R4190" s="0" t="str">
        <f aca="false">IF(ISBLANK(A4190),"",SUMIF($A$3:$A4190,R$2,$B$3:$B4190))</f>
        <v/>
      </c>
      <c r="T4190" s="9" t="str">
        <f aca="false">IF(ISBLANK(A4190),"",IF($A4190=T$2,$C4190,T4189))</f>
        <v/>
      </c>
      <c r="U4190" s="9" t="str">
        <f aca="false">IF(ISBLANK(A4190),"",IF($A4190=U$2,$C4190,U4189))</f>
        <v/>
      </c>
      <c r="V4190" s="9" t="str">
        <f aca="false">IF(ISBLANK(A4190),"",IF($A4190=V$2,$C4190,V4189))</f>
        <v/>
      </c>
      <c r="W4190" s="9" t="str">
        <f aca="false">IF(ISBLANK(A4190),"",IF($A4190=W$2,$C4190,W4189))</f>
        <v/>
      </c>
    </row>
    <row r="4191" customFormat="false" ht="14.1" hidden="false" customHeight="false" outlineLevel="0" collapsed="false">
      <c r="H4191" s="8" t="n">
        <f aca="false">IF(ISBLANK(D4191),,LEFT(D4191,LEN(D4191)-6)*1)</f>
        <v>0</v>
      </c>
      <c r="I4191" s="9" t="str">
        <f aca="false">IF(ISBLANK(A4191),"",-B4191*C4191)</f>
        <v/>
      </c>
      <c r="J4191" s="9" t="str">
        <f aca="false">IF(ISBLANK(A4191),"",-SUM(I$3:I4191))</f>
        <v/>
      </c>
      <c r="K4191" s="9" t="str">
        <f aca="false">IF(ISBLANK(A4191),"",SUMPRODUCT(O4191:R4191,T4191:W4191)-J4191)</f>
        <v/>
      </c>
      <c r="L4191" s="5" t="str">
        <f aca="false">IF(ISBLANK(A4191),"",K4191/$M$1)</f>
        <v/>
      </c>
      <c r="M4191" s="5" t="str">
        <f aca="false">IF(ISBLANK(A4191),"",K4191/($M$1+SUM(K$3:K4190)))</f>
        <v/>
      </c>
      <c r="N4191" s="0" t="str">
        <f aca="false">IF(ISBLANK(A4191),"",IF(H4192=0,NETWORKDAYS($H$3,H4191,holiday!$B$2:$B$10),IF(DAY(H4191)&lt;DAY(H4192),NETWORKDAYS($H$3,H4191,holiday!$B$2:$B$10),0)))</f>
        <v/>
      </c>
      <c r="O4191" s="0" t="str">
        <f aca="false">IF(ISBLANK(A4191),"",SUMIF($A$3:$A4191,O$2,$B$3:$B4191))</f>
        <v/>
      </c>
      <c r="P4191" s="0" t="str">
        <f aca="false">IF(ISBLANK(A4191),"",SUMIF($A$3:$A4191,P$2,$B$3:$B4191))</f>
        <v/>
      </c>
      <c r="Q4191" s="0" t="str">
        <f aca="false">IF(ISBLANK(A4191),"",SUMIF($A$3:$A4191,Q$2,$B$3:$B4191))</f>
        <v/>
      </c>
      <c r="R4191" s="0" t="str">
        <f aca="false">IF(ISBLANK(A4191),"",SUMIF($A$3:$A4191,R$2,$B$3:$B4191))</f>
        <v/>
      </c>
      <c r="T4191" s="9" t="str">
        <f aca="false">IF(ISBLANK(A4191),"",IF($A4191=T$2,$C4191,T4190))</f>
        <v/>
      </c>
      <c r="U4191" s="9" t="str">
        <f aca="false">IF(ISBLANK(A4191),"",IF($A4191=U$2,$C4191,U4190))</f>
        <v/>
      </c>
      <c r="V4191" s="9" t="str">
        <f aca="false">IF(ISBLANK(A4191),"",IF($A4191=V$2,$C4191,V4190))</f>
        <v/>
      </c>
      <c r="W4191" s="9" t="str">
        <f aca="false">IF(ISBLANK(A4191),"",IF($A4191=W$2,$C4191,W4190))</f>
        <v/>
      </c>
    </row>
    <row r="4192" customFormat="false" ht="14.1" hidden="false" customHeight="false" outlineLevel="0" collapsed="false">
      <c r="H4192" s="8" t="n">
        <f aca="false">IF(ISBLANK(D4192),,LEFT(D4192,LEN(D4192)-6)*1)</f>
        <v>0</v>
      </c>
      <c r="I4192" s="9" t="str">
        <f aca="false">IF(ISBLANK(A4192),"",-B4192*C4192)</f>
        <v/>
      </c>
      <c r="J4192" s="9" t="str">
        <f aca="false">IF(ISBLANK(A4192),"",-SUM(I$3:I4192))</f>
        <v/>
      </c>
      <c r="K4192" s="9" t="str">
        <f aca="false">IF(ISBLANK(A4192),"",SUMPRODUCT(O4192:R4192,T4192:W4192)-J4192)</f>
        <v/>
      </c>
      <c r="L4192" s="5" t="str">
        <f aca="false">IF(ISBLANK(A4192),"",K4192/$M$1)</f>
        <v/>
      </c>
      <c r="M4192" s="5" t="str">
        <f aca="false">IF(ISBLANK(A4192),"",K4192/($M$1+SUM(K$3:K4191)))</f>
        <v/>
      </c>
      <c r="N4192" s="0" t="str">
        <f aca="false">IF(ISBLANK(A4192),"",IF(H4193=0,NETWORKDAYS($H$3,H4192,holiday!$B$2:$B$10),IF(DAY(H4192)&lt;DAY(H4193),NETWORKDAYS($H$3,H4192,holiday!$B$2:$B$10),0)))</f>
        <v/>
      </c>
      <c r="O4192" s="0" t="str">
        <f aca="false">IF(ISBLANK(A4192),"",SUMIF($A$3:$A4192,O$2,$B$3:$B4192))</f>
        <v/>
      </c>
      <c r="P4192" s="0" t="str">
        <f aca="false">IF(ISBLANK(A4192),"",SUMIF($A$3:$A4192,P$2,$B$3:$B4192))</f>
        <v/>
      </c>
      <c r="Q4192" s="0" t="str">
        <f aca="false">IF(ISBLANK(A4192),"",SUMIF($A$3:$A4192,Q$2,$B$3:$B4192))</f>
        <v/>
      </c>
      <c r="R4192" s="0" t="str">
        <f aca="false">IF(ISBLANK(A4192),"",SUMIF($A$3:$A4192,R$2,$B$3:$B4192))</f>
        <v/>
      </c>
      <c r="T4192" s="9" t="str">
        <f aca="false">IF(ISBLANK(A4192),"",IF($A4192=T$2,$C4192,T4191))</f>
        <v/>
      </c>
      <c r="U4192" s="9" t="str">
        <f aca="false">IF(ISBLANK(A4192),"",IF($A4192=U$2,$C4192,U4191))</f>
        <v/>
      </c>
      <c r="V4192" s="9" t="str">
        <f aca="false">IF(ISBLANK(A4192),"",IF($A4192=V$2,$C4192,V4191))</f>
        <v/>
      </c>
      <c r="W4192" s="9" t="str">
        <f aca="false">IF(ISBLANK(A4192),"",IF($A4192=W$2,$C4192,W4191))</f>
        <v/>
      </c>
    </row>
    <row r="4193" customFormat="false" ht="14.1" hidden="false" customHeight="false" outlineLevel="0" collapsed="false">
      <c r="H4193" s="8" t="n">
        <f aca="false">IF(ISBLANK(D4193),,LEFT(D4193,LEN(D4193)-6)*1)</f>
        <v>0</v>
      </c>
      <c r="I4193" s="9" t="str">
        <f aca="false">IF(ISBLANK(A4193),"",-B4193*C4193)</f>
        <v/>
      </c>
      <c r="J4193" s="9" t="str">
        <f aca="false">IF(ISBLANK(A4193),"",-SUM(I$3:I4193))</f>
        <v/>
      </c>
      <c r="K4193" s="9" t="str">
        <f aca="false">IF(ISBLANK(A4193),"",SUMPRODUCT(O4193:R4193,T4193:W4193)-J4193)</f>
        <v/>
      </c>
      <c r="L4193" s="5" t="str">
        <f aca="false">IF(ISBLANK(A4193),"",K4193/$M$1)</f>
        <v/>
      </c>
      <c r="M4193" s="5" t="str">
        <f aca="false">IF(ISBLANK(A4193),"",K4193/($M$1+SUM(K$3:K4192)))</f>
        <v/>
      </c>
      <c r="N4193" s="0" t="str">
        <f aca="false">IF(ISBLANK(A4193),"",IF(H4194=0,NETWORKDAYS($H$3,H4193,holiday!$B$2:$B$10),IF(DAY(H4193)&lt;DAY(H4194),NETWORKDAYS($H$3,H4193,holiday!$B$2:$B$10),0)))</f>
        <v/>
      </c>
      <c r="O4193" s="0" t="str">
        <f aca="false">IF(ISBLANK(A4193),"",SUMIF($A$3:$A4193,O$2,$B$3:$B4193))</f>
        <v/>
      </c>
      <c r="P4193" s="0" t="str">
        <f aca="false">IF(ISBLANK(A4193),"",SUMIF($A$3:$A4193,P$2,$B$3:$B4193))</f>
        <v/>
      </c>
      <c r="Q4193" s="0" t="str">
        <f aca="false">IF(ISBLANK(A4193),"",SUMIF($A$3:$A4193,Q$2,$B$3:$B4193))</f>
        <v/>
      </c>
      <c r="R4193" s="0" t="str">
        <f aca="false">IF(ISBLANK(A4193),"",SUMIF($A$3:$A4193,R$2,$B$3:$B4193))</f>
        <v/>
      </c>
      <c r="T4193" s="9" t="str">
        <f aca="false">IF(ISBLANK(A4193),"",IF($A4193=T$2,$C4193,T4192))</f>
        <v/>
      </c>
      <c r="U4193" s="9" t="str">
        <f aca="false">IF(ISBLANK(A4193),"",IF($A4193=U$2,$C4193,U4192))</f>
        <v/>
      </c>
      <c r="V4193" s="9" t="str">
        <f aca="false">IF(ISBLANK(A4193),"",IF($A4193=V$2,$C4193,V4192))</f>
        <v/>
      </c>
      <c r="W4193" s="9" t="str">
        <f aca="false">IF(ISBLANK(A4193),"",IF($A4193=W$2,$C4193,W4192))</f>
        <v/>
      </c>
    </row>
    <row r="4194" customFormat="false" ht="14.1" hidden="false" customHeight="false" outlineLevel="0" collapsed="false">
      <c r="H4194" s="8" t="n">
        <f aca="false">IF(ISBLANK(D4194),,LEFT(D4194,LEN(D4194)-6)*1)</f>
        <v>0</v>
      </c>
      <c r="I4194" s="9" t="str">
        <f aca="false">IF(ISBLANK(A4194),"",-B4194*C4194)</f>
        <v/>
      </c>
      <c r="J4194" s="9" t="str">
        <f aca="false">IF(ISBLANK(A4194),"",-SUM(I$3:I4194))</f>
        <v/>
      </c>
      <c r="K4194" s="9" t="str">
        <f aca="false">IF(ISBLANK(A4194),"",SUMPRODUCT(O4194:R4194,T4194:W4194)-J4194)</f>
        <v/>
      </c>
      <c r="L4194" s="5" t="str">
        <f aca="false">IF(ISBLANK(A4194),"",K4194/$M$1)</f>
        <v/>
      </c>
      <c r="M4194" s="5" t="str">
        <f aca="false">IF(ISBLANK(A4194),"",K4194/($M$1+SUM(K$3:K4193)))</f>
        <v/>
      </c>
      <c r="N4194" s="0" t="str">
        <f aca="false">IF(ISBLANK(A4194),"",IF(H4195=0,NETWORKDAYS($H$3,H4194,holiday!$B$2:$B$10),IF(DAY(H4194)&lt;DAY(H4195),NETWORKDAYS($H$3,H4194,holiday!$B$2:$B$10),0)))</f>
        <v/>
      </c>
      <c r="O4194" s="0" t="str">
        <f aca="false">IF(ISBLANK(A4194),"",SUMIF($A$3:$A4194,O$2,$B$3:$B4194))</f>
        <v/>
      </c>
      <c r="P4194" s="0" t="str">
        <f aca="false">IF(ISBLANK(A4194),"",SUMIF($A$3:$A4194,P$2,$B$3:$B4194))</f>
        <v/>
      </c>
      <c r="Q4194" s="0" t="str">
        <f aca="false">IF(ISBLANK(A4194),"",SUMIF($A$3:$A4194,Q$2,$B$3:$B4194))</f>
        <v/>
      </c>
      <c r="R4194" s="0" t="str">
        <f aca="false">IF(ISBLANK(A4194),"",SUMIF($A$3:$A4194,R$2,$B$3:$B4194))</f>
        <v/>
      </c>
      <c r="T4194" s="9" t="str">
        <f aca="false">IF(ISBLANK(A4194),"",IF($A4194=T$2,$C4194,T4193))</f>
        <v/>
      </c>
      <c r="U4194" s="9" t="str">
        <f aca="false">IF(ISBLANK(A4194),"",IF($A4194=U$2,$C4194,U4193))</f>
        <v/>
      </c>
      <c r="V4194" s="9" t="str">
        <f aca="false">IF(ISBLANK(A4194),"",IF($A4194=V$2,$C4194,V4193))</f>
        <v/>
      </c>
      <c r="W4194" s="9" t="str">
        <f aca="false">IF(ISBLANK(A4194),"",IF($A4194=W$2,$C4194,W4193))</f>
        <v/>
      </c>
    </row>
    <row r="4195" customFormat="false" ht="14.1" hidden="false" customHeight="false" outlineLevel="0" collapsed="false">
      <c r="H4195" s="8" t="n">
        <f aca="false">IF(ISBLANK(D4195),,LEFT(D4195,LEN(D4195)-6)*1)</f>
        <v>0</v>
      </c>
      <c r="I4195" s="9" t="str">
        <f aca="false">IF(ISBLANK(A4195),"",-B4195*C4195)</f>
        <v/>
      </c>
      <c r="J4195" s="9" t="str">
        <f aca="false">IF(ISBLANK(A4195),"",-SUM(I$3:I4195))</f>
        <v/>
      </c>
      <c r="K4195" s="9" t="str">
        <f aca="false">IF(ISBLANK(A4195),"",SUMPRODUCT(O4195:R4195,T4195:W4195)-J4195)</f>
        <v/>
      </c>
      <c r="L4195" s="5" t="str">
        <f aca="false">IF(ISBLANK(A4195),"",K4195/$M$1)</f>
        <v/>
      </c>
      <c r="M4195" s="5" t="str">
        <f aca="false">IF(ISBLANK(A4195),"",K4195/($M$1+SUM(K$3:K4194)))</f>
        <v/>
      </c>
      <c r="N4195" s="0" t="str">
        <f aca="false">IF(ISBLANK(A4195),"",IF(H4196=0,NETWORKDAYS($H$3,H4195,holiday!$B$2:$B$10),IF(DAY(H4195)&lt;DAY(H4196),NETWORKDAYS($H$3,H4195,holiday!$B$2:$B$10),0)))</f>
        <v/>
      </c>
      <c r="O4195" s="0" t="str">
        <f aca="false">IF(ISBLANK(A4195),"",SUMIF($A$3:$A4195,O$2,$B$3:$B4195))</f>
        <v/>
      </c>
      <c r="P4195" s="0" t="str">
        <f aca="false">IF(ISBLANK(A4195),"",SUMIF($A$3:$A4195,P$2,$B$3:$B4195))</f>
        <v/>
      </c>
      <c r="Q4195" s="0" t="str">
        <f aca="false">IF(ISBLANK(A4195),"",SUMIF($A$3:$A4195,Q$2,$B$3:$B4195))</f>
        <v/>
      </c>
      <c r="R4195" s="0" t="str">
        <f aca="false">IF(ISBLANK(A4195),"",SUMIF($A$3:$A4195,R$2,$B$3:$B4195))</f>
        <v/>
      </c>
      <c r="T4195" s="9" t="str">
        <f aca="false">IF(ISBLANK(A4195),"",IF($A4195=T$2,$C4195,T4194))</f>
        <v/>
      </c>
      <c r="U4195" s="9" t="str">
        <f aca="false">IF(ISBLANK(A4195),"",IF($A4195=U$2,$C4195,U4194))</f>
        <v/>
      </c>
      <c r="V4195" s="9" t="str">
        <f aca="false">IF(ISBLANK(A4195),"",IF($A4195=V$2,$C4195,V4194))</f>
        <v/>
      </c>
      <c r="W4195" s="9" t="str">
        <f aca="false">IF(ISBLANK(A4195),"",IF($A4195=W$2,$C4195,W4194))</f>
        <v/>
      </c>
    </row>
    <row r="4196" customFormat="false" ht="14.1" hidden="false" customHeight="false" outlineLevel="0" collapsed="false">
      <c r="H4196" s="8" t="n">
        <f aca="false">IF(ISBLANK(D4196),,LEFT(D4196,LEN(D4196)-6)*1)</f>
        <v>0</v>
      </c>
      <c r="I4196" s="9" t="str">
        <f aca="false">IF(ISBLANK(A4196),"",-B4196*C4196)</f>
        <v/>
      </c>
      <c r="J4196" s="9" t="str">
        <f aca="false">IF(ISBLANK(A4196),"",-SUM(I$3:I4196))</f>
        <v/>
      </c>
      <c r="K4196" s="9" t="str">
        <f aca="false">IF(ISBLANK(A4196),"",SUMPRODUCT(O4196:R4196,T4196:W4196)-J4196)</f>
        <v/>
      </c>
      <c r="L4196" s="5" t="str">
        <f aca="false">IF(ISBLANK(A4196),"",K4196/$M$1)</f>
        <v/>
      </c>
      <c r="M4196" s="5" t="str">
        <f aca="false">IF(ISBLANK(A4196),"",K4196/($M$1+SUM(K$3:K4195)))</f>
        <v/>
      </c>
      <c r="N4196" s="0" t="str">
        <f aca="false">IF(ISBLANK(A4196),"",IF(H4197=0,NETWORKDAYS($H$3,H4196,holiday!$B$2:$B$10),IF(DAY(H4196)&lt;DAY(H4197),NETWORKDAYS($H$3,H4196,holiday!$B$2:$B$10),0)))</f>
        <v/>
      </c>
      <c r="O4196" s="0" t="str">
        <f aca="false">IF(ISBLANK(A4196),"",SUMIF($A$3:$A4196,O$2,$B$3:$B4196))</f>
        <v/>
      </c>
      <c r="P4196" s="0" t="str">
        <f aca="false">IF(ISBLANK(A4196),"",SUMIF($A$3:$A4196,P$2,$B$3:$B4196))</f>
        <v/>
      </c>
      <c r="Q4196" s="0" t="str">
        <f aca="false">IF(ISBLANK(A4196),"",SUMIF($A$3:$A4196,Q$2,$B$3:$B4196))</f>
        <v/>
      </c>
      <c r="R4196" s="0" t="str">
        <f aca="false">IF(ISBLANK(A4196),"",SUMIF($A$3:$A4196,R$2,$B$3:$B4196))</f>
        <v/>
      </c>
      <c r="T4196" s="9" t="str">
        <f aca="false">IF(ISBLANK(A4196),"",IF($A4196=T$2,$C4196,T4195))</f>
        <v/>
      </c>
      <c r="U4196" s="9" t="str">
        <f aca="false">IF(ISBLANK(A4196),"",IF($A4196=U$2,$C4196,U4195))</f>
        <v/>
      </c>
      <c r="V4196" s="9" t="str">
        <f aca="false">IF(ISBLANK(A4196),"",IF($A4196=V$2,$C4196,V4195))</f>
        <v/>
      </c>
      <c r="W4196" s="9" t="str">
        <f aca="false">IF(ISBLANK(A4196),"",IF($A4196=W$2,$C4196,W4195))</f>
        <v/>
      </c>
    </row>
    <row r="4197" customFormat="false" ht="14.1" hidden="false" customHeight="false" outlineLevel="0" collapsed="false">
      <c r="H4197" s="8" t="n">
        <f aca="false">IF(ISBLANK(D4197),,LEFT(D4197,LEN(D4197)-6)*1)</f>
        <v>0</v>
      </c>
      <c r="I4197" s="9" t="str">
        <f aca="false">IF(ISBLANK(A4197),"",-B4197*C4197)</f>
        <v/>
      </c>
      <c r="J4197" s="9" t="str">
        <f aca="false">IF(ISBLANK(A4197),"",-SUM(I$3:I4197))</f>
        <v/>
      </c>
      <c r="K4197" s="9" t="str">
        <f aca="false">IF(ISBLANK(A4197),"",SUMPRODUCT(O4197:R4197,T4197:W4197)-J4197)</f>
        <v/>
      </c>
      <c r="L4197" s="5" t="str">
        <f aca="false">IF(ISBLANK(A4197),"",K4197/$M$1)</f>
        <v/>
      </c>
      <c r="M4197" s="5" t="str">
        <f aca="false">IF(ISBLANK(A4197),"",K4197/($M$1+SUM(K$3:K4196)))</f>
        <v/>
      </c>
      <c r="N4197" s="0" t="str">
        <f aca="false">IF(ISBLANK(A4197),"",IF(H4198=0,NETWORKDAYS($H$3,H4197,holiday!$B$2:$B$10),IF(DAY(H4197)&lt;DAY(H4198),NETWORKDAYS($H$3,H4197,holiday!$B$2:$B$10),0)))</f>
        <v/>
      </c>
      <c r="O4197" s="0" t="str">
        <f aca="false">IF(ISBLANK(A4197),"",SUMIF($A$3:$A4197,O$2,$B$3:$B4197))</f>
        <v/>
      </c>
      <c r="P4197" s="0" t="str">
        <f aca="false">IF(ISBLANK(A4197),"",SUMIF($A$3:$A4197,P$2,$B$3:$B4197))</f>
        <v/>
      </c>
      <c r="Q4197" s="0" t="str">
        <f aca="false">IF(ISBLANK(A4197),"",SUMIF($A$3:$A4197,Q$2,$B$3:$B4197))</f>
        <v/>
      </c>
      <c r="R4197" s="0" t="str">
        <f aca="false">IF(ISBLANK(A4197),"",SUMIF($A$3:$A4197,R$2,$B$3:$B4197))</f>
        <v/>
      </c>
      <c r="T4197" s="9" t="str">
        <f aca="false">IF(ISBLANK(A4197),"",IF($A4197=T$2,$C4197,T4196))</f>
        <v/>
      </c>
      <c r="U4197" s="9" t="str">
        <f aca="false">IF(ISBLANK(A4197),"",IF($A4197=U$2,$C4197,U4196))</f>
        <v/>
      </c>
      <c r="V4197" s="9" t="str">
        <f aca="false">IF(ISBLANK(A4197),"",IF($A4197=V$2,$C4197,V4196))</f>
        <v/>
      </c>
      <c r="W4197" s="9" t="str">
        <f aca="false">IF(ISBLANK(A4197),"",IF($A4197=W$2,$C4197,W4196))</f>
        <v/>
      </c>
    </row>
    <row r="4198" customFormat="false" ht="14.1" hidden="false" customHeight="false" outlineLevel="0" collapsed="false">
      <c r="H4198" s="8" t="n">
        <f aca="false">IF(ISBLANK(D4198),,LEFT(D4198,LEN(D4198)-6)*1)</f>
        <v>0</v>
      </c>
      <c r="I4198" s="9" t="str">
        <f aca="false">IF(ISBLANK(A4198),"",-B4198*C4198)</f>
        <v/>
      </c>
      <c r="J4198" s="9" t="str">
        <f aca="false">IF(ISBLANK(A4198),"",-SUM(I$3:I4198))</f>
        <v/>
      </c>
      <c r="K4198" s="9" t="str">
        <f aca="false">IF(ISBLANK(A4198),"",SUMPRODUCT(O4198:R4198,T4198:W4198)-J4198)</f>
        <v/>
      </c>
      <c r="L4198" s="5" t="str">
        <f aca="false">IF(ISBLANK(A4198),"",K4198/$M$1)</f>
        <v/>
      </c>
      <c r="M4198" s="5" t="str">
        <f aca="false">IF(ISBLANK(A4198),"",K4198/($M$1+SUM(K$3:K4197)))</f>
        <v/>
      </c>
      <c r="N4198" s="0" t="str">
        <f aca="false">IF(ISBLANK(A4198),"",IF(H4199=0,NETWORKDAYS($H$3,H4198,holiday!$B$2:$B$10),IF(DAY(H4198)&lt;DAY(H4199),NETWORKDAYS($H$3,H4198,holiday!$B$2:$B$10),0)))</f>
        <v/>
      </c>
      <c r="O4198" s="0" t="str">
        <f aca="false">IF(ISBLANK(A4198),"",SUMIF($A$3:$A4198,O$2,$B$3:$B4198))</f>
        <v/>
      </c>
      <c r="P4198" s="0" t="str">
        <f aca="false">IF(ISBLANK(A4198),"",SUMIF($A$3:$A4198,P$2,$B$3:$B4198))</f>
        <v/>
      </c>
      <c r="Q4198" s="0" t="str">
        <f aca="false">IF(ISBLANK(A4198),"",SUMIF($A$3:$A4198,Q$2,$B$3:$B4198))</f>
        <v/>
      </c>
      <c r="R4198" s="0" t="str">
        <f aca="false">IF(ISBLANK(A4198),"",SUMIF($A$3:$A4198,R$2,$B$3:$B4198))</f>
        <v/>
      </c>
      <c r="T4198" s="9" t="str">
        <f aca="false">IF(ISBLANK(A4198),"",IF($A4198=T$2,$C4198,T4197))</f>
        <v/>
      </c>
      <c r="U4198" s="9" t="str">
        <f aca="false">IF(ISBLANK(A4198),"",IF($A4198=U$2,$C4198,U4197))</f>
        <v/>
      </c>
      <c r="V4198" s="9" t="str">
        <f aca="false">IF(ISBLANK(A4198),"",IF($A4198=V$2,$C4198,V4197))</f>
        <v/>
      </c>
      <c r="W4198" s="9" t="str">
        <f aca="false">IF(ISBLANK(A4198),"",IF($A4198=W$2,$C4198,W4197))</f>
        <v/>
      </c>
    </row>
    <row r="4199" customFormat="false" ht="14.1" hidden="false" customHeight="false" outlineLevel="0" collapsed="false">
      <c r="H4199" s="8" t="n">
        <f aca="false">IF(ISBLANK(D4199),,LEFT(D4199,LEN(D4199)-6)*1)</f>
        <v>0</v>
      </c>
      <c r="I4199" s="9" t="str">
        <f aca="false">IF(ISBLANK(A4199),"",-B4199*C4199)</f>
        <v/>
      </c>
      <c r="J4199" s="9" t="str">
        <f aca="false">IF(ISBLANK(A4199),"",-SUM(I$3:I4199))</f>
        <v/>
      </c>
      <c r="K4199" s="9" t="str">
        <f aca="false">IF(ISBLANK(A4199),"",SUMPRODUCT(O4199:R4199,T4199:W4199)-J4199)</f>
        <v/>
      </c>
      <c r="L4199" s="5" t="str">
        <f aca="false">IF(ISBLANK(A4199),"",K4199/$M$1)</f>
        <v/>
      </c>
      <c r="M4199" s="5" t="str">
        <f aca="false">IF(ISBLANK(A4199),"",K4199/($M$1+SUM(K$3:K4198)))</f>
        <v/>
      </c>
      <c r="N4199" s="0" t="str">
        <f aca="false">IF(ISBLANK(A4199),"",IF(H4200=0,NETWORKDAYS($H$3,H4199,holiday!$B$2:$B$10),IF(DAY(H4199)&lt;DAY(H4200),NETWORKDAYS($H$3,H4199,holiday!$B$2:$B$10),0)))</f>
        <v/>
      </c>
      <c r="O4199" s="0" t="str">
        <f aca="false">IF(ISBLANK(A4199),"",SUMIF($A$3:$A4199,O$2,$B$3:$B4199))</f>
        <v/>
      </c>
      <c r="P4199" s="0" t="str">
        <f aca="false">IF(ISBLANK(A4199),"",SUMIF($A$3:$A4199,P$2,$B$3:$B4199))</f>
        <v/>
      </c>
      <c r="Q4199" s="0" t="str">
        <f aca="false">IF(ISBLANK(A4199),"",SUMIF($A$3:$A4199,Q$2,$B$3:$B4199))</f>
        <v/>
      </c>
      <c r="R4199" s="0" t="str">
        <f aca="false">IF(ISBLANK(A4199),"",SUMIF($A$3:$A4199,R$2,$B$3:$B4199))</f>
        <v/>
      </c>
      <c r="T4199" s="9" t="str">
        <f aca="false">IF(ISBLANK(A4199),"",IF($A4199=T$2,$C4199,T4198))</f>
        <v/>
      </c>
      <c r="U4199" s="9" t="str">
        <f aca="false">IF(ISBLANK(A4199),"",IF($A4199=U$2,$C4199,U4198))</f>
        <v/>
      </c>
      <c r="V4199" s="9" t="str">
        <f aca="false">IF(ISBLANK(A4199),"",IF($A4199=V$2,$C4199,V4198))</f>
        <v/>
      </c>
      <c r="W4199" s="9" t="str">
        <f aca="false">IF(ISBLANK(A4199),"",IF($A4199=W$2,$C4199,W4198))</f>
        <v/>
      </c>
    </row>
    <row r="4200" customFormat="false" ht="14.1" hidden="false" customHeight="false" outlineLevel="0" collapsed="false">
      <c r="H4200" s="8" t="n">
        <f aca="false">IF(ISBLANK(D4200),,LEFT(D4200,LEN(D4200)-6)*1)</f>
        <v>0</v>
      </c>
      <c r="I4200" s="9" t="str">
        <f aca="false">IF(ISBLANK(A4200),"",-B4200*C4200)</f>
        <v/>
      </c>
      <c r="J4200" s="9" t="str">
        <f aca="false">IF(ISBLANK(A4200),"",-SUM(I$3:I4200))</f>
        <v/>
      </c>
      <c r="K4200" s="9" t="str">
        <f aca="false">IF(ISBLANK(A4200),"",SUMPRODUCT(O4200:R4200,T4200:W4200)-J4200)</f>
        <v/>
      </c>
      <c r="L4200" s="5" t="str">
        <f aca="false">IF(ISBLANK(A4200),"",K4200/$M$1)</f>
        <v/>
      </c>
      <c r="M4200" s="5" t="str">
        <f aca="false">IF(ISBLANK(A4200),"",K4200/($M$1+SUM(K$3:K4199)))</f>
        <v/>
      </c>
      <c r="N4200" s="0" t="str">
        <f aca="false">IF(ISBLANK(A4200),"",IF(H4201=0,NETWORKDAYS($H$3,H4200,holiday!$B$2:$B$10),IF(DAY(H4200)&lt;DAY(H4201),NETWORKDAYS($H$3,H4200,holiday!$B$2:$B$10),0)))</f>
        <v/>
      </c>
      <c r="O4200" s="0" t="str">
        <f aca="false">IF(ISBLANK(A4200),"",SUMIF($A$3:$A4200,O$2,$B$3:$B4200))</f>
        <v/>
      </c>
      <c r="P4200" s="0" t="str">
        <f aca="false">IF(ISBLANK(A4200),"",SUMIF($A$3:$A4200,P$2,$B$3:$B4200))</f>
        <v/>
      </c>
      <c r="Q4200" s="0" t="str">
        <f aca="false">IF(ISBLANK(A4200),"",SUMIF($A$3:$A4200,Q$2,$B$3:$B4200))</f>
        <v/>
      </c>
      <c r="R4200" s="0" t="str">
        <f aca="false">IF(ISBLANK(A4200),"",SUMIF($A$3:$A4200,R$2,$B$3:$B4200))</f>
        <v/>
      </c>
      <c r="T4200" s="9" t="str">
        <f aca="false">IF(ISBLANK(A4200),"",IF($A4200=T$2,$C4200,T4199))</f>
        <v/>
      </c>
      <c r="U4200" s="9" t="str">
        <f aca="false">IF(ISBLANK(A4200),"",IF($A4200=U$2,$C4200,U4199))</f>
        <v/>
      </c>
      <c r="V4200" s="9" t="str">
        <f aca="false">IF(ISBLANK(A4200),"",IF($A4200=V$2,$C4200,V4199))</f>
        <v/>
      </c>
      <c r="W4200" s="9" t="str">
        <f aca="false">IF(ISBLANK(A4200),"",IF($A4200=W$2,$C4200,W4199))</f>
        <v/>
      </c>
    </row>
    <row r="4201" customFormat="false" ht="14.1" hidden="false" customHeight="false" outlineLevel="0" collapsed="false">
      <c r="H4201" s="8" t="n">
        <f aca="false">IF(ISBLANK(D4201),,LEFT(D4201,LEN(D4201)-6)*1)</f>
        <v>0</v>
      </c>
      <c r="I4201" s="9" t="str">
        <f aca="false">IF(ISBLANK(A4201),"",-B4201*C4201)</f>
        <v/>
      </c>
      <c r="J4201" s="9" t="str">
        <f aca="false">IF(ISBLANK(A4201),"",-SUM(I$3:I4201))</f>
        <v/>
      </c>
      <c r="K4201" s="9" t="str">
        <f aca="false">IF(ISBLANK(A4201),"",SUMPRODUCT(O4201:R4201,T4201:W4201)-J4201)</f>
        <v/>
      </c>
      <c r="L4201" s="5" t="str">
        <f aca="false">IF(ISBLANK(A4201),"",K4201/$M$1)</f>
        <v/>
      </c>
      <c r="M4201" s="5" t="str">
        <f aca="false">IF(ISBLANK(A4201),"",K4201/($M$1+SUM(K$3:K4200)))</f>
        <v/>
      </c>
      <c r="N4201" s="0" t="str">
        <f aca="false">IF(ISBLANK(A4201),"",IF(H4202=0,NETWORKDAYS($H$3,H4201,holiday!$B$2:$B$10),IF(DAY(H4201)&lt;DAY(H4202),NETWORKDAYS($H$3,H4201,holiday!$B$2:$B$10),0)))</f>
        <v/>
      </c>
      <c r="O4201" s="0" t="str">
        <f aca="false">IF(ISBLANK(A4201),"",SUMIF($A$3:$A4201,O$2,$B$3:$B4201))</f>
        <v/>
      </c>
      <c r="P4201" s="0" t="str">
        <f aca="false">IF(ISBLANK(A4201),"",SUMIF($A$3:$A4201,P$2,$B$3:$B4201))</f>
        <v/>
      </c>
      <c r="Q4201" s="0" t="str">
        <f aca="false">IF(ISBLANK(A4201),"",SUMIF($A$3:$A4201,Q$2,$B$3:$B4201))</f>
        <v/>
      </c>
      <c r="R4201" s="0" t="str">
        <f aca="false">IF(ISBLANK(A4201),"",SUMIF($A$3:$A4201,R$2,$B$3:$B4201))</f>
        <v/>
      </c>
      <c r="T4201" s="9" t="str">
        <f aca="false">IF(ISBLANK(A4201),"",IF($A4201=T$2,$C4201,T4200))</f>
        <v/>
      </c>
      <c r="U4201" s="9" t="str">
        <f aca="false">IF(ISBLANK(A4201),"",IF($A4201=U$2,$C4201,U4200))</f>
        <v/>
      </c>
      <c r="V4201" s="9" t="str">
        <f aca="false">IF(ISBLANK(A4201),"",IF($A4201=V$2,$C4201,V4200))</f>
        <v/>
      </c>
      <c r="W4201" s="9" t="str">
        <f aca="false">IF(ISBLANK(A4201),"",IF($A4201=W$2,$C4201,W4200))</f>
        <v/>
      </c>
    </row>
    <row r="4202" customFormat="false" ht="14.1" hidden="false" customHeight="false" outlineLevel="0" collapsed="false">
      <c r="H4202" s="8" t="n">
        <f aca="false">IF(ISBLANK(D4202),,LEFT(D4202,LEN(D4202)-6)*1)</f>
        <v>0</v>
      </c>
      <c r="I4202" s="9" t="str">
        <f aca="false">IF(ISBLANK(A4202),"",-B4202*C4202)</f>
        <v/>
      </c>
      <c r="J4202" s="9" t="str">
        <f aca="false">IF(ISBLANK(A4202),"",-SUM(I$3:I4202))</f>
        <v/>
      </c>
      <c r="K4202" s="9" t="str">
        <f aca="false">IF(ISBLANK(A4202),"",SUMPRODUCT(O4202:R4202,T4202:W4202)-J4202)</f>
        <v/>
      </c>
      <c r="L4202" s="5" t="str">
        <f aca="false">IF(ISBLANK(A4202),"",K4202/$M$1)</f>
        <v/>
      </c>
      <c r="M4202" s="5" t="str">
        <f aca="false">IF(ISBLANK(A4202),"",K4202/($M$1+SUM(K$3:K4201)))</f>
        <v/>
      </c>
      <c r="N4202" s="0" t="str">
        <f aca="false">IF(ISBLANK(A4202),"",IF(H4203=0,NETWORKDAYS($H$3,H4202,holiday!$B$2:$B$10),IF(DAY(H4202)&lt;DAY(H4203),NETWORKDAYS($H$3,H4202,holiday!$B$2:$B$10),0)))</f>
        <v/>
      </c>
      <c r="O4202" s="0" t="str">
        <f aca="false">IF(ISBLANK(A4202),"",SUMIF($A$3:$A4202,O$2,$B$3:$B4202))</f>
        <v/>
      </c>
      <c r="P4202" s="0" t="str">
        <f aca="false">IF(ISBLANK(A4202),"",SUMIF($A$3:$A4202,P$2,$B$3:$B4202))</f>
        <v/>
      </c>
      <c r="Q4202" s="0" t="str">
        <f aca="false">IF(ISBLANK(A4202),"",SUMIF($A$3:$A4202,Q$2,$B$3:$B4202))</f>
        <v/>
      </c>
      <c r="R4202" s="0" t="str">
        <f aca="false">IF(ISBLANK(A4202),"",SUMIF($A$3:$A4202,R$2,$B$3:$B4202))</f>
        <v/>
      </c>
      <c r="T4202" s="9" t="str">
        <f aca="false">IF(ISBLANK(A4202),"",IF($A4202=T$2,$C4202,T4201))</f>
        <v/>
      </c>
      <c r="U4202" s="9" t="str">
        <f aca="false">IF(ISBLANK(A4202),"",IF($A4202=U$2,$C4202,U4201))</f>
        <v/>
      </c>
      <c r="V4202" s="9" t="str">
        <f aca="false">IF(ISBLANK(A4202),"",IF($A4202=V$2,$C4202,V4201))</f>
        <v/>
      </c>
      <c r="W4202" s="9" t="str">
        <f aca="false">IF(ISBLANK(A4202),"",IF($A4202=W$2,$C4202,W4201))</f>
        <v/>
      </c>
    </row>
    <row r="4203" customFormat="false" ht="14.1" hidden="false" customHeight="false" outlineLevel="0" collapsed="false">
      <c r="H4203" s="8" t="n">
        <f aca="false">IF(ISBLANK(D4203),,LEFT(D4203,LEN(D4203)-6)*1)</f>
        <v>0</v>
      </c>
      <c r="I4203" s="9" t="str">
        <f aca="false">IF(ISBLANK(A4203),"",-B4203*C4203)</f>
        <v/>
      </c>
      <c r="J4203" s="9" t="str">
        <f aca="false">IF(ISBLANK(A4203),"",-SUM(I$3:I4203))</f>
        <v/>
      </c>
      <c r="K4203" s="9" t="str">
        <f aca="false">IF(ISBLANK(A4203),"",SUMPRODUCT(O4203:R4203,T4203:W4203)-J4203)</f>
        <v/>
      </c>
      <c r="L4203" s="5" t="str">
        <f aca="false">IF(ISBLANK(A4203),"",K4203/$M$1)</f>
        <v/>
      </c>
      <c r="M4203" s="5" t="str">
        <f aca="false">IF(ISBLANK(A4203),"",K4203/($M$1+SUM(K$3:K4202)))</f>
        <v/>
      </c>
      <c r="N4203" s="0" t="str">
        <f aca="false">IF(ISBLANK(A4203),"",IF(H4204=0,NETWORKDAYS($H$3,H4203,holiday!$B$2:$B$10),IF(DAY(H4203)&lt;DAY(H4204),NETWORKDAYS($H$3,H4203,holiday!$B$2:$B$10),0)))</f>
        <v/>
      </c>
      <c r="O4203" s="0" t="str">
        <f aca="false">IF(ISBLANK(A4203),"",SUMIF($A$3:$A4203,O$2,$B$3:$B4203))</f>
        <v/>
      </c>
      <c r="P4203" s="0" t="str">
        <f aca="false">IF(ISBLANK(A4203),"",SUMIF($A$3:$A4203,P$2,$B$3:$B4203))</f>
        <v/>
      </c>
      <c r="Q4203" s="0" t="str">
        <f aca="false">IF(ISBLANK(A4203),"",SUMIF($A$3:$A4203,Q$2,$B$3:$B4203))</f>
        <v/>
      </c>
      <c r="R4203" s="0" t="str">
        <f aca="false">IF(ISBLANK(A4203),"",SUMIF($A$3:$A4203,R$2,$B$3:$B4203))</f>
        <v/>
      </c>
      <c r="T4203" s="9" t="str">
        <f aca="false">IF(ISBLANK(A4203),"",IF($A4203=T$2,$C4203,T4202))</f>
        <v/>
      </c>
      <c r="U4203" s="9" t="str">
        <f aca="false">IF(ISBLANK(A4203),"",IF($A4203=U$2,$C4203,U4202))</f>
        <v/>
      </c>
      <c r="V4203" s="9" t="str">
        <f aca="false">IF(ISBLANK(A4203),"",IF($A4203=V$2,$C4203,V4202))</f>
        <v/>
      </c>
      <c r="W4203" s="9" t="str">
        <f aca="false">IF(ISBLANK(A4203),"",IF($A4203=W$2,$C4203,W4202))</f>
        <v/>
      </c>
    </row>
    <row r="4204" customFormat="false" ht="14.1" hidden="false" customHeight="false" outlineLevel="0" collapsed="false">
      <c r="H4204" s="8" t="n">
        <f aca="false">IF(ISBLANK(D4204),,LEFT(D4204,LEN(D4204)-6)*1)</f>
        <v>0</v>
      </c>
      <c r="I4204" s="9" t="str">
        <f aca="false">IF(ISBLANK(A4204),"",-B4204*C4204)</f>
        <v/>
      </c>
      <c r="J4204" s="9" t="str">
        <f aca="false">IF(ISBLANK(A4204),"",-SUM(I$3:I4204))</f>
        <v/>
      </c>
      <c r="K4204" s="9" t="str">
        <f aca="false">IF(ISBLANK(A4204),"",SUMPRODUCT(O4204:R4204,T4204:W4204)-J4204)</f>
        <v/>
      </c>
      <c r="L4204" s="5" t="str">
        <f aca="false">IF(ISBLANK(A4204),"",K4204/$M$1)</f>
        <v/>
      </c>
      <c r="M4204" s="5" t="str">
        <f aca="false">IF(ISBLANK(A4204),"",K4204/($M$1+SUM(K$3:K4203)))</f>
        <v/>
      </c>
      <c r="N4204" s="0" t="str">
        <f aca="false">IF(ISBLANK(A4204),"",IF(H4205=0,NETWORKDAYS($H$3,H4204,holiday!$B$2:$B$10),IF(DAY(H4204)&lt;DAY(H4205),NETWORKDAYS($H$3,H4204,holiday!$B$2:$B$10),0)))</f>
        <v/>
      </c>
      <c r="O4204" s="0" t="str">
        <f aca="false">IF(ISBLANK(A4204),"",SUMIF($A$3:$A4204,O$2,$B$3:$B4204))</f>
        <v/>
      </c>
      <c r="P4204" s="0" t="str">
        <f aca="false">IF(ISBLANK(A4204),"",SUMIF($A$3:$A4204,P$2,$B$3:$B4204))</f>
        <v/>
      </c>
      <c r="Q4204" s="0" t="str">
        <f aca="false">IF(ISBLANK(A4204),"",SUMIF($A$3:$A4204,Q$2,$B$3:$B4204))</f>
        <v/>
      </c>
      <c r="R4204" s="0" t="str">
        <f aca="false">IF(ISBLANK(A4204),"",SUMIF($A$3:$A4204,R$2,$B$3:$B4204))</f>
        <v/>
      </c>
      <c r="T4204" s="9" t="str">
        <f aca="false">IF(ISBLANK(A4204),"",IF($A4204=T$2,$C4204,T4203))</f>
        <v/>
      </c>
      <c r="U4204" s="9" t="str">
        <f aca="false">IF(ISBLANK(A4204),"",IF($A4204=U$2,$C4204,U4203))</f>
        <v/>
      </c>
      <c r="V4204" s="9" t="str">
        <f aca="false">IF(ISBLANK(A4204),"",IF($A4204=V$2,$C4204,V4203))</f>
        <v/>
      </c>
      <c r="W4204" s="9" t="str">
        <f aca="false">IF(ISBLANK(A4204),"",IF($A4204=W$2,$C4204,W4203))</f>
        <v/>
      </c>
    </row>
    <row r="4205" customFormat="false" ht="14.1" hidden="false" customHeight="false" outlineLevel="0" collapsed="false">
      <c r="H4205" s="8" t="n">
        <f aca="false">IF(ISBLANK(D4205),,LEFT(D4205,LEN(D4205)-6)*1)</f>
        <v>0</v>
      </c>
      <c r="I4205" s="9" t="str">
        <f aca="false">IF(ISBLANK(A4205),"",-B4205*C4205)</f>
        <v/>
      </c>
      <c r="J4205" s="9" t="str">
        <f aca="false">IF(ISBLANK(A4205),"",-SUM(I$3:I4205))</f>
        <v/>
      </c>
      <c r="K4205" s="9" t="str">
        <f aca="false">IF(ISBLANK(A4205),"",SUMPRODUCT(O4205:R4205,T4205:W4205)-J4205)</f>
        <v/>
      </c>
      <c r="L4205" s="5" t="str">
        <f aca="false">IF(ISBLANK(A4205),"",K4205/$M$1)</f>
        <v/>
      </c>
      <c r="M4205" s="5" t="str">
        <f aca="false">IF(ISBLANK(A4205),"",K4205/($M$1+SUM(K$3:K4204)))</f>
        <v/>
      </c>
      <c r="N4205" s="0" t="str">
        <f aca="false">IF(ISBLANK(A4205),"",IF(H4206=0,NETWORKDAYS($H$3,H4205,holiday!$B$2:$B$10),IF(DAY(H4205)&lt;DAY(H4206),NETWORKDAYS($H$3,H4205,holiday!$B$2:$B$10),0)))</f>
        <v/>
      </c>
      <c r="O4205" s="0" t="str">
        <f aca="false">IF(ISBLANK(A4205),"",SUMIF($A$3:$A4205,O$2,$B$3:$B4205))</f>
        <v/>
      </c>
      <c r="P4205" s="0" t="str">
        <f aca="false">IF(ISBLANK(A4205),"",SUMIF($A$3:$A4205,P$2,$B$3:$B4205))</f>
        <v/>
      </c>
      <c r="Q4205" s="0" t="str">
        <f aca="false">IF(ISBLANK(A4205),"",SUMIF($A$3:$A4205,Q$2,$B$3:$B4205))</f>
        <v/>
      </c>
      <c r="R4205" s="0" t="str">
        <f aca="false">IF(ISBLANK(A4205),"",SUMIF($A$3:$A4205,R$2,$B$3:$B4205))</f>
        <v/>
      </c>
      <c r="T4205" s="9" t="str">
        <f aca="false">IF(ISBLANK(A4205),"",IF($A4205=T$2,$C4205,T4204))</f>
        <v/>
      </c>
      <c r="U4205" s="9" t="str">
        <f aca="false">IF(ISBLANK(A4205),"",IF($A4205=U$2,$C4205,U4204))</f>
        <v/>
      </c>
      <c r="V4205" s="9" t="str">
        <f aca="false">IF(ISBLANK(A4205),"",IF($A4205=V$2,$C4205,V4204))</f>
        <v/>
      </c>
      <c r="W4205" s="9" t="str">
        <f aca="false">IF(ISBLANK(A4205),"",IF($A4205=W$2,$C4205,W4204))</f>
        <v/>
      </c>
    </row>
    <row r="4206" customFormat="false" ht="14.1" hidden="false" customHeight="false" outlineLevel="0" collapsed="false">
      <c r="H4206" s="8" t="n">
        <f aca="false">IF(ISBLANK(D4206),,LEFT(D4206,LEN(D4206)-6)*1)</f>
        <v>0</v>
      </c>
      <c r="I4206" s="9" t="str">
        <f aca="false">IF(ISBLANK(A4206),"",-B4206*C4206)</f>
        <v/>
      </c>
      <c r="J4206" s="9" t="str">
        <f aca="false">IF(ISBLANK(A4206),"",-SUM(I$3:I4206))</f>
        <v/>
      </c>
      <c r="K4206" s="9" t="str">
        <f aca="false">IF(ISBLANK(A4206),"",SUMPRODUCT(O4206:R4206,T4206:W4206)-J4206)</f>
        <v/>
      </c>
      <c r="L4206" s="5" t="str">
        <f aca="false">IF(ISBLANK(A4206),"",K4206/$M$1)</f>
        <v/>
      </c>
      <c r="M4206" s="5" t="str">
        <f aca="false">IF(ISBLANK(A4206),"",K4206/($M$1+SUM(K$3:K4205)))</f>
        <v/>
      </c>
      <c r="N4206" s="0" t="str">
        <f aca="false">IF(ISBLANK(A4206),"",IF(H4207=0,NETWORKDAYS($H$3,H4206,holiday!$B$2:$B$10),IF(DAY(H4206)&lt;DAY(H4207),NETWORKDAYS($H$3,H4206,holiday!$B$2:$B$10),0)))</f>
        <v/>
      </c>
      <c r="O4206" s="0" t="str">
        <f aca="false">IF(ISBLANK(A4206),"",SUMIF($A$3:$A4206,O$2,$B$3:$B4206))</f>
        <v/>
      </c>
      <c r="P4206" s="0" t="str">
        <f aca="false">IF(ISBLANK(A4206),"",SUMIF($A$3:$A4206,P$2,$B$3:$B4206))</f>
        <v/>
      </c>
      <c r="Q4206" s="0" t="str">
        <f aca="false">IF(ISBLANK(A4206),"",SUMIF($A$3:$A4206,Q$2,$B$3:$B4206))</f>
        <v/>
      </c>
      <c r="R4206" s="0" t="str">
        <f aca="false">IF(ISBLANK(A4206),"",SUMIF($A$3:$A4206,R$2,$B$3:$B4206))</f>
        <v/>
      </c>
      <c r="T4206" s="9" t="str">
        <f aca="false">IF(ISBLANK(A4206),"",IF($A4206=T$2,$C4206,T4205))</f>
        <v/>
      </c>
      <c r="U4206" s="9" t="str">
        <f aca="false">IF(ISBLANK(A4206),"",IF($A4206=U$2,$C4206,U4205))</f>
        <v/>
      </c>
      <c r="V4206" s="9" t="str">
        <f aca="false">IF(ISBLANK(A4206),"",IF($A4206=V$2,$C4206,V4205))</f>
        <v/>
      </c>
      <c r="W4206" s="9" t="str">
        <f aca="false">IF(ISBLANK(A4206),"",IF($A4206=W$2,$C4206,W4205))</f>
        <v/>
      </c>
    </row>
    <row r="4207" customFormat="false" ht="14.1" hidden="false" customHeight="false" outlineLevel="0" collapsed="false">
      <c r="H4207" s="8" t="n">
        <f aca="false">IF(ISBLANK(D4207),,LEFT(D4207,LEN(D4207)-6)*1)</f>
        <v>0</v>
      </c>
      <c r="I4207" s="9" t="str">
        <f aca="false">IF(ISBLANK(A4207),"",-B4207*C4207)</f>
        <v/>
      </c>
      <c r="J4207" s="9" t="str">
        <f aca="false">IF(ISBLANK(A4207),"",-SUM(I$3:I4207))</f>
        <v/>
      </c>
      <c r="K4207" s="9" t="str">
        <f aca="false">IF(ISBLANK(A4207),"",SUMPRODUCT(O4207:R4207,T4207:W4207)-J4207)</f>
        <v/>
      </c>
      <c r="L4207" s="5" t="str">
        <f aca="false">IF(ISBLANK(A4207),"",K4207/$M$1)</f>
        <v/>
      </c>
      <c r="M4207" s="5" t="str">
        <f aca="false">IF(ISBLANK(A4207),"",K4207/($M$1+SUM(K$3:K4206)))</f>
        <v/>
      </c>
      <c r="N4207" s="0" t="str">
        <f aca="false">IF(ISBLANK(A4207),"",IF(H4208=0,NETWORKDAYS($H$3,H4207,holiday!$B$2:$B$10),IF(DAY(H4207)&lt;DAY(H4208),NETWORKDAYS($H$3,H4207,holiday!$B$2:$B$10),0)))</f>
        <v/>
      </c>
      <c r="O4207" s="0" t="str">
        <f aca="false">IF(ISBLANK(A4207),"",SUMIF($A$3:$A4207,O$2,$B$3:$B4207))</f>
        <v/>
      </c>
      <c r="P4207" s="0" t="str">
        <f aca="false">IF(ISBLANK(A4207),"",SUMIF($A$3:$A4207,P$2,$B$3:$B4207))</f>
        <v/>
      </c>
      <c r="Q4207" s="0" t="str">
        <f aca="false">IF(ISBLANK(A4207),"",SUMIF($A$3:$A4207,Q$2,$B$3:$B4207))</f>
        <v/>
      </c>
      <c r="R4207" s="0" t="str">
        <f aca="false">IF(ISBLANK(A4207),"",SUMIF($A$3:$A4207,R$2,$B$3:$B4207))</f>
        <v/>
      </c>
      <c r="T4207" s="9" t="str">
        <f aca="false">IF(ISBLANK(A4207),"",IF($A4207=T$2,$C4207,T4206))</f>
        <v/>
      </c>
      <c r="U4207" s="9" t="str">
        <f aca="false">IF(ISBLANK(A4207),"",IF($A4207=U$2,$C4207,U4206))</f>
        <v/>
      </c>
      <c r="V4207" s="9" t="str">
        <f aca="false">IF(ISBLANK(A4207),"",IF($A4207=V$2,$C4207,V4206))</f>
        <v/>
      </c>
      <c r="W4207" s="9" t="str">
        <f aca="false">IF(ISBLANK(A4207),"",IF($A4207=W$2,$C4207,W4206))</f>
        <v/>
      </c>
    </row>
    <row r="4208" customFormat="false" ht="14.1" hidden="false" customHeight="false" outlineLevel="0" collapsed="false">
      <c r="H4208" s="8" t="n">
        <f aca="false">IF(ISBLANK(D4208),,LEFT(D4208,LEN(D4208)-6)*1)</f>
        <v>0</v>
      </c>
      <c r="I4208" s="9" t="str">
        <f aca="false">IF(ISBLANK(A4208),"",-B4208*C4208)</f>
        <v/>
      </c>
      <c r="J4208" s="9" t="str">
        <f aca="false">IF(ISBLANK(A4208),"",-SUM(I$3:I4208))</f>
        <v/>
      </c>
      <c r="K4208" s="9" t="str">
        <f aca="false">IF(ISBLANK(A4208),"",SUMPRODUCT(O4208:R4208,T4208:W4208)-J4208)</f>
        <v/>
      </c>
      <c r="L4208" s="5" t="str">
        <f aca="false">IF(ISBLANK(A4208),"",K4208/$M$1)</f>
        <v/>
      </c>
      <c r="M4208" s="5" t="str">
        <f aca="false">IF(ISBLANK(A4208),"",K4208/($M$1+SUM(K$3:K4207)))</f>
        <v/>
      </c>
      <c r="N4208" s="0" t="str">
        <f aca="false">IF(ISBLANK(A4208),"",IF(H4209=0,NETWORKDAYS($H$3,H4208,holiday!$B$2:$B$10),IF(DAY(H4208)&lt;DAY(H4209),NETWORKDAYS($H$3,H4208,holiday!$B$2:$B$10),0)))</f>
        <v/>
      </c>
      <c r="O4208" s="0" t="str">
        <f aca="false">IF(ISBLANK(A4208),"",SUMIF($A$3:$A4208,O$2,$B$3:$B4208))</f>
        <v/>
      </c>
      <c r="P4208" s="0" t="str">
        <f aca="false">IF(ISBLANK(A4208),"",SUMIF($A$3:$A4208,P$2,$B$3:$B4208))</f>
        <v/>
      </c>
      <c r="Q4208" s="0" t="str">
        <f aca="false">IF(ISBLANK(A4208),"",SUMIF($A$3:$A4208,Q$2,$B$3:$B4208))</f>
        <v/>
      </c>
      <c r="R4208" s="0" t="str">
        <f aca="false">IF(ISBLANK(A4208),"",SUMIF($A$3:$A4208,R$2,$B$3:$B4208))</f>
        <v/>
      </c>
      <c r="T4208" s="9" t="str">
        <f aca="false">IF(ISBLANK(A4208),"",IF($A4208=T$2,$C4208,T4207))</f>
        <v/>
      </c>
      <c r="U4208" s="9" t="str">
        <f aca="false">IF(ISBLANK(A4208),"",IF($A4208=U$2,$C4208,U4207))</f>
        <v/>
      </c>
      <c r="V4208" s="9" t="str">
        <f aca="false">IF(ISBLANK(A4208),"",IF($A4208=V$2,$C4208,V4207))</f>
        <v/>
      </c>
      <c r="W4208" s="9" t="str">
        <f aca="false">IF(ISBLANK(A4208),"",IF($A4208=W$2,$C4208,W4207))</f>
        <v/>
      </c>
    </row>
    <row r="4209" customFormat="false" ht="14.1" hidden="false" customHeight="false" outlineLevel="0" collapsed="false">
      <c r="H4209" s="8" t="n">
        <f aca="false">IF(ISBLANK(D4209),,LEFT(D4209,LEN(D4209)-6)*1)</f>
        <v>0</v>
      </c>
      <c r="I4209" s="9" t="str">
        <f aca="false">IF(ISBLANK(A4209),"",-B4209*C4209)</f>
        <v/>
      </c>
      <c r="J4209" s="9" t="str">
        <f aca="false">IF(ISBLANK(A4209),"",-SUM(I$3:I4209))</f>
        <v/>
      </c>
      <c r="K4209" s="9" t="str">
        <f aca="false">IF(ISBLANK(A4209),"",SUMPRODUCT(O4209:R4209,T4209:W4209)-J4209)</f>
        <v/>
      </c>
      <c r="L4209" s="5" t="str">
        <f aca="false">IF(ISBLANK(A4209),"",K4209/$M$1)</f>
        <v/>
      </c>
      <c r="M4209" s="5" t="str">
        <f aca="false">IF(ISBLANK(A4209),"",K4209/($M$1+SUM(K$3:K4208)))</f>
        <v/>
      </c>
      <c r="N4209" s="0" t="str">
        <f aca="false">IF(ISBLANK(A4209),"",IF(H4210=0,NETWORKDAYS($H$3,H4209,holiday!$B$2:$B$10),IF(DAY(H4209)&lt;DAY(H4210),NETWORKDAYS($H$3,H4209,holiday!$B$2:$B$10),0)))</f>
        <v/>
      </c>
      <c r="O4209" s="0" t="str">
        <f aca="false">IF(ISBLANK(A4209),"",SUMIF($A$3:$A4209,O$2,$B$3:$B4209))</f>
        <v/>
      </c>
      <c r="P4209" s="0" t="str">
        <f aca="false">IF(ISBLANK(A4209),"",SUMIF($A$3:$A4209,P$2,$B$3:$B4209))</f>
        <v/>
      </c>
      <c r="Q4209" s="0" t="str">
        <f aca="false">IF(ISBLANK(A4209),"",SUMIF($A$3:$A4209,Q$2,$B$3:$B4209))</f>
        <v/>
      </c>
      <c r="R4209" s="0" t="str">
        <f aca="false">IF(ISBLANK(A4209),"",SUMIF($A$3:$A4209,R$2,$B$3:$B4209))</f>
        <v/>
      </c>
      <c r="T4209" s="9" t="str">
        <f aca="false">IF(ISBLANK(A4209),"",IF($A4209=T$2,$C4209,T4208))</f>
        <v/>
      </c>
      <c r="U4209" s="9" t="str">
        <f aca="false">IF(ISBLANK(A4209),"",IF($A4209=U$2,$C4209,U4208))</f>
        <v/>
      </c>
      <c r="V4209" s="9" t="str">
        <f aca="false">IF(ISBLANK(A4209),"",IF($A4209=V$2,$C4209,V4208))</f>
        <v/>
      </c>
      <c r="W4209" s="9" t="str">
        <f aca="false">IF(ISBLANK(A4209),"",IF($A4209=W$2,$C4209,W4208))</f>
        <v/>
      </c>
    </row>
    <row r="4210" customFormat="false" ht="14.1" hidden="false" customHeight="false" outlineLevel="0" collapsed="false">
      <c r="H4210" s="8" t="n">
        <f aca="false">IF(ISBLANK(D4210),,LEFT(D4210,LEN(D4210)-6)*1)</f>
        <v>0</v>
      </c>
      <c r="I4210" s="9" t="str">
        <f aca="false">IF(ISBLANK(A4210),"",-B4210*C4210)</f>
        <v/>
      </c>
      <c r="J4210" s="9" t="str">
        <f aca="false">IF(ISBLANK(A4210),"",-SUM(I$3:I4210))</f>
        <v/>
      </c>
      <c r="K4210" s="9" t="str">
        <f aca="false">IF(ISBLANK(A4210),"",SUMPRODUCT(O4210:R4210,T4210:W4210)-J4210)</f>
        <v/>
      </c>
      <c r="L4210" s="5" t="str">
        <f aca="false">IF(ISBLANK(A4210),"",K4210/$M$1)</f>
        <v/>
      </c>
      <c r="M4210" s="5" t="str">
        <f aca="false">IF(ISBLANK(A4210),"",K4210/($M$1+SUM(K$3:K4209)))</f>
        <v/>
      </c>
      <c r="N4210" s="0" t="str">
        <f aca="false">IF(ISBLANK(A4210),"",IF(H4211=0,NETWORKDAYS($H$3,H4210,holiday!$B$2:$B$10),IF(DAY(H4210)&lt;DAY(H4211),NETWORKDAYS($H$3,H4210,holiday!$B$2:$B$10),0)))</f>
        <v/>
      </c>
      <c r="O4210" s="0" t="str">
        <f aca="false">IF(ISBLANK(A4210),"",SUMIF($A$3:$A4210,O$2,$B$3:$B4210))</f>
        <v/>
      </c>
      <c r="P4210" s="0" t="str">
        <f aca="false">IF(ISBLANK(A4210),"",SUMIF($A$3:$A4210,P$2,$B$3:$B4210))</f>
        <v/>
      </c>
      <c r="Q4210" s="0" t="str">
        <f aca="false">IF(ISBLANK(A4210),"",SUMIF($A$3:$A4210,Q$2,$B$3:$B4210))</f>
        <v/>
      </c>
      <c r="R4210" s="0" t="str">
        <f aca="false">IF(ISBLANK(A4210),"",SUMIF($A$3:$A4210,R$2,$B$3:$B4210))</f>
        <v/>
      </c>
      <c r="T4210" s="9" t="str">
        <f aca="false">IF(ISBLANK(A4210),"",IF($A4210=T$2,$C4210,T4209))</f>
        <v/>
      </c>
      <c r="U4210" s="9" t="str">
        <f aca="false">IF(ISBLANK(A4210),"",IF($A4210=U$2,$C4210,U4209))</f>
        <v/>
      </c>
      <c r="V4210" s="9" t="str">
        <f aca="false">IF(ISBLANK(A4210),"",IF($A4210=V$2,$C4210,V4209))</f>
        <v/>
      </c>
      <c r="W4210" s="9" t="str">
        <f aca="false">IF(ISBLANK(A4210),"",IF($A4210=W$2,$C4210,W4209))</f>
        <v/>
      </c>
    </row>
    <row r="4211" customFormat="false" ht="14.1" hidden="false" customHeight="false" outlineLevel="0" collapsed="false">
      <c r="H4211" s="8" t="n">
        <f aca="false">IF(ISBLANK(D4211),,LEFT(D4211,LEN(D4211)-6)*1)</f>
        <v>0</v>
      </c>
      <c r="I4211" s="9" t="str">
        <f aca="false">IF(ISBLANK(A4211),"",-B4211*C4211)</f>
        <v/>
      </c>
      <c r="J4211" s="9" t="str">
        <f aca="false">IF(ISBLANK(A4211),"",-SUM(I$3:I4211))</f>
        <v/>
      </c>
      <c r="K4211" s="9" t="str">
        <f aca="false">IF(ISBLANK(A4211),"",SUMPRODUCT(O4211:R4211,T4211:W4211)-J4211)</f>
        <v/>
      </c>
      <c r="L4211" s="5" t="str">
        <f aca="false">IF(ISBLANK(A4211),"",K4211/$M$1)</f>
        <v/>
      </c>
      <c r="M4211" s="5" t="str">
        <f aca="false">IF(ISBLANK(A4211),"",K4211/($M$1+SUM(K$3:K4210)))</f>
        <v/>
      </c>
      <c r="N4211" s="0" t="str">
        <f aca="false">IF(ISBLANK(A4211),"",IF(H4212=0,NETWORKDAYS($H$3,H4211,holiday!$B$2:$B$10),IF(DAY(H4211)&lt;DAY(H4212),NETWORKDAYS($H$3,H4211,holiday!$B$2:$B$10),0)))</f>
        <v/>
      </c>
      <c r="O4211" s="0" t="str">
        <f aca="false">IF(ISBLANK(A4211),"",SUMIF($A$3:$A4211,O$2,$B$3:$B4211))</f>
        <v/>
      </c>
      <c r="P4211" s="0" t="str">
        <f aca="false">IF(ISBLANK(A4211),"",SUMIF($A$3:$A4211,P$2,$B$3:$B4211))</f>
        <v/>
      </c>
      <c r="Q4211" s="0" t="str">
        <f aca="false">IF(ISBLANK(A4211),"",SUMIF($A$3:$A4211,Q$2,$B$3:$B4211))</f>
        <v/>
      </c>
      <c r="R4211" s="0" t="str">
        <f aca="false">IF(ISBLANK(A4211),"",SUMIF($A$3:$A4211,R$2,$B$3:$B4211))</f>
        <v/>
      </c>
      <c r="T4211" s="9" t="str">
        <f aca="false">IF(ISBLANK(A4211),"",IF($A4211=T$2,$C4211,T4210))</f>
        <v/>
      </c>
      <c r="U4211" s="9" t="str">
        <f aca="false">IF(ISBLANK(A4211),"",IF($A4211=U$2,$C4211,U4210))</f>
        <v/>
      </c>
      <c r="V4211" s="9" t="str">
        <f aca="false">IF(ISBLANK(A4211),"",IF($A4211=V$2,$C4211,V4210))</f>
        <v/>
      </c>
      <c r="W4211" s="9" t="str">
        <f aca="false">IF(ISBLANK(A4211),"",IF($A4211=W$2,$C4211,W4210))</f>
        <v/>
      </c>
    </row>
    <row r="4212" customFormat="false" ht="14.1" hidden="false" customHeight="false" outlineLevel="0" collapsed="false">
      <c r="H4212" s="8" t="n">
        <f aca="false">IF(ISBLANK(D4212),,LEFT(D4212,LEN(D4212)-6)*1)</f>
        <v>0</v>
      </c>
      <c r="I4212" s="9" t="str">
        <f aca="false">IF(ISBLANK(A4212),"",-B4212*C4212)</f>
        <v/>
      </c>
      <c r="J4212" s="9" t="str">
        <f aca="false">IF(ISBLANK(A4212),"",-SUM(I$3:I4212))</f>
        <v/>
      </c>
      <c r="K4212" s="9" t="str">
        <f aca="false">IF(ISBLANK(A4212),"",SUMPRODUCT(O4212:R4212,T4212:W4212)-J4212)</f>
        <v/>
      </c>
      <c r="L4212" s="5" t="str">
        <f aca="false">IF(ISBLANK(A4212),"",K4212/$M$1)</f>
        <v/>
      </c>
      <c r="M4212" s="5" t="str">
        <f aca="false">IF(ISBLANK(A4212),"",K4212/($M$1+SUM(K$3:K4211)))</f>
        <v/>
      </c>
      <c r="N4212" s="0" t="str">
        <f aca="false">IF(ISBLANK(A4212),"",IF(H4213=0,NETWORKDAYS($H$3,H4212,holiday!$B$2:$B$10),IF(DAY(H4212)&lt;DAY(H4213),NETWORKDAYS($H$3,H4212,holiday!$B$2:$B$10),0)))</f>
        <v/>
      </c>
      <c r="O4212" s="0" t="str">
        <f aca="false">IF(ISBLANK(A4212),"",SUMIF($A$3:$A4212,O$2,$B$3:$B4212))</f>
        <v/>
      </c>
      <c r="P4212" s="0" t="str">
        <f aca="false">IF(ISBLANK(A4212),"",SUMIF($A$3:$A4212,P$2,$B$3:$B4212))</f>
        <v/>
      </c>
      <c r="Q4212" s="0" t="str">
        <f aca="false">IF(ISBLANK(A4212),"",SUMIF($A$3:$A4212,Q$2,$B$3:$B4212))</f>
        <v/>
      </c>
      <c r="R4212" s="0" t="str">
        <f aca="false">IF(ISBLANK(A4212),"",SUMIF($A$3:$A4212,R$2,$B$3:$B4212))</f>
        <v/>
      </c>
      <c r="T4212" s="9" t="str">
        <f aca="false">IF(ISBLANK(A4212),"",IF($A4212=T$2,$C4212,T4211))</f>
        <v/>
      </c>
      <c r="U4212" s="9" t="str">
        <f aca="false">IF(ISBLANK(A4212),"",IF($A4212=U$2,$C4212,U4211))</f>
        <v/>
      </c>
      <c r="V4212" s="9" t="str">
        <f aca="false">IF(ISBLANK(A4212),"",IF($A4212=V$2,$C4212,V4211))</f>
        <v/>
      </c>
      <c r="W4212" s="9" t="str">
        <f aca="false">IF(ISBLANK(A4212),"",IF($A4212=W$2,$C4212,W4211))</f>
        <v/>
      </c>
    </row>
    <row r="4213" customFormat="false" ht="14.1" hidden="false" customHeight="false" outlineLevel="0" collapsed="false">
      <c r="H4213" s="8" t="n">
        <f aca="false">IF(ISBLANK(D4213),,LEFT(D4213,LEN(D4213)-6)*1)</f>
        <v>0</v>
      </c>
      <c r="I4213" s="9" t="str">
        <f aca="false">IF(ISBLANK(A4213),"",-B4213*C4213)</f>
        <v/>
      </c>
      <c r="J4213" s="9" t="str">
        <f aca="false">IF(ISBLANK(A4213),"",-SUM(I$3:I4213))</f>
        <v/>
      </c>
      <c r="K4213" s="9" t="str">
        <f aca="false">IF(ISBLANK(A4213),"",SUMPRODUCT(O4213:R4213,T4213:W4213)-J4213)</f>
        <v/>
      </c>
      <c r="L4213" s="5" t="str">
        <f aca="false">IF(ISBLANK(A4213),"",K4213/$M$1)</f>
        <v/>
      </c>
      <c r="M4213" s="5" t="str">
        <f aca="false">IF(ISBLANK(A4213),"",K4213/($M$1+SUM(K$3:K4212)))</f>
        <v/>
      </c>
      <c r="N4213" s="0" t="str">
        <f aca="false">IF(ISBLANK(A4213),"",IF(H4214=0,NETWORKDAYS($H$3,H4213,holiday!$B$2:$B$10),IF(DAY(H4213)&lt;DAY(H4214),NETWORKDAYS($H$3,H4213,holiday!$B$2:$B$10),0)))</f>
        <v/>
      </c>
      <c r="O4213" s="0" t="str">
        <f aca="false">IF(ISBLANK(A4213),"",SUMIF($A$3:$A4213,O$2,$B$3:$B4213))</f>
        <v/>
      </c>
      <c r="P4213" s="0" t="str">
        <f aca="false">IF(ISBLANK(A4213),"",SUMIF($A$3:$A4213,P$2,$B$3:$B4213))</f>
        <v/>
      </c>
      <c r="Q4213" s="0" t="str">
        <f aca="false">IF(ISBLANK(A4213),"",SUMIF($A$3:$A4213,Q$2,$B$3:$B4213))</f>
        <v/>
      </c>
      <c r="R4213" s="0" t="str">
        <f aca="false">IF(ISBLANK(A4213),"",SUMIF($A$3:$A4213,R$2,$B$3:$B4213))</f>
        <v/>
      </c>
      <c r="T4213" s="9" t="str">
        <f aca="false">IF(ISBLANK(A4213),"",IF($A4213=T$2,$C4213,T4212))</f>
        <v/>
      </c>
      <c r="U4213" s="9" t="str">
        <f aca="false">IF(ISBLANK(A4213),"",IF($A4213=U$2,$C4213,U4212))</f>
        <v/>
      </c>
      <c r="V4213" s="9" t="str">
        <f aca="false">IF(ISBLANK(A4213),"",IF($A4213=V$2,$C4213,V4212))</f>
        <v/>
      </c>
      <c r="W4213" s="9" t="str">
        <f aca="false">IF(ISBLANK(A4213),"",IF($A4213=W$2,$C4213,W4212))</f>
        <v/>
      </c>
    </row>
    <row r="4214" customFormat="false" ht="14.1" hidden="false" customHeight="false" outlineLevel="0" collapsed="false">
      <c r="H4214" s="8" t="n">
        <f aca="false">IF(ISBLANK(D4214),,LEFT(D4214,LEN(D4214)-6)*1)</f>
        <v>0</v>
      </c>
      <c r="I4214" s="9" t="str">
        <f aca="false">IF(ISBLANK(A4214),"",-B4214*C4214)</f>
        <v/>
      </c>
      <c r="J4214" s="9" t="str">
        <f aca="false">IF(ISBLANK(A4214),"",-SUM(I$3:I4214))</f>
        <v/>
      </c>
      <c r="K4214" s="9" t="str">
        <f aca="false">IF(ISBLANK(A4214),"",SUMPRODUCT(O4214:R4214,T4214:W4214)-J4214)</f>
        <v/>
      </c>
      <c r="L4214" s="5" t="str">
        <f aca="false">IF(ISBLANK(A4214),"",K4214/$M$1)</f>
        <v/>
      </c>
      <c r="M4214" s="5" t="str">
        <f aca="false">IF(ISBLANK(A4214),"",K4214/($M$1+SUM(K$3:K4213)))</f>
        <v/>
      </c>
      <c r="N4214" s="0" t="str">
        <f aca="false">IF(ISBLANK(A4214),"",IF(H4215=0,NETWORKDAYS($H$3,H4214,holiday!$B$2:$B$10),IF(DAY(H4214)&lt;DAY(H4215),NETWORKDAYS($H$3,H4214,holiday!$B$2:$B$10),0)))</f>
        <v/>
      </c>
      <c r="O4214" s="0" t="str">
        <f aca="false">IF(ISBLANK(A4214),"",SUMIF($A$3:$A4214,O$2,$B$3:$B4214))</f>
        <v/>
      </c>
      <c r="P4214" s="0" t="str">
        <f aca="false">IF(ISBLANK(A4214),"",SUMIF($A$3:$A4214,P$2,$B$3:$B4214))</f>
        <v/>
      </c>
      <c r="Q4214" s="0" t="str">
        <f aca="false">IF(ISBLANK(A4214),"",SUMIF($A$3:$A4214,Q$2,$B$3:$B4214))</f>
        <v/>
      </c>
      <c r="R4214" s="0" t="str">
        <f aca="false">IF(ISBLANK(A4214),"",SUMIF($A$3:$A4214,R$2,$B$3:$B4214))</f>
        <v/>
      </c>
      <c r="T4214" s="9" t="str">
        <f aca="false">IF(ISBLANK(A4214),"",IF($A4214=T$2,$C4214,T4213))</f>
        <v/>
      </c>
      <c r="U4214" s="9" t="str">
        <f aca="false">IF(ISBLANK(A4214),"",IF($A4214=U$2,$C4214,U4213))</f>
        <v/>
      </c>
      <c r="V4214" s="9" t="str">
        <f aca="false">IF(ISBLANK(A4214),"",IF($A4214=V$2,$C4214,V4213))</f>
        <v/>
      </c>
      <c r="W4214" s="9" t="str">
        <f aca="false">IF(ISBLANK(A4214),"",IF($A4214=W$2,$C4214,W4213))</f>
        <v/>
      </c>
    </row>
    <row r="4215" customFormat="false" ht="14.1" hidden="false" customHeight="false" outlineLevel="0" collapsed="false">
      <c r="H4215" s="8" t="n">
        <f aca="false">IF(ISBLANK(D4215),,LEFT(D4215,LEN(D4215)-6)*1)</f>
        <v>0</v>
      </c>
      <c r="I4215" s="9" t="str">
        <f aca="false">IF(ISBLANK(A4215),"",-B4215*C4215)</f>
        <v/>
      </c>
      <c r="J4215" s="9" t="str">
        <f aca="false">IF(ISBLANK(A4215),"",-SUM(I$3:I4215))</f>
        <v/>
      </c>
      <c r="K4215" s="9" t="str">
        <f aca="false">IF(ISBLANK(A4215),"",SUMPRODUCT(O4215:R4215,T4215:W4215)-J4215)</f>
        <v/>
      </c>
      <c r="L4215" s="5" t="str">
        <f aca="false">IF(ISBLANK(A4215),"",K4215/$M$1)</f>
        <v/>
      </c>
      <c r="M4215" s="5" t="str">
        <f aca="false">IF(ISBLANK(A4215),"",K4215/($M$1+SUM(K$3:K4214)))</f>
        <v/>
      </c>
      <c r="N4215" s="0" t="str">
        <f aca="false">IF(ISBLANK(A4215),"",IF(H4216=0,NETWORKDAYS($H$3,H4215,holiday!$B$2:$B$10),IF(DAY(H4215)&lt;DAY(H4216),NETWORKDAYS($H$3,H4215,holiday!$B$2:$B$10),0)))</f>
        <v/>
      </c>
      <c r="O4215" s="0" t="str">
        <f aca="false">IF(ISBLANK(A4215),"",SUMIF($A$3:$A4215,O$2,$B$3:$B4215))</f>
        <v/>
      </c>
      <c r="P4215" s="0" t="str">
        <f aca="false">IF(ISBLANK(A4215),"",SUMIF($A$3:$A4215,P$2,$B$3:$B4215))</f>
        <v/>
      </c>
      <c r="Q4215" s="0" t="str">
        <f aca="false">IF(ISBLANK(A4215),"",SUMIF($A$3:$A4215,Q$2,$B$3:$B4215))</f>
        <v/>
      </c>
      <c r="R4215" s="0" t="str">
        <f aca="false">IF(ISBLANK(A4215),"",SUMIF($A$3:$A4215,R$2,$B$3:$B4215))</f>
        <v/>
      </c>
      <c r="T4215" s="9" t="str">
        <f aca="false">IF(ISBLANK(A4215),"",IF($A4215=T$2,$C4215,T4214))</f>
        <v/>
      </c>
      <c r="U4215" s="9" t="str">
        <f aca="false">IF(ISBLANK(A4215),"",IF($A4215=U$2,$C4215,U4214))</f>
        <v/>
      </c>
      <c r="V4215" s="9" t="str">
        <f aca="false">IF(ISBLANK(A4215),"",IF($A4215=V$2,$C4215,V4214))</f>
        <v/>
      </c>
      <c r="W4215" s="9" t="str">
        <f aca="false">IF(ISBLANK(A4215),"",IF($A4215=W$2,$C4215,W4214))</f>
        <v/>
      </c>
    </row>
    <row r="4216" customFormat="false" ht="14.1" hidden="false" customHeight="false" outlineLevel="0" collapsed="false">
      <c r="H4216" s="8" t="n">
        <f aca="false">IF(ISBLANK(D4216),,LEFT(D4216,LEN(D4216)-6)*1)</f>
        <v>0</v>
      </c>
      <c r="I4216" s="9" t="str">
        <f aca="false">IF(ISBLANK(A4216),"",-B4216*C4216)</f>
        <v/>
      </c>
      <c r="J4216" s="9" t="str">
        <f aca="false">IF(ISBLANK(A4216),"",-SUM(I$3:I4216))</f>
        <v/>
      </c>
      <c r="K4216" s="9" t="str">
        <f aca="false">IF(ISBLANK(A4216),"",SUMPRODUCT(O4216:R4216,T4216:W4216)-J4216)</f>
        <v/>
      </c>
      <c r="L4216" s="5" t="str">
        <f aca="false">IF(ISBLANK(A4216),"",K4216/$M$1)</f>
        <v/>
      </c>
      <c r="M4216" s="5" t="str">
        <f aca="false">IF(ISBLANK(A4216),"",K4216/($M$1+SUM(K$3:K4215)))</f>
        <v/>
      </c>
      <c r="N4216" s="0" t="str">
        <f aca="false">IF(ISBLANK(A4216),"",IF(H4217=0,NETWORKDAYS($H$3,H4216,holiday!$B$2:$B$10),IF(DAY(H4216)&lt;DAY(H4217),NETWORKDAYS($H$3,H4216,holiday!$B$2:$B$10),0)))</f>
        <v/>
      </c>
      <c r="O4216" s="0" t="str">
        <f aca="false">IF(ISBLANK(A4216),"",SUMIF($A$3:$A4216,O$2,$B$3:$B4216))</f>
        <v/>
      </c>
      <c r="P4216" s="0" t="str">
        <f aca="false">IF(ISBLANK(A4216),"",SUMIF($A$3:$A4216,P$2,$B$3:$B4216))</f>
        <v/>
      </c>
      <c r="Q4216" s="0" t="str">
        <f aca="false">IF(ISBLANK(A4216),"",SUMIF($A$3:$A4216,Q$2,$B$3:$B4216))</f>
        <v/>
      </c>
      <c r="R4216" s="0" t="str">
        <f aca="false">IF(ISBLANK(A4216),"",SUMIF($A$3:$A4216,R$2,$B$3:$B4216))</f>
        <v/>
      </c>
      <c r="T4216" s="9" t="str">
        <f aca="false">IF(ISBLANK(A4216),"",IF($A4216=T$2,$C4216,T4215))</f>
        <v/>
      </c>
      <c r="U4216" s="9" t="str">
        <f aca="false">IF(ISBLANK(A4216),"",IF($A4216=U$2,$C4216,U4215))</f>
        <v/>
      </c>
      <c r="V4216" s="9" t="str">
        <f aca="false">IF(ISBLANK(A4216),"",IF($A4216=V$2,$C4216,V4215))</f>
        <v/>
      </c>
      <c r="W4216" s="9" t="str">
        <f aca="false">IF(ISBLANK(A4216),"",IF($A4216=W$2,$C4216,W4215))</f>
        <v/>
      </c>
    </row>
    <row r="4217" customFormat="false" ht="14.1" hidden="false" customHeight="false" outlineLevel="0" collapsed="false">
      <c r="H4217" s="8" t="n">
        <f aca="false">IF(ISBLANK(D4217),,LEFT(D4217,LEN(D4217)-6)*1)</f>
        <v>0</v>
      </c>
      <c r="I4217" s="9" t="str">
        <f aca="false">IF(ISBLANK(A4217),"",-B4217*C4217)</f>
        <v/>
      </c>
      <c r="J4217" s="9" t="str">
        <f aca="false">IF(ISBLANK(A4217),"",-SUM(I$3:I4217))</f>
        <v/>
      </c>
      <c r="K4217" s="9" t="str">
        <f aca="false">IF(ISBLANK(A4217),"",SUMPRODUCT(O4217:R4217,T4217:W4217)-J4217)</f>
        <v/>
      </c>
      <c r="L4217" s="5" t="str">
        <f aca="false">IF(ISBLANK(A4217),"",K4217/$M$1)</f>
        <v/>
      </c>
      <c r="M4217" s="5" t="str">
        <f aca="false">IF(ISBLANK(A4217),"",K4217/($M$1+SUM(K$3:K4216)))</f>
        <v/>
      </c>
      <c r="N4217" s="0" t="str">
        <f aca="false">IF(ISBLANK(A4217),"",IF(H4218=0,NETWORKDAYS($H$3,H4217,holiday!$B$2:$B$10),IF(DAY(H4217)&lt;DAY(H4218),NETWORKDAYS($H$3,H4217,holiday!$B$2:$B$10),0)))</f>
        <v/>
      </c>
      <c r="O4217" s="0" t="str">
        <f aca="false">IF(ISBLANK(A4217),"",SUMIF($A$3:$A4217,O$2,$B$3:$B4217))</f>
        <v/>
      </c>
      <c r="P4217" s="0" t="str">
        <f aca="false">IF(ISBLANK(A4217),"",SUMIF($A$3:$A4217,P$2,$B$3:$B4217))</f>
        <v/>
      </c>
      <c r="Q4217" s="0" t="str">
        <f aca="false">IF(ISBLANK(A4217),"",SUMIF($A$3:$A4217,Q$2,$B$3:$B4217))</f>
        <v/>
      </c>
      <c r="R4217" s="0" t="str">
        <f aca="false">IF(ISBLANK(A4217),"",SUMIF($A$3:$A4217,R$2,$B$3:$B4217))</f>
        <v/>
      </c>
      <c r="T4217" s="9" t="str">
        <f aca="false">IF(ISBLANK(A4217),"",IF($A4217=T$2,$C4217,T4216))</f>
        <v/>
      </c>
      <c r="U4217" s="9" t="str">
        <f aca="false">IF(ISBLANK(A4217),"",IF($A4217=U$2,$C4217,U4216))</f>
        <v/>
      </c>
      <c r="V4217" s="9" t="str">
        <f aca="false">IF(ISBLANK(A4217),"",IF($A4217=V$2,$C4217,V4216))</f>
        <v/>
      </c>
      <c r="W4217" s="9" t="str">
        <f aca="false">IF(ISBLANK(A4217),"",IF($A4217=W$2,$C4217,W4216))</f>
        <v/>
      </c>
    </row>
    <row r="4218" customFormat="false" ht="14.1" hidden="false" customHeight="false" outlineLevel="0" collapsed="false">
      <c r="H4218" s="8" t="n">
        <f aca="false">IF(ISBLANK(D4218),,LEFT(D4218,LEN(D4218)-6)*1)</f>
        <v>0</v>
      </c>
      <c r="I4218" s="9" t="str">
        <f aca="false">IF(ISBLANK(A4218),"",-B4218*C4218)</f>
        <v/>
      </c>
      <c r="J4218" s="9" t="str">
        <f aca="false">IF(ISBLANK(A4218),"",-SUM(I$3:I4218))</f>
        <v/>
      </c>
      <c r="K4218" s="9" t="str">
        <f aca="false">IF(ISBLANK(A4218),"",SUMPRODUCT(O4218:R4218,T4218:W4218)-J4218)</f>
        <v/>
      </c>
      <c r="L4218" s="5" t="str">
        <f aca="false">IF(ISBLANK(A4218),"",K4218/$M$1)</f>
        <v/>
      </c>
      <c r="M4218" s="5" t="str">
        <f aca="false">IF(ISBLANK(A4218),"",K4218/($M$1+SUM(K$3:K4217)))</f>
        <v/>
      </c>
      <c r="N4218" s="0" t="str">
        <f aca="false">IF(ISBLANK(A4218),"",IF(H4219=0,NETWORKDAYS($H$3,H4218,holiday!$B$2:$B$10),IF(DAY(H4218)&lt;DAY(H4219),NETWORKDAYS($H$3,H4218,holiday!$B$2:$B$10),0)))</f>
        <v/>
      </c>
      <c r="O4218" s="0" t="str">
        <f aca="false">IF(ISBLANK(A4218),"",SUMIF($A$3:$A4218,O$2,$B$3:$B4218))</f>
        <v/>
      </c>
      <c r="P4218" s="0" t="str">
        <f aca="false">IF(ISBLANK(A4218),"",SUMIF($A$3:$A4218,P$2,$B$3:$B4218))</f>
        <v/>
      </c>
      <c r="Q4218" s="0" t="str">
        <f aca="false">IF(ISBLANK(A4218),"",SUMIF($A$3:$A4218,Q$2,$B$3:$B4218))</f>
        <v/>
      </c>
      <c r="R4218" s="0" t="str">
        <f aca="false">IF(ISBLANK(A4218),"",SUMIF($A$3:$A4218,R$2,$B$3:$B4218))</f>
        <v/>
      </c>
      <c r="T4218" s="9" t="str">
        <f aca="false">IF(ISBLANK(A4218),"",IF($A4218=T$2,$C4218,T4217))</f>
        <v/>
      </c>
      <c r="U4218" s="9" t="str">
        <f aca="false">IF(ISBLANK(A4218),"",IF($A4218=U$2,$C4218,U4217))</f>
        <v/>
      </c>
      <c r="V4218" s="9" t="str">
        <f aca="false">IF(ISBLANK(A4218),"",IF($A4218=V$2,$C4218,V4217))</f>
        <v/>
      </c>
      <c r="W4218" s="9" t="str">
        <f aca="false">IF(ISBLANK(A4218),"",IF($A4218=W$2,$C4218,W4217))</f>
        <v/>
      </c>
    </row>
    <row r="4219" customFormat="false" ht="14.1" hidden="false" customHeight="false" outlineLevel="0" collapsed="false">
      <c r="H4219" s="8" t="n">
        <f aca="false">IF(ISBLANK(D4219),,LEFT(D4219,LEN(D4219)-6)*1)</f>
        <v>0</v>
      </c>
      <c r="I4219" s="9" t="str">
        <f aca="false">IF(ISBLANK(A4219),"",-B4219*C4219)</f>
        <v/>
      </c>
      <c r="J4219" s="9" t="str">
        <f aca="false">IF(ISBLANK(A4219),"",-SUM(I$3:I4219))</f>
        <v/>
      </c>
      <c r="K4219" s="9" t="str">
        <f aca="false">IF(ISBLANK(A4219),"",SUMPRODUCT(O4219:R4219,T4219:W4219)-J4219)</f>
        <v/>
      </c>
      <c r="L4219" s="5" t="str">
        <f aca="false">IF(ISBLANK(A4219),"",K4219/$M$1)</f>
        <v/>
      </c>
      <c r="M4219" s="5" t="str">
        <f aca="false">IF(ISBLANK(A4219),"",K4219/($M$1+SUM(K$3:K4218)))</f>
        <v/>
      </c>
      <c r="N4219" s="0" t="str">
        <f aca="false">IF(ISBLANK(A4219),"",IF(H4220=0,NETWORKDAYS($H$3,H4219,holiday!$B$2:$B$10),IF(DAY(H4219)&lt;DAY(H4220),NETWORKDAYS($H$3,H4219,holiday!$B$2:$B$10),0)))</f>
        <v/>
      </c>
      <c r="O4219" s="0" t="str">
        <f aca="false">IF(ISBLANK(A4219),"",SUMIF($A$3:$A4219,O$2,$B$3:$B4219))</f>
        <v/>
      </c>
      <c r="P4219" s="0" t="str">
        <f aca="false">IF(ISBLANK(A4219),"",SUMIF($A$3:$A4219,P$2,$B$3:$B4219))</f>
        <v/>
      </c>
      <c r="Q4219" s="0" t="str">
        <f aca="false">IF(ISBLANK(A4219),"",SUMIF($A$3:$A4219,Q$2,$B$3:$B4219))</f>
        <v/>
      </c>
      <c r="R4219" s="0" t="str">
        <f aca="false">IF(ISBLANK(A4219),"",SUMIF($A$3:$A4219,R$2,$B$3:$B4219))</f>
        <v/>
      </c>
      <c r="T4219" s="9" t="str">
        <f aca="false">IF(ISBLANK(A4219),"",IF($A4219=T$2,$C4219,T4218))</f>
        <v/>
      </c>
      <c r="U4219" s="9" t="str">
        <f aca="false">IF(ISBLANK(A4219),"",IF($A4219=U$2,$C4219,U4218))</f>
        <v/>
      </c>
      <c r="V4219" s="9" t="str">
        <f aca="false">IF(ISBLANK(A4219),"",IF($A4219=V$2,$C4219,V4218))</f>
        <v/>
      </c>
      <c r="W4219" s="9" t="str">
        <f aca="false">IF(ISBLANK(A4219),"",IF($A4219=W$2,$C4219,W4218))</f>
        <v/>
      </c>
    </row>
    <row r="4220" customFormat="false" ht="14.1" hidden="false" customHeight="false" outlineLevel="0" collapsed="false">
      <c r="H4220" s="8" t="n">
        <f aca="false">IF(ISBLANK(D4220),,LEFT(D4220,LEN(D4220)-6)*1)</f>
        <v>0</v>
      </c>
      <c r="I4220" s="9" t="str">
        <f aca="false">IF(ISBLANK(A4220),"",-B4220*C4220)</f>
        <v/>
      </c>
      <c r="J4220" s="9" t="str">
        <f aca="false">IF(ISBLANK(A4220),"",-SUM(I$3:I4220))</f>
        <v/>
      </c>
      <c r="K4220" s="9" t="str">
        <f aca="false">IF(ISBLANK(A4220),"",SUMPRODUCT(O4220:R4220,T4220:W4220)-J4220)</f>
        <v/>
      </c>
      <c r="L4220" s="5" t="str">
        <f aca="false">IF(ISBLANK(A4220),"",K4220/$M$1)</f>
        <v/>
      </c>
      <c r="M4220" s="5" t="str">
        <f aca="false">IF(ISBLANK(A4220),"",K4220/($M$1+SUM(K$3:K4219)))</f>
        <v/>
      </c>
      <c r="N4220" s="0" t="str">
        <f aca="false">IF(ISBLANK(A4220),"",IF(H4221=0,NETWORKDAYS($H$3,H4220,holiday!$B$2:$B$10),IF(DAY(H4220)&lt;DAY(H4221),NETWORKDAYS($H$3,H4220,holiday!$B$2:$B$10),0)))</f>
        <v/>
      </c>
      <c r="O4220" s="0" t="str">
        <f aca="false">IF(ISBLANK(A4220),"",SUMIF($A$3:$A4220,O$2,$B$3:$B4220))</f>
        <v/>
      </c>
      <c r="P4220" s="0" t="str">
        <f aca="false">IF(ISBLANK(A4220),"",SUMIF($A$3:$A4220,P$2,$B$3:$B4220))</f>
        <v/>
      </c>
      <c r="Q4220" s="0" t="str">
        <f aca="false">IF(ISBLANK(A4220),"",SUMIF($A$3:$A4220,Q$2,$B$3:$B4220))</f>
        <v/>
      </c>
      <c r="R4220" s="0" t="str">
        <f aca="false">IF(ISBLANK(A4220),"",SUMIF($A$3:$A4220,R$2,$B$3:$B4220))</f>
        <v/>
      </c>
      <c r="T4220" s="9" t="str">
        <f aca="false">IF(ISBLANK(A4220),"",IF($A4220=T$2,$C4220,T4219))</f>
        <v/>
      </c>
      <c r="U4220" s="9" t="str">
        <f aca="false">IF(ISBLANK(A4220),"",IF($A4220=U$2,$C4220,U4219))</f>
        <v/>
      </c>
      <c r="V4220" s="9" t="str">
        <f aca="false">IF(ISBLANK(A4220),"",IF($A4220=V$2,$C4220,V4219))</f>
        <v/>
      </c>
      <c r="W4220" s="9" t="str">
        <f aca="false">IF(ISBLANK(A4220),"",IF($A4220=W$2,$C4220,W4219))</f>
        <v/>
      </c>
    </row>
    <row r="4221" customFormat="false" ht="14.1" hidden="false" customHeight="false" outlineLevel="0" collapsed="false">
      <c r="H4221" s="8" t="n">
        <f aca="false">IF(ISBLANK(D4221),,LEFT(D4221,LEN(D4221)-6)*1)</f>
        <v>0</v>
      </c>
      <c r="I4221" s="9" t="str">
        <f aca="false">IF(ISBLANK(A4221),"",-B4221*C4221)</f>
        <v/>
      </c>
      <c r="J4221" s="9" t="str">
        <f aca="false">IF(ISBLANK(A4221),"",-SUM(I$3:I4221))</f>
        <v/>
      </c>
      <c r="K4221" s="9" t="str">
        <f aca="false">IF(ISBLANK(A4221),"",SUMPRODUCT(O4221:R4221,T4221:W4221)-J4221)</f>
        <v/>
      </c>
      <c r="L4221" s="5" t="str">
        <f aca="false">IF(ISBLANK(A4221),"",K4221/$M$1)</f>
        <v/>
      </c>
      <c r="M4221" s="5" t="str">
        <f aca="false">IF(ISBLANK(A4221),"",K4221/($M$1+SUM(K$3:K4220)))</f>
        <v/>
      </c>
      <c r="N4221" s="0" t="str">
        <f aca="false">IF(ISBLANK(A4221),"",IF(H4222=0,NETWORKDAYS($H$3,H4221,holiday!$B$2:$B$10),IF(DAY(H4221)&lt;DAY(H4222),NETWORKDAYS($H$3,H4221,holiday!$B$2:$B$10),0)))</f>
        <v/>
      </c>
      <c r="O4221" s="0" t="str">
        <f aca="false">IF(ISBLANK(A4221),"",SUMIF($A$3:$A4221,O$2,$B$3:$B4221))</f>
        <v/>
      </c>
      <c r="P4221" s="0" t="str">
        <f aca="false">IF(ISBLANK(A4221),"",SUMIF($A$3:$A4221,P$2,$B$3:$B4221))</f>
        <v/>
      </c>
      <c r="Q4221" s="0" t="str">
        <f aca="false">IF(ISBLANK(A4221),"",SUMIF($A$3:$A4221,Q$2,$B$3:$B4221))</f>
        <v/>
      </c>
      <c r="R4221" s="0" t="str">
        <f aca="false">IF(ISBLANK(A4221),"",SUMIF($A$3:$A4221,R$2,$B$3:$B4221))</f>
        <v/>
      </c>
      <c r="T4221" s="9" t="str">
        <f aca="false">IF(ISBLANK(A4221),"",IF($A4221=T$2,$C4221,T4220))</f>
        <v/>
      </c>
      <c r="U4221" s="9" t="str">
        <f aca="false">IF(ISBLANK(A4221),"",IF($A4221=U$2,$C4221,U4220))</f>
        <v/>
      </c>
      <c r="V4221" s="9" t="str">
        <f aca="false">IF(ISBLANK(A4221),"",IF($A4221=V$2,$C4221,V4220))</f>
        <v/>
      </c>
      <c r="W4221" s="9" t="str">
        <f aca="false">IF(ISBLANK(A4221),"",IF($A4221=W$2,$C4221,W4220))</f>
        <v/>
      </c>
    </row>
    <row r="4222" customFormat="false" ht="14.1" hidden="false" customHeight="false" outlineLevel="0" collapsed="false">
      <c r="H4222" s="8" t="n">
        <f aca="false">IF(ISBLANK(D4222),,LEFT(D4222,LEN(D4222)-6)*1)</f>
        <v>0</v>
      </c>
      <c r="I4222" s="9" t="str">
        <f aca="false">IF(ISBLANK(A4222),"",-B4222*C4222)</f>
        <v/>
      </c>
      <c r="J4222" s="9" t="str">
        <f aca="false">IF(ISBLANK(A4222),"",-SUM(I$3:I4222))</f>
        <v/>
      </c>
      <c r="K4222" s="9" t="str">
        <f aca="false">IF(ISBLANK(A4222),"",SUMPRODUCT(O4222:R4222,T4222:W4222)-J4222)</f>
        <v/>
      </c>
      <c r="L4222" s="5" t="str">
        <f aca="false">IF(ISBLANK(A4222),"",K4222/$M$1)</f>
        <v/>
      </c>
      <c r="M4222" s="5" t="str">
        <f aca="false">IF(ISBLANK(A4222),"",K4222/($M$1+SUM(K$3:K4221)))</f>
        <v/>
      </c>
      <c r="N4222" s="0" t="str">
        <f aca="false">IF(ISBLANK(A4222),"",IF(H4223=0,NETWORKDAYS($H$3,H4222,holiday!$B$2:$B$10),IF(DAY(H4222)&lt;DAY(H4223),NETWORKDAYS($H$3,H4222,holiday!$B$2:$B$10),0)))</f>
        <v/>
      </c>
      <c r="O4222" s="0" t="str">
        <f aca="false">IF(ISBLANK(A4222),"",SUMIF($A$3:$A4222,O$2,$B$3:$B4222))</f>
        <v/>
      </c>
      <c r="P4222" s="0" t="str">
        <f aca="false">IF(ISBLANK(A4222),"",SUMIF($A$3:$A4222,P$2,$B$3:$B4222))</f>
        <v/>
      </c>
      <c r="Q4222" s="0" t="str">
        <f aca="false">IF(ISBLANK(A4222),"",SUMIF($A$3:$A4222,Q$2,$B$3:$B4222))</f>
        <v/>
      </c>
      <c r="R4222" s="0" t="str">
        <f aca="false">IF(ISBLANK(A4222),"",SUMIF($A$3:$A4222,R$2,$B$3:$B4222))</f>
        <v/>
      </c>
      <c r="T4222" s="9" t="str">
        <f aca="false">IF(ISBLANK(A4222),"",IF($A4222=T$2,$C4222,T4221))</f>
        <v/>
      </c>
      <c r="U4222" s="9" t="str">
        <f aca="false">IF(ISBLANK(A4222),"",IF($A4222=U$2,$C4222,U4221))</f>
        <v/>
      </c>
      <c r="V4222" s="9" t="str">
        <f aca="false">IF(ISBLANK(A4222),"",IF($A4222=V$2,$C4222,V4221))</f>
        <v/>
      </c>
      <c r="W4222" s="9" t="str">
        <f aca="false">IF(ISBLANK(A4222),"",IF($A4222=W$2,$C4222,W4221))</f>
        <v/>
      </c>
    </row>
    <row r="4223" customFormat="false" ht="14.1" hidden="false" customHeight="false" outlineLevel="0" collapsed="false">
      <c r="H4223" s="8" t="n">
        <f aca="false">IF(ISBLANK(D4223),,LEFT(D4223,LEN(D4223)-6)*1)</f>
        <v>0</v>
      </c>
      <c r="I4223" s="9" t="str">
        <f aca="false">IF(ISBLANK(A4223),"",-B4223*C4223)</f>
        <v/>
      </c>
      <c r="J4223" s="9" t="str">
        <f aca="false">IF(ISBLANK(A4223),"",-SUM(I$3:I4223))</f>
        <v/>
      </c>
      <c r="K4223" s="9" t="str">
        <f aca="false">IF(ISBLANK(A4223),"",SUMPRODUCT(O4223:R4223,T4223:W4223)-J4223)</f>
        <v/>
      </c>
      <c r="L4223" s="5" t="str">
        <f aca="false">IF(ISBLANK(A4223),"",K4223/$M$1)</f>
        <v/>
      </c>
      <c r="M4223" s="5" t="str">
        <f aca="false">IF(ISBLANK(A4223),"",K4223/($M$1+SUM(K$3:K4222)))</f>
        <v/>
      </c>
      <c r="N4223" s="0" t="str">
        <f aca="false">IF(ISBLANK(A4223),"",IF(H4224=0,NETWORKDAYS($H$3,H4223,holiday!$B$2:$B$10),IF(DAY(H4223)&lt;DAY(H4224),NETWORKDAYS($H$3,H4223,holiday!$B$2:$B$10),0)))</f>
        <v/>
      </c>
      <c r="O4223" s="0" t="str">
        <f aca="false">IF(ISBLANK(A4223),"",SUMIF($A$3:$A4223,O$2,$B$3:$B4223))</f>
        <v/>
      </c>
      <c r="P4223" s="0" t="str">
        <f aca="false">IF(ISBLANK(A4223),"",SUMIF($A$3:$A4223,P$2,$B$3:$B4223))</f>
        <v/>
      </c>
      <c r="Q4223" s="0" t="str">
        <f aca="false">IF(ISBLANK(A4223),"",SUMIF($A$3:$A4223,Q$2,$B$3:$B4223))</f>
        <v/>
      </c>
      <c r="R4223" s="0" t="str">
        <f aca="false">IF(ISBLANK(A4223),"",SUMIF($A$3:$A4223,R$2,$B$3:$B4223))</f>
        <v/>
      </c>
      <c r="T4223" s="9" t="str">
        <f aca="false">IF(ISBLANK(A4223),"",IF($A4223=T$2,$C4223,T4222))</f>
        <v/>
      </c>
      <c r="U4223" s="9" t="str">
        <f aca="false">IF(ISBLANK(A4223),"",IF($A4223=U$2,$C4223,U4222))</f>
        <v/>
      </c>
      <c r="V4223" s="9" t="str">
        <f aca="false">IF(ISBLANK(A4223),"",IF($A4223=V$2,$C4223,V4222))</f>
        <v/>
      </c>
      <c r="W4223" s="9" t="str">
        <f aca="false">IF(ISBLANK(A4223),"",IF($A4223=W$2,$C4223,W4222))</f>
        <v/>
      </c>
    </row>
    <row r="4224" customFormat="false" ht="14.1" hidden="false" customHeight="false" outlineLevel="0" collapsed="false">
      <c r="H4224" s="8" t="n">
        <f aca="false">IF(ISBLANK(D4224),,LEFT(D4224,LEN(D4224)-6)*1)</f>
        <v>0</v>
      </c>
      <c r="I4224" s="9" t="str">
        <f aca="false">IF(ISBLANK(A4224),"",-B4224*C4224)</f>
        <v/>
      </c>
      <c r="J4224" s="9" t="str">
        <f aca="false">IF(ISBLANK(A4224),"",-SUM(I$3:I4224))</f>
        <v/>
      </c>
      <c r="K4224" s="9" t="str">
        <f aca="false">IF(ISBLANK(A4224),"",SUMPRODUCT(O4224:R4224,T4224:W4224)-J4224)</f>
        <v/>
      </c>
      <c r="L4224" s="5" t="str">
        <f aca="false">IF(ISBLANK(A4224),"",K4224/$M$1)</f>
        <v/>
      </c>
      <c r="M4224" s="5" t="str">
        <f aca="false">IF(ISBLANK(A4224),"",K4224/($M$1+SUM(K$3:K4223)))</f>
        <v/>
      </c>
      <c r="N4224" s="0" t="str">
        <f aca="false">IF(ISBLANK(A4224),"",IF(H4225=0,NETWORKDAYS($H$3,H4224,holiday!$B$2:$B$10),IF(DAY(H4224)&lt;DAY(H4225),NETWORKDAYS($H$3,H4224,holiday!$B$2:$B$10),0)))</f>
        <v/>
      </c>
      <c r="O4224" s="0" t="str">
        <f aca="false">IF(ISBLANK(A4224),"",SUMIF($A$3:$A4224,O$2,$B$3:$B4224))</f>
        <v/>
      </c>
      <c r="P4224" s="0" t="str">
        <f aca="false">IF(ISBLANK(A4224),"",SUMIF($A$3:$A4224,P$2,$B$3:$B4224))</f>
        <v/>
      </c>
      <c r="Q4224" s="0" t="str">
        <f aca="false">IF(ISBLANK(A4224),"",SUMIF($A$3:$A4224,Q$2,$B$3:$B4224))</f>
        <v/>
      </c>
      <c r="R4224" s="0" t="str">
        <f aca="false">IF(ISBLANK(A4224),"",SUMIF($A$3:$A4224,R$2,$B$3:$B4224))</f>
        <v/>
      </c>
      <c r="T4224" s="9" t="str">
        <f aca="false">IF(ISBLANK(A4224),"",IF($A4224=T$2,$C4224,T4223))</f>
        <v/>
      </c>
      <c r="U4224" s="9" t="str">
        <f aca="false">IF(ISBLANK(A4224),"",IF($A4224=U$2,$C4224,U4223))</f>
        <v/>
      </c>
      <c r="V4224" s="9" t="str">
        <f aca="false">IF(ISBLANK(A4224),"",IF($A4224=V$2,$C4224,V4223))</f>
        <v/>
      </c>
      <c r="W4224" s="9" t="str">
        <f aca="false">IF(ISBLANK(A4224),"",IF($A4224=W$2,$C4224,W4223))</f>
        <v/>
      </c>
    </row>
    <row r="4225" customFormat="false" ht="14.1" hidden="false" customHeight="false" outlineLevel="0" collapsed="false">
      <c r="H4225" s="8" t="n">
        <f aca="false">IF(ISBLANK(D4225),,LEFT(D4225,LEN(D4225)-6)*1)</f>
        <v>0</v>
      </c>
      <c r="I4225" s="9" t="str">
        <f aca="false">IF(ISBLANK(A4225),"",-B4225*C4225)</f>
        <v/>
      </c>
      <c r="J4225" s="9" t="str">
        <f aca="false">IF(ISBLANK(A4225),"",-SUM(I$3:I4225))</f>
        <v/>
      </c>
      <c r="K4225" s="9" t="str">
        <f aca="false">IF(ISBLANK(A4225),"",SUMPRODUCT(O4225:R4225,T4225:W4225)-J4225)</f>
        <v/>
      </c>
      <c r="L4225" s="5" t="str">
        <f aca="false">IF(ISBLANK(A4225),"",K4225/$M$1)</f>
        <v/>
      </c>
      <c r="M4225" s="5" t="str">
        <f aca="false">IF(ISBLANK(A4225),"",K4225/($M$1+SUM(K$3:K4224)))</f>
        <v/>
      </c>
      <c r="N4225" s="0" t="str">
        <f aca="false">IF(ISBLANK(A4225),"",IF(H4226=0,NETWORKDAYS($H$3,H4225,holiday!$B$2:$B$10),IF(DAY(H4225)&lt;DAY(H4226),NETWORKDAYS($H$3,H4225,holiday!$B$2:$B$10),0)))</f>
        <v/>
      </c>
      <c r="O4225" s="0" t="str">
        <f aca="false">IF(ISBLANK(A4225),"",SUMIF($A$3:$A4225,O$2,$B$3:$B4225))</f>
        <v/>
      </c>
      <c r="P4225" s="0" t="str">
        <f aca="false">IF(ISBLANK(A4225),"",SUMIF($A$3:$A4225,P$2,$B$3:$B4225))</f>
        <v/>
      </c>
      <c r="Q4225" s="0" t="str">
        <f aca="false">IF(ISBLANK(A4225),"",SUMIF($A$3:$A4225,Q$2,$B$3:$B4225))</f>
        <v/>
      </c>
      <c r="R4225" s="0" t="str">
        <f aca="false">IF(ISBLANK(A4225),"",SUMIF($A$3:$A4225,R$2,$B$3:$B4225))</f>
        <v/>
      </c>
      <c r="T4225" s="9" t="str">
        <f aca="false">IF(ISBLANK(A4225),"",IF($A4225=T$2,$C4225,T4224))</f>
        <v/>
      </c>
      <c r="U4225" s="9" t="str">
        <f aca="false">IF(ISBLANK(A4225),"",IF($A4225=U$2,$C4225,U4224))</f>
        <v/>
      </c>
      <c r="V4225" s="9" t="str">
        <f aca="false">IF(ISBLANK(A4225),"",IF($A4225=V$2,$C4225,V4224))</f>
        <v/>
      </c>
      <c r="W4225" s="9" t="str">
        <f aca="false">IF(ISBLANK(A4225),"",IF($A4225=W$2,$C4225,W4224))</f>
        <v/>
      </c>
    </row>
    <row r="4226" customFormat="false" ht="14.1" hidden="false" customHeight="false" outlineLevel="0" collapsed="false">
      <c r="H4226" s="8" t="n">
        <f aca="false">IF(ISBLANK(D4226),,LEFT(D4226,LEN(D4226)-6)*1)</f>
        <v>0</v>
      </c>
      <c r="I4226" s="9" t="str">
        <f aca="false">IF(ISBLANK(A4226),"",-B4226*C4226)</f>
        <v/>
      </c>
      <c r="J4226" s="9" t="str">
        <f aca="false">IF(ISBLANK(A4226),"",-SUM(I$3:I4226))</f>
        <v/>
      </c>
      <c r="K4226" s="9" t="str">
        <f aca="false">IF(ISBLANK(A4226),"",SUMPRODUCT(O4226:R4226,T4226:W4226)-J4226)</f>
        <v/>
      </c>
      <c r="L4226" s="5" t="str">
        <f aca="false">IF(ISBLANK(A4226),"",K4226/$M$1)</f>
        <v/>
      </c>
      <c r="M4226" s="5" t="str">
        <f aca="false">IF(ISBLANK(A4226),"",K4226/($M$1+SUM(K$3:K4225)))</f>
        <v/>
      </c>
      <c r="N4226" s="0" t="str">
        <f aca="false">IF(ISBLANK(A4226),"",IF(H4227=0,NETWORKDAYS($H$3,H4226,holiday!$B$2:$B$10),IF(DAY(H4226)&lt;DAY(H4227),NETWORKDAYS($H$3,H4226,holiday!$B$2:$B$10),0)))</f>
        <v/>
      </c>
      <c r="O4226" s="0" t="str">
        <f aca="false">IF(ISBLANK(A4226),"",SUMIF($A$3:$A4226,O$2,$B$3:$B4226))</f>
        <v/>
      </c>
      <c r="P4226" s="0" t="str">
        <f aca="false">IF(ISBLANK(A4226),"",SUMIF($A$3:$A4226,P$2,$B$3:$B4226))</f>
        <v/>
      </c>
      <c r="Q4226" s="0" t="str">
        <f aca="false">IF(ISBLANK(A4226),"",SUMIF($A$3:$A4226,Q$2,$B$3:$B4226))</f>
        <v/>
      </c>
      <c r="R4226" s="0" t="str">
        <f aca="false">IF(ISBLANK(A4226),"",SUMIF($A$3:$A4226,R$2,$B$3:$B4226))</f>
        <v/>
      </c>
      <c r="T4226" s="9" t="str">
        <f aca="false">IF(ISBLANK(A4226),"",IF($A4226=T$2,$C4226,T4225))</f>
        <v/>
      </c>
      <c r="U4226" s="9" t="str">
        <f aca="false">IF(ISBLANK(A4226),"",IF($A4226=U$2,$C4226,U4225))</f>
        <v/>
      </c>
      <c r="V4226" s="9" t="str">
        <f aca="false">IF(ISBLANK(A4226),"",IF($A4226=V$2,$C4226,V4225))</f>
        <v/>
      </c>
      <c r="W4226" s="9" t="str">
        <f aca="false">IF(ISBLANK(A4226),"",IF($A4226=W$2,$C4226,W4225))</f>
        <v/>
      </c>
    </row>
    <row r="4227" customFormat="false" ht="14.1" hidden="false" customHeight="false" outlineLevel="0" collapsed="false">
      <c r="H4227" s="8" t="n">
        <f aca="false">IF(ISBLANK(D4227),,LEFT(D4227,LEN(D4227)-6)*1)</f>
        <v>0</v>
      </c>
      <c r="I4227" s="9" t="str">
        <f aca="false">IF(ISBLANK(A4227),"",-B4227*C4227)</f>
        <v/>
      </c>
      <c r="J4227" s="9" t="str">
        <f aca="false">IF(ISBLANK(A4227),"",-SUM(I$3:I4227))</f>
        <v/>
      </c>
      <c r="K4227" s="9" t="str">
        <f aca="false">IF(ISBLANK(A4227),"",SUMPRODUCT(O4227:R4227,T4227:W4227)-J4227)</f>
        <v/>
      </c>
      <c r="L4227" s="5" t="str">
        <f aca="false">IF(ISBLANK(A4227),"",K4227/$M$1)</f>
        <v/>
      </c>
      <c r="M4227" s="5" t="str">
        <f aca="false">IF(ISBLANK(A4227),"",K4227/($M$1+SUM(K$3:K4226)))</f>
        <v/>
      </c>
      <c r="N4227" s="0" t="str">
        <f aca="false">IF(ISBLANK(A4227),"",IF(H4228=0,NETWORKDAYS($H$3,H4227,holiday!$B$2:$B$10),IF(DAY(H4227)&lt;DAY(H4228),NETWORKDAYS($H$3,H4227,holiday!$B$2:$B$10),0)))</f>
        <v/>
      </c>
      <c r="O4227" s="0" t="str">
        <f aca="false">IF(ISBLANK(A4227),"",SUMIF($A$3:$A4227,O$2,$B$3:$B4227))</f>
        <v/>
      </c>
      <c r="P4227" s="0" t="str">
        <f aca="false">IF(ISBLANK(A4227),"",SUMIF($A$3:$A4227,P$2,$B$3:$B4227))</f>
        <v/>
      </c>
      <c r="Q4227" s="0" t="str">
        <f aca="false">IF(ISBLANK(A4227),"",SUMIF($A$3:$A4227,Q$2,$B$3:$B4227))</f>
        <v/>
      </c>
      <c r="R4227" s="0" t="str">
        <f aca="false">IF(ISBLANK(A4227),"",SUMIF($A$3:$A4227,R$2,$B$3:$B4227))</f>
        <v/>
      </c>
      <c r="T4227" s="9" t="str">
        <f aca="false">IF(ISBLANK(A4227),"",IF($A4227=T$2,$C4227,T4226))</f>
        <v/>
      </c>
      <c r="U4227" s="9" t="str">
        <f aca="false">IF(ISBLANK(A4227),"",IF($A4227=U$2,$C4227,U4226))</f>
        <v/>
      </c>
      <c r="V4227" s="9" t="str">
        <f aca="false">IF(ISBLANK(A4227),"",IF($A4227=V$2,$C4227,V4226))</f>
        <v/>
      </c>
      <c r="W4227" s="9" t="str">
        <f aca="false">IF(ISBLANK(A4227),"",IF($A4227=W$2,$C4227,W4226))</f>
        <v/>
      </c>
    </row>
    <row r="4228" customFormat="false" ht="14.1" hidden="false" customHeight="false" outlineLevel="0" collapsed="false">
      <c r="H4228" s="8" t="n">
        <f aca="false">IF(ISBLANK(D4228),,LEFT(D4228,LEN(D4228)-6)*1)</f>
        <v>0</v>
      </c>
      <c r="I4228" s="9" t="str">
        <f aca="false">IF(ISBLANK(A4228),"",-B4228*C4228)</f>
        <v/>
      </c>
      <c r="J4228" s="9" t="str">
        <f aca="false">IF(ISBLANK(A4228),"",-SUM(I$3:I4228))</f>
        <v/>
      </c>
      <c r="K4228" s="9" t="str">
        <f aca="false">IF(ISBLANK(A4228),"",SUMPRODUCT(O4228:R4228,T4228:W4228)-J4228)</f>
        <v/>
      </c>
      <c r="L4228" s="5" t="str">
        <f aca="false">IF(ISBLANK(A4228),"",K4228/$M$1)</f>
        <v/>
      </c>
      <c r="M4228" s="5" t="str">
        <f aca="false">IF(ISBLANK(A4228),"",K4228/($M$1+SUM(K$3:K4227)))</f>
        <v/>
      </c>
      <c r="N4228" s="0" t="str">
        <f aca="false">IF(ISBLANK(A4228),"",IF(H4229=0,NETWORKDAYS($H$3,H4228,holiday!$B$2:$B$10),IF(DAY(H4228)&lt;DAY(H4229),NETWORKDAYS($H$3,H4228,holiday!$B$2:$B$10),0)))</f>
        <v/>
      </c>
      <c r="O4228" s="0" t="str">
        <f aca="false">IF(ISBLANK(A4228),"",SUMIF($A$3:$A4228,O$2,$B$3:$B4228))</f>
        <v/>
      </c>
      <c r="P4228" s="0" t="str">
        <f aca="false">IF(ISBLANK(A4228),"",SUMIF($A$3:$A4228,P$2,$B$3:$B4228))</f>
        <v/>
      </c>
      <c r="Q4228" s="0" t="str">
        <f aca="false">IF(ISBLANK(A4228),"",SUMIF($A$3:$A4228,Q$2,$B$3:$B4228))</f>
        <v/>
      </c>
      <c r="R4228" s="0" t="str">
        <f aca="false">IF(ISBLANK(A4228),"",SUMIF($A$3:$A4228,R$2,$B$3:$B4228))</f>
        <v/>
      </c>
      <c r="T4228" s="9" t="str">
        <f aca="false">IF(ISBLANK(A4228),"",IF($A4228=T$2,$C4228,T4227))</f>
        <v/>
      </c>
      <c r="U4228" s="9" t="str">
        <f aca="false">IF(ISBLANK(A4228),"",IF($A4228=U$2,$C4228,U4227))</f>
        <v/>
      </c>
      <c r="V4228" s="9" t="str">
        <f aca="false">IF(ISBLANK(A4228),"",IF($A4228=V$2,$C4228,V4227))</f>
        <v/>
      </c>
      <c r="W4228" s="9" t="str">
        <f aca="false">IF(ISBLANK(A4228),"",IF($A4228=W$2,$C4228,W4227))</f>
        <v/>
      </c>
    </row>
    <row r="4229" customFormat="false" ht="14.1" hidden="false" customHeight="false" outlineLevel="0" collapsed="false">
      <c r="H4229" s="8" t="n">
        <f aca="false">IF(ISBLANK(D4229),,LEFT(D4229,LEN(D4229)-6)*1)</f>
        <v>0</v>
      </c>
      <c r="I4229" s="9" t="str">
        <f aca="false">IF(ISBLANK(A4229),"",-B4229*C4229)</f>
        <v/>
      </c>
      <c r="J4229" s="9" t="str">
        <f aca="false">IF(ISBLANK(A4229),"",-SUM(I$3:I4229))</f>
        <v/>
      </c>
      <c r="K4229" s="9" t="str">
        <f aca="false">IF(ISBLANK(A4229),"",SUMPRODUCT(O4229:R4229,T4229:W4229)-J4229)</f>
        <v/>
      </c>
      <c r="L4229" s="5" t="str">
        <f aca="false">IF(ISBLANK(A4229),"",K4229/$M$1)</f>
        <v/>
      </c>
      <c r="M4229" s="5" t="str">
        <f aca="false">IF(ISBLANK(A4229),"",K4229/($M$1+SUM(K$3:K4228)))</f>
        <v/>
      </c>
      <c r="N4229" s="0" t="str">
        <f aca="false">IF(ISBLANK(A4229),"",IF(H4230=0,NETWORKDAYS($H$3,H4229,holiday!$B$2:$B$10),IF(DAY(H4229)&lt;DAY(H4230),NETWORKDAYS($H$3,H4229,holiday!$B$2:$B$10),0)))</f>
        <v/>
      </c>
      <c r="O4229" s="0" t="str">
        <f aca="false">IF(ISBLANK(A4229),"",SUMIF($A$3:$A4229,O$2,$B$3:$B4229))</f>
        <v/>
      </c>
      <c r="P4229" s="0" t="str">
        <f aca="false">IF(ISBLANK(A4229),"",SUMIF($A$3:$A4229,P$2,$B$3:$B4229))</f>
        <v/>
      </c>
      <c r="Q4229" s="0" t="str">
        <f aca="false">IF(ISBLANK(A4229),"",SUMIF($A$3:$A4229,Q$2,$B$3:$B4229))</f>
        <v/>
      </c>
      <c r="R4229" s="0" t="str">
        <f aca="false">IF(ISBLANK(A4229),"",SUMIF($A$3:$A4229,R$2,$B$3:$B4229))</f>
        <v/>
      </c>
      <c r="T4229" s="9" t="str">
        <f aca="false">IF(ISBLANK(A4229),"",IF($A4229=T$2,$C4229,T4228))</f>
        <v/>
      </c>
      <c r="U4229" s="9" t="str">
        <f aca="false">IF(ISBLANK(A4229),"",IF($A4229=U$2,$C4229,U4228))</f>
        <v/>
      </c>
      <c r="V4229" s="9" t="str">
        <f aca="false">IF(ISBLANK(A4229),"",IF($A4229=V$2,$C4229,V4228))</f>
        <v/>
      </c>
      <c r="W4229" s="9" t="str">
        <f aca="false">IF(ISBLANK(A4229),"",IF($A4229=W$2,$C4229,W4228))</f>
        <v/>
      </c>
    </row>
    <row r="4230" customFormat="false" ht="14.1" hidden="false" customHeight="false" outlineLevel="0" collapsed="false">
      <c r="H4230" s="8" t="n">
        <f aca="false">IF(ISBLANK(D4230),,LEFT(D4230,LEN(D4230)-6)*1)</f>
        <v>0</v>
      </c>
      <c r="I4230" s="9" t="str">
        <f aca="false">IF(ISBLANK(A4230),"",-B4230*C4230)</f>
        <v/>
      </c>
      <c r="J4230" s="9" t="str">
        <f aca="false">IF(ISBLANK(A4230),"",-SUM(I$3:I4230))</f>
        <v/>
      </c>
      <c r="K4230" s="9" t="str">
        <f aca="false">IF(ISBLANK(A4230),"",SUMPRODUCT(O4230:R4230,T4230:W4230)-J4230)</f>
        <v/>
      </c>
      <c r="L4230" s="5" t="str">
        <f aca="false">IF(ISBLANK(A4230),"",K4230/$M$1)</f>
        <v/>
      </c>
      <c r="M4230" s="5" t="str">
        <f aca="false">IF(ISBLANK(A4230),"",K4230/($M$1+SUM(K$3:K4229)))</f>
        <v/>
      </c>
      <c r="N4230" s="0" t="str">
        <f aca="false">IF(ISBLANK(A4230),"",IF(H4231=0,NETWORKDAYS($H$3,H4230,holiday!$B$2:$B$10),IF(DAY(H4230)&lt;DAY(H4231),NETWORKDAYS($H$3,H4230,holiday!$B$2:$B$10),0)))</f>
        <v/>
      </c>
      <c r="O4230" s="0" t="str">
        <f aca="false">IF(ISBLANK(A4230),"",SUMIF($A$3:$A4230,O$2,$B$3:$B4230))</f>
        <v/>
      </c>
      <c r="P4230" s="0" t="str">
        <f aca="false">IF(ISBLANK(A4230),"",SUMIF($A$3:$A4230,P$2,$B$3:$B4230))</f>
        <v/>
      </c>
      <c r="Q4230" s="0" t="str">
        <f aca="false">IF(ISBLANK(A4230),"",SUMIF($A$3:$A4230,Q$2,$B$3:$B4230))</f>
        <v/>
      </c>
      <c r="R4230" s="0" t="str">
        <f aca="false">IF(ISBLANK(A4230),"",SUMIF($A$3:$A4230,R$2,$B$3:$B4230))</f>
        <v/>
      </c>
      <c r="T4230" s="9" t="str">
        <f aca="false">IF(ISBLANK(A4230),"",IF($A4230=T$2,$C4230,T4229))</f>
        <v/>
      </c>
      <c r="U4230" s="9" t="str">
        <f aca="false">IF(ISBLANK(A4230),"",IF($A4230=U$2,$C4230,U4229))</f>
        <v/>
      </c>
      <c r="V4230" s="9" t="str">
        <f aca="false">IF(ISBLANK(A4230),"",IF($A4230=V$2,$C4230,V4229))</f>
        <v/>
      </c>
      <c r="W4230" s="9" t="str">
        <f aca="false">IF(ISBLANK(A4230),"",IF($A4230=W$2,$C4230,W4229))</f>
        <v/>
      </c>
    </row>
    <row r="4231" customFormat="false" ht="14.1" hidden="false" customHeight="false" outlineLevel="0" collapsed="false">
      <c r="H4231" s="8" t="n">
        <f aca="false">IF(ISBLANK(D4231),,LEFT(D4231,LEN(D4231)-6)*1)</f>
        <v>0</v>
      </c>
      <c r="I4231" s="9" t="str">
        <f aca="false">IF(ISBLANK(A4231),"",-B4231*C4231)</f>
        <v/>
      </c>
      <c r="J4231" s="9" t="str">
        <f aca="false">IF(ISBLANK(A4231),"",-SUM(I$3:I4231))</f>
        <v/>
      </c>
      <c r="K4231" s="9" t="str">
        <f aca="false">IF(ISBLANK(A4231),"",SUMPRODUCT(O4231:R4231,T4231:W4231)-J4231)</f>
        <v/>
      </c>
      <c r="L4231" s="5" t="str">
        <f aca="false">IF(ISBLANK(A4231),"",K4231/$M$1)</f>
        <v/>
      </c>
      <c r="M4231" s="5" t="str">
        <f aca="false">IF(ISBLANK(A4231),"",K4231/($M$1+SUM(K$3:K4230)))</f>
        <v/>
      </c>
      <c r="N4231" s="0" t="str">
        <f aca="false">IF(ISBLANK(A4231),"",IF(H4232=0,NETWORKDAYS($H$3,H4231,holiday!$B$2:$B$10),IF(DAY(H4231)&lt;DAY(H4232),NETWORKDAYS($H$3,H4231,holiday!$B$2:$B$10),0)))</f>
        <v/>
      </c>
      <c r="O4231" s="0" t="str">
        <f aca="false">IF(ISBLANK(A4231),"",SUMIF($A$3:$A4231,O$2,$B$3:$B4231))</f>
        <v/>
      </c>
      <c r="P4231" s="0" t="str">
        <f aca="false">IF(ISBLANK(A4231),"",SUMIF($A$3:$A4231,P$2,$B$3:$B4231))</f>
        <v/>
      </c>
      <c r="Q4231" s="0" t="str">
        <f aca="false">IF(ISBLANK(A4231),"",SUMIF($A$3:$A4231,Q$2,$B$3:$B4231))</f>
        <v/>
      </c>
      <c r="R4231" s="0" t="str">
        <f aca="false">IF(ISBLANK(A4231),"",SUMIF($A$3:$A4231,R$2,$B$3:$B4231))</f>
        <v/>
      </c>
      <c r="T4231" s="9" t="str">
        <f aca="false">IF(ISBLANK(A4231),"",IF($A4231=T$2,$C4231,T4230))</f>
        <v/>
      </c>
      <c r="U4231" s="9" t="str">
        <f aca="false">IF(ISBLANK(A4231),"",IF($A4231=U$2,$C4231,U4230))</f>
        <v/>
      </c>
      <c r="V4231" s="9" t="str">
        <f aca="false">IF(ISBLANK(A4231),"",IF($A4231=V$2,$C4231,V4230))</f>
        <v/>
      </c>
      <c r="W4231" s="9" t="str">
        <f aca="false">IF(ISBLANK(A4231),"",IF($A4231=W$2,$C4231,W4230))</f>
        <v/>
      </c>
    </row>
    <row r="4232" customFormat="false" ht="14.1" hidden="false" customHeight="false" outlineLevel="0" collapsed="false">
      <c r="H4232" s="8" t="n">
        <f aca="false">IF(ISBLANK(D4232),,LEFT(D4232,LEN(D4232)-6)*1)</f>
        <v>0</v>
      </c>
      <c r="I4232" s="9" t="str">
        <f aca="false">IF(ISBLANK(A4232),"",-B4232*C4232)</f>
        <v/>
      </c>
      <c r="J4232" s="9" t="str">
        <f aca="false">IF(ISBLANK(A4232),"",-SUM(I$3:I4232))</f>
        <v/>
      </c>
      <c r="K4232" s="9" t="str">
        <f aca="false">IF(ISBLANK(A4232),"",SUMPRODUCT(O4232:R4232,T4232:W4232)-J4232)</f>
        <v/>
      </c>
      <c r="L4232" s="5" t="str">
        <f aca="false">IF(ISBLANK(A4232),"",K4232/$M$1)</f>
        <v/>
      </c>
      <c r="M4232" s="5" t="str">
        <f aca="false">IF(ISBLANK(A4232),"",K4232/($M$1+SUM(K$3:K4231)))</f>
        <v/>
      </c>
      <c r="N4232" s="0" t="str">
        <f aca="false">IF(ISBLANK(A4232),"",IF(H4233=0,NETWORKDAYS($H$3,H4232,holiday!$B$2:$B$10),IF(DAY(H4232)&lt;DAY(H4233),NETWORKDAYS($H$3,H4232,holiday!$B$2:$B$10),0)))</f>
        <v/>
      </c>
      <c r="O4232" s="0" t="str">
        <f aca="false">IF(ISBLANK(A4232),"",SUMIF($A$3:$A4232,O$2,$B$3:$B4232))</f>
        <v/>
      </c>
      <c r="P4232" s="0" t="str">
        <f aca="false">IF(ISBLANK(A4232),"",SUMIF($A$3:$A4232,P$2,$B$3:$B4232))</f>
        <v/>
      </c>
      <c r="Q4232" s="0" t="str">
        <f aca="false">IF(ISBLANK(A4232),"",SUMIF($A$3:$A4232,Q$2,$B$3:$B4232))</f>
        <v/>
      </c>
      <c r="R4232" s="0" t="str">
        <f aca="false">IF(ISBLANK(A4232),"",SUMIF($A$3:$A4232,R$2,$B$3:$B4232))</f>
        <v/>
      </c>
      <c r="T4232" s="9" t="str">
        <f aca="false">IF(ISBLANK(A4232),"",IF($A4232=T$2,$C4232,T4231))</f>
        <v/>
      </c>
      <c r="U4232" s="9" t="str">
        <f aca="false">IF(ISBLANK(A4232),"",IF($A4232=U$2,$C4232,U4231))</f>
        <v/>
      </c>
      <c r="V4232" s="9" t="str">
        <f aca="false">IF(ISBLANK(A4232),"",IF($A4232=V$2,$C4232,V4231))</f>
        <v/>
      </c>
      <c r="W4232" s="9" t="str">
        <f aca="false">IF(ISBLANK(A4232),"",IF($A4232=W$2,$C4232,W4231))</f>
        <v/>
      </c>
    </row>
    <row r="4233" customFormat="false" ht="14.1" hidden="false" customHeight="false" outlineLevel="0" collapsed="false">
      <c r="H4233" s="8" t="n">
        <f aca="false">IF(ISBLANK(D4233),,LEFT(D4233,LEN(D4233)-6)*1)</f>
        <v>0</v>
      </c>
      <c r="I4233" s="9" t="str">
        <f aca="false">IF(ISBLANK(A4233),"",-B4233*C4233)</f>
        <v/>
      </c>
      <c r="J4233" s="9" t="str">
        <f aca="false">IF(ISBLANK(A4233),"",-SUM(I$3:I4233))</f>
        <v/>
      </c>
      <c r="K4233" s="9" t="str">
        <f aca="false">IF(ISBLANK(A4233),"",SUMPRODUCT(O4233:R4233,T4233:W4233)-J4233)</f>
        <v/>
      </c>
      <c r="L4233" s="5" t="str">
        <f aca="false">IF(ISBLANK(A4233),"",K4233/$M$1)</f>
        <v/>
      </c>
      <c r="M4233" s="5" t="str">
        <f aca="false">IF(ISBLANK(A4233),"",K4233/($M$1+SUM(K$3:K4232)))</f>
        <v/>
      </c>
      <c r="N4233" s="0" t="str">
        <f aca="false">IF(ISBLANK(A4233),"",IF(H4234=0,NETWORKDAYS($H$3,H4233,holiday!$B$2:$B$10),IF(DAY(H4233)&lt;DAY(H4234),NETWORKDAYS($H$3,H4233,holiday!$B$2:$B$10),0)))</f>
        <v/>
      </c>
      <c r="O4233" s="0" t="str">
        <f aca="false">IF(ISBLANK(A4233),"",SUMIF($A$3:$A4233,O$2,$B$3:$B4233))</f>
        <v/>
      </c>
      <c r="P4233" s="0" t="str">
        <f aca="false">IF(ISBLANK(A4233),"",SUMIF($A$3:$A4233,P$2,$B$3:$B4233))</f>
        <v/>
      </c>
      <c r="Q4233" s="0" t="str">
        <f aca="false">IF(ISBLANK(A4233),"",SUMIF($A$3:$A4233,Q$2,$B$3:$B4233))</f>
        <v/>
      </c>
      <c r="R4233" s="0" t="str">
        <f aca="false">IF(ISBLANK(A4233),"",SUMIF($A$3:$A4233,R$2,$B$3:$B4233))</f>
        <v/>
      </c>
      <c r="T4233" s="9" t="str">
        <f aca="false">IF(ISBLANK(A4233),"",IF($A4233=T$2,$C4233,T4232))</f>
        <v/>
      </c>
      <c r="U4233" s="9" t="str">
        <f aca="false">IF(ISBLANK(A4233),"",IF($A4233=U$2,$C4233,U4232))</f>
        <v/>
      </c>
      <c r="V4233" s="9" t="str">
        <f aca="false">IF(ISBLANK(A4233),"",IF($A4233=V$2,$C4233,V4232))</f>
        <v/>
      </c>
      <c r="W4233" s="9" t="str">
        <f aca="false">IF(ISBLANK(A4233),"",IF($A4233=W$2,$C4233,W4232))</f>
        <v/>
      </c>
    </row>
    <row r="4234" customFormat="false" ht="14.1" hidden="false" customHeight="false" outlineLevel="0" collapsed="false">
      <c r="H4234" s="8" t="n">
        <f aca="false">IF(ISBLANK(D4234),,LEFT(D4234,LEN(D4234)-6)*1)</f>
        <v>0</v>
      </c>
      <c r="I4234" s="9" t="str">
        <f aca="false">IF(ISBLANK(A4234),"",-B4234*C4234)</f>
        <v/>
      </c>
      <c r="J4234" s="9" t="str">
        <f aca="false">IF(ISBLANK(A4234),"",-SUM(I$3:I4234))</f>
        <v/>
      </c>
      <c r="K4234" s="9" t="str">
        <f aca="false">IF(ISBLANK(A4234),"",SUMPRODUCT(O4234:R4234,T4234:W4234)-J4234)</f>
        <v/>
      </c>
      <c r="L4234" s="5" t="str">
        <f aca="false">IF(ISBLANK(A4234),"",K4234/$M$1)</f>
        <v/>
      </c>
      <c r="M4234" s="5" t="str">
        <f aca="false">IF(ISBLANK(A4234),"",K4234/($M$1+SUM(K$3:K4233)))</f>
        <v/>
      </c>
      <c r="N4234" s="0" t="str">
        <f aca="false">IF(ISBLANK(A4234),"",IF(H4235=0,NETWORKDAYS($H$3,H4234,holiday!$B$2:$B$10),IF(DAY(H4234)&lt;DAY(H4235),NETWORKDAYS($H$3,H4234,holiday!$B$2:$B$10),0)))</f>
        <v/>
      </c>
      <c r="O4234" s="0" t="str">
        <f aca="false">IF(ISBLANK(A4234),"",SUMIF($A$3:$A4234,O$2,$B$3:$B4234))</f>
        <v/>
      </c>
      <c r="P4234" s="0" t="str">
        <f aca="false">IF(ISBLANK(A4234),"",SUMIF($A$3:$A4234,P$2,$B$3:$B4234))</f>
        <v/>
      </c>
      <c r="Q4234" s="0" t="str">
        <f aca="false">IF(ISBLANK(A4234),"",SUMIF($A$3:$A4234,Q$2,$B$3:$B4234))</f>
        <v/>
      </c>
      <c r="R4234" s="0" t="str">
        <f aca="false">IF(ISBLANK(A4234),"",SUMIF($A$3:$A4234,R$2,$B$3:$B4234))</f>
        <v/>
      </c>
      <c r="T4234" s="9" t="str">
        <f aca="false">IF(ISBLANK(A4234),"",IF($A4234=T$2,$C4234,T4233))</f>
        <v/>
      </c>
      <c r="U4234" s="9" t="str">
        <f aca="false">IF(ISBLANK(A4234),"",IF($A4234=U$2,$C4234,U4233))</f>
        <v/>
      </c>
      <c r="V4234" s="9" t="str">
        <f aca="false">IF(ISBLANK(A4234),"",IF($A4234=V$2,$C4234,V4233))</f>
        <v/>
      </c>
      <c r="W4234" s="9" t="str">
        <f aca="false">IF(ISBLANK(A4234),"",IF($A4234=W$2,$C4234,W4233))</f>
        <v/>
      </c>
    </row>
    <row r="4235" customFormat="false" ht="14.1" hidden="false" customHeight="false" outlineLevel="0" collapsed="false">
      <c r="H4235" s="8" t="n">
        <f aca="false">IF(ISBLANK(D4235),,LEFT(D4235,LEN(D4235)-6)*1)</f>
        <v>0</v>
      </c>
      <c r="I4235" s="9" t="str">
        <f aca="false">IF(ISBLANK(A4235),"",-B4235*C4235)</f>
        <v/>
      </c>
      <c r="J4235" s="9" t="str">
        <f aca="false">IF(ISBLANK(A4235),"",-SUM(I$3:I4235))</f>
        <v/>
      </c>
      <c r="K4235" s="9" t="str">
        <f aca="false">IF(ISBLANK(A4235),"",SUMPRODUCT(O4235:R4235,T4235:W4235)-J4235)</f>
        <v/>
      </c>
      <c r="L4235" s="5" t="str">
        <f aca="false">IF(ISBLANK(A4235),"",K4235/$M$1)</f>
        <v/>
      </c>
      <c r="M4235" s="5" t="str">
        <f aca="false">IF(ISBLANK(A4235),"",K4235/($M$1+SUM(K$3:K4234)))</f>
        <v/>
      </c>
      <c r="N4235" s="0" t="str">
        <f aca="false">IF(ISBLANK(A4235),"",IF(H4236=0,NETWORKDAYS($H$3,H4235,holiday!$B$2:$B$10),IF(DAY(H4235)&lt;DAY(H4236),NETWORKDAYS($H$3,H4235,holiday!$B$2:$B$10),0)))</f>
        <v/>
      </c>
      <c r="O4235" s="0" t="str">
        <f aca="false">IF(ISBLANK(A4235),"",SUMIF($A$3:$A4235,O$2,$B$3:$B4235))</f>
        <v/>
      </c>
      <c r="P4235" s="0" t="str">
        <f aca="false">IF(ISBLANK(A4235),"",SUMIF($A$3:$A4235,P$2,$B$3:$B4235))</f>
        <v/>
      </c>
      <c r="Q4235" s="0" t="str">
        <f aca="false">IF(ISBLANK(A4235),"",SUMIF($A$3:$A4235,Q$2,$B$3:$B4235))</f>
        <v/>
      </c>
      <c r="R4235" s="0" t="str">
        <f aca="false">IF(ISBLANK(A4235),"",SUMIF($A$3:$A4235,R$2,$B$3:$B4235))</f>
        <v/>
      </c>
      <c r="T4235" s="9" t="str">
        <f aca="false">IF(ISBLANK(A4235),"",IF($A4235=T$2,$C4235,T4234))</f>
        <v/>
      </c>
      <c r="U4235" s="9" t="str">
        <f aca="false">IF(ISBLANK(A4235),"",IF($A4235=U$2,$C4235,U4234))</f>
        <v/>
      </c>
      <c r="V4235" s="9" t="str">
        <f aca="false">IF(ISBLANK(A4235),"",IF($A4235=V$2,$C4235,V4234))</f>
        <v/>
      </c>
      <c r="W4235" s="9" t="str">
        <f aca="false">IF(ISBLANK(A4235),"",IF($A4235=W$2,$C4235,W4234))</f>
        <v/>
      </c>
    </row>
    <row r="4236" customFormat="false" ht="14.1" hidden="false" customHeight="false" outlineLevel="0" collapsed="false">
      <c r="H4236" s="8" t="n">
        <f aca="false">IF(ISBLANK(D4236),,LEFT(D4236,LEN(D4236)-6)*1)</f>
        <v>0</v>
      </c>
      <c r="I4236" s="9" t="str">
        <f aca="false">IF(ISBLANK(A4236),"",-B4236*C4236)</f>
        <v/>
      </c>
      <c r="J4236" s="9" t="str">
        <f aca="false">IF(ISBLANK(A4236),"",-SUM(I$3:I4236))</f>
        <v/>
      </c>
      <c r="K4236" s="9" t="str">
        <f aca="false">IF(ISBLANK(A4236),"",SUMPRODUCT(O4236:R4236,T4236:W4236)-J4236)</f>
        <v/>
      </c>
      <c r="L4236" s="5" t="str">
        <f aca="false">IF(ISBLANK(A4236),"",K4236/$M$1)</f>
        <v/>
      </c>
      <c r="M4236" s="5" t="str">
        <f aca="false">IF(ISBLANK(A4236),"",K4236/($M$1+SUM(K$3:K4235)))</f>
        <v/>
      </c>
      <c r="N4236" s="0" t="str">
        <f aca="false">IF(ISBLANK(A4236),"",IF(H4237=0,NETWORKDAYS($H$3,H4236,holiday!$B$2:$B$10),IF(DAY(H4236)&lt;DAY(H4237),NETWORKDAYS($H$3,H4236,holiday!$B$2:$B$10),0)))</f>
        <v/>
      </c>
      <c r="O4236" s="0" t="str">
        <f aca="false">IF(ISBLANK(A4236),"",SUMIF($A$3:$A4236,O$2,$B$3:$B4236))</f>
        <v/>
      </c>
      <c r="P4236" s="0" t="str">
        <f aca="false">IF(ISBLANK(A4236),"",SUMIF($A$3:$A4236,P$2,$B$3:$B4236))</f>
        <v/>
      </c>
      <c r="Q4236" s="0" t="str">
        <f aca="false">IF(ISBLANK(A4236),"",SUMIF($A$3:$A4236,Q$2,$B$3:$B4236))</f>
        <v/>
      </c>
      <c r="R4236" s="0" t="str">
        <f aca="false">IF(ISBLANK(A4236),"",SUMIF($A$3:$A4236,R$2,$B$3:$B4236))</f>
        <v/>
      </c>
      <c r="T4236" s="9" t="str">
        <f aca="false">IF(ISBLANK(A4236),"",IF($A4236=T$2,$C4236,T4235))</f>
        <v/>
      </c>
      <c r="U4236" s="9" t="str">
        <f aca="false">IF(ISBLANK(A4236),"",IF($A4236=U$2,$C4236,U4235))</f>
        <v/>
      </c>
      <c r="V4236" s="9" t="str">
        <f aca="false">IF(ISBLANK(A4236),"",IF($A4236=V$2,$C4236,V4235))</f>
        <v/>
      </c>
      <c r="W4236" s="9" t="str">
        <f aca="false">IF(ISBLANK(A4236),"",IF($A4236=W$2,$C4236,W4235))</f>
        <v/>
      </c>
    </row>
    <row r="4237" customFormat="false" ht="14.1" hidden="false" customHeight="false" outlineLevel="0" collapsed="false">
      <c r="H4237" s="8" t="n">
        <f aca="false">IF(ISBLANK(D4237),,LEFT(D4237,LEN(D4237)-6)*1)</f>
        <v>0</v>
      </c>
      <c r="I4237" s="9" t="str">
        <f aca="false">IF(ISBLANK(A4237),"",-B4237*C4237)</f>
        <v/>
      </c>
      <c r="J4237" s="9" t="str">
        <f aca="false">IF(ISBLANK(A4237),"",-SUM(I$3:I4237))</f>
        <v/>
      </c>
      <c r="K4237" s="9" t="str">
        <f aca="false">IF(ISBLANK(A4237),"",SUMPRODUCT(O4237:R4237,T4237:W4237)-J4237)</f>
        <v/>
      </c>
      <c r="L4237" s="5" t="str">
        <f aca="false">IF(ISBLANK(A4237),"",K4237/$M$1)</f>
        <v/>
      </c>
      <c r="M4237" s="5" t="str">
        <f aca="false">IF(ISBLANK(A4237),"",K4237/($M$1+SUM(K$3:K4236)))</f>
        <v/>
      </c>
      <c r="N4237" s="0" t="str">
        <f aca="false">IF(ISBLANK(A4237),"",IF(H4238=0,NETWORKDAYS($H$3,H4237,holiday!$B$2:$B$10),IF(DAY(H4237)&lt;DAY(H4238),NETWORKDAYS($H$3,H4237,holiday!$B$2:$B$10),0)))</f>
        <v/>
      </c>
      <c r="O4237" s="0" t="str">
        <f aca="false">IF(ISBLANK(A4237),"",SUMIF($A$3:$A4237,O$2,$B$3:$B4237))</f>
        <v/>
      </c>
      <c r="P4237" s="0" t="str">
        <f aca="false">IF(ISBLANK(A4237),"",SUMIF($A$3:$A4237,P$2,$B$3:$B4237))</f>
        <v/>
      </c>
      <c r="Q4237" s="0" t="str">
        <f aca="false">IF(ISBLANK(A4237),"",SUMIF($A$3:$A4237,Q$2,$B$3:$B4237))</f>
        <v/>
      </c>
      <c r="R4237" s="0" t="str">
        <f aca="false">IF(ISBLANK(A4237),"",SUMIF($A$3:$A4237,R$2,$B$3:$B4237))</f>
        <v/>
      </c>
      <c r="T4237" s="9" t="str">
        <f aca="false">IF(ISBLANK(A4237),"",IF($A4237=T$2,$C4237,T4236))</f>
        <v/>
      </c>
      <c r="U4237" s="9" t="str">
        <f aca="false">IF(ISBLANK(A4237),"",IF($A4237=U$2,$C4237,U4236))</f>
        <v/>
      </c>
      <c r="V4237" s="9" t="str">
        <f aca="false">IF(ISBLANK(A4237),"",IF($A4237=V$2,$C4237,V4236))</f>
        <v/>
      </c>
      <c r="W4237" s="9" t="str">
        <f aca="false">IF(ISBLANK(A4237),"",IF($A4237=W$2,$C4237,W4236))</f>
        <v/>
      </c>
    </row>
    <row r="4238" customFormat="false" ht="14.1" hidden="false" customHeight="false" outlineLevel="0" collapsed="false">
      <c r="H4238" s="8" t="n">
        <f aca="false">IF(ISBLANK(D4238),,LEFT(D4238,LEN(D4238)-6)*1)</f>
        <v>0</v>
      </c>
      <c r="I4238" s="9" t="str">
        <f aca="false">IF(ISBLANK(A4238),"",-B4238*C4238)</f>
        <v/>
      </c>
      <c r="J4238" s="9" t="str">
        <f aca="false">IF(ISBLANK(A4238),"",-SUM(I$3:I4238))</f>
        <v/>
      </c>
      <c r="K4238" s="9" t="str">
        <f aca="false">IF(ISBLANK(A4238),"",SUMPRODUCT(O4238:R4238,T4238:W4238)-J4238)</f>
        <v/>
      </c>
      <c r="L4238" s="5" t="str">
        <f aca="false">IF(ISBLANK(A4238),"",K4238/$M$1)</f>
        <v/>
      </c>
      <c r="M4238" s="5" t="str">
        <f aca="false">IF(ISBLANK(A4238),"",K4238/($M$1+SUM(K$3:K4237)))</f>
        <v/>
      </c>
      <c r="N4238" s="0" t="str">
        <f aca="false">IF(ISBLANK(A4238),"",IF(H4239=0,NETWORKDAYS($H$3,H4238,holiday!$B$2:$B$10),IF(DAY(H4238)&lt;DAY(H4239),NETWORKDAYS($H$3,H4238,holiday!$B$2:$B$10),0)))</f>
        <v/>
      </c>
      <c r="O4238" s="0" t="str">
        <f aca="false">IF(ISBLANK(A4238),"",SUMIF($A$3:$A4238,O$2,$B$3:$B4238))</f>
        <v/>
      </c>
      <c r="P4238" s="0" t="str">
        <f aca="false">IF(ISBLANK(A4238),"",SUMIF($A$3:$A4238,P$2,$B$3:$B4238))</f>
        <v/>
      </c>
      <c r="Q4238" s="0" t="str">
        <f aca="false">IF(ISBLANK(A4238),"",SUMIF($A$3:$A4238,Q$2,$B$3:$B4238))</f>
        <v/>
      </c>
      <c r="R4238" s="0" t="str">
        <f aca="false">IF(ISBLANK(A4238),"",SUMIF($A$3:$A4238,R$2,$B$3:$B4238))</f>
        <v/>
      </c>
      <c r="T4238" s="9" t="str">
        <f aca="false">IF(ISBLANK(A4238),"",IF($A4238=T$2,$C4238,T4237))</f>
        <v/>
      </c>
      <c r="U4238" s="9" t="str">
        <f aca="false">IF(ISBLANK(A4238),"",IF($A4238=U$2,$C4238,U4237))</f>
        <v/>
      </c>
      <c r="V4238" s="9" t="str">
        <f aca="false">IF(ISBLANK(A4238),"",IF($A4238=V$2,$C4238,V4237))</f>
        <v/>
      </c>
      <c r="W4238" s="9" t="str">
        <f aca="false">IF(ISBLANK(A4238),"",IF($A4238=W$2,$C4238,W4237))</f>
        <v/>
      </c>
    </row>
    <row r="4239" customFormat="false" ht="14.1" hidden="false" customHeight="false" outlineLevel="0" collapsed="false">
      <c r="H4239" s="8" t="n">
        <f aca="false">IF(ISBLANK(D4239),,LEFT(D4239,LEN(D4239)-6)*1)</f>
        <v>0</v>
      </c>
      <c r="I4239" s="9" t="str">
        <f aca="false">IF(ISBLANK(A4239),"",-B4239*C4239)</f>
        <v/>
      </c>
      <c r="J4239" s="9" t="str">
        <f aca="false">IF(ISBLANK(A4239),"",-SUM(I$3:I4239))</f>
        <v/>
      </c>
      <c r="K4239" s="9" t="str">
        <f aca="false">IF(ISBLANK(A4239),"",SUMPRODUCT(O4239:R4239,T4239:W4239)-J4239)</f>
        <v/>
      </c>
      <c r="L4239" s="5" t="str">
        <f aca="false">IF(ISBLANK(A4239),"",K4239/$M$1)</f>
        <v/>
      </c>
      <c r="M4239" s="5" t="str">
        <f aca="false">IF(ISBLANK(A4239),"",K4239/($M$1+SUM(K$3:K4238)))</f>
        <v/>
      </c>
      <c r="N4239" s="0" t="str">
        <f aca="false">IF(ISBLANK(A4239),"",IF(H4240=0,NETWORKDAYS($H$3,H4239,holiday!$B$2:$B$10),IF(DAY(H4239)&lt;DAY(H4240),NETWORKDAYS($H$3,H4239,holiday!$B$2:$B$10),0)))</f>
        <v/>
      </c>
      <c r="O4239" s="0" t="str">
        <f aca="false">IF(ISBLANK(A4239),"",SUMIF($A$3:$A4239,O$2,$B$3:$B4239))</f>
        <v/>
      </c>
      <c r="P4239" s="0" t="str">
        <f aca="false">IF(ISBLANK(A4239),"",SUMIF($A$3:$A4239,P$2,$B$3:$B4239))</f>
        <v/>
      </c>
      <c r="Q4239" s="0" t="str">
        <f aca="false">IF(ISBLANK(A4239),"",SUMIF($A$3:$A4239,Q$2,$B$3:$B4239))</f>
        <v/>
      </c>
      <c r="R4239" s="0" t="str">
        <f aca="false">IF(ISBLANK(A4239),"",SUMIF($A$3:$A4239,R$2,$B$3:$B4239))</f>
        <v/>
      </c>
      <c r="T4239" s="9" t="str">
        <f aca="false">IF(ISBLANK(A4239),"",IF($A4239=T$2,$C4239,T4238))</f>
        <v/>
      </c>
      <c r="U4239" s="9" t="str">
        <f aca="false">IF(ISBLANK(A4239),"",IF($A4239=U$2,$C4239,U4238))</f>
        <v/>
      </c>
      <c r="V4239" s="9" t="str">
        <f aca="false">IF(ISBLANK(A4239),"",IF($A4239=V$2,$C4239,V4238))</f>
        <v/>
      </c>
      <c r="W4239" s="9" t="str">
        <f aca="false">IF(ISBLANK(A4239),"",IF($A4239=W$2,$C4239,W4238))</f>
        <v/>
      </c>
    </row>
    <row r="4240" customFormat="false" ht="14.1" hidden="false" customHeight="false" outlineLevel="0" collapsed="false">
      <c r="H4240" s="8" t="n">
        <f aca="false">IF(ISBLANK(D4240),,LEFT(D4240,LEN(D4240)-6)*1)</f>
        <v>0</v>
      </c>
      <c r="I4240" s="9" t="str">
        <f aca="false">IF(ISBLANK(A4240),"",-B4240*C4240)</f>
        <v/>
      </c>
      <c r="J4240" s="9" t="str">
        <f aca="false">IF(ISBLANK(A4240),"",-SUM(I$3:I4240))</f>
        <v/>
      </c>
      <c r="K4240" s="9" t="str">
        <f aca="false">IF(ISBLANK(A4240),"",SUMPRODUCT(O4240:R4240,T4240:W4240)-J4240)</f>
        <v/>
      </c>
      <c r="L4240" s="5" t="str">
        <f aca="false">IF(ISBLANK(A4240),"",K4240/$M$1)</f>
        <v/>
      </c>
      <c r="M4240" s="5" t="str">
        <f aca="false">IF(ISBLANK(A4240),"",K4240/($M$1+SUM(K$3:K4239)))</f>
        <v/>
      </c>
      <c r="N4240" s="0" t="str">
        <f aca="false">IF(ISBLANK(A4240),"",IF(H4241=0,NETWORKDAYS($H$3,H4240,holiday!$B$2:$B$10),IF(DAY(H4240)&lt;DAY(H4241),NETWORKDAYS($H$3,H4240,holiday!$B$2:$B$10),0)))</f>
        <v/>
      </c>
      <c r="O4240" s="0" t="str">
        <f aca="false">IF(ISBLANK(A4240),"",SUMIF($A$3:$A4240,O$2,$B$3:$B4240))</f>
        <v/>
      </c>
      <c r="P4240" s="0" t="str">
        <f aca="false">IF(ISBLANK(A4240),"",SUMIF($A$3:$A4240,P$2,$B$3:$B4240))</f>
        <v/>
      </c>
      <c r="Q4240" s="0" t="str">
        <f aca="false">IF(ISBLANK(A4240),"",SUMIF($A$3:$A4240,Q$2,$B$3:$B4240))</f>
        <v/>
      </c>
      <c r="R4240" s="0" t="str">
        <f aca="false">IF(ISBLANK(A4240),"",SUMIF($A$3:$A4240,R$2,$B$3:$B4240))</f>
        <v/>
      </c>
      <c r="T4240" s="9" t="str">
        <f aca="false">IF(ISBLANK(A4240),"",IF($A4240=T$2,$C4240,T4239))</f>
        <v/>
      </c>
      <c r="U4240" s="9" t="str">
        <f aca="false">IF(ISBLANK(A4240),"",IF($A4240=U$2,$C4240,U4239))</f>
        <v/>
      </c>
      <c r="V4240" s="9" t="str">
        <f aca="false">IF(ISBLANK(A4240),"",IF($A4240=V$2,$C4240,V4239))</f>
        <v/>
      </c>
      <c r="W4240" s="9" t="str">
        <f aca="false">IF(ISBLANK(A4240),"",IF($A4240=W$2,$C4240,W4239))</f>
        <v/>
      </c>
    </row>
    <row r="4241" customFormat="false" ht="14.1" hidden="false" customHeight="false" outlineLevel="0" collapsed="false">
      <c r="H4241" s="8" t="n">
        <f aca="false">IF(ISBLANK(D4241),,LEFT(D4241,LEN(D4241)-6)*1)</f>
        <v>0</v>
      </c>
      <c r="I4241" s="9" t="str">
        <f aca="false">IF(ISBLANK(A4241),"",-B4241*C4241)</f>
        <v/>
      </c>
      <c r="J4241" s="9" t="str">
        <f aca="false">IF(ISBLANK(A4241),"",-SUM(I$3:I4241))</f>
        <v/>
      </c>
      <c r="K4241" s="9" t="str">
        <f aca="false">IF(ISBLANK(A4241),"",SUMPRODUCT(O4241:R4241,T4241:W4241)-J4241)</f>
        <v/>
      </c>
      <c r="L4241" s="5" t="str">
        <f aca="false">IF(ISBLANK(A4241),"",K4241/$M$1)</f>
        <v/>
      </c>
      <c r="M4241" s="5" t="str">
        <f aca="false">IF(ISBLANK(A4241),"",K4241/($M$1+SUM(K$3:K4240)))</f>
        <v/>
      </c>
      <c r="N4241" s="0" t="str">
        <f aca="false">IF(ISBLANK(A4241),"",IF(H4242=0,NETWORKDAYS($H$3,H4241,holiday!$B$2:$B$10),IF(DAY(H4241)&lt;DAY(H4242),NETWORKDAYS($H$3,H4241,holiday!$B$2:$B$10),0)))</f>
        <v/>
      </c>
      <c r="O4241" s="0" t="str">
        <f aca="false">IF(ISBLANK(A4241),"",SUMIF($A$3:$A4241,O$2,$B$3:$B4241))</f>
        <v/>
      </c>
      <c r="P4241" s="0" t="str">
        <f aca="false">IF(ISBLANK(A4241),"",SUMIF($A$3:$A4241,P$2,$B$3:$B4241))</f>
        <v/>
      </c>
      <c r="Q4241" s="0" t="str">
        <f aca="false">IF(ISBLANK(A4241),"",SUMIF($A$3:$A4241,Q$2,$B$3:$B4241))</f>
        <v/>
      </c>
      <c r="R4241" s="0" t="str">
        <f aca="false">IF(ISBLANK(A4241),"",SUMIF($A$3:$A4241,R$2,$B$3:$B4241))</f>
        <v/>
      </c>
      <c r="T4241" s="9" t="str">
        <f aca="false">IF(ISBLANK(A4241),"",IF($A4241=T$2,$C4241,T4240))</f>
        <v/>
      </c>
      <c r="U4241" s="9" t="str">
        <f aca="false">IF(ISBLANK(A4241),"",IF($A4241=U$2,$C4241,U4240))</f>
        <v/>
      </c>
      <c r="V4241" s="9" t="str">
        <f aca="false">IF(ISBLANK(A4241),"",IF($A4241=V$2,$C4241,V4240))</f>
        <v/>
      </c>
      <c r="W4241" s="9" t="str">
        <f aca="false">IF(ISBLANK(A4241),"",IF($A4241=W$2,$C4241,W4240))</f>
        <v/>
      </c>
    </row>
    <row r="4242" customFormat="false" ht="14.1" hidden="false" customHeight="false" outlineLevel="0" collapsed="false">
      <c r="H4242" s="8" t="n">
        <f aca="false">IF(ISBLANK(D4242),,LEFT(D4242,LEN(D4242)-6)*1)</f>
        <v>0</v>
      </c>
      <c r="I4242" s="9" t="str">
        <f aca="false">IF(ISBLANK(A4242),"",-B4242*C4242)</f>
        <v/>
      </c>
      <c r="J4242" s="9" t="str">
        <f aca="false">IF(ISBLANK(A4242),"",-SUM(I$3:I4242))</f>
        <v/>
      </c>
      <c r="K4242" s="9" t="str">
        <f aca="false">IF(ISBLANK(A4242),"",SUMPRODUCT(O4242:R4242,T4242:W4242)-J4242)</f>
        <v/>
      </c>
      <c r="L4242" s="5" t="str">
        <f aca="false">IF(ISBLANK(A4242),"",K4242/$M$1)</f>
        <v/>
      </c>
      <c r="M4242" s="5" t="str">
        <f aca="false">IF(ISBLANK(A4242),"",K4242/($M$1+SUM(K$3:K4241)))</f>
        <v/>
      </c>
      <c r="N4242" s="0" t="str">
        <f aca="false">IF(ISBLANK(A4242),"",IF(H4243=0,NETWORKDAYS($H$3,H4242,holiday!$B$2:$B$10),IF(DAY(H4242)&lt;DAY(H4243),NETWORKDAYS($H$3,H4242,holiday!$B$2:$B$10),0)))</f>
        <v/>
      </c>
      <c r="O4242" s="0" t="str">
        <f aca="false">IF(ISBLANK(A4242),"",SUMIF($A$3:$A4242,O$2,$B$3:$B4242))</f>
        <v/>
      </c>
      <c r="P4242" s="0" t="str">
        <f aca="false">IF(ISBLANK(A4242),"",SUMIF($A$3:$A4242,P$2,$B$3:$B4242))</f>
        <v/>
      </c>
      <c r="Q4242" s="0" t="str">
        <f aca="false">IF(ISBLANK(A4242),"",SUMIF($A$3:$A4242,Q$2,$B$3:$B4242))</f>
        <v/>
      </c>
      <c r="R4242" s="0" t="str">
        <f aca="false">IF(ISBLANK(A4242),"",SUMIF($A$3:$A4242,R$2,$B$3:$B4242))</f>
        <v/>
      </c>
      <c r="T4242" s="9" t="str">
        <f aca="false">IF(ISBLANK(A4242),"",IF($A4242=T$2,$C4242,T4241))</f>
        <v/>
      </c>
      <c r="U4242" s="9" t="str">
        <f aca="false">IF(ISBLANK(A4242),"",IF($A4242=U$2,$C4242,U4241))</f>
        <v/>
      </c>
      <c r="V4242" s="9" t="str">
        <f aca="false">IF(ISBLANK(A4242),"",IF($A4242=V$2,$C4242,V4241))</f>
        <v/>
      </c>
      <c r="W4242" s="9" t="str">
        <f aca="false">IF(ISBLANK(A4242),"",IF($A4242=W$2,$C4242,W4241))</f>
        <v/>
      </c>
    </row>
    <row r="4243" customFormat="false" ht="14.1" hidden="false" customHeight="false" outlineLevel="0" collapsed="false">
      <c r="H4243" s="8" t="n">
        <f aca="false">IF(ISBLANK(D4243),,LEFT(D4243,LEN(D4243)-6)*1)</f>
        <v>0</v>
      </c>
      <c r="I4243" s="9" t="str">
        <f aca="false">IF(ISBLANK(A4243),"",-B4243*C4243)</f>
        <v/>
      </c>
      <c r="J4243" s="9" t="str">
        <f aca="false">IF(ISBLANK(A4243),"",-SUM(I$3:I4243))</f>
        <v/>
      </c>
      <c r="K4243" s="9" t="str">
        <f aca="false">IF(ISBLANK(A4243),"",SUMPRODUCT(O4243:R4243,T4243:W4243)-J4243)</f>
        <v/>
      </c>
      <c r="L4243" s="5" t="str">
        <f aca="false">IF(ISBLANK(A4243),"",K4243/$M$1)</f>
        <v/>
      </c>
      <c r="M4243" s="5" t="str">
        <f aca="false">IF(ISBLANK(A4243),"",K4243/($M$1+SUM(K$3:K4242)))</f>
        <v/>
      </c>
      <c r="N4243" s="0" t="str">
        <f aca="false">IF(ISBLANK(A4243),"",IF(H4244=0,NETWORKDAYS($H$3,H4243,holiday!$B$2:$B$10),IF(DAY(H4243)&lt;DAY(H4244),NETWORKDAYS($H$3,H4243,holiday!$B$2:$B$10),0)))</f>
        <v/>
      </c>
      <c r="O4243" s="0" t="str">
        <f aca="false">IF(ISBLANK(A4243),"",SUMIF($A$3:$A4243,O$2,$B$3:$B4243))</f>
        <v/>
      </c>
      <c r="P4243" s="0" t="str">
        <f aca="false">IF(ISBLANK(A4243),"",SUMIF($A$3:$A4243,P$2,$B$3:$B4243))</f>
        <v/>
      </c>
      <c r="Q4243" s="0" t="str">
        <f aca="false">IF(ISBLANK(A4243),"",SUMIF($A$3:$A4243,Q$2,$B$3:$B4243))</f>
        <v/>
      </c>
      <c r="R4243" s="0" t="str">
        <f aca="false">IF(ISBLANK(A4243),"",SUMIF($A$3:$A4243,R$2,$B$3:$B4243))</f>
        <v/>
      </c>
      <c r="T4243" s="9" t="str">
        <f aca="false">IF(ISBLANK(A4243),"",IF($A4243=T$2,$C4243,T4242))</f>
        <v/>
      </c>
      <c r="U4243" s="9" t="str">
        <f aca="false">IF(ISBLANK(A4243),"",IF($A4243=U$2,$C4243,U4242))</f>
        <v/>
      </c>
      <c r="V4243" s="9" t="str">
        <f aca="false">IF(ISBLANK(A4243),"",IF($A4243=V$2,$C4243,V4242))</f>
        <v/>
      </c>
      <c r="W4243" s="9" t="str">
        <f aca="false">IF(ISBLANK(A4243),"",IF($A4243=W$2,$C4243,W4242))</f>
        <v/>
      </c>
    </row>
    <row r="4244" customFormat="false" ht="14.1" hidden="false" customHeight="false" outlineLevel="0" collapsed="false">
      <c r="H4244" s="8" t="n">
        <f aca="false">IF(ISBLANK(D4244),,LEFT(D4244,LEN(D4244)-6)*1)</f>
        <v>0</v>
      </c>
      <c r="I4244" s="9" t="str">
        <f aca="false">IF(ISBLANK(A4244),"",-B4244*C4244)</f>
        <v/>
      </c>
      <c r="J4244" s="9" t="str">
        <f aca="false">IF(ISBLANK(A4244),"",-SUM(I$3:I4244))</f>
        <v/>
      </c>
      <c r="K4244" s="9" t="str">
        <f aca="false">IF(ISBLANK(A4244),"",SUMPRODUCT(O4244:R4244,T4244:W4244)-J4244)</f>
        <v/>
      </c>
      <c r="L4244" s="5" t="str">
        <f aca="false">IF(ISBLANK(A4244),"",K4244/$M$1)</f>
        <v/>
      </c>
      <c r="M4244" s="5" t="str">
        <f aca="false">IF(ISBLANK(A4244),"",K4244/($M$1+SUM(K$3:K4243)))</f>
        <v/>
      </c>
      <c r="N4244" s="0" t="str">
        <f aca="false">IF(ISBLANK(A4244),"",IF(H4245=0,NETWORKDAYS($H$3,H4244,holiday!$B$2:$B$10),IF(DAY(H4244)&lt;DAY(H4245),NETWORKDAYS($H$3,H4244,holiday!$B$2:$B$10),0)))</f>
        <v/>
      </c>
      <c r="O4244" s="0" t="str">
        <f aca="false">IF(ISBLANK(A4244),"",SUMIF($A$3:$A4244,O$2,$B$3:$B4244))</f>
        <v/>
      </c>
      <c r="P4244" s="0" t="str">
        <f aca="false">IF(ISBLANK(A4244),"",SUMIF($A$3:$A4244,P$2,$B$3:$B4244))</f>
        <v/>
      </c>
      <c r="Q4244" s="0" t="str">
        <f aca="false">IF(ISBLANK(A4244),"",SUMIF($A$3:$A4244,Q$2,$B$3:$B4244))</f>
        <v/>
      </c>
      <c r="R4244" s="0" t="str">
        <f aca="false">IF(ISBLANK(A4244),"",SUMIF($A$3:$A4244,R$2,$B$3:$B4244))</f>
        <v/>
      </c>
      <c r="T4244" s="9" t="str">
        <f aca="false">IF(ISBLANK(A4244),"",IF($A4244=T$2,$C4244,T4243))</f>
        <v/>
      </c>
      <c r="U4244" s="9" t="str">
        <f aca="false">IF(ISBLANK(A4244),"",IF($A4244=U$2,$C4244,U4243))</f>
        <v/>
      </c>
      <c r="V4244" s="9" t="str">
        <f aca="false">IF(ISBLANK(A4244),"",IF($A4244=V$2,$C4244,V4243))</f>
        <v/>
      </c>
      <c r="W4244" s="9" t="str">
        <f aca="false">IF(ISBLANK(A4244),"",IF($A4244=W$2,$C4244,W4243))</f>
        <v/>
      </c>
    </row>
    <row r="4245" customFormat="false" ht="14.1" hidden="false" customHeight="false" outlineLevel="0" collapsed="false">
      <c r="H4245" s="8" t="n">
        <f aca="false">IF(ISBLANK(D4245),,LEFT(D4245,LEN(D4245)-6)*1)</f>
        <v>0</v>
      </c>
      <c r="I4245" s="9" t="str">
        <f aca="false">IF(ISBLANK(A4245),"",-B4245*C4245)</f>
        <v/>
      </c>
      <c r="J4245" s="9" t="str">
        <f aca="false">IF(ISBLANK(A4245),"",-SUM(I$3:I4245))</f>
        <v/>
      </c>
      <c r="K4245" s="9" t="str">
        <f aca="false">IF(ISBLANK(A4245),"",SUMPRODUCT(O4245:R4245,T4245:W4245)-J4245)</f>
        <v/>
      </c>
      <c r="L4245" s="5" t="str">
        <f aca="false">IF(ISBLANK(A4245),"",K4245/$M$1)</f>
        <v/>
      </c>
      <c r="M4245" s="5" t="str">
        <f aca="false">IF(ISBLANK(A4245),"",K4245/($M$1+SUM(K$3:K4244)))</f>
        <v/>
      </c>
      <c r="N4245" s="0" t="str">
        <f aca="false">IF(ISBLANK(A4245),"",IF(H4246=0,NETWORKDAYS($H$3,H4245,holiday!$B$2:$B$10),IF(DAY(H4245)&lt;DAY(H4246),NETWORKDAYS($H$3,H4245,holiday!$B$2:$B$10),0)))</f>
        <v/>
      </c>
      <c r="O4245" s="0" t="str">
        <f aca="false">IF(ISBLANK(A4245),"",SUMIF($A$3:$A4245,O$2,$B$3:$B4245))</f>
        <v/>
      </c>
      <c r="P4245" s="0" t="str">
        <f aca="false">IF(ISBLANK(A4245),"",SUMIF($A$3:$A4245,P$2,$B$3:$B4245))</f>
        <v/>
      </c>
      <c r="Q4245" s="0" t="str">
        <f aca="false">IF(ISBLANK(A4245),"",SUMIF($A$3:$A4245,Q$2,$B$3:$B4245))</f>
        <v/>
      </c>
      <c r="R4245" s="0" t="str">
        <f aca="false">IF(ISBLANK(A4245),"",SUMIF($A$3:$A4245,R$2,$B$3:$B4245))</f>
        <v/>
      </c>
      <c r="T4245" s="9" t="str">
        <f aca="false">IF(ISBLANK(A4245),"",IF($A4245=T$2,$C4245,T4244))</f>
        <v/>
      </c>
      <c r="U4245" s="9" t="str">
        <f aca="false">IF(ISBLANK(A4245),"",IF($A4245=U$2,$C4245,U4244))</f>
        <v/>
      </c>
      <c r="V4245" s="9" t="str">
        <f aca="false">IF(ISBLANK(A4245),"",IF($A4245=V$2,$C4245,V4244))</f>
        <v/>
      </c>
      <c r="W4245" s="9" t="str">
        <f aca="false">IF(ISBLANK(A4245),"",IF($A4245=W$2,$C4245,W4244))</f>
        <v/>
      </c>
    </row>
    <row r="4246" customFormat="false" ht="14.1" hidden="false" customHeight="false" outlineLevel="0" collapsed="false">
      <c r="H4246" s="8" t="n">
        <f aca="false">IF(ISBLANK(D4246),,LEFT(D4246,LEN(D4246)-6)*1)</f>
        <v>0</v>
      </c>
      <c r="I4246" s="9" t="str">
        <f aca="false">IF(ISBLANK(A4246),"",-B4246*C4246)</f>
        <v/>
      </c>
      <c r="J4246" s="9" t="str">
        <f aca="false">IF(ISBLANK(A4246),"",-SUM(I$3:I4246))</f>
        <v/>
      </c>
      <c r="K4246" s="9" t="str">
        <f aca="false">IF(ISBLANK(A4246),"",SUMPRODUCT(O4246:R4246,T4246:W4246)-J4246)</f>
        <v/>
      </c>
      <c r="L4246" s="5" t="str">
        <f aca="false">IF(ISBLANK(A4246),"",K4246/$M$1)</f>
        <v/>
      </c>
      <c r="M4246" s="5" t="str">
        <f aca="false">IF(ISBLANK(A4246),"",K4246/($M$1+SUM(K$3:K4245)))</f>
        <v/>
      </c>
      <c r="N4246" s="0" t="str">
        <f aca="false">IF(ISBLANK(A4246),"",IF(H4247=0,NETWORKDAYS($H$3,H4246,holiday!$B$2:$B$10),IF(DAY(H4246)&lt;DAY(H4247),NETWORKDAYS($H$3,H4246,holiday!$B$2:$B$10),0)))</f>
        <v/>
      </c>
      <c r="O4246" s="0" t="str">
        <f aca="false">IF(ISBLANK(A4246),"",SUMIF($A$3:$A4246,O$2,$B$3:$B4246))</f>
        <v/>
      </c>
      <c r="P4246" s="0" t="str">
        <f aca="false">IF(ISBLANK(A4246),"",SUMIF($A$3:$A4246,P$2,$B$3:$B4246))</f>
        <v/>
      </c>
      <c r="Q4246" s="0" t="str">
        <f aca="false">IF(ISBLANK(A4246),"",SUMIF($A$3:$A4246,Q$2,$B$3:$B4246))</f>
        <v/>
      </c>
      <c r="R4246" s="0" t="str">
        <f aca="false">IF(ISBLANK(A4246),"",SUMIF($A$3:$A4246,R$2,$B$3:$B4246))</f>
        <v/>
      </c>
      <c r="T4246" s="9" t="str">
        <f aca="false">IF(ISBLANK(A4246),"",IF($A4246=T$2,$C4246,T4245))</f>
        <v/>
      </c>
      <c r="U4246" s="9" t="str">
        <f aca="false">IF(ISBLANK(A4246),"",IF($A4246=U$2,$C4246,U4245))</f>
        <v/>
      </c>
      <c r="V4246" s="9" t="str">
        <f aca="false">IF(ISBLANK(A4246),"",IF($A4246=V$2,$C4246,V4245))</f>
        <v/>
      </c>
      <c r="W4246" s="9" t="str">
        <f aca="false">IF(ISBLANK(A4246),"",IF($A4246=W$2,$C4246,W4245))</f>
        <v/>
      </c>
    </row>
    <row r="4247" customFormat="false" ht="14.1" hidden="false" customHeight="false" outlineLevel="0" collapsed="false">
      <c r="H4247" s="8" t="n">
        <f aca="false">IF(ISBLANK(D4247),,LEFT(D4247,LEN(D4247)-6)*1)</f>
        <v>0</v>
      </c>
      <c r="I4247" s="9" t="str">
        <f aca="false">IF(ISBLANK(A4247),"",-B4247*C4247)</f>
        <v/>
      </c>
      <c r="J4247" s="9" t="str">
        <f aca="false">IF(ISBLANK(A4247),"",-SUM(I$3:I4247))</f>
        <v/>
      </c>
      <c r="K4247" s="9" t="str">
        <f aca="false">IF(ISBLANK(A4247),"",SUMPRODUCT(O4247:R4247,T4247:W4247)-J4247)</f>
        <v/>
      </c>
      <c r="L4247" s="5" t="str">
        <f aca="false">IF(ISBLANK(A4247),"",K4247/$M$1)</f>
        <v/>
      </c>
      <c r="M4247" s="5" t="str">
        <f aca="false">IF(ISBLANK(A4247),"",K4247/($M$1+SUM(K$3:K4246)))</f>
        <v/>
      </c>
      <c r="N4247" s="0" t="str">
        <f aca="false">IF(ISBLANK(A4247),"",IF(H4248=0,NETWORKDAYS($H$3,H4247,holiday!$B$2:$B$10),IF(DAY(H4247)&lt;DAY(H4248),NETWORKDAYS($H$3,H4247,holiday!$B$2:$B$10),0)))</f>
        <v/>
      </c>
      <c r="O4247" s="0" t="str">
        <f aca="false">IF(ISBLANK(A4247),"",SUMIF($A$3:$A4247,O$2,$B$3:$B4247))</f>
        <v/>
      </c>
      <c r="P4247" s="0" t="str">
        <f aca="false">IF(ISBLANK(A4247),"",SUMIF($A$3:$A4247,P$2,$B$3:$B4247))</f>
        <v/>
      </c>
      <c r="Q4247" s="0" t="str">
        <f aca="false">IF(ISBLANK(A4247),"",SUMIF($A$3:$A4247,Q$2,$B$3:$B4247))</f>
        <v/>
      </c>
      <c r="R4247" s="0" t="str">
        <f aca="false">IF(ISBLANK(A4247),"",SUMIF($A$3:$A4247,R$2,$B$3:$B4247))</f>
        <v/>
      </c>
      <c r="T4247" s="9" t="str">
        <f aca="false">IF(ISBLANK(A4247),"",IF($A4247=T$2,$C4247,T4246))</f>
        <v/>
      </c>
      <c r="U4247" s="9" t="str">
        <f aca="false">IF(ISBLANK(A4247),"",IF($A4247=U$2,$C4247,U4246))</f>
        <v/>
      </c>
      <c r="V4247" s="9" t="str">
        <f aca="false">IF(ISBLANK(A4247),"",IF($A4247=V$2,$C4247,V4246))</f>
        <v/>
      </c>
      <c r="W4247" s="9" t="str">
        <f aca="false">IF(ISBLANK(A4247),"",IF($A4247=W$2,$C4247,W4246))</f>
        <v/>
      </c>
    </row>
    <row r="4248" customFormat="false" ht="14.1" hidden="false" customHeight="false" outlineLevel="0" collapsed="false">
      <c r="H4248" s="8" t="n">
        <f aca="false">IF(ISBLANK(D4248),,LEFT(D4248,LEN(D4248)-6)*1)</f>
        <v>0</v>
      </c>
      <c r="I4248" s="9" t="str">
        <f aca="false">IF(ISBLANK(A4248),"",-B4248*C4248)</f>
        <v/>
      </c>
      <c r="J4248" s="9" t="str">
        <f aca="false">IF(ISBLANK(A4248),"",-SUM(I$3:I4248))</f>
        <v/>
      </c>
      <c r="K4248" s="9" t="str">
        <f aca="false">IF(ISBLANK(A4248),"",SUMPRODUCT(O4248:R4248,T4248:W4248)-J4248)</f>
        <v/>
      </c>
      <c r="L4248" s="5" t="str">
        <f aca="false">IF(ISBLANK(A4248),"",K4248/$M$1)</f>
        <v/>
      </c>
      <c r="M4248" s="5" t="str">
        <f aca="false">IF(ISBLANK(A4248),"",K4248/($M$1+SUM(K$3:K4247)))</f>
        <v/>
      </c>
      <c r="N4248" s="0" t="str">
        <f aca="false">IF(ISBLANK(A4248),"",IF(H4249=0,NETWORKDAYS($H$3,H4248,holiday!$B$2:$B$10),IF(DAY(H4248)&lt;DAY(H4249),NETWORKDAYS($H$3,H4248,holiday!$B$2:$B$10),0)))</f>
        <v/>
      </c>
      <c r="O4248" s="0" t="str">
        <f aca="false">IF(ISBLANK(A4248),"",SUMIF($A$3:$A4248,O$2,$B$3:$B4248))</f>
        <v/>
      </c>
      <c r="P4248" s="0" t="str">
        <f aca="false">IF(ISBLANK(A4248),"",SUMIF($A$3:$A4248,P$2,$B$3:$B4248))</f>
        <v/>
      </c>
      <c r="Q4248" s="0" t="str">
        <f aca="false">IF(ISBLANK(A4248),"",SUMIF($A$3:$A4248,Q$2,$B$3:$B4248))</f>
        <v/>
      </c>
      <c r="R4248" s="0" t="str">
        <f aca="false">IF(ISBLANK(A4248),"",SUMIF($A$3:$A4248,R$2,$B$3:$B4248))</f>
        <v/>
      </c>
      <c r="T4248" s="9" t="str">
        <f aca="false">IF(ISBLANK(A4248),"",IF($A4248=T$2,$C4248,T4247))</f>
        <v/>
      </c>
      <c r="U4248" s="9" t="str">
        <f aca="false">IF(ISBLANK(A4248),"",IF($A4248=U$2,$C4248,U4247))</f>
        <v/>
      </c>
      <c r="V4248" s="9" t="str">
        <f aca="false">IF(ISBLANK(A4248),"",IF($A4248=V$2,$C4248,V4247))</f>
        <v/>
      </c>
      <c r="W4248" s="9" t="str">
        <f aca="false">IF(ISBLANK(A4248),"",IF($A4248=W$2,$C4248,W4247))</f>
        <v/>
      </c>
    </row>
    <row r="4249" customFormat="false" ht="14.1" hidden="false" customHeight="false" outlineLevel="0" collapsed="false">
      <c r="H4249" s="8" t="n">
        <f aca="false">IF(ISBLANK(D4249),,LEFT(D4249,LEN(D4249)-6)*1)</f>
        <v>0</v>
      </c>
      <c r="I4249" s="9" t="str">
        <f aca="false">IF(ISBLANK(A4249),"",-B4249*C4249)</f>
        <v/>
      </c>
      <c r="J4249" s="9" t="str">
        <f aca="false">IF(ISBLANK(A4249),"",-SUM(I$3:I4249))</f>
        <v/>
      </c>
      <c r="K4249" s="9" t="str">
        <f aca="false">IF(ISBLANK(A4249),"",SUMPRODUCT(O4249:R4249,T4249:W4249)-J4249)</f>
        <v/>
      </c>
      <c r="L4249" s="5" t="str">
        <f aca="false">IF(ISBLANK(A4249),"",K4249/$M$1)</f>
        <v/>
      </c>
      <c r="M4249" s="5" t="str">
        <f aca="false">IF(ISBLANK(A4249),"",K4249/($M$1+SUM(K$3:K4248)))</f>
        <v/>
      </c>
      <c r="N4249" s="0" t="str">
        <f aca="false">IF(ISBLANK(A4249),"",IF(H4250=0,NETWORKDAYS($H$3,H4249,holiday!$B$2:$B$10),IF(DAY(H4249)&lt;DAY(H4250),NETWORKDAYS($H$3,H4249,holiday!$B$2:$B$10),0)))</f>
        <v/>
      </c>
      <c r="O4249" s="0" t="str">
        <f aca="false">IF(ISBLANK(A4249),"",SUMIF($A$3:$A4249,O$2,$B$3:$B4249))</f>
        <v/>
      </c>
      <c r="P4249" s="0" t="str">
        <f aca="false">IF(ISBLANK(A4249),"",SUMIF($A$3:$A4249,P$2,$B$3:$B4249))</f>
        <v/>
      </c>
      <c r="Q4249" s="0" t="str">
        <f aca="false">IF(ISBLANK(A4249),"",SUMIF($A$3:$A4249,Q$2,$B$3:$B4249))</f>
        <v/>
      </c>
      <c r="R4249" s="0" t="str">
        <f aca="false">IF(ISBLANK(A4249),"",SUMIF($A$3:$A4249,R$2,$B$3:$B4249))</f>
        <v/>
      </c>
      <c r="T4249" s="9" t="str">
        <f aca="false">IF(ISBLANK(A4249),"",IF($A4249=T$2,$C4249,T4248))</f>
        <v/>
      </c>
      <c r="U4249" s="9" t="str">
        <f aca="false">IF(ISBLANK(A4249),"",IF($A4249=U$2,$C4249,U4248))</f>
        <v/>
      </c>
      <c r="V4249" s="9" t="str">
        <f aca="false">IF(ISBLANK(A4249),"",IF($A4249=V$2,$C4249,V4248))</f>
        <v/>
      </c>
      <c r="W4249" s="9" t="str">
        <f aca="false">IF(ISBLANK(A4249),"",IF($A4249=W$2,$C4249,W4248))</f>
        <v/>
      </c>
    </row>
    <row r="4250" customFormat="false" ht="14.1" hidden="false" customHeight="false" outlineLevel="0" collapsed="false">
      <c r="H4250" s="8" t="n">
        <f aca="false">IF(ISBLANK(D4250),,LEFT(D4250,LEN(D4250)-6)*1)</f>
        <v>0</v>
      </c>
      <c r="I4250" s="9" t="str">
        <f aca="false">IF(ISBLANK(A4250),"",-B4250*C4250)</f>
        <v/>
      </c>
      <c r="J4250" s="9" t="str">
        <f aca="false">IF(ISBLANK(A4250),"",-SUM(I$3:I4250))</f>
        <v/>
      </c>
      <c r="K4250" s="9" t="str">
        <f aca="false">IF(ISBLANK(A4250),"",SUMPRODUCT(O4250:R4250,T4250:W4250)-J4250)</f>
        <v/>
      </c>
      <c r="L4250" s="5" t="str">
        <f aca="false">IF(ISBLANK(A4250),"",K4250/$M$1)</f>
        <v/>
      </c>
      <c r="M4250" s="5" t="str">
        <f aca="false">IF(ISBLANK(A4250),"",K4250/($M$1+SUM(K$3:K4249)))</f>
        <v/>
      </c>
      <c r="N4250" s="0" t="str">
        <f aca="false">IF(ISBLANK(A4250),"",IF(H4251=0,NETWORKDAYS($H$3,H4250,holiday!$B$2:$B$10),IF(DAY(H4250)&lt;DAY(H4251),NETWORKDAYS($H$3,H4250,holiday!$B$2:$B$10),0)))</f>
        <v/>
      </c>
      <c r="O4250" s="0" t="str">
        <f aca="false">IF(ISBLANK(A4250),"",SUMIF($A$3:$A4250,O$2,$B$3:$B4250))</f>
        <v/>
      </c>
      <c r="P4250" s="0" t="str">
        <f aca="false">IF(ISBLANK(A4250),"",SUMIF($A$3:$A4250,P$2,$B$3:$B4250))</f>
        <v/>
      </c>
      <c r="Q4250" s="0" t="str">
        <f aca="false">IF(ISBLANK(A4250),"",SUMIF($A$3:$A4250,Q$2,$B$3:$B4250))</f>
        <v/>
      </c>
      <c r="R4250" s="0" t="str">
        <f aca="false">IF(ISBLANK(A4250),"",SUMIF($A$3:$A4250,R$2,$B$3:$B4250))</f>
        <v/>
      </c>
      <c r="T4250" s="9" t="str">
        <f aca="false">IF(ISBLANK(A4250),"",IF($A4250=T$2,$C4250,T4249))</f>
        <v/>
      </c>
      <c r="U4250" s="9" t="str">
        <f aca="false">IF(ISBLANK(A4250),"",IF($A4250=U$2,$C4250,U4249))</f>
        <v/>
      </c>
      <c r="V4250" s="9" t="str">
        <f aca="false">IF(ISBLANK(A4250),"",IF($A4250=V$2,$C4250,V4249))</f>
        <v/>
      </c>
      <c r="W4250" s="9" t="str">
        <f aca="false">IF(ISBLANK(A4250),"",IF($A4250=W$2,$C4250,W4249))</f>
        <v/>
      </c>
    </row>
    <row r="4251" customFormat="false" ht="14.1" hidden="false" customHeight="false" outlineLevel="0" collapsed="false">
      <c r="H4251" s="8" t="n">
        <f aca="false">IF(ISBLANK(D4251),,LEFT(D4251,LEN(D4251)-6)*1)</f>
        <v>0</v>
      </c>
      <c r="I4251" s="9" t="str">
        <f aca="false">IF(ISBLANK(A4251),"",-B4251*C4251)</f>
        <v/>
      </c>
      <c r="J4251" s="9" t="str">
        <f aca="false">IF(ISBLANK(A4251),"",-SUM(I$3:I4251))</f>
        <v/>
      </c>
      <c r="K4251" s="9" t="str">
        <f aca="false">IF(ISBLANK(A4251),"",SUMPRODUCT(O4251:R4251,T4251:W4251)-J4251)</f>
        <v/>
      </c>
      <c r="L4251" s="5" t="str">
        <f aca="false">IF(ISBLANK(A4251),"",K4251/$M$1)</f>
        <v/>
      </c>
      <c r="M4251" s="5" t="str">
        <f aca="false">IF(ISBLANK(A4251),"",K4251/($M$1+SUM(K$3:K4250)))</f>
        <v/>
      </c>
      <c r="N4251" s="0" t="str">
        <f aca="false">IF(ISBLANK(A4251),"",IF(H4252=0,NETWORKDAYS($H$3,H4251,holiday!$B$2:$B$10),IF(DAY(H4251)&lt;DAY(H4252),NETWORKDAYS($H$3,H4251,holiday!$B$2:$B$10),0)))</f>
        <v/>
      </c>
      <c r="O4251" s="0" t="str">
        <f aca="false">IF(ISBLANK(A4251),"",SUMIF($A$3:$A4251,O$2,$B$3:$B4251))</f>
        <v/>
      </c>
      <c r="P4251" s="0" t="str">
        <f aca="false">IF(ISBLANK(A4251),"",SUMIF($A$3:$A4251,P$2,$B$3:$B4251))</f>
        <v/>
      </c>
      <c r="Q4251" s="0" t="str">
        <f aca="false">IF(ISBLANK(A4251),"",SUMIF($A$3:$A4251,Q$2,$B$3:$B4251))</f>
        <v/>
      </c>
      <c r="R4251" s="0" t="str">
        <f aca="false">IF(ISBLANK(A4251),"",SUMIF($A$3:$A4251,R$2,$B$3:$B4251))</f>
        <v/>
      </c>
      <c r="T4251" s="9" t="str">
        <f aca="false">IF(ISBLANK(A4251),"",IF($A4251=T$2,$C4251,T4250))</f>
        <v/>
      </c>
      <c r="U4251" s="9" t="str">
        <f aca="false">IF(ISBLANK(A4251),"",IF($A4251=U$2,$C4251,U4250))</f>
        <v/>
      </c>
      <c r="V4251" s="9" t="str">
        <f aca="false">IF(ISBLANK(A4251),"",IF($A4251=V$2,$C4251,V4250))</f>
        <v/>
      </c>
      <c r="W4251" s="9" t="str">
        <f aca="false">IF(ISBLANK(A4251),"",IF($A4251=W$2,$C4251,W4250))</f>
        <v/>
      </c>
    </row>
    <row r="4252" customFormat="false" ht="14.1" hidden="false" customHeight="false" outlineLevel="0" collapsed="false">
      <c r="H4252" s="8" t="n">
        <f aca="false">IF(ISBLANK(D4252),,LEFT(D4252,LEN(D4252)-6)*1)</f>
        <v>0</v>
      </c>
      <c r="I4252" s="9" t="str">
        <f aca="false">IF(ISBLANK(A4252),"",-B4252*C4252)</f>
        <v/>
      </c>
      <c r="J4252" s="9" t="str">
        <f aca="false">IF(ISBLANK(A4252),"",-SUM(I$3:I4252))</f>
        <v/>
      </c>
      <c r="K4252" s="9" t="str">
        <f aca="false">IF(ISBLANK(A4252),"",SUMPRODUCT(O4252:R4252,T4252:W4252)-J4252)</f>
        <v/>
      </c>
      <c r="L4252" s="5" t="str">
        <f aca="false">IF(ISBLANK(A4252),"",K4252/$M$1)</f>
        <v/>
      </c>
      <c r="M4252" s="5" t="str">
        <f aca="false">IF(ISBLANK(A4252),"",K4252/($M$1+SUM(K$3:K4251)))</f>
        <v/>
      </c>
      <c r="N4252" s="0" t="str">
        <f aca="false">IF(ISBLANK(A4252),"",IF(H4253=0,NETWORKDAYS($H$3,H4252,holiday!$B$2:$B$10),IF(DAY(H4252)&lt;DAY(H4253),NETWORKDAYS($H$3,H4252,holiday!$B$2:$B$10),0)))</f>
        <v/>
      </c>
      <c r="O4252" s="0" t="str">
        <f aca="false">IF(ISBLANK(A4252),"",SUMIF($A$3:$A4252,O$2,$B$3:$B4252))</f>
        <v/>
      </c>
      <c r="P4252" s="0" t="str">
        <f aca="false">IF(ISBLANK(A4252),"",SUMIF($A$3:$A4252,P$2,$B$3:$B4252))</f>
        <v/>
      </c>
      <c r="Q4252" s="0" t="str">
        <f aca="false">IF(ISBLANK(A4252),"",SUMIF($A$3:$A4252,Q$2,$B$3:$B4252))</f>
        <v/>
      </c>
      <c r="R4252" s="0" t="str">
        <f aca="false">IF(ISBLANK(A4252),"",SUMIF($A$3:$A4252,R$2,$B$3:$B4252))</f>
        <v/>
      </c>
      <c r="T4252" s="9" t="str">
        <f aca="false">IF(ISBLANK(A4252),"",IF($A4252=T$2,$C4252,T4251))</f>
        <v/>
      </c>
      <c r="U4252" s="9" t="str">
        <f aca="false">IF(ISBLANK(A4252),"",IF($A4252=U$2,$C4252,U4251))</f>
        <v/>
      </c>
      <c r="V4252" s="9" t="str">
        <f aca="false">IF(ISBLANK(A4252),"",IF($A4252=V$2,$C4252,V4251))</f>
        <v/>
      </c>
      <c r="W4252" s="9" t="str">
        <f aca="false">IF(ISBLANK(A4252),"",IF($A4252=W$2,$C4252,W4251))</f>
        <v/>
      </c>
    </row>
    <row r="4253" customFormat="false" ht="14.1" hidden="false" customHeight="false" outlineLevel="0" collapsed="false">
      <c r="H4253" s="8" t="n">
        <f aca="false">IF(ISBLANK(D4253),,LEFT(D4253,LEN(D4253)-6)*1)</f>
        <v>0</v>
      </c>
      <c r="I4253" s="9" t="str">
        <f aca="false">IF(ISBLANK(A4253),"",-B4253*C4253)</f>
        <v/>
      </c>
      <c r="J4253" s="9" t="str">
        <f aca="false">IF(ISBLANK(A4253),"",-SUM(I$3:I4253))</f>
        <v/>
      </c>
      <c r="K4253" s="9" t="str">
        <f aca="false">IF(ISBLANK(A4253),"",SUMPRODUCT(O4253:R4253,T4253:W4253)-J4253)</f>
        <v/>
      </c>
      <c r="L4253" s="5" t="str">
        <f aca="false">IF(ISBLANK(A4253),"",K4253/$M$1)</f>
        <v/>
      </c>
      <c r="M4253" s="5" t="str">
        <f aca="false">IF(ISBLANK(A4253),"",K4253/($M$1+SUM(K$3:K4252)))</f>
        <v/>
      </c>
      <c r="N4253" s="0" t="str">
        <f aca="false">IF(ISBLANK(A4253),"",IF(H4254=0,NETWORKDAYS($H$3,H4253,holiday!$B$2:$B$10),IF(DAY(H4253)&lt;DAY(H4254),NETWORKDAYS($H$3,H4253,holiday!$B$2:$B$10),0)))</f>
        <v/>
      </c>
      <c r="O4253" s="0" t="str">
        <f aca="false">IF(ISBLANK(A4253),"",SUMIF($A$3:$A4253,O$2,$B$3:$B4253))</f>
        <v/>
      </c>
      <c r="P4253" s="0" t="str">
        <f aca="false">IF(ISBLANK(A4253),"",SUMIF($A$3:$A4253,P$2,$B$3:$B4253))</f>
        <v/>
      </c>
      <c r="Q4253" s="0" t="str">
        <f aca="false">IF(ISBLANK(A4253),"",SUMIF($A$3:$A4253,Q$2,$B$3:$B4253))</f>
        <v/>
      </c>
      <c r="R4253" s="0" t="str">
        <f aca="false">IF(ISBLANK(A4253),"",SUMIF($A$3:$A4253,R$2,$B$3:$B4253))</f>
        <v/>
      </c>
      <c r="T4253" s="9" t="str">
        <f aca="false">IF(ISBLANK(A4253),"",IF($A4253=T$2,$C4253,T4252))</f>
        <v/>
      </c>
      <c r="U4253" s="9" t="str">
        <f aca="false">IF(ISBLANK(A4253),"",IF($A4253=U$2,$C4253,U4252))</f>
        <v/>
      </c>
      <c r="V4253" s="9" t="str">
        <f aca="false">IF(ISBLANK(A4253),"",IF($A4253=V$2,$C4253,V4252))</f>
        <v/>
      </c>
      <c r="W4253" s="9" t="str">
        <f aca="false">IF(ISBLANK(A4253),"",IF($A4253=W$2,$C4253,W4252))</f>
        <v/>
      </c>
    </row>
    <row r="4254" customFormat="false" ht="14.1" hidden="false" customHeight="false" outlineLevel="0" collapsed="false">
      <c r="H4254" s="8" t="n">
        <f aca="false">IF(ISBLANK(D4254),,LEFT(D4254,LEN(D4254)-6)*1)</f>
        <v>0</v>
      </c>
      <c r="I4254" s="9" t="str">
        <f aca="false">IF(ISBLANK(A4254),"",-B4254*C4254)</f>
        <v/>
      </c>
      <c r="J4254" s="9" t="str">
        <f aca="false">IF(ISBLANK(A4254),"",-SUM(I$3:I4254))</f>
        <v/>
      </c>
      <c r="K4254" s="9" t="str">
        <f aca="false">IF(ISBLANK(A4254),"",SUMPRODUCT(O4254:R4254,T4254:W4254)-J4254)</f>
        <v/>
      </c>
      <c r="L4254" s="5" t="str">
        <f aca="false">IF(ISBLANK(A4254),"",K4254/$M$1)</f>
        <v/>
      </c>
      <c r="M4254" s="5" t="str">
        <f aca="false">IF(ISBLANK(A4254),"",K4254/($M$1+SUM(K$3:K4253)))</f>
        <v/>
      </c>
      <c r="N4254" s="0" t="str">
        <f aca="false">IF(ISBLANK(A4254),"",IF(H4255=0,NETWORKDAYS($H$3,H4254,holiday!$B$2:$B$10),IF(DAY(H4254)&lt;DAY(H4255),NETWORKDAYS($H$3,H4254,holiday!$B$2:$B$10),0)))</f>
        <v/>
      </c>
      <c r="O4254" s="0" t="str">
        <f aca="false">IF(ISBLANK(A4254),"",SUMIF($A$3:$A4254,O$2,$B$3:$B4254))</f>
        <v/>
      </c>
      <c r="P4254" s="0" t="str">
        <f aca="false">IF(ISBLANK(A4254),"",SUMIF($A$3:$A4254,P$2,$B$3:$B4254))</f>
        <v/>
      </c>
      <c r="Q4254" s="0" t="str">
        <f aca="false">IF(ISBLANK(A4254),"",SUMIF($A$3:$A4254,Q$2,$B$3:$B4254))</f>
        <v/>
      </c>
      <c r="R4254" s="0" t="str">
        <f aca="false">IF(ISBLANK(A4254),"",SUMIF($A$3:$A4254,R$2,$B$3:$B4254))</f>
        <v/>
      </c>
      <c r="T4254" s="9" t="str">
        <f aca="false">IF(ISBLANK(A4254),"",IF($A4254=T$2,$C4254,T4253))</f>
        <v/>
      </c>
      <c r="U4254" s="9" t="str">
        <f aca="false">IF(ISBLANK(A4254),"",IF($A4254=U$2,$C4254,U4253))</f>
        <v/>
      </c>
      <c r="V4254" s="9" t="str">
        <f aca="false">IF(ISBLANK(A4254),"",IF($A4254=V$2,$C4254,V4253))</f>
        <v/>
      </c>
      <c r="W4254" s="9" t="str">
        <f aca="false">IF(ISBLANK(A4254),"",IF($A4254=W$2,$C4254,W4253))</f>
        <v/>
      </c>
    </row>
    <row r="4255" customFormat="false" ht="14.1" hidden="false" customHeight="false" outlineLevel="0" collapsed="false">
      <c r="H4255" s="8" t="n">
        <f aca="false">IF(ISBLANK(D4255),,LEFT(D4255,LEN(D4255)-6)*1)</f>
        <v>0</v>
      </c>
      <c r="I4255" s="9" t="str">
        <f aca="false">IF(ISBLANK(A4255),"",-B4255*C4255)</f>
        <v/>
      </c>
      <c r="J4255" s="9" t="str">
        <f aca="false">IF(ISBLANK(A4255),"",-SUM(I$3:I4255))</f>
        <v/>
      </c>
      <c r="K4255" s="9" t="str">
        <f aca="false">IF(ISBLANK(A4255),"",SUMPRODUCT(O4255:R4255,T4255:W4255)-J4255)</f>
        <v/>
      </c>
      <c r="L4255" s="5" t="str">
        <f aca="false">IF(ISBLANK(A4255),"",K4255/$M$1)</f>
        <v/>
      </c>
      <c r="M4255" s="5" t="str">
        <f aca="false">IF(ISBLANK(A4255),"",K4255/($M$1+SUM(K$3:K4254)))</f>
        <v/>
      </c>
      <c r="N4255" s="0" t="str">
        <f aca="false">IF(ISBLANK(A4255),"",IF(H4256=0,NETWORKDAYS($H$3,H4255,holiday!$B$2:$B$10),IF(DAY(H4255)&lt;DAY(H4256),NETWORKDAYS($H$3,H4255,holiday!$B$2:$B$10),0)))</f>
        <v/>
      </c>
      <c r="O4255" s="0" t="str">
        <f aca="false">IF(ISBLANK(A4255),"",SUMIF($A$3:$A4255,O$2,$B$3:$B4255))</f>
        <v/>
      </c>
      <c r="P4255" s="0" t="str">
        <f aca="false">IF(ISBLANK(A4255),"",SUMIF($A$3:$A4255,P$2,$B$3:$B4255))</f>
        <v/>
      </c>
      <c r="Q4255" s="0" t="str">
        <f aca="false">IF(ISBLANK(A4255),"",SUMIF($A$3:$A4255,Q$2,$B$3:$B4255))</f>
        <v/>
      </c>
      <c r="R4255" s="0" t="str">
        <f aca="false">IF(ISBLANK(A4255),"",SUMIF($A$3:$A4255,R$2,$B$3:$B4255))</f>
        <v/>
      </c>
      <c r="T4255" s="9" t="str">
        <f aca="false">IF(ISBLANK(A4255),"",IF($A4255=T$2,$C4255,T4254))</f>
        <v/>
      </c>
      <c r="U4255" s="9" t="str">
        <f aca="false">IF(ISBLANK(A4255),"",IF($A4255=U$2,$C4255,U4254))</f>
        <v/>
      </c>
      <c r="V4255" s="9" t="str">
        <f aca="false">IF(ISBLANK(A4255),"",IF($A4255=V$2,$C4255,V4254))</f>
        <v/>
      </c>
      <c r="W4255" s="9" t="str">
        <f aca="false">IF(ISBLANK(A4255),"",IF($A4255=W$2,$C4255,W4254))</f>
        <v/>
      </c>
    </row>
    <row r="4256" customFormat="false" ht="14.1" hidden="false" customHeight="false" outlineLevel="0" collapsed="false">
      <c r="H4256" s="8" t="n">
        <f aca="false">IF(ISBLANK(D4256),,LEFT(D4256,LEN(D4256)-6)*1)</f>
        <v>0</v>
      </c>
      <c r="I4256" s="9" t="str">
        <f aca="false">IF(ISBLANK(A4256),"",-B4256*C4256)</f>
        <v/>
      </c>
      <c r="J4256" s="9" t="str">
        <f aca="false">IF(ISBLANK(A4256),"",-SUM(I$3:I4256))</f>
        <v/>
      </c>
      <c r="K4256" s="9" t="str">
        <f aca="false">IF(ISBLANK(A4256),"",SUMPRODUCT(O4256:R4256,T4256:W4256)-J4256)</f>
        <v/>
      </c>
      <c r="L4256" s="5" t="str">
        <f aca="false">IF(ISBLANK(A4256),"",K4256/$M$1)</f>
        <v/>
      </c>
      <c r="M4256" s="5" t="str">
        <f aca="false">IF(ISBLANK(A4256),"",K4256/($M$1+SUM(K$3:K4255)))</f>
        <v/>
      </c>
      <c r="N4256" s="0" t="str">
        <f aca="false">IF(ISBLANK(A4256),"",IF(H4257=0,NETWORKDAYS($H$3,H4256,holiday!$B$2:$B$10),IF(DAY(H4256)&lt;DAY(H4257),NETWORKDAYS($H$3,H4256,holiday!$B$2:$B$10),0)))</f>
        <v/>
      </c>
      <c r="O4256" s="0" t="str">
        <f aca="false">IF(ISBLANK(A4256),"",SUMIF($A$3:$A4256,O$2,$B$3:$B4256))</f>
        <v/>
      </c>
      <c r="P4256" s="0" t="str">
        <f aca="false">IF(ISBLANK(A4256),"",SUMIF($A$3:$A4256,P$2,$B$3:$B4256))</f>
        <v/>
      </c>
      <c r="Q4256" s="0" t="str">
        <f aca="false">IF(ISBLANK(A4256),"",SUMIF($A$3:$A4256,Q$2,$B$3:$B4256))</f>
        <v/>
      </c>
      <c r="R4256" s="0" t="str">
        <f aca="false">IF(ISBLANK(A4256),"",SUMIF($A$3:$A4256,R$2,$B$3:$B4256))</f>
        <v/>
      </c>
      <c r="T4256" s="9" t="str">
        <f aca="false">IF(ISBLANK(A4256),"",IF($A4256=T$2,$C4256,T4255))</f>
        <v/>
      </c>
      <c r="U4256" s="9" t="str">
        <f aca="false">IF(ISBLANK(A4256),"",IF($A4256=U$2,$C4256,U4255))</f>
        <v/>
      </c>
      <c r="V4256" s="9" t="str">
        <f aca="false">IF(ISBLANK(A4256),"",IF($A4256=V$2,$C4256,V4255))</f>
        <v/>
      </c>
      <c r="W4256" s="9" t="str">
        <f aca="false">IF(ISBLANK(A4256),"",IF($A4256=W$2,$C4256,W4255))</f>
        <v/>
      </c>
    </row>
    <row r="4257" customFormat="false" ht="14.1" hidden="false" customHeight="false" outlineLevel="0" collapsed="false">
      <c r="H4257" s="8" t="n">
        <f aca="false">IF(ISBLANK(D4257),,LEFT(D4257,LEN(D4257)-6)*1)</f>
        <v>0</v>
      </c>
      <c r="I4257" s="9" t="str">
        <f aca="false">IF(ISBLANK(A4257),"",-B4257*C4257)</f>
        <v/>
      </c>
      <c r="J4257" s="9" t="str">
        <f aca="false">IF(ISBLANK(A4257),"",-SUM(I$3:I4257))</f>
        <v/>
      </c>
      <c r="K4257" s="9" t="str">
        <f aca="false">IF(ISBLANK(A4257),"",SUMPRODUCT(O4257:R4257,T4257:W4257)-J4257)</f>
        <v/>
      </c>
      <c r="L4257" s="5" t="str">
        <f aca="false">IF(ISBLANK(A4257),"",K4257/$M$1)</f>
        <v/>
      </c>
      <c r="M4257" s="5" t="str">
        <f aca="false">IF(ISBLANK(A4257),"",K4257/($M$1+SUM(K$3:K4256)))</f>
        <v/>
      </c>
      <c r="N4257" s="0" t="str">
        <f aca="false">IF(ISBLANK(A4257),"",IF(H4258=0,NETWORKDAYS($H$3,H4257,holiday!$B$2:$B$10),IF(DAY(H4257)&lt;DAY(H4258),NETWORKDAYS($H$3,H4257,holiday!$B$2:$B$10),0)))</f>
        <v/>
      </c>
      <c r="O4257" s="0" t="str">
        <f aca="false">IF(ISBLANK(A4257),"",SUMIF($A$3:$A4257,O$2,$B$3:$B4257))</f>
        <v/>
      </c>
      <c r="P4257" s="0" t="str">
        <f aca="false">IF(ISBLANK(A4257),"",SUMIF($A$3:$A4257,P$2,$B$3:$B4257))</f>
        <v/>
      </c>
      <c r="Q4257" s="0" t="str">
        <f aca="false">IF(ISBLANK(A4257),"",SUMIF($A$3:$A4257,Q$2,$B$3:$B4257))</f>
        <v/>
      </c>
      <c r="R4257" s="0" t="str">
        <f aca="false">IF(ISBLANK(A4257),"",SUMIF($A$3:$A4257,R$2,$B$3:$B4257))</f>
        <v/>
      </c>
      <c r="T4257" s="9" t="str">
        <f aca="false">IF(ISBLANK(A4257),"",IF($A4257=T$2,$C4257,T4256))</f>
        <v/>
      </c>
      <c r="U4257" s="9" t="str">
        <f aca="false">IF(ISBLANK(A4257),"",IF($A4257=U$2,$C4257,U4256))</f>
        <v/>
      </c>
      <c r="V4257" s="9" t="str">
        <f aca="false">IF(ISBLANK(A4257),"",IF($A4257=V$2,$C4257,V4256))</f>
        <v/>
      </c>
      <c r="W4257" s="9" t="str">
        <f aca="false">IF(ISBLANK(A4257),"",IF($A4257=W$2,$C4257,W4256))</f>
        <v/>
      </c>
    </row>
    <row r="4258" customFormat="false" ht="14.1" hidden="false" customHeight="false" outlineLevel="0" collapsed="false">
      <c r="H4258" s="8" t="n">
        <f aca="false">IF(ISBLANK(D4258),,LEFT(D4258,LEN(D4258)-6)*1)</f>
        <v>0</v>
      </c>
      <c r="I4258" s="9" t="str">
        <f aca="false">IF(ISBLANK(A4258),"",-B4258*C4258)</f>
        <v/>
      </c>
      <c r="J4258" s="9" t="str">
        <f aca="false">IF(ISBLANK(A4258),"",-SUM(I$3:I4258))</f>
        <v/>
      </c>
      <c r="K4258" s="9" t="str">
        <f aca="false">IF(ISBLANK(A4258),"",SUMPRODUCT(O4258:R4258,T4258:W4258)-J4258)</f>
        <v/>
      </c>
      <c r="L4258" s="5" t="str">
        <f aca="false">IF(ISBLANK(A4258),"",K4258/$M$1)</f>
        <v/>
      </c>
      <c r="M4258" s="5" t="str">
        <f aca="false">IF(ISBLANK(A4258),"",K4258/($M$1+SUM(K$3:K4257)))</f>
        <v/>
      </c>
      <c r="N4258" s="0" t="str">
        <f aca="false">IF(ISBLANK(A4258),"",IF(H4259=0,NETWORKDAYS($H$3,H4258,holiday!$B$2:$B$10),IF(DAY(H4258)&lt;DAY(H4259),NETWORKDAYS($H$3,H4258,holiday!$B$2:$B$10),0)))</f>
        <v/>
      </c>
      <c r="O4258" s="0" t="str">
        <f aca="false">IF(ISBLANK(A4258),"",SUMIF($A$3:$A4258,O$2,$B$3:$B4258))</f>
        <v/>
      </c>
      <c r="P4258" s="0" t="str">
        <f aca="false">IF(ISBLANK(A4258),"",SUMIF($A$3:$A4258,P$2,$B$3:$B4258))</f>
        <v/>
      </c>
      <c r="Q4258" s="0" t="str">
        <f aca="false">IF(ISBLANK(A4258),"",SUMIF($A$3:$A4258,Q$2,$B$3:$B4258))</f>
        <v/>
      </c>
      <c r="R4258" s="0" t="str">
        <f aca="false">IF(ISBLANK(A4258),"",SUMIF($A$3:$A4258,R$2,$B$3:$B4258))</f>
        <v/>
      </c>
      <c r="T4258" s="9" t="str">
        <f aca="false">IF(ISBLANK(A4258),"",IF($A4258=T$2,$C4258,T4257))</f>
        <v/>
      </c>
      <c r="U4258" s="9" t="str">
        <f aca="false">IF(ISBLANK(A4258),"",IF($A4258=U$2,$C4258,U4257))</f>
        <v/>
      </c>
      <c r="V4258" s="9" t="str">
        <f aca="false">IF(ISBLANK(A4258),"",IF($A4258=V$2,$C4258,V4257))</f>
        <v/>
      </c>
      <c r="W4258" s="9" t="str">
        <f aca="false">IF(ISBLANK(A4258),"",IF($A4258=W$2,$C4258,W4257))</f>
        <v/>
      </c>
    </row>
    <row r="4259" customFormat="false" ht="14.1" hidden="false" customHeight="false" outlineLevel="0" collapsed="false">
      <c r="H4259" s="8" t="n">
        <f aca="false">IF(ISBLANK(D4259),,LEFT(D4259,LEN(D4259)-6)*1)</f>
        <v>0</v>
      </c>
      <c r="I4259" s="9" t="str">
        <f aca="false">IF(ISBLANK(A4259),"",-B4259*C4259)</f>
        <v/>
      </c>
      <c r="J4259" s="9" t="str">
        <f aca="false">IF(ISBLANK(A4259),"",-SUM(I$3:I4259))</f>
        <v/>
      </c>
      <c r="K4259" s="9" t="str">
        <f aca="false">IF(ISBLANK(A4259),"",SUMPRODUCT(O4259:R4259,T4259:W4259)-J4259)</f>
        <v/>
      </c>
      <c r="L4259" s="5" t="str">
        <f aca="false">IF(ISBLANK(A4259),"",K4259/$M$1)</f>
        <v/>
      </c>
      <c r="M4259" s="5" t="str">
        <f aca="false">IF(ISBLANK(A4259),"",K4259/($M$1+SUM(K$3:K4258)))</f>
        <v/>
      </c>
      <c r="N4259" s="0" t="str">
        <f aca="false">IF(ISBLANK(A4259),"",IF(H4260=0,NETWORKDAYS($H$3,H4259,holiday!$B$2:$B$10),IF(DAY(H4259)&lt;DAY(H4260),NETWORKDAYS($H$3,H4259,holiday!$B$2:$B$10),0)))</f>
        <v/>
      </c>
      <c r="O4259" s="0" t="str">
        <f aca="false">IF(ISBLANK(A4259),"",SUMIF($A$3:$A4259,O$2,$B$3:$B4259))</f>
        <v/>
      </c>
      <c r="P4259" s="0" t="str">
        <f aca="false">IF(ISBLANK(A4259),"",SUMIF($A$3:$A4259,P$2,$B$3:$B4259))</f>
        <v/>
      </c>
      <c r="Q4259" s="0" t="str">
        <f aca="false">IF(ISBLANK(A4259),"",SUMIF($A$3:$A4259,Q$2,$B$3:$B4259))</f>
        <v/>
      </c>
      <c r="R4259" s="0" t="str">
        <f aca="false">IF(ISBLANK(A4259),"",SUMIF($A$3:$A4259,R$2,$B$3:$B4259))</f>
        <v/>
      </c>
      <c r="T4259" s="9" t="str">
        <f aca="false">IF(ISBLANK(A4259),"",IF($A4259=T$2,$C4259,T4258))</f>
        <v/>
      </c>
      <c r="U4259" s="9" t="str">
        <f aca="false">IF(ISBLANK(A4259),"",IF($A4259=U$2,$C4259,U4258))</f>
        <v/>
      </c>
      <c r="V4259" s="9" t="str">
        <f aca="false">IF(ISBLANK(A4259),"",IF($A4259=V$2,$C4259,V4258))</f>
        <v/>
      </c>
      <c r="W4259" s="9" t="str">
        <f aca="false">IF(ISBLANK(A4259),"",IF($A4259=W$2,$C4259,W4258))</f>
        <v/>
      </c>
    </row>
    <row r="4260" customFormat="false" ht="14.1" hidden="false" customHeight="false" outlineLevel="0" collapsed="false">
      <c r="H4260" s="8" t="n">
        <f aca="false">IF(ISBLANK(D4260),,LEFT(D4260,LEN(D4260)-6)*1)</f>
        <v>0</v>
      </c>
      <c r="I4260" s="9" t="str">
        <f aca="false">IF(ISBLANK(A4260),"",-B4260*C4260)</f>
        <v/>
      </c>
      <c r="J4260" s="9" t="str">
        <f aca="false">IF(ISBLANK(A4260),"",-SUM(I$3:I4260))</f>
        <v/>
      </c>
      <c r="K4260" s="9" t="str">
        <f aca="false">IF(ISBLANK(A4260),"",SUMPRODUCT(O4260:R4260,T4260:W4260)-J4260)</f>
        <v/>
      </c>
      <c r="L4260" s="5" t="str">
        <f aca="false">IF(ISBLANK(A4260),"",K4260/$M$1)</f>
        <v/>
      </c>
      <c r="M4260" s="5" t="str">
        <f aca="false">IF(ISBLANK(A4260),"",K4260/($M$1+SUM(K$3:K4259)))</f>
        <v/>
      </c>
      <c r="N4260" s="0" t="str">
        <f aca="false">IF(ISBLANK(A4260),"",IF(H4261=0,NETWORKDAYS($H$3,H4260,holiday!$B$2:$B$10),IF(DAY(H4260)&lt;DAY(H4261),NETWORKDAYS($H$3,H4260,holiday!$B$2:$B$10),0)))</f>
        <v/>
      </c>
      <c r="O4260" s="0" t="str">
        <f aca="false">IF(ISBLANK(A4260),"",SUMIF($A$3:$A4260,O$2,$B$3:$B4260))</f>
        <v/>
      </c>
      <c r="P4260" s="0" t="str">
        <f aca="false">IF(ISBLANK(A4260),"",SUMIF($A$3:$A4260,P$2,$B$3:$B4260))</f>
        <v/>
      </c>
      <c r="Q4260" s="0" t="str">
        <f aca="false">IF(ISBLANK(A4260),"",SUMIF($A$3:$A4260,Q$2,$B$3:$B4260))</f>
        <v/>
      </c>
      <c r="R4260" s="0" t="str">
        <f aca="false">IF(ISBLANK(A4260),"",SUMIF($A$3:$A4260,R$2,$B$3:$B4260))</f>
        <v/>
      </c>
      <c r="T4260" s="9" t="str">
        <f aca="false">IF(ISBLANK(A4260),"",IF($A4260=T$2,$C4260,T4259))</f>
        <v/>
      </c>
      <c r="U4260" s="9" t="str">
        <f aca="false">IF(ISBLANK(A4260),"",IF($A4260=U$2,$C4260,U4259))</f>
        <v/>
      </c>
      <c r="V4260" s="9" t="str">
        <f aca="false">IF(ISBLANK(A4260),"",IF($A4260=V$2,$C4260,V4259))</f>
        <v/>
      </c>
      <c r="W4260" s="9" t="str">
        <f aca="false">IF(ISBLANK(A4260),"",IF($A4260=W$2,$C4260,W4259))</f>
        <v/>
      </c>
    </row>
    <row r="4261" customFormat="false" ht="14.1" hidden="false" customHeight="false" outlineLevel="0" collapsed="false">
      <c r="H4261" s="8" t="n">
        <f aca="false">IF(ISBLANK(D4261),,LEFT(D4261,LEN(D4261)-6)*1)</f>
        <v>0</v>
      </c>
      <c r="I4261" s="9" t="str">
        <f aca="false">IF(ISBLANK(A4261),"",-B4261*C4261)</f>
        <v/>
      </c>
      <c r="J4261" s="9" t="str">
        <f aca="false">IF(ISBLANK(A4261),"",-SUM(I$3:I4261))</f>
        <v/>
      </c>
      <c r="K4261" s="9" t="str">
        <f aca="false">IF(ISBLANK(A4261),"",SUMPRODUCT(O4261:R4261,T4261:W4261)-J4261)</f>
        <v/>
      </c>
      <c r="L4261" s="5" t="str">
        <f aca="false">IF(ISBLANK(A4261),"",K4261/$M$1)</f>
        <v/>
      </c>
      <c r="M4261" s="5" t="str">
        <f aca="false">IF(ISBLANK(A4261),"",K4261/($M$1+SUM(K$3:K4260)))</f>
        <v/>
      </c>
      <c r="N4261" s="0" t="str">
        <f aca="false">IF(ISBLANK(A4261),"",IF(H4262=0,NETWORKDAYS($H$3,H4261,holiday!$B$2:$B$10),IF(DAY(H4261)&lt;DAY(H4262),NETWORKDAYS($H$3,H4261,holiday!$B$2:$B$10),0)))</f>
        <v/>
      </c>
      <c r="O4261" s="0" t="str">
        <f aca="false">IF(ISBLANK(A4261),"",SUMIF($A$3:$A4261,O$2,$B$3:$B4261))</f>
        <v/>
      </c>
      <c r="P4261" s="0" t="str">
        <f aca="false">IF(ISBLANK(A4261),"",SUMIF($A$3:$A4261,P$2,$B$3:$B4261))</f>
        <v/>
      </c>
      <c r="Q4261" s="0" t="str">
        <f aca="false">IF(ISBLANK(A4261),"",SUMIF($A$3:$A4261,Q$2,$B$3:$B4261))</f>
        <v/>
      </c>
      <c r="R4261" s="0" t="str">
        <f aca="false">IF(ISBLANK(A4261),"",SUMIF($A$3:$A4261,R$2,$B$3:$B4261))</f>
        <v/>
      </c>
      <c r="T4261" s="9" t="str">
        <f aca="false">IF(ISBLANK(A4261),"",IF($A4261=T$2,$C4261,T4260))</f>
        <v/>
      </c>
      <c r="U4261" s="9" t="str">
        <f aca="false">IF(ISBLANK(A4261),"",IF($A4261=U$2,$C4261,U4260))</f>
        <v/>
      </c>
      <c r="V4261" s="9" t="str">
        <f aca="false">IF(ISBLANK(A4261),"",IF($A4261=V$2,$C4261,V4260))</f>
        <v/>
      </c>
      <c r="W4261" s="9" t="str">
        <f aca="false">IF(ISBLANK(A4261),"",IF($A4261=W$2,$C4261,W4260))</f>
        <v/>
      </c>
    </row>
    <row r="4262" customFormat="false" ht="14.1" hidden="false" customHeight="false" outlineLevel="0" collapsed="false">
      <c r="H4262" s="8" t="n">
        <f aca="false">IF(ISBLANK(D4262),,LEFT(D4262,LEN(D4262)-6)*1)</f>
        <v>0</v>
      </c>
      <c r="I4262" s="9" t="str">
        <f aca="false">IF(ISBLANK(A4262),"",-B4262*C4262)</f>
        <v/>
      </c>
      <c r="J4262" s="9" t="str">
        <f aca="false">IF(ISBLANK(A4262),"",-SUM(I$3:I4262))</f>
        <v/>
      </c>
      <c r="K4262" s="9" t="str">
        <f aca="false">IF(ISBLANK(A4262),"",SUMPRODUCT(O4262:R4262,T4262:W4262)-J4262)</f>
        <v/>
      </c>
      <c r="L4262" s="5" t="str">
        <f aca="false">IF(ISBLANK(A4262),"",K4262/$M$1)</f>
        <v/>
      </c>
      <c r="M4262" s="5" t="str">
        <f aca="false">IF(ISBLANK(A4262),"",K4262/($M$1+SUM(K$3:K4261)))</f>
        <v/>
      </c>
      <c r="N4262" s="0" t="str">
        <f aca="false">IF(ISBLANK(A4262),"",IF(H4263=0,NETWORKDAYS($H$3,H4262,holiday!$B$2:$B$10),IF(DAY(H4262)&lt;DAY(H4263),NETWORKDAYS($H$3,H4262,holiday!$B$2:$B$10),0)))</f>
        <v/>
      </c>
      <c r="O4262" s="0" t="str">
        <f aca="false">IF(ISBLANK(A4262),"",SUMIF($A$3:$A4262,O$2,$B$3:$B4262))</f>
        <v/>
      </c>
      <c r="P4262" s="0" t="str">
        <f aca="false">IF(ISBLANK(A4262),"",SUMIF($A$3:$A4262,P$2,$B$3:$B4262))</f>
        <v/>
      </c>
      <c r="Q4262" s="0" t="str">
        <f aca="false">IF(ISBLANK(A4262),"",SUMIF($A$3:$A4262,Q$2,$B$3:$B4262))</f>
        <v/>
      </c>
      <c r="R4262" s="0" t="str">
        <f aca="false">IF(ISBLANK(A4262),"",SUMIF($A$3:$A4262,R$2,$B$3:$B4262))</f>
        <v/>
      </c>
      <c r="T4262" s="9" t="str">
        <f aca="false">IF(ISBLANK(A4262),"",IF($A4262=T$2,$C4262,T4261))</f>
        <v/>
      </c>
      <c r="U4262" s="9" t="str">
        <f aca="false">IF(ISBLANK(A4262),"",IF($A4262=U$2,$C4262,U4261))</f>
        <v/>
      </c>
      <c r="V4262" s="9" t="str">
        <f aca="false">IF(ISBLANK(A4262),"",IF($A4262=V$2,$C4262,V4261))</f>
        <v/>
      </c>
      <c r="W4262" s="9" t="str">
        <f aca="false">IF(ISBLANK(A4262),"",IF($A4262=W$2,$C4262,W4261))</f>
        <v/>
      </c>
    </row>
    <row r="4263" customFormat="false" ht="14.1" hidden="false" customHeight="false" outlineLevel="0" collapsed="false">
      <c r="H4263" s="8" t="n">
        <f aca="false">IF(ISBLANK(D4263),,LEFT(D4263,LEN(D4263)-6)*1)</f>
        <v>0</v>
      </c>
      <c r="I4263" s="9" t="str">
        <f aca="false">IF(ISBLANK(A4263),"",-B4263*C4263)</f>
        <v/>
      </c>
      <c r="J4263" s="9" t="str">
        <f aca="false">IF(ISBLANK(A4263),"",-SUM(I$3:I4263))</f>
        <v/>
      </c>
      <c r="K4263" s="9" t="str">
        <f aca="false">IF(ISBLANK(A4263),"",SUMPRODUCT(O4263:R4263,T4263:W4263)-J4263)</f>
        <v/>
      </c>
      <c r="L4263" s="5" t="str">
        <f aca="false">IF(ISBLANK(A4263),"",K4263/$M$1)</f>
        <v/>
      </c>
      <c r="M4263" s="5" t="str">
        <f aca="false">IF(ISBLANK(A4263),"",K4263/($M$1+SUM(K$3:K4262)))</f>
        <v/>
      </c>
      <c r="N4263" s="0" t="str">
        <f aca="false">IF(ISBLANK(A4263),"",IF(H4264=0,NETWORKDAYS($H$3,H4263,holiday!$B$2:$B$10),IF(DAY(H4263)&lt;DAY(H4264),NETWORKDAYS($H$3,H4263,holiday!$B$2:$B$10),0)))</f>
        <v/>
      </c>
      <c r="O4263" s="0" t="str">
        <f aca="false">IF(ISBLANK(A4263),"",SUMIF($A$3:$A4263,O$2,$B$3:$B4263))</f>
        <v/>
      </c>
      <c r="P4263" s="0" t="str">
        <f aca="false">IF(ISBLANK(A4263),"",SUMIF($A$3:$A4263,P$2,$B$3:$B4263))</f>
        <v/>
      </c>
      <c r="Q4263" s="0" t="str">
        <f aca="false">IF(ISBLANK(A4263),"",SUMIF($A$3:$A4263,Q$2,$B$3:$B4263))</f>
        <v/>
      </c>
      <c r="R4263" s="0" t="str">
        <f aca="false">IF(ISBLANK(A4263),"",SUMIF($A$3:$A4263,R$2,$B$3:$B4263))</f>
        <v/>
      </c>
      <c r="T4263" s="9" t="str">
        <f aca="false">IF(ISBLANK(A4263),"",IF($A4263=T$2,$C4263,T4262))</f>
        <v/>
      </c>
      <c r="U4263" s="9" t="str">
        <f aca="false">IF(ISBLANK(A4263),"",IF($A4263=U$2,$C4263,U4262))</f>
        <v/>
      </c>
      <c r="V4263" s="9" t="str">
        <f aca="false">IF(ISBLANK(A4263),"",IF($A4263=V$2,$C4263,V4262))</f>
        <v/>
      </c>
      <c r="W4263" s="9" t="str">
        <f aca="false">IF(ISBLANK(A4263),"",IF($A4263=W$2,$C4263,W4262))</f>
        <v/>
      </c>
    </row>
    <row r="4264" customFormat="false" ht="14.1" hidden="false" customHeight="false" outlineLevel="0" collapsed="false">
      <c r="H4264" s="8" t="n">
        <f aca="false">IF(ISBLANK(D4264),,LEFT(D4264,LEN(D4264)-6)*1)</f>
        <v>0</v>
      </c>
      <c r="I4264" s="9" t="str">
        <f aca="false">IF(ISBLANK(A4264),"",-B4264*C4264)</f>
        <v/>
      </c>
      <c r="J4264" s="9" t="str">
        <f aca="false">IF(ISBLANK(A4264),"",-SUM(I$3:I4264))</f>
        <v/>
      </c>
      <c r="K4264" s="9" t="str">
        <f aca="false">IF(ISBLANK(A4264),"",SUMPRODUCT(O4264:R4264,T4264:W4264)-J4264)</f>
        <v/>
      </c>
      <c r="L4264" s="5" t="str">
        <f aca="false">IF(ISBLANK(A4264),"",K4264/$M$1)</f>
        <v/>
      </c>
      <c r="M4264" s="5" t="str">
        <f aca="false">IF(ISBLANK(A4264),"",K4264/($M$1+SUM(K$3:K4263)))</f>
        <v/>
      </c>
      <c r="N4264" s="0" t="str">
        <f aca="false">IF(ISBLANK(A4264),"",IF(H4265=0,NETWORKDAYS($H$3,H4264,holiday!$B$2:$B$10),IF(DAY(H4264)&lt;DAY(H4265),NETWORKDAYS($H$3,H4264,holiday!$B$2:$B$10),0)))</f>
        <v/>
      </c>
      <c r="O4264" s="0" t="str">
        <f aca="false">IF(ISBLANK(A4264),"",SUMIF($A$3:$A4264,O$2,$B$3:$B4264))</f>
        <v/>
      </c>
      <c r="P4264" s="0" t="str">
        <f aca="false">IF(ISBLANK(A4264),"",SUMIF($A$3:$A4264,P$2,$B$3:$B4264))</f>
        <v/>
      </c>
      <c r="Q4264" s="0" t="str">
        <f aca="false">IF(ISBLANK(A4264),"",SUMIF($A$3:$A4264,Q$2,$B$3:$B4264))</f>
        <v/>
      </c>
      <c r="R4264" s="0" t="str">
        <f aca="false">IF(ISBLANK(A4264),"",SUMIF($A$3:$A4264,R$2,$B$3:$B4264))</f>
        <v/>
      </c>
      <c r="T4264" s="9" t="str">
        <f aca="false">IF(ISBLANK(A4264),"",IF($A4264=T$2,$C4264,T4263))</f>
        <v/>
      </c>
      <c r="U4264" s="9" t="str">
        <f aca="false">IF(ISBLANK(A4264),"",IF($A4264=U$2,$C4264,U4263))</f>
        <v/>
      </c>
      <c r="V4264" s="9" t="str">
        <f aca="false">IF(ISBLANK(A4264),"",IF($A4264=V$2,$C4264,V4263))</f>
        <v/>
      </c>
      <c r="W4264" s="9" t="str">
        <f aca="false">IF(ISBLANK(A4264),"",IF($A4264=W$2,$C4264,W4263))</f>
        <v/>
      </c>
    </row>
    <row r="4265" customFormat="false" ht="14.1" hidden="false" customHeight="false" outlineLevel="0" collapsed="false">
      <c r="H4265" s="8" t="n">
        <f aca="false">IF(ISBLANK(D4265),,LEFT(D4265,LEN(D4265)-6)*1)</f>
        <v>0</v>
      </c>
      <c r="I4265" s="9" t="str">
        <f aca="false">IF(ISBLANK(A4265),"",-B4265*C4265)</f>
        <v/>
      </c>
      <c r="J4265" s="9" t="str">
        <f aca="false">IF(ISBLANK(A4265),"",-SUM(I$3:I4265))</f>
        <v/>
      </c>
      <c r="K4265" s="9" t="str">
        <f aca="false">IF(ISBLANK(A4265),"",SUMPRODUCT(O4265:R4265,T4265:W4265)-J4265)</f>
        <v/>
      </c>
      <c r="L4265" s="5" t="str">
        <f aca="false">IF(ISBLANK(A4265),"",K4265/$M$1)</f>
        <v/>
      </c>
      <c r="M4265" s="5" t="str">
        <f aca="false">IF(ISBLANK(A4265),"",K4265/($M$1+SUM(K$3:K4264)))</f>
        <v/>
      </c>
      <c r="N4265" s="0" t="str">
        <f aca="false">IF(ISBLANK(A4265),"",IF(H4266=0,NETWORKDAYS($H$3,H4265,holiday!$B$2:$B$10),IF(DAY(H4265)&lt;DAY(H4266),NETWORKDAYS($H$3,H4265,holiday!$B$2:$B$10),0)))</f>
        <v/>
      </c>
      <c r="O4265" s="0" t="str">
        <f aca="false">IF(ISBLANK(A4265),"",SUMIF($A$3:$A4265,O$2,$B$3:$B4265))</f>
        <v/>
      </c>
      <c r="P4265" s="0" t="str">
        <f aca="false">IF(ISBLANK(A4265),"",SUMIF($A$3:$A4265,P$2,$B$3:$B4265))</f>
        <v/>
      </c>
      <c r="Q4265" s="0" t="str">
        <f aca="false">IF(ISBLANK(A4265),"",SUMIF($A$3:$A4265,Q$2,$B$3:$B4265))</f>
        <v/>
      </c>
      <c r="R4265" s="0" t="str">
        <f aca="false">IF(ISBLANK(A4265),"",SUMIF($A$3:$A4265,R$2,$B$3:$B4265))</f>
        <v/>
      </c>
      <c r="T4265" s="9" t="str">
        <f aca="false">IF(ISBLANK(A4265),"",IF($A4265=T$2,$C4265,T4264))</f>
        <v/>
      </c>
      <c r="U4265" s="9" t="str">
        <f aca="false">IF(ISBLANK(A4265),"",IF($A4265=U$2,$C4265,U4264))</f>
        <v/>
      </c>
      <c r="V4265" s="9" t="str">
        <f aca="false">IF(ISBLANK(A4265),"",IF($A4265=V$2,$C4265,V4264))</f>
        <v/>
      </c>
      <c r="W4265" s="9" t="str">
        <f aca="false">IF(ISBLANK(A4265),"",IF($A4265=W$2,$C4265,W4264))</f>
        <v/>
      </c>
    </row>
    <row r="4266" customFormat="false" ht="14.1" hidden="false" customHeight="false" outlineLevel="0" collapsed="false">
      <c r="H4266" s="8" t="n">
        <f aca="false">IF(ISBLANK(D4266),,LEFT(D4266,LEN(D4266)-6)*1)</f>
        <v>0</v>
      </c>
      <c r="I4266" s="9" t="str">
        <f aca="false">IF(ISBLANK(A4266),"",-B4266*C4266)</f>
        <v/>
      </c>
      <c r="J4266" s="9" t="str">
        <f aca="false">IF(ISBLANK(A4266),"",-SUM(I$3:I4266))</f>
        <v/>
      </c>
      <c r="K4266" s="9" t="str">
        <f aca="false">IF(ISBLANK(A4266),"",SUMPRODUCT(O4266:R4266,T4266:W4266)-J4266)</f>
        <v/>
      </c>
      <c r="L4266" s="5" t="str">
        <f aca="false">IF(ISBLANK(A4266),"",K4266/$M$1)</f>
        <v/>
      </c>
      <c r="M4266" s="5" t="str">
        <f aca="false">IF(ISBLANK(A4266),"",K4266/($M$1+SUM(K$3:K4265)))</f>
        <v/>
      </c>
      <c r="N4266" s="0" t="str">
        <f aca="false">IF(ISBLANK(A4266),"",IF(H4267=0,NETWORKDAYS($H$3,H4266,holiday!$B$2:$B$10),IF(DAY(H4266)&lt;DAY(H4267),NETWORKDAYS($H$3,H4266,holiday!$B$2:$B$10),0)))</f>
        <v/>
      </c>
      <c r="O4266" s="0" t="str">
        <f aca="false">IF(ISBLANK(A4266),"",SUMIF($A$3:$A4266,O$2,$B$3:$B4266))</f>
        <v/>
      </c>
      <c r="P4266" s="0" t="str">
        <f aca="false">IF(ISBLANK(A4266),"",SUMIF($A$3:$A4266,P$2,$B$3:$B4266))</f>
        <v/>
      </c>
      <c r="Q4266" s="0" t="str">
        <f aca="false">IF(ISBLANK(A4266),"",SUMIF($A$3:$A4266,Q$2,$B$3:$B4266))</f>
        <v/>
      </c>
      <c r="R4266" s="0" t="str">
        <f aca="false">IF(ISBLANK(A4266),"",SUMIF($A$3:$A4266,R$2,$B$3:$B4266))</f>
        <v/>
      </c>
      <c r="T4266" s="9" t="str">
        <f aca="false">IF(ISBLANK(A4266),"",IF($A4266=T$2,$C4266,T4265))</f>
        <v/>
      </c>
      <c r="U4266" s="9" t="str">
        <f aca="false">IF(ISBLANK(A4266),"",IF($A4266=U$2,$C4266,U4265))</f>
        <v/>
      </c>
      <c r="V4266" s="9" t="str">
        <f aca="false">IF(ISBLANK(A4266),"",IF($A4266=V$2,$C4266,V4265))</f>
        <v/>
      </c>
      <c r="W4266" s="9" t="str">
        <f aca="false">IF(ISBLANK(A4266),"",IF($A4266=W$2,$C4266,W4265))</f>
        <v/>
      </c>
    </row>
    <row r="4267" customFormat="false" ht="14.1" hidden="false" customHeight="false" outlineLevel="0" collapsed="false">
      <c r="H4267" s="8" t="n">
        <f aca="false">IF(ISBLANK(D4267),,LEFT(D4267,LEN(D4267)-6)*1)</f>
        <v>0</v>
      </c>
      <c r="I4267" s="9" t="str">
        <f aca="false">IF(ISBLANK(A4267),"",-B4267*C4267)</f>
        <v/>
      </c>
      <c r="J4267" s="9" t="str">
        <f aca="false">IF(ISBLANK(A4267),"",-SUM(I$3:I4267))</f>
        <v/>
      </c>
      <c r="K4267" s="9" t="str">
        <f aca="false">IF(ISBLANK(A4267),"",SUMPRODUCT(O4267:R4267,T4267:W4267)-J4267)</f>
        <v/>
      </c>
      <c r="L4267" s="5" t="str">
        <f aca="false">IF(ISBLANK(A4267),"",K4267/$M$1)</f>
        <v/>
      </c>
      <c r="M4267" s="5" t="str">
        <f aca="false">IF(ISBLANK(A4267),"",K4267/($M$1+SUM(K$3:K4266)))</f>
        <v/>
      </c>
      <c r="N4267" s="0" t="str">
        <f aca="false">IF(ISBLANK(A4267),"",IF(H4268=0,NETWORKDAYS($H$3,H4267,holiday!$B$2:$B$10),IF(DAY(H4267)&lt;DAY(H4268),NETWORKDAYS($H$3,H4267,holiday!$B$2:$B$10),0)))</f>
        <v/>
      </c>
      <c r="O4267" s="0" t="str">
        <f aca="false">IF(ISBLANK(A4267),"",SUMIF($A$3:$A4267,O$2,$B$3:$B4267))</f>
        <v/>
      </c>
      <c r="P4267" s="0" t="str">
        <f aca="false">IF(ISBLANK(A4267),"",SUMIF($A$3:$A4267,P$2,$B$3:$B4267))</f>
        <v/>
      </c>
      <c r="Q4267" s="0" t="str">
        <f aca="false">IF(ISBLANK(A4267),"",SUMIF($A$3:$A4267,Q$2,$B$3:$B4267))</f>
        <v/>
      </c>
      <c r="R4267" s="0" t="str">
        <f aca="false">IF(ISBLANK(A4267),"",SUMIF($A$3:$A4267,R$2,$B$3:$B4267))</f>
        <v/>
      </c>
      <c r="T4267" s="9" t="str">
        <f aca="false">IF(ISBLANK(A4267),"",IF($A4267=T$2,$C4267,T4266))</f>
        <v/>
      </c>
      <c r="U4267" s="9" t="str">
        <f aca="false">IF(ISBLANK(A4267),"",IF($A4267=U$2,$C4267,U4266))</f>
        <v/>
      </c>
      <c r="V4267" s="9" t="str">
        <f aca="false">IF(ISBLANK(A4267),"",IF($A4267=V$2,$C4267,V4266))</f>
        <v/>
      </c>
      <c r="W4267" s="9" t="str">
        <f aca="false">IF(ISBLANK(A4267),"",IF($A4267=W$2,$C4267,W4266))</f>
        <v/>
      </c>
    </row>
    <row r="4268" customFormat="false" ht="14.1" hidden="false" customHeight="false" outlineLevel="0" collapsed="false">
      <c r="H4268" s="8" t="n">
        <f aca="false">IF(ISBLANK(D4268),,LEFT(D4268,LEN(D4268)-6)*1)</f>
        <v>0</v>
      </c>
      <c r="I4268" s="9" t="str">
        <f aca="false">IF(ISBLANK(A4268),"",-B4268*C4268)</f>
        <v/>
      </c>
      <c r="J4268" s="9" t="str">
        <f aca="false">IF(ISBLANK(A4268),"",-SUM(I$3:I4268))</f>
        <v/>
      </c>
      <c r="K4268" s="9" t="str">
        <f aca="false">IF(ISBLANK(A4268),"",SUMPRODUCT(O4268:R4268,T4268:W4268)-J4268)</f>
        <v/>
      </c>
      <c r="L4268" s="5" t="str">
        <f aca="false">IF(ISBLANK(A4268),"",K4268/$M$1)</f>
        <v/>
      </c>
      <c r="M4268" s="5" t="str">
        <f aca="false">IF(ISBLANK(A4268),"",K4268/($M$1+SUM(K$3:K4267)))</f>
        <v/>
      </c>
      <c r="N4268" s="0" t="str">
        <f aca="false">IF(ISBLANK(A4268),"",IF(H4269=0,NETWORKDAYS($H$3,H4268,holiday!$B$2:$B$10),IF(DAY(H4268)&lt;DAY(H4269),NETWORKDAYS($H$3,H4268,holiday!$B$2:$B$10),0)))</f>
        <v/>
      </c>
      <c r="O4268" s="0" t="str">
        <f aca="false">IF(ISBLANK(A4268),"",SUMIF($A$3:$A4268,O$2,$B$3:$B4268))</f>
        <v/>
      </c>
      <c r="P4268" s="0" t="str">
        <f aca="false">IF(ISBLANK(A4268),"",SUMIF($A$3:$A4268,P$2,$B$3:$B4268))</f>
        <v/>
      </c>
      <c r="Q4268" s="0" t="str">
        <f aca="false">IF(ISBLANK(A4268),"",SUMIF($A$3:$A4268,Q$2,$B$3:$B4268))</f>
        <v/>
      </c>
      <c r="R4268" s="0" t="str">
        <f aca="false">IF(ISBLANK(A4268),"",SUMIF($A$3:$A4268,R$2,$B$3:$B4268))</f>
        <v/>
      </c>
      <c r="T4268" s="9" t="str">
        <f aca="false">IF(ISBLANK(A4268),"",IF($A4268=T$2,$C4268,T4267))</f>
        <v/>
      </c>
      <c r="U4268" s="9" t="str">
        <f aca="false">IF(ISBLANK(A4268),"",IF($A4268=U$2,$C4268,U4267))</f>
        <v/>
      </c>
      <c r="V4268" s="9" t="str">
        <f aca="false">IF(ISBLANK(A4268),"",IF($A4268=V$2,$C4268,V4267))</f>
        <v/>
      </c>
      <c r="W4268" s="9" t="str">
        <f aca="false">IF(ISBLANK(A4268),"",IF($A4268=W$2,$C4268,W4267))</f>
        <v/>
      </c>
    </row>
    <row r="4269" customFormat="false" ht="14.1" hidden="false" customHeight="false" outlineLevel="0" collapsed="false">
      <c r="H4269" s="8" t="n">
        <f aca="false">IF(ISBLANK(D4269),,LEFT(D4269,LEN(D4269)-6)*1)</f>
        <v>0</v>
      </c>
      <c r="I4269" s="9" t="str">
        <f aca="false">IF(ISBLANK(A4269),"",-B4269*C4269)</f>
        <v/>
      </c>
      <c r="J4269" s="9" t="str">
        <f aca="false">IF(ISBLANK(A4269),"",-SUM(I$3:I4269))</f>
        <v/>
      </c>
      <c r="K4269" s="9" t="str">
        <f aca="false">IF(ISBLANK(A4269),"",SUMPRODUCT(O4269:R4269,T4269:W4269)-J4269)</f>
        <v/>
      </c>
      <c r="L4269" s="5" t="str">
        <f aca="false">IF(ISBLANK(A4269),"",K4269/$M$1)</f>
        <v/>
      </c>
      <c r="M4269" s="5" t="str">
        <f aca="false">IF(ISBLANK(A4269),"",K4269/($M$1+SUM(K$3:K4268)))</f>
        <v/>
      </c>
      <c r="N4269" s="0" t="str">
        <f aca="false">IF(ISBLANK(A4269),"",IF(H4270=0,NETWORKDAYS($H$3,H4269,holiday!$B$2:$B$10),IF(DAY(H4269)&lt;DAY(H4270),NETWORKDAYS($H$3,H4269,holiday!$B$2:$B$10),0)))</f>
        <v/>
      </c>
      <c r="O4269" s="0" t="str">
        <f aca="false">IF(ISBLANK(A4269),"",SUMIF($A$3:$A4269,O$2,$B$3:$B4269))</f>
        <v/>
      </c>
      <c r="P4269" s="0" t="str">
        <f aca="false">IF(ISBLANK(A4269),"",SUMIF($A$3:$A4269,P$2,$B$3:$B4269))</f>
        <v/>
      </c>
      <c r="Q4269" s="0" t="str">
        <f aca="false">IF(ISBLANK(A4269),"",SUMIF($A$3:$A4269,Q$2,$B$3:$B4269))</f>
        <v/>
      </c>
      <c r="R4269" s="0" t="str">
        <f aca="false">IF(ISBLANK(A4269),"",SUMIF($A$3:$A4269,R$2,$B$3:$B4269))</f>
        <v/>
      </c>
      <c r="T4269" s="9" t="str">
        <f aca="false">IF(ISBLANK(A4269),"",IF($A4269=T$2,$C4269,T4268))</f>
        <v/>
      </c>
      <c r="U4269" s="9" t="str">
        <f aca="false">IF(ISBLANK(A4269),"",IF($A4269=U$2,$C4269,U4268))</f>
        <v/>
      </c>
      <c r="V4269" s="9" t="str">
        <f aca="false">IF(ISBLANK(A4269),"",IF($A4269=V$2,$C4269,V4268))</f>
        <v/>
      </c>
      <c r="W4269" s="9" t="str">
        <f aca="false">IF(ISBLANK(A4269),"",IF($A4269=W$2,$C4269,W4268))</f>
        <v/>
      </c>
    </row>
    <row r="4270" customFormat="false" ht="14.1" hidden="false" customHeight="false" outlineLevel="0" collapsed="false">
      <c r="H4270" s="8" t="n">
        <f aca="false">IF(ISBLANK(D4270),,LEFT(D4270,LEN(D4270)-6)*1)</f>
        <v>0</v>
      </c>
      <c r="I4270" s="9" t="str">
        <f aca="false">IF(ISBLANK(A4270),"",-B4270*C4270)</f>
        <v/>
      </c>
      <c r="J4270" s="9" t="str">
        <f aca="false">IF(ISBLANK(A4270),"",-SUM(I$3:I4270))</f>
        <v/>
      </c>
      <c r="K4270" s="9" t="str">
        <f aca="false">IF(ISBLANK(A4270),"",SUMPRODUCT(O4270:R4270,T4270:W4270)-J4270)</f>
        <v/>
      </c>
      <c r="L4270" s="5" t="str">
        <f aca="false">IF(ISBLANK(A4270),"",K4270/$M$1)</f>
        <v/>
      </c>
      <c r="M4270" s="5" t="str">
        <f aca="false">IF(ISBLANK(A4270),"",K4270/($M$1+SUM(K$3:K4269)))</f>
        <v/>
      </c>
      <c r="N4270" s="0" t="str">
        <f aca="false">IF(ISBLANK(A4270),"",IF(H4271=0,NETWORKDAYS($H$3,H4270,holiday!$B$2:$B$10),IF(DAY(H4270)&lt;DAY(H4271),NETWORKDAYS($H$3,H4270,holiday!$B$2:$B$10),0)))</f>
        <v/>
      </c>
      <c r="O4270" s="0" t="str">
        <f aca="false">IF(ISBLANK(A4270),"",SUMIF($A$3:$A4270,O$2,$B$3:$B4270))</f>
        <v/>
      </c>
      <c r="P4270" s="0" t="str">
        <f aca="false">IF(ISBLANK(A4270),"",SUMIF($A$3:$A4270,P$2,$B$3:$B4270))</f>
        <v/>
      </c>
      <c r="Q4270" s="0" t="str">
        <f aca="false">IF(ISBLANK(A4270),"",SUMIF($A$3:$A4270,Q$2,$B$3:$B4270))</f>
        <v/>
      </c>
      <c r="R4270" s="0" t="str">
        <f aca="false">IF(ISBLANK(A4270),"",SUMIF($A$3:$A4270,R$2,$B$3:$B4270))</f>
        <v/>
      </c>
      <c r="T4270" s="9" t="str">
        <f aca="false">IF(ISBLANK(A4270),"",IF($A4270=T$2,$C4270,T4269))</f>
        <v/>
      </c>
      <c r="U4270" s="9" t="str">
        <f aca="false">IF(ISBLANK(A4270),"",IF($A4270=U$2,$C4270,U4269))</f>
        <v/>
      </c>
      <c r="V4270" s="9" t="str">
        <f aca="false">IF(ISBLANK(A4270),"",IF($A4270=V$2,$C4270,V4269))</f>
        <v/>
      </c>
      <c r="W4270" s="9" t="str">
        <f aca="false">IF(ISBLANK(A4270),"",IF($A4270=W$2,$C4270,W4269))</f>
        <v/>
      </c>
    </row>
    <row r="4271" customFormat="false" ht="14.1" hidden="false" customHeight="false" outlineLevel="0" collapsed="false">
      <c r="H4271" s="8" t="n">
        <f aca="false">IF(ISBLANK(D4271),,LEFT(D4271,LEN(D4271)-6)*1)</f>
        <v>0</v>
      </c>
      <c r="I4271" s="9" t="str">
        <f aca="false">IF(ISBLANK(A4271),"",-B4271*C4271)</f>
        <v/>
      </c>
      <c r="J4271" s="9" t="str">
        <f aca="false">IF(ISBLANK(A4271),"",-SUM(I$3:I4271))</f>
        <v/>
      </c>
      <c r="K4271" s="9" t="str">
        <f aca="false">IF(ISBLANK(A4271),"",SUMPRODUCT(O4271:R4271,T4271:W4271)-J4271)</f>
        <v/>
      </c>
      <c r="L4271" s="5" t="str">
        <f aca="false">IF(ISBLANK(A4271),"",K4271/$M$1)</f>
        <v/>
      </c>
      <c r="M4271" s="5" t="str">
        <f aca="false">IF(ISBLANK(A4271),"",K4271/($M$1+SUM(K$3:K4270)))</f>
        <v/>
      </c>
      <c r="N4271" s="0" t="str">
        <f aca="false">IF(ISBLANK(A4271),"",IF(H4272=0,NETWORKDAYS($H$3,H4271,holiday!$B$2:$B$10),IF(DAY(H4271)&lt;DAY(H4272),NETWORKDAYS($H$3,H4271,holiday!$B$2:$B$10),0)))</f>
        <v/>
      </c>
      <c r="O4271" s="0" t="str">
        <f aca="false">IF(ISBLANK(A4271),"",SUMIF($A$3:$A4271,O$2,$B$3:$B4271))</f>
        <v/>
      </c>
      <c r="P4271" s="0" t="str">
        <f aca="false">IF(ISBLANK(A4271),"",SUMIF($A$3:$A4271,P$2,$B$3:$B4271))</f>
        <v/>
      </c>
      <c r="Q4271" s="0" t="str">
        <f aca="false">IF(ISBLANK(A4271),"",SUMIF($A$3:$A4271,Q$2,$B$3:$B4271))</f>
        <v/>
      </c>
      <c r="R4271" s="0" t="str">
        <f aca="false">IF(ISBLANK(A4271),"",SUMIF($A$3:$A4271,R$2,$B$3:$B4271))</f>
        <v/>
      </c>
      <c r="T4271" s="9" t="str">
        <f aca="false">IF(ISBLANK(A4271),"",IF($A4271=T$2,$C4271,T4270))</f>
        <v/>
      </c>
      <c r="U4271" s="9" t="str">
        <f aca="false">IF(ISBLANK(A4271),"",IF($A4271=U$2,$C4271,U4270))</f>
        <v/>
      </c>
      <c r="V4271" s="9" t="str">
        <f aca="false">IF(ISBLANK(A4271),"",IF($A4271=V$2,$C4271,V4270))</f>
        <v/>
      </c>
      <c r="W4271" s="9" t="str">
        <f aca="false">IF(ISBLANK(A4271),"",IF($A4271=W$2,$C4271,W4270))</f>
        <v/>
      </c>
    </row>
    <row r="4272" customFormat="false" ht="14.1" hidden="false" customHeight="false" outlineLevel="0" collapsed="false">
      <c r="H4272" s="8" t="n">
        <f aca="false">IF(ISBLANK(D4272),,LEFT(D4272,LEN(D4272)-6)*1)</f>
        <v>0</v>
      </c>
      <c r="I4272" s="9" t="str">
        <f aca="false">IF(ISBLANK(A4272),"",-B4272*C4272)</f>
        <v/>
      </c>
      <c r="J4272" s="9" t="str">
        <f aca="false">IF(ISBLANK(A4272),"",-SUM(I$3:I4272))</f>
        <v/>
      </c>
      <c r="K4272" s="9" t="str">
        <f aca="false">IF(ISBLANK(A4272),"",SUMPRODUCT(O4272:R4272,T4272:W4272)-J4272)</f>
        <v/>
      </c>
      <c r="L4272" s="5" t="str">
        <f aca="false">IF(ISBLANK(A4272),"",K4272/$M$1)</f>
        <v/>
      </c>
      <c r="M4272" s="5" t="str">
        <f aca="false">IF(ISBLANK(A4272),"",K4272/($M$1+SUM(K$3:K4271)))</f>
        <v/>
      </c>
      <c r="N4272" s="0" t="str">
        <f aca="false">IF(ISBLANK(A4272),"",IF(H4273=0,NETWORKDAYS($H$3,H4272,holiday!$B$2:$B$10),IF(DAY(H4272)&lt;DAY(H4273),NETWORKDAYS($H$3,H4272,holiday!$B$2:$B$10),0)))</f>
        <v/>
      </c>
      <c r="O4272" s="0" t="str">
        <f aca="false">IF(ISBLANK(A4272),"",SUMIF($A$3:$A4272,O$2,$B$3:$B4272))</f>
        <v/>
      </c>
      <c r="P4272" s="0" t="str">
        <f aca="false">IF(ISBLANK(A4272),"",SUMIF($A$3:$A4272,P$2,$B$3:$B4272))</f>
        <v/>
      </c>
      <c r="Q4272" s="0" t="str">
        <f aca="false">IF(ISBLANK(A4272),"",SUMIF($A$3:$A4272,Q$2,$B$3:$B4272))</f>
        <v/>
      </c>
      <c r="R4272" s="0" t="str">
        <f aca="false">IF(ISBLANK(A4272),"",SUMIF($A$3:$A4272,R$2,$B$3:$B4272))</f>
        <v/>
      </c>
      <c r="T4272" s="9" t="str">
        <f aca="false">IF(ISBLANK(A4272),"",IF($A4272=T$2,$C4272,T4271))</f>
        <v/>
      </c>
      <c r="U4272" s="9" t="str">
        <f aca="false">IF(ISBLANK(A4272),"",IF($A4272=U$2,$C4272,U4271))</f>
        <v/>
      </c>
      <c r="V4272" s="9" t="str">
        <f aca="false">IF(ISBLANK(A4272),"",IF($A4272=V$2,$C4272,V4271))</f>
        <v/>
      </c>
      <c r="W4272" s="9" t="str">
        <f aca="false">IF(ISBLANK(A4272),"",IF($A4272=W$2,$C4272,W4271))</f>
        <v/>
      </c>
    </row>
    <row r="4273" customFormat="false" ht="14.1" hidden="false" customHeight="false" outlineLevel="0" collapsed="false">
      <c r="H4273" s="8" t="n">
        <f aca="false">IF(ISBLANK(D4273),,LEFT(D4273,LEN(D4273)-6)*1)</f>
        <v>0</v>
      </c>
      <c r="I4273" s="9" t="str">
        <f aca="false">IF(ISBLANK(A4273),"",-B4273*C4273)</f>
        <v/>
      </c>
      <c r="J4273" s="9" t="str">
        <f aca="false">IF(ISBLANK(A4273),"",-SUM(I$3:I4273))</f>
        <v/>
      </c>
      <c r="K4273" s="9" t="str">
        <f aca="false">IF(ISBLANK(A4273),"",SUMPRODUCT(O4273:R4273,T4273:W4273)-J4273)</f>
        <v/>
      </c>
      <c r="L4273" s="5" t="str">
        <f aca="false">IF(ISBLANK(A4273),"",K4273/$M$1)</f>
        <v/>
      </c>
      <c r="M4273" s="5" t="str">
        <f aca="false">IF(ISBLANK(A4273),"",K4273/($M$1+SUM(K$3:K4272)))</f>
        <v/>
      </c>
      <c r="N4273" s="0" t="str">
        <f aca="false">IF(ISBLANK(A4273),"",IF(H4274=0,NETWORKDAYS($H$3,H4273,holiday!$B$2:$B$10),IF(DAY(H4273)&lt;DAY(H4274),NETWORKDAYS($H$3,H4273,holiday!$B$2:$B$10),0)))</f>
        <v/>
      </c>
      <c r="O4273" s="0" t="str">
        <f aca="false">IF(ISBLANK(A4273),"",SUMIF($A$3:$A4273,O$2,$B$3:$B4273))</f>
        <v/>
      </c>
      <c r="P4273" s="0" t="str">
        <f aca="false">IF(ISBLANK(A4273),"",SUMIF($A$3:$A4273,P$2,$B$3:$B4273))</f>
        <v/>
      </c>
      <c r="Q4273" s="0" t="str">
        <f aca="false">IF(ISBLANK(A4273),"",SUMIF($A$3:$A4273,Q$2,$B$3:$B4273))</f>
        <v/>
      </c>
      <c r="R4273" s="0" t="str">
        <f aca="false">IF(ISBLANK(A4273),"",SUMIF($A$3:$A4273,R$2,$B$3:$B4273))</f>
        <v/>
      </c>
      <c r="T4273" s="9" t="str">
        <f aca="false">IF(ISBLANK(A4273),"",IF($A4273=T$2,$C4273,T4272))</f>
        <v/>
      </c>
      <c r="U4273" s="9" t="str">
        <f aca="false">IF(ISBLANK(A4273),"",IF($A4273=U$2,$C4273,U4272))</f>
        <v/>
      </c>
      <c r="V4273" s="9" t="str">
        <f aca="false">IF(ISBLANK(A4273),"",IF($A4273=V$2,$C4273,V4272))</f>
        <v/>
      </c>
      <c r="W4273" s="9" t="str">
        <f aca="false">IF(ISBLANK(A4273),"",IF($A4273=W$2,$C4273,W4272))</f>
        <v/>
      </c>
    </row>
    <row r="4274" customFormat="false" ht="14.1" hidden="false" customHeight="false" outlineLevel="0" collapsed="false">
      <c r="H4274" s="8" t="n">
        <f aca="false">IF(ISBLANK(D4274),,LEFT(D4274,LEN(D4274)-6)*1)</f>
        <v>0</v>
      </c>
      <c r="I4274" s="9" t="str">
        <f aca="false">IF(ISBLANK(A4274),"",-B4274*C4274)</f>
        <v/>
      </c>
      <c r="J4274" s="9" t="str">
        <f aca="false">IF(ISBLANK(A4274),"",-SUM(I$3:I4274))</f>
        <v/>
      </c>
      <c r="K4274" s="9" t="str">
        <f aca="false">IF(ISBLANK(A4274),"",SUMPRODUCT(O4274:R4274,T4274:W4274)-J4274)</f>
        <v/>
      </c>
      <c r="L4274" s="5" t="str">
        <f aca="false">IF(ISBLANK(A4274),"",K4274/$M$1)</f>
        <v/>
      </c>
      <c r="M4274" s="5" t="str">
        <f aca="false">IF(ISBLANK(A4274),"",K4274/($M$1+SUM(K$3:K4273)))</f>
        <v/>
      </c>
      <c r="N4274" s="0" t="str">
        <f aca="false">IF(ISBLANK(A4274),"",IF(H4275=0,NETWORKDAYS($H$3,H4274,holiday!$B$2:$B$10),IF(DAY(H4274)&lt;DAY(H4275),NETWORKDAYS($H$3,H4274,holiday!$B$2:$B$10),0)))</f>
        <v/>
      </c>
      <c r="O4274" s="0" t="str">
        <f aca="false">IF(ISBLANK(A4274),"",SUMIF($A$3:$A4274,O$2,$B$3:$B4274))</f>
        <v/>
      </c>
      <c r="P4274" s="0" t="str">
        <f aca="false">IF(ISBLANK(A4274),"",SUMIF($A$3:$A4274,P$2,$B$3:$B4274))</f>
        <v/>
      </c>
      <c r="Q4274" s="0" t="str">
        <f aca="false">IF(ISBLANK(A4274),"",SUMIF($A$3:$A4274,Q$2,$B$3:$B4274))</f>
        <v/>
      </c>
      <c r="R4274" s="0" t="str">
        <f aca="false">IF(ISBLANK(A4274),"",SUMIF($A$3:$A4274,R$2,$B$3:$B4274))</f>
        <v/>
      </c>
      <c r="T4274" s="9" t="str">
        <f aca="false">IF(ISBLANK(A4274),"",IF($A4274=T$2,$C4274,T4273))</f>
        <v/>
      </c>
      <c r="U4274" s="9" t="str">
        <f aca="false">IF(ISBLANK(A4274),"",IF($A4274=U$2,$C4274,U4273))</f>
        <v/>
      </c>
      <c r="V4274" s="9" t="str">
        <f aca="false">IF(ISBLANK(A4274),"",IF($A4274=V$2,$C4274,V4273))</f>
        <v/>
      </c>
      <c r="W4274" s="9" t="str">
        <f aca="false">IF(ISBLANK(A4274),"",IF($A4274=W$2,$C4274,W4273))</f>
        <v/>
      </c>
    </row>
    <row r="4275" customFormat="false" ht="14.1" hidden="false" customHeight="false" outlineLevel="0" collapsed="false">
      <c r="H4275" s="8" t="n">
        <f aca="false">IF(ISBLANK(D4275),,LEFT(D4275,LEN(D4275)-6)*1)</f>
        <v>0</v>
      </c>
      <c r="I4275" s="9" t="str">
        <f aca="false">IF(ISBLANK(A4275),"",-B4275*C4275)</f>
        <v/>
      </c>
      <c r="J4275" s="9" t="str">
        <f aca="false">IF(ISBLANK(A4275),"",-SUM(I$3:I4275))</f>
        <v/>
      </c>
      <c r="K4275" s="9" t="str">
        <f aca="false">IF(ISBLANK(A4275),"",SUMPRODUCT(O4275:R4275,T4275:W4275)-J4275)</f>
        <v/>
      </c>
      <c r="L4275" s="5" t="str">
        <f aca="false">IF(ISBLANK(A4275),"",K4275/$M$1)</f>
        <v/>
      </c>
      <c r="M4275" s="5" t="str">
        <f aca="false">IF(ISBLANK(A4275),"",K4275/($M$1+SUM(K$3:K4274)))</f>
        <v/>
      </c>
      <c r="N4275" s="0" t="str">
        <f aca="false">IF(ISBLANK(A4275),"",IF(H4276=0,NETWORKDAYS($H$3,H4275,holiday!$B$2:$B$10),IF(DAY(H4275)&lt;DAY(H4276),NETWORKDAYS($H$3,H4275,holiday!$B$2:$B$10),0)))</f>
        <v/>
      </c>
      <c r="O4275" s="0" t="str">
        <f aca="false">IF(ISBLANK(A4275),"",SUMIF($A$3:$A4275,O$2,$B$3:$B4275))</f>
        <v/>
      </c>
      <c r="P4275" s="0" t="str">
        <f aca="false">IF(ISBLANK(A4275),"",SUMIF($A$3:$A4275,P$2,$B$3:$B4275))</f>
        <v/>
      </c>
      <c r="Q4275" s="0" t="str">
        <f aca="false">IF(ISBLANK(A4275),"",SUMIF($A$3:$A4275,Q$2,$B$3:$B4275))</f>
        <v/>
      </c>
      <c r="R4275" s="0" t="str">
        <f aca="false">IF(ISBLANK(A4275),"",SUMIF($A$3:$A4275,R$2,$B$3:$B4275))</f>
        <v/>
      </c>
      <c r="T4275" s="9" t="str">
        <f aca="false">IF(ISBLANK(A4275),"",IF($A4275=T$2,$C4275,T4274))</f>
        <v/>
      </c>
      <c r="U4275" s="9" t="str">
        <f aca="false">IF(ISBLANK(A4275),"",IF($A4275=U$2,$C4275,U4274))</f>
        <v/>
      </c>
      <c r="V4275" s="9" t="str">
        <f aca="false">IF(ISBLANK(A4275),"",IF($A4275=V$2,$C4275,V4274))</f>
        <v/>
      </c>
      <c r="W4275" s="9" t="str">
        <f aca="false">IF(ISBLANK(A4275),"",IF($A4275=W$2,$C4275,W4274))</f>
        <v/>
      </c>
    </row>
    <row r="4276" customFormat="false" ht="14.1" hidden="false" customHeight="false" outlineLevel="0" collapsed="false">
      <c r="H4276" s="8" t="n">
        <f aca="false">IF(ISBLANK(D4276),,LEFT(D4276,LEN(D4276)-6)*1)</f>
        <v>0</v>
      </c>
      <c r="I4276" s="9" t="str">
        <f aca="false">IF(ISBLANK(A4276),"",-B4276*C4276)</f>
        <v/>
      </c>
      <c r="J4276" s="9" t="str">
        <f aca="false">IF(ISBLANK(A4276),"",-SUM(I$3:I4276))</f>
        <v/>
      </c>
      <c r="K4276" s="9" t="str">
        <f aca="false">IF(ISBLANK(A4276),"",SUMPRODUCT(O4276:R4276,T4276:W4276)-J4276)</f>
        <v/>
      </c>
      <c r="L4276" s="5" t="str">
        <f aca="false">IF(ISBLANK(A4276),"",K4276/$M$1)</f>
        <v/>
      </c>
      <c r="M4276" s="5" t="str">
        <f aca="false">IF(ISBLANK(A4276),"",K4276/($M$1+SUM(K$3:K4275)))</f>
        <v/>
      </c>
      <c r="N4276" s="0" t="str">
        <f aca="false">IF(ISBLANK(A4276),"",IF(H4277=0,NETWORKDAYS($H$3,H4276,holiday!$B$2:$B$10),IF(DAY(H4276)&lt;DAY(H4277),NETWORKDAYS($H$3,H4276,holiday!$B$2:$B$10),0)))</f>
        <v/>
      </c>
      <c r="O4276" s="0" t="str">
        <f aca="false">IF(ISBLANK(A4276),"",SUMIF($A$3:$A4276,O$2,$B$3:$B4276))</f>
        <v/>
      </c>
      <c r="P4276" s="0" t="str">
        <f aca="false">IF(ISBLANK(A4276),"",SUMIF($A$3:$A4276,P$2,$B$3:$B4276))</f>
        <v/>
      </c>
      <c r="Q4276" s="0" t="str">
        <f aca="false">IF(ISBLANK(A4276),"",SUMIF($A$3:$A4276,Q$2,$B$3:$B4276))</f>
        <v/>
      </c>
      <c r="R4276" s="0" t="str">
        <f aca="false">IF(ISBLANK(A4276),"",SUMIF($A$3:$A4276,R$2,$B$3:$B4276))</f>
        <v/>
      </c>
      <c r="T4276" s="9" t="str">
        <f aca="false">IF(ISBLANK(A4276),"",IF($A4276=T$2,$C4276,T4275))</f>
        <v/>
      </c>
      <c r="U4276" s="9" t="str">
        <f aca="false">IF(ISBLANK(A4276),"",IF($A4276=U$2,$C4276,U4275))</f>
        <v/>
      </c>
      <c r="V4276" s="9" t="str">
        <f aca="false">IF(ISBLANK(A4276),"",IF($A4276=V$2,$C4276,V4275))</f>
        <v/>
      </c>
      <c r="W4276" s="9" t="str">
        <f aca="false">IF(ISBLANK(A4276),"",IF($A4276=W$2,$C4276,W4275))</f>
        <v/>
      </c>
    </row>
    <row r="4277" customFormat="false" ht="14.1" hidden="false" customHeight="false" outlineLevel="0" collapsed="false">
      <c r="H4277" s="8" t="n">
        <f aca="false">IF(ISBLANK(D4277),,LEFT(D4277,LEN(D4277)-6)*1)</f>
        <v>0</v>
      </c>
      <c r="I4277" s="9" t="str">
        <f aca="false">IF(ISBLANK(A4277),"",-B4277*C4277)</f>
        <v/>
      </c>
      <c r="J4277" s="9" t="str">
        <f aca="false">IF(ISBLANK(A4277),"",-SUM(I$3:I4277))</f>
        <v/>
      </c>
      <c r="K4277" s="9" t="str">
        <f aca="false">IF(ISBLANK(A4277),"",SUMPRODUCT(O4277:R4277,T4277:W4277)-J4277)</f>
        <v/>
      </c>
      <c r="L4277" s="5" t="str">
        <f aca="false">IF(ISBLANK(A4277),"",K4277/$M$1)</f>
        <v/>
      </c>
      <c r="M4277" s="5" t="str">
        <f aca="false">IF(ISBLANK(A4277),"",K4277/($M$1+SUM(K$3:K4276)))</f>
        <v/>
      </c>
      <c r="N4277" s="0" t="str">
        <f aca="false">IF(ISBLANK(A4277),"",IF(H4278=0,NETWORKDAYS($H$3,H4277,holiday!$B$2:$B$10),IF(DAY(H4277)&lt;DAY(H4278),NETWORKDAYS($H$3,H4277,holiday!$B$2:$B$10),0)))</f>
        <v/>
      </c>
      <c r="O4277" s="0" t="str">
        <f aca="false">IF(ISBLANK(A4277),"",SUMIF($A$3:$A4277,O$2,$B$3:$B4277))</f>
        <v/>
      </c>
      <c r="P4277" s="0" t="str">
        <f aca="false">IF(ISBLANK(A4277),"",SUMIF($A$3:$A4277,P$2,$B$3:$B4277))</f>
        <v/>
      </c>
      <c r="Q4277" s="0" t="str">
        <f aca="false">IF(ISBLANK(A4277),"",SUMIF($A$3:$A4277,Q$2,$B$3:$B4277))</f>
        <v/>
      </c>
      <c r="R4277" s="0" t="str">
        <f aca="false">IF(ISBLANK(A4277),"",SUMIF($A$3:$A4277,R$2,$B$3:$B4277))</f>
        <v/>
      </c>
      <c r="T4277" s="9" t="str">
        <f aca="false">IF(ISBLANK(A4277),"",IF($A4277=T$2,$C4277,T4276))</f>
        <v/>
      </c>
      <c r="U4277" s="9" t="str">
        <f aca="false">IF(ISBLANK(A4277),"",IF($A4277=U$2,$C4277,U4276))</f>
        <v/>
      </c>
      <c r="V4277" s="9" t="str">
        <f aca="false">IF(ISBLANK(A4277),"",IF($A4277=V$2,$C4277,V4276))</f>
        <v/>
      </c>
      <c r="W4277" s="9" t="str">
        <f aca="false">IF(ISBLANK(A4277),"",IF($A4277=W$2,$C4277,W4276))</f>
        <v/>
      </c>
    </row>
    <row r="4278" customFormat="false" ht="14.1" hidden="false" customHeight="false" outlineLevel="0" collapsed="false">
      <c r="H4278" s="8" t="n">
        <f aca="false">IF(ISBLANK(D4278),,LEFT(D4278,LEN(D4278)-6)*1)</f>
        <v>0</v>
      </c>
      <c r="I4278" s="9" t="str">
        <f aca="false">IF(ISBLANK(A4278),"",-B4278*C4278)</f>
        <v/>
      </c>
      <c r="J4278" s="9" t="str">
        <f aca="false">IF(ISBLANK(A4278),"",-SUM(I$3:I4278))</f>
        <v/>
      </c>
      <c r="K4278" s="9" t="str">
        <f aca="false">IF(ISBLANK(A4278),"",SUMPRODUCT(O4278:R4278,T4278:W4278)-J4278)</f>
        <v/>
      </c>
      <c r="L4278" s="5" t="str">
        <f aca="false">IF(ISBLANK(A4278),"",K4278/$M$1)</f>
        <v/>
      </c>
      <c r="M4278" s="5" t="str">
        <f aca="false">IF(ISBLANK(A4278),"",K4278/($M$1+SUM(K$3:K4277)))</f>
        <v/>
      </c>
      <c r="N4278" s="0" t="str">
        <f aca="false">IF(ISBLANK(A4278),"",IF(H4279=0,NETWORKDAYS($H$3,H4278,holiday!$B$2:$B$10),IF(DAY(H4278)&lt;DAY(H4279),NETWORKDAYS($H$3,H4278,holiday!$B$2:$B$10),0)))</f>
        <v/>
      </c>
      <c r="O4278" s="0" t="str">
        <f aca="false">IF(ISBLANK(A4278),"",SUMIF($A$3:$A4278,O$2,$B$3:$B4278))</f>
        <v/>
      </c>
      <c r="P4278" s="0" t="str">
        <f aca="false">IF(ISBLANK(A4278),"",SUMIF($A$3:$A4278,P$2,$B$3:$B4278))</f>
        <v/>
      </c>
      <c r="Q4278" s="0" t="str">
        <f aca="false">IF(ISBLANK(A4278),"",SUMIF($A$3:$A4278,Q$2,$B$3:$B4278))</f>
        <v/>
      </c>
      <c r="R4278" s="0" t="str">
        <f aca="false">IF(ISBLANK(A4278),"",SUMIF($A$3:$A4278,R$2,$B$3:$B4278))</f>
        <v/>
      </c>
      <c r="T4278" s="9" t="str">
        <f aca="false">IF(ISBLANK(A4278),"",IF($A4278=T$2,$C4278,T4277))</f>
        <v/>
      </c>
      <c r="U4278" s="9" t="str">
        <f aca="false">IF(ISBLANK(A4278),"",IF($A4278=U$2,$C4278,U4277))</f>
        <v/>
      </c>
      <c r="V4278" s="9" t="str">
        <f aca="false">IF(ISBLANK(A4278),"",IF($A4278=V$2,$C4278,V4277))</f>
        <v/>
      </c>
      <c r="W4278" s="9" t="str">
        <f aca="false">IF(ISBLANK(A4278),"",IF($A4278=W$2,$C4278,W4277))</f>
        <v/>
      </c>
    </row>
    <row r="4279" customFormat="false" ht="14.1" hidden="false" customHeight="false" outlineLevel="0" collapsed="false">
      <c r="H4279" s="8" t="n">
        <f aca="false">IF(ISBLANK(D4279),,LEFT(D4279,LEN(D4279)-6)*1)</f>
        <v>0</v>
      </c>
      <c r="I4279" s="9" t="str">
        <f aca="false">IF(ISBLANK(A4279),"",-B4279*C4279)</f>
        <v/>
      </c>
      <c r="J4279" s="9" t="str">
        <f aca="false">IF(ISBLANK(A4279),"",-SUM(I$3:I4279))</f>
        <v/>
      </c>
      <c r="K4279" s="9" t="str">
        <f aca="false">IF(ISBLANK(A4279),"",SUMPRODUCT(O4279:R4279,T4279:W4279)-J4279)</f>
        <v/>
      </c>
      <c r="L4279" s="5" t="str">
        <f aca="false">IF(ISBLANK(A4279),"",K4279/$M$1)</f>
        <v/>
      </c>
      <c r="M4279" s="5" t="str">
        <f aca="false">IF(ISBLANK(A4279),"",K4279/($M$1+SUM(K$3:K4278)))</f>
        <v/>
      </c>
      <c r="N4279" s="0" t="str">
        <f aca="false">IF(ISBLANK(A4279),"",IF(H4280=0,NETWORKDAYS($H$3,H4279,holiday!$B$2:$B$10),IF(DAY(H4279)&lt;DAY(H4280),NETWORKDAYS($H$3,H4279,holiday!$B$2:$B$10),0)))</f>
        <v/>
      </c>
      <c r="O4279" s="0" t="str">
        <f aca="false">IF(ISBLANK(A4279),"",SUMIF($A$3:$A4279,O$2,$B$3:$B4279))</f>
        <v/>
      </c>
      <c r="P4279" s="0" t="str">
        <f aca="false">IF(ISBLANK(A4279),"",SUMIF($A$3:$A4279,P$2,$B$3:$B4279))</f>
        <v/>
      </c>
      <c r="Q4279" s="0" t="str">
        <f aca="false">IF(ISBLANK(A4279),"",SUMIF($A$3:$A4279,Q$2,$B$3:$B4279))</f>
        <v/>
      </c>
      <c r="R4279" s="0" t="str">
        <f aca="false">IF(ISBLANK(A4279),"",SUMIF($A$3:$A4279,R$2,$B$3:$B4279))</f>
        <v/>
      </c>
      <c r="T4279" s="9" t="str">
        <f aca="false">IF(ISBLANK(A4279),"",IF($A4279=T$2,$C4279,T4278))</f>
        <v/>
      </c>
      <c r="U4279" s="9" t="str">
        <f aca="false">IF(ISBLANK(A4279),"",IF($A4279=U$2,$C4279,U4278))</f>
        <v/>
      </c>
      <c r="V4279" s="9" t="str">
        <f aca="false">IF(ISBLANK(A4279),"",IF($A4279=V$2,$C4279,V4278))</f>
        <v/>
      </c>
      <c r="W4279" s="9" t="str">
        <f aca="false">IF(ISBLANK(A4279),"",IF($A4279=W$2,$C4279,W4278))</f>
        <v/>
      </c>
    </row>
    <row r="4280" customFormat="false" ht="14.1" hidden="false" customHeight="false" outlineLevel="0" collapsed="false">
      <c r="H4280" s="8" t="n">
        <f aca="false">IF(ISBLANK(D4280),,LEFT(D4280,LEN(D4280)-6)*1)</f>
        <v>0</v>
      </c>
      <c r="I4280" s="9" t="str">
        <f aca="false">IF(ISBLANK(A4280),"",-B4280*C4280)</f>
        <v/>
      </c>
      <c r="J4280" s="9" t="str">
        <f aca="false">IF(ISBLANK(A4280),"",-SUM(I$3:I4280))</f>
        <v/>
      </c>
      <c r="K4280" s="9" t="str">
        <f aca="false">IF(ISBLANK(A4280),"",SUMPRODUCT(O4280:R4280,T4280:W4280)-J4280)</f>
        <v/>
      </c>
      <c r="L4280" s="5" t="str">
        <f aca="false">IF(ISBLANK(A4280),"",K4280/$M$1)</f>
        <v/>
      </c>
      <c r="M4280" s="5" t="str">
        <f aca="false">IF(ISBLANK(A4280),"",K4280/($M$1+SUM(K$3:K4279)))</f>
        <v/>
      </c>
      <c r="N4280" s="0" t="str">
        <f aca="false">IF(ISBLANK(A4280),"",IF(H4281=0,NETWORKDAYS($H$3,H4280,holiday!$B$2:$B$10),IF(DAY(H4280)&lt;DAY(H4281),NETWORKDAYS($H$3,H4280,holiday!$B$2:$B$10),0)))</f>
        <v/>
      </c>
      <c r="O4280" s="0" t="str">
        <f aca="false">IF(ISBLANK(A4280),"",SUMIF($A$3:$A4280,O$2,$B$3:$B4280))</f>
        <v/>
      </c>
      <c r="P4280" s="0" t="str">
        <f aca="false">IF(ISBLANK(A4280),"",SUMIF($A$3:$A4280,P$2,$B$3:$B4280))</f>
        <v/>
      </c>
      <c r="Q4280" s="0" t="str">
        <f aca="false">IF(ISBLANK(A4280),"",SUMIF($A$3:$A4280,Q$2,$B$3:$B4280))</f>
        <v/>
      </c>
      <c r="R4280" s="0" t="str">
        <f aca="false">IF(ISBLANK(A4280),"",SUMIF($A$3:$A4280,R$2,$B$3:$B4280))</f>
        <v/>
      </c>
      <c r="T4280" s="9" t="str">
        <f aca="false">IF(ISBLANK(A4280),"",IF($A4280=T$2,$C4280,T4279))</f>
        <v/>
      </c>
      <c r="U4280" s="9" t="str">
        <f aca="false">IF(ISBLANK(A4280),"",IF($A4280=U$2,$C4280,U4279))</f>
        <v/>
      </c>
      <c r="V4280" s="9" t="str">
        <f aca="false">IF(ISBLANK(A4280),"",IF($A4280=V$2,$C4280,V4279))</f>
        <v/>
      </c>
      <c r="W4280" s="9" t="str">
        <f aca="false">IF(ISBLANK(A4280),"",IF($A4280=W$2,$C4280,W4279))</f>
        <v/>
      </c>
    </row>
    <row r="4281" customFormat="false" ht="14.1" hidden="false" customHeight="false" outlineLevel="0" collapsed="false">
      <c r="H4281" s="8" t="n">
        <f aca="false">IF(ISBLANK(D4281),,LEFT(D4281,LEN(D4281)-6)*1)</f>
        <v>0</v>
      </c>
      <c r="I4281" s="9" t="str">
        <f aca="false">IF(ISBLANK(A4281),"",-B4281*C4281)</f>
        <v/>
      </c>
      <c r="J4281" s="9" t="str">
        <f aca="false">IF(ISBLANK(A4281),"",-SUM(I$3:I4281))</f>
        <v/>
      </c>
      <c r="K4281" s="9" t="str">
        <f aca="false">IF(ISBLANK(A4281),"",SUMPRODUCT(O4281:R4281,T4281:W4281)-J4281)</f>
        <v/>
      </c>
      <c r="L4281" s="5" t="str">
        <f aca="false">IF(ISBLANK(A4281),"",K4281/$M$1)</f>
        <v/>
      </c>
      <c r="M4281" s="5" t="str">
        <f aca="false">IF(ISBLANK(A4281),"",K4281/($M$1+SUM(K$3:K4280)))</f>
        <v/>
      </c>
      <c r="N4281" s="0" t="str">
        <f aca="false">IF(ISBLANK(A4281),"",IF(H4282=0,NETWORKDAYS($H$3,H4281,holiday!$B$2:$B$10),IF(DAY(H4281)&lt;DAY(H4282),NETWORKDAYS($H$3,H4281,holiday!$B$2:$B$10),0)))</f>
        <v/>
      </c>
      <c r="O4281" s="0" t="str">
        <f aca="false">IF(ISBLANK(A4281),"",SUMIF($A$3:$A4281,O$2,$B$3:$B4281))</f>
        <v/>
      </c>
      <c r="P4281" s="0" t="str">
        <f aca="false">IF(ISBLANK(A4281),"",SUMIF($A$3:$A4281,P$2,$B$3:$B4281))</f>
        <v/>
      </c>
      <c r="Q4281" s="0" t="str">
        <f aca="false">IF(ISBLANK(A4281),"",SUMIF($A$3:$A4281,Q$2,$B$3:$B4281))</f>
        <v/>
      </c>
      <c r="R4281" s="0" t="str">
        <f aca="false">IF(ISBLANK(A4281),"",SUMIF($A$3:$A4281,R$2,$B$3:$B4281))</f>
        <v/>
      </c>
      <c r="T4281" s="9" t="str">
        <f aca="false">IF(ISBLANK(A4281),"",IF($A4281=T$2,$C4281,T4280))</f>
        <v/>
      </c>
      <c r="U4281" s="9" t="str">
        <f aca="false">IF(ISBLANK(A4281),"",IF($A4281=U$2,$C4281,U4280))</f>
        <v/>
      </c>
      <c r="V4281" s="9" t="str">
        <f aca="false">IF(ISBLANK(A4281),"",IF($A4281=V$2,$C4281,V4280))</f>
        <v/>
      </c>
      <c r="W4281" s="9" t="str">
        <f aca="false">IF(ISBLANK(A4281),"",IF($A4281=W$2,$C4281,W4280))</f>
        <v/>
      </c>
    </row>
    <row r="4282" customFormat="false" ht="14.1" hidden="false" customHeight="false" outlineLevel="0" collapsed="false">
      <c r="H4282" s="8" t="n">
        <f aca="false">IF(ISBLANK(D4282),,LEFT(D4282,LEN(D4282)-6)*1)</f>
        <v>0</v>
      </c>
      <c r="I4282" s="9" t="str">
        <f aca="false">IF(ISBLANK(A4282),"",-B4282*C4282)</f>
        <v/>
      </c>
      <c r="J4282" s="9" t="str">
        <f aca="false">IF(ISBLANK(A4282),"",-SUM(I$3:I4282))</f>
        <v/>
      </c>
      <c r="K4282" s="9" t="str">
        <f aca="false">IF(ISBLANK(A4282),"",SUMPRODUCT(O4282:R4282,T4282:W4282)-J4282)</f>
        <v/>
      </c>
      <c r="L4282" s="5" t="str">
        <f aca="false">IF(ISBLANK(A4282),"",K4282/$M$1)</f>
        <v/>
      </c>
      <c r="M4282" s="5" t="str">
        <f aca="false">IF(ISBLANK(A4282),"",K4282/($M$1+SUM(K$3:K4281)))</f>
        <v/>
      </c>
      <c r="N4282" s="0" t="str">
        <f aca="false">IF(ISBLANK(A4282),"",IF(H4283=0,NETWORKDAYS($H$3,H4282,holiday!$B$2:$B$10),IF(DAY(H4282)&lt;DAY(H4283),NETWORKDAYS($H$3,H4282,holiday!$B$2:$B$10),0)))</f>
        <v/>
      </c>
      <c r="O4282" s="0" t="str">
        <f aca="false">IF(ISBLANK(A4282),"",SUMIF($A$3:$A4282,O$2,$B$3:$B4282))</f>
        <v/>
      </c>
      <c r="P4282" s="0" t="str">
        <f aca="false">IF(ISBLANK(A4282),"",SUMIF($A$3:$A4282,P$2,$B$3:$B4282))</f>
        <v/>
      </c>
      <c r="Q4282" s="0" t="str">
        <f aca="false">IF(ISBLANK(A4282),"",SUMIF($A$3:$A4282,Q$2,$B$3:$B4282))</f>
        <v/>
      </c>
      <c r="R4282" s="0" t="str">
        <f aca="false">IF(ISBLANK(A4282),"",SUMIF($A$3:$A4282,R$2,$B$3:$B4282))</f>
        <v/>
      </c>
      <c r="T4282" s="9" t="str">
        <f aca="false">IF(ISBLANK(A4282),"",IF($A4282=T$2,$C4282,T4281))</f>
        <v/>
      </c>
      <c r="U4282" s="9" t="str">
        <f aca="false">IF(ISBLANK(A4282),"",IF($A4282=U$2,$C4282,U4281))</f>
        <v/>
      </c>
      <c r="V4282" s="9" t="str">
        <f aca="false">IF(ISBLANK(A4282),"",IF($A4282=V$2,$C4282,V4281))</f>
        <v/>
      </c>
      <c r="W4282" s="9" t="str">
        <f aca="false">IF(ISBLANK(A4282),"",IF($A4282=W$2,$C4282,W4281))</f>
        <v/>
      </c>
    </row>
    <row r="4283" customFormat="false" ht="14.1" hidden="false" customHeight="false" outlineLevel="0" collapsed="false">
      <c r="H4283" s="8" t="n">
        <f aca="false">IF(ISBLANK(D4283),,LEFT(D4283,LEN(D4283)-6)*1)</f>
        <v>0</v>
      </c>
      <c r="I4283" s="9" t="str">
        <f aca="false">IF(ISBLANK(A4283),"",-B4283*C4283)</f>
        <v/>
      </c>
      <c r="J4283" s="9" t="str">
        <f aca="false">IF(ISBLANK(A4283),"",-SUM(I$3:I4283))</f>
        <v/>
      </c>
      <c r="K4283" s="9" t="str">
        <f aca="false">IF(ISBLANK(A4283),"",SUMPRODUCT(O4283:R4283,T4283:W4283)-J4283)</f>
        <v/>
      </c>
      <c r="L4283" s="5" t="str">
        <f aca="false">IF(ISBLANK(A4283),"",K4283/$M$1)</f>
        <v/>
      </c>
      <c r="M4283" s="5" t="str">
        <f aca="false">IF(ISBLANK(A4283),"",K4283/($M$1+SUM(K$3:K4282)))</f>
        <v/>
      </c>
      <c r="N4283" s="0" t="str">
        <f aca="false">IF(ISBLANK(A4283),"",IF(H4284=0,NETWORKDAYS($H$3,H4283,holiday!$B$2:$B$10),IF(DAY(H4283)&lt;DAY(H4284),NETWORKDAYS($H$3,H4283,holiday!$B$2:$B$10),0)))</f>
        <v/>
      </c>
      <c r="O4283" s="0" t="str">
        <f aca="false">IF(ISBLANK(A4283),"",SUMIF($A$3:$A4283,O$2,$B$3:$B4283))</f>
        <v/>
      </c>
      <c r="P4283" s="0" t="str">
        <f aca="false">IF(ISBLANK(A4283),"",SUMIF($A$3:$A4283,P$2,$B$3:$B4283))</f>
        <v/>
      </c>
      <c r="Q4283" s="0" t="str">
        <f aca="false">IF(ISBLANK(A4283),"",SUMIF($A$3:$A4283,Q$2,$B$3:$B4283))</f>
        <v/>
      </c>
      <c r="R4283" s="0" t="str">
        <f aca="false">IF(ISBLANK(A4283),"",SUMIF($A$3:$A4283,R$2,$B$3:$B4283))</f>
        <v/>
      </c>
      <c r="T4283" s="9" t="str">
        <f aca="false">IF(ISBLANK(A4283),"",IF($A4283=T$2,$C4283,T4282))</f>
        <v/>
      </c>
      <c r="U4283" s="9" t="str">
        <f aca="false">IF(ISBLANK(A4283),"",IF($A4283=U$2,$C4283,U4282))</f>
        <v/>
      </c>
      <c r="V4283" s="9" t="str">
        <f aca="false">IF(ISBLANK(A4283),"",IF($A4283=V$2,$C4283,V4282))</f>
        <v/>
      </c>
      <c r="W4283" s="9" t="str">
        <f aca="false">IF(ISBLANK(A4283),"",IF($A4283=W$2,$C4283,W4282))</f>
        <v/>
      </c>
    </row>
    <row r="4284" customFormat="false" ht="14.1" hidden="false" customHeight="false" outlineLevel="0" collapsed="false">
      <c r="H4284" s="8" t="n">
        <f aca="false">IF(ISBLANK(D4284),,LEFT(D4284,LEN(D4284)-6)*1)</f>
        <v>0</v>
      </c>
      <c r="I4284" s="9" t="str">
        <f aca="false">IF(ISBLANK(A4284),"",-B4284*C4284)</f>
        <v/>
      </c>
      <c r="J4284" s="9" t="str">
        <f aca="false">IF(ISBLANK(A4284),"",-SUM(I$3:I4284))</f>
        <v/>
      </c>
      <c r="K4284" s="9" t="str">
        <f aca="false">IF(ISBLANK(A4284),"",SUMPRODUCT(O4284:R4284,T4284:W4284)-J4284)</f>
        <v/>
      </c>
      <c r="L4284" s="5" t="str">
        <f aca="false">IF(ISBLANK(A4284),"",K4284/$M$1)</f>
        <v/>
      </c>
      <c r="M4284" s="5" t="str">
        <f aca="false">IF(ISBLANK(A4284),"",K4284/($M$1+SUM(K$3:K4283)))</f>
        <v/>
      </c>
      <c r="N4284" s="0" t="str">
        <f aca="false">IF(ISBLANK(A4284),"",IF(H4285=0,NETWORKDAYS($H$3,H4284,holiday!$B$2:$B$10),IF(DAY(H4284)&lt;DAY(H4285),NETWORKDAYS($H$3,H4284,holiday!$B$2:$B$10),0)))</f>
        <v/>
      </c>
      <c r="O4284" s="0" t="str">
        <f aca="false">IF(ISBLANK(A4284),"",SUMIF($A$3:$A4284,O$2,$B$3:$B4284))</f>
        <v/>
      </c>
      <c r="P4284" s="0" t="str">
        <f aca="false">IF(ISBLANK(A4284),"",SUMIF($A$3:$A4284,P$2,$B$3:$B4284))</f>
        <v/>
      </c>
      <c r="Q4284" s="0" t="str">
        <f aca="false">IF(ISBLANK(A4284),"",SUMIF($A$3:$A4284,Q$2,$B$3:$B4284))</f>
        <v/>
      </c>
      <c r="R4284" s="0" t="str">
        <f aca="false">IF(ISBLANK(A4284),"",SUMIF($A$3:$A4284,R$2,$B$3:$B4284))</f>
        <v/>
      </c>
      <c r="T4284" s="9" t="str">
        <f aca="false">IF(ISBLANK(A4284),"",IF($A4284=T$2,$C4284,T4283))</f>
        <v/>
      </c>
      <c r="U4284" s="9" t="str">
        <f aca="false">IF(ISBLANK(A4284),"",IF($A4284=U$2,$C4284,U4283))</f>
        <v/>
      </c>
      <c r="V4284" s="9" t="str">
        <f aca="false">IF(ISBLANK(A4284),"",IF($A4284=V$2,$C4284,V4283))</f>
        <v/>
      </c>
      <c r="W4284" s="9" t="str">
        <f aca="false">IF(ISBLANK(A4284),"",IF($A4284=W$2,$C4284,W4283))</f>
        <v/>
      </c>
    </row>
    <row r="4285" customFormat="false" ht="14.1" hidden="false" customHeight="false" outlineLevel="0" collapsed="false">
      <c r="H4285" s="8" t="n">
        <f aca="false">IF(ISBLANK(D4285),,LEFT(D4285,LEN(D4285)-6)*1)</f>
        <v>0</v>
      </c>
      <c r="I4285" s="9" t="str">
        <f aca="false">IF(ISBLANK(A4285),"",-B4285*C4285)</f>
        <v/>
      </c>
      <c r="J4285" s="9" t="str">
        <f aca="false">IF(ISBLANK(A4285),"",-SUM(I$3:I4285))</f>
        <v/>
      </c>
      <c r="K4285" s="9" t="str">
        <f aca="false">IF(ISBLANK(A4285),"",SUMPRODUCT(O4285:R4285,T4285:W4285)-J4285)</f>
        <v/>
      </c>
      <c r="L4285" s="5" t="str">
        <f aca="false">IF(ISBLANK(A4285),"",K4285/$M$1)</f>
        <v/>
      </c>
      <c r="M4285" s="5" t="str">
        <f aca="false">IF(ISBLANK(A4285),"",K4285/($M$1+SUM(K$3:K4284)))</f>
        <v/>
      </c>
      <c r="N4285" s="0" t="str">
        <f aca="false">IF(ISBLANK(A4285),"",IF(H4286=0,NETWORKDAYS($H$3,H4285,holiday!$B$2:$B$10),IF(DAY(H4285)&lt;DAY(H4286),NETWORKDAYS($H$3,H4285,holiday!$B$2:$B$10),0)))</f>
        <v/>
      </c>
      <c r="O4285" s="0" t="str">
        <f aca="false">IF(ISBLANK(A4285),"",SUMIF($A$3:$A4285,O$2,$B$3:$B4285))</f>
        <v/>
      </c>
      <c r="P4285" s="0" t="str">
        <f aca="false">IF(ISBLANK(A4285),"",SUMIF($A$3:$A4285,P$2,$B$3:$B4285))</f>
        <v/>
      </c>
      <c r="Q4285" s="0" t="str">
        <f aca="false">IF(ISBLANK(A4285),"",SUMIF($A$3:$A4285,Q$2,$B$3:$B4285))</f>
        <v/>
      </c>
      <c r="R4285" s="0" t="str">
        <f aca="false">IF(ISBLANK(A4285),"",SUMIF($A$3:$A4285,R$2,$B$3:$B4285))</f>
        <v/>
      </c>
      <c r="T4285" s="9" t="str">
        <f aca="false">IF(ISBLANK(A4285),"",IF($A4285=T$2,$C4285,T4284))</f>
        <v/>
      </c>
      <c r="U4285" s="9" t="str">
        <f aca="false">IF(ISBLANK(A4285),"",IF($A4285=U$2,$C4285,U4284))</f>
        <v/>
      </c>
      <c r="V4285" s="9" t="str">
        <f aca="false">IF(ISBLANK(A4285),"",IF($A4285=V$2,$C4285,V4284))</f>
        <v/>
      </c>
      <c r="W4285" s="9" t="str">
        <f aca="false">IF(ISBLANK(A4285),"",IF($A4285=W$2,$C4285,W4284))</f>
        <v/>
      </c>
    </row>
    <row r="4286" customFormat="false" ht="14.1" hidden="false" customHeight="false" outlineLevel="0" collapsed="false">
      <c r="H4286" s="8" t="n">
        <f aca="false">IF(ISBLANK(D4286),,LEFT(D4286,LEN(D4286)-6)*1)</f>
        <v>0</v>
      </c>
      <c r="I4286" s="9" t="str">
        <f aca="false">IF(ISBLANK(A4286),"",-B4286*C4286)</f>
        <v/>
      </c>
      <c r="J4286" s="9" t="str">
        <f aca="false">IF(ISBLANK(A4286),"",-SUM(I$3:I4286))</f>
        <v/>
      </c>
      <c r="K4286" s="9" t="str">
        <f aca="false">IF(ISBLANK(A4286),"",SUMPRODUCT(O4286:R4286,T4286:W4286)-J4286)</f>
        <v/>
      </c>
      <c r="L4286" s="5" t="str">
        <f aca="false">IF(ISBLANK(A4286),"",K4286/$M$1)</f>
        <v/>
      </c>
      <c r="M4286" s="5" t="str">
        <f aca="false">IF(ISBLANK(A4286),"",K4286/($M$1+SUM(K$3:K4285)))</f>
        <v/>
      </c>
      <c r="N4286" s="0" t="str">
        <f aca="false">IF(ISBLANK(A4286),"",IF(H4287=0,NETWORKDAYS($H$3,H4286,holiday!$B$2:$B$10),IF(DAY(H4286)&lt;DAY(H4287),NETWORKDAYS($H$3,H4286,holiday!$B$2:$B$10),0)))</f>
        <v/>
      </c>
      <c r="O4286" s="0" t="str">
        <f aca="false">IF(ISBLANK(A4286),"",SUMIF($A$3:$A4286,O$2,$B$3:$B4286))</f>
        <v/>
      </c>
      <c r="P4286" s="0" t="str">
        <f aca="false">IF(ISBLANK(A4286),"",SUMIF($A$3:$A4286,P$2,$B$3:$B4286))</f>
        <v/>
      </c>
      <c r="Q4286" s="0" t="str">
        <f aca="false">IF(ISBLANK(A4286),"",SUMIF($A$3:$A4286,Q$2,$B$3:$B4286))</f>
        <v/>
      </c>
      <c r="R4286" s="0" t="str">
        <f aca="false">IF(ISBLANK(A4286),"",SUMIF($A$3:$A4286,R$2,$B$3:$B4286))</f>
        <v/>
      </c>
      <c r="T4286" s="9" t="str">
        <f aca="false">IF(ISBLANK(A4286),"",IF($A4286=T$2,$C4286,T4285))</f>
        <v/>
      </c>
      <c r="U4286" s="9" t="str">
        <f aca="false">IF(ISBLANK(A4286),"",IF($A4286=U$2,$C4286,U4285))</f>
        <v/>
      </c>
      <c r="V4286" s="9" t="str">
        <f aca="false">IF(ISBLANK(A4286),"",IF($A4286=V$2,$C4286,V4285))</f>
        <v/>
      </c>
      <c r="W4286" s="9" t="str">
        <f aca="false">IF(ISBLANK(A4286),"",IF($A4286=W$2,$C4286,W4285))</f>
        <v/>
      </c>
    </row>
    <row r="4287" customFormat="false" ht="14.1" hidden="false" customHeight="false" outlineLevel="0" collapsed="false">
      <c r="H4287" s="8" t="n">
        <f aca="false">IF(ISBLANK(D4287),,LEFT(D4287,LEN(D4287)-6)*1)</f>
        <v>0</v>
      </c>
      <c r="I4287" s="9" t="str">
        <f aca="false">IF(ISBLANK(A4287),"",-B4287*C4287)</f>
        <v/>
      </c>
      <c r="J4287" s="9" t="str">
        <f aca="false">IF(ISBLANK(A4287),"",-SUM(I$3:I4287))</f>
        <v/>
      </c>
      <c r="K4287" s="9" t="str">
        <f aca="false">IF(ISBLANK(A4287),"",SUMPRODUCT(O4287:R4287,T4287:W4287)-J4287)</f>
        <v/>
      </c>
      <c r="L4287" s="5" t="str">
        <f aca="false">IF(ISBLANK(A4287),"",K4287/$M$1)</f>
        <v/>
      </c>
      <c r="M4287" s="5" t="str">
        <f aca="false">IF(ISBLANK(A4287),"",K4287/($M$1+SUM(K$3:K4286)))</f>
        <v/>
      </c>
      <c r="N4287" s="0" t="str">
        <f aca="false">IF(ISBLANK(A4287),"",IF(H4288=0,NETWORKDAYS($H$3,H4287,holiday!$B$2:$B$10),IF(DAY(H4287)&lt;DAY(H4288),NETWORKDAYS($H$3,H4287,holiday!$B$2:$B$10),0)))</f>
        <v/>
      </c>
      <c r="O4287" s="0" t="str">
        <f aca="false">IF(ISBLANK(A4287),"",SUMIF($A$3:$A4287,O$2,$B$3:$B4287))</f>
        <v/>
      </c>
      <c r="P4287" s="0" t="str">
        <f aca="false">IF(ISBLANK(A4287),"",SUMIF($A$3:$A4287,P$2,$B$3:$B4287))</f>
        <v/>
      </c>
      <c r="Q4287" s="0" t="str">
        <f aca="false">IF(ISBLANK(A4287),"",SUMIF($A$3:$A4287,Q$2,$B$3:$B4287))</f>
        <v/>
      </c>
      <c r="R4287" s="0" t="str">
        <f aca="false">IF(ISBLANK(A4287),"",SUMIF($A$3:$A4287,R$2,$B$3:$B4287))</f>
        <v/>
      </c>
      <c r="T4287" s="9" t="str">
        <f aca="false">IF(ISBLANK(A4287),"",IF($A4287=T$2,$C4287,T4286))</f>
        <v/>
      </c>
      <c r="U4287" s="9" t="str">
        <f aca="false">IF(ISBLANK(A4287),"",IF($A4287=U$2,$C4287,U4286))</f>
        <v/>
      </c>
      <c r="V4287" s="9" t="str">
        <f aca="false">IF(ISBLANK(A4287),"",IF($A4287=V$2,$C4287,V4286))</f>
        <v/>
      </c>
      <c r="W4287" s="9" t="str">
        <f aca="false">IF(ISBLANK(A4287),"",IF($A4287=W$2,$C4287,W4286))</f>
        <v/>
      </c>
    </row>
    <row r="4288" customFormat="false" ht="14.1" hidden="false" customHeight="false" outlineLevel="0" collapsed="false">
      <c r="H4288" s="8" t="n">
        <f aca="false">IF(ISBLANK(D4288),,LEFT(D4288,LEN(D4288)-6)*1)</f>
        <v>0</v>
      </c>
      <c r="I4288" s="9" t="str">
        <f aca="false">IF(ISBLANK(A4288),"",-B4288*C4288)</f>
        <v/>
      </c>
      <c r="J4288" s="9" t="str">
        <f aca="false">IF(ISBLANK(A4288),"",-SUM(I$3:I4288))</f>
        <v/>
      </c>
      <c r="K4288" s="9" t="str">
        <f aca="false">IF(ISBLANK(A4288),"",SUMPRODUCT(O4288:R4288,T4288:W4288)-J4288)</f>
        <v/>
      </c>
      <c r="L4288" s="5" t="str">
        <f aca="false">IF(ISBLANK(A4288),"",K4288/$M$1)</f>
        <v/>
      </c>
      <c r="M4288" s="5" t="str">
        <f aca="false">IF(ISBLANK(A4288),"",K4288/($M$1+SUM(K$3:K4287)))</f>
        <v/>
      </c>
      <c r="N4288" s="0" t="str">
        <f aca="false">IF(ISBLANK(A4288),"",IF(H4289=0,NETWORKDAYS($H$3,H4288,holiday!$B$2:$B$10),IF(DAY(H4288)&lt;DAY(H4289),NETWORKDAYS($H$3,H4288,holiday!$B$2:$B$10),0)))</f>
        <v/>
      </c>
      <c r="O4288" s="0" t="str">
        <f aca="false">IF(ISBLANK(A4288),"",SUMIF($A$3:$A4288,O$2,$B$3:$B4288))</f>
        <v/>
      </c>
      <c r="P4288" s="0" t="str">
        <f aca="false">IF(ISBLANK(A4288),"",SUMIF($A$3:$A4288,P$2,$B$3:$B4288))</f>
        <v/>
      </c>
      <c r="Q4288" s="0" t="str">
        <f aca="false">IF(ISBLANK(A4288),"",SUMIF($A$3:$A4288,Q$2,$B$3:$B4288))</f>
        <v/>
      </c>
      <c r="R4288" s="0" t="str">
        <f aca="false">IF(ISBLANK(A4288),"",SUMIF($A$3:$A4288,R$2,$B$3:$B4288))</f>
        <v/>
      </c>
      <c r="T4288" s="9" t="str">
        <f aca="false">IF(ISBLANK(A4288),"",IF($A4288=T$2,$C4288,T4287))</f>
        <v/>
      </c>
      <c r="U4288" s="9" t="str">
        <f aca="false">IF(ISBLANK(A4288),"",IF($A4288=U$2,$C4288,U4287))</f>
        <v/>
      </c>
      <c r="V4288" s="9" t="str">
        <f aca="false">IF(ISBLANK(A4288),"",IF($A4288=V$2,$C4288,V4287))</f>
        <v/>
      </c>
      <c r="W4288" s="9" t="str">
        <f aca="false">IF(ISBLANK(A4288),"",IF($A4288=W$2,$C4288,W4287))</f>
        <v/>
      </c>
    </row>
    <row r="4289" customFormat="false" ht="14.1" hidden="false" customHeight="false" outlineLevel="0" collapsed="false">
      <c r="H4289" s="8" t="n">
        <f aca="false">IF(ISBLANK(D4289),,LEFT(D4289,LEN(D4289)-6)*1)</f>
        <v>0</v>
      </c>
      <c r="I4289" s="9" t="str">
        <f aca="false">IF(ISBLANK(A4289),"",-B4289*C4289)</f>
        <v/>
      </c>
      <c r="J4289" s="9" t="str">
        <f aca="false">IF(ISBLANK(A4289),"",-SUM(I$3:I4289))</f>
        <v/>
      </c>
      <c r="K4289" s="9" t="str">
        <f aca="false">IF(ISBLANK(A4289),"",SUMPRODUCT(O4289:R4289,T4289:W4289)-J4289)</f>
        <v/>
      </c>
      <c r="L4289" s="5" t="str">
        <f aca="false">IF(ISBLANK(A4289),"",K4289/$M$1)</f>
        <v/>
      </c>
      <c r="M4289" s="5" t="str">
        <f aca="false">IF(ISBLANK(A4289),"",K4289/($M$1+SUM(K$3:K4288)))</f>
        <v/>
      </c>
      <c r="N4289" s="0" t="str">
        <f aca="false">IF(ISBLANK(A4289),"",IF(H4290=0,NETWORKDAYS($H$3,H4289,holiday!$B$2:$B$10),IF(DAY(H4289)&lt;DAY(H4290),NETWORKDAYS($H$3,H4289,holiday!$B$2:$B$10),0)))</f>
        <v/>
      </c>
      <c r="O4289" s="0" t="str">
        <f aca="false">IF(ISBLANK(A4289),"",SUMIF($A$3:$A4289,O$2,$B$3:$B4289))</f>
        <v/>
      </c>
      <c r="P4289" s="0" t="str">
        <f aca="false">IF(ISBLANK(A4289),"",SUMIF($A$3:$A4289,P$2,$B$3:$B4289))</f>
        <v/>
      </c>
      <c r="Q4289" s="0" t="str">
        <f aca="false">IF(ISBLANK(A4289),"",SUMIF($A$3:$A4289,Q$2,$B$3:$B4289))</f>
        <v/>
      </c>
      <c r="R4289" s="0" t="str">
        <f aca="false">IF(ISBLANK(A4289),"",SUMIF($A$3:$A4289,R$2,$B$3:$B4289))</f>
        <v/>
      </c>
      <c r="T4289" s="9" t="str">
        <f aca="false">IF(ISBLANK(A4289),"",IF($A4289=T$2,$C4289,T4288))</f>
        <v/>
      </c>
      <c r="U4289" s="9" t="str">
        <f aca="false">IF(ISBLANK(A4289),"",IF($A4289=U$2,$C4289,U4288))</f>
        <v/>
      </c>
      <c r="V4289" s="9" t="str">
        <f aca="false">IF(ISBLANK(A4289),"",IF($A4289=V$2,$C4289,V4288))</f>
        <v/>
      </c>
      <c r="W4289" s="9" t="str">
        <f aca="false">IF(ISBLANK(A4289),"",IF($A4289=W$2,$C4289,W4288))</f>
        <v/>
      </c>
    </row>
    <row r="4290" customFormat="false" ht="14.1" hidden="false" customHeight="false" outlineLevel="0" collapsed="false">
      <c r="H4290" s="8" t="n">
        <f aca="false">IF(ISBLANK(D4290),,LEFT(D4290,LEN(D4290)-6)*1)</f>
        <v>0</v>
      </c>
      <c r="I4290" s="9" t="str">
        <f aca="false">IF(ISBLANK(A4290),"",-B4290*C4290)</f>
        <v/>
      </c>
      <c r="J4290" s="9" t="str">
        <f aca="false">IF(ISBLANK(A4290),"",-SUM(I$3:I4290))</f>
        <v/>
      </c>
      <c r="K4290" s="9" t="str">
        <f aca="false">IF(ISBLANK(A4290),"",SUMPRODUCT(O4290:R4290,T4290:W4290)-J4290)</f>
        <v/>
      </c>
      <c r="L4290" s="5" t="str">
        <f aca="false">IF(ISBLANK(A4290),"",K4290/$M$1)</f>
        <v/>
      </c>
      <c r="M4290" s="5" t="str">
        <f aca="false">IF(ISBLANK(A4290),"",K4290/($M$1+SUM(K$3:K4289)))</f>
        <v/>
      </c>
      <c r="N4290" s="0" t="str">
        <f aca="false">IF(ISBLANK(A4290),"",IF(H4291=0,NETWORKDAYS($H$3,H4290,holiday!$B$2:$B$10),IF(DAY(H4290)&lt;DAY(H4291),NETWORKDAYS($H$3,H4290,holiday!$B$2:$B$10),0)))</f>
        <v/>
      </c>
      <c r="O4290" s="0" t="str">
        <f aca="false">IF(ISBLANK(A4290),"",SUMIF($A$3:$A4290,O$2,$B$3:$B4290))</f>
        <v/>
      </c>
      <c r="P4290" s="0" t="str">
        <f aca="false">IF(ISBLANK(A4290),"",SUMIF($A$3:$A4290,P$2,$B$3:$B4290))</f>
        <v/>
      </c>
      <c r="Q4290" s="0" t="str">
        <f aca="false">IF(ISBLANK(A4290),"",SUMIF($A$3:$A4290,Q$2,$B$3:$B4290))</f>
        <v/>
      </c>
      <c r="R4290" s="0" t="str">
        <f aca="false">IF(ISBLANK(A4290),"",SUMIF($A$3:$A4290,R$2,$B$3:$B4290))</f>
        <v/>
      </c>
      <c r="T4290" s="9" t="str">
        <f aca="false">IF(ISBLANK(A4290),"",IF($A4290=T$2,$C4290,T4289))</f>
        <v/>
      </c>
      <c r="U4290" s="9" t="str">
        <f aca="false">IF(ISBLANK(A4290),"",IF($A4290=U$2,$C4290,U4289))</f>
        <v/>
      </c>
      <c r="V4290" s="9" t="str">
        <f aca="false">IF(ISBLANK(A4290),"",IF($A4290=V$2,$C4290,V4289))</f>
        <v/>
      </c>
      <c r="W4290" s="9" t="str">
        <f aca="false">IF(ISBLANK(A4290),"",IF($A4290=W$2,$C4290,W4289))</f>
        <v/>
      </c>
    </row>
    <row r="4291" customFormat="false" ht="14.1" hidden="false" customHeight="false" outlineLevel="0" collapsed="false">
      <c r="H4291" s="8" t="n">
        <f aca="false">IF(ISBLANK(D4291),,LEFT(D4291,LEN(D4291)-6)*1)</f>
        <v>0</v>
      </c>
      <c r="I4291" s="9" t="str">
        <f aca="false">IF(ISBLANK(A4291),"",-B4291*C4291)</f>
        <v/>
      </c>
      <c r="J4291" s="9" t="str">
        <f aca="false">IF(ISBLANK(A4291),"",-SUM(I$3:I4291))</f>
        <v/>
      </c>
      <c r="K4291" s="9" t="str">
        <f aca="false">IF(ISBLANK(A4291),"",SUMPRODUCT(O4291:R4291,T4291:W4291)-J4291)</f>
        <v/>
      </c>
      <c r="L4291" s="5" t="str">
        <f aca="false">IF(ISBLANK(A4291),"",K4291/$M$1)</f>
        <v/>
      </c>
      <c r="M4291" s="5" t="str">
        <f aca="false">IF(ISBLANK(A4291),"",K4291/($M$1+SUM(K$3:K4290)))</f>
        <v/>
      </c>
      <c r="N4291" s="0" t="str">
        <f aca="false">IF(ISBLANK(A4291),"",IF(H4292=0,NETWORKDAYS($H$3,H4291,holiday!$B$2:$B$10),IF(DAY(H4291)&lt;DAY(H4292),NETWORKDAYS($H$3,H4291,holiday!$B$2:$B$10),0)))</f>
        <v/>
      </c>
      <c r="O4291" s="0" t="str">
        <f aca="false">IF(ISBLANK(A4291),"",SUMIF($A$3:$A4291,O$2,$B$3:$B4291))</f>
        <v/>
      </c>
      <c r="P4291" s="0" t="str">
        <f aca="false">IF(ISBLANK(A4291),"",SUMIF($A$3:$A4291,P$2,$B$3:$B4291))</f>
        <v/>
      </c>
      <c r="Q4291" s="0" t="str">
        <f aca="false">IF(ISBLANK(A4291),"",SUMIF($A$3:$A4291,Q$2,$B$3:$B4291))</f>
        <v/>
      </c>
      <c r="R4291" s="0" t="str">
        <f aca="false">IF(ISBLANK(A4291),"",SUMIF($A$3:$A4291,R$2,$B$3:$B4291))</f>
        <v/>
      </c>
      <c r="T4291" s="9" t="str">
        <f aca="false">IF(ISBLANK(A4291),"",IF($A4291=T$2,$C4291,T4290))</f>
        <v/>
      </c>
      <c r="U4291" s="9" t="str">
        <f aca="false">IF(ISBLANK(A4291),"",IF($A4291=U$2,$C4291,U4290))</f>
        <v/>
      </c>
      <c r="V4291" s="9" t="str">
        <f aca="false">IF(ISBLANK(A4291),"",IF($A4291=V$2,$C4291,V4290))</f>
        <v/>
      </c>
      <c r="W4291" s="9" t="str">
        <f aca="false">IF(ISBLANK(A4291),"",IF($A4291=W$2,$C4291,W4290))</f>
        <v/>
      </c>
    </row>
    <row r="4292" customFormat="false" ht="14.1" hidden="false" customHeight="false" outlineLevel="0" collapsed="false">
      <c r="H4292" s="8" t="n">
        <f aca="false">IF(ISBLANK(D4292),,LEFT(D4292,LEN(D4292)-6)*1)</f>
        <v>0</v>
      </c>
      <c r="I4292" s="9" t="str">
        <f aca="false">IF(ISBLANK(A4292),"",-B4292*C4292)</f>
        <v/>
      </c>
      <c r="J4292" s="9" t="str">
        <f aca="false">IF(ISBLANK(A4292),"",-SUM(I$3:I4292))</f>
        <v/>
      </c>
      <c r="K4292" s="9" t="str">
        <f aca="false">IF(ISBLANK(A4292),"",SUMPRODUCT(O4292:R4292,T4292:W4292)-J4292)</f>
        <v/>
      </c>
      <c r="L4292" s="5" t="str">
        <f aca="false">IF(ISBLANK(A4292),"",K4292/$M$1)</f>
        <v/>
      </c>
      <c r="M4292" s="5" t="str">
        <f aca="false">IF(ISBLANK(A4292),"",K4292/($M$1+SUM(K$3:K4291)))</f>
        <v/>
      </c>
      <c r="N4292" s="0" t="str">
        <f aca="false">IF(ISBLANK(A4292),"",IF(H4293=0,NETWORKDAYS($H$3,H4292,holiday!$B$2:$B$10),IF(DAY(H4292)&lt;DAY(H4293),NETWORKDAYS($H$3,H4292,holiday!$B$2:$B$10),0)))</f>
        <v/>
      </c>
      <c r="O4292" s="0" t="str">
        <f aca="false">IF(ISBLANK(A4292),"",SUMIF($A$3:$A4292,O$2,$B$3:$B4292))</f>
        <v/>
      </c>
      <c r="P4292" s="0" t="str">
        <f aca="false">IF(ISBLANK(A4292),"",SUMIF($A$3:$A4292,P$2,$B$3:$B4292))</f>
        <v/>
      </c>
      <c r="Q4292" s="0" t="str">
        <f aca="false">IF(ISBLANK(A4292),"",SUMIF($A$3:$A4292,Q$2,$B$3:$B4292))</f>
        <v/>
      </c>
      <c r="R4292" s="0" t="str">
        <f aca="false">IF(ISBLANK(A4292),"",SUMIF($A$3:$A4292,R$2,$B$3:$B4292))</f>
        <v/>
      </c>
      <c r="T4292" s="9" t="str">
        <f aca="false">IF(ISBLANK(A4292),"",IF($A4292=T$2,$C4292,T4291))</f>
        <v/>
      </c>
      <c r="U4292" s="9" t="str">
        <f aca="false">IF(ISBLANK(A4292),"",IF($A4292=U$2,$C4292,U4291))</f>
        <v/>
      </c>
      <c r="V4292" s="9" t="str">
        <f aca="false">IF(ISBLANK(A4292),"",IF($A4292=V$2,$C4292,V4291))</f>
        <v/>
      </c>
      <c r="W4292" s="9" t="str">
        <f aca="false">IF(ISBLANK(A4292),"",IF($A4292=W$2,$C4292,W4291))</f>
        <v/>
      </c>
    </row>
    <row r="4293" customFormat="false" ht="14.1" hidden="false" customHeight="false" outlineLevel="0" collapsed="false">
      <c r="H4293" s="8" t="n">
        <f aca="false">IF(ISBLANK(D4293),,LEFT(D4293,LEN(D4293)-6)*1)</f>
        <v>0</v>
      </c>
      <c r="I4293" s="9" t="str">
        <f aca="false">IF(ISBLANK(A4293),"",-B4293*C4293)</f>
        <v/>
      </c>
      <c r="J4293" s="9" t="str">
        <f aca="false">IF(ISBLANK(A4293),"",-SUM(I$3:I4293))</f>
        <v/>
      </c>
      <c r="K4293" s="9" t="str">
        <f aca="false">IF(ISBLANK(A4293),"",SUMPRODUCT(O4293:R4293,T4293:W4293)-J4293)</f>
        <v/>
      </c>
      <c r="L4293" s="5" t="str">
        <f aca="false">IF(ISBLANK(A4293),"",K4293/$M$1)</f>
        <v/>
      </c>
      <c r="M4293" s="5" t="str">
        <f aca="false">IF(ISBLANK(A4293),"",K4293/($M$1+SUM(K$3:K4292)))</f>
        <v/>
      </c>
      <c r="N4293" s="0" t="str">
        <f aca="false">IF(ISBLANK(A4293),"",IF(H4294=0,NETWORKDAYS($H$3,H4293,holiday!$B$2:$B$10),IF(DAY(H4293)&lt;DAY(H4294),NETWORKDAYS($H$3,H4293,holiday!$B$2:$B$10),0)))</f>
        <v/>
      </c>
      <c r="O4293" s="0" t="str">
        <f aca="false">IF(ISBLANK(A4293),"",SUMIF($A$3:$A4293,O$2,$B$3:$B4293))</f>
        <v/>
      </c>
      <c r="P4293" s="0" t="str">
        <f aca="false">IF(ISBLANK(A4293),"",SUMIF($A$3:$A4293,P$2,$B$3:$B4293))</f>
        <v/>
      </c>
      <c r="Q4293" s="0" t="str">
        <f aca="false">IF(ISBLANK(A4293),"",SUMIF($A$3:$A4293,Q$2,$B$3:$B4293))</f>
        <v/>
      </c>
      <c r="R4293" s="0" t="str">
        <f aca="false">IF(ISBLANK(A4293),"",SUMIF($A$3:$A4293,R$2,$B$3:$B4293))</f>
        <v/>
      </c>
      <c r="T4293" s="9" t="str">
        <f aca="false">IF(ISBLANK(A4293),"",IF($A4293=T$2,$C4293,T4292))</f>
        <v/>
      </c>
      <c r="U4293" s="9" t="str">
        <f aca="false">IF(ISBLANK(A4293),"",IF($A4293=U$2,$C4293,U4292))</f>
        <v/>
      </c>
      <c r="V4293" s="9" t="str">
        <f aca="false">IF(ISBLANK(A4293),"",IF($A4293=V$2,$C4293,V4292))</f>
        <v/>
      </c>
      <c r="W4293" s="9" t="str">
        <f aca="false">IF(ISBLANK(A4293),"",IF($A4293=W$2,$C4293,W4292))</f>
        <v/>
      </c>
    </row>
    <row r="4294" customFormat="false" ht="14.1" hidden="false" customHeight="false" outlineLevel="0" collapsed="false">
      <c r="H4294" s="8" t="n">
        <f aca="false">IF(ISBLANK(D4294),,LEFT(D4294,LEN(D4294)-6)*1)</f>
        <v>0</v>
      </c>
      <c r="I4294" s="9" t="str">
        <f aca="false">IF(ISBLANK(A4294),"",-B4294*C4294)</f>
        <v/>
      </c>
      <c r="J4294" s="9" t="str">
        <f aca="false">IF(ISBLANK(A4294),"",-SUM(I$3:I4294))</f>
        <v/>
      </c>
      <c r="K4294" s="9" t="str">
        <f aca="false">IF(ISBLANK(A4294),"",SUMPRODUCT(O4294:R4294,T4294:W4294)-J4294)</f>
        <v/>
      </c>
      <c r="L4294" s="5" t="str">
        <f aca="false">IF(ISBLANK(A4294),"",K4294/$M$1)</f>
        <v/>
      </c>
      <c r="M4294" s="5" t="str">
        <f aca="false">IF(ISBLANK(A4294),"",K4294/($M$1+SUM(K$3:K4293)))</f>
        <v/>
      </c>
      <c r="N4294" s="0" t="str">
        <f aca="false">IF(ISBLANK(A4294),"",IF(H4295=0,NETWORKDAYS($H$3,H4294,holiday!$B$2:$B$10),IF(DAY(H4294)&lt;DAY(H4295),NETWORKDAYS($H$3,H4294,holiday!$B$2:$B$10),0)))</f>
        <v/>
      </c>
      <c r="O4294" s="0" t="str">
        <f aca="false">IF(ISBLANK(A4294),"",SUMIF($A$3:$A4294,O$2,$B$3:$B4294))</f>
        <v/>
      </c>
      <c r="P4294" s="0" t="str">
        <f aca="false">IF(ISBLANK(A4294),"",SUMIF($A$3:$A4294,P$2,$B$3:$B4294))</f>
        <v/>
      </c>
      <c r="Q4294" s="0" t="str">
        <f aca="false">IF(ISBLANK(A4294),"",SUMIF($A$3:$A4294,Q$2,$B$3:$B4294))</f>
        <v/>
      </c>
      <c r="R4294" s="0" t="str">
        <f aca="false">IF(ISBLANK(A4294),"",SUMIF($A$3:$A4294,R$2,$B$3:$B4294))</f>
        <v/>
      </c>
      <c r="T4294" s="9" t="str">
        <f aca="false">IF(ISBLANK(A4294),"",IF($A4294=T$2,$C4294,T4293))</f>
        <v/>
      </c>
      <c r="U4294" s="9" t="str">
        <f aca="false">IF(ISBLANK(A4294),"",IF($A4294=U$2,$C4294,U4293))</f>
        <v/>
      </c>
      <c r="V4294" s="9" t="str">
        <f aca="false">IF(ISBLANK(A4294),"",IF($A4294=V$2,$C4294,V4293))</f>
        <v/>
      </c>
      <c r="W4294" s="9" t="str">
        <f aca="false">IF(ISBLANK(A4294),"",IF($A4294=W$2,$C4294,W4293))</f>
        <v/>
      </c>
    </row>
    <row r="4295" customFormat="false" ht="14.1" hidden="false" customHeight="false" outlineLevel="0" collapsed="false">
      <c r="H4295" s="8" t="n">
        <f aca="false">IF(ISBLANK(D4295),,LEFT(D4295,LEN(D4295)-6)*1)</f>
        <v>0</v>
      </c>
      <c r="I4295" s="9" t="str">
        <f aca="false">IF(ISBLANK(A4295),"",-B4295*C4295)</f>
        <v/>
      </c>
      <c r="J4295" s="9" t="str">
        <f aca="false">IF(ISBLANK(A4295),"",-SUM(I$3:I4295))</f>
        <v/>
      </c>
      <c r="K4295" s="9" t="str">
        <f aca="false">IF(ISBLANK(A4295),"",SUMPRODUCT(O4295:R4295,T4295:W4295)-J4295)</f>
        <v/>
      </c>
      <c r="L4295" s="5" t="str">
        <f aca="false">IF(ISBLANK(A4295),"",K4295/$M$1)</f>
        <v/>
      </c>
      <c r="M4295" s="5" t="str">
        <f aca="false">IF(ISBLANK(A4295),"",K4295/($M$1+SUM(K$3:K4294)))</f>
        <v/>
      </c>
      <c r="N4295" s="0" t="str">
        <f aca="false">IF(ISBLANK(A4295),"",IF(H4296=0,NETWORKDAYS($H$3,H4295,holiday!$B$2:$B$10),IF(DAY(H4295)&lt;DAY(H4296),NETWORKDAYS($H$3,H4295,holiday!$B$2:$B$10),0)))</f>
        <v/>
      </c>
      <c r="O4295" s="0" t="str">
        <f aca="false">IF(ISBLANK(A4295),"",SUMIF($A$3:$A4295,O$2,$B$3:$B4295))</f>
        <v/>
      </c>
      <c r="P4295" s="0" t="str">
        <f aca="false">IF(ISBLANK(A4295),"",SUMIF($A$3:$A4295,P$2,$B$3:$B4295))</f>
        <v/>
      </c>
      <c r="Q4295" s="0" t="str">
        <f aca="false">IF(ISBLANK(A4295),"",SUMIF($A$3:$A4295,Q$2,$B$3:$B4295))</f>
        <v/>
      </c>
      <c r="R4295" s="0" t="str">
        <f aca="false">IF(ISBLANK(A4295),"",SUMIF($A$3:$A4295,R$2,$B$3:$B4295))</f>
        <v/>
      </c>
      <c r="T4295" s="9" t="str">
        <f aca="false">IF(ISBLANK(A4295),"",IF($A4295=T$2,$C4295,T4294))</f>
        <v/>
      </c>
      <c r="U4295" s="9" t="str">
        <f aca="false">IF(ISBLANK(A4295),"",IF($A4295=U$2,$C4295,U4294))</f>
        <v/>
      </c>
      <c r="V4295" s="9" t="str">
        <f aca="false">IF(ISBLANK(A4295),"",IF($A4295=V$2,$C4295,V4294))</f>
        <v/>
      </c>
      <c r="W4295" s="9" t="str">
        <f aca="false">IF(ISBLANK(A4295),"",IF($A4295=W$2,$C4295,W4294))</f>
        <v/>
      </c>
    </row>
    <row r="4296" customFormat="false" ht="14.1" hidden="false" customHeight="false" outlineLevel="0" collapsed="false">
      <c r="H4296" s="8" t="n">
        <f aca="false">IF(ISBLANK(D4296),,LEFT(D4296,LEN(D4296)-6)*1)</f>
        <v>0</v>
      </c>
      <c r="I4296" s="9" t="str">
        <f aca="false">IF(ISBLANK(A4296),"",-B4296*C4296)</f>
        <v/>
      </c>
      <c r="J4296" s="9" t="str">
        <f aca="false">IF(ISBLANK(A4296),"",-SUM(I$3:I4296))</f>
        <v/>
      </c>
      <c r="K4296" s="9" t="str">
        <f aca="false">IF(ISBLANK(A4296),"",SUMPRODUCT(O4296:R4296,T4296:W4296)-J4296)</f>
        <v/>
      </c>
      <c r="L4296" s="5" t="str">
        <f aca="false">IF(ISBLANK(A4296),"",K4296/$M$1)</f>
        <v/>
      </c>
      <c r="M4296" s="5" t="str">
        <f aca="false">IF(ISBLANK(A4296),"",K4296/($M$1+SUM(K$3:K4295)))</f>
        <v/>
      </c>
      <c r="N4296" s="0" t="str">
        <f aca="false">IF(ISBLANK(A4296),"",IF(H4297=0,NETWORKDAYS($H$3,H4296,holiday!$B$2:$B$10),IF(DAY(H4296)&lt;DAY(H4297),NETWORKDAYS($H$3,H4296,holiday!$B$2:$B$10),0)))</f>
        <v/>
      </c>
      <c r="O4296" s="0" t="str">
        <f aca="false">IF(ISBLANK(A4296),"",SUMIF($A$3:$A4296,O$2,$B$3:$B4296))</f>
        <v/>
      </c>
      <c r="P4296" s="0" t="str">
        <f aca="false">IF(ISBLANK(A4296),"",SUMIF($A$3:$A4296,P$2,$B$3:$B4296))</f>
        <v/>
      </c>
      <c r="Q4296" s="0" t="str">
        <f aca="false">IF(ISBLANK(A4296),"",SUMIF($A$3:$A4296,Q$2,$B$3:$B4296))</f>
        <v/>
      </c>
      <c r="R4296" s="0" t="str">
        <f aca="false">IF(ISBLANK(A4296),"",SUMIF($A$3:$A4296,R$2,$B$3:$B4296))</f>
        <v/>
      </c>
      <c r="T4296" s="9" t="str">
        <f aca="false">IF(ISBLANK(A4296),"",IF($A4296=T$2,$C4296,T4295))</f>
        <v/>
      </c>
      <c r="U4296" s="9" t="str">
        <f aca="false">IF(ISBLANK(A4296),"",IF($A4296=U$2,$C4296,U4295))</f>
        <v/>
      </c>
      <c r="V4296" s="9" t="str">
        <f aca="false">IF(ISBLANK(A4296),"",IF($A4296=V$2,$C4296,V4295))</f>
        <v/>
      </c>
      <c r="W4296" s="9" t="str">
        <f aca="false">IF(ISBLANK(A4296),"",IF($A4296=W$2,$C4296,W4295))</f>
        <v/>
      </c>
    </row>
    <row r="4297" customFormat="false" ht="14.1" hidden="false" customHeight="false" outlineLevel="0" collapsed="false">
      <c r="H4297" s="8" t="n">
        <f aca="false">IF(ISBLANK(D4297),,LEFT(D4297,LEN(D4297)-6)*1)</f>
        <v>0</v>
      </c>
      <c r="I4297" s="9" t="str">
        <f aca="false">IF(ISBLANK(A4297),"",-B4297*C4297)</f>
        <v/>
      </c>
      <c r="J4297" s="9" t="str">
        <f aca="false">IF(ISBLANK(A4297),"",-SUM(I$3:I4297))</f>
        <v/>
      </c>
      <c r="K4297" s="9" t="str">
        <f aca="false">IF(ISBLANK(A4297),"",SUMPRODUCT(O4297:R4297,T4297:W4297)-J4297)</f>
        <v/>
      </c>
      <c r="L4297" s="5" t="str">
        <f aca="false">IF(ISBLANK(A4297),"",K4297/$M$1)</f>
        <v/>
      </c>
      <c r="M4297" s="5" t="str">
        <f aca="false">IF(ISBLANK(A4297),"",K4297/($M$1+SUM(K$3:K4296)))</f>
        <v/>
      </c>
      <c r="N4297" s="0" t="str">
        <f aca="false">IF(ISBLANK(A4297),"",IF(H4298=0,NETWORKDAYS($H$3,H4297,holiday!$B$2:$B$10),IF(DAY(H4297)&lt;DAY(H4298),NETWORKDAYS($H$3,H4297,holiday!$B$2:$B$10),0)))</f>
        <v/>
      </c>
      <c r="O4297" s="0" t="str">
        <f aca="false">IF(ISBLANK(A4297),"",SUMIF($A$3:$A4297,O$2,$B$3:$B4297))</f>
        <v/>
      </c>
      <c r="P4297" s="0" t="str">
        <f aca="false">IF(ISBLANK(A4297),"",SUMIF($A$3:$A4297,P$2,$B$3:$B4297))</f>
        <v/>
      </c>
      <c r="Q4297" s="0" t="str">
        <f aca="false">IF(ISBLANK(A4297),"",SUMIF($A$3:$A4297,Q$2,$B$3:$B4297))</f>
        <v/>
      </c>
      <c r="R4297" s="0" t="str">
        <f aca="false">IF(ISBLANK(A4297),"",SUMIF($A$3:$A4297,R$2,$B$3:$B4297))</f>
        <v/>
      </c>
      <c r="T4297" s="9" t="str">
        <f aca="false">IF(ISBLANK(A4297),"",IF($A4297=T$2,$C4297,T4296))</f>
        <v/>
      </c>
      <c r="U4297" s="9" t="str">
        <f aca="false">IF(ISBLANK(A4297),"",IF($A4297=U$2,$C4297,U4296))</f>
        <v/>
      </c>
      <c r="V4297" s="9" t="str">
        <f aca="false">IF(ISBLANK(A4297),"",IF($A4297=V$2,$C4297,V4296))</f>
        <v/>
      </c>
      <c r="W4297" s="9" t="str">
        <f aca="false">IF(ISBLANK(A4297),"",IF($A4297=W$2,$C4297,W4296))</f>
        <v/>
      </c>
    </row>
    <row r="4298" customFormat="false" ht="14.1" hidden="false" customHeight="false" outlineLevel="0" collapsed="false">
      <c r="H4298" s="8" t="n">
        <f aca="false">IF(ISBLANK(D4298),,LEFT(D4298,LEN(D4298)-6)*1)</f>
        <v>0</v>
      </c>
      <c r="I4298" s="9" t="str">
        <f aca="false">IF(ISBLANK(A4298),"",-B4298*C4298)</f>
        <v/>
      </c>
      <c r="J4298" s="9" t="str">
        <f aca="false">IF(ISBLANK(A4298),"",-SUM(I$3:I4298))</f>
        <v/>
      </c>
      <c r="K4298" s="9" t="str">
        <f aca="false">IF(ISBLANK(A4298),"",SUMPRODUCT(O4298:R4298,T4298:W4298)-J4298)</f>
        <v/>
      </c>
      <c r="L4298" s="5" t="str">
        <f aca="false">IF(ISBLANK(A4298),"",K4298/$M$1)</f>
        <v/>
      </c>
      <c r="M4298" s="5" t="str">
        <f aca="false">IF(ISBLANK(A4298),"",K4298/($M$1+SUM(K$3:K4297)))</f>
        <v/>
      </c>
      <c r="N4298" s="0" t="str">
        <f aca="false">IF(ISBLANK(A4298),"",IF(H4299=0,NETWORKDAYS($H$3,H4298,holiday!$B$2:$B$10),IF(DAY(H4298)&lt;DAY(H4299),NETWORKDAYS($H$3,H4298,holiday!$B$2:$B$10),0)))</f>
        <v/>
      </c>
      <c r="O4298" s="0" t="str">
        <f aca="false">IF(ISBLANK(A4298),"",SUMIF($A$3:$A4298,O$2,$B$3:$B4298))</f>
        <v/>
      </c>
      <c r="P4298" s="0" t="str">
        <f aca="false">IF(ISBLANK(A4298),"",SUMIF($A$3:$A4298,P$2,$B$3:$B4298))</f>
        <v/>
      </c>
      <c r="Q4298" s="0" t="str">
        <f aca="false">IF(ISBLANK(A4298),"",SUMIF($A$3:$A4298,Q$2,$B$3:$B4298))</f>
        <v/>
      </c>
      <c r="R4298" s="0" t="str">
        <f aca="false">IF(ISBLANK(A4298),"",SUMIF($A$3:$A4298,R$2,$B$3:$B4298))</f>
        <v/>
      </c>
      <c r="T4298" s="9" t="str">
        <f aca="false">IF(ISBLANK(A4298),"",IF($A4298=T$2,$C4298,T4297))</f>
        <v/>
      </c>
      <c r="U4298" s="9" t="str">
        <f aca="false">IF(ISBLANK(A4298),"",IF($A4298=U$2,$C4298,U4297))</f>
        <v/>
      </c>
      <c r="V4298" s="9" t="str">
        <f aca="false">IF(ISBLANK(A4298),"",IF($A4298=V$2,$C4298,V4297))</f>
        <v/>
      </c>
      <c r="W4298" s="9" t="str">
        <f aca="false">IF(ISBLANK(A4298),"",IF($A4298=W$2,$C4298,W4297))</f>
        <v/>
      </c>
    </row>
    <row r="4299" customFormat="false" ht="14.1" hidden="false" customHeight="false" outlineLevel="0" collapsed="false">
      <c r="H4299" s="8" t="n">
        <f aca="false">IF(ISBLANK(D4299),,LEFT(D4299,LEN(D4299)-6)*1)</f>
        <v>0</v>
      </c>
      <c r="I4299" s="9" t="str">
        <f aca="false">IF(ISBLANK(A4299),"",-B4299*C4299)</f>
        <v/>
      </c>
      <c r="J4299" s="9" t="str">
        <f aca="false">IF(ISBLANK(A4299),"",-SUM(I$3:I4299))</f>
        <v/>
      </c>
      <c r="K4299" s="9" t="str">
        <f aca="false">IF(ISBLANK(A4299),"",SUMPRODUCT(O4299:R4299,T4299:W4299)-J4299)</f>
        <v/>
      </c>
      <c r="L4299" s="5" t="str">
        <f aca="false">IF(ISBLANK(A4299),"",K4299/$M$1)</f>
        <v/>
      </c>
      <c r="M4299" s="5" t="str">
        <f aca="false">IF(ISBLANK(A4299),"",K4299/($M$1+SUM(K$3:K4298)))</f>
        <v/>
      </c>
      <c r="N4299" s="0" t="str">
        <f aca="false">IF(ISBLANK(A4299),"",IF(H4300=0,NETWORKDAYS($H$3,H4299,holiday!$B$2:$B$10),IF(DAY(H4299)&lt;DAY(H4300),NETWORKDAYS($H$3,H4299,holiday!$B$2:$B$10),0)))</f>
        <v/>
      </c>
      <c r="O4299" s="0" t="str">
        <f aca="false">IF(ISBLANK(A4299),"",SUMIF($A$3:$A4299,O$2,$B$3:$B4299))</f>
        <v/>
      </c>
      <c r="P4299" s="0" t="str">
        <f aca="false">IF(ISBLANK(A4299),"",SUMIF($A$3:$A4299,P$2,$B$3:$B4299))</f>
        <v/>
      </c>
      <c r="Q4299" s="0" t="str">
        <f aca="false">IF(ISBLANK(A4299),"",SUMIF($A$3:$A4299,Q$2,$B$3:$B4299))</f>
        <v/>
      </c>
      <c r="R4299" s="0" t="str">
        <f aca="false">IF(ISBLANK(A4299),"",SUMIF($A$3:$A4299,R$2,$B$3:$B4299))</f>
        <v/>
      </c>
      <c r="T4299" s="9" t="str">
        <f aca="false">IF(ISBLANK(A4299),"",IF($A4299=T$2,$C4299,T4298))</f>
        <v/>
      </c>
      <c r="U4299" s="9" t="str">
        <f aca="false">IF(ISBLANK(A4299),"",IF($A4299=U$2,$C4299,U4298))</f>
        <v/>
      </c>
      <c r="V4299" s="9" t="str">
        <f aca="false">IF(ISBLANK(A4299),"",IF($A4299=V$2,$C4299,V4298))</f>
        <v/>
      </c>
      <c r="W4299" s="9" t="str">
        <f aca="false">IF(ISBLANK(A4299),"",IF($A4299=W$2,$C4299,W4298))</f>
        <v/>
      </c>
    </row>
    <row r="4300" customFormat="false" ht="14.1" hidden="false" customHeight="false" outlineLevel="0" collapsed="false">
      <c r="H4300" s="8" t="n">
        <f aca="false">IF(ISBLANK(D4300),,LEFT(D4300,LEN(D4300)-6)*1)</f>
        <v>0</v>
      </c>
      <c r="I4300" s="9" t="str">
        <f aca="false">IF(ISBLANK(A4300),"",-B4300*C4300)</f>
        <v/>
      </c>
      <c r="J4300" s="9" t="str">
        <f aca="false">IF(ISBLANK(A4300),"",-SUM(I$3:I4300))</f>
        <v/>
      </c>
      <c r="K4300" s="9" t="str">
        <f aca="false">IF(ISBLANK(A4300),"",SUMPRODUCT(O4300:R4300,T4300:W4300)-J4300)</f>
        <v/>
      </c>
      <c r="L4300" s="5" t="str">
        <f aca="false">IF(ISBLANK(A4300),"",K4300/$M$1)</f>
        <v/>
      </c>
      <c r="M4300" s="5" t="str">
        <f aca="false">IF(ISBLANK(A4300),"",K4300/($M$1+SUM(K$3:K4299)))</f>
        <v/>
      </c>
      <c r="N4300" s="0" t="str">
        <f aca="false">IF(ISBLANK(A4300),"",IF(H4301=0,NETWORKDAYS($H$3,H4300,holiday!$B$2:$B$10),IF(DAY(H4300)&lt;DAY(H4301),NETWORKDAYS($H$3,H4300,holiday!$B$2:$B$10),0)))</f>
        <v/>
      </c>
      <c r="O4300" s="0" t="str">
        <f aca="false">IF(ISBLANK(A4300),"",SUMIF($A$3:$A4300,O$2,$B$3:$B4300))</f>
        <v/>
      </c>
      <c r="P4300" s="0" t="str">
        <f aca="false">IF(ISBLANK(A4300),"",SUMIF($A$3:$A4300,P$2,$B$3:$B4300))</f>
        <v/>
      </c>
      <c r="Q4300" s="0" t="str">
        <f aca="false">IF(ISBLANK(A4300),"",SUMIF($A$3:$A4300,Q$2,$B$3:$B4300))</f>
        <v/>
      </c>
      <c r="R4300" s="0" t="str">
        <f aca="false">IF(ISBLANK(A4300),"",SUMIF($A$3:$A4300,R$2,$B$3:$B4300))</f>
        <v/>
      </c>
      <c r="T4300" s="9" t="str">
        <f aca="false">IF(ISBLANK(A4300),"",IF($A4300=T$2,$C4300,T4299))</f>
        <v/>
      </c>
      <c r="U4300" s="9" t="str">
        <f aca="false">IF(ISBLANK(A4300),"",IF($A4300=U$2,$C4300,U4299))</f>
        <v/>
      </c>
      <c r="V4300" s="9" t="str">
        <f aca="false">IF(ISBLANK(A4300),"",IF($A4300=V$2,$C4300,V4299))</f>
        <v/>
      </c>
      <c r="W4300" s="9" t="str">
        <f aca="false">IF(ISBLANK(A4300),"",IF($A4300=W$2,$C4300,W4299))</f>
        <v/>
      </c>
    </row>
    <row r="4301" customFormat="false" ht="14.1" hidden="false" customHeight="false" outlineLevel="0" collapsed="false">
      <c r="H4301" s="8" t="n">
        <f aca="false">IF(ISBLANK(D4301),,LEFT(D4301,LEN(D4301)-6)*1)</f>
        <v>0</v>
      </c>
      <c r="I4301" s="9" t="str">
        <f aca="false">IF(ISBLANK(A4301),"",-B4301*C4301)</f>
        <v/>
      </c>
      <c r="J4301" s="9" t="str">
        <f aca="false">IF(ISBLANK(A4301),"",-SUM(I$3:I4301))</f>
        <v/>
      </c>
      <c r="K4301" s="9" t="str">
        <f aca="false">IF(ISBLANK(A4301),"",SUMPRODUCT(O4301:R4301,T4301:W4301)-J4301)</f>
        <v/>
      </c>
      <c r="L4301" s="5" t="str">
        <f aca="false">IF(ISBLANK(A4301),"",K4301/$M$1)</f>
        <v/>
      </c>
      <c r="M4301" s="5" t="str">
        <f aca="false">IF(ISBLANK(A4301),"",K4301/($M$1+SUM(K$3:K4300)))</f>
        <v/>
      </c>
      <c r="N4301" s="0" t="str">
        <f aca="false">IF(ISBLANK(A4301),"",IF(H4302=0,NETWORKDAYS($H$3,H4301,holiday!$B$2:$B$10),IF(DAY(H4301)&lt;DAY(H4302),NETWORKDAYS($H$3,H4301,holiday!$B$2:$B$10),0)))</f>
        <v/>
      </c>
      <c r="O4301" s="0" t="str">
        <f aca="false">IF(ISBLANK(A4301),"",SUMIF($A$3:$A4301,O$2,$B$3:$B4301))</f>
        <v/>
      </c>
      <c r="P4301" s="0" t="str">
        <f aca="false">IF(ISBLANK(A4301),"",SUMIF($A$3:$A4301,P$2,$B$3:$B4301))</f>
        <v/>
      </c>
      <c r="Q4301" s="0" t="str">
        <f aca="false">IF(ISBLANK(A4301),"",SUMIF($A$3:$A4301,Q$2,$B$3:$B4301))</f>
        <v/>
      </c>
      <c r="R4301" s="0" t="str">
        <f aca="false">IF(ISBLANK(A4301),"",SUMIF($A$3:$A4301,R$2,$B$3:$B4301))</f>
        <v/>
      </c>
      <c r="T4301" s="9" t="str">
        <f aca="false">IF(ISBLANK(A4301),"",IF($A4301=T$2,$C4301,T4300))</f>
        <v/>
      </c>
      <c r="U4301" s="9" t="str">
        <f aca="false">IF(ISBLANK(A4301),"",IF($A4301=U$2,$C4301,U4300))</f>
        <v/>
      </c>
      <c r="V4301" s="9" t="str">
        <f aca="false">IF(ISBLANK(A4301),"",IF($A4301=V$2,$C4301,V4300))</f>
        <v/>
      </c>
      <c r="W4301" s="9" t="str">
        <f aca="false">IF(ISBLANK(A4301),"",IF($A4301=W$2,$C4301,W4300))</f>
        <v/>
      </c>
    </row>
    <row r="4302" customFormat="false" ht="14.1" hidden="false" customHeight="false" outlineLevel="0" collapsed="false">
      <c r="H4302" s="8" t="n">
        <f aca="false">IF(ISBLANK(D4302),,LEFT(D4302,LEN(D4302)-6)*1)</f>
        <v>0</v>
      </c>
      <c r="I4302" s="9" t="str">
        <f aca="false">IF(ISBLANK(A4302),"",-B4302*C4302)</f>
        <v/>
      </c>
      <c r="J4302" s="9" t="str">
        <f aca="false">IF(ISBLANK(A4302),"",-SUM(I$3:I4302))</f>
        <v/>
      </c>
      <c r="K4302" s="9" t="str">
        <f aca="false">IF(ISBLANK(A4302),"",SUMPRODUCT(O4302:R4302,T4302:W4302)-J4302)</f>
        <v/>
      </c>
      <c r="L4302" s="5" t="str">
        <f aca="false">IF(ISBLANK(A4302),"",K4302/$M$1)</f>
        <v/>
      </c>
      <c r="M4302" s="5" t="str">
        <f aca="false">IF(ISBLANK(A4302),"",K4302/($M$1+SUM(K$3:K4301)))</f>
        <v/>
      </c>
      <c r="N4302" s="0" t="str">
        <f aca="false">IF(ISBLANK(A4302),"",IF(H4303=0,NETWORKDAYS($H$3,H4302,holiday!$B$2:$B$10),IF(DAY(H4302)&lt;DAY(H4303),NETWORKDAYS($H$3,H4302,holiday!$B$2:$B$10),0)))</f>
        <v/>
      </c>
      <c r="O4302" s="0" t="str">
        <f aca="false">IF(ISBLANK(A4302),"",SUMIF($A$3:$A4302,O$2,$B$3:$B4302))</f>
        <v/>
      </c>
      <c r="P4302" s="0" t="str">
        <f aca="false">IF(ISBLANK(A4302),"",SUMIF($A$3:$A4302,P$2,$B$3:$B4302))</f>
        <v/>
      </c>
      <c r="Q4302" s="0" t="str">
        <f aca="false">IF(ISBLANK(A4302),"",SUMIF($A$3:$A4302,Q$2,$B$3:$B4302))</f>
        <v/>
      </c>
      <c r="R4302" s="0" t="str">
        <f aca="false">IF(ISBLANK(A4302),"",SUMIF($A$3:$A4302,R$2,$B$3:$B4302))</f>
        <v/>
      </c>
      <c r="T4302" s="9" t="str">
        <f aca="false">IF(ISBLANK(A4302),"",IF($A4302=T$2,$C4302,T4301))</f>
        <v/>
      </c>
      <c r="U4302" s="9" t="str">
        <f aca="false">IF(ISBLANK(A4302),"",IF($A4302=U$2,$C4302,U4301))</f>
        <v/>
      </c>
      <c r="V4302" s="9" t="str">
        <f aca="false">IF(ISBLANK(A4302),"",IF($A4302=V$2,$C4302,V4301))</f>
        <v/>
      </c>
      <c r="W4302" s="9" t="str">
        <f aca="false">IF(ISBLANK(A4302),"",IF($A4302=W$2,$C4302,W4301))</f>
        <v/>
      </c>
    </row>
    <row r="4303" customFormat="false" ht="14.1" hidden="false" customHeight="false" outlineLevel="0" collapsed="false">
      <c r="H4303" s="8" t="n">
        <f aca="false">IF(ISBLANK(D4303),,LEFT(D4303,LEN(D4303)-6)*1)</f>
        <v>0</v>
      </c>
      <c r="I4303" s="9" t="str">
        <f aca="false">IF(ISBLANK(A4303),"",-B4303*C4303)</f>
        <v/>
      </c>
      <c r="J4303" s="9" t="str">
        <f aca="false">IF(ISBLANK(A4303),"",-SUM(I$3:I4303))</f>
        <v/>
      </c>
      <c r="K4303" s="9" t="str">
        <f aca="false">IF(ISBLANK(A4303),"",SUMPRODUCT(O4303:R4303,T4303:W4303)-J4303)</f>
        <v/>
      </c>
      <c r="L4303" s="5" t="str">
        <f aca="false">IF(ISBLANK(A4303),"",K4303/$M$1)</f>
        <v/>
      </c>
      <c r="M4303" s="5" t="str">
        <f aca="false">IF(ISBLANK(A4303),"",K4303/($M$1+SUM(K$3:K4302)))</f>
        <v/>
      </c>
      <c r="N4303" s="0" t="str">
        <f aca="false">IF(ISBLANK(A4303),"",IF(H4304=0,NETWORKDAYS($H$3,H4303,holiday!$B$2:$B$10),IF(DAY(H4303)&lt;DAY(H4304),NETWORKDAYS($H$3,H4303,holiday!$B$2:$B$10),0)))</f>
        <v/>
      </c>
      <c r="O4303" s="0" t="str">
        <f aca="false">IF(ISBLANK(A4303),"",SUMIF($A$3:$A4303,O$2,$B$3:$B4303))</f>
        <v/>
      </c>
      <c r="P4303" s="0" t="str">
        <f aca="false">IF(ISBLANK(A4303),"",SUMIF($A$3:$A4303,P$2,$B$3:$B4303))</f>
        <v/>
      </c>
      <c r="Q4303" s="0" t="str">
        <f aca="false">IF(ISBLANK(A4303),"",SUMIF($A$3:$A4303,Q$2,$B$3:$B4303))</f>
        <v/>
      </c>
      <c r="R4303" s="0" t="str">
        <f aca="false">IF(ISBLANK(A4303),"",SUMIF($A$3:$A4303,R$2,$B$3:$B4303))</f>
        <v/>
      </c>
      <c r="T4303" s="9" t="str">
        <f aca="false">IF(ISBLANK(A4303),"",IF($A4303=T$2,$C4303,T4302))</f>
        <v/>
      </c>
      <c r="U4303" s="9" t="str">
        <f aca="false">IF(ISBLANK(A4303),"",IF($A4303=U$2,$C4303,U4302))</f>
        <v/>
      </c>
      <c r="V4303" s="9" t="str">
        <f aca="false">IF(ISBLANK(A4303),"",IF($A4303=V$2,$C4303,V4302))</f>
        <v/>
      </c>
      <c r="W4303" s="9" t="str">
        <f aca="false">IF(ISBLANK(A4303),"",IF($A4303=W$2,$C4303,W4302))</f>
        <v/>
      </c>
    </row>
    <row r="4304" customFormat="false" ht="14.1" hidden="false" customHeight="false" outlineLevel="0" collapsed="false">
      <c r="H4304" s="8" t="n">
        <f aca="false">IF(ISBLANK(D4304),,LEFT(D4304,LEN(D4304)-6)*1)</f>
        <v>0</v>
      </c>
      <c r="I4304" s="9" t="str">
        <f aca="false">IF(ISBLANK(A4304),"",-B4304*C4304)</f>
        <v/>
      </c>
      <c r="J4304" s="9" t="str">
        <f aca="false">IF(ISBLANK(A4304),"",-SUM(I$3:I4304))</f>
        <v/>
      </c>
      <c r="K4304" s="9" t="str">
        <f aca="false">IF(ISBLANK(A4304),"",SUMPRODUCT(O4304:R4304,T4304:W4304)-J4304)</f>
        <v/>
      </c>
      <c r="L4304" s="5" t="str">
        <f aca="false">IF(ISBLANK(A4304),"",K4304/$M$1)</f>
        <v/>
      </c>
      <c r="M4304" s="5" t="str">
        <f aca="false">IF(ISBLANK(A4304),"",K4304/($M$1+SUM(K$3:K4303)))</f>
        <v/>
      </c>
      <c r="N4304" s="0" t="str">
        <f aca="false">IF(ISBLANK(A4304),"",IF(H4305=0,NETWORKDAYS($H$3,H4304,holiday!$B$2:$B$10),IF(DAY(H4304)&lt;DAY(H4305),NETWORKDAYS($H$3,H4304,holiday!$B$2:$B$10),0)))</f>
        <v/>
      </c>
      <c r="O4304" s="0" t="str">
        <f aca="false">IF(ISBLANK(A4304),"",SUMIF($A$3:$A4304,O$2,$B$3:$B4304))</f>
        <v/>
      </c>
      <c r="P4304" s="0" t="str">
        <f aca="false">IF(ISBLANK(A4304),"",SUMIF($A$3:$A4304,P$2,$B$3:$B4304))</f>
        <v/>
      </c>
      <c r="Q4304" s="0" t="str">
        <f aca="false">IF(ISBLANK(A4304),"",SUMIF($A$3:$A4304,Q$2,$B$3:$B4304))</f>
        <v/>
      </c>
      <c r="R4304" s="0" t="str">
        <f aca="false">IF(ISBLANK(A4304),"",SUMIF($A$3:$A4304,R$2,$B$3:$B4304))</f>
        <v/>
      </c>
      <c r="T4304" s="9" t="str">
        <f aca="false">IF(ISBLANK(A4304),"",IF($A4304=T$2,$C4304,T4303))</f>
        <v/>
      </c>
      <c r="U4304" s="9" t="str">
        <f aca="false">IF(ISBLANK(A4304),"",IF($A4304=U$2,$C4304,U4303))</f>
        <v/>
      </c>
      <c r="V4304" s="9" t="str">
        <f aca="false">IF(ISBLANK(A4304),"",IF($A4304=V$2,$C4304,V4303))</f>
        <v/>
      </c>
      <c r="W4304" s="9" t="str">
        <f aca="false">IF(ISBLANK(A4304),"",IF($A4304=W$2,$C4304,W4303))</f>
        <v/>
      </c>
    </row>
    <row r="4305" customFormat="false" ht="14.1" hidden="false" customHeight="false" outlineLevel="0" collapsed="false">
      <c r="H4305" s="8" t="n">
        <f aca="false">IF(ISBLANK(D4305),,LEFT(D4305,LEN(D4305)-6)*1)</f>
        <v>0</v>
      </c>
      <c r="I4305" s="9" t="str">
        <f aca="false">IF(ISBLANK(A4305),"",-B4305*C4305)</f>
        <v/>
      </c>
      <c r="J4305" s="9" t="str">
        <f aca="false">IF(ISBLANK(A4305),"",-SUM(I$3:I4305))</f>
        <v/>
      </c>
      <c r="K4305" s="9" t="str">
        <f aca="false">IF(ISBLANK(A4305),"",SUMPRODUCT(O4305:R4305,T4305:W4305)-J4305)</f>
        <v/>
      </c>
      <c r="L4305" s="5" t="str">
        <f aca="false">IF(ISBLANK(A4305),"",K4305/$M$1)</f>
        <v/>
      </c>
      <c r="M4305" s="5" t="str">
        <f aca="false">IF(ISBLANK(A4305),"",K4305/($M$1+SUM(K$3:K4304)))</f>
        <v/>
      </c>
      <c r="N4305" s="0" t="str">
        <f aca="false">IF(ISBLANK(A4305),"",IF(H4306=0,NETWORKDAYS($H$3,H4305,holiday!$B$2:$B$10),IF(DAY(H4305)&lt;DAY(H4306),NETWORKDAYS($H$3,H4305,holiday!$B$2:$B$10),0)))</f>
        <v/>
      </c>
      <c r="O4305" s="0" t="str">
        <f aca="false">IF(ISBLANK(A4305),"",SUMIF($A$3:$A4305,O$2,$B$3:$B4305))</f>
        <v/>
      </c>
      <c r="P4305" s="0" t="str">
        <f aca="false">IF(ISBLANK(A4305),"",SUMIF($A$3:$A4305,P$2,$B$3:$B4305))</f>
        <v/>
      </c>
      <c r="Q4305" s="0" t="str">
        <f aca="false">IF(ISBLANK(A4305),"",SUMIF($A$3:$A4305,Q$2,$B$3:$B4305))</f>
        <v/>
      </c>
      <c r="R4305" s="0" t="str">
        <f aca="false">IF(ISBLANK(A4305),"",SUMIF($A$3:$A4305,R$2,$B$3:$B4305))</f>
        <v/>
      </c>
      <c r="T4305" s="9" t="str">
        <f aca="false">IF(ISBLANK(A4305),"",IF($A4305=T$2,$C4305,T4304))</f>
        <v/>
      </c>
      <c r="U4305" s="9" t="str">
        <f aca="false">IF(ISBLANK(A4305),"",IF($A4305=U$2,$C4305,U4304))</f>
        <v/>
      </c>
      <c r="V4305" s="9" t="str">
        <f aca="false">IF(ISBLANK(A4305),"",IF($A4305=V$2,$C4305,V4304))</f>
        <v/>
      </c>
      <c r="W4305" s="9" t="str">
        <f aca="false">IF(ISBLANK(A4305),"",IF($A4305=W$2,$C4305,W4304))</f>
        <v/>
      </c>
    </row>
    <row r="4306" customFormat="false" ht="14.1" hidden="false" customHeight="false" outlineLevel="0" collapsed="false">
      <c r="H4306" s="8" t="n">
        <f aca="false">IF(ISBLANK(D4306),,LEFT(D4306,LEN(D4306)-6)*1)</f>
        <v>0</v>
      </c>
      <c r="I4306" s="9" t="str">
        <f aca="false">IF(ISBLANK(A4306),"",-B4306*C4306)</f>
        <v/>
      </c>
      <c r="J4306" s="9" t="str">
        <f aca="false">IF(ISBLANK(A4306),"",-SUM(I$3:I4306))</f>
        <v/>
      </c>
      <c r="K4306" s="9" t="str">
        <f aca="false">IF(ISBLANK(A4306),"",SUMPRODUCT(O4306:R4306,T4306:W4306)-J4306)</f>
        <v/>
      </c>
      <c r="L4306" s="5" t="str">
        <f aca="false">IF(ISBLANK(A4306),"",K4306/$M$1)</f>
        <v/>
      </c>
      <c r="M4306" s="5" t="str">
        <f aca="false">IF(ISBLANK(A4306),"",K4306/($M$1+SUM(K$3:K4305)))</f>
        <v/>
      </c>
      <c r="N4306" s="0" t="str">
        <f aca="false">IF(ISBLANK(A4306),"",IF(H4307=0,NETWORKDAYS($H$3,H4306,holiday!$B$2:$B$10),IF(DAY(H4306)&lt;DAY(H4307),NETWORKDAYS($H$3,H4306,holiday!$B$2:$B$10),0)))</f>
        <v/>
      </c>
      <c r="O4306" s="0" t="str">
        <f aca="false">IF(ISBLANK(A4306),"",SUMIF($A$3:$A4306,O$2,$B$3:$B4306))</f>
        <v/>
      </c>
      <c r="P4306" s="0" t="str">
        <f aca="false">IF(ISBLANK(A4306),"",SUMIF($A$3:$A4306,P$2,$B$3:$B4306))</f>
        <v/>
      </c>
      <c r="Q4306" s="0" t="str">
        <f aca="false">IF(ISBLANK(A4306),"",SUMIF($A$3:$A4306,Q$2,$B$3:$B4306))</f>
        <v/>
      </c>
      <c r="R4306" s="0" t="str">
        <f aca="false">IF(ISBLANK(A4306),"",SUMIF($A$3:$A4306,R$2,$B$3:$B4306))</f>
        <v/>
      </c>
      <c r="T4306" s="9" t="str">
        <f aca="false">IF(ISBLANK(A4306),"",IF($A4306=T$2,$C4306,T4305))</f>
        <v/>
      </c>
      <c r="U4306" s="9" t="str">
        <f aca="false">IF(ISBLANK(A4306),"",IF($A4306=U$2,$C4306,U4305))</f>
        <v/>
      </c>
      <c r="V4306" s="9" t="str">
        <f aca="false">IF(ISBLANK(A4306),"",IF($A4306=V$2,$C4306,V4305))</f>
        <v/>
      </c>
      <c r="W4306" s="9" t="str">
        <f aca="false">IF(ISBLANK(A4306),"",IF($A4306=W$2,$C4306,W4305))</f>
        <v/>
      </c>
    </row>
    <row r="4307" customFormat="false" ht="14.1" hidden="false" customHeight="false" outlineLevel="0" collapsed="false">
      <c r="H4307" s="8" t="n">
        <f aca="false">IF(ISBLANK(D4307),,LEFT(D4307,LEN(D4307)-6)*1)</f>
        <v>0</v>
      </c>
      <c r="I4307" s="9" t="str">
        <f aca="false">IF(ISBLANK(A4307),"",-B4307*C4307)</f>
        <v/>
      </c>
      <c r="J4307" s="9" t="str">
        <f aca="false">IF(ISBLANK(A4307),"",-SUM(I$3:I4307))</f>
        <v/>
      </c>
      <c r="K4307" s="9" t="str">
        <f aca="false">IF(ISBLANK(A4307),"",SUMPRODUCT(O4307:R4307,T4307:W4307)-J4307)</f>
        <v/>
      </c>
      <c r="L4307" s="5" t="str">
        <f aca="false">IF(ISBLANK(A4307),"",K4307/$M$1)</f>
        <v/>
      </c>
      <c r="M4307" s="5" t="str">
        <f aca="false">IF(ISBLANK(A4307),"",K4307/($M$1+SUM(K$3:K4306)))</f>
        <v/>
      </c>
      <c r="N4307" s="0" t="str">
        <f aca="false">IF(ISBLANK(A4307),"",IF(H4308=0,NETWORKDAYS($H$3,H4307,holiday!$B$2:$B$10),IF(DAY(H4307)&lt;DAY(H4308),NETWORKDAYS($H$3,H4307,holiday!$B$2:$B$10),0)))</f>
        <v/>
      </c>
      <c r="O4307" s="0" t="str">
        <f aca="false">IF(ISBLANK(A4307),"",SUMIF($A$3:$A4307,O$2,$B$3:$B4307))</f>
        <v/>
      </c>
      <c r="P4307" s="0" t="str">
        <f aca="false">IF(ISBLANK(A4307),"",SUMIF($A$3:$A4307,P$2,$B$3:$B4307))</f>
        <v/>
      </c>
      <c r="Q4307" s="0" t="str">
        <f aca="false">IF(ISBLANK(A4307),"",SUMIF($A$3:$A4307,Q$2,$B$3:$B4307))</f>
        <v/>
      </c>
      <c r="R4307" s="0" t="str">
        <f aca="false">IF(ISBLANK(A4307),"",SUMIF($A$3:$A4307,R$2,$B$3:$B4307))</f>
        <v/>
      </c>
      <c r="T4307" s="9" t="str">
        <f aca="false">IF(ISBLANK(A4307),"",IF($A4307=T$2,$C4307,T4306))</f>
        <v/>
      </c>
      <c r="U4307" s="9" t="str">
        <f aca="false">IF(ISBLANK(A4307),"",IF($A4307=U$2,$C4307,U4306))</f>
        <v/>
      </c>
      <c r="V4307" s="9" t="str">
        <f aca="false">IF(ISBLANK(A4307),"",IF($A4307=V$2,$C4307,V4306))</f>
        <v/>
      </c>
      <c r="W4307" s="9" t="str">
        <f aca="false">IF(ISBLANK(A4307),"",IF($A4307=W$2,$C4307,W4306))</f>
        <v/>
      </c>
    </row>
    <row r="4308" customFormat="false" ht="14.1" hidden="false" customHeight="false" outlineLevel="0" collapsed="false">
      <c r="H4308" s="8" t="n">
        <f aca="false">IF(ISBLANK(D4308),,LEFT(D4308,LEN(D4308)-6)*1)</f>
        <v>0</v>
      </c>
      <c r="I4308" s="9" t="str">
        <f aca="false">IF(ISBLANK(A4308),"",-B4308*C4308)</f>
        <v/>
      </c>
      <c r="J4308" s="9" t="str">
        <f aca="false">IF(ISBLANK(A4308),"",-SUM(I$3:I4308))</f>
        <v/>
      </c>
      <c r="K4308" s="9" t="str">
        <f aca="false">IF(ISBLANK(A4308),"",SUMPRODUCT(O4308:R4308,T4308:W4308)-J4308)</f>
        <v/>
      </c>
      <c r="L4308" s="5" t="str">
        <f aca="false">IF(ISBLANK(A4308),"",K4308/$M$1)</f>
        <v/>
      </c>
      <c r="M4308" s="5" t="str">
        <f aca="false">IF(ISBLANK(A4308),"",K4308/($M$1+SUM(K$3:K4307)))</f>
        <v/>
      </c>
      <c r="N4308" s="0" t="str">
        <f aca="false">IF(ISBLANK(A4308),"",IF(H4309=0,NETWORKDAYS($H$3,H4308,holiday!$B$2:$B$10),IF(DAY(H4308)&lt;DAY(H4309),NETWORKDAYS($H$3,H4308,holiday!$B$2:$B$10),0)))</f>
        <v/>
      </c>
      <c r="O4308" s="0" t="str">
        <f aca="false">IF(ISBLANK(A4308),"",SUMIF($A$3:$A4308,O$2,$B$3:$B4308))</f>
        <v/>
      </c>
      <c r="P4308" s="0" t="str">
        <f aca="false">IF(ISBLANK(A4308),"",SUMIF($A$3:$A4308,P$2,$B$3:$B4308))</f>
        <v/>
      </c>
      <c r="Q4308" s="0" t="str">
        <f aca="false">IF(ISBLANK(A4308),"",SUMIF($A$3:$A4308,Q$2,$B$3:$B4308))</f>
        <v/>
      </c>
      <c r="R4308" s="0" t="str">
        <f aca="false">IF(ISBLANK(A4308),"",SUMIF($A$3:$A4308,R$2,$B$3:$B4308))</f>
        <v/>
      </c>
      <c r="T4308" s="9" t="str">
        <f aca="false">IF(ISBLANK(A4308),"",IF($A4308=T$2,$C4308,T4307))</f>
        <v/>
      </c>
      <c r="U4308" s="9" t="str">
        <f aca="false">IF(ISBLANK(A4308),"",IF($A4308=U$2,$C4308,U4307))</f>
        <v/>
      </c>
      <c r="V4308" s="9" t="str">
        <f aca="false">IF(ISBLANK(A4308),"",IF($A4308=V$2,$C4308,V4307))</f>
        <v/>
      </c>
      <c r="W4308" s="9" t="str">
        <f aca="false">IF(ISBLANK(A4308),"",IF($A4308=W$2,$C4308,W4307))</f>
        <v/>
      </c>
    </row>
    <row r="4309" customFormat="false" ht="14.1" hidden="false" customHeight="false" outlineLevel="0" collapsed="false">
      <c r="H4309" s="8" t="n">
        <f aca="false">IF(ISBLANK(D4309),,LEFT(D4309,LEN(D4309)-6)*1)</f>
        <v>0</v>
      </c>
      <c r="I4309" s="9" t="str">
        <f aca="false">IF(ISBLANK(A4309),"",-B4309*C4309)</f>
        <v/>
      </c>
      <c r="J4309" s="9" t="str">
        <f aca="false">IF(ISBLANK(A4309),"",-SUM(I$3:I4309))</f>
        <v/>
      </c>
      <c r="K4309" s="9" t="str">
        <f aca="false">IF(ISBLANK(A4309),"",SUMPRODUCT(O4309:R4309,T4309:W4309)-J4309)</f>
        <v/>
      </c>
      <c r="L4309" s="5" t="str">
        <f aca="false">IF(ISBLANK(A4309),"",K4309/$M$1)</f>
        <v/>
      </c>
      <c r="M4309" s="5" t="str">
        <f aca="false">IF(ISBLANK(A4309),"",K4309/($M$1+SUM(K$3:K4308)))</f>
        <v/>
      </c>
      <c r="N4309" s="0" t="str">
        <f aca="false">IF(ISBLANK(A4309),"",IF(H4310=0,NETWORKDAYS($H$3,H4309,holiday!$B$2:$B$10),IF(DAY(H4309)&lt;DAY(H4310),NETWORKDAYS($H$3,H4309,holiday!$B$2:$B$10),0)))</f>
        <v/>
      </c>
      <c r="O4309" s="0" t="str">
        <f aca="false">IF(ISBLANK(A4309),"",SUMIF($A$3:$A4309,O$2,$B$3:$B4309))</f>
        <v/>
      </c>
      <c r="P4309" s="0" t="str">
        <f aca="false">IF(ISBLANK(A4309),"",SUMIF($A$3:$A4309,P$2,$B$3:$B4309))</f>
        <v/>
      </c>
      <c r="Q4309" s="0" t="str">
        <f aca="false">IF(ISBLANK(A4309),"",SUMIF($A$3:$A4309,Q$2,$B$3:$B4309))</f>
        <v/>
      </c>
      <c r="R4309" s="0" t="str">
        <f aca="false">IF(ISBLANK(A4309),"",SUMIF($A$3:$A4309,R$2,$B$3:$B4309))</f>
        <v/>
      </c>
      <c r="T4309" s="9" t="str">
        <f aca="false">IF(ISBLANK(A4309),"",IF($A4309=T$2,$C4309,T4308))</f>
        <v/>
      </c>
      <c r="U4309" s="9" t="str">
        <f aca="false">IF(ISBLANK(A4309),"",IF($A4309=U$2,$C4309,U4308))</f>
        <v/>
      </c>
      <c r="V4309" s="9" t="str">
        <f aca="false">IF(ISBLANK(A4309),"",IF($A4309=V$2,$C4309,V4308))</f>
        <v/>
      </c>
      <c r="W4309" s="9" t="str">
        <f aca="false">IF(ISBLANK(A4309),"",IF($A4309=W$2,$C4309,W4308))</f>
        <v/>
      </c>
    </row>
    <row r="4310" customFormat="false" ht="14.1" hidden="false" customHeight="false" outlineLevel="0" collapsed="false">
      <c r="H4310" s="8" t="n">
        <f aca="false">IF(ISBLANK(D4310),,LEFT(D4310,LEN(D4310)-6)*1)</f>
        <v>0</v>
      </c>
      <c r="I4310" s="9" t="str">
        <f aca="false">IF(ISBLANK(A4310),"",-B4310*C4310)</f>
        <v/>
      </c>
      <c r="J4310" s="9" t="str">
        <f aca="false">IF(ISBLANK(A4310),"",-SUM(I$3:I4310))</f>
        <v/>
      </c>
      <c r="K4310" s="9" t="str">
        <f aca="false">IF(ISBLANK(A4310),"",SUMPRODUCT(O4310:R4310,T4310:W4310)-J4310)</f>
        <v/>
      </c>
      <c r="L4310" s="5" t="str">
        <f aca="false">IF(ISBLANK(A4310),"",K4310/$M$1)</f>
        <v/>
      </c>
      <c r="M4310" s="5" t="str">
        <f aca="false">IF(ISBLANK(A4310),"",K4310/($M$1+SUM(K$3:K4309)))</f>
        <v/>
      </c>
      <c r="N4310" s="0" t="str">
        <f aca="false">IF(ISBLANK(A4310),"",IF(H4311=0,NETWORKDAYS($H$3,H4310,holiday!$B$2:$B$10),IF(DAY(H4310)&lt;DAY(H4311),NETWORKDAYS($H$3,H4310,holiday!$B$2:$B$10),0)))</f>
        <v/>
      </c>
      <c r="O4310" s="0" t="str">
        <f aca="false">IF(ISBLANK(A4310),"",SUMIF($A$3:$A4310,O$2,$B$3:$B4310))</f>
        <v/>
      </c>
      <c r="P4310" s="0" t="str">
        <f aca="false">IF(ISBLANK(A4310),"",SUMIF($A$3:$A4310,P$2,$B$3:$B4310))</f>
        <v/>
      </c>
      <c r="Q4310" s="0" t="str">
        <f aca="false">IF(ISBLANK(A4310),"",SUMIF($A$3:$A4310,Q$2,$B$3:$B4310))</f>
        <v/>
      </c>
      <c r="R4310" s="0" t="str">
        <f aca="false">IF(ISBLANK(A4310),"",SUMIF($A$3:$A4310,R$2,$B$3:$B4310))</f>
        <v/>
      </c>
      <c r="T4310" s="9" t="str">
        <f aca="false">IF(ISBLANK(A4310),"",IF($A4310=T$2,$C4310,T4309))</f>
        <v/>
      </c>
      <c r="U4310" s="9" t="str">
        <f aca="false">IF(ISBLANK(A4310),"",IF($A4310=U$2,$C4310,U4309))</f>
        <v/>
      </c>
      <c r="V4310" s="9" t="str">
        <f aca="false">IF(ISBLANK(A4310),"",IF($A4310=V$2,$C4310,V4309))</f>
        <v/>
      </c>
      <c r="W4310" s="9" t="str">
        <f aca="false">IF(ISBLANK(A4310),"",IF($A4310=W$2,$C4310,W4309))</f>
        <v/>
      </c>
    </row>
    <row r="4311" customFormat="false" ht="14.1" hidden="false" customHeight="false" outlineLevel="0" collapsed="false">
      <c r="H4311" s="8" t="n">
        <f aca="false">IF(ISBLANK(D4311),,LEFT(D4311,LEN(D4311)-6)*1)</f>
        <v>0</v>
      </c>
      <c r="I4311" s="9" t="str">
        <f aca="false">IF(ISBLANK(A4311),"",-B4311*C4311)</f>
        <v/>
      </c>
      <c r="J4311" s="9" t="str">
        <f aca="false">IF(ISBLANK(A4311),"",-SUM(I$3:I4311))</f>
        <v/>
      </c>
      <c r="K4311" s="9" t="str">
        <f aca="false">IF(ISBLANK(A4311),"",SUMPRODUCT(O4311:R4311,T4311:W4311)-J4311)</f>
        <v/>
      </c>
      <c r="L4311" s="5" t="str">
        <f aca="false">IF(ISBLANK(A4311),"",K4311/$M$1)</f>
        <v/>
      </c>
      <c r="M4311" s="5" t="str">
        <f aca="false">IF(ISBLANK(A4311),"",K4311/($M$1+SUM(K$3:K4310)))</f>
        <v/>
      </c>
      <c r="N4311" s="0" t="str">
        <f aca="false">IF(ISBLANK(A4311),"",IF(H4312=0,NETWORKDAYS($H$3,H4311,holiday!$B$2:$B$10),IF(DAY(H4311)&lt;DAY(H4312),NETWORKDAYS($H$3,H4311,holiday!$B$2:$B$10),0)))</f>
        <v/>
      </c>
      <c r="O4311" s="0" t="str">
        <f aca="false">IF(ISBLANK(A4311),"",SUMIF($A$3:$A4311,O$2,$B$3:$B4311))</f>
        <v/>
      </c>
      <c r="P4311" s="0" t="str">
        <f aca="false">IF(ISBLANK(A4311),"",SUMIF($A$3:$A4311,P$2,$B$3:$B4311))</f>
        <v/>
      </c>
      <c r="Q4311" s="0" t="str">
        <f aca="false">IF(ISBLANK(A4311),"",SUMIF($A$3:$A4311,Q$2,$B$3:$B4311))</f>
        <v/>
      </c>
      <c r="R4311" s="0" t="str">
        <f aca="false">IF(ISBLANK(A4311),"",SUMIF($A$3:$A4311,R$2,$B$3:$B4311))</f>
        <v/>
      </c>
      <c r="T4311" s="9" t="str">
        <f aca="false">IF(ISBLANK(A4311),"",IF($A4311=T$2,$C4311,T4310))</f>
        <v/>
      </c>
      <c r="U4311" s="9" t="str">
        <f aca="false">IF(ISBLANK(A4311),"",IF($A4311=U$2,$C4311,U4310))</f>
        <v/>
      </c>
      <c r="V4311" s="9" t="str">
        <f aca="false">IF(ISBLANK(A4311),"",IF($A4311=V$2,$C4311,V4310))</f>
        <v/>
      </c>
      <c r="W4311" s="9" t="str">
        <f aca="false">IF(ISBLANK(A4311),"",IF($A4311=W$2,$C4311,W4310))</f>
        <v/>
      </c>
    </row>
    <row r="4312" customFormat="false" ht="14.1" hidden="false" customHeight="false" outlineLevel="0" collapsed="false">
      <c r="H4312" s="8" t="n">
        <f aca="false">IF(ISBLANK(D4312),,LEFT(D4312,LEN(D4312)-6)*1)</f>
        <v>0</v>
      </c>
      <c r="I4312" s="9" t="str">
        <f aca="false">IF(ISBLANK(A4312),"",-B4312*C4312)</f>
        <v/>
      </c>
      <c r="J4312" s="9" t="str">
        <f aca="false">IF(ISBLANK(A4312),"",-SUM(I$3:I4312))</f>
        <v/>
      </c>
      <c r="K4312" s="9" t="str">
        <f aca="false">IF(ISBLANK(A4312),"",SUMPRODUCT(O4312:R4312,T4312:W4312)-J4312)</f>
        <v/>
      </c>
      <c r="L4312" s="5" t="str">
        <f aca="false">IF(ISBLANK(A4312),"",K4312/$M$1)</f>
        <v/>
      </c>
      <c r="M4312" s="5" t="str">
        <f aca="false">IF(ISBLANK(A4312),"",K4312/($M$1+SUM(K$3:K4311)))</f>
        <v/>
      </c>
      <c r="N4312" s="0" t="str">
        <f aca="false">IF(ISBLANK(A4312),"",IF(H4313=0,NETWORKDAYS($H$3,H4312,holiday!$B$2:$B$10),IF(DAY(H4312)&lt;DAY(H4313),NETWORKDAYS($H$3,H4312,holiday!$B$2:$B$10),0)))</f>
        <v/>
      </c>
      <c r="O4312" s="0" t="str">
        <f aca="false">IF(ISBLANK(A4312),"",SUMIF($A$3:$A4312,O$2,$B$3:$B4312))</f>
        <v/>
      </c>
      <c r="P4312" s="0" t="str">
        <f aca="false">IF(ISBLANK(A4312),"",SUMIF($A$3:$A4312,P$2,$B$3:$B4312))</f>
        <v/>
      </c>
      <c r="Q4312" s="0" t="str">
        <f aca="false">IF(ISBLANK(A4312),"",SUMIF($A$3:$A4312,Q$2,$B$3:$B4312))</f>
        <v/>
      </c>
      <c r="R4312" s="0" t="str">
        <f aca="false">IF(ISBLANK(A4312),"",SUMIF($A$3:$A4312,R$2,$B$3:$B4312))</f>
        <v/>
      </c>
      <c r="T4312" s="9" t="str">
        <f aca="false">IF(ISBLANK(A4312),"",IF($A4312=T$2,$C4312,T4311))</f>
        <v/>
      </c>
      <c r="U4312" s="9" t="str">
        <f aca="false">IF(ISBLANK(A4312),"",IF($A4312=U$2,$C4312,U4311))</f>
        <v/>
      </c>
      <c r="V4312" s="9" t="str">
        <f aca="false">IF(ISBLANK(A4312),"",IF($A4312=V$2,$C4312,V4311))</f>
        <v/>
      </c>
      <c r="W4312" s="9" t="str">
        <f aca="false">IF(ISBLANK(A4312),"",IF($A4312=W$2,$C4312,W4311))</f>
        <v/>
      </c>
    </row>
    <row r="4313" customFormat="false" ht="14.1" hidden="false" customHeight="false" outlineLevel="0" collapsed="false">
      <c r="H4313" s="8" t="n">
        <f aca="false">IF(ISBLANK(D4313),,LEFT(D4313,LEN(D4313)-6)*1)</f>
        <v>0</v>
      </c>
      <c r="I4313" s="9" t="str">
        <f aca="false">IF(ISBLANK(A4313),"",-B4313*C4313)</f>
        <v/>
      </c>
      <c r="J4313" s="9" t="str">
        <f aca="false">IF(ISBLANK(A4313),"",-SUM(I$3:I4313))</f>
        <v/>
      </c>
      <c r="K4313" s="9" t="str">
        <f aca="false">IF(ISBLANK(A4313),"",SUMPRODUCT(O4313:R4313,T4313:W4313)-J4313)</f>
        <v/>
      </c>
      <c r="L4313" s="5" t="str">
        <f aca="false">IF(ISBLANK(A4313),"",K4313/$M$1)</f>
        <v/>
      </c>
      <c r="M4313" s="5" t="str">
        <f aca="false">IF(ISBLANK(A4313),"",K4313/($M$1+SUM(K$3:K4312)))</f>
        <v/>
      </c>
      <c r="N4313" s="0" t="str">
        <f aca="false">IF(ISBLANK(A4313),"",IF(H4314=0,NETWORKDAYS($H$3,H4313,holiday!$B$2:$B$10),IF(DAY(H4313)&lt;DAY(H4314),NETWORKDAYS($H$3,H4313,holiday!$B$2:$B$10),0)))</f>
        <v/>
      </c>
      <c r="O4313" s="0" t="str">
        <f aca="false">IF(ISBLANK(A4313),"",SUMIF($A$3:$A4313,O$2,$B$3:$B4313))</f>
        <v/>
      </c>
      <c r="P4313" s="0" t="str">
        <f aca="false">IF(ISBLANK(A4313),"",SUMIF($A$3:$A4313,P$2,$B$3:$B4313))</f>
        <v/>
      </c>
      <c r="Q4313" s="0" t="str">
        <f aca="false">IF(ISBLANK(A4313),"",SUMIF($A$3:$A4313,Q$2,$B$3:$B4313))</f>
        <v/>
      </c>
      <c r="R4313" s="0" t="str">
        <f aca="false">IF(ISBLANK(A4313),"",SUMIF($A$3:$A4313,R$2,$B$3:$B4313))</f>
        <v/>
      </c>
      <c r="T4313" s="9" t="str">
        <f aca="false">IF(ISBLANK(A4313),"",IF($A4313=T$2,$C4313,T4312))</f>
        <v/>
      </c>
      <c r="U4313" s="9" t="str">
        <f aca="false">IF(ISBLANK(A4313),"",IF($A4313=U$2,$C4313,U4312))</f>
        <v/>
      </c>
      <c r="V4313" s="9" t="str">
        <f aca="false">IF(ISBLANK(A4313),"",IF($A4313=V$2,$C4313,V4312))</f>
        <v/>
      </c>
      <c r="W4313" s="9" t="str">
        <f aca="false">IF(ISBLANK(A4313),"",IF($A4313=W$2,$C4313,W4312))</f>
        <v/>
      </c>
    </row>
    <row r="4314" customFormat="false" ht="14.1" hidden="false" customHeight="false" outlineLevel="0" collapsed="false">
      <c r="H4314" s="8" t="n">
        <f aca="false">IF(ISBLANK(D4314),,LEFT(D4314,LEN(D4314)-6)*1)</f>
        <v>0</v>
      </c>
      <c r="I4314" s="9" t="str">
        <f aca="false">IF(ISBLANK(A4314),"",-B4314*C4314)</f>
        <v/>
      </c>
      <c r="J4314" s="9" t="str">
        <f aca="false">IF(ISBLANK(A4314),"",-SUM(I$3:I4314))</f>
        <v/>
      </c>
      <c r="K4314" s="9" t="str">
        <f aca="false">IF(ISBLANK(A4314),"",SUMPRODUCT(O4314:R4314,T4314:W4314)-J4314)</f>
        <v/>
      </c>
      <c r="L4314" s="5" t="str">
        <f aca="false">IF(ISBLANK(A4314),"",K4314/$M$1)</f>
        <v/>
      </c>
      <c r="M4314" s="5" t="str">
        <f aca="false">IF(ISBLANK(A4314),"",K4314/($M$1+SUM(K$3:K4313)))</f>
        <v/>
      </c>
      <c r="N4314" s="0" t="str">
        <f aca="false">IF(ISBLANK(A4314),"",IF(H4315=0,NETWORKDAYS($H$3,H4314,holiday!$B$2:$B$10),IF(DAY(H4314)&lt;DAY(H4315),NETWORKDAYS($H$3,H4314,holiday!$B$2:$B$10),0)))</f>
        <v/>
      </c>
      <c r="O4314" s="0" t="str">
        <f aca="false">IF(ISBLANK(A4314),"",SUMIF($A$3:$A4314,O$2,$B$3:$B4314))</f>
        <v/>
      </c>
      <c r="P4314" s="0" t="str">
        <f aca="false">IF(ISBLANK(A4314),"",SUMIF($A$3:$A4314,P$2,$B$3:$B4314))</f>
        <v/>
      </c>
      <c r="Q4314" s="0" t="str">
        <f aca="false">IF(ISBLANK(A4314),"",SUMIF($A$3:$A4314,Q$2,$B$3:$B4314))</f>
        <v/>
      </c>
      <c r="R4314" s="0" t="str">
        <f aca="false">IF(ISBLANK(A4314),"",SUMIF($A$3:$A4314,R$2,$B$3:$B4314))</f>
        <v/>
      </c>
      <c r="T4314" s="9" t="str">
        <f aca="false">IF(ISBLANK(A4314),"",IF($A4314=T$2,$C4314,T4313))</f>
        <v/>
      </c>
      <c r="U4314" s="9" t="str">
        <f aca="false">IF(ISBLANK(A4314),"",IF($A4314=U$2,$C4314,U4313))</f>
        <v/>
      </c>
      <c r="V4314" s="9" t="str">
        <f aca="false">IF(ISBLANK(A4314),"",IF($A4314=V$2,$C4314,V4313))</f>
        <v/>
      </c>
      <c r="W4314" s="9" t="str">
        <f aca="false">IF(ISBLANK(A4314),"",IF($A4314=W$2,$C4314,W4313))</f>
        <v/>
      </c>
    </row>
    <row r="4315" customFormat="false" ht="14.1" hidden="false" customHeight="false" outlineLevel="0" collapsed="false">
      <c r="H4315" s="8" t="n">
        <f aca="false">IF(ISBLANK(D4315),,LEFT(D4315,LEN(D4315)-6)*1)</f>
        <v>0</v>
      </c>
      <c r="I4315" s="9" t="str">
        <f aca="false">IF(ISBLANK(A4315),"",-B4315*C4315)</f>
        <v/>
      </c>
      <c r="J4315" s="9" t="str">
        <f aca="false">IF(ISBLANK(A4315),"",-SUM(I$3:I4315))</f>
        <v/>
      </c>
      <c r="K4315" s="9" t="str">
        <f aca="false">IF(ISBLANK(A4315),"",SUMPRODUCT(O4315:R4315,T4315:W4315)-J4315)</f>
        <v/>
      </c>
      <c r="L4315" s="5" t="str">
        <f aca="false">IF(ISBLANK(A4315),"",K4315/$M$1)</f>
        <v/>
      </c>
      <c r="M4315" s="5" t="str">
        <f aca="false">IF(ISBLANK(A4315),"",K4315/($M$1+SUM(K$3:K4314)))</f>
        <v/>
      </c>
      <c r="N4315" s="0" t="str">
        <f aca="false">IF(ISBLANK(A4315),"",IF(H4316=0,NETWORKDAYS($H$3,H4315,holiday!$B$2:$B$10),IF(DAY(H4315)&lt;DAY(H4316),NETWORKDAYS($H$3,H4315,holiday!$B$2:$B$10),0)))</f>
        <v/>
      </c>
      <c r="O4315" s="0" t="str">
        <f aca="false">IF(ISBLANK(A4315),"",SUMIF($A$3:$A4315,O$2,$B$3:$B4315))</f>
        <v/>
      </c>
      <c r="P4315" s="0" t="str">
        <f aca="false">IF(ISBLANK(A4315),"",SUMIF($A$3:$A4315,P$2,$B$3:$B4315))</f>
        <v/>
      </c>
      <c r="Q4315" s="0" t="str">
        <f aca="false">IF(ISBLANK(A4315),"",SUMIF($A$3:$A4315,Q$2,$B$3:$B4315))</f>
        <v/>
      </c>
      <c r="R4315" s="0" t="str">
        <f aca="false">IF(ISBLANK(A4315),"",SUMIF($A$3:$A4315,R$2,$B$3:$B4315))</f>
        <v/>
      </c>
      <c r="T4315" s="9" t="str">
        <f aca="false">IF(ISBLANK(A4315),"",IF($A4315=T$2,$C4315,T4314))</f>
        <v/>
      </c>
      <c r="U4315" s="9" t="str">
        <f aca="false">IF(ISBLANK(A4315),"",IF($A4315=U$2,$C4315,U4314))</f>
        <v/>
      </c>
      <c r="V4315" s="9" t="str">
        <f aca="false">IF(ISBLANK(A4315),"",IF($A4315=V$2,$C4315,V4314))</f>
        <v/>
      </c>
      <c r="W4315" s="9" t="str">
        <f aca="false">IF(ISBLANK(A4315),"",IF($A4315=W$2,$C4315,W4314))</f>
        <v/>
      </c>
    </row>
    <row r="4316" customFormat="false" ht="14.1" hidden="false" customHeight="false" outlineLevel="0" collapsed="false">
      <c r="H4316" s="8" t="n">
        <f aca="false">IF(ISBLANK(D4316),,LEFT(D4316,LEN(D4316)-6)*1)</f>
        <v>0</v>
      </c>
      <c r="I4316" s="9" t="str">
        <f aca="false">IF(ISBLANK(A4316),"",-B4316*C4316)</f>
        <v/>
      </c>
      <c r="J4316" s="9" t="str">
        <f aca="false">IF(ISBLANK(A4316),"",-SUM(I$3:I4316))</f>
        <v/>
      </c>
      <c r="K4316" s="9" t="str">
        <f aca="false">IF(ISBLANK(A4316),"",SUMPRODUCT(O4316:R4316,T4316:W4316)-J4316)</f>
        <v/>
      </c>
      <c r="L4316" s="5" t="str">
        <f aca="false">IF(ISBLANK(A4316),"",K4316/$M$1)</f>
        <v/>
      </c>
      <c r="M4316" s="5" t="str">
        <f aca="false">IF(ISBLANK(A4316),"",K4316/($M$1+SUM(K$3:K4315)))</f>
        <v/>
      </c>
      <c r="N4316" s="0" t="str">
        <f aca="false">IF(ISBLANK(A4316),"",IF(H4317=0,NETWORKDAYS($H$3,H4316,holiday!$B$2:$B$10),IF(DAY(H4316)&lt;DAY(H4317),NETWORKDAYS($H$3,H4316,holiday!$B$2:$B$10),0)))</f>
        <v/>
      </c>
      <c r="O4316" s="0" t="str">
        <f aca="false">IF(ISBLANK(A4316),"",SUMIF($A$3:$A4316,O$2,$B$3:$B4316))</f>
        <v/>
      </c>
      <c r="P4316" s="0" t="str">
        <f aca="false">IF(ISBLANK(A4316),"",SUMIF($A$3:$A4316,P$2,$B$3:$B4316))</f>
        <v/>
      </c>
      <c r="Q4316" s="0" t="str">
        <f aca="false">IF(ISBLANK(A4316),"",SUMIF($A$3:$A4316,Q$2,$B$3:$B4316))</f>
        <v/>
      </c>
      <c r="R4316" s="0" t="str">
        <f aca="false">IF(ISBLANK(A4316),"",SUMIF($A$3:$A4316,R$2,$B$3:$B4316))</f>
        <v/>
      </c>
      <c r="T4316" s="9" t="str">
        <f aca="false">IF(ISBLANK(A4316),"",IF($A4316=T$2,$C4316,T4315))</f>
        <v/>
      </c>
      <c r="U4316" s="9" t="str">
        <f aca="false">IF(ISBLANK(A4316),"",IF($A4316=U$2,$C4316,U4315))</f>
        <v/>
      </c>
      <c r="V4316" s="9" t="str">
        <f aca="false">IF(ISBLANK(A4316),"",IF($A4316=V$2,$C4316,V4315))</f>
        <v/>
      </c>
      <c r="W4316" s="9" t="str">
        <f aca="false">IF(ISBLANK(A4316),"",IF($A4316=W$2,$C4316,W4315))</f>
        <v/>
      </c>
    </row>
    <row r="4317" customFormat="false" ht="14.1" hidden="false" customHeight="false" outlineLevel="0" collapsed="false">
      <c r="H4317" s="8" t="n">
        <f aca="false">IF(ISBLANK(D4317),,LEFT(D4317,LEN(D4317)-6)*1)</f>
        <v>0</v>
      </c>
      <c r="I4317" s="9" t="str">
        <f aca="false">IF(ISBLANK(A4317),"",-B4317*C4317)</f>
        <v/>
      </c>
      <c r="J4317" s="9" t="str">
        <f aca="false">IF(ISBLANK(A4317),"",-SUM(I$3:I4317))</f>
        <v/>
      </c>
      <c r="K4317" s="9" t="str">
        <f aca="false">IF(ISBLANK(A4317),"",SUMPRODUCT(O4317:R4317,T4317:W4317)-J4317)</f>
        <v/>
      </c>
      <c r="L4317" s="5" t="str">
        <f aca="false">IF(ISBLANK(A4317),"",K4317/$M$1)</f>
        <v/>
      </c>
      <c r="M4317" s="5" t="str">
        <f aca="false">IF(ISBLANK(A4317),"",K4317/($M$1+SUM(K$3:K4316)))</f>
        <v/>
      </c>
      <c r="N4317" s="0" t="str">
        <f aca="false">IF(ISBLANK(A4317),"",IF(H4318=0,NETWORKDAYS($H$3,H4317,holiday!$B$2:$B$10),IF(DAY(H4317)&lt;DAY(H4318),NETWORKDAYS($H$3,H4317,holiday!$B$2:$B$10),0)))</f>
        <v/>
      </c>
      <c r="O4317" s="0" t="str">
        <f aca="false">IF(ISBLANK(A4317),"",SUMIF($A$3:$A4317,O$2,$B$3:$B4317))</f>
        <v/>
      </c>
      <c r="P4317" s="0" t="str">
        <f aca="false">IF(ISBLANK(A4317),"",SUMIF($A$3:$A4317,P$2,$B$3:$B4317))</f>
        <v/>
      </c>
      <c r="Q4317" s="0" t="str">
        <f aca="false">IF(ISBLANK(A4317),"",SUMIF($A$3:$A4317,Q$2,$B$3:$B4317))</f>
        <v/>
      </c>
      <c r="R4317" s="0" t="str">
        <f aca="false">IF(ISBLANK(A4317),"",SUMIF($A$3:$A4317,R$2,$B$3:$B4317))</f>
        <v/>
      </c>
      <c r="T4317" s="9" t="str">
        <f aca="false">IF(ISBLANK(A4317),"",IF($A4317=T$2,$C4317,T4316))</f>
        <v/>
      </c>
      <c r="U4317" s="9" t="str">
        <f aca="false">IF(ISBLANK(A4317),"",IF($A4317=U$2,$C4317,U4316))</f>
        <v/>
      </c>
      <c r="V4317" s="9" t="str">
        <f aca="false">IF(ISBLANK(A4317),"",IF($A4317=V$2,$C4317,V4316))</f>
        <v/>
      </c>
      <c r="W4317" s="9" t="str">
        <f aca="false">IF(ISBLANK(A4317),"",IF($A4317=W$2,$C4317,W4316))</f>
        <v/>
      </c>
    </row>
    <row r="4318" customFormat="false" ht="14.1" hidden="false" customHeight="false" outlineLevel="0" collapsed="false">
      <c r="H4318" s="8" t="n">
        <f aca="false">IF(ISBLANK(D4318),,LEFT(D4318,LEN(D4318)-6)*1)</f>
        <v>0</v>
      </c>
      <c r="I4318" s="9" t="str">
        <f aca="false">IF(ISBLANK(A4318),"",-B4318*C4318)</f>
        <v/>
      </c>
      <c r="J4318" s="9" t="str">
        <f aca="false">IF(ISBLANK(A4318),"",-SUM(I$3:I4318))</f>
        <v/>
      </c>
      <c r="K4318" s="9" t="str">
        <f aca="false">IF(ISBLANK(A4318),"",SUMPRODUCT(O4318:R4318,T4318:W4318)-J4318)</f>
        <v/>
      </c>
      <c r="L4318" s="5" t="str">
        <f aca="false">IF(ISBLANK(A4318),"",K4318/$M$1)</f>
        <v/>
      </c>
      <c r="M4318" s="5" t="str">
        <f aca="false">IF(ISBLANK(A4318),"",K4318/($M$1+SUM(K$3:K4317)))</f>
        <v/>
      </c>
      <c r="N4318" s="0" t="str">
        <f aca="false">IF(ISBLANK(A4318),"",IF(H4319=0,NETWORKDAYS($H$3,H4318,holiday!$B$2:$B$10),IF(DAY(H4318)&lt;DAY(H4319),NETWORKDAYS($H$3,H4318,holiday!$B$2:$B$10),0)))</f>
        <v/>
      </c>
      <c r="O4318" s="0" t="str">
        <f aca="false">IF(ISBLANK(A4318),"",SUMIF($A$3:$A4318,O$2,$B$3:$B4318))</f>
        <v/>
      </c>
      <c r="P4318" s="0" t="str">
        <f aca="false">IF(ISBLANK(A4318),"",SUMIF($A$3:$A4318,P$2,$B$3:$B4318))</f>
        <v/>
      </c>
      <c r="Q4318" s="0" t="str">
        <f aca="false">IF(ISBLANK(A4318),"",SUMIF($A$3:$A4318,Q$2,$B$3:$B4318))</f>
        <v/>
      </c>
      <c r="R4318" s="0" t="str">
        <f aca="false">IF(ISBLANK(A4318),"",SUMIF($A$3:$A4318,R$2,$B$3:$B4318))</f>
        <v/>
      </c>
      <c r="T4318" s="9" t="str">
        <f aca="false">IF(ISBLANK(A4318),"",IF($A4318=T$2,$C4318,T4317))</f>
        <v/>
      </c>
      <c r="U4318" s="9" t="str">
        <f aca="false">IF(ISBLANK(A4318),"",IF($A4318=U$2,$C4318,U4317))</f>
        <v/>
      </c>
      <c r="V4318" s="9" t="str">
        <f aca="false">IF(ISBLANK(A4318),"",IF($A4318=V$2,$C4318,V4317))</f>
        <v/>
      </c>
      <c r="W4318" s="9" t="str">
        <f aca="false">IF(ISBLANK(A4318),"",IF($A4318=W$2,$C4318,W4317))</f>
        <v/>
      </c>
    </row>
    <row r="4319" customFormat="false" ht="14.1" hidden="false" customHeight="false" outlineLevel="0" collapsed="false">
      <c r="H4319" s="8" t="n">
        <f aca="false">IF(ISBLANK(D4319),,LEFT(D4319,LEN(D4319)-6)*1)</f>
        <v>0</v>
      </c>
      <c r="I4319" s="9" t="str">
        <f aca="false">IF(ISBLANK(A4319),"",-B4319*C4319)</f>
        <v/>
      </c>
      <c r="J4319" s="9" t="str">
        <f aca="false">IF(ISBLANK(A4319),"",-SUM(I$3:I4319))</f>
        <v/>
      </c>
      <c r="K4319" s="9" t="str">
        <f aca="false">IF(ISBLANK(A4319),"",SUMPRODUCT(O4319:R4319,T4319:W4319)-J4319)</f>
        <v/>
      </c>
      <c r="L4319" s="5" t="str">
        <f aca="false">IF(ISBLANK(A4319),"",K4319/$M$1)</f>
        <v/>
      </c>
      <c r="M4319" s="5" t="str">
        <f aca="false">IF(ISBLANK(A4319),"",K4319/($M$1+SUM(K$3:K4318)))</f>
        <v/>
      </c>
      <c r="N4319" s="0" t="str">
        <f aca="false">IF(ISBLANK(A4319),"",IF(H4320=0,NETWORKDAYS($H$3,H4319,holiday!$B$2:$B$10),IF(DAY(H4319)&lt;DAY(H4320),NETWORKDAYS($H$3,H4319,holiday!$B$2:$B$10),0)))</f>
        <v/>
      </c>
      <c r="O4319" s="0" t="str">
        <f aca="false">IF(ISBLANK(A4319),"",SUMIF($A$3:$A4319,O$2,$B$3:$B4319))</f>
        <v/>
      </c>
      <c r="P4319" s="0" t="str">
        <f aca="false">IF(ISBLANK(A4319),"",SUMIF($A$3:$A4319,P$2,$B$3:$B4319))</f>
        <v/>
      </c>
      <c r="Q4319" s="0" t="str">
        <f aca="false">IF(ISBLANK(A4319),"",SUMIF($A$3:$A4319,Q$2,$B$3:$B4319))</f>
        <v/>
      </c>
      <c r="R4319" s="0" t="str">
        <f aca="false">IF(ISBLANK(A4319),"",SUMIF($A$3:$A4319,R$2,$B$3:$B4319))</f>
        <v/>
      </c>
      <c r="T4319" s="9" t="str">
        <f aca="false">IF(ISBLANK(A4319),"",IF($A4319=T$2,$C4319,T4318))</f>
        <v/>
      </c>
      <c r="U4319" s="9" t="str">
        <f aca="false">IF(ISBLANK(A4319),"",IF($A4319=U$2,$C4319,U4318))</f>
        <v/>
      </c>
      <c r="V4319" s="9" t="str">
        <f aca="false">IF(ISBLANK(A4319),"",IF($A4319=V$2,$C4319,V4318))</f>
        <v/>
      </c>
      <c r="W4319" s="9" t="str">
        <f aca="false">IF(ISBLANK(A4319),"",IF($A4319=W$2,$C4319,W4318))</f>
        <v/>
      </c>
    </row>
    <row r="4320" customFormat="false" ht="14.1" hidden="false" customHeight="false" outlineLevel="0" collapsed="false">
      <c r="H4320" s="8" t="n">
        <f aca="false">IF(ISBLANK(D4320),,LEFT(D4320,LEN(D4320)-6)*1)</f>
        <v>0</v>
      </c>
      <c r="I4320" s="9" t="str">
        <f aca="false">IF(ISBLANK(A4320),"",-B4320*C4320)</f>
        <v/>
      </c>
      <c r="J4320" s="9" t="str">
        <f aca="false">IF(ISBLANK(A4320),"",-SUM(I$3:I4320))</f>
        <v/>
      </c>
      <c r="K4320" s="9" t="str">
        <f aca="false">IF(ISBLANK(A4320),"",SUMPRODUCT(O4320:R4320,T4320:W4320)-J4320)</f>
        <v/>
      </c>
      <c r="L4320" s="5" t="str">
        <f aca="false">IF(ISBLANK(A4320),"",K4320/$M$1)</f>
        <v/>
      </c>
      <c r="M4320" s="5" t="str">
        <f aca="false">IF(ISBLANK(A4320),"",K4320/($M$1+SUM(K$3:K4319)))</f>
        <v/>
      </c>
      <c r="N4320" s="0" t="str">
        <f aca="false">IF(ISBLANK(A4320),"",IF(H4321=0,NETWORKDAYS($H$3,H4320,holiday!$B$2:$B$10),IF(DAY(H4320)&lt;DAY(H4321),NETWORKDAYS($H$3,H4320,holiday!$B$2:$B$10),0)))</f>
        <v/>
      </c>
      <c r="O4320" s="0" t="str">
        <f aca="false">IF(ISBLANK(A4320),"",SUMIF($A$3:$A4320,O$2,$B$3:$B4320))</f>
        <v/>
      </c>
      <c r="P4320" s="0" t="str">
        <f aca="false">IF(ISBLANK(A4320),"",SUMIF($A$3:$A4320,P$2,$B$3:$B4320))</f>
        <v/>
      </c>
      <c r="Q4320" s="0" t="str">
        <f aca="false">IF(ISBLANK(A4320),"",SUMIF($A$3:$A4320,Q$2,$B$3:$B4320))</f>
        <v/>
      </c>
      <c r="R4320" s="0" t="str">
        <f aca="false">IF(ISBLANK(A4320),"",SUMIF($A$3:$A4320,R$2,$B$3:$B4320))</f>
        <v/>
      </c>
      <c r="T4320" s="9" t="str">
        <f aca="false">IF(ISBLANK(A4320),"",IF($A4320=T$2,$C4320,T4319))</f>
        <v/>
      </c>
      <c r="U4320" s="9" t="str">
        <f aca="false">IF(ISBLANK(A4320),"",IF($A4320=U$2,$C4320,U4319))</f>
        <v/>
      </c>
      <c r="V4320" s="9" t="str">
        <f aca="false">IF(ISBLANK(A4320),"",IF($A4320=V$2,$C4320,V4319))</f>
        <v/>
      </c>
      <c r="W4320" s="9" t="str">
        <f aca="false">IF(ISBLANK(A4320),"",IF($A4320=W$2,$C4320,W4319))</f>
        <v/>
      </c>
    </row>
    <row r="4321" customFormat="false" ht="14.1" hidden="false" customHeight="false" outlineLevel="0" collapsed="false">
      <c r="H4321" s="8" t="n">
        <f aca="false">IF(ISBLANK(D4321),,LEFT(D4321,LEN(D4321)-6)*1)</f>
        <v>0</v>
      </c>
      <c r="I4321" s="9" t="str">
        <f aca="false">IF(ISBLANK(A4321),"",-B4321*C4321)</f>
        <v/>
      </c>
      <c r="J4321" s="9" t="str">
        <f aca="false">IF(ISBLANK(A4321),"",-SUM(I$3:I4321))</f>
        <v/>
      </c>
      <c r="K4321" s="9" t="str">
        <f aca="false">IF(ISBLANK(A4321),"",SUMPRODUCT(O4321:R4321,T4321:W4321)-J4321)</f>
        <v/>
      </c>
      <c r="L4321" s="5" t="str">
        <f aca="false">IF(ISBLANK(A4321),"",K4321/$M$1)</f>
        <v/>
      </c>
      <c r="M4321" s="5" t="str">
        <f aca="false">IF(ISBLANK(A4321),"",K4321/($M$1+SUM(K$3:K4320)))</f>
        <v/>
      </c>
      <c r="N4321" s="0" t="str">
        <f aca="false">IF(ISBLANK(A4321),"",IF(H4322=0,NETWORKDAYS($H$3,H4321,holiday!$B$2:$B$10),IF(DAY(H4321)&lt;DAY(H4322),NETWORKDAYS($H$3,H4321,holiday!$B$2:$B$10),0)))</f>
        <v/>
      </c>
      <c r="O4321" s="0" t="str">
        <f aca="false">IF(ISBLANK(A4321),"",SUMIF($A$3:$A4321,O$2,$B$3:$B4321))</f>
        <v/>
      </c>
      <c r="P4321" s="0" t="str">
        <f aca="false">IF(ISBLANK(A4321),"",SUMIF($A$3:$A4321,P$2,$B$3:$B4321))</f>
        <v/>
      </c>
      <c r="Q4321" s="0" t="str">
        <f aca="false">IF(ISBLANK(A4321),"",SUMIF($A$3:$A4321,Q$2,$B$3:$B4321))</f>
        <v/>
      </c>
      <c r="R4321" s="0" t="str">
        <f aca="false">IF(ISBLANK(A4321),"",SUMIF($A$3:$A4321,R$2,$B$3:$B4321))</f>
        <v/>
      </c>
      <c r="T4321" s="9" t="str">
        <f aca="false">IF(ISBLANK(A4321),"",IF($A4321=T$2,$C4321,T4320))</f>
        <v/>
      </c>
      <c r="U4321" s="9" t="str">
        <f aca="false">IF(ISBLANK(A4321),"",IF($A4321=U$2,$C4321,U4320))</f>
        <v/>
      </c>
      <c r="V4321" s="9" t="str">
        <f aca="false">IF(ISBLANK(A4321),"",IF($A4321=V$2,$C4321,V4320))</f>
        <v/>
      </c>
      <c r="W4321" s="9" t="str">
        <f aca="false">IF(ISBLANK(A4321),"",IF($A4321=W$2,$C4321,W4320))</f>
        <v/>
      </c>
    </row>
    <row r="4322" customFormat="false" ht="14.1" hidden="false" customHeight="false" outlineLevel="0" collapsed="false">
      <c r="H4322" s="8" t="n">
        <f aca="false">IF(ISBLANK(D4322),,LEFT(D4322,LEN(D4322)-6)*1)</f>
        <v>0</v>
      </c>
      <c r="I4322" s="9" t="str">
        <f aca="false">IF(ISBLANK(A4322),"",-B4322*C4322)</f>
        <v/>
      </c>
      <c r="J4322" s="9" t="str">
        <f aca="false">IF(ISBLANK(A4322),"",-SUM(I$3:I4322))</f>
        <v/>
      </c>
      <c r="K4322" s="9" t="str">
        <f aca="false">IF(ISBLANK(A4322),"",SUMPRODUCT(O4322:R4322,T4322:W4322)-J4322)</f>
        <v/>
      </c>
      <c r="L4322" s="5" t="str">
        <f aca="false">IF(ISBLANK(A4322),"",K4322/$M$1)</f>
        <v/>
      </c>
      <c r="M4322" s="5" t="str">
        <f aca="false">IF(ISBLANK(A4322),"",K4322/($M$1+SUM(K$3:K4321)))</f>
        <v/>
      </c>
      <c r="N4322" s="0" t="str">
        <f aca="false">IF(ISBLANK(A4322),"",IF(H4323=0,NETWORKDAYS($H$3,H4322,holiday!$B$2:$B$10),IF(DAY(H4322)&lt;DAY(H4323),NETWORKDAYS($H$3,H4322,holiday!$B$2:$B$10),0)))</f>
        <v/>
      </c>
      <c r="O4322" s="0" t="str">
        <f aca="false">IF(ISBLANK(A4322),"",SUMIF($A$3:$A4322,O$2,$B$3:$B4322))</f>
        <v/>
      </c>
      <c r="P4322" s="0" t="str">
        <f aca="false">IF(ISBLANK(A4322),"",SUMIF($A$3:$A4322,P$2,$B$3:$B4322))</f>
        <v/>
      </c>
      <c r="Q4322" s="0" t="str">
        <f aca="false">IF(ISBLANK(A4322),"",SUMIF($A$3:$A4322,Q$2,$B$3:$B4322))</f>
        <v/>
      </c>
      <c r="R4322" s="0" t="str">
        <f aca="false">IF(ISBLANK(A4322),"",SUMIF($A$3:$A4322,R$2,$B$3:$B4322))</f>
        <v/>
      </c>
      <c r="T4322" s="9" t="str">
        <f aca="false">IF(ISBLANK(A4322),"",IF($A4322=T$2,$C4322,T4321))</f>
        <v/>
      </c>
      <c r="U4322" s="9" t="str">
        <f aca="false">IF(ISBLANK(A4322),"",IF($A4322=U$2,$C4322,U4321))</f>
        <v/>
      </c>
      <c r="V4322" s="9" t="str">
        <f aca="false">IF(ISBLANK(A4322),"",IF($A4322=V$2,$C4322,V4321))</f>
        <v/>
      </c>
      <c r="W4322" s="9" t="str">
        <f aca="false">IF(ISBLANK(A4322),"",IF($A4322=W$2,$C4322,W4321))</f>
        <v/>
      </c>
    </row>
    <row r="4323" customFormat="false" ht="14.1" hidden="false" customHeight="false" outlineLevel="0" collapsed="false">
      <c r="H4323" s="8" t="n">
        <f aca="false">IF(ISBLANK(D4323),,LEFT(D4323,LEN(D4323)-6)*1)</f>
        <v>0</v>
      </c>
      <c r="I4323" s="9" t="str">
        <f aca="false">IF(ISBLANK(A4323),"",-B4323*C4323)</f>
        <v/>
      </c>
      <c r="J4323" s="9" t="str">
        <f aca="false">IF(ISBLANK(A4323),"",-SUM(I$3:I4323))</f>
        <v/>
      </c>
      <c r="K4323" s="9" t="str">
        <f aca="false">IF(ISBLANK(A4323),"",SUMPRODUCT(O4323:R4323,T4323:W4323)-J4323)</f>
        <v/>
      </c>
      <c r="L4323" s="5" t="str">
        <f aca="false">IF(ISBLANK(A4323),"",K4323/$M$1)</f>
        <v/>
      </c>
      <c r="M4323" s="5" t="str">
        <f aca="false">IF(ISBLANK(A4323),"",K4323/($M$1+SUM(K$3:K4322)))</f>
        <v/>
      </c>
      <c r="N4323" s="0" t="str">
        <f aca="false">IF(ISBLANK(A4323),"",IF(H4324=0,NETWORKDAYS($H$3,H4323,holiday!$B$2:$B$10),IF(DAY(H4323)&lt;DAY(H4324),NETWORKDAYS($H$3,H4323,holiday!$B$2:$B$10),0)))</f>
        <v/>
      </c>
      <c r="O4323" s="0" t="str">
        <f aca="false">IF(ISBLANK(A4323),"",SUMIF($A$3:$A4323,O$2,$B$3:$B4323))</f>
        <v/>
      </c>
      <c r="P4323" s="0" t="str">
        <f aca="false">IF(ISBLANK(A4323),"",SUMIF($A$3:$A4323,P$2,$B$3:$B4323))</f>
        <v/>
      </c>
      <c r="Q4323" s="0" t="str">
        <f aca="false">IF(ISBLANK(A4323),"",SUMIF($A$3:$A4323,Q$2,$B$3:$B4323))</f>
        <v/>
      </c>
      <c r="R4323" s="0" t="str">
        <f aca="false">IF(ISBLANK(A4323),"",SUMIF($A$3:$A4323,R$2,$B$3:$B4323))</f>
        <v/>
      </c>
      <c r="T4323" s="9" t="str">
        <f aca="false">IF(ISBLANK(A4323),"",IF($A4323=T$2,$C4323,T4322))</f>
        <v/>
      </c>
      <c r="U4323" s="9" t="str">
        <f aca="false">IF(ISBLANK(A4323),"",IF($A4323=U$2,$C4323,U4322))</f>
        <v/>
      </c>
      <c r="V4323" s="9" t="str">
        <f aca="false">IF(ISBLANK(A4323),"",IF($A4323=V$2,$C4323,V4322))</f>
        <v/>
      </c>
      <c r="W4323" s="9" t="str">
        <f aca="false">IF(ISBLANK(A4323),"",IF($A4323=W$2,$C4323,W4322))</f>
        <v/>
      </c>
    </row>
    <row r="4324" customFormat="false" ht="14.1" hidden="false" customHeight="false" outlineLevel="0" collapsed="false">
      <c r="H4324" s="8" t="n">
        <f aca="false">IF(ISBLANK(D4324),,LEFT(D4324,LEN(D4324)-6)*1)</f>
        <v>0</v>
      </c>
      <c r="I4324" s="9" t="str">
        <f aca="false">IF(ISBLANK(A4324),"",-B4324*C4324)</f>
        <v/>
      </c>
      <c r="J4324" s="9" t="str">
        <f aca="false">IF(ISBLANK(A4324),"",-SUM(I$3:I4324))</f>
        <v/>
      </c>
      <c r="K4324" s="9" t="str">
        <f aca="false">IF(ISBLANK(A4324),"",SUMPRODUCT(O4324:R4324,T4324:W4324)-J4324)</f>
        <v/>
      </c>
      <c r="L4324" s="5" t="str">
        <f aca="false">IF(ISBLANK(A4324),"",K4324/$M$1)</f>
        <v/>
      </c>
      <c r="M4324" s="5" t="str">
        <f aca="false">IF(ISBLANK(A4324),"",K4324/($M$1+SUM(K$3:K4323)))</f>
        <v/>
      </c>
      <c r="N4324" s="0" t="str">
        <f aca="false">IF(ISBLANK(A4324),"",IF(H4325=0,NETWORKDAYS($H$3,H4324,holiday!$B$2:$B$10),IF(DAY(H4324)&lt;DAY(H4325),NETWORKDAYS($H$3,H4324,holiday!$B$2:$B$10),0)))</f>
        <v/>
      </c>
      <c r="O4324" s="0" t="str">
        <f aca="false">IF(ISBLANK(A4324),"",SUMIF($A$3:$A4324,O$2,$B$3:$B4324))</f>
        <v/>
      </c>
      <c r="P4324" s="0" t="str">
        <f aca="false">IF(ISBLANK(A4324),"",SUMIF($A$3:$A4324,P$2,$B$3:$B4324))</f>
        <v/>
      </c>
      <c r="Q4324" s="0" t="str">
        <f aca="false">IF(ISBLANK(A4324),"",SUMIF($A$3:$A4324,Q$2,$B$3:$B4324))</f>
        <v/>
      </c>
      <c r="R4324" s="0" t="str">
        <f aca="false">IF(ISBLANK(A4324),"",SUMIF($A$3:$A4324,R$2,$B$3:$B4324))</f>
        <v/>
      </c>
      <c r="T4324" s="9" t="str">
        <f aca="false">IF(ISBLANK(A4324),"",IF($A4324=T$2,$C4324,T4323))</f>
        <v/>
      </c>
      <c r="U4324" s="9" t="str">
        <f aca="false">IF(ISBLANK(A4324),"",IF($A4324=U$2,$C4324,U4323))</f>
        <v/>
      </c>
      <c r="V4324" s="9" t="str">
        <f aca="false">IF(ISBLANK(A4324),"",IF($A4324=V$2,$C4324,V4323))</f>
        <v/>
      </c>
      <c r="W4324" s="9" t="str">
        <f aca="false">IF(ISBLANK(A4324),"",IF($A4324=W$2,$C4324,W4323))</f>
        <v/>
      </c>
    </row>
    <row r="4325" customFormat="false" ht="14.1" hidden="false" customHeight="false" outlineLevel="0" collapsed="false">
      <c r="H4325" s="8" t="n">
        <f aca="false">IF(ISBLANK(D4325),,LEFT(D4325,LEN(D4325)-6)*1)</f>
        <v>0</v>
      </c>
      <c r="I4325" s="9" t="str">
        <f aca="false">IF(ISBLANK(A4325),"",-B4325*C4325)</f>
        <v/>
      </c>
      <c r="J4325" s="9" t="str">
        <f aca="false">IF(ISBLANK(A4325),"",-SUM(I$3:I4325))</f>
        <v/>
      </c>
      <c r="K4325" s="9" t="str">
        <f aca="false">IF(ISBLANK(A4325),"",SUMPRODUCT(O4325:R4325,T4325:W4325)-J4325)</f>
        <v/>
      </c>
      <c r="L4325" s="5" t="str">
        <f aca="false">IF(ISBLANK(A4325),"",K4325/$M$1)</f>
        <v/>
      </c>
      <c r="M4325" s="5" t="str">
        <f aca="false">IF(ISBLANK(A4325),"",K4325/($M$1+SUM(K$3:K4324)))</f>
        <v/>
      </c>
      <c r="N4325" s="0" t="str">
        <f aca="false">IF(ISBLANK(A4325),"",IF(H4326=0,NETWORKDAYS($H$3,H4325,holiday!$B$2:$B$10),IF(DAY(H4325)&lt;DAY(H4326),NETWORKDAYS($H$3,H4325,holiday!$B$2:$B$10),0)))</f>
        <v/>
      </c>
      <c r="O4325" s="0" t="str">
        <f aca="false">IF(ISBLANK(A4325),"",SUMIF($A$3:$A4325,O$2,$B$3:$B4325))</f>
        <v/>
      </c>
      <c r="P4325" s="0" t="str">
        <f aca="false">IF(ISBLANK(A4325),"",SUMIF($A$3:$A4325,P$2,$B$3:$B4325))</f>
        <v/>
      </c>
      <c r="Q4325" s="0" t="str">
        <f aca="false">IF(ISBLANK(A4325),"",SUMIF($A$3:$A4325,Q$2,$B$3:$B4325))</f>
        <v/>
      </c>
      <c r="R4325" s="0" t="str">
        <f aca="false">IF(ISBLANK(A4325),"",SUMIF($A$3:$A4325,R$2,$B$3:$B4325))</f>
        <v/>
      </c>
      <c r="T4325" s="9" t="str">
        <f aca="false">IF(ISBLANK(A4325),"",IF($A4325=T$2,$C4325,T4324))</f>
        <v/>
      </c>
      <c r="U4325" s="9" t="str">
        <f aca="false">IF(ISBLANK(A4325),"",IF($A4325=U$2,$C4325,U4324))</f>
        <v/>
      </c>
      <c r="V4325" s="9" t="str">
        <f aca="false">IF(ISBLANK(A4325),"",IF($A4325=V$2,$C4325,V4324))</f>
        <v/>
      </c>
      <c r="W4325" s="9" t="str">
        <f aca="false">IF(ISBLANK(A4325),"",IF($A4325=W$2,$C4325,W4324))</f>
        <v/>
      </c>
    </row>
    <row r="4326" customFormat="false" ht="14.1" hidden="false" customHeight="false" outlineLevel="0" collapsed="false">
      <c r="H4326" s="8" t="n">
        <f aca="false">IF(ISBLANK(D4326),,LEFT(D4326,LEN(D4326)-6)*1)</f>
        <v>0</v>
      </c>
      <c r="I4326" s="9" t="str">
        <f aca="false">IF(ISBLANK(A4326),"",-B4326*C4326)</f>
        <v/>
      </c>
      <c r="J4326" s="9" t="str">
        <f aca="false">IF(ISBLANK(A4326),"",-SUM(I$3:I4326))</f>
        <v/>
      </c>
      <c r="K4326" s="9" t="str">
        <f aca="false">IF(ISBLANK(A4326),"",SUMPRODUCT(O4326:R4326,T4326:W4326)-J4326)</f>
        <v/>
      </c>
      <c r="L4326" s="5" t="str">
        <f aca="false">IF(ISBLANK(A4326),"",K4326/$M$1)</f>
        <v/>
      </c>
      <c r="M4326" s="5" t="str">
        <f aca="false">IF(ISBLANK(A4326),"",K4326/($M$1+SUM(K$3:K4325)))</f>
        <v/>
      </c>
      <c r="N4326" s="0" t="str">
        <f aca="false">IF(ISBLANK(A4326),"",IF(H4327=0,NETWORKDAYS($H$3,H4326,holiday!$B$2:$B$10),IF(DAY(H4326)&lt;DAY(H4327),NETWORKDAYS($H$3,H4326,holiday!$B$2:$B$10),0)))</f>
        <v/>
      </c>
      <c r="O4326" s="0" t="str">
        <f aca="false">IF(ISBLANK(A4326),"",SUMIF($A$3:$A4326,O$2,$B$3:$B4326))</f>
        <v/>
      </c>
      <c r="P4326" s="0" t="str">
        <f aca="false">IF(ISBLANK(A4326),"",SUMIF($A$3:$A4326,P$2,$B$3:$B4326))</f>
        <v/>
      </c>
      <c r="Q4326" s="0" t="str">
        <f aca="false">IF(ISBLANK(A4326),"",SUMIF($A$3:$A4326,Q$2,$B$3:$B4326))</f>
        <v/>
      </c>
      <c r="R4326" s="0" t="str">
        <f aca="false">IF(ISBLANK(A4326),"",SUMIF($A$3:$A4326,R$2,$B$3:$B4326))</f>
        <v/>
      </c>
      <c r="T4326" s="9" t="str">
        <f aca="false">IF(ISBLANK(A4326),"",IF($A4326=T$2,$C4326,T4325))</f>
        <v/>
      </c>
      <c r="U4326" s="9" t="str">
        <f aca="false">IF(ISBLANK(A4326),"",IF($A4326=U$2,$C4326,U4325))</f>
        <v/>
      </c>
      <c r="V4326" s="9" t="str">
        <f aca="false">IF(ISBLANK(A4326),"",IF($A4326=V$2,$C4326,V4325))</f>
        <v/>
      </c>
      <c r="W4326" s="9" t="str">
        <f aca="false">IF(ISBLANK(A4326),"",IF($A4326=W$2,$C4326,W4325))</f>
        <v/>
      </c>
    </row>
    <row r="4327" customFormat="false" ht="14.1" hidden="false" customHeight="false" outlineLevel="0" collapsed="false">
      <c r="H4327" s="8" t="n">
        <f aca="false">IF(ISBLANK(D4327),,LEFT(D4327,LEN(D4327)-6)*1)</f>
        <v>0</v>
      </c>
      <c r="I4327" s="9" t="str">
        <f aca="false">IF(ISBLANK(A4327),"",-B4327*C4327)</f>
        <v/>
      </c>
      <c r="J4327" s="9" t="str">
        <f aca="false">IF(ISBLANK(A4327),"",-SUM(I$3:I4327))</f>
        <v/>
      </c>
      <c r="K4327" s="9" t="str">
        <f aca="false">IF(ISBLANK(A4327),"",SUMPRODUCT(O4327:R4327,T4327:W4327)-J4327)</f>
        <v/>
      </c>
      <c r="L4327" s="5" t="str">
        <f aca="false">IF(ISBLANK(A4327),"",K4327/$M$1)</f>
        <v/>
      </c>
      <c r="M4327" s="5" t="str">
        <f aca="false">IF(ISBLANK(A4327),"",K4327/($M$1+SUM(K$3:K4326)))</f>
        <v/>
      </c>
      <c r="N4327" s="0" t="str">
        <f aca="false">IF(ISBLANK(A4327),"",IF(H4328=0,NETWORKDAYS($H$3,H4327,holiday!$B$2:$B$10),IF(DAY(H4327)&lt;DAY(H4328),NETWORKDAYS($H$3,H4327,holiday!$B$2:$B$10),0)))</f>
        <v/>
      </c>
      <c r="O4327" s="0" t="str">
        <f aca="false">IF(ISBLANK(A4327),"",SUMIF($A$3:$A4327,O$2,$B$3:$B4327))</f>
        <v/>
      </c>
      <c r="P4327" s="0" t="str">
        <f aca="false">IF(ISBLANK(A4327),"",SUMIF($A$3:$A4327,P$2,$B$3:$B4327))</f>
        <v/>
      </c>
      <c r="Q4327" s="0" t="str">
        <f aca="false">IF(ISBLANK(A4327),"",SUMIF($A$3:$A4327,Q$2,$B$3:$B4327))</f>
        <v/>
      </c>
      <c r="R4327" s="0" t="str">
        <f aca="false">IF(ISBLANK(A4327),"",SUMIF($A$3:$A4327,R$2,$B$3:$B4327))</f>
        <v/>
      </c>
      <c r="T4327" s="9" t="str">
        <f aca="false">IF(ISBLANK(A4327),"",IF($A4327=T$2,$C4327,T4326))</f>
        <v/>
      </c>
      <c r="U4327" s="9" t="str">
        <f aca="false">IF(ISBLANK(A4327),"",IF($A4327=U$2,$C4327,U4326))</f>
        <v/>
      </c>
      <c r="V4327" s="9" t="str">
        <f aca="false">IF(ISBLANK(A4327),"",IF($A4327=V$2,$C4327,V4326))</f>
        <v/>
      </c>
      <c r="W4327" s="9" t="str">
        <f aca="false">IF(ISBLANK(A4327),"",IF($A4327=W$2,$C4327,W4326))</f>
        <v/>
      </c>
    </row>
    <row r="4328" customFormat="false" ht="14.1" hidden="false" customHeight="false" outlineLevel="0" collapsed="false">
      <c r="H4328" s="8" t="n">
        <f aca="false">IF(ISBLANK(D4328),,LEFT(D4328,LEN(D4328)-6)*1)</f>
        <v>0</v>
      </c>
      <c r="I4328" s="9" t="str">
        <f aca="false">IF(ISBLANK(A4328),"",-B4328*C4328)</f>
        <v/>
      </c>
      <c r="J4328" s="9" t="str">
        <f aca="false">IF(ISBLANK(A4328),"",-SUM(I$3:I4328))</f>
        <v/>
      </c>
      <c r="K4328" s="9" t="str">
        <f aca="false">IF(ISBLANK(A4328),"",SUMPRODUCT(O4328:R4328,T4328:W4328)-J4328)</f>
        <v/>
      </c>
      <c r="L4328" s="5" t="str">
        <f aca="false">IF(ISBLANK(A4328),"",K4328/$M$1)</f>
        <v/>
      </c>
      <c r="M4328" s="5" t="str">
        <f aca="false">IF(ISBLANK(A4328),"",K4328/($M$1+SUM(K$3:K4327)))</f>
        <v/>
      </c>
      <c r="N4328" s="0" t="str">
        <f aca="false">IF(ISBLANK(A4328),"",IF(H4329=0,NETWORKDAYS($H$3,H4328,holiday!$B$2:$B$10),IF(DAY(H4328)&lt;DAY(H4329),NETWORKDAYS($H$3,H4328,holiday!$B$2:$B$10),0)))</f>
        <v/>
      </c>
      <c r="O4328" s="0" t="str">
        <f aca="false">IF(ISBLANK(A4328),"",SUMIF($A$3:$A4328,O$2,$B$3:$B4328))</f>
        <v/>
      </c>
      <c r="P4328" s="0" t="str">
        <f aca="false">IF(ISBLANK(A4328),"",SUMIF($A$3:$A4328,P$2,$B$3:$B4328))</f>
        <v/>
      </c>
      <c r="Q4328" s="0" t="str">
        <f aca="false">IF(ISBLANK(A4328),"",SUMIF($A$3:$A4328,Q$2,$B$3:$B4328))</f>
        <v/>
      </c>
      <c r="R4328" s="0" t="str">
        <f aca="false">IF(ISBLANK(A4328),"",SUMIF($A$3:$A4328,R$2,$B$3:$B4328))</f>
        <v/>
      </c>
      <c r="T4328" s="9" t="str">
        <f aca="false">IF(ISBLANK(A4328),"",IF($A4328=T$2,$C4328,T4327))</f>
        <v/>
      </c>
      <c r="U4328" s="9" t="str">
        <f aca="false">IF(ISBLANK(A4328),"",IF($A4328=U$2,$C4328,U4327))</f>
        <v/>
      </c>
      <c r="V4328" s="9" t="str">
        <f aca="false">IF(ISBLANK(A4328),"",IF($A4328=V$2,$C4328,V4327))</f>
        <v/>
      </c>
      <c r="W4328" s="9" t="str">
        <f aca="false">IF(ISBLANK(A4328),"",IF($A4328=W$2,$C4328,W4327))</f>
        <v/>
      </c>
    </row>
    <row r="4329" customFormat="false" ht="14.1" hidden="false" customHeight="false" outlineLevel="0" collapsed="false">
      <c r="H4329" s="8" t="n">
        <f aca="false">IF(ISBLANK(D4329),,LEFT(D4329,LEN(D4329)-6)*1)</f>
        <v>0</v>
      </c>
      <c r="I4329" s="9" t="str">
        <f aca="false">IF(ISBLANK(A4329),"",-B4329*C4329)</f>
        <v/>
      </c>
      <c r="J4329" s="9" t="str">
        <f aca="false">IF(ISBLANK(A4329),"",-SUM(I$3:I4329))</f>
        <v/>
      </c>
      <c r="K4329" s="9" t="str">
        <f aca="false">IF(ISBLANK(A4329),"",SUMPRODUCT(O4329:R4329,T4329:W4329)-J4329)</f>
        <v/>
      </c>
      <c r="L4329" s="5" t="str">
        <f aca="false">IF(ISBLANK(A4329),"",K4329/$M$1)</f>
        <v/>
      </c>
      <c r="M4329" s="5" t="str">
        <f aca="false">IF(ISBLANK(A4329),"",K4329/($M$1+SUM(K$3:K4328)))</f>
        <v/>
      </c>
      <c r="N4329" s="0" t="str">
        <f aca="false">IF(ISBLANK(A4329),"",IF(H4330=0,NETWORKDAYS($H$3,H4329,holiday!$B$2:$B$10),IF(DAY(H4329)&lt;DAY(H4330),NETWORKDAYS($H$3,H4329,holiday!$B$2:$B$10),0)))</f>
        <v/>
      </c>
      <c r="O4329" s="0" t="str">
        <f aca="false">IF(ISBLANK(A4329),"",SUMIF($A$3:$A4329,O$2,$B$3:$B4329))</f>
        <v/>
      </c>
      <c r="P4329" s="0" t="str">
        <f aca="false">IF(ISBLANK(A4329),"",SUMIF($A$3:$A4329,P$2,$B$3:$B4329))</f>
        <v/>
      </c>
      <c r="Q4329" s="0" t="str">
        <f aca="false">IF(ISBLANK(A4329),"",SUMIF($A$3:$A4329,Q$2,$B$3:$B4329))</f>
        <v/>
      </c>
      <c r="R4329" s="0" t="str">
        <f aca="false">IF(ISBLANK(A4329),"",SUMIF($A$3:$A4329,R$2,$B$3:$B4329))</f>
        <v/>
      </c>
      <c r="T4329" s="9" t="str">
        <f aca="false">IF(ISBLANK(A4329),"",IF($A4329=T$2,$C4329,T4328))</f>
        <v/>
      </c>
      <c r="U4329" s="9" t="str">
        <f aca="false">IF(ISBLANK(A4329),"",IF($A4329=U$2,$C4329,U4328))</f>
        <v/>
      </c>
      <c r="V4329" s="9" t="str">
        <f aca="false">IF(ISBLANK(A4329),"",IF($A4329=V$2,$C4329,V4328))</f>
        <v/>
      </c>
      <c r="W4329" s="9" t="str">
        <f aca="false">IF(ISBLANK(A4329),"",IF($A4329=W$2,$C4329,W4328))</f>
        <v/>
      </c>
    </row>
    <row r="4330" customFormat="false" ht="14.1" hidden="false" customHeight="false" outlineLevel="0" collapsed="false">
      <c r="H4330" s="8" t="n">
        <f aca="false">IF(ISBLANK(D4330),,LEFT(D4330,LEN(D4330)-6)*1)</f>
        <v>0</v>
      </c>
      <c r="I4330" s="9" t="str">
        <f aca="false">IF(ISBLANK(A4330),"",-B4330*C4330)</f>
        <v/>
      </c>
      <c r="J4330" s="9" t="str">
        <f aca="false">IF(ISBLANK(A4330),"",-SUM(I$3:I4330))</f>
        <v/>
      </c>
      <c r="K4330" s="9" t="str">
        <f aca="false">IF(ISBLANK(A4330),"",SUMPRODUCT(O4330:R4330,T4330:W4330)-J4330)</f>
        <v/>
      </c>
      <c r="L4330" s="5" t="str">
        <f aca="false">IF(ISBLANK(A4330),"",K4330/$M$1)</f>
        <v/>
      </c>
      <c r="M4330" s="5" t="str">
        <f aca="false">IF(ISBLANK(A4330),"",K4330/($M$1+SUM(K$3:K4329)))</f>
        <v/>
      </c>
      <c r="N4330" s="0" t="str">
        <f aca="false">IF(ISBLANK(A4330),"",IF(H4331=0,NETWORKDAYS($H$3,H4330,holiday!$B$2:$B$10),IF(DAY(H4330)&lt;DAY(H4331),NETWORKDAYS($H$3,H4330,holiday!$B$2:$B$10),0)))</f>
        <v/>
      </c>
      <c r="O4330" s="0" t="str">
        <f aca="false">IF(ISBLANK(A4330),"",SUMIF($A$3:$A4330,O$2,$B$3:$B4330))</f>
        <v/>
      </c>
      <c r="P4330" s="0" t="str">
        <f aca="false">IF(ISBLANK(A4330),"",SUMIF($A$3:$A4330,P$2,$B$3:$B4330))</f>
        <v/>
      </c>
      <c r="Q4330" s="0" t="str">
        <f aca="false">IF(ISBLANK(A4330),"",SUMIF($A$3:$A4330,Q$2,$B$3:$B4330))</f>
        <v/>
      </c>
      <c r="R4330" s="0" t="str">
        <f aca="false">IF(ISBLANK(A4330),"",SUMIF($A$3:$A4330,R$2,$B$3:$B4330))</f>
        <v/>
      </c>
      <c r="T4330" s="9" t="str">
        <f aca="false">IF(ISBLANK(A4330),"",IF($A4330=T$2,$C4330,T4329))</f>
        <v/>
      </c>
      <c r="U4330" s="9" t="str">
        <f aca="false">IF(ISBLANK(A4330),"",IF($A4330=U$2,$C4330,U4329))</f>
        <v/>
      </c>
      <c r="V4330" s="9" t="str">
        <f aca="false">IF(ISBLANK(A4330),"",IF($A4330=V$2,$C4330,V4329))</f>
        <v/>
      </c>
      <c r="W4330" s="9" t="str">
        <f aca="false">IF(ISBLANK(A4330),"",IF($A4330=W$2,$C4330,W4329))</f>
        <v/>
      </c>
    </row>
    <row r="4331" customFormat="false" ht="14.1" hidden="false" customHeight="false" outlineLevel="0" collapsed="false">
      <c r="H4331" s="8" t="n">
        <f aca="false">IF(ISBLANK(D4331),,LEFT(D4331,LEN(D4331)-6)*1)</f>
        <v>0</v>
      </c>
      <c r="I4331" s="9" t="str">
        <f aca="false">IF(ISBLANK(A4331),"",-B4331*C4331)</f>
        <v/>
      </c>
      <c r="J4331" s="9" t="str">
        <f aca="false">IF(ISBLANK(A4331),"",-SUM(I$3:I4331))</f>
        <v/>
      </c>
      <c r="K4331" s="9" t="str">
        <f aca="false">IF(ISBLANK(A4331),"",SUMPRODUCT(O4331:R4331,T4331:W4331)-J4331)</f>
        <v/>
      </c>
      <c r="L4331" s="5" t="str">
        <f aca="false">IF(ISBLANK(A4331),"",K4331/$M$1)</f>
        <v/>
      </c>
      <c r="M4331" s="5" t="str">
        <f aca="false">IF(ISBLANK(A4331),"",K4331/($M$1+SUM(K$3:K4330)))</f>
        <v/>
      </c>
      <c r="N4331" s="0" t="str">
        <f aca="false">IF(ISBLANK(A4331),"",IF(H4332=0,NETWORKDAYS($H$3,H4331,holiday!$B$2:$B$10),IF(DAY(H4331)&lt;DAY(H4332),NETWORKDAYS($H$3,H4331,holiday!$B$2:$B$10),0)))</f>
        <v/>
      </c>
      <c r="O4331" s="0" t="str">
        <f aca="false">IF(ISBLANK(A4331),"",SUMIF($A$3:$A4331,O$2,$B$3:$B4331))</f>
        <v/>
      </c>
      <c r="P4331" s="0" t="str">
        <f aca="false">IF(ISBLANK(A4331),"",SUMIF($A$3:$A4331,P$2,$B$3:$B4331))</f>
        <v/>
      </c>
      <c r="Q4331" s="0" t="str">
        <f aca="false">IF(ISBLANK(A4331),"",SUMIF($A$3:$A4331,Q$2,$B$3:$B4331))</f>
        <v/>
      </c>
      <c r="R4331" s="0" t="str">
        <f aca="false">IF(ISBLANK(A4331),"",SUMIF($A$3:$A4331,R$2,$B$3:$B4331))</f>
        <v/>
      </c>
      <c r="T4331" s="9" t="str">
        <f aca="false">IF(ISBLANK(A4331),"",IF($A4331=T$2,$C4331,T4330))</f>
        <v/>
      </c>
      <c r="U4331" s="9" t="str">
        <f aca="false">IF(ISBLANK(A4331),"",IF($A4331=U$2,$C4331,U4330))</f>
        <v/>
      </c>
      <c r="V4331" s="9" t="str">
        <f aca="false">IF(ISBLANK(A4331),"",IF($A4331=V$2,$C4331,V4330))</f>
        <v/>
      </c>
      <c r="W4331" s="9" t="str">
        <f aca="false">IF(ISBLANK(A4331),"",IF($A4331=W$2,$C4331,W4330))</f>
        <v/>
      </c>
    </row>
    <row r="4332" customFormat="false" ht="14.1" hidden="false" customHeight="false" outlineLevel="0" collapsed="false">
      <c r="H4332" s="8" t="n">
        <f aca="false">IF(ISBLANK(D4332),,LEFT(D4332,LEN(D4332)-6)*1)</f>
        <v>0</v>
      </c>
      <c r="I4332" s="9" t="str">
        <f aca="false">IF(ISBLANK(A4332),"",-B4332*C4332)</f>
        <v/>
      </c>
      <c r="J4332" s="9" t="str">
        <f aca="false">IF(ISBLANK(A4332),"",-SUM(I$3:I4332))</f>
        <v/>
      </c>
      <c r="K4332" s="9" t="str">
        <f aca="false">IF(ISBLANK(A4332),"",SUMPRODUCT(O4332:R4332,T4332:W4332)-J4332)</f>
        <v/>
      </c>
      <c r="L4332" s="5" t="str">
        <f aca="false">IF(ISBLANK(A4332),"",K4332/$M$1)</f>
        <v/>
      </c>
      <c r="M4332" s="5" t="str">
        <f aca="false">IF(ISBLANK(A4332),"",K4332/($M$1+SUM(K$3:K4331)))</f>
        <v/>
      </c>
      <c r="N4332" s="0" t="str">
        <f aca="false">IF(ISBLANK(A4332),"",IF(H4333=0,NETWORKDAYS($H$3,H4332,holiday!$B$2:$B$10),IF(DAY(H4332)&lt;DAY(H4333),NETWORKDAYS($H$3,H4332,holiday!$B$2:$B$10),0)))</f>
        <v/>
      </c>
      <c r="O4332" s="0" t="str">
        <f aca="false">IF(ISBLANK(A4332),"",SUMIF($A$3:$A4332,O$2,$B$3:$B4332))</f>
        <v/>
      </c>
      <c r="P4332" s="0" t="str">
        <f aca="false">IF(ISBLANK(A4332),"",SUMIF($A$3:$A4332,P$2,$B$3:$B4332))</f>
        <v/>
      </c>
      <c r="Q4332" s="0" t="str">
        <f aca="false">IF(ISBLANK(A4332),"",SUMIF($A$3:$A4332,Q$2,$B$3:$B4332))</f>
        <v/>
      </c>
      <c r="R4332" s="0" t="str">
        <f aca="false">IF(ISBLANK(A4332),"",SUMIF($A$3:$A4332,R$2,$B$3:$B4332))</f>
        <v/>
      </c>
      <c r="T4332" s="9" t="str">
        <f aca="false">IF(ISBLANK(A4332),"",IF($A4332=T$2,$C4332,T4331))</f>
        <v/>
      </c>
      <c r="U4332" s="9" t="str">
        <f aca="false">IF(ISBLANK(A4332),"",IF($A4332=U$2,$C4332,U4331))</f>
        <v/>
      </c>
      <c r="V4332" s="9" t="str">
        <f aca="false">IF(ISBLANK(A4332),"",IF($A4332=V$2,$C4332,V4331))</f>
        <v/>
      </c>
      <c r="W4332" s="9" t="str">
        <f aca="false">IF(ISBLANK(A4332),"",IF($A4332=W$2,$C4332,W4331))</f>
        <v/>
      </c>
    </row>
    <row r="4333" customFormat="false" ht="14.1" hidden="false" customHeight="false" outlineLevel="0" collapsed="false">
      <c r="H4333" s="8" t="n">
        <f aca="false">IF(ISBLANK(D4333),,LEFT(D4333,LEN(D4333)-6)*1)</f>
        <v>0</v>
      </c>
      <c r="I4333" s="9" t="str">
        <f aca="false">IF(ISBLANK(A4333),"",-B4333*C4333)</f>
        <v/>
      </c>
      <c r="J4333" s="9" t="str">
        <f aca="false">IF(ISBLANK(A4333),"",-SUM(I$3:I4333))</f>
        <v/>
      </c>
      <c r="K4333" s="9" t="str">
        <f aca="false">IF(ISBLANK(A4333),"",SUMPRODUCT(O4333:R4333,T4333:W4333)-J4333)</f>
        <v/>
      </c>
      <c r="L4333" s="5" t="str">
        <f aca="false">IF(ISBLANK(A4333),"",K4333/$M$1)</f>
        <v/>
      </c>
      <c r="M4333" s="5" t="str">
        <f aca="false">IF(ISBLANK(A4333),"",K4333/($M$1+SUM(K$3:K4332)))</f>
        <v/>
      </c>
      <c r="N4333" s="0" t="str">
        <f aca="false">IF(ISBLANK(A4333),"",IF(H4334=0,NETWORKDAYS($H$3,H4333,holiday!$B$2:$B$10),IF(DAY(H4333)&lt;DAY(H4334),NETWORKDAYS($H$3,H4333,holiday!$B$2:$B$10),0)))</f>
        <v/>
      </c>
      <c r="O4333" s="0" t="str">
        <f aca="false">IF(ISBLANK(A4333),"",SUMIF($A$3:$A4333,O$2,$B$3:$B4333))</f>
        <v/>
      </c>
      <c r="P4333" s="0" t="str">
        <f aca="false">IF(ISBLANK(A4333),"",SUMIF($A$3:$A4333,P$2,$B$3:$B4333))</f>
        <v/>
      </c>
      <c r="Q4333" s="0" t="str">
        <f aca="false">IF(ISBLANK(A4333),"",SUMIF($A$3:$A4333,Q$2,$B$3:$B4333))</f>
        <v/>
      </c>
      <c r="R4333" s="0" t="str">
        <f aca="false">IF(ISBLANK(A4333),"",SUMIF($A$3:$A4333,R$2,$B$3:$B4333))</f>
        <v/>
      </c>
      <c r="T4333" s="9" t="str">
        <f aca="false">IF(ISBLANK(A4333),"",IF($A4333=T$2,$C4333,T4332))</f>
        <v/>
      </c>
      <c r="U4333" s="9" t="str">
        <f aca="false">IF(ISBLANK(A4333),"",IF($A4333=U$2,$C4333,U4332))</f>
        <v/>
      </c>
      <c r="V4333" s="9" t="str">
        <f aca="false">IF(ISBLANK(A4333),"",IF($A4333=V$2,$C4333,V4332))</f>
        <v/>
      </c>
      <c r="W4333" s="9" t="str">
        <f aca="false">IF(ISBLANK(A4333),"",IF($A4333=W$2,$C4333,W4332))</f>
        <v/>
      </c>
    </row>
    <row r="4334" customFormat="false" ht="14.1" hidden="false" customHeight="false" outlineLevel="0" collapsed="false">
      <c r="H4334" s="8" t="n">
        <f aca="false">IF(ISBLANK(D4334),,LEFT(D4334,LEN(D4334)-6)*1)</f>
        <v>0</v>
      </c>
      <c r="I4334" s="9" t="str">
        <f aca="false">IF(ISBLANK(A4334),"",-B4334*C4334)</f>
        <v/>
      </c>
      <c r="J4334" s="9" t="str">
        <f aca="false">IF(ISBLANK(A4334),"",-SUM(I$3:I4334))</f>
        <v/>
      </c>
      <c r="K4334" s="9" t="str">
        <f aca="false">IF(ISBLANK(A4334),"",SUMPRODUCT(O4334:R4334,T4334:W4334)-J4334)</f>
        <v/>
      </c>
      <c r="L4334" s="5" t="str">
        <f aca="false">IF(ISBLANK(A4334),"",K4334/$M$1)</f>
        <v/>
      </c>
      <c r="M4334" s="5" t="str">
        <f aca="false">IF(ISBLANK(A4334),"",K4334/($M$1+SUM(K$3:K4333)))</f>
        <v/>
      </c>
      <c r="N4334" s="0" t="str">
        <f aca="false">IF(ISBLANK(A4334),"",IF(H4335=0,NETWORKDAYS($H$3,H4334,holiday!$B$2:$B$10),IF(DAY(H4334)&lt;DAY(H4335),NETWORKDAYS($H$3,H4334,holiday!$B$2:$B$10),0)))</f>
        <v/>
      </c>
      <c r="O4334" s="0" t="str">
        <f aca="false">IF(ISBLANK(A4334),"",SUMIF($A$3:$A4334,O$2,$B$3:$B4334))</f>
        <v/>
      </c>
      <c r="P4334" s="0" t="str">
        <f aca="false">IF(ISBLANK(A4334),"",SUMIF($A$3:$A4334,P$2,$B$3:$B4334))</f>
        <v/>
      </c>
      <c r="Q4334" s="0" t="str">
        <f aca="false">IF(ISBLANK(A4334),"",SUMIF($A$3:$A4334,Q$2,$B$3:$B4334))</f>
        <v/>
      </c>
      <c r="R4334" s="0" t="str">
        <f aca="false">IF(ISBLANK(A4334),"",SUMIF($A$3:$A4334,R$2,$B$3:$B4334))</f>
        <v/>
      </c>
      <c r="T4334" s="9" t="str">
        <f aca="false">IF(ISBLANK(A4334),"",IF($A4334=T$2,$C4334,T4333))</f>
        <v/>
      </c>
      <c r="U4334" s="9" t="str">
        <f aca="false">IF(ISBLANK(A4334),"",IF($A4334=U$2,$C4334,U4333))</f>
        <v/>
      </c>
      <c r="V4334" s="9" t="str">
        <f aca="false">IF(ISBLANK(A4334),"",IF($A4334=V$2,$C4334,V4333))</f>
        <v/>
      </c>
      <c r="W4334" s="9" t="str">
        <f aca="false">IF(ISBLANK(A4334),"",IF($A4334=W$2,$C4334,W4333))</f>
        <v/>
      </c>
    </row>
    <row r="4335" customFormat="false" ht="14.1" hidden="false" customHeight="false" outlineLevel="0" collapsed="false">
      <c r="H4335" s="8" t="n">
        <f aca="false">IF(ISBLANK(D4335),,LEFT(D4335,LEN(D4335)-6)*1)</f>
        <v>0</v>
      </c>
      <c r="I4335" s="9" t="str">
        <f aca="false">IF(ISBLANK(A4335),"",-B4335*C4335)</f>
        <v/>
      </c>
      <c r="J4335" s="9" t="str">
        <f aca="false">IF(ISBLANK(A4335),"",-SUM(I$3:I4335))</f>
        <v/>
      </c>
      <c r="K4335" s="9" t="str">
        <f aca="false">IF(ISBLANK(A4335),"",SUMPRODUCT(O4335:R4335,T4335:W4335)-J4335)</f>
        <v/>
      </c>
      <c r="L4335" s="5" t="str">
        <f aca="false">IF(ISBLANK(A4335),"",K4335/$M$1)</f>
        <v/>
      </c>
      <c r="M4335" s="5" t="str">
        <f aca="false">IF(ISBLANK(A4335),"",K4335/($M$1+SUM(K$3:K4334)))</f>
        <v/>
      </c>
      <c r="N4335" s="0" t="str">
        <f aca="false">IF(ISBLANK(A4335),"",IF(H4336=0,NETWORKDAYS($H$3,H4335,holiday!$B$2:$B$10),IF(DAY(H4335)&lt;DAY(H4336),NETWORKDAYS($H$3,H4335,holiday!$B$2:$B$10),0)))</f>
        <v/>
      </c>
      <c r="O4335" s="0" t="str">
        <f aca="false">IF(ISBLANK(A4335),"",SUMIF($A$3:$A4335,O$2,$B$3:$B4335))</f>
        <v/>
      </c>
      <c r="P4335" s="0" t="str">
        <f aca="false">IF(ISBLANK(A4335),"",SUMIF($A$3:$A4335,P$2,$B$3:$B4335))</f>
        <v/>
      </c>
      <c r="Q4335" s="0" t="str">
        <f aca="false">IF(ISBLANK(A4335),"",SUMIF($A$3:$A4335,Q$2,$B$3:$B4335))</f>
        <v/>
      </c>
      <c r="R4335" s="0" t="str">
        <f aca="false">IF(ISBLANK(A4335),"",SUMIF($A$3:$A4335,R$2,$B$3:$B4335))</f>
        <v/>
      </c>
      <c r="T4335" s="9" t="str">
        <f aca="false">IF(ISBLANK(A4335),"",IF($A4335=T$2,$C4335,T4334))</f>
        <v/>
      </c>
      <c r="U4335" s="9" t="str">
        <f aca="false">IF(ISBLANK(A4335),"",IF($A4335=U$2,$C4335,U4334))</f>
        <v/>
      </c>
      <c r="V4335" s="9" t="str">
        <f aca="false">IF(ISBLANK(A4335),"",IF($A4335=V$2,$C4335,V4334))</f>
        <v/>
      </c>
      <c r="W4335" s="9" t="str">
        <f aca="false">IF(ISBLANK(A4335),"",IF($A4335=W$2,$C4335,W4334))</f>
        <v/>
      </c>
    </row>
    <row r="4336" customFormat="false" ht="14.1" hidden="false" customHeight="false" outlineLevel="0" collapsed="false">
      <c r="H4336" s="8" t="n">
        <f aca="false">IF(ISBLANK(D4336),,LEFT(D4336,LEN(D4336)-6)*1)</f>
        <v>0</v>
      </c>
      <c r="I4336" s="9" t="str">
        <f aca="false">IF(ISBLANK(A4336),"",-B4336*C4336)</f>
        <v/>
      </c>
      <c r="J4336" s="9" t="str">
        <f aca="false">IF(ISBLANK(A4336),"",-SUM(I$3:I4336))</f>
        <v/>
      </c>
      <c r="K4336" s="9" t="str">
        <f aca="false">IF(ISBLANK(A4336),"",SUMPRODUCT(O4336:R4336,T4336:W4336)-J4336)</f>
        <v/>
      </c>
      <c r="L4336" s="5" t="str">
        <f aca="false">IF(ISBLANK(A4336),"",K4336/$M$1)</f>
        <v/>
      </c>
      <c r="M4336" s="5" t="str">
        <f aca="false">IF(ISBLANK(A4336),"",K4336/($M$1+SUM(K$3:K4335)))</f>
        <v/>
      </c>
      <c r="N4336" s="0" t="str">
        <f aca="false">IF(ISBLANK(A4336),"",IF(H4337=0,NETWORKDAYS($H$3,H4336,holiday!$B$2:$B$10),IF(DAY(H4336)&lt;DAY(H4337),NETWORKDAYS($H$3,H4336,holiday!$B$2:$B$10),0)))</f>
        <v/>
      </c>
      <c r="O4336" s="0" t="str">
        <f aca="false">IF(ISBLANK(A4336),"",SUMIF($A$3:$A4336,O$2,$B$3:$B4336))</f>
        <v/>
      </c>
      <c r="P4336" s="0" t="str">
        <f aca="false">IF(ISBLANK(A4336),"",SUMIF($A$3:$A4336,P$2,$B$3:$B4336))</f>
        <v/>
      </c>
      <c r="Q4336" s="0" t="str">
        <f aca="false">IF(ISBLANK(A4336),"",SUMIF($A$3:$A4336,Q$2,$B$3:$B4336))</f>
        <v/>
      </c>
      <c r="R4336" s="0" t="str">
        <f aca="false">IF(ISBLANK(A4336),"",SUMIF($A$3:$A4336,R$2,$B$3:$B4336))</f>
        <v/>
      </c>
      <c r="T4336" s="9" t="str">
        <f aca="false">IF(ISBLANK(A4336),"",IF($A4336=T$2,$C4336,T4335))</f>
        <v/>
      </c>
      <c r="U4336" s="9" t="str">
        <f aca="false">IF(ISBLANK(A4336),"",IF($A4336=U$2,$C4336,U4335))</f>
        <v/>
      </c>
      <c r="V4336" s="9" t="str">
        <f aca="false">IF(ISBLANK(A4336),"",IF($A4336=V$2,$C4336,V4335))</f>
        <v/>
      </c>
      <c r="W4336" s="9" t="str">
        <f aca="false">IF(ISBLANK(A4336),"",IF($A4336=W$2,$C4336,W4335))</f>
        <v/>
      </c>
    </row>
    <row r="4337" customFormat="false" ht="14.1" hidden="false" customHeight="false" outlineLevel="0" collapsed="false">
      <c r="H4337" s="8" t="n">
        <f aca="false">IF(ISBLANK(D4337),,LEFT(D4337,LEN(D4337)-6)*1)</f>
        <v>0</v>
      </c>
      <c r="I4337" s="9" t="str">
        <f aca="false">IF(ISBLANK(A4337),"",-B4337*C4337)</f>
        <v/>
      </c>
      <c r="J4337" s="9" t="str">
        <f aca="false">IF(ISBLANK(A4337),"",-SUM(I$3:I4337))</f>
        <v/>
      </c>
      <c r="K4337" s="9" t="str">
        <f aca="false">IF(ISBLANK(A4337),"",SUMPRODUCT(O4337:R4337,T4337:W4337)-J4337)</f>
        <v/>
      </c>
      <c r="L4337" s="5" t="str">
        <f aca="false">IF(ISBLANK(A4337),"",K4337/$M$1)</f>
        <v/>
      </c>
      <c r="M4337" s="5" t="str">
        <f aca="false">IF(ISBLANK(A4337),"",K4337/($M$1+SUM(K$3:K4336)))</f>
        <v/>
      </c>
      <c r="N4337" s="0" t="str">
        <f aca="false">IF(ISBLANK(A4337),"",IF(H4338=0,NETWORKDAYS($H$3,H4337,holiday!$B$2:$B$10),IF(DAY(H4337)&lt;DAY(H4338),NETWORKDAYS($H$3,H4337,holiday!$B$2:$B$10),0)))</f>
        <v/>
      </c>
      <c r="O4337" s="0" t="str">
        <f aca="false">IF(ISBLANK(A4337),"",SUMIF($A$3:$A4337,O$2,$B$3:$B4337))</f>
        <v/>
      </c>
      <c r="P4337" s="0" t="str">
        <f aca="false">IF(ISBLANK(A4337),"",SUMIF($A$3:$A4337,P$2,$B$3:$B4337))</f>
        <v/>
      </c>
      <c r="Q4337" s="0" t="str">
        <f aca="false">IF(ISBLANK(A4337),"",SUMIF($A$3:$A4337,Q$2,$B$3:$B4337))</f>
        <v/>
      </c>
      <c r="R4337" s="0" t="str">
        <f aca="false">IF(ISBLANK(A4337),"",SUMIF($A$3:$A4337,R$2,$B$3:$B4337))</f>
        <v/>
      </c>
      <c r="T4337" s="9" t="str">
        <f aca="false">IF(ISBLANK(A4337),"",IF($A4337=T$2,$C4337,T4336))</f>
        <v/>
      </c>
      <c r="U4337" s="9" t="str">
        <f aca="false">IF(ISBLANK(A4337),"",IF($A4337=U$2,$C4337,U4336))</f>
        <v/>
      </c>
      <c r="V4337" s="9" t="str">
        <f aca="false">IF(ISBLANK(A4337),"",IF($A4337=V$2,$C4337,V4336))</f>
        <v/>
      </c>
      <c r="W4337" s="9" t="str">
        <f aca="false">IF(ISBLANK(A4337),"",IF($A4337=W$2,$C4337,W4336))</f>
        <v/>
      </c>
    </row>
    <row r="4338" customFormat="false" ht="14.1" hidden="false" customHeight="false" outlineLevel="0" collapsed="false">
      <c r="H4338" s="8" t="n">
        <f aca="false">IF(ISBLANK(D4338),,LEFT(D4338,LEN(D4338)-6)*1)</f>
        <v>0</v>
      </c>
      <c r="I4338" s="9" t="str">
        <f aca="false">IF(ISBLANK(A4338),"",-B4338*C4338)</f>
        <v/>
      </c>
      <c r="J4338" s="9" t="str">
        <f aca="false">IF(ISBLANK(A4338),"",-SUM(I$3:I4338))</f>
        <v/>
      </c>
      <c r="K4338" s="9" t="str">
        <f aca="false">IF(ISBLANK(A4338),"",SUMPRODUCT(O4338:R4338,T4338:W4338)-J4338)</f>
        <v/>
      </c>
      <c r="L4338" s="5" t="str">
        <f aca="false">IF(ISBLANK(A4338),"",K4338/$M$1)</f>
        <v/>
      </c>
      <c r="M4338" s="5" t="str">
        <f aca="false">IF(ISBLANK(A4338),"",K4338/($M$1+SUM(K$3:K4337)))</f>
        <v/>
      </c>
      <c r="N4338" s="0" t="str">
        <f aca="false">IF(ISBLANK(A4338),"",IF(H4339=0,NETWORKDAYS($H$3,H4338,holiday!$B$2:$B$10),IF(DAY(H4338)&lt;DAY(H4339),NETWORKDAYS($H$3,H4338,holiday!$B$2:$B$10),0)))</f>
        <v/>
      </c>
      <c r="O4338" s="0" t="str">
        <f aca="false">IF(ISBLANK(A4338),"",SUMIF($A$3:$A4338,O$2,$B$3:$B4338))</f>
        <v/>
      </c>
      <c r="P4338" s="0" t="str">
        <f aca="false">IF(ISBLANK(A4338),"",SUMIF($A$3:$A4338,P$2,$B$3:$B4338))</f>
        <v/>
      </c>
      <c r="Q4338" s="0" t="str">
        <f aca="false">IF(ISBLANK(A4338),"",SUMIF($A$3:$A4338,Q$2,$B$3:$B4338))</f>
        <v/>
      </c>
      <c r="R4338" s="0" t="str">
        <f aca="false">IF(ISBLANK(A4338),"",SUMIF($A$3:$A4338,R$2,$B$3:$B4338))</f>
        <v/>
      </c>
      <c r="T4338" s="9" t="str">
        <f aca="false">IF(ISBLANK(A4338),"",IF($A4338=T$2,$C4338,T4337))</f>
        <v/>
      </c>
      <c r="U4338" s="9" t="str">
        <f aca="false">IF(ISBLANK(A4338),"",IF($A4338=U$2,$C4338,U4337))</f>
        <v/>
      </c>
      <c r="V4338" s="9" t="str">
        <f aca="false">IF(ISBLANK(A4338),"",IF($A4338=V$2,$C4338,V4337))</f>
        <v/>
      </c>
      <c r="W4338" s="9" t="str">
        <f aca="false">IF(ISBLANK(A4338),"",IF($A4338=W$2,$C4338,W4337))</f>
        <v/>
      </c>
    </row>
    <row r="4339" customFormat="false" ht="14.1" hidden="false" customHeight="false" outlineLevel="0" collapsed="false">
      <c r="H4339" s="8" t="n">
        <f aca="false">IF(ISBLANK(D4339),,LEFT(D4339,LEN(D4339)-6)*1)</f>
        <v>0</v>
      </c>
      <c r="I4339" s="9" t="str">
        <f aca="false">IF(ISBLANK(A4339),"",-B4339*C4339)</f>
        <v/>
      </c>
      <c r="J4339" s="9" t="str">
        <f aca="false">IF(ISBLANK(A4339),"",-SUM(I$3:I4339))</f>
        <v/>
      </c>
      <c r="K4339" s="9" t="str">
        <f aca="false">IF(ISBLANK(A4339),"",SUMPRODUCT(O4339:R4339,T4339:W4339)-J4339)</f>
        <v/>
      </c>
      <c r="L4339" s="5" t="str">
        <f aca="false">IF(ISBLANK(A4339),"",K4339/$M$1)</f>
        <v/>
      </c>
      <c r="M4339" s="5" t="str">
        <f aca="false">IF(ISBLANK(A4339),"",K4339/($M$1+SUM(K$3:K4338)))</f>
        <v/>
      </c>
      <c r="N4339" s="0" t="str">
        <f aca="false">IF(ISBLANK(A4339),"",IF(H4340=0,NETWORKDAYS($H$3,H4339,holiday!$B$2:$B$10),IF(DAY(H4339)&lt;DAY(H4340),NETWORKDAYS($H$3,H4339,holiday!$B$2:$B$10),0)))</f>
        <v/>
      </c>
      <c r="O4339" s="0" t="str">
        <f aca="false">IF(ISBLANK(A4339),"",SUMIF($A$3:$A4339,O$2,$B$3:$B4339))</f>
        <v/>
      </c>
      <c r="P4339" s="0" t="str">
        <f aca="false">IF(ISBLANK(A4339),"",SUMIF($A$3:$A4339,P$2,$B$3:$B4339))</f>
        <v/>
      </c>
      <c r="Q4339" s="0" t="str">
        <f aca="false">IF(ISBLANK(A4339),"",SUMIF($A$3:$A4339,Q$2,$B$3:$B4339))</f>
        <v/>
      </c>
      <c r="R4339" s="0" t="str">
        <f aca="false">IF(ISBLANK(A4339),"",SUMIF($A$3:$A4339,R$2,$B$3:$B4339))</f>
        <v/>
      </c>
      <c r="T4339" s="9" t="str">
        <f aca="false">IF(ISBLANK(A4339),"",IF($A4339=T$2,$C4339,T4338))</f>
        <v/>
      </c>
      <c r="U4339" s="9" t="str">
        <f aca="false">IF(ISBLANK(A4339),"",IF($A4339=U$2,$C4339,U4338))</f>
        <v/>
      </c>
      <c r="V4339" s="9" t="str">
        <f aca="false">IF(ISBLANK(A4339),"",IF($A4339=V$2,$C4339,V4338))</f>
        <v/>
      </c>
      <c r="W4339" s="9" t="str">
        <f aca="false">IF(ISBLANK(A4339),"",IF($A4339=W$2,$C4339,W4338))</f>
        <v/>
      </c>
    </row>
    <row r="4340" customFormat="false" ht="14.1" hidden="false" customHeight="false" outlineLevel="0" collapsed="false">
      <c r="H4340" s="8" t="n">
        <f aca="false">IF(ISBLANK(D4340),,LEFT(D4340,LEN(D4340)-6)*1)</f>
        <v>0</v>
      </c>
      <c r="I4340" s="9" t="str">
        <f aca="false">IF(ISBLANK(A4340),"",-B4340*C4340)</f>
        <v/>
      </c>
      <c r="J4340" s="9" t="str">
        <f aca="false">IF(ISBLANK(A4340),"",-SUM(I$3:I4340))</f>
        <v/>
      </c>
      <c r="K4340" s="9" t="str">
        <f aca="false">IF(ISBLANK(A4340),"",SUMPRODUCT(O4340:R4340,T4340:W4340)-J4340)</f>
        <v/>
      </c>
      <c r="L4340" s="5" t="str">
        <f aca="false">IF(ISBLANK(A4340),"",K4340/$M$1)</f>
        <v/>
      </c>
      <c r="M4340" s="5" t="str">
        <f aca="false">IF(ISBLANK(A4340),"",K4340/($M$1+SUM(K$3:K4339)))</f>
        <v/>
      </c>
      <c r="N4340" s="0" t="str">
        <f aca="false">IF(ISBLANK(A4340),"",IF(H4341=0,NETWORKDAYS($H$3,H4340,holiday!$B$2:$B$10),IF(DAY(H4340)&lt;DAY(H4341),NETWORKDAYS($H$3,H4340,holiday!$B$2:$B$10),0)))</f>
        <v/>
      </c>
      <c r="O4340" s="0" t="str">
        <f aca="false">IF(ISBLANK(A4340),"",SUMIF($A$3:$A4340,O$2,$B$3:$B4340))</f>
        <v/>
      </c>
      <c r="P4340" s="0" t="str">
        <f aca="false">IF(ISBLANK(A4340),"",SUMIF($A$3:$A4340,P$2,$B$3:$B4340))</f>
        <v/>
      </c>
      <c r="Q4340" s="0" t="str">
        <f aca="false">IF(ISBLANK(A4340),"",SUMIF($A$3:$A4340,Q$2,$B$3:$B4340))</f>
        <v/>
      </c>
      <c r="R4340" s="0" t="str">
        <f aca="false">IF(ISBLANK(A4340),"",SUMIF($A$3:$A4340,R$2,$B$3:$B4340))</f>
        <v/>
      </c>
      <c r="T4340" s="9" t="str">
        <f aca="false">IF(ISBLANK(A4340),"",IF($A4340=T$2,$C4340,T4339))</f>
        <v/>
      </c>
      <c r="U4340" s="9" t="str">
        <f aca="false">IF(ISBLANK(A4340),"",IF($A4340=U$2,$C4340,U4339))</f>
        <v/>
      </c>
      <c r="V4340" s="9" t="str">
        <f aca="false">IF(ISBLANK(A4340),"",IF($A4340=V$2,$C4340,V4339))</f>
        <v/>
      </c>
      <c r="W4340" s="9" t="str">
        <f aca="false">IF(ISBLANK(A4340),"",IF($A4340=W$2,$C4340,W4339))</f>
        <v/>
      </c>
    </row>
    <row r="4341" customFormat="false" ht="14.1" hidden="false" customHeight="false" outlineLevel="0" collapsed="false">
      <c r="H4341" s="8" t="n">
        <f aca="false">IF(ISBLANK(D4341),,LEFT(D4341,LEN(D4341)-6)*1)</f>
        <v>0</v>
      </c>
      <c r="I4341" s="9" t="str">
        <f aca="false">IF(ISBLANK(A4341),"",-B4341*C4341)</f>
        <v/>
      </c>
      <c r="J4341" s="9" t="str">
        <f aca="false">IF(ISBLANK(A4341),"",-SUM(I$3:I4341))</f>
        <v/>
      </c>
      <c r="K4341" s="9" t="str">
        <f aca="false">IF(ISBLANK(A4341),"",SUMPRODUCT(O4341:R4341,T4341:W4341)-J4341)</f>
        <v/>
      </c>
      <c r="L4341" s="5" t="str">
        <f aca="false">IF(ISBLANK(A4341),"",K4341/$M$1)</f>
        <v/>
      </c>
      <c r="M4341" s="5" t="str">
        <f aca="false">IF(ISBLANK(A4341),"",K4341/($M$1+SUM(K$3:K4340)))</f>
        <v/>
      </c>
      <c r="N4341" s="0" t="str">
        <f aca="false">IF(ISBLANK(A4341),"",IF(H4342=0,NETWORKDAYS($H$3,H4341,holiday!$B$2:$B$10),IF(DAY(H4341)&lt;DAY(H4342),NETWORKDAYS($H$3,H4341,holiday!$B$2:$B$10),0)))</f>
        <v/>
      </c>
      <c r="O4341" s="0" t="str">
        <f aca="false">IF(ISBLANK(A4341),"",SUMIF($A$3:$A4341,O$2,$B$3:$B4341))</f>
        <v/>
      </c>
      <c r="P4341" s="0" t="str">
        <f aca="false">IF(ISBLANK(A4341),"",SUMIF($A$3:$A4341,P$2,$B$3:$B4341))</f>
        <v/>
      </c>
      <c r="Q4341" s="0" t="str">
        <f aca="false">IF(ISBLANK(A4341),"",SUMIF($A$3:$A4341,Q$2,$B$3:$B4341))</f>
        <v/>
      </c>
      <c r="R4341" s="0" t="str">
        <f aca="false">IF(ISBLANK(A4341),"",SUMIF($A$3:$A4341,R$2,$B$3:$B4341))</f>
        <v/>
      </c>
      <c r="T4341" s="9" t="str">
        <f aca="false">IF(ISBLANK(A4341),"",IF($A4341=T$2,$C4341,T4340))</f>
        <v/>
      </c>
      <c r="U4341" s="9" t="str">
        <f aca="false">IF(ISBLANK(A4341),"",IF($A4341=U$2,$C4341,U4340))</f>
        <v/>
      </c>
      <c r="V4341" s="9" t="str">
        <f aca="false">IF(ISBLANK(A4341),"",IF($A4341=V$2,$C4341,V4340))</f>
        <v/>
      </c>
      <c r="W4341" s="9" t="str">
        <f aca="false">IF(ISBLANK(A4341),"",IF($A4341=W$2,$C4341,W4340))</f>
        <v/>
      </c>
    </row>
    <row r="4342" customFormat="false" ht="14.1" hidden="false" customHeight="false" outlineLevel="0" collapsed="false">
      <c r="H4342" s="8" t="n">
        <f aca="false">IF(ISBLANK(D4342),,LEFT(D4342,LEN(D4342)-6)*1)</f>
        <v>0</v>
      </c>
      <c r="I4342" s="9" t="str">
        <f aca="false">IF(ISBLANK(A4342),"",-B4342*C4342)</f>
        <v/>
      </c>
      <c r="J4342" s="9" t="str">
        <f aca="false">IF(ISBLANK(A4342),"",-SUM(I$3:I4342))</f>
        <v/>
      </c>
      <c r="K4342" s="9" t="str">
        <f aca="false">IF(ISBLANK(A4342),"",SUMPRODUCT(O4342:R4342,T4342:W4342)-J4342)</f>
        <v/>
      </c>
      <c r="L4342" s="5" t="str">
        <f aca="false">IF(ISBLANK(A4342),"",K4342/$M$1)</f>
        <v/>
      </c>
      <c r="M4342" s="5" t="str">
        <f aca="false">IF(ISBLANK(A4342),"",K4342/($M$1+SUM(K$3:K4341)))</f>
        <v/>
      </c>
      <c r="N4342" s="0" t="str">
        <f aca="false">IF(ISBLANK(A4342),"",IF(H4343=0,NETWORKDAYS($H$3,H4342,holiday!$B$2:$B$10),IF(DAY(H4342)&lt;DAY(H4343),NETWORKDAYS($H$3,H4342,holiday!$B$2:$B$10),0)))</f>
        <v/>
      </c>
      <c r="O4342" s="0" t="str">
        <f aca="false">IF(ISBLANK(A4342),"",SUMIF($A$3:$A4342,O$2,$B$3:$B4342))</f>
        <v/>
      </c>
      <c r="P4342" s="0" t="str">
        <f aca="false">IF(ISBLANK(A4342),"",SUMIF($A$3:$A4342,P$2,$B$3:$B4342))</f>
        <v/>
      </c>
      <c r="Q4342" s="0" t="str">
        <f aca="false">IF(ISBLANK(A4342),"",SUMIF($A$3:$A4342,Q$2,$B$3:$B4342))</f>
        <v/>
      </c>
      <c r="R4342" s="0" t="str">
        <f aca="false">IF(ISBLANK(A4342),"",SUMIF($A$3:$A4342,R$2,$B$3:$B4342))</f>
        <v/>
      </c>
      <c r="T4342" s="9" t="str">
        <f aca="false">IF(ISBLANK(A4342),"",IF($A4342=T$2,$C4342,T4341))</f>
        <v/>
      </c>
      <c r="U4342" s="9" t="str">
        <f aca="false">IF(ISBLANK(A4342),"",IF($A4342=U$2,$C4342,U4341))</f>
        <v/>
      </c>
      <c r="V4342" s="9" t="str">
        <f aca="false">IF(ISBLANK(A4342),"",IF($A4342=V$2,$C4342,V4341))</f>
        <v/>
      </c>
      <c r="W4342" s="9" t="str">
        <f aca="false">IF(ISBLANK(A4342),"",IF($A4342=W$2,$C4342,W4341))</f>
        <v/>
      </c>
    </row>
    <row r="4343" customFormat="false" ht="14.1" hidden="false" customHeight="false" outlineLevel="0" collapsed="false">
      <c r="H4343" s="8" t="n">
        <f aca="false">IF(ISBLANK(D4343),,LEFT(D4343,LEN(D4343)-6)*1)</f>
        <v>0</v>
      </c>
      <c r="I4343" s="9" t="str">
        <f aca="false">IF(ISBLANK(A4343),"",-B4343*C4343)</f>
        <v/>
      </c>
      <c r="J4343" s="9" t="str">
        <f aca="false">IF(ISBLANK(A4343),"",-SUM(I$3:I4343))</f>
        <v/>
      </c>
      <c r="K4343" s="9" t="str">
        <f aca="false">IF(ISBLANK(A4343),"",SUMPRODUCT(O4343:R4343,T4343:W4343)-J4343)</f>
        <v/>
      </c>
      <c r="L4343" s="5" t="str">
        <f aca="false">IF(ISBLANK(A4343),"",K4343/$M$1)</f>
        <v/>
      </c>
      <c r="M4343" s="5" t="str">
        <f aca="false">IF(ISBLANK(A4343),"",K4343/($M$1+SUM(K$3:K4342)))</f>
        <v/>
      </c>
      <c r="N4343" s="0" t="str">
        <f aca="false">IF(ISBLANK(A4343),"",IF(H4344=0,NETWORKDAYS($H$3,H4343,holiday!$B$2:$B$10),IF(DAY(H4343)&lt;DAY(H4344),NETWORKDAYS($H$3,H4343,holiday!$B$2:$B$10),0)))</f>
        <v/>
      </c>
      <c r="O4343" s="0" t="str">
        <f aca="false">IF(ISBLANK(A4343),"",SUMIF($A$3:$A4343,O$2,$B$3:$B4343))</f>
        <v/>
      </c>
      <c r="P4343" s="0" t="str">
        <f aca="false">IF(ISBLANK(A4343),"",SUMIF($A$3:$A4343,P$2,$B$3:$B4343))</f>
        <v/>
      </c>
      <c r="Q4343" s="0" t="str">
        <f aca="false">IF(ISBLANK(A4343),"",SUMIF($A$3:$A4343,Q$2,$B$3:$B4343))</f>
        <v/>
      </c>
      <c r="R4343" s="0" t="str">
        <f aca="false">IF(ISBLANK(A4343),"",SUMIF($A$3:$A4343,R$2,$B$3:$B4343))</f>
        <v/>
      </c>
      <c r="T4343" s="9" t="str">
        <f aca="false">IF(ISBLANK(A4343),"",IF($A4343=T$2,$C4343,T4342))</f>
        <v/>
      </c>
      <c r="U4343" s="9" t="str">
        <f aca="false">IF(ISBLANK(A4343),"",IF($A4343=U$2,$C4343,U4342))</f>
        <v/>
      </c>
      <c r="V4343" s="9" t="str">
        <f aca="false">IF(ISBLANK(A4343),"",IF($A4343=V$2,$C4343,V4342))</f>
        <v/>
      </c>
      <c r="W4343" s="9" t="str">
        <f aca="false">IF(ISBLANK(A4343),"",IF($A4343=W$2,$C4343,W4342))</f>
        <v/>
      </c>
    </row>
    <row r="4344" customFormat="false" ht="14.1" hidden="false" customHeight="false" outlineLevel="0" collapsed="false">
      <c r="H4344" s="8" t="n">
        <f aca="false">IF(ISBLANK(D4344),,LEFT(D4344,LEN(D4344)-6)*1)</f>
        <v>0</v>
      </c>
      <c r="I4344" s="9" t="str">
        <f aca="false">IF(ISBLANK(A4344),"",-B4344*C4344)</f>
        <v/>
      </c>
      <c r="J4344" s="9" t="str">
        <f aca="false">IF(ISBLANK(A4344),"",-SUM(I$3:I4344))</f>
        <v/>
      </c>
      <c r="K4344" s="9" t="str">
        <f aca="false">IF(ISBLANK(A4344),"",SUMPRODUCT(O4344:R4344,T4344:W4344)-J4344)</f>
        <v/>
      </c>
      <c r="L4344" s="5" t="str">
        <f aca="false">IF(ISBLANK(A4344),"",K4344/$M$1)</f>
        <v/>
      </c>
      <c r="M4344" s="5" t="str">
        <f aca="false">IF(ISBLANK(A4344),"",K4344/($M$1+SUM(K$3:K4343)))</f>
        <v/>
      </c>
      <c r="N4344" s="0" t="str">
        <f aca="false">IF(ISBLANK(A4344),"",IF(H4345=0,NETWORKDAYS($H$3,H4344,holiday!$B$2:$B$10),IF(DAY(H4344)&lt;DAY(H4345),NETWORKDAYS($H$3,H4344,holiday!$B$2:$B$10),0)))</f>
        <v/>
      </c>
      <c r="O4344" s="0" t="str">
        <f aca="false">IF(ISBLANK(A4344),"",SUMIF($A$3:$A4344,O$2,$B$3:$B4344))</f>
        <v/>
      </c>
      <c r="P4344" s="0" t="str">
        <f aca="false">IF(ISBLANK(A4344),"",SUMIF($A$3:$A4344,P$2,$B$3:$B4344))</f>
        <v/>
      </c>
      <c r="Q4344" s="0" t="str">
        <f aca="false">IF(ISBLANK(A4344),"",SUMIF($A$3:$A4344,Q$2,$B$3:$B4344))</f>
        <v/>
      </c>
      <c r="R4344" s="0" t="str">
        <f aca="false">IF(ISBLANK(A4344),"",SUMIF($A$3:$A4344,R$2,$B$3:$B4344))</f>
        <v/>
      </c>
      <c r="T4344" s="9" t="str">
        <f aca="false">IF(ISBLANK(A4344),"",IF($A4344=T$2,$C4344,T4343))</f>
        <v/>
      </c>
      <c r="U4344" s="9" t="str">
        <f aca="false">IF(ISBLANK(A4344),"",IF($A4344=U$2,$C4344,U4343))</f>
        <v/>
      </c>
      <c r="V4344" s="9" t="str">
        <f aca="false">IF(ISBLANK(A4344),"",IF($A4344=V$2,$C4344,V4343))</f>
        <v/>
      </c>
      <c r="W4344" s="9" t="str">
        <f aca="false">IF(ISBLANK(A4344),"",IF($A4344=W$2,$C4344,W4343))</f>
        <v/>
      </c>
    </row>
    <row r="4345" customFormat="false" ht="14.1" hidden="false" customHeight="false" outlineLevel="0" collapsed="false">
      <c r="H4345" s="8" t="n">
        <f aca="false">IF(ISBLANK(D4345),,LEFT(D4345,LEN(D4345)-6)*1)</f>
        <v>0</v>
      </c>
      <c r="I4345" s="9" t="str">
        <f aca="false">IF(ISBLANK(A4345),"",-B4345*C4345)</f>
        <v/>
      </c>
      <c r="J4345" s="9" t="str">
        <f aca="false">IF(ISBLANK(A4345),"",-SUM(I$3:I4345))</f>
        <v/>
      </c>
      <c r="K4345" s="9" t="str">
        <f aca="false">IF(ISBLANK(A4345),"",SUMPRODUCT(O4345:R4345,T4345:W4345)-J4345)</f>
        <v/>
      </c>
      <c r="L4345" s="5" t="str">
        <f aca="false">IF(ISBLANK(A4345),"",K4345/$M$1)</f>
        <v/>
      </c>
      <c r="M4345" s="5" t="str">
        <f aca="false">IF(ISBLANK(A4345),"",K4345/($M$1+SUM(K$3:K4344)))</f>
        <v/>
      </c>
      <c r="N4345" s="0" t="str">
        <f aca="false">IF(ISBLANK(A4345),"",IF(H4346=0,NETWORKDAYS($H$3,H4345,holiday!$B$2:$B$10),IF(DAY(H4345)&lt;DAY(H4346),NETWORKDAYS($H$3,H4345,holiday!$B$2:$B$10),0)))</f>
        <v/>
      </c>
      <c r="O4345" s="0" t="str">
        <f aca="false">IF(ISBLANK(A4345),"",SUMIF($A$3:$A4345,O$2,$B$3:$B4345))</f>
        <v/>
      </c>
      <c r="P4345" s="0" t="str">
        <f aca="false">IF(ISBLANK(A4345),"",SUMIF($A$3:$A4345,P$2,$B$3:$B4345))</f>
        <v/>
      </c>
      <c r="Q4345" s="0" t="str">
        <f aca="false">IF(ISBLANK(A4345),"",SUMIF($A$3:$A4345,Q$2,$B$3:$B4345))</f>
        <v/>
      </c>
      <c r="R4345" s="0" t="str">
        <f aca="false">IF(ISBLANK(A4345),"",SUMIF($A$3:$A4345,R$2,$B$3:$B4345))</f>
        <v/>
      </c>
      <c r="T4345" s="9" t="str">
        <f aca="false">IF(ISBLANK(A4345),"",IF($A4345=T$2,$C4345,T4344))</f>
        <v/>
      </c>
      <c r="U4345" s="9" t="str">
        <f aca="false">IF(ISBLANK(A4345),"",IF($A4345=U$2,$C4345,U4344))</f>
        <v/>
      </c>
      <c r="V4345" s="9" t="str">
        <f aca="false">IF(ISBLANK(A4345),"",IF($A4345=V$2,$C4345,V4344))</f>
        <v/>
      </c>
      <c r="W4345" s="9" t="str">
        <f aca="false">IF(ISBLANK(A4345),"",IF($A4345=W$2,$C4345,W4344))</f>
        <v/>
      </c>
    </row>
    <row r="4346" customFormat="false" ht="14.1" hidden="false" customHeight="false" outlineLevel="0" collapsed="false">
      <c r="H4346" s="8" t="n">
        <f aca="false">IF(ISBLANK(D4346),,LEFT(D4346,LEN(D4346)-6)*1)</f>
        <v>0</v>
      </c>
      <c r="I4346" s="9" t="str">
        <f aca="false">IF(ISBLANK(A4346),"",-B4346*C4346)</f>
        <v/>
      </c>
      <c r="J4346" s="9" t="str">
        <f aca="false">IF(ISBLANK(A4346),"",-SUM(I$3:I4346))</f>
        <v/>
      </c>
      <c r="K4346" s="9" t="str">
        <f aca="false">IF(ISBLANK(A4346),"",SUMPRODUCT(O4346:R4346,T4346:W4346)-J4346)</f>
        <v/>
      </c>
      <c r="L4346" s="5" t="str">
        <f aca="false">IF(ISBLANK(A4346),"",K4346/$M$1)</f>
        <v/>
      </c>
      <c r="M4346" s="5" t="str">
        <f aca="false">IF(ISBLANK(A4346),"",K4346/($M$1+SUM(K$3:K4345)))</f>
        <v/>
      </c>
      <c r="N4346" s="0" t="str">
        <f aca="false">IF(ISBLANK(A4346),"",IF(H4347=0,NETWORKDAYS($H$3,H4346,holiday!$B$2:$B$10),IF(DAY(H4346)&lt;DAY(H4347),NETWORKDAYS($H$3,H4346,holiday!$B$2:$B$10),0)))</f>
        <v/>
      </c>
      <c r="O4346" s="0" t="str">
        <f aca="false">IF(ISBLANK(A4346),"",SUMIF($A$3:$A4346,O$2,$B$3:$B4346))</f>
        <v/>
      </c>
      <c r="P4346" s="0" t="str">
        <f aca="false">IF(ISBLANK(A4346),"",SUMIF($A$3:$A4346,P$2,$B$3:$B4346))</f>
        <v/>
      </c>
      <c r="Q4346" s="0" t="str">
        <f aca="false">IF(ISBLANK(A4346),"",SUMIF($A$3:$A4346,Q$2,$B$3:$B4346))</f>
        <v/>
      </c>
      <c r="R4346" s="0" t="str">
        <f aca="false">IF(ISBLANK(A4346),"",SUMIF($A$3:$A4346,R$2,$B$3:$B4346))</f>
        <v/>
      </c>
      <c r="T4346" s="9" t="str">
        <f aca="false">IF(ISBLANK(A4346),"",IF($A4346=T$2,$C4346,T4345))</f>
        <v/>
      </c>
      <c r="U4346" s="9" t="str">
        <f aca="false">IF(ISBLANK(A4346),"",IF($A4346=U$2,$C4346,U4345))</f>
        <v/>
      </c>
      <c r="V4346" s="9" t="str">
        <f aca="false">IF(ISBLANK(A4346),"",IF($A4346=V$2,$C4346,V4345))</f>
        <v/>
      </c>
      <c r="W4346" s="9" t="str">
        <f aca="false">IF(ISBLANK(A4346),"",IF($A4346=W$2,$C4346,W4345))</f>
        <v/>
      </c>
    </row>
    <row r="4347" customFormat="false" ht="14.1" hidden="false" customHeight="false" outlineLevel="0" collapsed="false">
      <c r="H4347" s="8" t="n">
        <f aca="false">IF(ISBLANK(D4347),,LEFT(D4347,LEN(D4347)-6)*1)</f>
        <v>0</v>
      </c>
      <c r="I4347" s="9" t="str">
        <f aca="false">IF(ISBLANK(A4347),"",-B4347*C4347)</f>
        <v/>
      </c>
      <c r="J4347" s="9" t="str">
        <f aca="false">IF(ISBLANK(A4347),"",-SUM(I$3:I4347))</f>
        <v/>
      </c>
      <c r="K4347" s="9" t="str">
        <f aca="false">IF(ISBLANK(A4347),"",SUMPRODUCT(O4347:R4347,T4347:W4347)-J4347)</f>
        <v/>
      </c>
      <c r="L4347" s="5" t="str">
        <f aca="false">IF(ISBLANK(A4347),"",K4347/$M$1)</f>
        <v/>
      </c>
      <c r="M4347" s="5" t="str">
        <f aca="false">IF(ISBLANK(A4347),"",K4347/($M$1+SUM(K$3:K4346)))</f>
        <v/>
      </c>
      <c r="N4347" s="0" t="str">
        <f aca="false">IF(ISBLANK(A4347),"",IF(H4348=0,NETWORKDAYS($H$3,H4347,holiday!$B$2:$B$10),IF(DAY(H4347)&lt;DAY(H4348),NETWORKDAYS($H$3,H4347,holiday!$B$2:$B$10),0)))</f>
        <v/>
      </c>
      <c r="O4347" s="0" t="str">
        <f aca="false">IF(ISBLANK(A4347),"",SUMIF($A$3:$A4347,O$2,$B$3:$B4347))</f>
        <v/>
      </c>
      <c r="P4347" s="0" t="str">
        <f aca="false">IF(ISBLANK(A4347),"",SUMIF($A$3:$A4347,P$2,$B$3:$B4347))</f>
        <v/>
      </c>
      <c r="Q4347" s="0" t="str">
        <f aca="false">IF(ISBLANK(A4347),"",SUMIF($A$3:$A4347,Q$2,$B$3:$B4347))</f>
        <v/>
      </c>
      <c r="R4347" s="0" t="str">
        <f aca="false">IF(ISBLANK(A4347),"",SUMIF($A$3:$A4347,R$2,$B$3:$B4347))</f>
        <v/>
      </c>
      <c r="T4347" s="9" t="str">
        <f aca="false">IF(ISBLANK(A4347),"",IF($A4347=T$2,$C4347,T4346))</f>
        <v/>
      </c>
      <c r="U4347" s="9" t="str">
        <f aca="false">IF(ISBLANK(A4347),"",IF($A4347=U$2,$C4347,U4346))</f>
        <v/>
      </c>
      <c r="V4347" s="9" t="str">
        <f aca="false">IF(ISBLANK(A4347),"",IF($A4347=V$2,$C4347,V4346))</f>
        <v/>
      </c>
      <c r="W4347" s="9" t="str">
        <f aca="false">IF(ISBLANK(A4347),"",IF($A4347=W$2,$C4347,W4346))</f>
        <v/>
      </c>
    </row>
    <row r="4348" customFormat="false" ht="14.1" hidden="false" customHeight="false" outlineLevel="0" collapsed="false">
      <c r="H4348" s="8" t="n">
        <f aca="false">IF(ISBLANK(D4348),,LEFT(D4348,LEN(D4348)-6)*1)</f>
        <v>0</v>
      </c>
      <c r="I4348" s="9" t="str">
        <f aca="false">IF(ISBLANK(A4348),"",-B4348*C4348)</f>
        <v/>
      </c>
      <c r="J4348" s="9" t="str">
        <f aca="false">IF(ISBLANK(A4348),"",-SUM(I$3:I4348))</f>
        <v/>
      </c>
      <c r="K4348" s="9" t="str">
        <f aca="false">IF(ISBLANK(A4348),"",SUMPRODUCT(O4348:R4348,T4348:W4348)-J4348)</f>
        <v/>
      </c>
      <c r="L4348" s="5" t="str">
        <f aca="false">IF(ISBLANK(A4348),"",K4348/$M$1)</f>
        <v/>
      </c>
      <c r="M4348" s="5" t="str">
        <f aca="false">IF(ISBLANK(A4348),"",K4348/($M$1+SUM(K$3:K4347)))</f>
        <v/>
      </c>
      <c r="N4348" s="0" t="str">
        <f aca="false">IF(ISBLANK(A4348),"",IF(H4349=0,NETWORKDAYS($H$3,H4348,holiday!$B$2:$B$10),IF(DAY(H4348)&lt;DAY(H4349),NETWORKDAYS($H$3,H4348,holiday!$B$2:$B$10),0)))</f>
        <v/>
      </c>
      <c r="O4348" s="0" t="str">
        <f aca="false">IF(ISBLANK(A4348),"",SUMIF($A$3:$A4348,O$2,$B$3:$B4348))</f>
        <v/>
      </c>
      <c r="P4348" s="0" t="str">
        <f aca="false">IF(ISBLANK(A4348),"",SUMIF($A$3:$A4348,P$2,$B$3:$B4348))</f>
        <v/>
      </c>
      <c r="Q4348" s="0" t="str">
        <f aca="false">IF(ISBLANK(A4348),"",SUMIF($A$3:$A4348,Q$2,$B$3:$B4348))</f>
        <v/>
      </c>
      <c r="R4348" s="0" t="str">
        <f aca="false">IF(ISBLANK(A4348),"",SUMIF($A$3:$A4348,R$2,$B$3:$B4348))</f>
        <v/>
      </c>
      <c r="T4348" s="9" t="str">
        <f aca="false">IF(ISBLANK(A4348),"",IF($A4348=T$2,$C4348,T4347))</f>
        <v/>
      </c>
      <c r="U4348" s="9" t="str">
        <f aca="false">IF(ISBLANK(A4348),"",IF($A4348=U$2,$C4348,U4347))</f>
        <v/>
      </c>
      <c r="V4348" s="9" t="str">
        <f aca="false">IF(ISBLANK(A4348),"",IF($A4348=V$2,$C4348,V4347))</f>
        <v/>
      </c>
      <c r="W4348" s="9" t="str">
        <f aca="false">IF(ISBLANK(A4348),"",IF($A4348=W$2,$C4348,W4347))</f>
        <v/>
      </c>
    </row>
    <row r="4349" customFormat="false" ht="14.1" hidden="false" customHeight="false" outlineLevel="0" collapsed="false">
      <c r="H4349" s="8" t="n">
        <f aca="false">IF(ISBLANK(D4349),,LEFT(D4349,LEN(D4349)-6)*1)</f>
        <v>0</v>
      </c>
      <c r="I4349" s="9" t="str">
        <f aca="false">IF(ISBLANK(A4349),"",-B4349*C4349)</f>
        <v/>
      </c>
      <c r="J4349" s="9" t="str">
        <f aca="false">IF(ISBLANK(A4349),"",-SUM(I$3:I4349))</f>
        <v/>
      </c>
      <c r="K4349" s="9" t="str">
        <f aca="false">IF(ISBLANK(A4349),"",SUMPRODUCT(O4349:R4349,T4349:W4349)-J4349)</f>
        <v/>
      </c>
      <c r="L4349" s="5" t="str">
        <f aca="false">IF(ISBLANK(A4349),"",K4349/$M$1)</f>
        <v/>
      </c>
      <c r="M4349" s="5" t="str">
        <f aca="false">IF(ISBLANK(A4349),"",K4349/($M$1+SUM(K$3:K4348)))</f>
        <v/>
      </c>
      <c r="N4349" s="0" t="str">
        <f aca="false">IF(ISBLANK(A4349),"",IF(H4350=0,NETWORKDAYS($H$3,H4349,holiday!$B$2:$B$10),IF(DAY(H4349)&lt;DAY(H4350),NETWORKDAYS($H$3,H4349,holiday!$B$2:$B$10),0)))</f>
        <v/>
      </c>
      <c r="O4349" s="0" t="str">
        <f aca="false">IF(ISBLANK(A4349),"",SUMIF($A$3:$A4349,O$2,$B$3:$B4349))</f>
        <v/>
      </c>
      <c r="P4349" s="0" t="str">
        <f aca="false">IF(ISBLANK(A4349),"",SUMIF($A$3:$A4349,P$2,$B$3:$B4349))</f>
        <v/>
      </c>
      <c r="Q4349" s="0" t="str">
        <f aca="false">IF(ISBLANK(A4349),"",SUMIF($A$3:$A4349,Q$2,$B$3:$B4349))</f>
        <v/>
      </c>
      <c r="R4349" s="0" t="str">
        <f aca="false">IF(ISBLANK(A4349),"",SUMIF($A$3:$A4349,R$2,$B$3:$B4349))</f>
        <v/>
      </c>
      <c r="T4349" s="9" t="str">
        <f aca="false">IF(ISBLANK(A4349),"",IF($A4349=T$2,$C4349,T4348))</f>
        <v/>
      </c>
      <c r="U4349" s="9" t="str">
        <f aca="false">IF(ISBLANK(A4349),"",IF($A4349=U$2,$C4349,U4348))</f>
        <v/>
      </c>
      <c r="V4349" s="9" t="str">
        <f aca="false">IF(ISBLANK(A4349),"",IF($A4349=V$2,$C4349,V4348))</f>
        <v/>
      </c>
      <c r="W4349" s="9" t="str">
        <f aca="false">IF(ISBLANK(A4349),"",IF($A4349=W$2,$C4349,W4348))</f>
        <v/>
      </c>
    </row>
    <row r="4350" customFormat="false" ht="14.1" hidden="false" customHeight="false" outlineLevel="0" collapsed="false">
      <c r="H4350" s="8" t="n">
        <f aca="false">IF(ISBLANK(D4350),,LEFT(D4350,LEN(D4350)-6)*1)</f>
        <v>0</v>
      </c>
      <c r="I4350" s="9" t="str">
        <f aca="false">IF(ISBLANK(A4350),"",-B4350*C4350)</f>
        <v/>
      </c>
      <c r="J4350" s="9" t="str">
        <f aca="false">IF(ISBLANK(A4350),"",-SUM(I$3:I4350))</f>
        <v/>
      </c>
      <c r="K4350" s="9" t="str">
        <f aca="false">IF(ISBLANK(A4350),"",SUMPRODUCT(O4350:R4350,T4350:W4350)-J4350)</f>
        <v/>
      </c>
      <c r="L4350" s="5" t="str">
        <f aca="false">IF(ISBLANK(A4350),"",K4350/$M$1)</f>
        <v/>
      </c>
      <c r="M4350" s="5" t="str">
        <f aca="false">IF(ISBLANK(A4350),"",K4350/($M$1+SUM(K$3:K4349)))</f>
        <v/>
      </c>
      <c r="N4350" s="0" t="str">
        <f aca="false">IF(ISBLANK(A4350),"",IF(H4351=0,NETWORKDAYS($H$3,H4350,holiday!$B$2:$B$10),IF(DAY(H4350)&lt;DAY(H4351),NETWORKDAYS($H$3,H4350,holiday!$B$2:$B$10),0)))</f>
        <v/>
      </c>
      <c r="O4350" s="0" t="str">
        <f aca="false">IF(ISBLANK(A4350),"",SUMIF($A$3:$A4350,O$2,$B$3:$B4350))</f>
        <v/>
      </c>
      <c r="P4350" s="0" t="str">
        <f aca="false">IF(ISBLANK(A4350),"",SUMIF($A$3:$A4350,P$2,$B$3:$B4350))</f>
        <v/>
      </c>
      <c r="Q4350" s="0" t="str">
        <f aca="false">IF(ISBLANK(A4350),"",SUMIF($A$3:$A4350,Q$2,$B$3:$B4350))</f>
        <v/>
      </c>
      <c r="R4350" s="0" t="str">
        <f aca="false">IF(ISBLANK(A4350),"",SUMIF($A$3:$A4350,R$2,$B$3:$B4350))</f>
        <v/>
      </c>
      <c r="T4350" s="9" t="str">
        <f aca="false">IF(ISBLANK(A4350),"",IF($A4350=T$2,$C4350,T4349))</f>
        <v/>
      </c>
      <c r="U4350" s="9" t="str">
        <f aca="false">IF(ISBLANK(A4350),"",IF($A4350=U$2,$C4350,U4349))</f>
        <v/>
      </c>
      <c r="V4350" s="9" t="str">
        <f aca="false">IF(ISBLANK(A4350),"",IF($A4350=V$2,$C4350,V4349))</f>
        <v/>
      </c>
      <c r="W4350" s="9" t="str">
        <f aca="false">IF(ISBLANK(A4350),"",IF($A4350=W$2,$C4350,W4349))</f>
        <v/>
      </c>
    </row>
    <row r="4351" customFormat="false" ht="14.1" hidden="false" customHeight="false" outlineLevel="0" collapsed="false">
      <c r="H4351" s="8" t="n">
        <f aca="false">IF(ISBLANK(D4351),,LEFT(D4351,LEN(D4351)-6)*1)</f>
        <v>0</v>
      </c>
      <c r="I4351" s="9" t="str">
        <f aca="false">IF(ISBLANK(A4351),"",-B4351*C4351)</f>
        <v/>
      </c>
      <c r="J4351" s="9" t="str">
        <f aca="false">IF(ISBLANK(A4351),"",-SUM(I$3:I4351))</f>
        <v/>
      </c>
      <c r="K4351" s="9" t="str">
        <f aca="false">IF(ISBLANK(A4351),"",SUMPRODUCT(O4351:R4351,T4351:W4351)-J4351)</f>
        <v/>
      </c>
      <c r="L4351" s="5" t="str">
        <f aca="false">IF(ISBLANK(A4351),"",K4351/$M$1)</f>
        <v/>
      </c>
      <c r="M4351" s="5" t="str">
        <f aca="false">IF(ISBLANK(A4351),"",K4351/($M$1+SUM(K$3:K4350)))</f>
        <v/>
      </c>
      <c r="N4351" s="0" t="str">
        <f aca="false">IF(ISBLANK(A4351),"",IF(H4352=0,NETWORKDAYS($H$3,H4351,holiday!$B$2:$B$10),IF(DAY(H4351)&lt;DAY(H4352),NETWORKDAYS($H$3,H4351,holiday!$B$2:$B$10),0)))</f>
        <v/>
      </c>
      <c r="O4351" s="0" t="str">
        <f aca="false">IF(ISBLANK(A4351),"",SUMIF($A$3:$A4351,O$2,$B$3:$B4351))</f>
        <v/>
      </c>
      <c r="P4351" s="0" t="str">
        <f aca="false">IF(ISBLANK(A4351),"",SUMIF($A$3:$A4351,P$2,$B$3:$B4351))</f>
        <v/>
      </c>
      <c r="Q4351" s="0" t="str">
        <f aca="false">IF(ISBLANK(A4351),"",SUMIF($A$3:$A4351,Q$2,$B$3:$B4351))</f>
        <v/>
      </c>
      <c r="R4351" s="0" t="str">
        <f aca="false">IF(ISBLANK(A4351),"",SUMIF($A$3:$A4351,R$2,$B$3:$B4351))</f>
        <v/>
      </c>
      <c r="T4351" s="9" t="str">
        <f aca="false">IF(ISBLANK(A4351),"",IF($A4351=T$2,$C4351,T4350))</f>
        <v/>
      </c>
      <c r="U4351" s="9" t="str">
        <f aca="false">IF(ISBLANK(A4351),"",IF($A4351=U$2,$C4351,U4350))</f>
        <v/>
      </c>
      <c r="V4351" s="9" t="str">
        <f aca="false">IF(ISBLANK(A4351),"",IF($A4351=V$2,$C4351,V4350))</f>
        <v/>
      </c>
      <c r="W4351" s="9" t="str">
        <f aca="false">IF(ISBLANK(A4351),"",IF($A4351=W$2,$C4351,W4350))</f>
        <v/>
      </c>
    </row>
    <row r="4352" customFormat="false" ht="14.1" hidden="false" customHeight="false" outlineLevel="0" collapsed="false">
      <c r="H4352" s="8" t="n">
        <f aca="false">IF(ISBLANK(D4352),,LEFT(D4352,LEN(D4352)-6)*1)</f>
        <v>0</v>
      </c>
      <c r="I4352" s="9" t="str">
        <f aca="false">IF(ISBLANK(A4352),"",-B4352*C4352)</f>
        <v/>
      </c>
      <c r="J4352" s="9" t="str">
        <f aca="false">IF(ISBLANK(A4352),"",-SUM(I$3:I4352))</f>
        <v/>
      </c>
      <c r="K4352" s="9" t="str">
        <f aca="false">IF(ISBLANK(A4352),"",SUMPRODUCT(O4352:R4352,T4352:W4352)-J4352)</f>
        <v/>
      </c>
      <c r="L4352" s="5" t="str">
        <f aca="false">IF(ISBLANK(A4352),"",K4352/$M$1)</f>
        <v/>
      </c>
      <c r="M4352" s="5" t="str">
        <f aca="false">IF(ISBLANK(A4352),"",K4352/($M$1+SUM(K$3:K4351)))</f>
        <v/>
      </c>
      <c r="N4352" s="0" t="str">
        <f aca="false">IF(ISBLANK(A4352),"",IF(H4353=0,NETWORKDAYS($H$3,H4352,holiday!$B$2:$B$10),IF(DAY(H4352)&lt;DAY(H4353),NETWORKDAYS($H$3,H4352,holiday!$B$2:$B$10),0)))</f>
        <v/>
      </c>
      <c r="O4352" s="0" t="str">
        <f aca="false">IF(ISBLANK(A4352),"",SUMIF($A$3:$A4352,O$2,$B$3:$B4352))</f>
        <v/>
      </c>
      <c r="P4352" s="0" t="str">
        <f aca="false">IF(ISBLANK(A4352),"",SUMIF($A$3:$A4352,P$2,$B$3:$B4352))</f>
        <v/>
      </c>
      <c r="Q4352" s="0" t="str">
        <f aca="false">IF(ISBLANK(A4352),"",SUMIF($A$3:$A4352,Q$2,$B$3:$B4352))</f>
        <v/>
      </c>
      <c r="R4352" s="0" t="str">
        <f aca="false">IF(ISBLANK(A4352),"",SUMIF($A$3:$A4352,R$2,$B$3:$B4352))</f>
        <v/>
      </c>
      <c r="T4352" s="9" t="str">
        <f aca="false">IF(ISBLANK(A4352),"",IF($A4352=T$2,$C4352,T4351))</f>
        <v/>
      </c>
      <c r="U4352" s="9" t="str">
        <f aca="false">IF(ISBLANK(A4352),"",IF($A4352=U$2,$C4352,U4351))</f>
        <v/>
      </c>
      <c r="V4352" s="9" t="str">
        <f aca="false">IF(ISBLANK(A4352),"",IF($A4352=V$2,$C4352,V4351))</f>
        <v/>
      </c>
      <c r="W4352" s="9" t="str">
        <f aca="false">IF(ISBLANK(A4352),"",IF($A4352=W$2,$C4352,W4351))</f>
        <v/>
      </c>
    </row>
    <row r="4353" customFormat="false" ht="14.1" hidden="false" customHeight="false" outlineLevel="0" collapsed="false">
      <c r="H4353" s="8" t="n">
        <f aca="false">IF(ISBLANK(D4353),,LEFT(D4353,LEN(D4353)-6)*1)</f>
        <v>0</v>
      </c>
      <c r="I4353" s="9" t="str">
        <f aca="false">IF(ISBLANK(A4353),"",-B4353*C4353)</f>
        <v/>
      </c>
      <c r="J4353" s="9" t="str">
        <f aca="false">IF(ISBLANK(A4353),"",-SUM(I$3:I4353))</f>
        <v/>
      </c>
      <c r="K4353" s="9" t="str">
        <f aca="false">IF(ISBLANK(A4353),"",SUMPRODUCT(O4353:R4353,T4353:W4353)-J4353)</f>
        <v/>
      </c>
      <c r="L4353" s="5" t="str">
        <f aca="false">IF(ISBLANK(A4353),"",K4353/$M$1)</f>
        <v/>
      </c>
      <c r="M4353" s="5" t="str">
        <f aca="false">IF(ISBLANK(A4353),"",K4353/($M$1+SUM(K$3:K4352)))</f>
        <v/>
      </c>
      <c r="N4353" s="0" t="str">
        <f aca="false">IF(ISBLANK(A4353),"",IF(H4354=0,NETWORKDAYS($H$3,H4353,holiday!$B$2:$B$10),IF(DAY(H4353)&lt;DAY(H4354),NETWORKDAYS($H$3,H4353,holiday!$B$2:$B$10),0)))</f>
        <v/>
      </c>
      <c r="O4353" s="0" t="str">
        <f aca="false">IF(ISBLANK(A4353),"",SUMIF($A$3:$A4353,O$2,$B$3:$B4353))</f>
        <v/>
      </c>
      <c r="P4353" s="0" t="str">
        <f aca="false">IF(ISBLANK(A4353),"",SUMIF($A$3:$A4353,P$2,$B$3:$B4353))</f>
        <v/>
      </c>
      <c r="Q4353" s="0" t="str">
        <f aca="false">IF(ISBLANK(A4353),"",SUMIF($A$3:$A4353,Q$2,$B$3:$B4353))</f>
        <v/>
      </c>
      <c r="R4353" s="0" t="str">
        <f aca="false">IF(ISBLANK(A4353),"",SUMIF($A$3:$A4353,R$2,$B$3:$B4353))</f>
        <v/>
      </c>
      <c r="T4353" s="9" t="str">
        <f aca="false">IF(ISBLANK(A4353),"",IF($A4353=T$2,$C4353,T4352))</f>
        <v/>
      </c>
      <c r="U4353" s="9" t="str">
        <f aca="false">IF(ISBLANK(A4353),"",IF($A4353=U$2,$C4353,U4352))</f>
        <v/>
      </c>
      <c r="V4353" s="9" t="str">
        <f aca="false">IF(ISBLANK(A4353),"",IF($A4353=V$2,$C4353,V4352))</f>
        <v/>
      </c>
      <c r="W4353" s="9" t="str">
        <f aca="false">IF(ISBLANK(A4353),"",IF($A4353=W$2,$C4353,W4352))</f>
        <v/>
      </c>
    </row>
    <row r="4354" customFormat="false" ht="14.1" hidden="false" customHeight="false" outlineLevel="0" collapsed="false">
      <c r="H4354" s="8" t="n">
        <f aca="false">IF(ISBLANK(D4354),,LEFT(D4354,LEN(D4354)-6)*1)</f>
        <v>0</v>
      </c>
      <c r="I4354" s="9" t="str">
        <f aca="false">IF(ISBLANK(A4354),"",-B4354*C4354)</f>
        <v/>
      </c>
      <c r="J4354" s="9" t="str">
        <f aca="false">IF(ISBLANK(A4354),"",-SUM(I$3:I4354))</f>
        <v/>
      </c>
      <c r="K4354" s="9" t="str">
        <f aca="false">IF(ISBLANK(A4354),"",SUMPRODUCT(O4354:R4354,T4354:W4354)-J4354)</f>
        <v/>
      </c>
      <c r="L4354" s="5" t="str">
        <f aca="false">IF(ISBLANK(A4354),"",K4354/$M$1)</f>
        <v/>
      </c>
      <c r="M4354" s="5" t="str">
        <f aca="false">IF(ISBLANK(A4354),"",K4354/($M$1+SUM(K$3:K4353)))</f>
        <v/>
      </c>
      <c r="N4354" s="0" t="str">
        <f aca="false">IF(ISBLANK(A4354),"",IF(H4355=0,NETWORKDAYS($H$3,H4354,holiday!$B$2:$B$10),IF(DAY(H4354)&lt;DAY(H4355),NETWORKDAYS($H$3,H4354,holiday!$B$2:$B$10),0)))</f>
        <v/>
      </c>
      <c r="O4354" s="0" t="str">
        <f aca="false">IF(ISBLANK(A4354),"",SUMIF($A$3:$A4354,O$2,$B$3:$B4354))</f>
        <v/>
      </c>
      <c r="P4354" s="0" t="str">
        <f aca="false">IF(ISBLANK(A4354),"",SUMIF($A$3:$A4354,P$2,$B$3:$B4354))</f>
        <v/>
      </c>
      <c r="Q4354" s="0" t="str">
        <f aca="false">IF(ISBLANK(A4354),"",SUMIF($A$3:$A4354,Q$2,$B$3:$B4354))</f>
        <v/>
      </c>
      <c r="R4354" s="0" t="str">
        <f aca="false">IF(ISBLANK(A4354),"",SUMIF($A$3:$A4354,R$2,$B$3:$B4354))</f>
        <v/>
      </c>
      <c r="T4354" s="9" t="str">
        <f aca="false">IF(ISBLANK(A4354),"",IF($A4354=T$2,$C4354,T4353))</f>
        <v/>
      </c>
      <c r="U4354" s="9" t="str">
        <f aca="false">IF(ISBLANK(A4354),"",IF($A4354=U$2,$C4354,U4353))</f>
        <v/>
      </c>
      <c r="V4354" s="9" t="str">
        <f aca="false">IF(ISBLANK(A4354),"",IF($A4354=V$2,$C4354,V4353))</f>
        <v/>
      </c>
      <c r="W4354" s="9" t="str">
        <f aca="false">IF(ISBLANK(A4354),"",IF($A4354=W$2,$C4354,W4353))</f>
        <v/>
      </c>
    </row>
    <row r="4355" customFormat="false" ht="14.1" hidden="false" customHeight="false" outlineLevel="0" collapsed="false">
      <c r="H4355" s="8" t="n">
        <f aca="false">IF(ISBLANK(D4355),,LEFT(D4355,LEN(D4355)-6)*1)</f>
        <v>0</v>
      </c>
      <c r="I4355" s="9" t="str">
        <f aca="false">IF(ISBLANK(A4355),"",-B4355*C4355)</f>
        <v/>
      </c>
      <c r="J4355" s="9" t="str">
        <f aca="false">IF(ISBLANK(A4355),"",-SUM(I$3:I4355))</f>
        <v/>
      </c>
      <c r="K4355" s="9" t="str">
        <f aca="false">IF(ISBLANK(A4355),"",SUMPRODUCT(O4355:R4355,T4355:W4355)-J4355)</f>
        <v/>
      </c>
      <c r="L4355" s="5" t="str">
        <f aca="false">IF(ISBLANK(A4355),"",K4355/$M$1)</f>
        <v/>
      </c>
      <c r="M4355" s="5" t="str">
        <f aca="false">IF(ISBLANK(A4355),"",K4355/($M$1+SUM(K$3:K4354)))</f>
        <v/>
      </c>
      <c r="N4355" s="0" t="str">
        <f aca="false">IF(ISBLANK(A4355),"",IF(H4356=0,NETWORKDAYS($H$3,H4355,holiday!$B$2:$B$10),IF(DAY(H4355)&lt;DAY(H4356),NETWORKDAYS($H$3,H4355,holiday!$B$2:$B$10),0)))</f>
        <v/>
      </c>
      <c r="O4355" s="0" t="str">
        <f aca="false">IF(ISBLANK(A4355),"",SUMIF($A$3:$A4355,O$2,$B$3:$B4355))</f>
        <v/>
      </c>
      <c r="P4355" s="0" t="str">
        <f aca="false">IF(ISBLANK(A4355),"",SUMIF($A$3:$A4355,P$2,$B$3:$B4355))</f>
        <v/>
      </c>
      <c r="Q4355" s="0" t="str">
        <f aca="false">IF(ISBLANK(A4355),"",SUMIF($A$3:$A4355,Q$2,$B$3:$B4355))</f>
        <v/>
      </c>
      <c r="R4355" s="0" t="str">
        <f aca="false">IF(ISBLANK(A4355),"",SUMIF($A$3:$A4355,R$2,$B$3:$B4355))</f>
        <v/>
      </c>
      <c r="T4355" s="9" t="str">
        <f aca="false">IF(ISBLANK(A4355),"",IF($A4355=T$2,$C4355,T4354))</f>
        <v/>
      </c>
      <c r="U4355" s="9" t="str">
        <f aca="false">IF(ISBLANK(A4355),"",IF($A4355=U$2,$C4355,U4354))</f>
        <v/>
      </c>
      <c r="V4355" s="9" t="str">
        <f aca="false">IF(ISBLANK(A4355),"",IF($A4355=V$2,$C4355,V4354))</f>
        <v/>
      </c>
      <c r="W4355" s="9" t="str">
        <f aca="false">IF(ISBLANK(A4355),"",IF($A4355=W$2,$C4355,W4354))</f>
        <v/>
      </c>
    </row>
    <row r="4356" customFormat="false" ht="14.1" hidden="false" customHeight="false" outlineLevel="0" collapsed="false">
      <c r="H4356" s="8" t="n">
        <f aca="false">IF(ISBLANK(D4356),,LEFT(D4356,LEN(D4356)-6)*1)</f>
        <v>0</v>
      </c>
      <c r="I4356" s="9" t="str">
        <f aca="false">IF(ISBLANK(A4356),"",-B4356*C4356)</f>
        <v/>
      </c>
      <c r="J4356" s="9" t="str">
        <f aca="false">IF(ISBLANK(A4356),"",-SUM(I$3:I4356))</f>
        <v/>
      </c>
      <c r="K4356" s="9" t="str">
        <f aca="false">IF(ISBLANK(A4356),"",SUMPRODUCT(O4356:R4356,T4356:W4356)-J4356)</f>
        <v/>
      </c>
      <c r="L4356" s="5" t="str">
        <f aca="false">IF(ISBLANK(A4356),"",K4356/$M$1)</f>
        <v/>
      </c>
      <c r="M4356" s="5" t="str">
        <f aca="false">IF(ISBLANK(A4356),"",K4356/($M$1+SUM(K$3:K4355)))</f>
        <v/>
      </c>
      <c r="N4356" s="0" t="str">
        <f aca="false">IF(ISBLANK(A4356),"",IF(H4357=0,NETWORKDAYS($H$3,H4356,holiday!$B$2:$B$10),IF(DAY(H4356)&lt;DAY(H4357),NETWORKDAYS($H$3,H4356,holiday!$B$2:$B$10),0)))</f>
        <v/>
      </c>
      <c r="O4356" s="0" t="str">
        <f aca="false">IF(ISBLANK(A4356),"",SUMIF($A$3:$A4356,O$2,$B$3:$B4356))</f>
        <v/>
      </c>
      <c r="P4356" s="0" t="str">
        <f aca="false">IF(ISBLANK(A4356),"",SUMIF($A$3:$A4356,P$2,$B$3:$B4356))</f>
        <v/>
      </c>
      <c r="Q4356" s="0" t="str">
        <f aca="false">IF(ISBLANK(A4356),"",SUMIF($A$3:$A4356,Q$2,$B$3:$B4356))</f>
        <v/>
      </c>
      <c r="R4356" s="0" t="str">
        <f aca="false">IF(ISBLANK(A4356),"",SUMIF($A$3:$A4356,R$2,$B$3:$B4356))</f>
        <v/>
      </c>
      <c r="T4356" s="9" t="str">
        <f aca="false">IF(ISBLANK(A4356),"",IF($A4356=T$2,$C4356,T4355))</f>
        <v/>
      </c>
      <c r="U4356" s="9" t="str">
        <f aca="false">IF(ISBLANK(A4356),"",IF($A4356=U$2,$C4356,U4355))</f>
        <v/>
      </c>
      <c r="V4356" s="9" t="str">
        <f aca="false">IF(ISBLANK(A4356),"",IF($A4356=V$2,$C4356,V4355))</f>
        <v/>
      </c>
      <c r="W4356" s="9" t="str">
        <f aca="false">IF(ISBLANK(A4356),"",IF($A4356=W$2,$C4356,W4355))</f>
        <v/>
      </c>
    </row>
    <row r="4357" customFormat="false" ht="14.1" hidden="false" customHeight="false" outlineLevel="0" collapsed="false">
      <c r="H4357" s="8" t="n">
        <f aca="false">IF(ISBLANK(D4357),,LEFT(D4357,LEN(D4357)-6)*1)</f>
        <v>0</v>
      </c>
      <c r="I4357" s="9" t="str">
        <f aca="false">IF(ISBLANK(A4357),"",-B4357*C4357)</f>
        <v/>
      </c>
      <c r="J4357" s="9" t="str">
        <f aca="false">IF(ISBLANK(A4357),"",-SUM(I$3:I4357))</f>
        <v/>
      </c>
      <c r="K4357" s="9" t="str">
        <f aca="false">IF(ISBLANK(A4357),"",SUMPRODUCT(O4357:R4357,T4357:W4357)-J4357)</f>
        <v/>
      </c>
      <c r="L4357" s="5" t="str">
        <f aca="false">IF(ISBLANK(A4357),"",K4357/$M$1)</f>
        <v/>
      </c>
      <c r="M4357" s="5" t="str">
        <f aca="false">IF(ISBLANK(A4357),"",K4357/($M$1+SUM(K$3:K4356)))</f>
        <v/>
      </c>
      <c r="N4357" s="0" t="str">
        <f aca="false">IF(ISBLANK(A4357),"",IF(H4358=0,NETWORKDAYS($H$3,H4357,holiday!$B$2:$B$10),IF(DAY(H4357)&lt;DAY(H4358),NETWORKDAYS($H$3,H4357,holiday!$B$2:$B$10),0)))</f>
        <v/>
      </c>
      <c r="O4357" s="0" t="str">
        <f aca="false">IF(ISBLANK(A4357),"",SUMIF($A$3:$A4357,O$2,$B$3:$B4357))</f>
        <v/>
      </c>
      <c r="P4357" s="0" t="str">
        <f aca="false">IF(ISBLANK(A4357),"",SUMIF($A$3:$A4357,P$2,$B$3:$B4357))</f>
        <v/>
      </c>
      <c r="Q4357" s="0" t="str">
        <f aca="false">IF(ISBLANK(A4357),"",SUMIF($A$3:$A4357,Q$2,$B$3:$B4357))</f>
        <v/>
      </c>
      <c r="R4357" s="0" t="str">
        <f aca="false">IF(ISBLANK(A4357),"",SUMIF($A$3:$A4357,R$2,$B$3:$B4357))</f>
        <v/>
      </c>
      <c r="T4357" s="9" t="str">
        <f aca="false">IF(ISBLANK(A4357),"",IF($A4357=T$2,$C4357,T4356))</f>
        <v/>
      </c>
      <c r="U4357" s="9" t="str">
        <f aca="false">IF(ISBLANK(A4357),"",IF($A4357=U$2,$C4357,U4356))</f>
        <v/>
      </c>
      <c r="V4357" s="9" t="str">
        <f aca="false">IF(ISBLANK(A4357),"",IF($A4357=V$2,$C4357,V4356))</f>
        <v/>
      </c>
      <c r="W4357" s="9" t="str">
        <f aca="false">IF(ISBLANK(A4357),"",IF($A4357=W$2,$C4357,W4356))</f>
        <v/>
      </c>
    </row>
    <row r="4358" customFormat="false" ht="14.1" hidden="false" customHeight="false" outlineLevel="0" collapsed="false">
      <c r="H4358" s="8" t="n">
        <f aca="false">IF(ISBLANK(D4358),,LEFT(D4358,LEN(D4358)-6)*1)</f>
        <v>0</v>
      </c>
      <c r="I4358" s="9" t="str">
        <f aca="false">IF(ISBLANK(A4358),"",-B4358*C4358)</f>
        <v/>
      </c>
      <c r="J4358" s="9" t="str">
        <f aca="false">IF(ISBLANK(A4358),"",-SUM(I$3:I4358))</f>
        <v/>
      </c>
      <c r="K4358" s="9" t="str">
        <f aca="false">IF(ISBLANK(A4358),"",SUMPRODUCT(O4358:R4358,T4358:W4358)-J4358)</f>
        <v/>
      </c>
      <c r="L4358" s="5" t="str">
        <f aca="false">IF(ISBLANK(A4358),"",K4358/$M$1)</f>
        <v/>
      </c>
      <c r="M4358" s="5" t="str">
        <f aca="false">IF(ISBLANK(A4358),"",K4358/($M$1+SUM(K$3:K4357)))</f>
        <v/>
      </c>
      <c r="N4358" s="0" t="str">
        <f aca="false">IF(ISBLANK(A4358),"",IF(H4359=0,NETWORKDAYS($H$3,H4358,holiday!$B$2:$B$10),IF(DAY(H4358)&lt;DAY(H4359),NETWORKDAYS($H$3,H4358,holiday!$B$2:$B$10),0)))</f>
        <v/>
      </c>
      <c r="O4358" s="0" t="str">
        <f aca="false">IF(ISBLANK(A4358),"",SUMIF($A$3:$A4358,O$2,$B$3:$B4358))</f>
        <v/>
      </c>
      <c r="P4358" s="0" t="str">
        <f aca="false">IF(ISBLANK(A4358),"",SUMIF($A$3:$A4358,P$2,$B$3:$B4358))</f>
        <v/>
      </c>
      <c r="Q4358" s="0" t="str">
        <f aca="false">IF(ISBLANK(A4358),"",SUMIF($A$3:$A4358,Q$2,$B$3:$B4358))</f>
        <v/>
      </c>
      <c r="R4358" s="0" t="str">
        <f aca="false">IF(ISBLANK(A4358),"",SUMIF($A$3:$A4358,R$2,$B$3:$B4358))</f>
        <v/>
      </c>
      <c r="T4358" s="9" t="str">
        <f aca="false">IF(ISBLANK(A4358),"",IF($A4358=T$2,$C4358,T4357))</f>
        <v/>
      </c>
      <c r="U4358" s="9" t="str">
        <f aca="false">IF(ISBLANK(A4358),"",IF($A4358=U$2,$C4358,U4357))</f>
        <v/>
      </c>
      <c r="V4358" s="9" t="str">
        <f aca="false">IF(ISBLANK(A4358),"",IF($A4358=V$2,$C4358,V4357))</f>
        <v/>
      </c>
      <c r="W4358" s="9" t="str">
        <f aca="false">IF(ISBLANK(A4358),"",IF($A4358=W$2,$C4358,W4357))</f>
        <v/>
      </c>
    </row>
    <row r="4359" customFormat="false" ht="14.1" hidden="false" customHeight="false" outlineLevel="0" collapsed="false">
      <c r="H4359" s="8" t="n">
        <f aca="false">IF(ISBLANK(D4359),,LEFT(D4359,LEN(D4359)-6)*1)</f>
        <v>0</v>
      </c>
      <c r="I4359" s="9" t="str">
        <f aca="false">IF(ISBLANK(A4359),"",-B4359*C4359)</f>
        <v/>
      </c>
      <c r="J4359" s="9" t="str">
        <f aca="false">IF(ISBLANK(A4359),"",-SUM(I$3:I4359))</f>
        <v/>
      </c>
      <c r="K4359" s="9" t="str">
        <f aca="false">IF(ISBLANK(A4359),"",SUMPRODUCT(O4359:R4359,T4359:W4359)-J4359)</f>
        <v/>
      </c>
      <c r="L4359" s="5" t="str">
        <f aca="false">IF(ISBLANK(A4359),"",K4359/$M$1)</f>
        <v/>
      </c>
      <c r="M4359" s="5" t="str">
        <f aca="false">IF(ISBLANK(A4359),"",K4359/($M$1+SUM(K$3:K4358)))</f>
        <v/>
      </c>
      <c r="N4359" s="0" t="str">
        <f aca="false">IF(ISBLANK(A4359),"",IF(H4360=0,NETWORKDAYS($H$3,H4359,holiday!$B$2:$B$10),IF(DAY(H4359)&lt;DAY(H4360),NETWORKDAYS($H$3,H4359,holiday!$B$2:$B$10),0)))</f>
        <v/>
      </c>
      <c r="O4359" s="0" t="str">
        <f aca="false">IF(ISBLANK(A4359),"",SUMIF($A$3:$A4359,O$2,$B$3:$B4359))</f>
        <v/>
      </c>
      <c r="P4359" s="0" t="str">
        <f aca="false">IF(ISBLANK(A4359),"",SUMIF($A$3:$A4359,P$2,$B$3:$B4359))</f>
        <v/>
      </c>
      <c r="Q4359" s="0" t="str">
        <f aca="false">IF(ISBLANK(A4359),"",SUMIF($A$3:$A4359,Q$2,$B$3:$B4359))</f>
        <v/>
      </c>
      <c r="R4359" s="0" t="str">
        <f aca="false">IF(ISBLANK(A4359),"",SUMIF($A$3:$A4359,R$2,$B$3:$B4359))</f>
        <v/>
      </c>
      <c r="T4359" s="9" t="str">
        <f aca="false">IF(ISBLANK(A4359),"",IF($A4359=T$2,$C4359,T4358))</f>
        <v/>
      </c>
      <c r="U4359" s="9" t="str">
        <f aca="false">IF(ISBLANK(A4359),"",IF($A4359=U$2,$C4359,U4358))</f>
        <v/>
      </c>
      <c r="V4359" s="9" t="str">
        <f aca="false">IF(ISBLANK(A4359),"",IF($A4359=V$2,$C4359,V4358))</f>
        <v/>
      </c>
      <c r="W4359" s="9" t="str">
        <f aca="false">IF(ISBLANK(A4359),"",IF($A4359=W$2,$C4359,W4358))</f>
        <v/>
      </c>
    </row>
    <row r="4360" customFormat="false" ht="14.1" hidden="false" customHeight="false" outlineLevel="0" collapsed="false">
      <c r="H4360" s="8" t="n">
        <f aca="false">IF(ISBLANK(D4360),,LEFT(D4360,LEN(D4360)-6)*1)</f>
        <v>0</v>
      </c>
      <c r="I4360" s="9" t="str">
        <f aca="false">IF(ISBLANK(A4360),"",-B4360*C4360)</f>
        <v/>
      </c>
      <c r="J4360" s="9" t="str">
        <f aca="false">IF(ISBLANK(A4360),"",-SUM(I$3:I4360))</f>
        <v/>
      </c>
      <c r="K4360" s="9" t="str">
        <f aca="false">IF(ISBLANK(A4360),"",SUMPRODUCT(O4360:R4360,T4360:W4360)-J4360)</f>
        <v/>
      </c>
      <c r="L4360" s="5" t="str">
        <f aca="false">IF(ISBLANK(A4360),"",K4360/$M$1)</f>
        <v/>
      </c>
      <c r="M4360" s="5" t="str">
        <f aca="false">IF(ISBLANK(A4360),"",K4360/($M$1+SUM(K$3:K4359)))</f>
        <v/>
      </c>
      <c r="N4360" s="0" t="str">
        <f aca="false">IF(ISBLANK(A4360),"",IF(H4361=0,NETWORKDAYS($H$3,H4360,holiday!$B$2:$B$10),IF(DAY(H4360)&lt;DAY(H4361),NETWORKDAYS($H$3,H4360,holiday!$B$2:$B$10),0)))</f>
        <v/>
      </c>
      <c r="O4360" s="0" t="str">
        <f aca="false">IF(ISBLANK(A4360),"",SUMIF($A$3:$A4360,O$2,$B$3:$B4360))</f>
        <v/>
      </c>
      <c r="P4360" s="0" t="str">
        <f aca="false">IF(ISBLANK(A4360),"",SUMIF($A$3:$A4360,P$2,$B$3:$B4360))</f>
        <v/>
      </c>
      <c r="Q4360" s="0" t="str">
        <f aca="false">IF(ISBLANK(A4360),"",SUMIF($A$3:$A4360,Q$2,$B$3:$B4360))</f>
        <v/>
      </c>
      <c r="R4360" s="0" t="str">
        <f aca="false">IF(ISBLANK(A4360),"",SUMIF($A$3:$A4360,R$2,$B$3:$B4360))</f>
        <v/>
      </c>
      <c r="T4360" s="9" t="str">
        <f aca="false">IF(ISBLANK(A4360),"",IF($A4360=T$2,$C4360,T4359))</f>
        <v/>
      </c>
      <c r="U4360" s="9" t="str">
        <f aca="false">IF(ISBLANK(A4360),"",IF($A4360=U$2,$C4360,U4359))</f>
        <v/>
      </c>
      <c r="V4360" s="9" t="str">
        <f aca="false">IF(ISBLANK(A4360),"",IF($A4360=V$2,$C4360,V4359))</f>
        <v/>
      </c>
      <c r="W4360" s="9" t="str">
        <f aca="false">IF(ISBLANK(A4360),"",IF($A4360=W$2,$C4360,W4359))</f>
        <v/>
      </c>
    </row>
    <row r="4361" customFormat="false" ht="14.1" hidden="false" customHeight="false" outlineLevel="0" collapsed="false">
      <c r="H4361" s="8" t="n">
        <f aca="false">IF(ISBLANK(D4361),,LEFT(D4361,LEN(D4361)-6)*1)</f>
        <v>0</v>
      </c>
      <c r="I4361" s="9" t="str">
        <f aca="false">IF(ISBLANK(A4361),"",-B4361*C4361)</f>
        <v/>
      </c>
      <c r="J4361" s="9" t="str">
        <f aca="false">IF(ISBLANK(A4361),"",-SUM(I$3:I4361))</f>
        <v/>
      </c>
      <c r="K4361" s="9" t="str">
        <f aca="false">IF(ISBLANK(A4361),"",SUMPRODUCT(O4361:R4361,T4361:W4361)-J4361)</f>
        <v/>
      </c>
      <c r="L4361" s="5" t="str">
        <f aca="false">IF(ISBLANK(A4361),"",K4361/$M$1)</f>
        <v/>
      </c>
      <c r="M4361" s="5" t="str">
        <f aca="false">IF(ISBLANK(A4361),"",K4361/($M$1+SUM(K$3:K4360)))</f>
        <v/>
      </c>
      <c r="N4361" s="0" t="str">
        <f aca="false">IF(ISBLANK(A4361),"",IF(H4362=0,NETWORKDAYS($H$3,H4361,holiday!$B$2:$B$10),IF(DAY(H4361)&lt;DAY(H4362),NETWORKDAYS($H$3,H4361,holiday!$B$2:$B$10),0)))</f>
        <v/>
      </c>
      <c r="O4361" s="0" t="str">
        <f aca="false">IF(ISBLANK(A4361),"",SUMIF($A$3:$A4361,O$2,$B$3:$B4361))</f>
        <v/>
      </c>
      <c r="P4361" s="0" t="str">
        <f aca="false">IF(ISBLANK(A4361),"",SUMIF($A$3:$A4361,P$2,$B$3:$B4361))</f>
        <v/>
      </c>
      <c r="Q4361" s="0" t="str">
        <f aca="false">IF(ISBLANK(A4361),"",SUMIF($A$3:$A4361,Q$2,$B$3:$B4361))</f>
        <v/>
      </c>
      <c r="R4361" s="0" t="str">
        <f aca="false">IF(ISBLANK(A4361),"",SUMIF($A$3:$A4361,R$2,$B$3:$B4361))</f>
        <v/>
      </c>
      <c r="T4361" s="9" t="str">
        <f aca="false">IF(ISBLANK(A4361),"",IF($A4361=T$2,$C4361,T4360))</f>
        <v/>
      </c>
      <c r="U4361" s="9" t="str">
        <f aca="false">IF(ISBLANK(A4361),"",IF($A4361=U$2,$C4361,U4360))</f>
        <v/>
      </c>
      <c r="V4361" s="9" t="str">
        <f aca="false">IF(ISBLANK(A4361),"",IF($A4361=V$2,$C4361,V4360))</f>
        <v/>
      </c>
      <c r="W4361" s="9" t="str">
        <f aca="false">IF(ISBLANK(A4361),"",IF($A4361=W$2,$C4361,W4360))</f>
        <v/>
      </c>
    </row>
    <row r="4362" customFormat="false" ht="14.1" hidden="false" customHeight="false" outlineLevel="0" collapsed="false">
      <c r="H4362" s="8" t="n">
        <f aca="false">IF(ISBLANK(D4362),,LEFT(D4362,LEN(D4362)-6)*1)</f>
        <v>0</v>
      </c>
      <c r="I4362" s="9" t="str">
        <f aca="false">IF(ISBLANK(A4362),"",-B4362*C4362)</f>
        <v/>
      </c>
      <c r="J4362" s="9" t="str">
        <f aca="false">IF(ISBLANK(A4362),"",-SUM(I$3:I4362))</f>
        <v/>
      </c>
      <c r="K4362" s="9" t="str">
        <f aca="false">IF(ISBLANK(A4362),"",SUMPRODUCT(O4362:R4362,T4362:W4362)-J4362)</f>
        <v/>
      </c>
      <c r="L4362" s="5" t="str">
        <f aca="false">IF(ISBLANK(A4362),"",K4362/$M$1)</f>
        <v/>
      </c>
      <c r="M4362" s="5" t="str">
        <f aca="false">IF(ISBLANK(A4362),"",K4362/($M$1+SUM(K$3:K4361)))</f>
        <v/>
      </c>
      <c r="N4362" s="0" t="str">
        <f aca="false">IF(ISBLANK(A4362),"",IF(H4363=0,NETWORKDAYS($H$3,H4362,holiday!$B$2:$B$10),IF(DAY(H4362)&lt;DAY(H4363),NETWORKDAYS($H$3,H4362,holiday!$B$2:$B$10),0)))</f>
        <v/>
      </c>
      <c r="O4362" s="0" t="str">
        <f aca="false">IF(ISBLANK(A4362),"",SUMIF($A$3:$A4362,O$2,$B$3:$B4362))</f>
        <v/>
      </c>
      <c r="P4362" s="0" t="str">
        <f aca="false">IF(ISBLANK(A4362),"",SUMIF($A$3:$A4362,P$2,$B$3:$B4362))</f>
        <v/>
      </c>
      <c r="Q4362" s="0" t="str">
        <f aca="false">IF(ISBLANK(A4362),"",SUMIF($A$3:$A4362,Q$2,$B$3:$B4362))</f>
        <v/>
      </c>
      <c r="R4362" s="0" t="str">
        <f aca="false">IF(ISBLANK(A4362),"",SUMIF($A$3:$A4362,R$2,$B$3:$B4362))</f>
        <v/>
      </c>
      <c r="T4362" s="9" t="str">
        <f aca="false">IF(ISBLANK(A4362),"",IF($A4362=T$2,$C4362,T4361))</f>
        <v/>
      </c>
      <c r="U4362" s="9" t="str">
        <f aca="false">IF(ISBLANK(A4362),"",IF($A4362=U$2,$C4362,U4361))</f>
        <v/>
      </c>
      <c r="V4362" s="9" t="str">
        <f aca="false">IF(ISBLANK(A4362),"",IF($A4362=V$2,$C4362,V4361))</f>
        <v/>
      </c>
      <c r="W4362" s="9" t="str">
        <f aca="false">IF(ISBLANK(A4362),"",IF($A4362=W$2,$C4362,W4361))</f>
        <v/>
      </c>
    </row>
    <row r="4363" customFormat="false" ht="14.1" hidden="false" customHeight="false" outlineLevel="0" collapsed="false">
      <c r="H4363" s="8" t="n">
        <f aca="false">IF(ISBLANK(D4363),,LEFT(D4363,LEN(D4363)-6)*1)</f>
        <v>0</v>
      </c>
      <c r="I4363" s="9" t="str">
        <f aca="false">IF(ISBLANK(A4363),"",-B4363*C4363)</f>
        <v/>
      </c>
      <c r="J4363" s="9" t="str">
        <f aca="false">IF(ISBLANK(A4363),"",-SUM(I$3:I4363))</f>
        <v/>
      </c>
      <c r="K4363" s="9" t="str">
        <f aca="false">IF(ISBLANK(A4363),"",SUMPRODUCT(O4363:R4363,T4363:W4363)-J4363)</f>
        <v/>
      </c>
      <c r="L4363" s="5" t="str">
        <f aca="false">IF(ISBLANK(A4363),"",K4363/$M$1)</f>
        <v/>
      </c>
      <c r="M4363" s="5" t="str">
        <f aca="false">IF(ISBLANK(A4363),"",K4363/($M$1+SUM(K$3:K4362)))</f>
        <v/>
      </c>
      <c r="N4363" s="0" t="str">
        <f aca="false">IF(ISBLANK(A4363),"",IF(H4364=0,NETWORKDAYS($H$3,H4363,holiday!$B$2:$B$10),IF(DAY(H4363)&lt;DAY(H4364),NETWORKDAYS($H$3,H4363,holiday!$B$2:$B$10),0)))</f>
        <v/>
      </c>
      <c r="O4363" s="0" t="str">
        <f aca="false">IF(ISBLANK(A4363),"",SUMIF($A$3:$A4363,O$2,$B$3:$B4363))</f>
        <v/>
      </c>
      <c r="P4363" s="0" t="str">
        <f aca="false">IF(ISBLANK(A4363),"",SUMIF($A$3:$A4363,P$2,$B$3:$B4363))</f>
        <v/>
      </c>
      <c r="Q4363" s="0" t="str">
        <f aca="false">IF(ISBLANK(A4363),"",SUMIF($A$3:$A4363,Q$2,$B$3:$B4363))</f>
        <v/>
      </c>
      <c r="R4363" s="0" t="str">
        <f aca="false">IF(ISBLANK(A4363),"",SUMIF($A$3:$A4363,R$2,$B$3:$B4363))</f>
        <v/>
      </c>
      <c r="T4363" s="9" t="str">
        <f aca="false">IF(ISBLANK(A4363),"",IF($A4363=T$2,$C4363,T4362))</f>
        <v/>
      </c>
      <c r="U4363" s="9" t="str">
        <f aca="false">IF(ISBLANK(A4363),"",IF($A4363=U$2,$C4363,U4362))</f>
        <v/>
      </c>
      <c r="V4363" s="9" t="str">
        <f aca="false">IF(ISBLANK(A4363),"",IF($A4363=V$2,$C4363,V4362))</f>
        <v/>
      </c>
      <c r="W4363" s="9" t="str">
        <f aca="false">IF(ISBLANK(A4363),"",IF($A4363=W$2,$C4363,W4362))</f>
        <v/>
      </c>
    </row>
    <row r="4364" customFormat="false" ht="14.1" hidden="false" customHeight="false" outlineLevel="0" collapsed="false">
      <c r="H4364" s="8" t="n">
        <f aca="false">IF(ISBLANK(D4364),,LEFT(D4364,LEN(D4364)-6)*1)</f>
        <v>0</v>
      </c>
      <c r="I4364" s="9" t="str">
        <f aca="false">IF(ISBLANK(A4364),"",-B4364*C4364)</f>
        <v/>
      </c>
      <c r="J4364" s="9" t="str">
        <f aca="false">IF(ISBLANK(A4364),"",-SUM(I$3:I4364))</f>
        <v/>
      </c>
      <c r="K4364" s="9" t="str">
        <f aca="false">IF(ISBLANK(A4364),"",SUMPRODUCT(O4364:R4364,T4364:W4364)-J4364)</f>
        <v/>
      </c>
      <c r="L4364" s="5" t="str">
        <f aca="false">IF(ISBLANK(A4364),"",K4364/$M$1)</f>
        <v/>
      </c>
      <c r="M4364" s="5" t="str">
        <f aca="false">IF(ISBLANK(A4364),"",K4364/($M$1+SUM(K$3:K4363)))</f>
        <v/>
      </c>
      <c r="N4364" s="0" t="str">
        <f aca="false">IF(ISBLANK(A4364),"",IF(H4365=0,NETWORKDAYS($H$3,H4364,holiday!$B$2:$B$10),IF(DAY(H4364)&lt;DAY(H4365),NETWORKDAYS($H$3,H4364,holiday!$B$2:$B$10),0)))</f>
        <v/>
      </c>
      <c r="O4364" s="0" t="str">
        <f aca="false">IF(ISBLANK(A4364),"",SUMIF($A$3:$A4364,O$2,$B$3:$B4364))</f>
        <v/>
      </c>
      <c r="P4364" s="0" t="str">
        <f aca="false">IF(ISBLANK(A4364),"",SUMIF($A$3:$A4364,P$2,$B$3:$B4364))</f>
        <v/>
      </c>
      <c r="Q4364" s="0" t="str">
        <f aca="false">IF(ISBLANK(A4364),"",SUMIF($A$3:$A4364,Q$2,$B$3:$B4364))</f>
        <v/>
      </c>
      <c r="R4364" s="0" t="str">
        <f aca="false">IF(ISBLANK(A4364),"",SUMIF($A$3:$A4364,R$2,$B$3:$B4364))</f>
        <v/>
      </c>
      <c r="T4364" s="9" t="str">
        <f aca="false">IF(ISBLANK(A4364),"",IF($A4364=T$2,$C4364,T4363))</f>
        <v/>
      </c>
      <c r="U4364" s="9" t="str">
        <f aca="false">IF(ISBLANK(A4364),"",IF($A4364=U$2,$C4364,U4363))</f>
        <v/>
      </c>
      <c r="V4364" s="9" t="str">
        <f aca="false">IF(ISBLANK(A4364),"",IF($A4364=V$2,$C4364,V4363))</f>
        <v/>
      </c>
      <c r="W4364" s="9" t="str">
        <f aca="false">IF(ISBLANK(A4364),"",IF($A4364=W$2,$C4364,W4363))</f>
        <v/>
      </c>
    </row>
    <row r="4365" customFormat="false" ht="14.1" hidden="false" customHeight="false" outlineLevel="0" collapsed="false">
      <c r="H4365" s="8" t="n">
        <f aca="false">IF(ISBLANK(D4365),,LEFT(D4365,LEN(D4365)-6)*1)</f>
        <v>0</v>
      </c>
      <c r="I4365" s="9" t="str">
        <f aca="false">IF(ISBLANK(A4365),"",-B4365*C4365)</f>
        <v/>
      </c>
      <c r="J4365" s="9" t="str">
        <f aca="false">IF(ISBLANK(A4365),"",-SUM(I$3:I4365))</f>
        <v/>
      </c>
      <c r="K4365" s="9" t="str">
        <f aca="false">IF(ISBLANK(A4365),"",SUMPRODUCT(O4365:R4365,T4365:W4365)-J4365)</f>
        <v/>
      </c>
      <c r="L4365" s="5" t="str">
        <f aca="false">IF(ISBLANK(A4365),"",K4365/$M$1)</f>
        <v/>
      </c>
      <c r="M4365" s="5" t="str">
        <f aca="false">IF(ISBLANK(A4365),"",K4365/($M$1+SUM(K$3:K4364)))</f>
        <v/>
      </c>
      <c r="N4365" s="0" t="str">
        <f aca="false">IF(ISBLANK(A4365),"",IF(H4366=0,NETWORKDAYS($H$3,H4365,holiday!$B$2:$B$10),IF(DAY(H4365)&lt;DAY(H4366),NETWORKDAYS($H$3,H4365,holiday!$B$2:$B$10),0)))</f>
        <v/>
      </c>
      <c r="O4365" s="0" t="str">
        <f aca="false">IF(ISBLANK(A4365),"",SUMIF($A$3:$A4365,O$2,$B$3:$B4365))</f>
        <v/>
      </c>
      <c r="P4365" s="0" t="str">
        <f aca="false">IF(ISBLANK(A4365),"",SUMIF($A$3:$A4365,P$2,$B$3:$B4365))</f>
        <v/>
      </c>
      <c r="Q4365" s="0" t="str">
        <f aca="false">IF(ISBLANK(A4365),"",SUMIF($A$3:$A4365,Q$2,$B$3:$B4365))</f>
        <v/>
      </c>
      <c r="R4365" s="0" t="str">
        <f aca="false">IF(ISBLANK(A4365),"",SUMIF($A$3:$A4365,R$2,$B$3:$B4365))</f>
        <v/>
      </c>
      <c r="T4365" s="9" t="str">
        <f aca="false">IF(ISBLANK(A4365),"",IF($A4365=T$2,$C4365,T4364))</f>
        <v/>
      </c>
      <c r="U4365" s="9" t="str">
        <f aca="false">IF(ISBLANK(A4365),"",IF($A4365=U$2,$C4365,U4364))</f>
        <v/>
      </c>
      <c r="V4365" s="9" t="str">
        <f aca="false">IF(ISBLANK(A4365),"",IF($A4365=V$2,$C4365,V4364))</f>
        <v/>
      </c>
      <c r="W4365" s="9" t="str">
        <f aca="false">IF(ISBLANK(A4365),"",IF($A4365=W$2,$C4365,W4364))</f>
        <v/>
      </c>
    </row>
    <row r="4366" customFormat="false" ht="14.1" hidden="false" customHeight="false" outlineLevel="0" collapsed="false">
      <c r="H4366" s="8" t="n">
        <f aca="false">IF(ISBLANK(D4366),,LEFT(D4366,LEN(D4366)-6)*1)</f>
        <v>0</v>
      </c>
      <c r="I4366" s="9" t="str">
        <f aca="false">IF(ISBLANK(A4366),"",-B4366*C4366)</f>
        <v/>
      </c>
      <c r="J4366" s="9" t="str">
        <f aca="false">IF(ISBLANK(A4366),"",-SUM(I$3:I4366))</f>
        <v/>
      </c>
      <c r="K4366" s="9" t="str">
        <f aca="false">IF(ISBLANK(A4366),"",SUMPRODUCT(O4366:R4366,T4366:W4366)-J4366)</f>
        <v/>
      </c>
      <c r="L4366" s="5" t="str">
        <f aca="false">IF(ISBLANK(A4366),"",K4366/$M$1)</f>
        <v/>
      </c>
      <c r="M4366" s="5" t="str">
        <f aca="false">IF(ISBLANK(A4366),"",K4366/($M$1+SUM(K$3:K4365)))</f>
        <v/>
      </c>
      <c r="N4366" s="0" t="str">
        <f aca="false">IF(ISBLANK(A4366),"",IF(H4367=0,NETWORKDAYS($H$3,H4366,holiday!$B$2:$B$10),IF(DAY(H4366)&lt;DAY(H4367),NETWORKDAYS($H$3,H4366,holiday!$B$2:$B$10),0)))</f>
        <v/>
      </c>
      <c r="O4366" s="0" t="str">
        <f aca="false">IF(ISBLANK(A4366),"",SUMIF($A$3:$A4366,O$2,$B$3:$B4366))</f>
        <v/>
      </c>
      <c r="P4366" s="0" t="str">
        <f aca="false">IF(ISBLANK(A4366),"",SUMIF($A$3:$A4366,P$2,$B$3:$B4366))</f>
        <v/>
      </c>
      <c r="Q4366" s="0" t="str">
        <f aca="false">IF(ISBLANK(A4366),"",SUMIF($A$3:$A4366,Q$2,$B$3:$B4366))</f>
        <v/>
      </c>
      <c r="R4366" s="0" t="str">
        <f aca="false">IF(ISBLANK(A4366),"",SUMIF($A$3:$A4366,R$2,$B$3:$B4366))</f>
        <v/>
      </c>
      <c r="T4366" s="9" t="str">
        <f aca="false">IF(ISBLANK(A4366),"",IF($A4366=T$2,$C4366,T4365))</f>
        <v/>
      </c>
      <c r="U4366" s="9" t="str">
        <f aca="false">IF(ISBLANK(A4366),"",IF($A4366=U$2,$C4366,U4365))</f>
        <v/>
      </c>
      <c r="V4366" s="9" t="str">
        <f aca="false">IF(ISBLANK(A4366),"",IF($A4366=V$2,$C4366,V4365))</f>
        <v/>
      </c>
      <c r="W4366" s="9" t="str">
        <f aca="false">IF(ISBLANK(A4366),"",IF($A4366=W$2,$C4366,W4365))</f>
        <v/>
      </c>
    </row>
    <row r="4367" customFormat="false" ht="14.1" hidden="false" customHeight="false" outlineLevel="0" collapsed="false">
      <c r="H4367" s="8" t="n">
        <f aca="false">IF(ISBLANK(D4367),,LEFT(D4367,LEN(D4367)-6)*1)</f>
        <v>0</v>
      </c>
      <c r="I4367" s="9" t="str">
        <f aca="false">IF(ISBLANK(A4367),"",-B4367*C4367)</f>
        <v/>
      </c>
      <c r="J4367" s="9" t="str">
        <f aca="false">IF(ISBLANK(A4367),"",-SUM(I$3:I4367))</f>
        <v/>
      </c>
      <c r="K4367" s="9" t="str">
        <f aca="false">IF(ISBLANK(A4367),"",SUMPRODUCT(O4367:R4367,T4367:W4367)-J4367)</f>
        <v/>
      </c>
      <c r="L4367" s="5" t="str">
        <f aca="false">IF(ISBLANK(A4367),"",K4367/$M$1)</f>
        <v/>
      </c>
      <c r="M4367" s="5" t="str">
        <f aca="false">IF(ISBLANK(A4367),"",K4367/($M$1+SUM(K$3:K4366)))</f>
        <v/>
      </c>
      <c r="N4367" s="0" t="str">
        <f aca="false">IF(ISBLANK(A4367),"",IF(H4368=0,NETWORKDAYS($H$3,H4367,holiday!$B$2:$B$10),IF(DAY(H4367)&lt;DAY(H4368),NETWORKDAYS($H$3,H4367,holiday!$B$2:$B$10),0)))</f>
        <v/>
      </c>
      <c r="O4367" s="0" t="str">
        <f aca="false">IF(ISBLANK(A4367),"",SUMIF($A$3:$A4367,O$2,$B$3:$B4367))</f>
        <v/>
      </c>
      <c r="P4367" s="0" t="str">
        <f aca="false">IF(ISBLANK(A4367),"",SUMIF($A$3:$A4367,P$2,$B$3:$B4367))</f>
        <v/>
      </c>
      <c r="Q4367" s="0" t="str">
        <f aca="false">IF(ISBLANK(A4367),"",SUMIF($A$3:$A4367,Q$2,$B$3:$B4367))</f>
        <v/>
      </c>
      <c r="R4367" s="0" t="str">
        <f aca="false">IF(ISBLANK(A4367),"",SUMIF($A$3:$A4367,R$2,$B$3:$B4367))</f>
        <v/>
      </c>
      <c r="T4367" s="9" t="str">
        <f aca="false">IF(ISBLANK(A4367),"",IF($A4367=T$2,$C4367,T4366))</f>
        <v/>
      </c>
      <c r="U4367" s="9" t="str">
        <f aca="false">IF(ISBLANK(A4367),"",IF($A4367=U$2,$C4367,U4366))</f>
        <v/>
      </c>
      <c r="V4367" s="9" t="str">
        <f aca="false">IF(ISBLANK(A4367),"",IF($A4367=V$2,$C4367,V4366))</f>
        <v/>
      </c>
      <c r="W4367" s="9" t="str">
        <f aca="false">IF(ISBLANK(A4367),"",IF($A4367=W$2,$C4367,W4366))</f>
        <v/>
      </c>
    </row>
    <row r="4368" customFormat="false" ht="14.1" hidden="false" customHeight="false" outlineLevel="0" collapsed="false">
      <c r="H4368" s="8" t="n">
        <f aca="false">IF(ISBLANK(D4368),,LEFT(D4368,LEN(D4368)-6)*1)</f>
        <v>0</v>
      </c>
      <c r="I4368" s="9" t="str">
        <f aca="false">IF(ISBLANK(A4368),"",-B4368*C4368)</f>
        <v/>
      </c>
      <c r="J4368" s="9" t="str">
        <f aca="false">IF(ISBLANK(A4368),"",-SUM(I$3:I4368))</f>
        <v/>
      </c>
      <c r="K4368" s="9" t="str">
        <f aca="false">IF(ISBLANK(A4368),"",SUMPRODUCT(O4368:R4368,T4368:W4368)-J4368)</f>
        <v/>
      </c>
      <c r="L4368" s="5" t="str">
        <f aca="false">IF(ISBLANK(A4368),"",K4368/$M$1)</f>
        <v/>
      </c>
      <c r="M4368" s="5" t="str">
        <f aca="false">IF(ISBLANK(A4368),"",K4368/($M$1+SUM(K$3:K4367)))</f>
        <v/>
      </c>
      <c r="N4368" s="0" t="str">
        <f aca="false">IF(ISBLANK(A4368),"",IF(H4369=0,NETWORKDAYS($H$3,H4368,holiday!$B$2:$B$10),IF(DAY(H4368)&lt;DAY(H4369),NETWORKDAYS($H$3,H4368,holiday!$B$2:$B$10),0)))</f>
        <v/>
      </c>
      <c r="O4368" s="0" t="str">
        <f aca="false">IF(ISBLANK(A4368),"",SUMIF($A$3:$A4368,O$2,$B$3:$B4368))</f>
        <v/>
      </c>
      <c r="P4368" s="0" t="str">
        <f aca="false">IF(ISBLANK(A4368),"",SUMIF($A$3:$A4368,P$2,$B$3:$B4368))</f>
        <v/>
      </c>
      <c r="Q4368" s="0" t="str">
        <f aca="false">IF(ISBLANK(A4368),"",SUMIF($A$3:$A4368,Q$2,$B$3:$B4368))</f>
        <v/>
      </c>
      <c r="R4368" s="0" t="str">
        <f aca="false">IF(ISBLANK(A4368),"",SUMIF($A$3:$A4368,R$2,$B$3:$B4368))</f>
        <v/>
      </c>
      <c r="T4368" s="9" t="str">
        <f aca="false">IF(ISBLANK(A4368),"",IF($A4368=T$2,$C4368,T4367))</f>
        <v/>
      </c>
      <c r="U4368" s="9" t="str">
        <f aca="false">IF(ISBLANK(A4368),"",IF($A4368=U$2,$C4368,U4367))</f>
        <v/>
      </c>
      <c r="V4368" s="9" t="str">
        <f aca="false">IF(ISBLANK(A4368),"",IF($A4368=V$2,$C4368,V4367))</f>
        <v/>
      </c>
      <c r="W4368" s="9" t="str">
        <f aca="false">IF(ISBLANK(A4368),"",IF($A4368=W$2,$C4368,W4367))</f>
        <v/>
      </c>
    </row>
    <row r="4369" customFormat="false" ht="14.1" hidden="false" customHeight="false" outlineLevel="0" collapsed="false">
      <c r="H4369" s="8" t="n">
        <f aca="false">IF(ISBLANK(D4369),,LEFT(D4369,LEN(D4369)-6)*1)</f>
        <v>0</v>
      </c>
      <c r="I4369" s="9" t="str">
        <f aca="false">IF(ISBLANK(A4369),"",-B4369*C4369)</f>
        <v/>
      </c>
      <c r="J4369" s="9" t="str">
        <f aca="false">IF(ISBLANK(A4369),"",-SUM(I$3:I4369))</f>
        <v/>
      </c>
      <c r="K4369" s="9" t="str">
        <f aca="false">IF(ISBLANK(A4369),"",SUMPRODUCT(O4369:R4369,T4369:W4369)-J4369)</f>
        <v/>
      </c>
      <c r="L4369" s="5" t="str">
        <f aca="false">IF(ISBLANK(A4369),"",K4369/$M$1)</f>
        <v/>
      </c>
      <c r="M4369" s="5" t="str">
        <f aca="false">IF(ISBLANK(A4369),"",K4369/($M$1+SUM(K$3:K4368)))</f>
        <v/>
      </c>
      <c r="N4369" s="0" t="str">
        <f aca="false">IF(ISBLANK(A4369),"",IF(H4370=0,NETWORKDAYS($H$3,H4369,holiday!$B$2:$B$10),IF(DAY(H4369)&lt;DAY(H4370),NETWORKDAYS($H$3,H4369,holiday!$B$2:$B$10),0)))</f>
        <v/>
      </c>
      <c r="O4369" s="0" t="str">
        <f aca="false">IF(ISBLANK(A4369),"",SUMIF($A$3:$A4369,O$2,$B$3:$B4369))</f>
        <v/>
      </c>
      <c r="P4369" s="0" t="str">
        <f aca="false">IF(ISBLANK(A4369),"",SUMIF($A$3:$A4369,P$2,$B$3:$B4369))</f>
        <v/>
      </c>
      <c r="Q4369" s="0" t="str">
        <f aca="false">IF(ISBLANK(A4369),"",SUMIF($A$3:$A4369,Q$2,$B$3:$B4369))</f>
        <v/>
      </c>
      <c r="R4369" s="0" t="str">
        <f aca="false">IF(ISBLANK(A4369),"",SUMIF($A$3:$A4369,R$2,$B$3:$B4369))</f>
        <v/>
      </c>
      <c r="T4369" s="9" t="str">
        <f aca="false">IF(ISBLANK(A4369),"",IF($A4369=T$2,$C4369,T4368))</f>
        <v/>
      </c>
      <c r="U4369" s="9" t="str">
        <f aca="false">IF(ISBLANK(A4369),"",IF($A4369=U$2,$C4369,U4368))</f>
        <v/>
      </c>
      <c r="V4369" s="9" t="str">
        <f aca="false">IF(ISBLANK(A4369),"",IF($A4369=V$2,$C4369,V4368))</f>
        <v/>
      </c>
      <c r="W4369" s="9" t="str">
        <f aca="false">IF(ISBLANK(A4369),"",IF($A4369=W$2,$C4369,W4368))</f>
        <v/>
      </c>
    </row>
    <row r="4370" customFormat="false" ht="14.1" hidden="false" customHeight="false" outlineLevel="0" collapsed="false">
      <c r="H4370" s="8" t="n">
        <f aca="false">IF(ISBLANK(D4370),,LEFT(D4370,LEN(D4370)-6)*1)</f>
        <v>0</v>
      </c>
      <c r="I4370" s="9" t="str">
        <f aca="false">IF(ISBLANK(A4370),"",-B4370*C4370)</f>
        <v/>
      </c>
      <c r="J4370" s="9" t="str">
        <f aca="false">IF(ISBLANK(A4370),"",-SUM(I$3:I4370))</f>
        <v/>
      </c>
      <c r="K4370" s="9" t="str">
        <f aca="false">IF(ISBLANK(A4370),"",SUMPRODUCT(O4370:R4370,T4370:W4370)-J4370)</f>
        <v/>
      </c>
      <c r="L4370" s="5" t="str">
        <f aca="false">IF(ISBLANK(A4370),"",K4370/$M$1)</f>
        <v/>
      </c>
      <c r="M4370" s="5" t="str">
        <f aca="false">IF(ISBLANK(A4370),"",K4370/($M$1+SUM(K$3:K4369)))</f>
        <v/>
      </c>
      <c r="N4370" s="0" t="str">
        <f aca="false">IF(ISBLANK(A4370),"",IF(H4371=0,NETWORKDAYS($H$3,H4370,holiday!$B$2:$B$10),IF(DAY(H4370)&lt;DAY(H4371),NETWORKDAYS($H$3,H4370,holiday!$B$2:$B$10),0)))</f>
        <v/>
      </c>
      <c r="O4370" s="0" t="str">
        <f aca="false">IF(ISBLANK(A4370),"",SUMIF($A$3:$A4370,O$2,$B$3:$B4370))</f>
        <v/>
      </c>
      <c r="P4370" s="0" t="str">
        <f aca="false">IF(ISBLANK(A4370),"",SUMIF($A$3:$A4370,P$2,$B$3:$B4370))</f>
        <v/>
      </c>
      <c r="Q4370" s="0" t="str">
        <f aca="false">IF(ISBLANK(A4370),"",SUMIF($A$3:$A4370,Q$2,$B$3:$B4370))</f>
        <v/>
      </c>
      <c r="R4370" s="0" t="str">
        <f aca="false">IF(ISBLANK(A4370),"",SUMIF($A$3:$A4370,R$2,$B$3:$B4370))</f>
        <v/>
      </c>
      <c r="T4370" s="9" t="str">
        <f aca="false">IF(ISBLANK(A4370),"",IF($A4370=T$2,$C4370,T4369))</f>
        <v/>
      </c>
      <c r="U4370" s="9" t="str">
        <f aca="false">IF(ISBLANK(A4370),"",IF($A4370=U$2,$C4370,U4369))</f>
        <v/>
      </c>
      <c r="V4370" s="9" t="str">
        <f aca="false">IF(ISBLANK(A4370),"",IF($A4370=V$2,$C4370,V4369))</f>
        <v/>
      </c>
      <c r="W4370" s="9" t="str">
        <f aca="false">IF(ISBLANK(A4370),"",IF($A4370=W$2,$C4370,W4369))</f>
        <v/>
      </c>
    </row>
    <row r="4371" customFormat="false" ht="14.1" hidden="false" customHeight="false" outlineLevel="0" collapsed="false">
      <c r="H4371" s="8" t="n">
        <f aca="false">IF(ISBLANK(D4371),,LEFT(D4371,LEN(D4371)-6)*1)</f>
        <v>0</v>
      </c>
      <c r="I4371" s="9" t="str">
        <f aca="false">IF(ISBLANK(A4371),"",-B4371*C4371)</f>
        <v/>
      </c>
      <c r="J4371" s="9" t="str">
        <f aca="false">IF(ISBLANK(A4371),"",-SUM(I$3:I4371))</f>
        <v/>
      </c>
      <c r="K4371" s="9" t="str">
        <f aca="false">IF(ISBLANK(A4371),"",SUMPRODUCT(O4371:R4371,T4371:W4371)-J4371)</f>
        <v/>
      </c>
      <c r="L4371" s="5" t="str">
        <f aca="false">IF(ISBLANK(A4371),"",K4371/$M$1)</f>
        <v/>
      </c>
      <c r="M4371" s="5" t="str">
        <f aca="false">IF(ISBLANK(A4371),"",K4371/($M$1+SUM(K$3:K4370)))</f>
        <v/>
      </c>
      <c r="N4371" s="0" t="str">
        <f aca="false">IF(ISBLANK(A4371),"",IF(H4372=0,NETWORKDAYS($H$3,H4371,holiday!$B$2:$B$10),IF(DAY(H4371)&lt;DAY(H4372),NETWORKDAYS($H$3,H4371,holiday!$B$2:$B$10),0)))</f>
        <v/>
      </c>
      <c r="O4371" s="0" t="str">
        <f aca="false">IF(ISBLANK(A4371),"",SUMIF($A$3:$A4371,O$2,$B$3:$B4371))</f>
        <v/>
      </c>
      <c r="P4371" s="0" t="str">
        <f aca="false">IF(ISBLANK(A4371),"",SUMIF($A$3:$A4371,P$2,$B$3:$B4371))</f>
        <v/>
      </c>
      <c r="Q4371" s="0" t="str">
        <f aca="false">IF(ISBLANK(A4371),"",SUMIF($A$3:$A4371,Q$2,$B$3:$B4371))</f>
        <v/>
      </c>
      <c r="R4371" s="0" t="str">
        <f aca="false">IF(ISBLANK(A4371),"",SUMIF($A$3:$A4371,R$2,$B$3:$B4371))</f>
        <v/>
      </c>
      <c r="T4371" s="9" t="str">
        <f aca="false">IF(ISBLANK(A4371),"",IF($A4371=T$2,$C4371,T4370))</f>
        <v/>
      </c>
      <c r="U4371" s="9" t="str">
        <f aca="false">IF(ISBLANK(A4371),"",IF($A4371=U$2,$C4371,U4370))</f>
        <v/>
      </c>
      <c r="V4371" s="9" t="str">
        <f aca="false">IF(ISBLANK(A4371),"",IF($A4371=V$2,$C4371,V4370))</f>
        <v/>
      </c>
      <c r="W4371" s="9" t="str">
        <f aca="false">IF(ISBLANK(A4371),"",IF($A4371=W$2,$C4371,W4370))</f>
        <v/>
      </c>
    </row>
    <row r="4372" customFormat="false" ht="14.1" hidden="false" customHeight="false" outlineLevel="0" collapsed="false">
      <c r="H4372" s="8" t="n">
        <f aca="false">IF(ISBLANK(D4372),,LEFT(D4372,LEN(D4372)-6)*1)</f>
        <v>0</v>
      </c>
      <c r="I4372" s="9" t="str">
        <f aca="false">IF(ISBLANK(A4372),"",-B4372*C4372)</f>
        <v/>
      </c>
      <c r="J4372" s="9" t="str">
        <f aca="false">IF(ISBLANK(A4372),"",-SUM(I$3:I4372))</f>
        <v/>
      </c>
      <c r="K4372" s="9" t="str">
        <f aca="false">IF(ISBLANK(A4372),"",SUMPRODUCT(O4372:R4372,T4372:W4372)-J4372)</f>
        <v/>
      </c>
      <c r="L4372" s="5" t="str">
        <f aca="false">IF(ISBLANK(A4372),"",K4372/$M$1)</f>
        <v/>
      </c>
      <c r="M4372" s="5" t="str">
        <f aca="false">IF(ISBLANK(A4372),"",K4372/($M$1+SUM(K$3:K4371)))</f>
        <v/>
      </c>
      <c r="N4372" s="0" t="str">
        <f aca="false">IF(ISBLANK(A4372),"",IF(H4373=0,NETWORKDAYS($H$3,H4372,holiday!$B$2:$B$10),IF(DAY(H4372)&lt;DAY(H4373),NETWORKDAYS($H$3,H4372,holiday!$B$2:$B$10),0)))</f>
        <v/>
      </c>
      <c r="O4372" s="0" t="str">
        <f aca="false">IF(ISBLANK(A4372),"",SUMIF($A$3:$A4372,O$2,$B$3:$B4372))</f>
        <v/>
      </c>
      <c r="P4372" s="0" t="str">
        <f aca="false">IF(ISBLANK(A4372),"",SUMIF($A$3:$A4372,P$2,$B$3:$B4372))</f>
        <v/>
      </c>
      <c r="Q4372" s="0" t="str">
        <f aca="false">IF(ISBLANK(A4372),"",SUMIF($A$3:$A4372,Q$2,$B$3:$B4372))</f>
        <v/>
      </c>
      <c r="R4372" s="0" t="str">
        <f aca="false">IF(ISBLANK(A4372),"",SUMIF($A$3:$A4372,R$2,$B$3:$B4372))</f>
        <v/>
      </c>
      <c r="T4372" s="9" t="str">
        <f aca="false">IF(ISBLANK(A4372),"",IF($A4372=T$2,$C4372,T4371))</f>
        <v/>
      </c>
      <c r="U4372" s="9" t="str">
        <f aca="false">IF(ISBLANK(A4372),"",IF($A4372=U$2,$C4372,U4371))</f>
        <v/>
      </c>
      <c r="V4372" s="9" t="str">
        <f aca="false">IF(ISBLANK(A4372),"",IF($A4372=V$2,$C4372,V4371))</f>
        <v/>
      </c>
      <c r="W4372" s="9" t="str">
        <f aca="false">IF(ISBLANK(A4372),"",IF($A4372=W$2,$C4372,W4371))</f>
        <v/>
      </c>
    </row>
    <row r="4373" customFormat="false" ht="14.1" hidden="false" customHeight="false" outlineLevel="0" collapsed="false">
      <c r="H4373" s="8" t="n">
        <f aca="false">IF(ISBLANK(D4373),,LEFT(D4373,LEN(D4373)-6)*1)</f>
        <v>0</v>
      </c>
      <c r="I4373" s="9" t="str">
        <f aca="false">IF(ISBLANK(A4373),"",-B4373*C4373)</f>
        <v/>
      </c>
      <c r="J4373" s="9" t="str">
        <f aca="false">IF(ISBLANK(A4373),"",-SUM(I$3:I4373))</f>
        <v/>
      </c>
      <c r="K4373" s="9" t="str">
        <f aca="false">IF(ISBLANK(A4373),"",SUMPRODUCT(O4373:R4373,T4373:W4373)-J4373)</f>
        <v/>
      </c>
      <c r="L4373" s="5" t="str">
        <f aca="false">IF(ISBLANK(A4373),"",K4373/$M$1)</f>
        <v/>
      </c>
      <c r="M4373" s="5" t="str">
        <f aca="false">IF(ISBLANK(A4373),"",K4373/($M$1+SUM(K$3:K4372)))</f>
        <v/>
      </c>
      <c r="N4373" s="0" t="str">
        <f aca="false">IF(ISBLANK(A4373),"",IF(H4374=0,NETWORKDAYS($H$3,H4373,holiday!$B$2:$B$10),IF(DAY(H4373)&lt;DAY(H4374),NETWORKDAYS($H$3,H4373,holiday!$B$2:$B$10),0)))</f>
        <v/>
      </c>
      <c r="O4373" s="0" t="str">
        <f aca="false">IF(ISBLANK(A4373),"",SUMIF($A$3:$A4373,O$2,$B$3:$B4373))</f>
        <v/>
      </c>
      <c r="P4373" s="0" t="str">
        <f aca="false">IF(ISBLANK(A4373),"",SUMIF($A$3:$A4373,P$2,$B$3:$B4373))</f>
        <v/>
      </c>
      <c r="Q4373" s="0" t="str">
        <f aca="false">IF(ISBLANK(A4373),"",SUMIF($A$3:$A4373,Q$2,$B$3:$B4373))</f>
        <v/>
      </c>
      <c r="R4373" s="0" t="str">
        <f aca="false">IF(ISBLANK(A4373),"",SUMIF($A$3:$A4373,R$2,$B$3:$B4373))</f>
        <v/>
      </c>
      <c r="T4373" s="9" t="str">
        <f aca="false">IF(ISBLANK(A4373),"",IF($A4373=T$2,$C4373,T4372))</f>
        <v/>
      </c>
      <c r="U4373" s="9" t="str">
        <f aca="false">IF(ISBLANK(A4373),"",IF($A4373=U$2,$C4373,U4372))</f>
        <v/>
      </c>
      <c r="V4373" s="9" t="str">
        <f aca="false">IF(ISBLANK(A4373),"",IF($A4373=V$2,$C4373,V4372))</f>
        <v/>
      </c>
      <c r="W4373" s="9" t="str">
        <f aca="false">IF(ISBLANK(A4373),"",IF($A4373=W$2,$C4373,W4372))</f>
        <v/>
      </c>
    </row>
    <row r="4374" customFormat="false" ht="14.1" hidden="false" customHeight="false" outlineLevel="0" collapsed="false">
      <c r="H4374" s="8" t="n">
        <f aca="false">IF(ISBLANK(D4374),,LEFT(D4374,LEN(D4374)-6)*1)</f>
        <v>0</v>
      </c>
      <c r="I4374" s="9" t="str">
        <f aca="false">IF(ISBLANK(A4374),"",-B4374*C4374)</f>
        <v/>
      </c>
      <c r="J4374" s="9" t="str">
        <f aca="false">IF(ISBLANK(A4374),"",-SUM(I$3:I4374))</f>
        <v/>
      </c>
      <c r="K4374" s="9" t="str">
        <f aca="false">IF(ISBLANK(A4374),"",SUMPRODUCT(O4374:R4374,T4374:W4374)-J4374)</f>
        <v/>
      </c>
      <c r="L4374" s="5" t="str">
        <f aca="false">IF(ISBLANK(A4374),"",K4374/$M$1)</f>
        <v/>
      </c>
      <c r="M4374" s="5" t="str">
        <f aca="false">IF(ISBLANK(A4374),"",K4374/($M$1+SUM(K$3:K4373)))</f>
        <v/>
      </c>
      <c r="N4374" s="0" t="str">
        <f aca="false">IF(ISBLANK(A4374),"",IF(H4375=0,NETWORKDAYS($H$3,H4374,holiday!$B$2:$B$10),IF(DAY(H4374)&lt;DAY(H4375),NETWORKDAYS($H$3,H4374,holiday!$B$2:$B$10),0)))</f>
        <v/>
      </c>
      <c r="O4374" s="0" t="str">
        <f aca="false">IF(ISBLANK(A4374),"",SUMIF($A$3:$A4374,O$2,$B$3:$B4374))</f>
        <v/>
      </c>
      <c r="P4374" s="0" t="str">
        <f aca="false">IF(ISBLANK(A4374),"",SUMIF($A$3:$A4374,P$2,$B$3:$B4374))</f>
        <v/>
      </c>
      <c r="Q4374" s="0" t="str">
        <f aca="false">IF(ISBLANK(A4374),"",SUMIF($A$3:$A4374,Q$2,$B$3:$B4374))</f>
        <v/>
      </c>
      <c r="R4374" s="0" t="str">
        <f aca="false">IF(ISBLANK(A4374),"",SUMIF($A$3:$A4374,R$2,$B$3:$B4374))</f>
        <v/>
      </c>
      <c r="T4374" s="9" t="str">
        <f aca="false">IF(ISBLANK(A4374),"",IF($A4374=T$2,$C4374,T4373))</f>
        <v/>
      </c>
      <c r="U4374" s="9" t="str">
        <f aca="false">IF(ISBLANK(A4374),"",IF($A4374=U$2,$C4374,U4373))</f>
        <v/>
      </c>
      <c r="V4374" s="9" t="str">
        <f aca="false">IF(ISBLANK(A4374),"",IF($A4374=V$2,$C4374,V4373))</f>
        <v/>
      </c>
      <c r="W4374" s="9" t="str">
        <f aca="false">IF(ISBLANK(A4374),"",IF($A4374=W$2,$C4374,W4373))</f>
        <v/>
      </c>
    </row>
    <row r="4375" customFormat="false" ht="14.1" hidden="false" customHeight="false" outlineLevel="0" collapsed="false">
      <c r="H4375" s="8" t="n">
        <f aca="false">IF(ISBLANK(D4375),,LEFT(D4375,LEN(D4375)-6)*1)</f>
        <v>0</v>
      </c>
      <c r="I4375" s="9" t="str">
        <f aca="false">IF(ISBLANK(A4375),"",-B4375*C4375)</f>
        <v/>
      </c>
      <c r="J4375" s="9" t="str">
        <f aca="false">IF(ISBLANK(A4375),"",-SUM(I$3:I4375))</f>
        <v/>
      </c>
      <c r="K4375" s="9" t="str">
        <f aca="false">IF(ISBLANK(A4375),"",SUMPRODUCT(O4375:R4375,T4375:W4375)-J4375)</f>
        <v/>
      </c>
      <c r="L4375" s="5" t="str">
        <f aca="false">IF(ISBLANK(A4375),"",K4375/$M$1)</f>
        <v/>
      </c>
      <c r="M4375" s="5" t="str">
        <f aca="false">IF(ISBLANK(A4375),"",K4375/($M$1+SUM(K$3:K4374)))</f>
        <v/>
      </c>
      <c r="N4375" s="0" t="str">
        <f aca="false">IF(ISBLANK(A4375),"",IF(H4376=0,NETWORKDAYS($H$3,H4375,holiday!$B$2:$B$10),IF(DAY(H4375)&lt;DAY(H4376),NETWORKDAYS($H$3,H4375,holiday!$B$2:$B$10),0)))</f>
        <v/>
      </c>
      <c r="O4375" s="0" t="str">
        <f aca="false">IF(ISBLANK(A4375),"",SUMIF($A$3:$A4375,O$2,$B$3:$B4375))</f>
        <v/>
      </c>
      <c r="P4375" s="0" t="str">
        <f aca="false">IF(ISBLANK(A4375),"",SUMIF($A$3:$A4375,P$2,$B$3:$B4375))</f>
        <v/>
      </c>
      <c r="Q4375" s="0" t="str">
        <f aca="false">IF(ISBLANK(A4375),"",SUMIF($A$3:$A4375,Q$2,$B$3:$B4375))</f>
        <v/>
      </c>
      <c r="R4375" s="0" t="str">
        <f aca="false">IF(ISBLANK(A4375),"",SUMIF($A$3:$A4375,R$2,$B$3:$B4375))</f>
        <v/>
      </c>
      <c r="T4375" s="9" t="str">
        <f aca="false">IF(ISBLANK(A4375),"",IF($A4375=T$2,$C4375,T4374))</f>
        <v/>
      </c>
      <c r="U4375" s="9" t="str">
        <f aca="false">IF(ISBLANK(A4375),"",IF($A4375=U$2,$C4375,U4374))</f>
        <v/>
      </c>
      <c r="V4375" s="9" t="str">
        <f aca="false">IF(ISBLANK(A4375),"",IF($A4375=V$2,$C4375,V4374))</f>
        <v/>
      </c>
      <c r="W4375" s="9" t="str">
        <f aca="false">IF(ISBLANK(A4375),"",IF($A4375=W$2,$C4375,W4374))</f>
        <v/>
      </c>
    </row>
    <row r="4376" customFormat="false" ht="14.1" hidden="false" customHeight="false" outlineLevel="0" collapsed="false">
      <c r="H4376" s="8" t="n">
        <f aca="false">IF(ISBLANK(D4376),,LEFT(D4376,LEN(D4376)-6)*1)</f>
        <v>0</v>
      </c>
      <c r="I4376" s="9" t="str">
        <f aca="false">IF(ISBLANK(A4376),"",-B4376*C4376)</f>
        <v/>
      </c>
      <c r="J4376" s="9" t="str">
        <f aca="false">IF(ISBLANK(A4376),"",-SUM(I$3:I4376))</f>
        <v/>
      </c>
      <c r="K4376" s="9" t="str">
        <f aca="false">IF(ISBLANK(A4376),"",SUMPRODUCT(O4376:R4376,T4376:W4376)-J4376)</f>
        <v/>
      </c>
      <c r="L4376" s="5" t="str">
        <f aca="false">IF(ISBLANK(A4376),"",K4376/$M$1)</f>
        <v/>
      </c>
      <c r="M4376" s="5" t="str">
        <f aca="false">IF(ISBLANK(A4376),"",K4376/($M$1+SUM(K$3:K4375)))</f>
        <v/>
      </c>
      <c r="N4376" s="0" t="str">
        <f aca="false">IF(ISBLANK(A4376),"",IF(H4377=0,NETWORKDAYS($H$3,H4376,holiday!$B$2:$B$10),IF(DAY(H4376)&lt;DAY(H4377),NETWORKDAYS($H$3,H4376,holiday!$B$2:$B$10),0)))</f>
        <v/>
      </c>
      <c r="O4376" s="0" t="str">
        <f aca="false">IF(ISBLANK(A4376),"",SUMIF($A$3:$A4376,O$2,$B$3:$B4376))</f>
        <v/>
      </c>
      <c r="P4376" s="0" t="str">
        <f aca="false">IF(ISBLANK(A4376),"",SUMIF($A$3:$A4376,P$2,$B$3:$B4376))</f>
        <v/>
      </c>
      <c r="Q4376" s="0" t="str">
        <f aca="false">IF(ISBLANK(A4376),"",SUMIF($A$3:$A4376,Q$2,$B$3:$B4376))</f>
        <v/>
      </c>
      <c r="R4376" s="0" t="str">
        <f aca="false">IF(ISBLANK(A4376),"",SUMIF($A$3:$A4376,R$2,$B$3:$B4376))</f>
        <v/>
      </c>
      <c r="T4376" s="9" t="str">
        <f aca="false">IF(ISBLANK(A4376),"",IF($A4376=T$2,$C4376,T4375))</f>
        <v/>
      </c>
      <c r="U4376" s="9" t="str">
        <f aca="false">IF(ISBLANK(A4376),"",IF($A4376=U$2,$C4376,U4375))</f>
        <v/>
      </c>
      <c r="V4376" s="9" t="str">
        <f aca="false">IF(ISBLANK(A4376),"",IF($A4376=V$2,$C4376,V4375))</f>
        <v/>
      </c>
      <c r="W4376" s="9" t="str">
        <f aca="false">IF(ISBLANK(A4376),"",IF($A4376=W$2,$C4376,W4375))</f>
        <v/>
      </c>
    </row>
    <row r="4377" customFormat="false" ht="14.1" hidden="false" customHeight="false" outlineLevel="0" collapsed="false">
      <c r="H4377" s="8" t="n">
        <f aca="false">IF(ISBLANK(D4377),,LEFT(D4377,LEN(D4377)-6)*1)</f>
        <v>0</v>
      </c>
      <c r="I4377" s="9" t="str">
        <f aca="false">IF(ISBLANK(A4377),"",-B4377*C4377)</f>
        <v/>
      </c>
      <c r="J4377" s="9" t="str">
        <f aca="false">IF(ISBLANK(A4377),"",-SUM(I$3:I4377))</f>
        <v/>
      </c>
      <c r="K4377" s="9" t="str">
        <f aca="false">IF(ISBLANK(A4377),"",SUMPRODUCT(O4377:R4377,T4377:W4377)-J4377)</f>
        <v/>
      </c>
      <c r="L4377" s="5" t="str">
        <f aca="false">IF(ISBLANK(A4377),"",K4377/$M$1)</f>
        <v/>
      </c>
      <c r="M4377" s="5" t="str">
        <f aca="false">IF(ISBLANK(A4377),"",K4377/($M$1+SUM(K$3:K4376)))</f>
        <v/>
      </c>
      <c r="N4377" s="0" t="str">
        <f aca="false">IF(ISBLANK(A4377),"",IF(H4378=0,NETWORKDAYS($H$3,H4377,holiday!$B$2:$B$10),IF(DAY(H4377)&lt;DAY(H4378),NETWORKDAYS($H$3,H4377,holiday!$B$2:$B$10),0)))</f>
        <v/>
      </c>
      <c r="O4377" s="0" t="str">
        <f aca="false">IF(ISBLANK(A4377),"",SUMIF($A$3:$A4377,O$2,$B$3:$B4377))</f>
        <v/>
      </c>
      <c r="P4377" s="0" t="str">
        <f aca="false">IF(ISBLANK(A4377),"",SUMIF($A$3:$A4377,P$2,$B$3:$B4377))</f>
        <v/>
      </c>
      <c r="Q4377" s="0" t="str">
        <f aca="false">IF(ISBLANK(A4377),"",SUMIF($A$3:$A4377,Q$2,$B$3:$B4377))</f>
        <v/>
      </c>
      <c r="R4377" s="0" t="str">
        <f aca="false">IF(ISBLANK(A4377),"",SUMIF($A$3:$A4377,R$2,$B$3:$B4377))</f>
        <v/>
      </c>
      <c r="T4377" s="9" t="str">
        <f aca="false">IF(ISBLANK(A4377),"",IF($A4377=T$2,$C4377,T4376))</f>
        <v/>
      </c>
      <c r="U4377" s="9" t="str">
        <f aca="false">IF(ISBLANK(A4377),"",IF($A4377=U$2,$C4377,U4376))</f>
        <v/>
      </c>
      <c r="V4377" s="9" t="str">
        <f aca="false">IF(ISBLANK(A4377),"",IF($A4377=V$2,$C4377,V4376))</f>
        <v/>
      </c>
      <c r="W4377" s="9" t="str">
        <f aca="false">IF(ISBLANK(A4377),"",IF($A4377=W$2,$C4377,W4376))</f>
        <v/>
      </c>
    </row>
    <row r="4378" customFormat="false" ht="14.1" hidden="false" customHeight="false" outlineLevel="0" collapsed="false">
      <c r="H4378" s="8" t="n">
        <f aca="false">IF(ISBLANK(D4378),,LEFT(D4378,LEN(D4378)-6)*1)</f>
        <v>0</v>
      </c>
      <c r="I4378" s="9" t="str">
        <f aca="false">IF(ISBLANK(A4378),"",-B4378*C4378)</f>
        <v/>
      </c>
      <c r="J4378" s="9" t="str">
        <f aca="false">IF(ISBLANK(A4378),"",-SUM(I$3:I4378))</f>
        <v/>
      </c>
      <c r="K4378" s="9" t="str">
        <f aca="false">IF(ISBLANK(A4378),"",SUMPRODUCT(O4378:R4378,T4378:W4378)-J4378)</f>
        <v/>
      </c>
      <c r="L4378" s="5" t="str">
        <f aca="false">IF(ISBLANK(A4378),"",K4378/$M$1)</f>
        <v/>
      </c>
      <c r="M4378" s="5" t="str">
        <f aca="false">IF(ISBLANK(A4378),"",K4378/($M$1+SUM(K$3:K4377)))</f>
        <v/>
      </c>
      <c r="N4378" s="0" t="str">
        <f aca="false">IF(ISBLANK(A4378),"",IF(H4379=0,NETWORKDAYS($H$3,H4378,holiday!$B$2:$B$10),IF(DAY(H4378)&lt;DAY(H4379),NETWORKDAYS($H$3,H4378,holiday!$B$2:$B$10),0)))</f>
        <v/>
      </c>
      <c r="O4378" s="0" t="str">
        <f aca="false">IF(ISBLANK(A4378),"",SUMIF($A$3:$A4378,O$2,$B$3:$B4378))</f>
        <v/>
      </c>
      <c r="P4378" s="0" t="str">
        <f aca="false">IF(ISBLANK(A4378),"",SUMIF($A$3:$A4378,P$2,$B$3:$B4378))</f>
        <v/>
      </c>
      <c r="Q4378" s="0" t="str">
        <f aca="false">IF(ISBLANK(A4378),"",SUMIF($A$3:$A4378,Q$2,$B$3:$B4378))</f>
        <v/>
      </c>
      <c r="R4378" s="0" t="str">
        <f aca="false">IF(ISBLANK(A4378),"",SUMIF($A$3:$A4378,R$2,$B$3:$B4378))</f>
        <v/>
      </c>
      <c r="T4378" s="9" t="str">
        <f aca="false">IF(ISBLANK(A4378),"",IF($A4378=T$2,$C4378,T4377))</f>
        <v/>
      </c>
      <c r="U4378" s="9" t="str">
        <f aca="false">IF(ISBLANK(A4378),"",IF($A4378=U$2,$C4378,U4377))</f>
        <v/>
      </c>
      <c r="V4378" s="9" t="str">
        <f aca="false">IF(ISBLANK(A4378),"",IF($A4378=V$2,$C4378,V4377))</f>
        <v/>
      </c>
      <c r="W4378" s="9" t="str">
        <f aca="false">IF(ISBLANK(A4378),"",IF($A4378=W$2,$C4378,W4377))</f>
        <v/>
      </c>
    </row>
    <row r="4379" customFormat="false" ht="14.1" hidden="false" customHeight="false" outlineLevel="0" collapsed="false">
      <c r="H4379" s="8" t="n">
        <f aca="false">IF(ISBLANK(D4379),,LEFT(D4379,LEN(D4379)-6)*1)</f>
        <v>0</v>
      </c>
      <c r="I4379" s="9" t="str">
        <f aca="false">IF(ISBLANK(A4379),"",-B4379*C4379)</f>
        <v/>
      </c>
      <c r="J4379" s="9" t="str">
        <f aca="false">IF(ISBLANK(A4379),"",-SUM(I$3:I4379))</f>
        <v/>
      </c>
      <c r="K4379" s="9" t="str">
        <f aca="false">IF(ISBLANK(A4379),"",SUMPRODUCT(O4379:R4379,T4379:W4379)-J4379)</f>
        <v/>
      </c>
      <c r="L4379" s="5" t="str">
        <f aca="false">IF(ISBLANK(A4379),"",K4379/$M$1)</f>
        <v/>
      </c>
      <c r="M4379" s="5" t="str">
        <f aca="false">IF(ISBLANK(A4379),"",K4379/($M$1+SUM(K$3:K4378)))</f>
        <v/>
      </c>
      <c r="N4379" s="0" t="str">
        <f aca="false">IF(ISBLANK(A4379),"",IF(H4380=0,NETWORKDAYS($H$3,H4379,holiday!$B$2:$B$10),IF(DAY(H4379)&lt;DAY(H4380),NETWORKDAYS($H$3,H4379,holiday!$B$2:$B$10),0)))</f>
        <v/>
      </c>
      <c r="O4379" s="0" t="str">
        <f aca="false">IF(ISBLANK(A4379),"",SUMIF($A$3:$A4379,O$2,$B$3:$B4379))</f>
        <v/>
      </c>
      <c r="P4379" s="0" t="str">
        <f aca="false">IF(ISBLANK(A4379),"",SUMIF($A$3:$A4379,P$2,$B$3:$B4379))</f>
        <v/>
      </c>
      <c r="Q4379" s="0" t="str">
        <f aca="false">IF(ISBLANK(A4379),"",SUMIF($A$3:$A4379,Q$2,$B$3:$B4379))</f>
        <v/>
      </c>
      <c r="R4379" s="0" t="str">
        <f aca="false">IF(ISBLANK(A4379),"",SUMIF($A$3:$A4379,R$2,$B$3:$B4379))</f>
        <v/>
      </c>
      <c r="T4379" s="9" t="str">
        <f aca="false">IF(ISBLANK(A4379),"",IF($A4379=T$2,$C4379,T4378))</f>
        <v/>
      </c>
      <c r="U4379" s="9" t="str">
        <f aca="false">IF(ISBLANK(A4379),"",IF($A4379=U$2,$C4379,U4378))</f>
        <v/>
      </c>
      <c r="V4379" s="9" t="str">
        <f aca="false">IF(ISBLANK(A4379),"",IF($A4379=V$2,$C4379,V4378))</f>
        <v/>
      </c>
      <c r="W4379" s="9" t="str">
        <f aca="false">IF(ISBLANK(A4379),"",IF($A4379=W$2,$C4379,W4378))</f>
        <v/>
      </c>
    </row>
    <row r="4380" customFormat="false" ht="14.1" hidden="false" customHeight="false" outlineLevel="0" collapsed="false">
      <c r="H4380" s="8" t="n">
        <f aca="false">IF(ISBLANK(D4380),,LEFT(D4380,LEN(D4380)-6)*1)</f>
        <v>0</v>
      </c>
      <c r="I4380" s="9" t="str">
        <f aca="false">IF(ISBLANK(A4380),"",-B4380*C4380)</f>
        <v/>
      </c>
      <c r="J4380" s="9" t="str">
        <f aca="false">IF(ISBLANK(A4380),"",-SUM(I$3:I4380))</f>
        <v/>
      </c>
      <c r="K4380" s="9" t="str">
        <f aca="false">IF(ISBLANK(A4380),"",SUMPRODUCT(O4380:R4380,T4380:W4380)-J4380)</f>
        <v/>
      </c>
      <c r="L4380" s="5" t="str">
        <f aca="false">IF(ISBLANK(A4380),"",K4380/$M$1)</f>
        <v/>
      </c>
      <c r="M4380" s="5" t="str">
        <f aca="false">IF(ISBLANK(A4380),"",K4380/($M$1+SUM(K$3:K4379)))</f>
        <v/>
      </c>
      <c r="N4380" s="0" t="str">
        <f aca="false">IF(ISBLANK(A4380),"",IF(H4381=0,NETWORKDAYS($H$3,H4380,holiday!$B$2:$B$10),IF(DAY(H4380)&lt;DAY(H4381),NETWORKDAYS($H$3,H4380,holiday!$B$2:$B$10),0)))</f>
        <v/>
      </c>
      <c r="O4380" s="0" t="str">
        <f aca="false">IF(ISBLANK(A4380),"",SUMIF($A$3:$A4380,O$2,$B$3:$B4380))</f>
        <v/>
      </c>
      <c r="P4380" s="0" t="str">
        <f aca="false">IF(ISBLANK(A4380),"",SUMIF($A$3:$A4380,P$2,$B$3:$B4380))</f>
        <v/>
      </c>
      <c r="Q4380" s="0" t="str">
        <f aca="false">IF(ISBLANK(A4380),"",SUMIF($A$3:$A4380,Q$2,$B$3:$B4380))</f>
        <v/>
      </c>
      <c r="R4380" s="0" t="str">
        <f aca="false">IF(ISBLANK(A4380),"",SUMIF($A$3:$A4380,R$2,$B$3:$B4380))</f>
        <v/>
      </c>
      <c r="T4380" s="9" t="str">
        <f aca="false">IF(ISBLANK(A4380),"",IF($A4380=T$2,$C4380,T4379))</f>
        <v/>
      </c>
      <c r="U4380" s="9" t="str">
        <f aca="false">IF(ISBLANK(A4380),"",IF($A4380=U$2,$C4380,U4379))</f>
        <v/>
      </c>
      <c r="V4380" s="9" t="str">
        <f aca="false">IF(ISBLANK(A4380),"",IF($A4380=V$2,$C4380,V4379))</f>
        <v/>
      </c>
      <c r="W4380" s="9" t="str">
        <f aca="false">IF(ISBLANK(A4380),"",IF($A4380=W$2,$C4380,W4379))</f>
        <v/>
      </c>
    </row>
    <row r="4381" customFormat="false" ht="14.1" hidden="false" customHeight="false" outlineLevel="0" collapsed="false">
      <c r="H4381" s="8" t="n">
        <f aca="false">IF(ISBLANK(D4381),,LEFT(D4381,LEN(D4381)-6)*1)</f>
        <v>0</v>
      </c>
      <c r="I4381" s="9" t="str">
        <f aca="false">IF(ISBLANK(A4381),"",-B4381*C4381)</f>
        <v/>
      </c>
      <c r="J4381" s="9" t="str">
        <f aca="false">IF(ISBLANK(A4381),"",-SUM(I$3:I4381))</f>
        <v/>
      </c>
      <c r="K4381" s="9" t="str">
        <f aca="false">IF(ISBLANK(A4381),"",SUMPRODUCT(O4381:R4381,T4381:W4381)-J4381)</f>
        <v/>
      </c>
      <c r="L4381" s="5" t="str">
        <f aca="false">IF(ISBLANK(A4381),"",K4381/$M$1)</f>
        <v/>
      </c>
      <c r="M4381" s="5" t="str">
        <f aca="false">IF(ISBLANK(A4381),"",K4381/($M$1+SUM(K$3:K4380)))</f>
        <v/>
      </c>
      <c r="N4381" s="0" t="str">
        <f aca="false">IF(ISBLANK(A4381),"",IF(H4382=0,NETWORKDAYS($H$3,H4381,holiday!$B$2:$B$10),IF(DAY(H4381)&lt;DAY(H4382),NETWORKDAYS($H$3,H4381,holiday!$B$2:$B$10),0)))</f>
        <v/>
      </c>
      <c r="O4381" s="0" t="str">
        <f aca="false">IF(ISBLANK(A4381),"",SUMIF($A$3:$A4381,O$2,$B$3:$B4381))</f>
        <v/>
      </c>
      <c r="P4381" s="0" t="str">
        <f aca="false">IF(ISBLANK(A4381),"",SUMIF($A$3:$A4381,P$2,$B$3:$B4381))</f>
        <v/>
      </c>
      <c r="Q4381" s="0" t="str">
        <f aca="false">IF(ISBLANK(A4381),"",SUMIF($A$3:$A4381,Q$2,$B$3:$B4381))</f>
        <v/>
      </c>
      <c r="R4381" s="0" t="str">
        <f aca="false">IF(ISBLANK(A4381),"",SUMIF($A$3:$A4381,R$2,$B$3:$B4381))</f>
        <v/>
      </c>
      <c r="T4381" s="9" t="str">
        <f aca="false">IF(ISBLANK(A4381),"",IF($A4381=T$2,$C4381,T4380))</f>
        <v/>
      </c>
      <c r="U4381" s="9" t="str">
        <f aca="false">IF(ISBLANK(A4381),"",IF($A4381=U$2,$C4381,U4380))</f>
        <v/>
      </c>
      <c r="V4381" s="9" t="str">
        <f aca="false">IF(ISBLANK(A4381),"",IF($A4381=V$2,$C4381,V4380))</f>
        <v/>
      </c>
      <c r="W4381" s="9" t="str">
        <f aca="false">IF(ISBLANK(A4381),"",IF($A4381=W$2,$C4381,W4380))</f>
        <v/>
      </c>
    </row>
    <row r="4382" customFormat="false" ht="14.1" hidden="false" customHeight="false" outlineLevel="0" collapsed="false">
      <c r="H4382" s="8" t="n">
        <f aca="false">IF(ISBLANK(D4382),,LEFT(D4382,LEN(D4382)-6)*1)</f>
        <v>0</v>
      </c>
      <c r="I4382" s="9" t="str">
        <f aca="false">IF(ISBLANK(A4382),"",-B4382*C4382)</f>
        <v/>
      </c>
      <c r="J4382" s="9" t="str">
        <f aca="false">IF(ISBLANK(A4382),"",-SUM(I$3:I4382))</f>
        <v/>
      </c>
      <c r="K4382" s="9" t="str">
        <f aca="false">IF(ISBLANK(A4382),"",SUMPRODUCT(O4382:R4382,T4382:W4382)-J4382)</f>
        <v/>
      </c>
      <c r="L4382" s="5" t="str">
        <f aca="false">IF(ISBLANK(A4382),"",K4382/$M$1)</f>
        <v/>
      </c>
      <c r="M4382" s="5" t="str">
        <f aca="false">IF(ISBLANK(A4382),"",K4382/($M$1+SUM(K$3:K4381)))</f>
        <v/>
      </c>
      <c r="N4382" s="0" t="str">
        <f aca="false">IF(ISBLANK(A4382),"",IF(H4383=0,NETWORKDAYS($H$3,H4382,holiday!$B$2:$B$10),IF(DAY(H4382)&lt;DAY(H4383),NETWORKDAYS($H$3,H4382,holiday!$B$2:$B$10),0)))</f>
        <v/>
      </c>
      <c r="O4382" s="0" t="str">
        <f aca="false">IF(ISBLANK(A4382),"",SUMIF($A$3:$A4382,O$2,$B$3:$B4382))</f>
        <v/>
      </c>
      <c r="P4382" s="0" t="str">
        <f aca="false">IF(ISBLANK(A4382),"",SUMIF($A$3:$A4382,P$2,$B$3:$B4382))</f>
        <v/>
      </c>
      <c r="Q4382" s="0" t="str">
        <f aca="false">IF(ISBLANK(A4382),"",SUMIF($A$3:$A4382,Q$2,$B$3:$B4382))</f>
        <v/>
      </c>
      <c r="R4382" s="0" t="str">
        <f aca="false">IF(ISBLANK(A4382),"",SUMIF($A$3:$A4382,R$2,$B$3:$B4382))</f>
        <v/>
      </c>
      <c r="T4382" s="9" t="str">
        <f aca="false">IF(ISBLANK(A4382),"",IF($A4382=T$2,$C4382,T4381))</f>
        <v/>
      </c>
      <c r="U4382" s="9" t="str">
        <f aca="false">IF(ISBLANK(A4382),"",IF($A4382=U$2,$C4382,U4381))</f>
        <v/>
      </c>
      <c r="V4382" s="9" t="str">
        <f aca="false">IF(ISBLANK(A4382),"",IF($A4382=V$2,$C4382,V4381))</f>
        <v/>
      </c>
      <c r="W4382" s="9" t="str">
        <f aca="false">IF(ISBLANK(A4382),"",IF($A4382=W$2,$C4382,W4381))</f>
        <v/>
      </c>
    </row>
    <row r="4383" customFormat="false" ht="14.1" hidden="false" customHeight="false" outlineLevel="0" collapsed="false">
      <c r="H4383" s="8" t="n">
        <f aca="false">IF(ISBLANK(D4383),,LEFT(D4383,LEN(D4383)-6)*1)</f>
        <v>0</v>
      </c>
      <c r="I4383" s="9" t="str">
        <f aca="false">IF(ISBLANK(A4383),"",-B4383*C4383)</f>
        <v/>
      </c>
      <c r="J4383" s="9" t="str">
        <f aca="false">IF(ISBLANK(A4383),"",-SUM(I$3:I4383))</f>
        <v/>
      </c>
      <c r="K4383" s="9" t="str">
        <f aca="false">IF(ISBLANK(A4383),"",SUMPRODUCT(O4383:R4383,T4383:W4383)-J4383)</f>
        <v/>
      </c>
      <c r="L4383" s="5" t="str">
        <f aca="false">IF(ISBLANK(A4383),"",K4383/$M$1)</f>
        <v/>
      </c>
      <c r="M4383" s="5" t="str">
        <f aca="false">IF(ISBLANK(A4383),"",K4383/($M$1+SUM(K$3:K4382)))</f>
        <v/>
      </c>
      <c r="N4383" s="0" t="str">
        <f aca="false">IF(ISBLANK(A4383),"",IF(H4384=0,NETWORKDAYS($H$3,H4383,holiday!$B$2:$B$10),IF(DAY(H4383)&lt;DAY(H4384),NETWORKDAYS($H$3,H4383,holiday!$B$2:$B$10),0)))</f>
        <v/>
      </c>
      <c r="O4383" s="0" t="str">
        <f aca="false">IF(ISBLANK(A4383),"",SUMIF($A$3:$A4383,O$2,$B$3:$B4383))</f>
        <v/>
      </c>
      <c r="P4383" s="0" t="str">
        <f aca="false">IF(ISBLANK(A4383),"",SUMIF($A$3:$A4383,P$2,$B$3:$B4383))</f>
        <v/>
      </c>
      <c r="Q4383" s="0" t="str">
        <f aca="false">IF(ISBLANK(A4383),"",SUMIF($A$3:$A4383,Q$2,$B$3:$B4383))</f>
        <v/>
      </c>
      <c r="R4383" s="0" t="str">
        <f aca="false">IF(ISBLANK(A4383),"",SUMIF($A$3:$A4383,R$2,$B$3:$B4383))</f>
        <v/>
      </c>
      <c r="T4383" s="9" t="str">
        <f aca="false">IF(ISBLANK(A4383),"",IF($A4383=T$2,$C4383,T4382))</f>
        <v/>
      </c>
      <c r="U4383" s="9" t="str">
        <f aca="false">IF(ISBLANK(A4383),"",IF($A4383=U$2,$C4383,U4382))</f>
        <v/>
      </c>
      <c r="V4383" s="9" t="str">
        <f aca="false">IF(ISBLANK(A4383),"",IF($A4383=V$2,$C4383,V4382))</f>
        <v/>
      </c>
      <c r="W4383" s="9" t="str">
        <f aca="false">IF(ISBLANK(A4383),"",IF($A4383=W$2,$C4383,W4382))</f>
        <v/>
      </c>
    </row>
    <row r="4384" customFormat="false" ht="14.1" hidden="false" customHeight="false" outlineLevel="0" collapsed="false">
      <c r="H4384" s="8" t="n">
        <f aca="false">IF(ISBLANK(D4384),,LEFT(D4384,LEN(D4384)-6)*1)</f>
        <v>0</v>
      </c>
      <c r="I4384" s="9" t="str">
        <f aca="false">IF(ISBLANK(A4384),"",-B4384*C4384)</f>
        <v/>
      </c>
      <c r="J4384" s="9" t="str">
        <f aca="false">IF(ISBLANK(A4384),"",-SUM(I$3:I4384))</f>
        <v/>
      </c>
      <c r="K4384" s="9" t="str">
        <f aca="false">IF(ISBLANK(A4384),"",SUMPRODUCT(O4384:R4384,T4384:W4384)-J4384)</f>
        <v/>
      </c>
      <c r="L4384" s="5" t="str">
        <f aca="false">IF(ISBLANK(A4384),"",K4384/$M$1)</f>
        <v/>
      </c>
      <c r="M4384" s="5" t="str">
        <f aca="false">IF(ISBLANK(A4384),"",K4384/($M$1+SUM(K$3:K4383)))</f>
        <v/>
      </c>
      <c r="N4384" s="0" t="str">
        <f aca="false">IF(ISBLANK(A4384),"",IF(H4385=0,NETWORKDAYS($H$3,H4384,holiday!$B$2:$B$10),IF(DAY(H4384)&lt;DAY(H4385),NETWORKDAYS($H$3,H4384,holiday!$B$2:$B$10),0)))</f>
        <v/>
      </c>
      <c r="O4384" s="0" t="str">
        <f aca="false">IF(ISBLANK(A4384),"",SUMIF($A$3:$A4384,O$2,$B$3:$B4384))</f>
        <v/>
      </c>
      <c r="P4384" s="0" t="str">
        <f aca="false">IF(ISBLANK(A4384),"",SUMIF($A$3:$A4384,P$2,$B$3:$B4384))</f>
        <v/>
      </c>
      <c r="Q4384" s="0" t="str">
        <f aca="false">IF(ISBLANK(A4384),"",SUMIF($A$3:$A4384,Q$2,$B$3:$B4384))</f>
        <v/>
      </c>
      <c r="R4384" s="0" t="str">
        <f aca="false">IF(ISBLANK(A4384),"",SUMIF($A$3:$A4384,R$2,$B$3:$B4384))</f>
        <v/>
      </c>
      <c r="T4384" s="9" t="str">
        <f aca="false">IF(ISBLANK(A4384),"",IF($A4384=T$2,$C4384,T4383))</f>
        <v/>
      </c>
      <c r="U4384" s="9" t="str">
        <f aca="false">IF(ISBLANK(A4384),"",IF($A4384=U$2,$C4384,U4383))</f>
        <v/>
      </c>
      <c r="V4384" s="9" t="str">
        <f aca="false">IF(ISBLANK(A4384),"",IF($A4384=V$2,$C4384,V4383))</f>
        <v/>
      </c>
      <c r="W4384" s="9" t="str">
        <f aca="false">IF(ISBLANK(A4384),"",IF($A4384=W$2,$C4384,W4383))</f>
        <v/>
      </c>
    </row>
    <row r="4385" customFormat="false" ht="14.1" hidden="false" customHeight="false" outlineLevel="0" collapsed="false">
      <c r="H4385" s="8" t="n">
        <f aca="false">IF(ISBLANK(D4385),,LEFT(D4385,LEN(D4385)-6)*1)</f>
        <v>0</v>
      </c>
      <c r="I4385" s="9" t="str">
        <f aca="false">IF(ISBLANK(A4385),"",-B4385*C4385)</f>
        <v/>
      </c>
      <c r="J4385" s="9" t="str">
        <f aca="false">IF(ISBLANK(A4385),"",-SUM(I$3:I4385))</f>
        <v/>
      </c>
      <c r="K4385" s="9" t="str">
        <f aca="false">IF(ISBLANK(A4385),"",SUMPRODUCT(O4385:R4385,T4385:W4385)-J4385)</f>
        <v/>
      </c>
      <c r="L4385" s="5" t="str">
        <f aca="false">IF(ISBLANK(A4385),"",K4385/$M$1)</f>
        <v/>
      </c>
      <c r="M4385" s="5" t="str">
        <f aca="false">IF(ISBLANK(A4385),"",K4385/($M$1+SUM(K$3:K4384)))</f>
        <v/>
      </c>
      <c r="N4385" s="0" t="str">
        <f aca="false">IF(ISBLANK(A4385),"",IF(H4386=0,NETWORKDAYS($H$3,H4385,holiday!$B$2:$B$10),IF(DAY(H4385)&lt;DAY(H4386),NETWORKDAYS($H$3,H4385,holiday!$B$2:$B$10),0)))</f>
        <v/>
      </c>
      <c r="O4385" s="0" t="str">
        <f aca="false">IF(ISBLANK(A4385),"",SUMIF($A$3:$A4385,O$2,$B$3:$B4385))</f>
        <v/>
      </c>
      <c r="P4385" s="0" t="str">
        <f aca="false">IF(ISBLANK(A4385),"",SUMIF($A$3:$A4385,P$2,$B$3:$B4385))</f>
        <v/>
      </c>
      <c r="Q4385" s="0" t="str">
        <f aca="false">IF(ISBLANK(A4385),"",SUMIF($A$3:$A4385,Q$2,$B$3:$B4385))</f>
        <v/>
      </c>
      <c r="R4385" s="0" t="str">
        <f aca="false">IF(ISBLANK(A4385),"",SUMIF($A$3:$A4385,R$2,$B$3:$B4385))</f>
        <v/>
      </c>
      <c r="T4385" s="9" t="str">
        <f aca="false">IF(ISBLANK(A4385),"",IF($A4385=T$2,$C4385,T4384))</f>
        <v/>
      </c>
      <c r="U4385" s="9" t="str">
        <f aca="false">IF(ISBLANK(A4385),"",IF($A4385=U$2,$C4385,U4384))</f>
        <v/>
      </c>
      <c r="V4385" s="9" t="str">
        <f aca="false">IF(ISBLANK(A4385),"",IF($A4385=V$2,$C4385,V4384))</f>
        <v/>
      </c>
      <c r="W4385" s="9" t="str">
        <f aca="false">IF(ISBLANK(A4385),"",IF($A4385=W$2,$C4385,W4384))</f>
        <v/>
      </c>
    </row>
    <row r="4386" customFormat="false" ht="14.1" hidden="false" customHeight="false" outlineLevel="0" collapsed="false">
      <c r="H4386" s="8" t="n">
        <f aca="false">IF(ISBLANK(D4386),,LEFT(D4386,LEN(D4386)-6)*1)</f>
        <v>0</v>
      </c>
      <c r="I4386" s="9" t="str">
        <f aca="false">IF(ISBLANK(A4386),"",-B4386*C4386)</f>
        <v/>
      </c>
      <c r="J4386" s="9" t="str">
        <f aca="false">IF(ISBLANK(A4386),"",-SUM(I$3:I4386))</f>
        <v/>
      </c>
      <c r="K4386" s="9" t="str">
        <f aca="false">IF(ISBLANK(A4386),"",SUMPRODUCT(O4386:R4386,T4386:W4386)-J4386)</f>
        <v/>
      </c>
      <c r="L4386" s="5" t="str">
        <f aca="false">IF(ISBLANK(A4386),"",K4386/$M$1)</f>
        <v/>
      </c>
      <c r="M4386" s="5" t="str">
        <f aca="false">IF(ISBLANK(A4386),"",K4386/($M$1+SUM(K$3:K4385)))</f>
        <v/>
      </c>
      <c r="N4386" s="0" t="str">
        <f aca="false">IF(ISBLANK(A4386),"",IF(H4387=0,NETWORKDAYS($H$3,H4386,holiday!$B$2:$B$10),IF(DAY(H4386)&lt;DAY(H4387),NETWORKDAYS($H$3,H4386,holiday!$B$2:$B$10),0)))</f>
        <v/>
      </c>
      <c r="O4386" s="0" t="str">
        <f aca="false">IF(ISBLANK(A4386),"",SUMIF($A$3:$A4386,O$2,$B$3:$B4386))</f>
        <v/>
      </c>
      <c r="P4386" s="0" t="str">
        <f aca="false">IF(ISBLANK(A4386),"",SUMIF($A$3:$A4386,P$2,$B$3:$B4386))</f>
        <v/>
      </c>
      <c r="Q4386" s="0" t="str">
        <f aca="false">IF(ISBLANK(A4386),"",SUMIF($A$3:$A4386,Q$2,$B$3:$B4386))</f>
        <v/>
      </c>
      <c r="R4386" s="0" t="str">
        <f aca="false">IF(ISBLANK(A4386),"",SUMIF($A$3:$A4386,R$2,$B$3:$B4386))</f>
        <v/>
      </c>
      <c r="T4386" s="9" t="str">
        <f aca="false">IF(ISBLANK(A4386),"",IF($A4386=T$2,$C4386,T4385))</f>
        <v/>
      </c>
      <c r="U4386" s="9" t="str">
        <f aca="false">IF(ISBLANK(A4386),"",IF($A4386=U$2,$C4386,U4385))</f>
        <v/>
      </c>
      <c r="V4386" s="9" t="str">
        <f aca="false">IF(ISBLANK(A4386),"",IF($A4386=V$2,$C4386,V4385))</f>
        <v/>
      </c>
      <c r="W4386" s="9" t="str">
        <f aca="false">IF(ISBLANK(A4386),"",IF($A4386=W$2,$C4386,W4385))</f>
        <v/>
      </c>
    </row>
    <row r="4387" customFormat="false" ht="14.1" hidden="false" customHeight="false" outlineLevel="0" collapsed="false">
      <c r="H4387" s="8" t="n">
        <f aca="false">IF(ISBLANK(D4387),,LEFT(D4387,LEN(D4387)-6)*1)</f>
        <v>0</v>
      </c>
      <c r="I4387" s="9" t="str">
        <f aca="false">IF(ISBLANK(A4387),"",-B4387*C4387)</f>
        <v/>
      </c>
      <c r="J4387" s="9" t="str">
        <f aca="false">IF(ISBLANK(A4387),"",-SUM(I$3:I4387))</f>
        <v/>
      </c>
      <c r="K4387" s="9" t="str">
        <f aca="false">IF(ISBLANK(A4387),"",SUMPRODUCT(O4387:R4387,T4387:W4387)-J4387)</f>
        <v/>
      </c>
      <c r="L4387" s="5" t="str">
        <f aca="false">IF(ISBLANK(A4387),"",K4387/$M$1)</f>
        <v/>
      </c>
      <c r="M4387" s="5" t="str">
        <f aca="false">IF(ISBLANK(A4387),"",K4387/($M$1+SUM(K$3:K4386)))</f>
        <v/>
      </c>
      <c r="N4387" s="0" t="str">
        <f aca="false">IF(ISBLANK(A4387),"",IF(H4388=0,NETWORKDAYS($H$3,H4387,holiday!$B$2:$B$10),IF(DAY(H4387)&lt;DAY(H4388),NETWORKDAYS($H$3,H4387,holiday!$B$2:$B$10),0)))</f>
        <v/>
      </c>
      <c r="O4387" s="0" t="str">
        <f aca="false">IF(ISBLANK(A4387),"",SUMIF($A$3:$A4387,O$2,$B$3:$B4387))</f>
        <v/>
      </c>
      <c r="P4387" s="0" t="str">
        <f aca="false">IF(ISBLANK(A4387),"",SUMIF($A$3:$A4387,P$2,$B$3:$B4387))</f>
        <v/>
      </c>
      <c r="Q4387" s="0" t="str">
        <f aca="false">IF(ISBLANK(A4387),"",SUMIF($A$3:$A4387,Q$2,$B$3:$B4387))</f>
        <v/>
      </c>
      <c r="R4387" s="0" t="str">
        <f aca="false">IF(ISBLANK(A4387),"",SUMIF($A$3:$A4387,R$2,$B$3:$B4387))</f>
        <v/>
      </c>
      <c r="T4387" s="9" t="str">
        <f aca="false">IF(ISBLANK(A4387),"",IF($A4387=T$2,$C4387,T4386))</f>
        <v/>
      </c>
      <c r="U4387" s="9" t="str">
        <f aca="false">IF(ISBLANK(A4387),"",IF($A4387=U$2,$C4387,U4386))</f>
        <v/>
      </c>
      <c r="V4387" s="9" t="str">
        <f aca="false">IF(ISBLANK(A4387),"",IF($A4387=V$2,$C4387,V4386))</f>
        <v/>
      </c>
      <c r="W4387" s="9" t="str">
        <f aca="false">IF(ISBLANK(A4387),"",IF($A4387=W$2,$C4387,W4386))</f>
        <v/>
      </c>
    </row>
    <row r="4388" customFormat="false" ht="14.1" hidden="false" customHeight="false" outlineLevel="0" collapsed="false">
      <c r="H4388" s="8" t="n">
        <f aca="false">IF(ISBLANK(D4388),,LEFT(D4388,LEN(D4388)-6)*1)</f>
        <v>0</v>
      </c>
      <c r="I4388" s="9" t="str">
        <f aca="false">IF(ISBLANK(A4388),"",-B4388*C4388)</f>
        <v/>
      </c>
      <c r="J4388" s="9" t="str">
        <f aca="false">IF(ISBLANK(A4388),"",-SUM(I$3:I4388))</f>
        <v/>
      </c>
      <c r="K4388" s="9" t="str">
        <f aca="false">IF(ISBLANK(A4388),"",SUMPRODUCT(O4388:R4388,T4388:W4388)-J4388)</f>
        <v/>
      </c>
      <c r="L4388" s="5" t="str">
        <f aca="false">IF(ISBLANK(A4388),"",K4388/$M$1)</f>
        <v/>
      </c>
      <c r="M4388" s="5" t="str">
        <f aca="false">IF(ISBLANK(A4388),"",K4388/($M$1+SUM(K$3:K4387)))</f>
        <v/>
      </c>
      <c r="N4388" s="0" t="str">
        <f aca="false">IF(ISBLANK(A4388),"",IF(H4389=0,NETWORKDAYS($H$3,H4388,holiday!$B$2:$B$10),IF(DAY(H4388)&lt;DAY(H4389),NETWORKDAYS($H$3,H4388,holiday!$B$2:$B$10),0)))</f>
        <v/>
      </c>
      <c r="O4388" s="0" t="str">
        <f aca="false">IF(ISBLANK(A4388),"",SUMIF($A$3:$A4388,O$2,$B$3:$B4388))</f>
        <v/>
      </c>
      <c r="P4388" s="0" t="str">
        <f aca="false">IF(ISBLANK(A4388),"",SUMIF($A$3:$A4388,P$2,$B$3:$B4388))</f>
        <v/>
      </c>
      <c r="Q4388" s="0" t="str">
        <f aca="false">IF(ISBLANK(A4388),"",SUMIF($A$3:$A4388,Q$2,$B$3:$B4388))</f>
        <v/>
      </c>
      <c r="R4388" s="0" t="str">
        <f aca="false">IF(ISBLANK(A4388),"",SUMIF($A$3:$A4388,R$2,$B$3:$B4388))</f>
        <v/>
      </c>
      <c r="T4388" s="9" t="str">
        <f aca="false">IF(ISBLANK(A4388),"",IF($A4388=T$2,$C4388,T4387))</f>
        <v/>
      </c>
      <c r="U4388" s="9" t="str">
        <f aca="false">IF(ISBLANK(A4388),"",IF($A4388=U$2,$C4388,U4387))</f>
        <v/>
      </c>
      <c r="V4388" s="9" t="str">
        <f aca="false">IF(ISBLANK(A4388),"",IF($A4388=V$2,$C4388,V4387))</f>
        <v/>
      </c>
      <c r="W4388" s="9" t="str">
        <f aca="false">IF(ISBLANK(A4388),"",IF($A4388=W$2,$C4388,W4387))</f>
        <v/>
      </c>
    </row>
    <row r="4389" customFormat="false" ht="14.1" hidden="false" customHeight="false" outlineLevel="0" collapsed="false">
      <c r="H4389" s="8" t="n">
        <f aca="false">IF(ISBLANK(D4389),,LEFT(D4389,LEN(D4389)-6)*1)</f>
        <v>0</v>
      </c>
      <c r="I4389" s="9" t="str">
        <f aca="false">IF(ISBLANK(A4389),"",-B4389*C4389)</f>
        <v/>
      </c>
      <c r="J4389" s="9" t="str">
        <f aca="false">IF(ISBLANK(A4389),"",-SUM(I$3:I4389))</f>
        <v/>
      </c>
      <c r="K4389" s="9" t="str">
        <f aca="false">IF(ISBLANK(A4389),"",SUMPRODUCT(O4389:R4389,T4389:W4389)-J4389)</f>
        <v/>
      </c>
      <c r="L4389" s="5" t="str">
        <f aca="false">IF(ISBLANK(A4389),"",K4389/$M$1)</f>
        <v/>
      </c>
      <c r="M4389" s="5" t="str">
        <f aca="false">IF(ISBLANK(A4389),"",K4389/($M$1+SUM(K$3:K4388)))</f>
        <v/>
      </c>
      <c r="N4389" s="0" t="str">
        <f aca="false">IF(ISBLANK(A4389),"",IF(H4390=0,NETWORKDAYS($H$3,H4389,holiday!$B$2:$B$10),IF(DAY(H4389)&lt;DAY(H4390),NETWORKDAYS($H$3,H4389,holiday!$B$2:$B$10),0)))</f>
        <v/>
      </c>
      <c r="O4389" s="0" t="str">
        <f aca="false">IF(ISBLANK(A4389),"",SUMIF($A$3:$A4389,O$2,$B$3:$B4389))</f>
        <v/>
      </c>
      <c r="P4389" s="0" t="str">
        <f aca="false">IF(ISBLANK(A4389),"",SUMIF($A$3:$A4389,P$2,$B$3:$B4389))</f>
        <v/>
      </c>
      <c r="Q4389" s="0" t="str">
        <f aca="false">IF(ISBLANK(A4389),"",SUMIF($A$3:$A4389,Q$2,$B$3:$B4389))</f>
        <v/>
      </c>
      <c r="R4389" s="0" t="str">
        <f aca="false">IF(ISBLANK(A4389),"",SUMIF($A$3:$A4389,R$2,$B$3:$B4389))</f>
        <v/>
      </c>
      <c r="T4389" s="9" t="str">
        <f aca="false">IF(ISBLANK(A4389),"",IF($A4389=T$2,$C4389,T4388))</f>
        <v/>
      </c>
      <c r="U4389" s="9" t="str">
        <f aca="false">IF(ISBLANK(A4389),"",IF($A4389=U$2,$C4389,U4388))</f>
        <v/>
      </c>
      <c r="V4389" s="9" t="str">
        <f aca="false">IF(ISBLANK(A4389),"",IF($A4389=V$2,$C4389,V4388))</f>
        <v/>
      </c>
      <c r="W4389" s="9" t="str">
        <f aca="false">IF(ISBLANK(A4389),"",IF($A4389=W$2,$C4389,W4388))</f>
        <v/>
      </c>
    </row>
    <row r="4390" customFormat="false" ht="14.1" hidden="false" customHeight="false" outlineLevel="0" collapsed="false">
      <c r="H4390" s="8" t="n">
        <f aca="false">IF(ISBLANK(D4390),,LEFT(D4390,LEN(D4390)-6)*1)</f>
        <v>0</v>
      </c>
      <c r="I4390" s="9" t="str">
        <f aca="false">IF(ISBLANK(A4390),"",-B4390*C4390)</f>
        <v/>
      </c>
      <c r="J4390" s="9" t="str">
        <f aca="false">IF(ISBLANK(A4390),"",-SUM(I$3:I4390))</f>
        <v/>
      </c>
      <c r="K4390" s="9" t="str">
        <f aca="false">IF(ISBLANK(A4390),"",SUMPRODUCT(O4390:R4390,T4390:W4390)-J4390)</f>
        <v/>
      </c>
      <c r="L4390" s="5" t="str">
        <f aca="false">IF(ISBLANK(A4390),"",K4390/$M$1)</f>
        <v/>
      </c>
      <c r="M4390" s="5" t="str">
        <f aca="false">IF(ISBLANK(A4390),"",K4390/($M$1+SUM(K$3:K4389)))</f>
        <v/>
      </c>
      <c r="N4390" s="0" t="str">
        <f aca="false">IF(ISBLANK(A4390),"",IF(H4391=0,NETWORKDAYS($H$3,H4390,holiday!$B$2:$B$10),IF(DAY(H4390)&lt;DAY(H4391),NETWORKDAYS($H$3,H4390,holiday!$B$2:$B$10),0)))</f>
        <v/>
      </c>
      <c r="O4390" s="0" t="str">
        <f aca="false">IF(ISBLANK(A4390),"",SUMIF($A$3:$A4390,O$2,$B$3:$B4390))</f>
        <v/>
      </c>
      <c r="P4390" s="0" t="str">
        <f aca="false">IF(ISBLANK(A4390),"",SUMIF($A$3:$A4390,P$2,$B$3:$B4390))</f>
        <v/>
      </c>
      <c r="Q4390" s="0" t="str">
        <f aca="false">IF(ISBLANK(A4390),"",SUMIF($A$3:$A4390,Q$2,$B$3:$B4390))</f>
        <v/>
      </c>
      <c r="R4390" s="0" t="str">
        <f aca="false">IF(ISBLANK(A4390),"",SUMIF($A$3:$A4390,R$2,$B$3:$B4390))</f>
        <v/>
      </c>
      <c r="T4390" s="9" t="str">
        <f aca="false">IF(ISBLANK(A4390),"",IF($A4390=T$2,$C4390,T4389))</f>
        <v/>
      </c>
      <c r="U4390" s="9" t="str">
        <f aca="false">IF(ISBLANK(A4390),"",IF($A4390=U$2,$C4390,U4389))</f>
        <v/>
      </c>
      <c r="V4390" s="9" t="str">
        <f aca="false">IF(ISBLANK(A4390),"",IF($A4390=V$2,$C4390,V4389))</f>
        <v/>
      </c>
      <c r="W4390" s="9" t="str">
        <f aca="false">IF(ISBLANK(A4390),"",IF($A4390=W$2,$C4390,W4389))</f>
        <v/>
      </c>
    </row>
    <row r="4391" customFormat="false" ht="14.1" hidden="false" customHeight="false" outlineLevel="0" collapsed="false">
      <c r="H4391" s="8" t="n">
        <f aca="false">IF(ISBLANK(D4391),,LEFT(D4391,LEN(D4391)-6)*1)</f>
        <v>0</v>
      </c>
      <c r="I4391" s="9" t="str">
        <f aca="false">IF(ISBLANK(A4391),"",-B4391*C4391)</f>
        <v/>
      </c>
      <c r="J4391" s="9" t="str">
        <f aca="false">IF(ISBLANK(A4391),"",-SUM(I$3:I4391))</f>
        <v/>
      </c>
      <c r="K4391" s="9" t="str">
        <f aca="false">IF(ISBLANK(A4391),"",SUMPRODUCT(O4391:R4391,T4391:W4391)-J4391)</f>
        <v/>
      </c>
      <c r="L4391" s="5" t="str">
        <f aca="false">IF(ISBLANK(A4391),"",K4391/$M$1)</f>
        <v/>
      </c>
      <c r="M4391" s="5" t="str">
        <f aca="false">IF(ISBLANK(A4391),"",K4391/($M$1+SUM(K$3:K4390)))</f>
        <v/>
      </c>
      <c r="N4391" s="0" t="str">
        <f aca="false">IF(ISBLANK(A4391),"",IF(H4392=0,NETWORKDAYS($H$3,H4391,holiday!$B$2:$B$10),IF(DAY(H4391)&lt;DAY(H4392),NETWORKDAYS($H$3,H4391,holiday!$B$2:$B$10),0)))</f>
        <v/>
      </c>
      <c r="O4391" s="0" t="str">
        <f aca="false">IF(ISBLANK(A4391),"",SUMIF($A$3:$A4391,O$2,$B$3:$B4391))</f>
        <v/>
      </c>
      <c r="P4391" s="0" t="str">
        <f aca="false">IF(ISBLANK(A4391),"",SUMIF($A$3:$A4391,P$2,$B$3:$B4391))</f>
        <v/>
      </c>
      <c r="Q4391" s="0" t="str">
        <f aca="false">IF(ISBLANK(A4391),"",SUMIF($A$3:$A4391,Q$2,$B$3:$B4391))</f>
        <v/>
      </c>
      <c r="R4391" s="0" t="str">
        <f aca="false">IF(ISBLANK(A4391),"",SUMIF($A$3:$A4391,R$2,$B$3:$B4391))</f>
        <v/>
      </c>
      <c r="T4391" s="9" t="str">
        <f aca="false">IF(ISBLANK(A4391),"",IF($A4391=T$2,$C4391,T4390))</f>
        <v/>
      </c>
      <c r="U4391" s="9" t="str">
        <f aca="false">IF(ISBLANK(A4391),"",IF($A4391=U$2,$C4391,U4390))</f>
        <v/>
      </c>
      <c r="V4391" s="9" t="str">
        <f aca="false">IF(ISBLANK(A4391),"",IF($A4391=V$2,$C4391,V4390))</f>
        <v/>
      </c>
      <c r="W4391" s="9" t="str">
        <f aca="false">IF(ISBLANK(A4391),"",IF($A4391=W$2,$C4391,W4390))</f>
        <v/>
      </c>
    </row>
    <row r="4392" customFormat="false" ht="14.1" hidden="false" customHeight="false" outlineLevel="0" collapsed="false">
      <c r="H4392" s="8" t="n">
        <f aca="false">IF(ISBLANK(D4392),,LEFT(D4392,LEN(D4392)-6)*1)</f>
        <v>0</v>
      </c>
      <c r="I4392" s="9" t="str">
        <f aca="false">IF(ISBLANK(A4392),"",-B4392*C4392)</f>
        <v/>
      </c>
      <c r="J4392" s="9" t="str">
        <f aca="false">IF(ISBLANK(A4392),"",-SUM(I$3:I4392))</f>
        <v/>
      </c>
      <c r="K4392" s="9" t="str">
        <f aca="false">IF(ISBLANK(A4392),"",SUMPRODUCT(O4392:R4392,T4392:W4392)-J4392)</f>
        <v/>
      </c>
      <c r="L4392" s="5" t="str">
        <f aca="false">IF(ISBLANK(A4392),"",K4392/$M$1)</f>
        <v/>
      </c>
      <c r="M4392" s="5" t="str">
        <f aca="false">IF(ISBLANK(A4392),"",K4392/($M$1+SUM(K$3:K4391)))</f>
        <v/>
      </c>
      <c r="N4392" s="0" t="str">
        <f aca="false">IF(ISBLANK(A4392),"",IF(H4393=0,NETWORKDAYS($H$3,H4392,holiday!$B$2:$B$10),IF(DAY(H4392)&lt;DAY(H4393),NETWORKDAYS($H$3,H4392,holiday!$B$2:$B$10),0)))</f>
        <v/>
      </c>
      <c r="O4392" s="0" t="str">
        <f aca="false">IF(ISBLANK(A4392),"",SUMIF($A$3:$A4392,O$2,$B$3:$B4392))</f>
        <v/>
      </c>
      <c r="P4392" s="0" t="str">
        <f aca="false">IF(ISBLANK(A4392),"",SUMIF($A$3:$A4392,P$2,$B$3:$B4392))</f>
        <v/>
      </c>
      <c r="Q4392" s="0" t="str">
        <f aca="false">IF(ISBLANK(A4392),"",SUMIF($A$3:$A4392,Q$2,$B$3:$B4392))</f>
        <v/>
      </c>
      <c r="R4392" s="0" t="str">
        <f aca="false">IF(ISBLANK(A4392),"",SUMIF($A$3:$A4392,R$2,$B$3:$B4392))</f>
        <v/>
      </c>
      <c r="T4392" s="9" t="str">
        <f aca="false">IF(ISBLANK(A4392),"",IF($A4392=T$2,$C4392,T4391))</f>
        <v/>
      </c>
      <c r="U4392" s="9" t="str">
        <f aca="false">IF(ISBLANK(A4392),"",IF($A4392=U$2,$C4392,U4391))</f>
        <v/>
      </c>
      <c r="V4392" s="9" t="str">
        <f aca="false">IF(ISBLANK(A4392),"",IF($A4392=V$2,$C4392,V4391))</f>
        <v/>
      </c>
      <c r="W4392" s="9" t="str">
        <f aca="false">IF(ISBLANK(A4392),"",IF($A4392=W$2,$C4392,W4391))</f>
        <v/>
      </c>
    </row>
    <row r="4393" customFormat="false" ht="14.1" hidden="false" customHeight="false" outlineLevel="0" collapsed="false">
      <c r="H4393" s="8" t="n">
        <f aca="false">IF(ISBLANK(D4393),,LEFT(D4393,LEN(D4393)-6)*1)</f>
        <v>0</v>
      </c>
      <c r="I4393" s="9" t="str">
        <f aca="false">IF(ISBLANK(A4393),"",-B4393*C4393)</f>
        <v/>
      </c>
      <c r="J4393" s="9" t="str">
        <f aca="false">IF(ISBLANK(A4393),"",-SUM(I$3:I4393))</f>
        <v/>
      </c>
      <c r="K4393" s="9" t="str">
        <f aca="false">IF(ISBLANK(A4393),"",SUMPRODUCT(O4393:R4393,T4393:W4393)-J4393)</f>
        <v/>
      </c>
      <c r="L4393" s="5" t="str">
        <f aca="false">IF(ISBLANK(A4393),"",K4393/$M$1)</f>
        <v/>
      </c>
      <c r="M4393" s="5" t="str">
        <f aca="false">IF(ISBLANK(A4393),"",K4393/($M$1+SUM(K$3:K4392)))</f>
        <v/>
      </c>
      <c r="N4393" s="0" t="str">
        <f aca="false">IF(ISBLANK(A4393),"",IF(H4394=0,NETWORKDAYS($H$3,H4393,holiday!$B$2:$B$10),IF(DAY(H4393)&lt;DAY(H4394),NETWORKDAYS($H$3,H4393,holiday!$B$2:$B$10),0)))</f>
        <v/>
      </c>
      <c r="O4393" s="0" t="str">
        <f aca="false">IF(ISBLANK(A4393),"",SUMIF($A$3:$A4393,O$2,$B$3:$B4393))</f>
        <v/>
      </c>
      <c r="P4393" s="0" t="str">
        <f aca="false">IF(ISBLANK(A4393),"",SUMIF($A$3:$A4393,P$2,$B$3:$B4393))</f>
        <v/>
      </c>
      <c r="Q4393" s="0" t="str">
        <f aca="false">IF(ISBLANK(A4393),"",SUMIF($A$3:$A4393,Q$2,$B$3:$B4393))</f>
        <v/>
      </c>
      <c r="R4393" s="0" t="str">
        <f aca="false">IF(ISBLANK(A4393),"",SUMIF($A$3:$A4393,R$2,$B$3:$B4393))</f>
        <v/>
      </c>
      <c r="T4393" s="9" t="str">
        <f aca="false">IF(ISBLANK(A4393),"",IF($A4393=T$2,$C4393,T4392))</f>
        <v/>
      </c>
      <c r="U4393" s="9" t="str">
        <f aca="false">IF(ISBLANK(A4393),"",IF($A4393=U$2,$C4393,U4392))</f>
        <v/>
      </c>
      <c r="V4393" s="9" t="str">
        <f aca="false">IF(ISBLANK(A4393),"",IF($A4393=V$2,$C4393,V4392))</f>
        <v/>
      </c>
      <c r="W4393" s="9" t="str">
        <f aca="false">IF(ISBLANK(A4393),"",IF($A4393=W$2,$C4393,W4392))</f>
        <v/>
      </c>
    </row>
    <row r="4394" customFormat="false" ht="14.1" hidden="false" customHeight="false" outlineLevel="0" collapsed="false">
      <c r="H4394" s="8" t="n">
        <f aca="false">IF(ISBLANK(D4394),,LEFT(D4394,LEN(D4394)-6)*1)</f>
        <v>0</v>
      </c>
      <c r="I4394" s="9" t="str">
        <f aca="false">IF(ISBLANK(A4394),"",-B4394*C4394)</f>
        <v/>
      </c>
      <c r="J4394" s="9" t="str">
        <f aca="false">IF(ISBLANK(A4394),"",-SUM(I$3:I4394))</f>
        <v/>
      </c>
      <c r="K4394" s="9" t="str">
        <f aca="false">IF(ISBLANK(A4394),"",SUMPRODUCT(O4394:R4394,T4394:W4394)-J4394)</f>
        <v/>
      </c>
      <c r="L4394" s="5" t="str">
        <f aca="false">IF(ISBLANK(A4394),"",K4394/$M$1)</f>
        <v/>
      </c>
      <c r="M4394" s="5" t="str">
        <f aca="false">IF(ISBLANK(A4394),"",K4394/($M$1+SUM(K$3:K4393)))</f>
        <v/>
      </c>
      <c r="N4394" s="0" t="str">
        <f aca="false">IF(ISBLANK(A4394),"",IF(H4395=0,NETWORKDAYS($H$3,H4394,holiday!$B$2:$B$10),IF(DAY(H4394)&lt;DAY(H4395),NETWORKDAYS($H$3,H4394,holiday!$B$2:$B$10),0)))</f>
        <v/>
      </c>
      <c r="O4394" s="0" t="str">
        <f aca="false">IF(ISBLANK(A4394),"",SUMIF($A$3:$A4394,O$2,$B$3:$B4394))</f>
        <v/>
      </c>
      <c r="P4394" s="0" t="str">
        <f aca="false">IF(ISBLANK(A4394),"",SUMIF($A$3:$A4394,P$2,$B$3:$B4394))</f>
        <v/>
      </c>
      <c r="Q4394" s="0" t="str">
        <f aca="false">IF(ISBLANK(A4394),"",SUMIF($A$3:$A4394,Q$2,$B$3:$B4394))</f>
        <v/>
      </c>
      <c r="R4394" s="0" t="str">
        <f aca="false">IF(ISBLANK(A4394),"",SUMIF($A$3:$A4394,R$2,$B$3:$B4394))</f>
        <v/>
      </c>
      <c r="T4394" s="9" t="str">
        <f aca="false">IF(ISBLANK(A4394),"",IF($A4394=T$2,$C4394,T4393))</f>
        <v/>
      </c>
      <c r="U4394" s="9" t="str">
        <f aca="false">IF(ISBLANK(A4394),"",IF($A4394=U$2,$C4394,U4393))</f>
        <v/>
      </c>
      <c r="V4394" s="9" t="str">
        <f aca="false">IF(ISBLANK(A4394),"",IF($A4394=V$2,$C4394,V4393))</f>
        <v/>
      </c>
      <c r="W4394" s="9" t="str">
        <f aca="false">IF(ISBLANK(A4394),"",IF($A4394=W$2,$C4394,W4393))</f>
        <v/>
      </c>
    </row>
    <row r="4395" customFormat="false" ht="14.1" hidden="false" customHeight="false" outlineLevel="0" collapsed="false">
      <c r="H4395" s="8" t="n">
        <f aca="false">IF(ISBLANK(D4395),,LEFT(D4395,LEN(D4395)-6)*1)</f>
        <v>0</v>
      </c>
      <c r="I4395" s="9" t="str">
        <f aca="false">IF(ISBLANK(A4395),"",-B4395*C4395)</f>
        <v/>
      </c>
      <c r="J4395" s="9" t="str">
        <f aca="false">IF(ISBLANK(A4395),"",-SUM(I$3:I4395))</f>
        <v/>
      </c>
      <c r="K4395" s="9" t="str">
        <f aca="false">IF(ISBLANK(A4395),"",SUMPRODUCT(O4395:R4395,T4395:W4395)-J4395)</f>
        <v/>
      </c>
      <c r="L4395" s="5" t="str">
        <f aca="false">IF(ISBLANK(A4395),"",K4395/$M$1)</f>
        <v/>
      </c>
      <c r="M4395" s="5" t="str">
        <f aca="false">IF(ISBLANK(A4395),"",K4395/($M$1+SUM(K$3:K4394)))</f>
        <v/>
      </c>
      <c r="N4395" s="0" t="str">
        <f aca="false">IF(ISBLANK(A4395),"",IF(H4396=0,NETWORKDAYS($H$3,H4395,holiday!$B$2:$B$10),IF(DAY(H4395)&lt;DAY(H4396),NETWORKDAYS($H$3,H4395,holiday!$B$2:$B$10),0)))</f>
        <v/>
      </c>
      <c r="O4395" s="0" t="str">
        <f aca="false">IF(ISBLANK(A4395),"",SUMIF($A$3:$A4395,O$2,$B$3:$B4395))</f>
        <v/>
      </c>
      <c r="P4395" s="0" t="str">
        <f aca="false">IF(ISBLANK(A4395),"",SUMIF($A$3:$A4395,P$2,$B$3:$B4395))</f>
        <v/>
      </c>
      <c r="Q4395" s="0" t="str">
        <f aca="false">IF(ISBLANK(A4395),"",SUMIF($A$3:$A4395,Q$2,$B$3:$B4395))</f>
        <v/>
      </c>
      <c r="R4395" s="0" t="str">
        <f aca="false">IF(ISBLANK(A4395),"",SUMIF($A$3:$A4395,R$2,$B$3:$B4395))</f>
        <v/>
      </c>
      <c r="T4395" s="9" t="str">
        <f aca="false">IF(ISBLANK(A4395),"",IF($A4395=T$2,$C4395,T4394))</f>
        <v/>
      </c>
      <c r="U4395" s="9" t="str">
        <f aca="false">IF(ISBLANK(A4395),"",IF($A4395=U$2,$C4395,U4394))</f>
        <v/>
      </c>
      <c r="V4395" s="9" t="str">
        <f aca="false">IF(ISBLANK(A4395),"",IF($A4395=V$2,$C4395,V4394))</f>
        <v/>
      </c>
      <c r="W4395" s="9" t="str">
        <f aca="false">IF(ISBLANK(A4395),"",IF($A4395=W$2,$C4395,W4394))</f>
        <v/>
      </c>
    </row>
    <row r="4396" customFormat="false" ht="14.1" hidden="false" customHeight="false" outlineLevel="0" collapsed="false">
      <c r="H4396" s="8" t="n">
        <f aca="false">IF(ISBLANK(D4396),,LEFT(D4396,LEN(D4396)-6)*1)</f>
        <v>0</v>
      </c>
      <c r="I4396" s="9" t="str">
        <f aca="false">IF(ISBLANK(A4396),"",-B4396*C4396)</f>
        <v/>
      </c>
      <c r="J4396" s="9" t="str">
        <f aca="false">IF(ISBLANK(A4396),"",-SUM(I$3:I4396))</f>
        <v/>
      </c>
      <c r="K4396" s="9" t="str">
        <f aca="false">IF(ISBLANK(A4396),"",SUMPRODUCT(O4396:R4396,T4396:W4396)-J4396)</f>
        <v/>
      </c>
      <c r="L4396" s="5" t="str">
        <f aca="false">IF(ISBLANK(A4396),"",K4396/$M$1)</f>
        <v/>
      </c>
      <c r="M4396" s="5" t="str">
        <f aca="false">IF(ISBLANK(A4396),"",K4396/($M$1+SUM(K$3:K4395)))</f>
        <v/>
      </c>
      <c r="N4396" s="0" t="str">
        <f aca="false">IF(ISBLANK(A4396),"",IF(H4397=0,NETWORKDAYS($H$3,H4396,holiday!$B$2:$B$10),IF(DAY(H4396)&lt;DAY(H4397),NETWORKDAYS($H$3,H4396,holiday!$B$2:$B$10),0)))</f>
        <v/>
      </c>
      <c r="O4396" s="0" t="str">
        <f aca="false">IF(ISBLANK(A4396),"",SUMIF($A$3:$A4396,O$2,$B$3:$B4396))</f>
        <v/>
      </c>
      <c r="P4396" s="0" t="str">
        <f aca="false">IF(ISBLANK(A4396),"",SUMIF($A$3:$A4396,P$2,$B$3:$B4396))</f>
        <v/>
      </c>
      <c r="Q4396" s="0" t="str">
        <f aca="false">IF(ISBLANK(A4396),"",SUMIF($A$3:$A4396,Q$2,$B$3:$B4396))</f>
        <v/>
      </c>
      <c r="R4396" s="0" t="str">
        <f aca="false">IF(ISBLANK(A4396),"",SUMIF($A$3:$A4396,R$2,$B$3:$B4396))</f>
        <v/>
      </c>
      <c r="T4396" s="9" t="str">
        <f aca="false">IF(ISBLANK(A4396),"",IF($A4396=T$2,$C4396,T4395))</f>
        <v/>
      </c>
      <c r="U4396" s="9" t="str">
        <f aca="false">IF(ISBLANK(A4396),"",IF($A4396=U$2,$C4396,U4395))</f>
        <v/>
      </c>
      <c r="V4396" s="9" t="str">
        <f aca="false">IF(ISBLANK(A4396),"",IF($A4396=V$2,$C4396,V4395))</f>
        <v/>
      </c>
      <c r="W4396" s="9" t="str">
        <f aca="false">IF(ISBLANK(A4396),"",IF($A4396=W$2,$C4396,W4395))</f>
        <v/>
      </c>
    </row>
    <row r="4397" customFormat="false" ht="14.1" hidden="false" customHeight="false" outlineLevel="0" collapsed="false">
      <c r="H4397" s="8" t="n">
        <f aca="false">IF(ISBLANK(D4397),,LEFT(D4397,LEN(D4397)-6)*1)</f>
        <v>0</v>
      </c>
      <c r="I4397" s="9" t="str">
        <f aca="false">IF(ISBLANK(A4397),"",-B4397*C4397)</f>
        <v/>
      </c>
      <c r="J4397" s="9" t="str">
        <f aca="false">IF(ISBLANK(A4397),"",-SUM(I$3:I4397))</f>
        <v/>
      </c>
      <c r="K4397" s="9" t="str">
        <f aca="false">IF(ISBLANK(A4397),"",SUMPRODUCT(O4397:R4397,T4397:W4397)-J4397)</f>
        <v/>
      </c>
      <c r="L4397" s="5" t="str">
        <f aca="false">IF(ISBLANK(A4397),"",K4397/$M$1)</f>
        <v/>
      </c>
      <c r="M4397" s="5" t="str">
        <f aca="false">IF(ISBLANK(A4397),"",K4397/($M$1+SUM(K$3:K4396)))</f>
        <v/>
      </c>
      <c r="N4397" s="0" t="str">
        <f aca="false">IF(ISBLANK(A4397),"",IF(H4398=0,NETWORKDAYS($H$3,H4397,holiday!$B$2:$B$10),IF(DAY(H4397)&lt;DAY(H4398),NETWORKDAYS($H$3,H4397,holiday!$B$2:$B$10),0)))</f>
        <v/>
      </c>
      <c r="O4397" s="0" t="str">
        <f aca="false">IF(ISBLANK(A4397),"",SUMIF($A$3:$A4397,O$2,$B$3:$B4397))</f>
        <v/>
      </c>
      <c r="P4397" s="0" t="str">
        <f aca="false">IF(ISBLANK(A4397),"",SUMIF($A$3:$A4397,P$2,$B$3:$B4397))</f>
        <v/>
      </c>
      <c r="Q4397" s="0" t="str">
        <f aca="false">IF(ISBLANK(A4397),"",SUMIF($A$3:$A4397,Q$2,$B$3:$B4397))</f>
        <v/>
      </c>
      <c r="R4397" s="0" t="str">
        <f aca="false">IF(ISBLANK(A4397),"",SUMIF($A$3:$A4397,R$2,$B$3:$B4397))</f>
        <v/>
      </c>
      <c r="T4397" s="9" t="str">
        <f aca="false">IF(ISBLANK(A4397),"",IF($A4397=T$2,$C4397,T4396))</f>
        <v/>
      </c>
      <c r="U4397" s="9" t="str">
        <f aca="false">IF(ISBLANK(A4397),"",IF($A4397=U$2,$C4397,U4396))</f>
        <v/>
      </c>
      <c r="V4397" s="9" t="str">
        <f aca="false">IF(ISBLANK(A4397),"",IF($A4397=V$2,$C4397,V4396))</f>
        <v/>
      </c>
      <c r="W4397" s="9" t="str">
        <f aca="false">IF(ISBLANK(A4397),"",IF($A4397=W$2,$C4397,W4396))</f>
        <v/>
      </c>
    </row>
    <row r="4398" customFormat="false" ht="14.1" hidden="false" customHeight="false" outlineLevel="0" collapsed="false">
      <c r="H4398" s="8" t="n">
        <f aca="false">IF(ISBLANK(D4398),,LEFT(D4398,LEN(D4398)-6)*1)</f>
        <v>0</v>
      </c>
      <c r="I4398" s="9" t="str">
        <f aca="false">IF(ISBLANK(A4398),"",-B4398*C4398)</f>
        <v/>
      </c>
      <c r="J4398" s="9" t="str">
        <f aca="false">IF(ISBLANK(A4398),"",-SUM(I$3:I4398))</f>
        <v/>
      </c>
      <c r="K4398" s="9" t="str">
        <f aca="false">IF(ISBLANK(A4398),"",SUMPRODUCT(O4398:R4398,T4398:W4398)-J4398)</f>
        <v/>
      </c>
      <c r="L4398" s="5" t="str">
        <f aca="false">IF(ISBLANK(A4398),"",K4398/$M$1)</f>
        <v/>
      </c>
      <c r="M4398" s="5" t="str">
        <f aca="false">IF(ISBLANK(A4398),"",K4398/($M$1+SUM(K$3:K4397)))</f>
        <v/>
      </c>
      <c r="N4398" s="0" t="str">
        <f aca="false">IF(ISBLANK(A4398),"",IF(H4399=0,NETWORKDAYS($H$3,H4398,holiday!$B$2:$B$10),IF(DAY(H4398)&lt;DAY(H4399),NETWORKDAYS($H$3,H4398,holiday!$B$2:$B$10),0)))</f>
        <v/>
      </c>
      <c r="O4398" s="0" t="str">
        <f aca="false">IF(ISBLANK(A4398),"",SUMIF($A$3:$A4398,O$2,$B$3:$B4398))</f>
        <v/>
      </c>
      <c r="P4398" s="0" t="str">
        <f aca="false">IF(ISBLANK(A4398),"",SUMIF($A$3:$A4398,P$2,$B$3:$B4398))</f>
        <v/>
      </c>
      <c r="Q4398" s="0" t="str">
        <f aca="false">IF(ISBLANK(A4398),"",SUMIF($A$3:$A4398,Q$2,$B$3:$B4398))</f>
        <v/>
      </c>
      <c r="R4398" s="0" t="str">
        <f aca="false">IF(ISBLANK(A4398),"",SUMIF($A$3:$A4398,R$2,$B$3:$B4398))</f>
        <v/>
      </c>
      <c r="T4398" s="9" t="str">
        <f aca="false">IF(ISBLANK(A4398),"",IF($A4398=T$2,$C4398,T4397))</f>
        <v/>
      </c>
      <c r="U4398" s="9" t="str">
        <f aca="false">IF(ISBLANK(A4398),"",IF($A4398=U$2,$C4398,U4397))</f>
        <v/>
      </c>
      <c r="V4398" s="9" t="str">
        <f aca="false">IF(ISBLANK(A4398),"",IF($A4398=V$2,$C4398,V4397))</f>
        <v/>
      </c>
      <c r="W4398" s="9" t="str">
        <f aca="false">IF(ISBLANK(A4398),"",IF($A4398=W$2,$C4398,W4397))</f>
        <v/>
      </c>
    </row>
    <row r="4399" customFormat="false" ht="14.1" hidden="false" customHeight="false" outlineLevel="0" collapsed="false">
      <c r="H4399" s="8" t="n">
        <f aca="false">IF(ISBLANK(D4399),,LEFT(D4399,LEN(D4399)-6)*1)</f>
        <v>0</v>
      </c>
      <c r="I4399" s="9" t="str">
        <f aca="false">IF(ISBLANK(A4399),"",-B4399*C4399)</f>
        <v/>
      </c>
      <c r="J4399" s="9" t="str">
        <f aca="false">IF(ISBLANK(A4399),"",-SUM(I$3:I4399))</f>
        <v/>
      </c>
      <c r="K4399" s="9" t="str">
        <f aca="false">IF(ISBLANK(A4399),"",SUMPRODUCT(O4399:R4399,T4399:W4399)-J4399)</f>
        <v/>
      </c>
      <c r="L4399" s="5" t="str">
        <f aca="false">IF(ISBLANK(A4399),"",K4399/$M$1)</f>
        <v/>
      </c>
      <c r="M4399" s="5" t="str">
        <f aca="false">IF(ISBLANK(A4399),"",K4399/($M$1+SUM(K$3:K4398)))</f>
        <v/>
      </c>
      <c r="N4399" s="0" t="str">
        <f aca="false">IF(ISBLANK(A4399),"",IF(H4400=0,NETWORKDAYS($H$3,H4399,holiday!$B$2:$B$10),IF(DAY(H4399)&lt;DAY(H4400),NETWORKDAYS($H$3,H4399,holiday!$B$2:$B$10),0)))</f>
        <v/>
      </c>
      <c r="O4399" s="0" t="str">
        <f aca="false">IF(ISBLANK(A4399),"",SUMIF($A$3:$A4399,O$2,$B$3:$B4399))</f>
        <v/>
      </c>
      <c r="P4399" s="0" t="str">
        <f aca="false">IF(ISBLANK(A4399),"",SUMIF($A$3:$A4399,P$2,$B$3:$B4399))</f>
        <v/>
      </c>
      <c r="Q4399" s="0" t="str">
        <f aca="false">IF(ISBLANK(A4399),"",SUMIF($A$3:$A4399,Q$2,$B$3:$B4399))</f>
        <v/>
      </c>
      <c r="R4399" s="0" t="str">
        <f aca="false">IF(ISBLANK(A4399),"",SUMIF($A$3:$A4399,R$2,$B$3:$B4399))</f>
        <v/>
      </c>
      <c r="T4399" s="9" t="str">
        <f aca="false">IF(ISBLANK(A4399),"",IF($A4399=T$2,$C4399,T4398))</f>
        <v/>
      </c>
      <c r="U4399" s="9" t="str">
        <f aca="false">IF(ISBLANK(A4399),"",IF($A4399=U$2,$C4399,U4398))</f>
        <v/>
      </c>
      <c r="V4399" s="9" t="str">
        <f aca="false">IF(ISBLANK(A4399),"",IF($A4399=V$2,$C4399,V4398))</f>
        <v/>
      </c>
      <c r="W4399" s="9" t="str">
        <f aca="false">IF(ISBLANK(A4399),"",IF($A4399=W$2,$C4399,W4398))</f>
        <v/>
      </c>
    </row>
    <row r="4400" customFormat="false" ht="14.1" hidden="false" customHeight="false" outlineLevel="0" collapsed="false">
      <c r="H4400" s="8" t="n">
        <f aca="false">IF(ISBLANK(D4400),,LEFT(D4400,LEN(D4400)-6)*1)</f>
        <v>0</v>
      </c>
      <c r="I4400" s="9" t="str">
        <f aca="false">IF(ISBLANK(A4400),"",-B4400*C4400)</f>
        <v/>
      </c>
      <c r="J4400" s="9" t="str">
        <f aca="false">IF(ISBLANK(A4400),"",-SUM(I$3:I4400))</f>
        <v/>
      </c>
      <c r="K4400" s="9" t="str">
        <f aca="false">IF(ISBLANK(A4400),"",SUMPRODUCT(O4400:R4400,T4400:W4400)-J4400)</f>
        <v/>
      </c>
      <c r="L4400" s="5" t="str">
        <f aca="false">IF(ISBLANK(A4400),"",K4400/$M$1)</f>
        <v/>
      </c>
      <c r="M4400" s="5" t="str">
        <f aca="false">IF(ISBLANK(A4400),"",K4400/($M$1+SUM(K$3:K4399)))</f>
        <v/>
      </c>
      <c r="N4400" s="0" t="str">
        <f aca="false">IF(ISBLANK(A4400),"",IF(H4401=0,NETWORKDAYS($H$3,H4400,holiday!$B$2:$B$10),IF(DAY(H4400)&lt;DAY(H4401),NETWORKDAYS($H$3,H4400,holiday!$B$2:$B$10),0)))</f>
        <v/>
      </c>
      <c r="O4400" s="0" t="str">
        <f aca="false">IF(ISBLANK(A4400),"",SUMIF($A$3:$A4400,O$2,$B$3:$B4400))</f>
        <v/>
      </c>
      <c r="P4400" s="0" t="str">
        <f aca="false">IF(ISBLANK(A4400),"",SUMIF($A$3:$A4400,P$2,$B$3:$B4400))</f>
        <v/>
      </c>
      <c r="Q4400" s="0" t="str">
        <f aca="false">IF(ISBLANK(A4400),"",SUMIF($A$3:$A4400,Q$2,$B$3:$B4400))</f>
        <v/>
      </c>
      <c r="R4400" s="0" t="str">
        <f aca="false">IF(ISBLANK(A4400),"",SUMIF($A$3:$A4400,R$2,$B$3:$B4400))</f>
        <v/>
      </c>
      <c r="T4400" s="9" t="str">
        <f aca="false">IF(ISBLANK(A4400),"",IF($A4400=T$2,$C4400,T4399))</f>
        <v/>
      </c>
      <c r="U4400" s="9" t="str">
        <f aca="false">IF(ISBLANK(A4400),"",IF($A4400=U$2,$C4400,U4399))</f>
        <v/>
      </c>
      <c r="V4400" s="9" t="str">
        <f aca="false">IF(ISBLANK(A4400),"",IF($A4400=V$2,$C4400,V4399))</f>
        <v/>
      </c>
      <c r="W4400" s="9" t="str">
        <f aca="false">IF(ISBLANK(A4400),"",IF($A4400=W$2,$C4400,W4399))</f>
        <v/>
      </c>
    </row>
    <row r="4401" customFormat="false" ht="14.1" hidden="false" customHeight="false" outlineLevel="0" collapsed="false">
      <c r="H4401" s="8" t="n">
        <f aca="false">IF(ISBLANK(D4401),,LEFT(D4401,LEN(D4401)-6)*1)</f>
        <v>0</v>
      </c>
      <c r="I4401" s="9" t="str">
        <f aca="false">IF(ISBLANK(A4401),"",-B4401*C4401)</f>
        <v/>
      </c>
      <c r="J4401" s="9" t="str">
        <f aca="false">IF(ISBLANK(A4401),"",-SUM(I$3:I4401))</f>
        <v/>
      </c>
      <c r="K4401" s="9" t="str">
        <f aca="false">IF(ISBLANK(A4401),"",SUMPRODUCT(O4401:R4401,T4401:W4401)-J4401)</f>
        <v/>
      </c>
      <c r="L4401" s="5" t="str">
        <f aca="false">IF(ISBLANK(A4401),"",K4401/$M$1)</f>
        <v/>
      </c>
      <c r="M4401" s="5" t="str">
        <f aca="false">IF(ISBLANK(A4401),"",K4401/($M$1+SUM(K$3:K4400)))</f>
        <v/>
      </c>
      <c r="N4401" s="0" t="str">
        <f aca="false">IF(ISBLANK(A4401),"",IF(H4402=0,NETWORKDAYS($H$3,H4401,holiday!$B$2:$B$10),IF(DAY(H4401)&lt;DAY(H4402),NETWORKDAYS($H$3,H4401,holiday!$B$2:$B$10),0)))</f>
        <v/>
      </c>
      <c r="O4401" s="0" t="str">
        <f aca="false">IF(ISBLANK(A4401),"",SUMIF($A$3:$A4401,O$2,$B$3:$B4401))</f>
        <v/>
      </c>
      <c r="P4401" s="0" t="str">
        <f aca="false">IF(ISBLANK(A4401),"",SUMIF($A$3:$A4401,P$2,$B$3:$B4401))</f>
        <v/>
      </c>
      <c r="Q4401" s="0" t="str">
        <f aca="false">IF(ISBLANK(A4401),"",SUMIF($A$3:$A4401,Q$2,$B$3:$B4401))</f>
        <v/>
      </c>
      <c r="R4401" s="0" t="str">
        <f aca="false">IF(ISBLANK(A4401),"",SUMIF($A$3:$A4401,R$2,$B$3:$B4401))</f>
        <v/>
      </c>
      <c r="T4401" s="9" t="str">
        <f aca="false">IF(ISBLANK(A4401),"",IF($A4401=T$2,$C4401,T4400))</f>
        <v/>
      </c>
      <c r="U4401" s="9" t="str">
        <f aca="false">IF(ISBLANK(A4401),"",IF($A4401=U$2,$C4401,U4400))</f>
        <v/>
      </c>
      <c r="V4401" s="9" t="str">
        <f aca="false">IF(ISBLANK(A4401),"",IF($A4401=V$2,$C4401,V4400))</f>
        <v/>
      </c>
      <c r="W4401" s="9" t="str">
        <f aca="false">IF(ISBLANK(A4401),"",IF($A4401=W$2,$C4401,W4400))</f>
        <v/>
      </c>
    </row>
    <row r="4402" customFormat="false" ht="14.1" hidden="false" customHeight="false" outlineLevel="0" collapsed="false">
      <c r="H4402" s="8" t="n">
        <f aca="false">IF(ISBLANK(D4402),,LEFT(D4402,LEN(D4402)-6)*1)</f>
        <v>0</v>
      </c>
      <c r="I4402" s="9" t="str">
        <f aca="false">IF(ISBLANK(A4402),"",-B4402*C4402)</f>
        <v/>
      </c>
      <c r="J4402" s="9" t="str">
        <f aca="false">IF(ISBLANK(A4402),"",-SUM(I$3:I4402))</f>
        <v/>
      </c>
      <c r="K4402" s="9" t="str">
        <f aca="false">IF(ISBLANK(A4402),"",SUMPRODUCT(O4402:R4402,T4402:W4402)-J4402)</f>
        <v/>
      </c>
      <c r="L4402" s="5" t="str">
        <f aca="false">IF(ISBLANK(A4402),"",K4402/$M$1)</f>
        <v/>
      </c>
      <c r="M4402" s="5" t="str">
        <f aca="false">IF(ISBLANK(A4402),"",K4402/($M$1+SUM(K$3:K4401)))</f>
        <v/>
      </c>
      <c r="N4402" s="0" t="str">
        <f aca="false">IF(ISBLANK(A4402),"",IF(H4403=0,NETWORKDAYS($H$3,H4402,holiday!$B$2:$B$10),IF(DAY(H4402)&lt;DAY(H4403),NETWORKDAYS($H$3,H4402,holiday!$B$2:$B$10),0)))</f>
        <v/>
      </c>
      <c r="O4402" s="0" t="str">
        <f aca="false">IF(ISBLANK(A4402),"",SUMIF($A$3:$A4402,O$2,$B$3:$B4402))</f>
        <v/>
      </c>
      <c r="P4402" s="0" t="str">
        <f aca="false">IF(ISBLANK(A4402),"",SUMIF($A$3:$A4402,P$2,$B$3:$B4402))</f>
        <v/>
      </c>
      <c r="Q4402" s="0" t="str">
        <f aca="false">IF(ISBLANK(A4402),"",SUMIF($A$3:$A4402,Q$2,$B$3:$B4402))</f>
        <v/>
      </c>
      <c r="R4402" s="0" t="str">
        <f aca="false">IF(ISBLANK(A4402),"",SUMIF($A$3:$A4402,R$2,$B$3:$B4402))</f>
        <v/>
      </c>
      <c r="T4402" s="9" t="str">
        <f aca="false">IF(ISBLANK(A4402),"",IF($A4402=T$2,$C4402,T4401))</f>
        <v/>
      </c>
      <c r="U4402" s="9" t="str">
        <f aca="false">IF(ISBLANK(A4402),"",IF($A4402=U$2,$C4402,U4401))</f>
        <v/>
      </c>
      <c r="V4402" s="9" t="str">
        <f aca="false">IF(ISBLANK(A4402),"",IF($A4402=V$2,$C4402,V4401))</f>
        <v/>
      </c>
      <c r="W4402" s="9" t="str">
        <f aca="false">IF(ISBLANK(A4402),"",IF($A4402=W$2,$C4402,W4401))</f>
        <v/>
      </c>
    </row>
    <row r="4403" customFormat="false" ht="14.1" hidden="false" customHeight="false" outlineLevel="0" collapsed="false">
      <c r="H4403" s="8" t="n">
        <f aca="false">IF(ISBLANK(D4403),,LEFT(D4403,LEN(D4403)-6)*1)</f>
        <v>0</v>
      </c>
      <c r="I4403" s="9" t="str">
        <f aca="false">IF(ISBLANK(A4403),"",-B4403*C4403)</f>
        <v/>
      </c>
      <c r="J4403" s="9" t="str">
        <f aca="false">IF(ISBLANK(A4403),"",-SUM(I$3:I4403))</f>
        <v/>
      </c>
      <c r="K4403" s="9" t="str">
        <f aca="false">IF(ISBLANK(A4403),"",SUMPRODUCT(O4403:R4403,T4403:W4403)-J4403)</f>
        <v/>
      </c>
      <c r="L4403" s="5" t="str">
        <f aca="false">IF(ISBLANK(A4403),"",K4403/$M$1)</f>
        <v/>
      </c>
      <c r="M4403" s="5" t="str">
        <f aca="false">IF(ISBLANK(A4403),"",K4403/($M$1+SUM(K$3:K4402)))</f>
        <v/>
      </c>
      <c r="N4403" s="0" t="str">
        <f aca="false">IF(ISBLANK(A4403),"",IF(H4404=0,NETWORKDAYS($H$3,H4403,holiday!$B$2:$B$10),IF(DAY(H4403)&lt;DAY(H4404),NETWORKDAYS($H$3,H4403,holiday!$B$2:$B$10),0)))</f>
        <v/>
      </c>
      <c r="O4403" s="0" t="str">
        <f aca="false">IF(ISBLANK(A4403),"",SUMIF($A$3:$A4403,O$2,$B$3:$B4403))</f>
        <v/>
      </c>
      <c r="P4403" s="0" t="str">
        <f aca="false">IF(ISBLANK(A4403),"",SUMIF($A$3:$A4403,P$2,$B$3:$B4403))</f>
        <v/>
      </c>
      <c r="Q4403" s="0" t="str">
        <f aca="false">IF(ISBLANK(A4403),"",SUMIF($A$3:$A4403,Q$2,$B$3:$B4403))</f>
        <v/>
      </c>
      <c r="R4403" s="0" t="str">
        <f aca="false">IF(ISBLANK(A4403),"",SUMIF($A$3:$A4403,R$2,$B$3:$B4403))</f>
        <v/>
      </c>
      <c r="T4403" s="9" t="str">
        <f aca="false">IF(ISBLANK(A4403),"",IF($A4403=T$2,$C4403,T4402))</f>
        <v/>
      </c>
      <c r="U4403" s="9" t="str">
        <f aca="false">IF(ISBLANK(A4403),"",IF($A4403=U$2,$C4403,U4402))</f>
        <v/>
      </c>
      <c r="V4403" s="9" t="str">
        <f aca="false">IF(ISBLANK(A4403),"",IF($A4403=V$2,$C4403,V4402))</f>
        <v/>
      </c>
      <c r="W4403" s="9" t="str">
        <f aca="false">IF(ISBLANK(A4403),"",IF($A4403=W$2,$C4403,W4402))</f>
        <v/>
      </c>
    </row>
    <row r="4404" customFormat="false" ht="14.1" hidden="false" customHeight="false" outlineLevel="0" collapsed="false">
      <c r="H4404" s="8" t="n">
        <f aca="false">IF(ISBLANK(D4404),,LEFT(D4404,LEN(D4404)-6)*1)</f>
        <v>0</v>
      </c>
      <c r="I4404" s="9" t="str">
        <f aca="false">IF(ISBLANK(A4404),"",-B4404*C4404)</f>
        <v/>
      </c>
      <c r="J4404" s="9" t="str">
        <f aca="false">IF(ISBLANK(A4404),"",-SUM(I$3:I4404))</f>
        <v/>
      </c>
      <c r="K4404" s="9" t="str">
        <f aca="false">IF(ISBLANK(A4404),"",SUMPRODUCT(O4404:R4404,T4404:W4404)-J4404)</f>
        <v/>
      </c>
      <c r="L4404" s="5" t="str">
        <f aca="false">IF(ISBLANK(A4404),"",K4404/$M$1)</f>
        <v/>
      </c>
      <c r="M4404" s="5" t="str">
        <f aca="false">IF(ISBLANK(A4404),"",K4404/($M$1+SUM(K$3:K4403)))</f>
        <v/>
      </c>
      <c r="N4404" s="0" t="str">
        <f aca="false">IF(ISBLANK(A4404),"",IF(H4405=0,NETWORKDAYS($H$3,H4404,holiday!$B$2:$B$10),IF(DAY(H4404)&lt;DAY(H4405),NETWORKDAYS($H$3,H4404,holiday!$B$2:$B$10),0)))</f>
        <v/>
      </c>
      <c r="O4404" s="0" t="str">
        <f aca="false">IF(ISBLANK(A4404),"",SUMIF($A$3:$A4404,O$2,$B$3:$B4404))</f>
        <v/>
      </c>
      <c r="P4404" s="0" t="str">
        <f aca="false">IF(ISBLANK(A4404),"",SUMIF($A$3:$A4404,P$2,$B$3:$B4404))</f>
        <v/>
      </c>
      <c r="Q4404" s="0" t="str">
        <f aca="false">IF(ISBLANK(A4404),"",SUMIF($A$3:$A4404,Q$2,$B$3:$B4404))</f>
        <v/>
      </c>
      <c r="R4404" s="0" t="str">
        <f aca="false">IF(ISBLANK(A4404),"",SUMIF($A$3:$A4404,R$2,$B$3:$B4404))</f>
        <v/>
      </c>
      <c r="T4404" s="9" t="str">
        <f aca="false">IF(ISBLANK(A4404),"",IF($A4404=T$2,$C4404,T4403))</f>
        <v/>
      </c>
      <c r="U4404" s="9" t="str">
        <f aca="false">IF(ISBLANK(A4404),"",IF($A4404=U$2,$C4404,U4403))</f>
        <v/>
      </c>
      <c r="V4404" s="9" t="str">
        <f aca="false">IF(ISBLANK(A4404),"",IF($A4404=V$2,$C4404,V4403))</f>
        <v/>
      </c>
      <c r="W4404" s="9" t="str">
        <f aca="false">IF(ISBLANK(A4404),"",IF($A4404=W$2,$C4404,W4403))</f>
        <v/>
      </c>
    </row>
    <row r="4405" customFormat="false" ht="14.1" hidden="false" customHeight="false" outlineLevel="0" collapsed="false">
      <c r="H4405" s="8" t="n">
        <f aca="false">IF(ISBLANK(D4405),,LEFT(D4405,LEN(D4405)-6)*1)</f>
        <v>0</v>
      </c>
      <c r="I4405" s="9" t="str">
        <f aca="false">IF(ISBLANK(A4405),"",-B4405*C4405)</f>
        <v/>
      </c>
      <c r="J4405" s="9" t="str">
        <f aca="false">IF(ISBLANK(A4405),"",-SUM(I$3:I4405))</f>
        <v/>
      </c>
      <c r="K4405" s="9" t="str">
        <f aca="false">IF(ISBLANK(A4405),"",SUMPRODUCT(O4405:R4405,T4405:W4405)-J4405)</f>
        <v/>
      </c>
      <c r="L4405" s="5" t="str">
        <f aca="false">IF(ISBLANK(A4405),"",K4405/$M$1)</f>
        <v/>
      </c>
      <c r="M4405" s="5" t="str">
        <f aca="false">IF(ISBLANK(A4405),"",K4405/($M$1+SUM(K$3:K4404)))</f>
        <v/>
      </c>
      <c r="N4405" s="0" t="str">
        <f aca="false">IF(ISBLANK(A4405),"",IF(H4406=0,NETWORKDAYS($H$3,H4405,holiday!$B$2:$B$10),IF(DAY(H4405)&lt;DAY(H4406),NETWORKDAYS($H$3,H4405,holiday!$B$2:$B$10),0)))</f>
        <v/>
      </c>
      <c r="O4405" s="0" t="str">
        <f aca="false">IF(ISBLANK(A4405),"",SUMIF($A$3:$A4405,O$2,$B$3:$B4405))</f>
        <v/>
      </c>
      <c r="P4405" s="0" t="str">
        <f aca="false">IF(ISBLANK(A4405),"",SUMIF($A$3:$A4405,P$2,$B$3:$B4405))</f>
        <v/>
      </c>
      <c r="Q4405" s="0" t="str">
        <f aca="false">IF(ISBLANK(A4405),"",SUMIF($A$3:$A4405,Q$2,$B$3:$B4405))</f>
        <v/>
      </c>
      <c r="R4405" s="0" t="str">
        <f aca="false">IF(ISBLANK(A4405),"",SUMIF($A$3:$A4405,R$2,$B$3:$B4405))</f>
        <v/>
      </c>
      <c r="T4405" s="9" t="str">
        <f aca="false">IF(ISBLANK(A4405),"",IF($A4405=T$2,$C4405,T4404))</f>
        <v/>
      </c>
      <c r="U4405" s="9" t="str">
        <f aca="false">IF(ISBLANK(A4405),"",IF($A4405=U$2,$C4405,U4404))</f>
        <v/>
      </c>
      <c r="V4405" s="9" t="str">
        <f aca="false">IF(ISBLANK(A4405),"",IF($A4405=V$2,$C4405,V4404))</f>
        <v/>
      </c>
      <c r="W4405" s="9" t="str">
        <f aca="false">IF(ISBLANK(A4405),"",IF($A4405=W$2,$C4405,W4404))</f>
        <v/>
      </c>
    </row>
    <row r="4406" customFormat="false" ht="14.1" hidden="false" customHeight="false" outlineLevel="0" collapsed="false">
      <c r="H4406" s="8" t="n">
        <f aca="false">IF(ISBLANK(D4406),,LEFT(D4406,LEN(D4406)-6)*1)</f>
        <v>0</v>
      </c>
      <c r="I4406" s="9" t="str">
        <f aca="false">IF(ISBLANK(A4406),"",-B4406*C4406)</f>
        <v/>
      </c>
      <c r="J4406" s="9" t="str">
        <f aca="false">IF(ISBLANK(A4406),"",-SUM(I$3:I4406))</f>
        <v/>
      </c>
      <c r="K4406" s="9" t="str">
        <f aca="false">IF(ISBLANK(A4406),"",SUMPRODUCT(O4406:R4406,T4406:W4406)-J4406)</f>
        <v/>
      </c>
      <c r="L4406" s="5" t="str">
        <f aca="false">IF(ISBLANK(A4406),"",K4406/$M$1)</f>
        <v/>
      </c>
      <c r="M4406" s="5" t="str">
        <f aca="false">IF(ISBLANK(A4406),"",K4406/($M$1+SUM(K$3:K4405)))</f>
        <v/>
      </c>
      <c r="N4406" s="0" t="str">
        <f aca="false">IF(ISBLANK(A4406),"",IF(H4407=0,NETWORKDAYS($H$3,H4406,holiday!$B$2:$B$10),IF(DAY(H4406)&lt;DAY(H4407),NETWORKDAYS($H$3,H4406,holiday!$B$2:$B$10),0)))</f>
        <v/>
      </c>
      <c r="O4406" s="0" t="str">
        <f aca="false">IF(ISBLANK(A4406),"",SUMIF($A$3:$A4406,O$2,$B$3:$B4406))</f>
        <v/>
      </c>
      <c r="P4406" s="0" t="str">
        <f aca="false">IF(ISBLANK(A4406),"",SUMIF($A$3:$A4406,P$2,$B$3:$B4406))</f>
        <v/>
      </c>
      <c r="Q4406" s="0" t="str">
        <f aca="false">IF(ISBLANK(A4406),"",SUMIF($A$3:$A4406,Q$2,$B$3:$B4406))</f>
        <v/>
      </c>
      <c r="R4406" s="0" t="str">
        <f aca="false">IF(ISBLANK(A4406),"",SUMIF($A$3:$A4406,R$2,$B$3:$B4406))</f>
        <v/>
      </c>
      <c r="T4406" s="9" t="str">
        <f aca="false">IF(ISBLANK(A4406),"",IF($A4406=T$2,$C4406,T4405))</f>
        <v/>
      </c>
      <c r="U4406" s="9" t="str">
        <f aca="false">IF(ISBLANK(A4406),"",IF($A4406=U$2,$C4406,U4405))</f>
        <v/>
      </c>
      <c r="V4406" s="9" t="str">
        <f aca="false">IF(ISBLANK(A4406),"",IF($A4406=V$2,$C4406,V4405))</f>
        <v/>
      </c>
      <c r="W4406" s="9" t="str">
        <f aca="false">IF(ISBLANK(A4406),"",IF($A4406=W$2,$C4406,W4405))</f>
        <v/>
      </c>
    </row>
    <row r="4407" customFormat="false" ht="14.1" hidden="false" customHeight="false" outlineLevel="0" collapsed="false">
      <c r="H4407" s="8" t="n">
        <f aca="false">IF(ISBLANK(D4407),,LEFT(D4407,LEN(D4407)-6)*1)</f>
        <v>0</v>
      </c>
      <c r="I4407" s="9" t="str">
        <f aca="false">IF(ISBLANK(A4407),"",-B4407*C4407)</f>
        <v/>
      </c>
      <c r="J4407" s="9" t="str">
        <f aca="false">IF(ISBLANK(A4407),"",-SUM(I$3:I4407))</f>
        <v/>
      </c>
      <c r="K4407" s="9" t="str">
        <f aca="false">IF(ISBLANK(A4407),"",SUMPRODUCT(O4407:R4407,T4407:W4407)-J4407)</f>
        <v/>
      </c>
      <c r="L4407" s="5" t="str">
        <f aca="false">IF(ISBLANK(A4407),"",K4407/$M$1)</f>
        <v/>
      </c>
      <c r="M4407" s="5" t="str">
        <f aca="false">IF(ISBLANK(A4407),"",K4407/($M$1+SUM(K$3:K4406)))</f>
        <v/>
      </c>
      <c r="N4407" s="0" t="str">
        <f aca="false">IF(ISBLANK(A4407),"",IF(H4408=0,NETWORKDAYS($H$3,H4407,holiday!$B$2:$B$10),IF(DAY(H4407)&lt;DAY(H4408),NETWORKDAYS($H$3,H4407,holiday!$B$2:$B$10),0)))</f>
        <v/>
      </c>
      <c r="O4407" s="0" t="str">
        <f aca="false">IF(ISBLANK(A4407),"",SUMIF($A$3:$A4407,O$2,$B$3:$B4407))</f>
        <v/>
      </c>
      <c r="P4407" s="0" t="str">
        <f aca="false">IF(ISBLANK(A4407),"",SUMIF($A$3:$A4407,P$2,$B$3:$B4407))</f>
        <v/>
      </c>
      <c r="Q4407" s="0" t="str">
        <f aca="false">IF(ISBLANK(A4407),"",SUMIF($A$3:$A4407,Q$2,$B$3:$B4407))</f>
        <v/>
      </c>
      <c r="R4407" s="0" t="str">
        <f aca="false">IF(ISBLANK(A4407),"",SUMIF($A$3:$A4407,R$2,$B$3:$B4407))</f>
        <v/>
      </c>
      <c r="T4407" s="9" t="str">
        <f aca="false">IF(ISBLANK(A4407),"",IF($A4407=T$2,$C4407,T4406))</f>
        <v/>
      </c>
      <c r="U4407" s="9" t="str">
        <f aca="false">IF(ISBLANK(A4407),"",IF($A4407=U$2,$C4407,U4406))</f>
        <v/>
      </c>
      <c r="V4407" s="9" t="str">
        <f aca="false">IF(ISBLANK(A4407),"",IF($A4407=V$2,$C4407,V4406))</f>
        <v/>
      </c>
      <c r="W4407" s="9" t="str">
        <f aca="false">IF(ISBLANK(A4407),"",IF($A4407=W$2,$C4407,W4406))</f>
        <v/>
      </c>
    </row>
    <row r="4408" customFormat="false" ht="14.1" hidden="false" customHeight="false" outlineLevel="0" collapsed="false">
      <c r="H4408" s="8" t="n">
        <f aca="false">IF(ISBLANK(D4408),,LEFT(D4408,LEN(D4408)-6)*1)</f>
        <v>0</v>
      </c>
      <c r="I4408" s="9" t="str">
        <f aca="false">IF(ISBLANK(A4408),"",-B4408*C4408)</f>
        <v/>
      </c>
      <c r="J4408" s="9" t="str">
        <f aca="false">IF(ISBLANK(A4408),"",-SUM(I$3:I4408))</f>
        <v/>
      </c>
      <c r="K4408" s="9" t="str">
        <f aca="false">IF(ISBLANK(A4408),"",SUMPRODUCT(O4408:R4408,T4408:W4408)-J4408)</f>
        <v/>
      </c>
      <c r="L4408" s="5" t="str">
        <f aca="false">IF(ISBLANK(A4408),"",K4408/$M$1)</f>
        <v/>
      </c>
      <c r="M4408" s="5" t="str">
        <f aca="false">IF(ISBLANK(A4408),"",K4408/($M$1+SUM(K$3:K4407)))</f>
        <v/>
      </c>
      <c r="N4408" s="0" t="str">
        <f aca="false">IF(ISBLANK(A4408),"",IF(H4409=0,NETWORKDAYS($H$3,H4408,holiday!$B$2:$B$10),IF(DAY(H4408)&lt;DAY(H4409),NETWORKDAYS($H$3,H4408,holiday!$B$2:$B$10),0)))</f>
        <v/>
      </c>
      <c r="O4408" s="0" t="str">
        <f aca="false">IF(ISBLANK(A4408),"",SUMIF($A$3:$A4408,O$2,$B$3:$B4408))</f>
        <v/>
      </c>
      <c r="P4408" s="0" t="str">
        <f aca="false">IF(ISBLANK(A4408),"",SUMIF($A$3:$A4408,P$2,$B$3:$B4408))</f>
        <v/>
      </c>
      <c r="Q4408" s="0" t="str">
        <f aca="false">IF(ISBLANK(A4408),"",SUMIF($A$3:$A4408,Q$2,$B$3:$B4408))</f>
        <v/>
      </c>
      <c r="R4408" s="0" t="str">
        <f aca="false">IF(ISBLANK(A4408),"",SUMIF($A$3:$A4408,R$2,$B$3:$B4408))</f>
        <v/>
      </c>
      <c r="T4408" s="9" t="str">
        <f aca="false">IF(ISBLANK(A4408),"",IF($A4408=T$2,$C4408,T4407))</f>
        <v/>
      </c>
      <c r="U4408" s="9" t="str">
        <f aca="false">IF(ISBLANK(A4408),"",IF($A4408=U$2,$C4408,U4407))</f>
        <v/>
      </c>
      <c r="V4408" s="9" t="str">
        <f aca="false">IF(ISBLANK(A4408),"",IF($A4408=V$2,$C4408,V4407))</f>
        <v/>
      </c>
      <c r="W4408" s="9" t="str">
        <f aca="false">IF(ISBLANK(A4408),"",IF($A4408=W$2,$C4408,W4407))</f>
        <v/>
      </c>
    </row>
    <row r="4409" customFormat="false" ht="14.1" hidden="false" customHeight="false" outlineLevel="0" collapsed="false">
      <c r="H4409" s="8" t="n">
        <f aca="false">IF(ISBLANK(D4409),,LEFT(D4409,LEN(D4409)-6)*1)</f>
        <v>0</v>
      </c>
      <c r="I4409" s="9" t="str">
        <f aca="false">IF(ISBLANK(A4409),"",-B4409*C4409)</f>
        <v/>
      </c>
      <c r="J4409" s="9" t="str">
        <f aca="false">IF(ISBLANK(A4409),"",-SUM(I$3:I4409))</f>
        <v/>
      </c>
      <c r="K4409" s="9" t="str">
        <f aca="false">IF(ISBLANK(A4409),"",SUMPRODUCT(O4409:R4409,T4409:W4409)-J4409)</f>
        <v/>
      </c>
      <c r="L4409" s="5" t="str">
        <f aca="false">IF(ISBLANK(A4409),"",K4409/$M$1)</f>
        <v/>
      </c>
      <c r="M4409" s="5" t="str">
        <f aca="false">IF(ISBLANK(A4409),"",K4409/($M$1+SUM(K$3:K4408)))</f>
        <v/>
      </c>
      <c r="N4409" s="0" t="str">
        <f aca="false">IF(ISBLANK(A4409),"",IF(H4410=0,NETWORKDAYS($H$3,H4409,holiday!$B$2:$B$10),IF(DAY(H4409)&lt;DAY(H4410),NETWORKDAYS($H$3,H4409,holiday!$B$2:$B$10),0)))</f>
        <v/>
      </c>
      <c r="O4409" s="0" t="str">
        <f aca="false">IF(ISBLANK(A4409),"",SUMIF($A$3:$A4409,O$2,$B$3:$B4409))</f>
        <v/>
      </c>
      <c r="P4409" s="0" t="str">
        <f aca="false">IF(ISBLANK(A4409),"",SUMIF($A$3:$A4409,P$2,$B$3:$B4409))</f>
        <v/>
      </c>
      <c r="Q4409" s="0" t="str">
        <f aca="false">IF(ISBLANK(A4409),"",SUMIF($A$3:$A4409,Q$2,$B$3:$B4409))</f>
        <v/>
      </c>
      <c r="R4409" s="0" t="str">
        <f aca="false">IF(ISBLANK(A4409),"",SUMIF($A$3:$A4409,R$2,$B$3:$B4409))</f>
        <v/>
      </c>
      <c r="T4409" s="9" t="str">
        <f aca="false">IF(ISBLANK(A4409),"",IF($A4409=T$2,$C4409,T4408))</f>
        <v/>
      </c>
      <c r="U4409" s="9" t="str">
        <f aca="false">IF(ISBLANK(A4409),"",IF($A4409=U$2,$C4409,U4408))</f>
        <v/>
      </c>
      <c r="V4409" s="9" t="str">
        <f aca="false">IF(ISBLANK(A4409),"",IF($A4409=V$2,$C4409,V4408))</f>
        <v/>
      </c>
      <c r="W4409" s="9" t="str">
        <f aca="false">IF(ISBLANK(A4409),"",IF($A4409=W$2,$C4409,W4408))</f>
        <v/>
      </c>
    </row>
    <row r="4410" customFormat="false" ht="14.1" hidden="false" customHeight="false" outlineLevel="0" collapsed="false">
      <c r="H4410" s="8" t="n">
        <f aca="false">IF(ISBLANK(D4410),,LEFT(D4410,LEN(D4410)-6)*1)</f>
        <v>0</v>
      </c>
      <c r="I4410" s="9" t="str">
        <f aca="false">IF(ISBLANK(A4410),"",-B4410*C4410)</f>
        <v/>
      </c>
      <c r="J4410" s="9" t="str">
        <f aca="false">IF(ISBLANK(A4410),"",-SUM(I$3:I4410))</f>
        <v/>
      </c>
      <c r="K4410" s="9" t="str">
        <f aca="false">IF(ISBLANK(A4410),"",SUMPRODUCT(O4410:R4410,T4410:W4410)-J4410)</f>
        <v/>
      </c>
      <c r="L4410" s="5" t="str">
        <f aca="false">IF(ISBLANK(A4410),"",K4410/$M$1)</f>
        <v/>
      </c>
      <c r="M4410" s="5" t="str">
        <f aca="false">IF(ISBLANK(A4410),"",K4410/($M$1+SUM(K$3:K4409)))</f>
        <v/>
      </c>
      <c r="N4410" s="0" t="str">
        <f aca="false">IF(ISBLANK(A4410),"",IF(H4411=0,NETWORKDAYS($H$3,H4410,holiday!$B$2:$B$10),IF(DAY(H4410)&lt;DAY(H4411),NETWORKDAYS($H$3,H4410,holiday!$B$2:$B$10),0)))</f>
        <v/>
      </c>
      <c r="O4410" s="0" t="str">
        <f aca="false">IF(ISBLANK(A4410),"",SUMIF($A$3:$A4410,O$2,$B$3:$B4410))</f>
        <v/>
      </c>
      <c r="P4410" s="0" t="str">
        <f aca="false">IF(ISBLANK(A4410),"",SUMIF($A$3:$A4410,P$2,$B$3:$B4410))</f>
        <v/>
      </c>
      <c r="Q4410" s="0" t="str">
        <f aca="false">IF(ISBLANK(A4410),"",SUMIF($A$3:$A4410,Q$2,$B$3:$B4410))</f>
        <v/>
      </c>
      <c r="R4410" s="0" t="str">
        <f aca="false">IF(ISBLANK(A4410),"",SUMIF($A$3:$A4410,R$2,$B$3:$B4410))</f>
        <v/>
      </c>
      <c r="T4410" s="9" t="str">
        <f aca="false">IF(ISBLANK(A4410),"",IF($A4410=T$2,$C4410,T4409))</f>
        <v/>
      </c>
      <c r="U4410" s="9" t="str">
        <f aca="false">IF(ISBLANK(A4410),"",IF($A4410=U$2,$C4410,U4409))</f>
        <v/>
      </c>
      <c r="V4410" s="9" t="str">
        <f aca="false">IF(ISBLANK(A4410),"",IF($A4410=V$2,$C4410,V4409))</f>
        <v/>
      </c>
      <c r="W4410" s="9" t="str">
        <f aca="false">IF(ISBLANK(A4410),"",IF($A4410=W$2,$C4410,W4409))</f>
        <v/>
      </c>
    </row>
    <row r="4411" customFormat="false" ht="14.1" hidden="false" customHeight="false" outlineLevel="0" collapsed="false">
      <c r="H4411" s="8" t="n">
        <f aca="false">IF(ISBLANK(D4411),,LEFT(D4411,LEN(D4411)-6)*1)</f>
        <v>0</v>
      </c>
      <c r="I4411" s="9" t="str">
        <f aca="false">IF(ISBLANK(A4411),"",-B4411*C4411)</f>
        <v/>
      </c>
      <c r="J4411" s="9" t="str">
        <f aca="false">IF(ISBLANK(A4411),"",-SUM(I$3:I4411))</f>
        <v/>
      </c>
      <c r="K4411" s="9" t="str">
        <f aca="false">IF(ISBLANK(A4411),"",SUMPRODUCT(O4411:R4411,T4411:W4411)-J4411)</f>
        <v/>
      </c>
      <c r="L4411" s="5" t="str">
        <f aca="false">IF(ISBLANK(A4411),"",K4411/$M$1)</f>
        <v/>
      </c>
      <c r="M4411" s="5" t="str">
        <f aca="false">IF(ISBLANK(A4411),"",K4411/($M$1+SUM(K$3:K4410)))</f>
        <v/>
      </c>
      <c r="N4411" s="0" t="str">
        <f aca="false">IF(ISBLANK(A4411),"",IF(H4412=0,NETWORKDAYS($H$3,H4411,holiday!$B$2:$B$10),IF(DAY(H4411)&lt;DAY(H4412),NETWORKDAYS($H$3,H4411,holiday!$B$2:$B$10),0)))</f>
        <v/>
      </c>
      <c r="O4411" s="0" t="str">
        <f aca="false">IF(ISBLANK(A4411),"",SUMIF($A$3:$A4411,O$2,$B$3:$B4411))</f>
        <v/>
      </c>
      <c r="P4411" s="0" t="str">
        <f aca="false">IF(ISBLANK(A4411),"",SUMIF($A$3:$A4411,P$2,$B$3:$B4411))</f>
        <v/>
      </c>
      <c r="Q4411" s="0" t="str">
        <f aca="false">IF(ISBLANK(A4411),"",SUMIF($A$3:$A4411,Q$2,$B$3:$B4411))</f>
        <v/>
      </c>
      <c r="R4411" s="0" t="str">
        <f aca="false">IF(ISBLANK(A4411),"",SUMIF($A$3:$A4411,R$2,$B$3:$B4411))</f>
        <v/>
      </c>
      <c r="T4411" s="9" t="str">
        <f aca="false">IF(ISBLANK(A4411),"",IF($A4411=T$2,$C4411,T4410))</f>
        <v/>
      </c>
      <c r="U4411" s="9" t="str">
        <f aca="false">IF(ISBLANK(A4411),"",IF($A4411=U$2,$C4411,U4410))</f>
        <v/>
      </c>
      <c r="V4411" s="9" t="str">
        <f aca="false">IF(ISBLANK(A4411),"",IF($A4411=V$2,$C4411,V4410))</f>
        <v/>
      </c>
      <c r="W4411" s="9" t="str">
        <f aca="false">IF(ISBLANK(A4411),"",IF($A4411=W$2,$C4411,W4410))</f>
        <v/>
      </c>
    </row>
    <row r="4412" customFormat="false" ht="14.1" hidden="false" customHeight="false" outlineLevel="0" collapsed="false">
      <c r="H4412" s="8" t="n">
        <f aca="false">IF(ISBLANK(D4412),,LEFT(D4412,LEN(D4412)-6)*1)</f>
        <v>0</v>
      </c>
      <c r="I4412" s="9" t="str">
        <f aca="false">IF(ISBLANK(A4412),"",-B4412*C4412)</f>
        <v/>
      </c>
      <c r="J4412" s="9" t="str">
        <f aca="false">IF(ISBLANK(A4412),"",-SUM(I$3:I4412))</f>
        <v/>
      </c>
      <c r="K4412" s="9" t="str">
        <f aca="false">IF(ISBLANK(A4412),"",SUMPRODUCT(O4412:R4412,T4412:W4412)-J4412)</f>
        <v/>
      </c>
      <c r="L4412" s="5" t="str">
        <f aca="false">IF(ISBLANK(A4412),"",K4412/$M$1)</f>
        <v/>
      </c>
      <c r="M4412" s="5" t="str">
        <f aca="false">IF(ISBLANK(A4412),"",K4412/($M$1+SUM(K$3:K4411)))</f>
        <v/>
      </c>
      <c r="N4412" s="0" t="str">
        <f aca="false">IF(ISBLANK(A4412),"",IF(H4413=0,NETWORKDAYS($H$3,H4412,holiday!$B$2:$B$10),IF(DAY(H4412)&lt;DAY(H4413),NETWORKDAYS($H$3,H4412,holiday!$B$2:$B$10),0)))</f>
        <v/>
      </c>
      <c r="O4412" s="0" t="str">
        <f aca="false">IF(ISBLANK(A4412),"",SUMIF($A$3:$A4412,O$2,$B$3:$B4412))</f>
        <v/>
      </c>
      <c r="P4412" s="0" t="str">
        <f aca="false">IF(ISBLANK(A4412),"",SUMIF($A$3:$A4412,P$2,$B$3:$B4412))</f>
        <v/>
      </c>
      <c r="Q4412" s="0" t="str">
        <f aca="false">IF(ISBLANK(A4412),"",SUMIF($A$3:$A4412,Q$2,$B$3:$B4412))</f>
        <v/>
      </c>
      <c r="R4412" s="0" t="str">
        <f aca="false">IF(ISBLANK(A4412),"",SUMIF($A$3:$A4412,R$2,$B$3:$B4412))</f>
        <v/>
      </c>
      <c r="T4412" s="9" t="str">
        <f aca="false">IF(ISBLANK(A4412),"",IF($A4412=T$2,$C4412,T4411))</f>
        <v/>
      </c>
      <c r="U4412" s="9" t="str">
        <f aca="false">IF(ISBLANK(A4412),"",IF($A4412=U$2,$C4412,U4411))</f>
        <v/>
      </c>
      <c r="V4412" s="9" t="str">
        <f aca="false">IF(ISBLANK(A4412),"",IF($A4412=V$2,$C4412,V4411))</f>
        <v/>
      </c>
      <c r="W4412" s="9" t="str">
        <f aca="false">IF(ISBLANK(A4412),"",IF($A4412=W$2,$C4412,W4411))</f>
        <v/>
      </c>
    </row>
    <row r="4413" customFormat="false" ht="14.1" hidden="false" customHeight="false" outlineLevel="0" collapsed="false">
      <c r="H4413" s="8" t="n">
        <f aca="false">IF(ISBLANK(D4413),,LEFT(D4413,LEN(D4413)-6)*1)</f>
        <v>0</v>
      </c>
      <c r="I4413" s="9" t="str">
        <f aca="false">IF(ISBLANK(A4413),"",-B4413*C4413)</f>
        <v/>
      </c>
      <c r="J4413" s="9" t="str">
        <f aca="false">IF(ISBLANK(A4413),"",-SUM(I$3:I4413))</f>
        <v/>
      </c>
      <c r="K4413" s="9" t="str">
        <f aca="false">IF(ISBLANK(A4413),"",SUMPRODUCT(O4413:R4413,T4413:W4413)-J4413)</f>
        <v/>
      </c>
      <c r="L4413" s="5" t="str">
        <f aca="false">IF(ISBLANK(A4413),"",K4413/$M$1)</f>
        <v/>
      </c>
      <c r="M4413" s="5" t="str">
        <f aca="false">IF(ISBLANK(A4413),"",K4413/($M$1+SUM(K$3:K4412)))</f>
        <v/>
      </c>
      <c r="N4413" s="0" t="str">
        <f aca="false">IF(ISBLANK(A4413),"",IF(H4414=0,NETWORKDAYS($H$3,H4413,holiday!$B$2:$B$10),IF(DAY(H4413)&lt;DAY(H4414),NETWORKDAYS($H$3,H4413,holiday!$B$2:$B$10),0)))</f>
        <v/>
      </c>
      <c r="O4413" s="0" t="str">
        <f aca="false">IF(ISBLANK(A4413),"",SUMIF($A$3:$A4413,O$2,$B$3:$B4413))</f>
        <v/>
      </c>
      <c r="P4413" s="0" t="str">
        <f aca="false">IF(ISBLANK(A4413),"",SUMIF($A$3:$A4413,P$2,$B$3:$B4413))</f>
        <v/>
      </c>
      <c r="Q4413" s="0" t="str">
        <f aca="false">IF(ISBLANK(A4413),"",SUMIF($A$3:$A4413,Q$2,$B$3:$B4413))</f>
        <v/>
      </c>
      <c r="R4413" s="0" t="str">
        <f aca="false">IF(ISBLANK(A4413),"",SUMIF($A$3:$A4413,R$2,$B$3:$B4413))</f>
        <v/>
      </c>
      <c r="T4413" s="9" t="str">
        <f aca="false">IF(ISBLANK(A4413),"",IF($A4413=T$2,$C4413,T4412))</f>
        <v/>
      </c>
      <c r="U4413" s="9" t="str">
        <f aca="false">IF(ISBLANK(A4413),"",IF($A4413=U$2,$C4413,U4412))</f>
        <v/>
      </c>
      <c r="V4413" s="9" t="str">
        <f aca="false">IF(ISBLANK(A4413),"",IF($A4413=V$2,$C4413,V4412))</f>
        <v/>
      </c>
      <c r="W4413" s="9" t="str">
        <f aca="false">IF(ISBLANK(A4413),"",IF($A4413=W$2,$C4413,W4412))</f>
        <v/>
      </c>
    </row>
    <row r="4414" customFormat="false" ht="14.1" hidden="false" customHeight="false" outlineLevel="0" collapsed="false">
      <c r="H4414" s="8" t="n">
        <f aca="false">IF(ISBLANK(D4414),,LEFT(D4414,LEN(D4414)-6)*1)</f>
        <v>0</v>
      </c>
      <c r="I4414" s="9" t="str">
        <f aca="false">IF(ISBLANK(A4414),"",-B4414*C4414)</f>
        <v/>
      </c>
      <c r="J4414" s="9" t="str">
        <f aca="false">IF(ISBLANK(A4414),"",-SUM(I$3:I4414))</f>
        <v/>
      </c>
      <c r="K4414" s="9" t="str">
        <f aca="false">IF(ISBLANK(A4414),"",SUMPRODUCT(O4414:R4414,T4414:W4414)-J4414)</f>
        <v/>
      </c>
      <c r="L4414" s="5" t="str">
        <f aca="false">IF(ISBLANK(A4414),"",K4414/$M$1)</f>
        <v/>
      </c>
      <c r="M4414" s="5" t="str">
        <f aca="false">IF(ISBLANK(A4414),"",K4414/($M$1+SUM(K$3:K4413)))</f>
        <v/>
      </c>
      <c r="N4414" s="0" t="str">
        <f aca="false">IF(ISBLANK(A4414),"",IF(H4415=0,NETWORKDAYS($H$3,H4414,holiday!$B$2:$B$10),IF(DAY(H4414)&lt;DAY(H4415),NETWORKDAYS($H$3,H4414,holiday!$B$2:$B$10),0)))</f>
        <v/>
      </c>
      <c r="O4414" s="0" t="str">
        <f aca="false">IF(ISBLANK(A4414),"",SUMIF($A$3:$A4414,O$2,$B$3:$B4414))</f>
        <v/>
      </c>
      <c r="P4414" s="0" t="str">
        <f aca="false">IF(ISBLANK(A4414),"",SUMIF($A$3:$A4414,P$2,$B$3:$B4414))</f>
        <v/>
      </c>
      <c r="Q4414" s="0" t="str">
        <f aca="false">IF(ISBLANK(A4414),"",SUMIF($A$3:$A4414,Q$2,$B$3:$B4414))</f>
        <v/>
      </c>
      <c r="R4414" s="0" t="str">
        <f aca="false">IF(ISBLANK(A4414),"",SUMIF($A$3:$A4414,R$2,$B$3:$B4414))</f>
        <v/>
      </c>
      <c r="T4414" s="9" t="str">
        <f aca="false">IF(ISBLANK(A4414),"",IF($A4414=T$2,$C4414,T4413))</f>
        <v/>
      </c>
      <c r="U4414" s="9" t="str">
        <f aca="false">IF(ISBLANK(A4414),"",IF($A4414=U$2,$C4414,U4413))</f>
        <v/>
      </c>
      <c r="V4414" s="9" t="str">
        <f aca="false">IF(ISBLANK(A4414),"",IF($A4414=V$2,$C4414,V4413))</f>
        <v/>
      </c>
      <c r="W4414" s="9" t="str">
        <f aca="false">IF(ISBLANK(A4414),"",IF($A4414=W$2,$C4414,W4413))</f>
        <v/>
      </c>
    </row>
    <row r="4415" customFormat="false" ht="14.1" hidden="false" customHeight="false" outlineLevel="0" collapsed="false">
      <c r="H4415" s="8" t="n">
        <f aca="false">IF(ISBLANK(D4415),,LEFT(D4415,LEN(D4415)-6)*1)</f>
        <v>0</v>
      </c>
      <c r="I4415" s="9" t="str">
        <f aca="false">IF(ISBLANK(A4415),"",-B4415*C4415)</f>
        <v/>
      </c>
      <c r="J4415" s="9" t="str">
        <f aca="false">IF(ISBLANK(A4415),"",-SUM(I$3:I4415))</f>
        <v/>
      </c>
      <c r="K4415" s="9" t="str">
        <f aca="false">IF(ISBLANK(A4415),"",SUMPRODUCT(O4415:R4415,T4415:W4415)-J4415)</f>
        <v/>
      </c>
      <c r="L4415" s="5" t="str">
        <f aca="false">IF(ISBLANK(A4415),"",K4415/$M$1)</f>
        <v/>
      </c>
      <c r="M4415" s="5" t="str">
        <f aca="false">IF(ISBLANK(A4415),"",K4415/($M$1+SUM(K$3:K4414)))</f>
        <v/>
      </c>
      <c r="N4415" s="0" t="str">
        <f aca="false">IF(ISBLANK(A4415),"",IF(H4416=0,NETWORKDAYS($H$3,H4415,holiday!$B$2:$B$10),IF(DAY(H4415)&lt;DAY(H4416),NETWORKDAYS($H$3,H4415,holiday!$B$2:$B$10),0)))</f>
        <v/>
      </c>
      <c r="O4415" s="0" t="str">
        <f aca="false">IF(ISBLANK(A4415),"",SUMIF($A$3:$A4415,O$2,$B$3:$B4415))</f>
        <v/>
      </c>
      <c r="P4415" s="0" t="str">
        <f aca="false">IF(ISBLANK(A4415),"",SUMIF($A$3:$A4415,P$2,$B$3:$B4415))</f>
        <v/>
      </c>
      <c r="Q4415" s="0" t="str">
        <f aca="false">IF(ISBLANK(A4415),"",SUMIF($A$3:$A4415,Q$2,$B$3:$B4415))</f>
        <v/>
      </c>
      <c r="R4415" s="0" t="str">
        <f aca="false">IF(ISBLANK(A4415),"",SUMIF($A$3:$A4415,R$2,$B$3:$B4415))</f>
        <v/>
      </c>
      <c r="T4415" s="9" t="str">
        <f aca="false">IF(ISBLANK(A4415),"",IF($A4415=T$2,$C4415,T4414))</f>
        <v/>
      </c>
      <c r="U4415" s="9" t="str">
        <f aca="false">IF(ISBLANK(A4415),"",IF($A4415=U$2,$C4415,U4414))</f>
        <v/>
      </c>
      <c r="V4415" s="9" t="str">
        <f aca="false">IF(ISBLANK(A4415),"",IF($A4415=V$2,$C4415,V4414))</f>
        <v/>
      </c>
      <c r="W4415" s="9" t="str">
        <f aca="false">IF(ISBLANK(A4415),"",IF($A4415=W$2,$C4415,W4414))</f>
        <v/>
      </c>
    </row>
    <row r="4416" customFormat="false" ht="14.1" hidden="false" customHeight="false" outlineLevel="0" collapsed="false">
      <c r="H4416" s="8" t="n">
        <f aca="false">IF(ISBLANK(D4416),,LEFT(D4416,LEN(D4416)-6)*1)</f>
        <v>0</v>
      </c>
      <c r="I4416" s="9" t="str">
        <f aca="false">IF(ISBLANK(A4416),"",-B4416*C4416)</f>
        <v/>
      </c>
      <c r="J4416" s="9" t="str">
        <f aca="false">IF(ISBLANK(A4416),"",-SUM(I$3:I4416))</f>
        <v/>
      </c>
      <c r="K4416" s="9" t="str">
        <f aca="false">IF(ISBLANK(A4416),"",SUMPRODUCT(O4416:R4416,T4416:W4416)-J4416)</f>
        <v/>
      </c>
      <c r="L4416" s="5" t="str">
        <f aca="false">IF(ISBLANK(A4416),"",K4416/$M$1)</f>
        <v/>
      </c>
      <c r="M4416" s="5" t="str">
        <f aca="false">IF(ISBLANK(A4416),"",K4416/($M$1+SUM(K$3:K4415)))</f>
        <v/>
      </c>
      <c r="N4416" s="0" t="str">
        <f aca="false">IF(ISBLANK(A4416),"",IF(H4417=0,NETWORKDAYS($H$3,H4416,holiday!$B$2:$B$10),IF(DAY(H4416)&lt;DAY(H4417),NETWORKDAYS($H$3,H4416,holiday!$B$2:$B$10),0)))</f>
        <v/>
      </c>
      <c r="O4416" s="0" t="str">
        <f aca="false">IF(ISBLANK(A4416),"",SUMIF($A$3:$A4416,O$2,$B$3:$B4416))</f>
        <v/>
      </c>
      <c r="P4416" s="0" t="str">
        <f aca="false">IF(ISBLANK(A4416),"",SUMIF($A$3:$A4416,P$2,$B$3:$B4416))</f>
        <v/>
      </c>
      <c r="Q4416" s="0" t="str">
        <f aca="false">IF(ISBLANK(A4416),"",SUMIF($A$3:$A4416,Q$2,$B$3:$B4416))</f>
        <v/>
      </c>
      <c r="R4416" s="0" t="str">
        <f aca="false">IF(ISBLANK(A4416),"",SUMIF($A$3:$A4416,R$2,$B$3:$B4416))</f>
        <v/>
      </c>
      <c r="T4416" s="9" t="str">
        <f aca="false">IF(ISBLANK(A4416),"",IF($A4416=T$2,$C4416,T4415))</f>
        <v/>
      </c>
      <c r="U4416" s="9" t="str">
        <f aca="false">IF(ISBLANK(A4416),"",IF($A4416=U$2,$C4416,U4415))</f>
        <v/>
      </c>
      <c r="V4416" s="9" t="str">
        <f aca="false">IF(ISBLANK(A4416),"",IF($A4416=V$2,$C4416,V4415))</f>
        <v/>
      </c>
      <c r="W4416" s="9" t="str">
        <f aca="false">IF(ISBLANK(A4416),"",IF($A4416=W$2,$C4416,W4415))</f>
        <v/>
      </c>
    </row>
    <row r="4417" customFormat="false" ht="14.1" hidden="false" customHeight="false" outlineLevel="0" collapsed="false">
      <c r="H4417" s="8" t="n">
        <f aca="false">IF(ISBLANK(D4417),,LEFT(D4417,LEN(D4417)-6)*1)</f>
        <v>0</v>
      </c>
      <c r="I4417" s="9" t="str">
        <f aca="false">IF(ISBLANK(A4417),"",-B4417*C4417)</f>
        <v/>
      </c>
      <c r="J4417" s="9" t="str">
        <f aca="false">IF(ISBLANK(A4417),"",-SUM(I$3:I4417))</f>
        <v/>
      </c>
      <c r="K4417" s="9" t="str">
        <f aca="false">IF(ISBLANK(A4417),"",SUMPRODUCT(O4417:R4417,T4417:W4417)-J4417)</f>
        <v/>
      </c>
      <c r="L4417" s="5" t="str">
        <f aca="false">IF(ISBLANK(A4417),"",K4417/$M$1)</f>
        <v/>
      </c>
      <c r="M4417" s="5" t="str">
        <f aca="false">IF(ISBLANK(A4417),"",K4417/($M$1+SUM(K$3:K4416)))</f>
        <v/>
      </c>
      <c r="N4417" s="0" t="str">
        <f aca="false">IF(ISBLANK(A4417),"",IF(H4418=0,NETWORKDAYS($H$3,H4417,holiday!$B$2:$B$10),IF(DAY(H4417)&lt;DAY(H4418),NETWORKDAYS($H$3,H4417,holiday!$B$2:$B$10),0)))</f>
        <v/>
      </c>
      <c r="O4417" s="0" t="str">
        <f aca="false">IF(ISBLANK(A4417),"",SUMIF($A$3:$A4417,O$2,$B$3:$B4417))</f>
        <v/>
      </c>
      <c r="P4417" s="0" t="str">
        <f aca="false">IF(ISBLANK(A4417),"",SUMIF($A$3:$A4417,P$2,$B$3:$B4417))</f>
        <v/>
      </c>
      <c r="Q4417" s="0" t="str">
        <f aca="false">IF(ISBLANK(A4417),"",SUMIF($A$3:$A4417,Q$2,$B$3:$B4417))</f>
        <v/>
      </c>
      <c r="R4417" s="0" t="str">
        <f aca="false">IF(ISBLANK(A4417),"",SUMIF($A$3:$A4417,R$2,$B$3:$B4417))</f>
        <v/>
      </c>
      <c r="T4417" s="9" t="str">
        <f aca="false">IF(ISBLANK(A4417),"",IF($A4417=T$2,$C4417,T4416))</f>
        <v/>
      </c>
      <c r="U4417" s="9" t="str">
        <f aca="false">IF(ISBLANK(A4417),"",IF($A4417=U$2,$C4417,U4416))</f>
        <v/>
      </c>
      <c r="V4417" s="9" t="str">
        <f aca="false">IF(ISBLANK(A4417),"",IF($A4417=V$2,$C4417,V4416))</f>
        <v/>
      </c>
      <c r="W4417" s="9" t="str">
        <f aca="false">IF(ISBLANK(A4417),"",IF($A4417=W$2,$C4417,W4416))</f>
        <v/>
      </c>
    </row>
    <row r="4418" customFormat="false" ht="14.1" hidden="false" customHeight="false" outlineLevel="0" collapsed="false">
      <c r="H4418" s="8" t="n">
        <f aca="false">IF(ISBLANK(D4418),,LEFT(D4418,LEN(D4418)-6)*1)</f>
        <v>0</v>
      </c>
      <c r="I4418" s="9" t="str">
        <f aca="false">IF(ISBLANK(A4418),"",-B4418*C4418)</f>
        <v/>
      </c>
      <c r="J4418" s="9" t="str">
        <f aca="false">IF(ISBLANK(A4418),"",-SUM(I$3:I4418))</f>
        <v/>
      </c>
      <c r="K4418" s="9" t="str">
        <f aca="false">IF(ISBLANK(A4418),"",SUMPRODUCT(O4418:R4418,T4418:W4418)-J4418)</f>
        <v/>
      </c>
      <c r="L4418" s="5" t="str">
        <f aca="false">IF(ISBLANK(A4418),"",K4418/$M$1)</f>
        <v/>
      </c>
      <c r="M4418" s="5" t="str">
        <f aca="false">IF(ISBLANK(A4418),"",K4418/($M$1+SUM(K$3:K4417)))</f>
        <v/>
      </c>
      <c r="N4418" s="0" t="str">
        <f aca="false">IF(ISBLANK(A4418),"",IF(H4419=0,NETWORKDAYS($H$3,H4418,holiday!$B$2:$B$10),IF(DAY(H4418)&lt;DAY(H4419),NETWORKDAYS($H$3,H4418,holiday!$B$2:$B$10),0)))</f>
        <v/>
      </c>
      <c r="O4418" s="0" t="str">
        <f aca="false">IF(ISBLANK(A4418),"",SUMIF($A$3:$A4418,O$2,$B$3:$B4418))</f>
        <v/>
      </c>
      <c r="P4418" s="0" t="str">
        <f aca="false">IF(ISBLANK(A4418),"",SUMIF($A$3:$A4418,P$2,$B$3:$B4418))</f>
        <v/>
      </c>
      <c r="Q4418" s="0" t="str">
        <f aca="false">IF(ISBLANK(A4418),"",SUMIF($A$3:$A4418,Q$2,$B$3:$B4418))</f>
        <v/>
      </c>
      <c r="R4418" s="0" t="str">
        <f aca="false">IF(ISBLANK(A4418),"",SUMIF($A$3:$A4418,R$2,$B$3:$B4418))</f>
        <v/>
      </c>
      <c r="T4418" s="9" t="str">
        <f aca="false">IF(ISBLANK(A4418),"",IF($A4418=T$2,$C4418,T4417))</f>
        <v/>
      </c>
      <c r="U4418" s="9" t="str">
        <f aca="false">IF(ISBLANK(A4418),"",IF($A4418=U$2,$C4418,U4417))</f>
        <v/>
      </c>
      <c r="V4418" s="9" t="str">
        <f aca="false">IF(ISBLANK(A4418),"",IF($A4418=V$2,$C4418,V4417))</f>
        <v/>
      </c>
      <c r="W4418" s="9" t="str">
        <f aca="false">IF(ISBLANK(A4418),"",IF($A4418=W$2,$C4418,W4417))</f>
        <v/>
      </c>
    </row>
    <row r="4419" customFormat="false" ht="14.1" hidden="false" customHeight="false" outlineLevel="0" collapsed="false">
      <c r="H4419" s="8" t="n">
        <f aca="false">IF(ISBLANK(D4419),,LEFT(D4419,LEN(D4419)-6)*1)</f>
        <v>0</v>
      </c>
      <c r="I4419" s="9" t="str">
        <f aca="false">IF(ISBLANK(A4419),"",-B4419*C4419)</f>
        <v/>
      </c>
      <c r="J4419" s="9" t="str">
        <f aca="false">IF(ISBLANK(A4419),"",-SUM(I$3:I4419))</f>
        <v/>
      </c>
      <c r="K4419" s="9" t="str">
        <f aca="false">IF(ISBLANK(A4419),"",SUMPRODUCT(O4419:R4419,T4419:W4419)-J4419)</f>
        <v/>
      </c>
      <c r="L4419" s="5" t="str">
        <f aca="false">IF(ISBLANK(A4419),"",K4419/$M$1)</f>
        <v/>
      </c>
      <c r="M4419" s="5" t="str">
        <f aca="false">IF(ISBLANK(A4419),"",K4419/($M$1+SUM(K$3:K4418)))</f>
        <v/>
      </c>
      <c r="N4419" s="0" t="str">
        <f aca="false">IF(ISBLANK(A4419),"",IF(H4420=0,NETWORKDAYS($H$3,H4419,holiday!$B$2:$B$10),IF(DAY(H4419)&lt;DAY(H4420),NETWORKDAYS($H$3,H4419,holiday!$B$2:$B$10),0)))</f>
        <v/>
      </c>
      <c r="O4419" s="0" t="str">
        <f aca="false">IF(ISBLANK(A4419),"",SUMIF($A$3:$A4419,O$2,$B$3:$B4419))</f>
        <v/>
      </c>
      <c r="P4419" s="0" t="str">
        <f aca="false">IF(ISBLANK(A4419),"",SUMIF($A$3:$A4419,P$2,$B$3:$B4419))</f>
        <v/>
      </c>
      <c r="Q4419" s="0" t="str">
        <f aca="false">IF(ISBLANK(A4419),"",SUMIF($A$3:$A4419,Q$2,$B$3:$B4419))</f>
        <v/>
      </c>
      <c r="R4419" s="0" t="str">
        <f aca="false">IF(ISBLANK(A4419),"",SUMIF($A$3:$A4419,R$2,$B$3:$B4419))</f>
        <v/>
      </c>
      <c r="T4419" s="9" t="str">
        <f aca="false">IF(ISBLANK(A4419),"",IF($A4419=T$2,$C4419,T4418))</f>
        <v/>
      </c>
      <c r="U4419" s="9" t="str">
        <f aca="false">IF(ISBLANK(A4419),"",IF($A4419=U$2,$C4419,U4418))</f>
        <v/>
      </c>
      <c r="V4419" s="9" t="str">
        <f aca="false">IF(ISBLANK(A4419),"",IF($A4419=V$2,$C4419,V4418))</f>
        <v/>
      </c>
      <c r="W4419" s="9" t="str">
        <f aca="false">IF(ISBLANK(A4419),"",IF($A4419=W$2,$C4419,W4418))</f>
        <v/>
      </c>
    </row>
    <row r="4420" customFormat="false" ht="14.1" hidden="false" customHeight="false" outlineLevel="0" collapsed="false">
      <c r="H4420" s="8" t="n">
        <f aca="false">IF(ISBLANK(D4420),,LEFT(D4420,LEN(D4420)-6)*1)</f>
        <v>0</v>
      </c>
      <c r="I4420" s="9" t="str">
        <f aca="false">IF(ISBLANK(A4420),"",-B4420*C4420)</f>
        <v/>
      </c>
      <c r="J4420" s="9" t="str">
        <f aca="false">IF(ISBLANK(A4420),"",-SUM(I$3:I4420))</f>
        <v/>
      </c>
      <c r="K4420" s="9" t="str">
        <f aca="false">IF(ISBLANK(A4420),"",SUMPRODUCT(O4420:R4420,T4420:W4420)-J4420)</f>
        <v/>
      </c>
      <c r="L4420" s="5" t="str">
        <f aca="false">IF(ISBLANK(A4420),"",K4420/$M$1)</f>
        <v/>
      </c>
      <c r="M4420" s="5" t="str">
        <f aca="false">IF(ISBLANK(A4420),"",K4420/($M$1+SUM(K$3:K4419)))</f>
        <v/>
      </c>
      <c r="N4420" s="0" t="str">
        <f aca="false">IF(ISBLANK(A4420),"",IF(H4421=0,NETWORKDAYS($H$3,H4420,holiday!$B$2:$B$10),IF(DAY(H4420)&lt;DAY(H4421),NETWORKDAYS($H$3,H4420,holiday!$B$2:$B$10),0)))</f>
        <v/>
      </c>
      <c r="O4420" s="0" t="str">
        <f aca="false">IF(ISBLANK(A4420),"",SUMIF($A$3:$A4420,O$2,$B$3:$B4420))</f>
        <v/>
      </c>
      <c r="P4420" s="0" t="str">
        <f aca="false">IF(ISBLANK(A4420),"",SUMIF($A$3:$A4420,P$2,$B$3:$B4420))</f>
        <v/>
      </c>
      <c r="Q4420" s="0" t="str">
        <f aca="false">IF(ISBLANK(A4420),"",SUMIF($A$3:$A4420,Q$2,$B$3:$B4420))</f>
        <v/>
      </c>
      <c r="R4420" s="0" t="str">
        <f aca="false">IF(ISBLANK(A4420),"",SUMIF($A$3:$A4420,R$2,$B$3:$B4420))</f>
        <v/>
      </c>
      <c r="T4420" s="9" t="str">
        <f aca="false">IF(ISBLANK(A4420),"",IF($A4420=T$2,$C4420,T4419))</f>
        <v/>
      </c>
      <c r="U4420" s="9" t="str">
        <f aca="false">IF(ISBLANK(A4420),"",IF($A4420=U$2,$C4420,U4419))</f>
        <v/>
      </c>
      <c r="V4420" s="9" t="str">
        <f aca="false">IF(ISBLANK(A4420),"",IF($A4420=V$2,$C4420,V4419))</f>
        <v/>
      </c>
      <c r="W4420" s="9" t="str">
        <f aca="false">IF(ISBLANK(A4420),"",IF($A4420=W$2,$C4420,W4419))</f>
        <v/>
      </c>
    </row>
    <row r="4421" customFormat="false" ht="14.1" hidden="false" customHeight="false" outlineLevel="0" collapsed="false">
      <c r="H4421" s="8" t="n">
        <f aca="false">IF(ISBLANK(D4421),,LEFT(D4421,LEN(D4421)-6)*1)</f>
        <v>0</v>
      </c>
      <c r="I4421" s="9" t="str">
        <f aca="false">IF(ISBLANK(A4421),"",-B4421*C4421)</f>
        <v/>
      </c>
      <c r="J4421" s="9" t="str">
        <f aca="false">IF(ISBLANK(A4421),"",-SUM(I$3:I4421))</f>
        <v/>
      </c>
      <c r="K4421" s="9" t="str">
        <f aca="false">IF(ISBLANK(A4421),"",SUMPRODUCT(O4421:R4421,T4421:W4421)-J4421)</f>
        <v/>
      </c>
      <c r="L4421" s="5" t="str">
        <f aca="false">IF(ISBLANK(A4421),"",K4421/$M$1)</f>
        <v/>
      </c>
      <c r="M4421" s="5" t="str">
        <f aca="false">IF(ISBLANK(A4421),"",K4421/($M$1+SUM(K$3:K4420)))</f>
        <v/>
      </c>
      <c r="N4421" s="0" t="str">
        <f aca="false">IF(ISBLANK(A4421),"",IF(H4422=0,NETWORKDAYS($H$3,H4421,holiday!$B$2:$B$10),IF(DAY(H4421)&lt;DAY(H4422),NETWORKDAYS($H$3,H4421,holiday!$B$2:$B$10),0)))</f>
        <v/>
      </c>
      <c r="O4421" s="0" t="str">
        <f aca="false">IF(ISBLANK(A4421),"",SUMIF($A$3:$A4421,O$2,$B$3:$B4421))</f>
        <v/>
      </c>
      <c r="P4421" s="0" t="str">
        <f aca="false">IF(ISBLANK(A4421),"",SUMIF($A$3:$A4421,P$2,$B$3:$B4421))</f>
        <v/>
      </c>
      <c r="Q4421" s="0" t="str">
        <f aca="false">IF(ISBLANK(A4421),"",SUMIF($A$3:$A4421,Q$2,$B$3:$B4421))</f>
        <v/>
      </c>
      <c r="R4421" s="0" t="str">
        <f aca="false">IF(ISBLANK(A4421),"",SUMIF($A$3:$A4421,R$2,$B$3:$B4421))</f>
        <v/>
      </c>
      <c r="T4421" s="9" t="str">
        <f aca="false">IF(ISBLANK(A4421),"",IF($A4421=T$2,$C4421,T4420))</f>
        <v/>
      </c>
      <c r="U4421" s="9" t="str">
        <f aca="false">IF(ISBLANK(A4421),"",IF($A4421=U$2,$C4421,U4420))</f>
        <v/>
      </c>
      <c r="V4421" s="9" t="str">
        <f aca="false">IF(ISBLANK(A4421),"",IF($A4421=V$2,$C4421,V4420))</f>
        <v/>
      </c>
      <c r="W4421" s="9" t="str">
        <f aca="false">IF(ISBLANK(A4421),"",IF($A4421=W$2,$C4421,W4420))</f>
        <v/>
      </c>
    </row>
    <row r="4422" customFormat="false" ht="14.1" hidden="false" customHeight="false" outlineLevel="0" collapsed="false">
      <c r="H4422" s="8" t="n">
        <f aca="false">IF(ISBLANK(D4422),,LEFT(D4422,LEN(D4422)-6)*1)</f>
        <v>0</v>
      </c>
      <c r="I4422" s="9" t="str">
        <f aca="false">IF(ISBLANK(A4422),"",-B4422*C4422)</f>
        <v/>
      </c>
      <c r="J4422" s="9" t="str">
        <f aca="false">IF(ISBLANK(A4422),"",-SUM(I$3:I4422))</f>
        <v/>
      </c>
      <c r="K4422" s="9" t="str">
        <f aca="false">IF(ISBLANK(A4422),"",SUMPRODUCT(O4422:R4422,T4422:W4422)-J4422)</f>
        <v/>
      </c>
      <c r="L4422" s="5" t="str">
        <f aca="false">IF(ISBLANK(A4422),"",K4422/$M$1)</f>
        <v/>
      </c>
      <c r="M4422" s="5" t="str">
        <f aca="false">IF(ISBLANK(A4422),"",K4422/($M$1+SUM(K$3:K4421)))</f>
        <v/>
      </c>
      <c r="N4422" s="0" t="str">
        <f aca="false">IF(ISBLANK(A4422),"",IF(H4423=0,NETWORKDAYS($H$3,H4422,holiday!$B$2:$B$10),IF(DAY(H4422)&lt;DAY(H4423),NETWORKDAYS($H$3,H4422,holiday!$B$2:$B$10),0)))</f>
        <v/>
      </c>
      <c r="O4422" s="0" t="str">
        <f aca="false">IF(ISBLANK(A4422),"",SUMIF($A$3:$A4422,O$2,$B$3:$B4422))</f>
        <v/>
      </c>
      <c r="P4422" s="0" t="str">
        <f aca="false">IF(ISBLANK(A4422),"",SUMIF($A$3:$A4422,P$2,$B$3:$B4422))</f>
        <v/>
      </c>
      <c r="Q4422" s="0" t="str">
        <f aca="false">IF(ISBLANK(A4422),"",SUMIF($A$3:$A4422,Q$2,$B$3:$B4422))</f>
        <v/>
      </c>
      <c r="R4422" s="0" t="str">
        <f aca="false">IF(ISBLANK(A4422),"",SUMIF($A$3:$A4422,R$2,$B$3:$B4422))</f>
        <v/>
      </c>
      <c r="T4422" s="9" t="str">
        <f aca="false">IF(ISBLANK(A4422),"",IF($A4422=T$2,$C4422,T4421))</f>
        <v/>
      </c>
      <c r="U4422" s="9" t="str">
        <f aca="false">IF(ISBLANK(A4422),"",IF($A4422=U$2,$C4422,U4421))</f>
        <v/>
      </c>
      <c r="V4422" s="9" t="str">
        <f aca="false">IF(ISBLANK(A4422),"",IF($A4422=V$2,$C4422,V4421))</f>
        <v/>
      </c>
      <c r="W4422" s="9" t="str">
        <f aca="false">IF(ISBLANK(A4422),"",IF($A4422=W$2,$C4422,W4421))</f>
        <v/>
      </c>
    </row>
    <row r="4423" customFormat="false" ht="14.1" hidden="false" customHeight="false" outlineLevel="0" collapsed="false">
      <c r="H4423" s="8" t="n">
        <f aca="false">IF(ISBLANK(D4423),,LEFT(D4423,LEN(D4423)-6)*1)</f>
        <v>0</v>
      </c>
      <c r="I4423" s="9" t="str">
        <f aca="false">IF(ISBLANK(A4423),"",-B4423*C4423)</f>
        <v/>
      </c>
      <c r="J4423" s="9" t="str">
        <f aca="false">IF(ISBLANK(A4423),"",-SUM(I$3:I4423))</f>
        <v/>
      </c>
      <c r="K4423" s="9" t="str">
        <f aca="false">IF(ISBLANK(A4423),"",SUMPRODUCT(O4423:R4423,T4423:W4423)-J4423)</f>
        <v/>
      </c>
      <c r="L4423" s="5" t="str">
        <f aca="false">IF(ISBLANK(A4423),"",K4423/$M$1)</f>
        <v/>
      </c>
      <c r="M4423" s="5" t="str">
        <f aca="false">IF(ISBLANK(A4423),"",K4423/($M$1+SUM(K$3:K4422)))</f>
        <v/>
      </c>
      <c r="N4423" s="0" t="str">
        <f aca="false">IF(ISBLANK(A4423),"",IF(H4424=0,NETWORKDAYS($H$3,H4423,holiday!$B$2:$B$10),IF(DAY(H4423)&lt;DAY(H4424),NETWORKDAYS($H$3,H4423,holiday!$B$2:$B$10),0)))</f>
        <v/>
      </c>
      <c r="O4423" s="0" t="str">
        <f aca="false">IF(ISBLANK(A4423),"",SUMIF($A$3:$A4423,O$2,$B$3:$B4423))</f>
        <v/>
      </c>
      <c r="P4423" s="0" t="str">
        <f aca="false">IF(ISBLANK(A4423),"",SUMIF($A$3:$A4423,P$2,$B$3:$B4423))</f>
        <v/>
      </c>
      <c r="Q4423" s="0" t="str">
        <f aca="false">IF(ISBLANK(A4423),"",SUMIF($A$3:$A4423,Q$2,$B$3:$B4423))</f>
        <v/>
      </c>
      <c r="R4423" s="0" t="str">
        <f aca="false">IF(ISBLANK(A4423),"",SUMIF($A$3:$A4423,R$2,$B$3:$B4423))</f>
        <v/>
      </c>
      <c r="T4423" s="9" t="str">
        <f aca="false">IF(ISBLANK(A4423),"",IF($A4423=T$2,$C4423,T4422))</f>
        <v/>
      </c>
      <c r="U4423" s="9" t="str">
        <f aca="false">IF(ISBLANK(A4423),"",IF($A4423=U$2,$C4423,U4422))</f>
        <v/>
      </c>
      <c r="V4423" s="9" t="str">
        <f aca="false">IF(ISBLANK(A4423),"",IF($A4423=V$2,$C4423,V4422))</f>
        <v/>
      </c>
      <c r="W4423" s="9" t="str">
        <f aca="false">IF(ISBLANK(A4423),"",IF($A4423=W$2,$C4423,W4422))</f>
        <v/>
      </c>
    </row>
    <row r="4424" customFormat="false" ht="14.1" hidden="false" customHeight="false" outlineLevel="0" collapsed="false">
      <c r="H4424" s="8" t="n">
        <f aca="false">IF(ISBLANK(D4424),,LEFT(D4424,LEN(D4424)-6)*1)</f>
        <v>0</v>
      </c>
      <c r="I4424" s="9" t="str">
        <f aca="false">IF(ISBLANK(A4424),"",-B4424*C4424)</f>
        <v/>
      </c>
      <c r="J4424" s="9" t="str">
        <f aca="false">IF(ISBLANK(A4424),"",-SUM(I$3:I4424))</f>
        <v/>
      </c>
      <c r="K4424" s="9" t="str">
        <f aca="false">IF(ISBLANK(A4424),"",SUMPRODUCT(O4424:R4424,T4424:W4424)-J4424)</f>
        <v/>
      </c>
      <c r="L4424" s="5" t="str">
        <f aca="false">IF(ISBLANK(A4424),"",K4424/$M$1)</f>
        <v/>
      </c>
      <c r="M4424" s="5" t="str">
        <f aca="false">IF(ISBLANK(A4424),"",K4424/($M$1+SUM(K$3:K4423)))</f>
        <v/>
      </c>
      <c r="N4424" s="0" t="str">
        <f aca="false">IF(ISBLANK(A4424),"",IF(H4425=0,NETWORKDAYS($H$3,H4424,holiday!$B$2:$B$10),IF(DAY(H4424)&lt;DAY(H4425),NETWORKDAYS($H$3,H4424,holiday!$B$2:$B$10),0)))</f>
        <v/>
      </c>
      <c r="O4424" s="0" t="str">
        <f aca="false">IF(ISBLANK(A4424),"",SUMIF($A$3:$A4424,O$2,$B$3:$B4424))</f>
        <v/>
      </c>
      <c r="P4424" s="0" t="str">
        <f aca="false">IF(ISBLANK(A4424),"",SUMIF($A$3:$A4424,P$2,$B$3:$B4424))</f>
        <v/>
      </c>
      <c r="Q4424" s="0" t="str">
        <f aca="false">IF(ISBLANK(A4424),"",SUMIF($A$3:$A4424,Q$2,$B$3:$B4424))</f>
        <v/>
      </c>
      <c r="R4424" s="0" t="str">
        <f aca="false">IF(ISBLANK(A4424),"",SUMIF($A$3:$A4424,R$2,$B$3:$B4424))</f>
        <v/>
      </c>
      <c r="T4424" s="9" t="str">
        <f aca="false">IF(ISBLANK(A4424),"",IF($A4424=T$2,$C4424,T4423))</f>
        <v/>
      </c>
      <c r="U4424" s="9" t="str">
        <f aca="false">IF(ISBLANK(A4424),"",IF($A4424=U$2,$C4424,U4423))</f>
        <v/>
      </c>
      <c r="V4424" s="9" t="str">
        <f aca="false">IF(ISBLANK(A4424),"",IF($A4424=V$2,$C4424,V4423))</f>
        <v/>
      </c>
      <c r="W4424" s="9" t="str">
        <f aca="false">IF(ISBLANK(A4424),"",IF($A4424=W$2,$C4424,W4423))</f>
        <v/>
      </c>
    </row>
    <row r="4425" customFormat="false" ht="14.1" hidden="false" customHeight="false" outlineLevel="0" collapsed="false">
      <c r="H4425" s="8" t="n">
        <f aca="false">IF(ISBLANK(D4425),,LEFT(D4425,LEN(D4425)-6)*1)</f>
        <v>0</v>
      </c>
      <c r="I4425" s="9" t="str">
        <f aca="false">IF(ISBLANK(A4425),"",-B4425*C4425)</f>
        <v/>
      </c>
      <c r="J4425" s="9" t="str">
        <f aca="false">IF(ISBLANK(A4425),"",-SUM(I$3:I4425))</f>
        <v/>
      </c>
      <c r="K4425" s="9" t="str">
        <f aca="false">IF(ISBLANK(A4425),"",SUMPRODUCT(O4425:R4425,T4425:W4425)-J4425)</f>
        <v/>
      </c>
      <c r="L4425" s="5" t="str">
        <f aca="false">IF(ISBLANK(A4425),"",K4425/$M$1)</f>
        <v/>
      </c>
      <c r="M4425" s="5" t="str">
        <f aca="false">IF(ISBLANK(A4425),"",K4425/($M$1+SUM(K$3:K4424)))</f>
        <v/>
      </c>
      <c r="N4425" s="0" t="str">
        <f aca="false">IF(ISBLANK(A4425),"",IF(H4426=0,NETWORKDAYS($H$3,H4425,holiday!$B$2:$B$10),IF(DAY(H4425)&lt;DAY(H4426),NETWORKDAYS($H$3,H4425,holiday!$B$2:$B$10),0)))</f>
        <v/>
      </c>
      <c r="O4425" s="0" t="str">
        <f aca="false">IF(ISBLANK(A4425),"",SUMIF($A$3:$A4425,O$2,$B$3:$B4425))</f>
        <v/>
      </c>
      <c r="P4425" s="0" t="str">
        <f aca="false">IF(ISBLANK(A4425),"",SUMIF($A$3:$A4425,P$2,$B$3:$B4425))</f>
        <v/>
      </c>
      <c r="Q4425" s="0" t="str">
        <f aca="false">IF(ISBLANK(A4425),"",SUMIF($A$3:$A4425,Q$2,$B$3:$B4425))</f>
        <v/>
      </c>
      <c r="R4425" s="0" t="str">
        <f aca="false">IF(ISBLANK(A4425),"",SUMIF($A$3:$A4425,R$2,$B$3:$B4425))</f>
        <v/>
      </c>
      <c r="T4425" s="9" t="str">
        <f aca="false">IF(ISBLANK(A4425),"",IF($A4425=T$2,$C4425,T4424))</f>
        <v/>
      </c>
      <c r="U4425" s="9" t="str">
        <f aca="false">IF(ISBLANK(A4425),"",IF($A4425=U$2,$C4425,U4424))</f>
        <v/>
      </c>
      <c r="V4425" s="9" t="str">
        <f aca="false">IF(ISBLANK(A4425),"",IF($A4425=V$2,$C4425,V4424))</f>
        <v/>
      </c>
      <c r="W4425" s="9" t="str">
        <f aca="false">IF(ISBLANK(A4425),"",IF($A4425=W$2,$C4425,W4424))</f>
        <v/>
      </c>
    </row>
    <row r="4426" customFormat="false" ht="14.1" hidden="false" customHeight="false" outlineLevel="0" collapsed="false">
      <c r="H4426" s="8" t="n">
        <f aca="false">IF(ISBLANK(D4426),,LEFT(D4426,LEN(D4426)-6)*1)</f>
        <v>0</v>
      </c>
      <c r="I4426" s="9" t="str">
        <f aca="false">IF(ISBLANK(A4426),"",-B4426*C4426)</f>
        <v/>
      </c>
      <c r="J4426" s="9" t="str">
        <f aca="false">IF(ISBLANK(A4426),"",-SUM(I$3:I4426))</f>
        <v/>
      </c>
      <c r="K4426" s="9" t="str">
        <f aca="false">IF(ISBLANK(A4426),"",SUMPRODUCT(O4426:R4426,T4426:W4426)-J4426)</f>
        <v/>
      </c>
      <c r="L4426" s="5" t="str">
        <f aca="false">IF(ISBLANK(A4426),"",K4426/$M$1)</f>
        <v/>
      </c>
      <c r="M4426" s="5" t="str">
        <f aca="false">IF(ISBLANK(A4426),"",K4426/($M$1+SUM(K$3:K4425)))</f>
        <v/>
      </c>
      <c r="N4426" s="0" t="str">
        <f aca="false">IF(ISBLANK(A4426),"",IF(H4427=0,NETWORKDAYS($H$3,H4426,holiday!$B$2:$B$10),IF(DAY(H4426)&lt;DAY(H4427),NETWORKDAYS($H$3,H4426,holiday!$B$2:$B$10),0)))</f>
        <v/>
      </c>
      <c r="O4426" s="0" t="str">
        <f aca="false">IF(ISBLANK(A4426),"",SUMIF($A$3:$A4426,O$2,$B$3:$B4426))</f>
        <v/>
      </c>
      <c r="P4426" s="0" t="str">
        <f aca="false">IF(ISBLANK(A4426),"",SUMIF($A$3:$A4426,P$2,$B$3:$B4426))</f>
        <v/>
      </c>
      <c r="Q4426" s="0" t="str">
        <f aca="false">IF(ISBLANK(A4426),"",SUMIF($A$3:$A4426,Q$2,$B$3:$B4426))</f>
        <v/>
      </c>
      <c r="R4426" s="0" t="str">
        <f aca="false">IF(ISBLANK(A4426),"",SUMIF($A$3:$A4426,R$2,$B$3:$B4426))</f>
        <v/>
      </c>
      <c r="T4426" s="9" t="str">
        <f aca="false">IF(ISBLANK(A4426),"",IF($A4426=T$2,$C4426,T4425))</f>
        <v/>
      </c>
      <c r="U4426" s="9" t="str">
        <f aca="false">IF(ISBLANK(A4426),"",IF($A4426=U$2,$C4426,U4425))</f>
        <v/>
      </c>
      <c r="V4426" s="9" t="str">
        <f aca="false">IF(ISBLANK(A4426),"",IF($A4426=V$2,$C4426,V4425))</f>
        <v/>
      </c>
      <c r="W4426" s="9" t="str">
        <f aca="false">IF(ISBLANK(A4426),"",IF($A4426=W$2,$C4426,W4425))</f>
        <v/>
      </c>
    </row>
    <row r="4427" customFormat="false" ht="14.1" hidden="false" customHeight="false" outlineLevel="0" collapsed="false">
      <c r="H4427" s="8" t="n">
        <f aca="false">IF(ISBLANK(D4427),,LEFT(D4427,LEN(D4427)-6)*1)</f>
        <v>0</v>
      </c>
      <c r="I4427" s="9" t="str">
        <f aca="false">IF(ISBLANK(A4427),"",-B4427*C4427)</f>
        <v/>
      </c>
      <c r="J4427" s="9" t="str">
        <f aca="false">IF(ISBLANK(A4427),"",-SUM(I$3:I4427))</f>
        <v/>
      </c>
      <c r="K4427" s="9" t="str">
        <f aca="false">IF(ISBLANK(A4427),"",SUMPRODUCT(O4427:R4427,T4427:W4427)-J4427)</f>
        <v/>
      </c>
      <c r="L4427" s="5" t="str">
        <f aca="false">IF(ISBLANK(A4427),"",K4427/$M$1)</f>
        <v/>
      </c>
      <c r="M4427" s="5" t="str">
        <f aca="false">IF(ISBLANK(A4427),"",K4427/($M$1+SUM(K$3:K4426)))</f>
        <v/>
      </c>
      <c r="N4427" s="0" t="str">
        <f aca="false">IF(ISBLANK(A4427),"",IF(H4428=0,NETWORKDAYS($H$3,H4427,holiday!$B$2:$B$10),IF(DAY(H4427)&lt;DAY(H4428),NETWORKDAYS($H$3,H4427,holiday!$B$2:$B$10),0)))</f>
        <v/>
      </c>
      <c r="O4427" s="0" t="str">
        <f aca="false">IF(ISBLANK(A4427),"",SUMIF($A$3:$A4427,O$2,$B$3:$B4427))</f>
        <v/>
      </c>
      <c r="P4427" s="0" t="str">
        <f aca="false">IF(ISBLANK(A4427),"",SUMIF($A$3:$A4427,P$2,$B$3:$B4427))</f>
        <v/>
      </c>
      <c r="Q4427" s="0" t="str">
        <f aca="false">IF(ISBLANK(A4427),"",SUMIF($A$3:$A4427,Q$2,$B$3:$B4427))</f>
        <v/>
      </c>
      <c r="R4427" s="0" t="str">
        <f aca="false">IF(ISBLANK(A4427),"",SUMIF($A$3:$A4427,R$2,$B$3:$B4427))</f>
        <v/>
      </c>
      <c r="T4427" s="9" t="str">
        <f aca="false">IF(ISBLANK(A4427),"",IF($A4427=T$2,$C4427,T4426))</f>
        <v/>
      </c>
      <c r="U4427" s="9" t="str">
        <f aca="false">IF(ISBLANK(A4427),"",IF($A4427=U$2,$C4427,U4426))</f>
        <v/>
      </c>
      <c r="V4427" s="9" t="str">
        <f aca="false">IF(ISBLANK(A4427),"",IF($A4427=V$2,$C4427,V4426))</f>
        <v/>
      </c>
      <c r="W4427" s="9" t="str">
        <f aca="false">IF(ISBLANK(A4427),"",IF($A4427=W$2,$C4427,W4426))</f>
        <v/>
      </c>
    </row>
    <row r="4428" customFormat="false" ht="14.1" hidden="false" customHeight="false" outlineLevel="0" collapsed="false">
      <c r="H4428" s="8" t="n">
        <f aca="false">IF(ISBLANK(D4428),,LEFT(D4428,LEN(D4428)-6)*1)</f>
        <v>0</v>
      </c>
      <c r="I4428" s="9" t="str">
        <f aca="false">IF(ISBLANK(A4428),"",-B4428*C4428)</f>
        <v/>
      </c>
      <c r="J4428" s="9" t="str">
        <f aca="false">IF(ISBLANK(A4428),"",-SUM(I$3:I4428))</f>
        <v/>
      </c>
      <c r="K4428" s="9" t="str">
        <f aca="false">IF(ISBLANK(A4428),"",SUMPRODUCT(O4428:R4428,T4428:W4428)-J4428)</f>
        <v/>
      </c>
      <c r="L4428" s="5" t="str">
        <f aca="false">IF(ISBLANK(A4428),"",K4428/$M$1)</f>
        <v/>
      </c>
      <c r="M4428" s="5" t="str">
        <f aca="false">IF(ISBLANK(A4428),"",K4428/($M$1+SUM(K$3:K4427)))</f>
        <v/>
      </c>
      <c r="N4428" s="0" t="str">
        <f aca="false">IF(ISBLANK(A4428),"",IF(H4429=0,NETWORKDAYS($H$3,H4428,holiday!$B$2:$B$10),IF(DAY(H4428)&lt;DAY(H4429),NETWORKDAYS($H$3,H4428,holiday!$B$2:$B$10),0)))</f>
        <v/>
      </c>
      <c r="O4428" s="0" t="str">
        <f aca="false">IF(ISBLANK(A4428),"",SUMIF($A$3:$A4428,O$2,$B$3:$B4428))</f>
        <v/>
      </c>
      <c r="P4428" s="0" t="str">
        <f aca="false">IF(ISBLANK(A4428),"",SUMIF($A$3:$A4428,P$2,$B$3:$B4428))</f>
        <v/>
      </c>
      <c r="Q4428" s="0" t="str">
        <f aca="false">IF(ISBLANK(A4428),"",SUMIF($A$3:$A4428,Q$2,$B$3:$B4428))</f>
        <v/>
      </c>
      <c r="R4428" s="0" t="str">
        <f aca="false">IF(ISBLANK(A4428),"",SUMIF($A$3:$A4428,R$2,$B$3:$B4428))</f>
        <v/>
      </c>
      <c r="T4428" s="9" t="str">
        <f aca="false">IF(ISBLANK(A4428),"",IF($A4428=T$2,$C4428,T4427))</f>
        <v/>
      </c>
      <c r="U4428" s="9" t="str">
        <f aca="false">IF(ISBLANK(A4428),"",IF($A4428=U$2,$C4428,U4427))</f>
        <v/>
      </c>
      <c r="V4428" s="9" t="str">
        <f aca="false">IF(ISBLANK(A4428),"",IF($A4428=V$2,$C4428,V4427))</f>
        <v/>
      </c>
      <c r="W4428" s="9" t="str">
        <f aca="false">IF(ISBLANK(A4428),"",IF($A4428=W$2,$C4428,W4427))</f>
        <v/>
      </c>
    </row>
    <row r="4429" customFormat="false" ht="14.1" hidden="false" customHeight="false" outlineLevel="0" collapsed="false">
      <c r="H4429" s="8" t="n">
        <f aca="false">IF(ISBLANK(D4429),,LEFT(D4429,LEN(D4429)-6)*1)</f>
        <v>0</v>
      </c>
      <c r="I4429" s="9" t="str">
        <f aca="false">IF(ISBLANK(A4429),"",-B4429*C4429)</f>
        <v/>
      </c>
      <c r="J4429" s="9" t="str">
        <f aca="false">IF(ISBLANK(A4429),"",-SUM(I$3:I4429))</f>
        <v/>
      </c>
      <c r="K4429" s="9" t="str">
        <f aca="false">IF(ISBLANK(A4429),"",SUMPRODUCT(O4429:R4429,T4429:W4429)-J4429)</f>
        <v/>
      </c>
      <c r="L4429" s="5" t="str">
        <f aca="false">IF(ISBLANK(A4429),"",K4429/$M$1)</f>
        <v/>
      </c>
      <c r="M4429" s="5" t="str">
        <f aca="false">IF(ISBLANK(A4429),"",K4429/($M$1+SUM(K$3:K4428)))</f>
        <v/>
      </c>
      <c r="N4429" s="0" t="str">
        <f aca="false">IF(ISBLANK(A4429),"",IF(H4430=0,NETWORKDAYS($H$3,H4429,holiday!$B$2:$B$10),IF(DAY(H4429)&lt;DAY(H4430),NETWORKDAYS($H$3,H4429,holiday!$B$2:$B$10),0)))</f>
        <v/>
      </c>
      <c r="O4429" s="0" t="str">
        <f aca="false">IF(ISBLANK(A4429),"",SUMIF($A$3:$A4429,O$2,$B$3:$B4429))</f>
        <v/>
      </c>
      <c r="P4429" s="0" t="str">
        <f aca="false">IF(ISBLANK(A4429),"",SUMIF($A$3:$A4429,P$2,$B$3:$B4429))</f>
        <v/>
      </c>
      <c r="Q4429" s="0" t="str">
        <f aca="false">IF(ISBLANK(A4429),"",SUMIF($A$3:$A4429,Q$2,$B$3:$B4429))</f>
        <v/>
      </c>
      <c r="R4429" s="0" t="str">
        <f aca="false">IF(ISBLANK(A4429),"",SUMIF($A$3:$A4429,R$2,$B$3:$B4429))</f>
        <v/>
      </c>
      <c r="T4429" s="9" t="str">
        <f aca="false">IF(ISBLANK(A4429),"",IF($A4429=T$2,$C4429,T4428))</f>
        <v/>
      </c>
      <c r="U4429" s="9" t="str">
        <f aca="false">IF(ISBLANK(A4429),"",IF($A4429=U$2,$C4429,U4428))</f>
        <v/>
      </c>
      <c r="V4429" s="9" t="str">
        <f aca="false">IF(ISBLANK(A4429),"",IF($A4429=V$2,$C4429,V4428))</f>
        <v/>
      </c>
      <c r="W4429" s="9" t="str">
        <f aca="false">IF(ISBLANK(A4429),"",IF($A4429=W$2,$C4429,W4428))</f>
        <v/>
      </c>
    </row>
    <row r="4430" customFormat="false" ht="14.1" hidden="false" customHeight="false" outlineLevel="0" collapsed="false">
      <c r="H4430" s="8" t="n">
        <f aca="false">IF(ISBLANK(D4430),,LEFT(D4430,LEN(D4430)-6)*1)</f>
        <v>0</v>
      </c>
      <c r="I4430" s="9" t="str">
        <f aca="false">IF(ISBLANK(A4430),"",-B4430*C4430)</f>
        <v/>
      </c>
      <c r="J4430" s="9" t="str">
        <f aca="false">IF(ISBLANK(A4430),"",-SUM(I$3:I4430))</f>
        <v/>
      </c>
      <c r="K4430" s="9" t="str">
        <f aca="false">IF(ISBLANK(A4430),"",SUMPRODUCT(O4430:R4430,T4430:W4430)-J4430)</f>
        <v/>
      </c>
      <c r="L4430" s="5" t="str">
        <f aca="false">IF(ISBLANK(A4430),"",K4430/$M$1)</f>
        <v/>
      </c>
      <c r="M4430" s="5" t="str">
        <f aca="false">IF(ISBLANK(A4430),"",K4430/($M$1+SUM(K$3:K4429)))</f>
        <v/>
      </c>
      <c r="N4430" s="0" t="str">
        <f aca="false">IF(ISBLANK(A4430),"",IF(H4431=0,NETWORKDAYS($H$3,H4430,holiday!$B$2:$B$10),IF(DAY(H4430)&lt;DAY(H4431),NETWORKDAYS($H$3,H4430,holiday!$B$2:$B$10),0)))</f>
        <v/>
      </c>
      <c r="O4430" s="0" t="str">
        <f aca="false">IF(ISBLANK(A4430),"",SUMIF($A$3:$A4430,O$2,$B$3:$B4430))</f>
        <v/>
      </c>
      <c r="P4430" s="0" t="str">
        <f aca="false">IF(ISBLANK(A4430),"",SUMIF($A$3:$A4430,P$2,$B$3:$B4430))</f>
        <v/>
      </c>
      <c r="Q4430" s="0" t="str">
        <f aca="false">IF(ISBLANK(A4430),"",SUMIF($A$3:$A4430,Q$2,$B$3:$B4430))</f>
        <v/>
      </c>
      <c r="R4430" s="0" t="str">
        <f aca="false">IF(ISBLANK(A4430),"",SUMIF($A$3:$A4430,R$2,$B$3:$B4430))</f>
        <v/>
      </c>
      <c r="T4430" s="9" t="str">
        <f aca="false">IF(ISBLANK(A4430),"",IF($A4430=T$2,$C4430,T4429))</f>
        <v/>
      </c>
      <c r="U4430" s="9" t="str">
        <f aca="false">IF(ISBLANK(A4430),"",IF($A4430=U$2,$C4430,U4429))</f>
        <v/>
      </c>
      <c r="V4430" s="9" t="str">
        <f aca="false">IF(ISBLANK(A4430),"",IF($A4430=V$2,$C4430,V4429))</f>
        <v/>
      </c>
      <c r="W4430" s="9" t="str">
        <f aca="false">IF(ISBLANK(A4430),"",IF($A4430=W$2,$C4430,W4429))</f>
        <v/>
      </c>
    </row>
    <row r="4431" customFormat="false" ht="14.1" hidden="false" customHeight="false" outlineLevel="0" collapsed="false">
      <c r="H4431" s="8" t="n">
        <f aca="false">IF(ISBLANK(D4431),,LEFT(D4431,LEN(D4431)-6)*1)</f>
        <v>0</v>
      </c>
      <c r="I4431" s="9" t="str">
        <f aca="false">IF(ISBLANK(A4431),"",-B4431*C4431)</f>
        <v/>
      </c>
      <c r="J4431" s="9" t="str">
        <f aca="false">IF(ISBLANK(A4431),"",-SUM(I$3:I4431))</f>
        <v/>
      </c>
      <c r="K4431" s="9" t="str">
        <f aca="false">IF(ISBLANK(A4431),"",SUMPRODUCT(O4431:R4431,T4431:W4431)-J4431)</f>
        <v/>
      </c>
      <c r="L4431" s="5" t="str">
        <f aca="false">IF(ISBLANK(A4431),"",K4431/$M$1)</f>
        <v/>
      </c>
      <c r="M4431" s="5" t="str">
        <f aca="false">IF(ISBLANK(A4431),"",K4431/($M$1+SUM(K$3:K4430)))</f>
        <v/>
      </c>
      <c r="N4431" s="0" t="str">
        <f aca="false">IF(ISBLANK(A4431),"",IF(H4432=0,NETWORKDAYS($H$3,H4431,holiday!$B$2:$B$10),IF(DAY(H4431)&lt;DAY(H4432),NETWORKDAYS($H$3,H4431,holiday!$B$2:$B$10),0)))</f>
        <v/>
      </c>
      <c r="O4431" s="0" t="str">
        <f aca="false">IF(ISBLANK(A4431),"",SUMIF($A$3:$A4431,O$2,$B$3:$B4431))</f>
        <v/>
      </c>
      <c r="P4431" s="0" t="str">
        <f aca="false">IF(ISBLANK(A4431),"",SUMIF($A$3:$A4431,P$2,$B$3:$B4431))</f>
        <v/>
      </c>
      <c r="Q4431" s="0" t="str">
        <f aca="false">IF(ISBLANK(A4431),"",SUMIF($A$3:$A4431,Q$2,$B$3:$B4431))</f>
        <v/>
      </c>
      <c r="R4431" s="0" t="str">
        <f aca="false">IF(ISBLANK(A4431),"",SUMIF($A$3:$A4431,R$2,$B$3:$B4431))</f>
        <v/>
      </c>
      <c r="T4431" s="9" t="str">
        <f aca="false">IF(ISBLANK(A4431),"",IF($A4431=T$2,$C4431,T4430))</f>
        <v/>
      </c>
      <c r="U4431" s="9" t="str">
        <f aca="false">IF(ISBLANK(A4431),"",IF($A4431=U$2,$C4431,U4430))</f>
        <v/>
      </c>
      <c r="V4431" s="9" t="str">
        <f aca="false">IF(ISBLANK(A4431),"",IF($A4431=V$2,$C4431,V4430))</f>
        <v/>
      </c>
      <c r="W4431" s="9" t="str">
        <f aca="false">IF(ISBLANK(A4431),"",IF($A4431=W$2,$C4431,W4430))</f>
        <v/>
      </c>
    </row>
    <row r="4432" customFormat="false" ht="14.1" hidden="false" customHeight="false" outlineLevel="0" collapsed="false">
      <c r="H4432" s="8" t="n">
        <f aca="false">IF(ISBLANK(D4432),,LEFT(D4432,LEN(D4432)-6)*1)</f>
        <v>0</v>
      </c>
      <c r="I4432" s="9" t="str">
        <f aca="false">IF(ISBLANK(A4432),"",-B4432*C4432)</f>
        <v/>
      </c>
      <c r="J4432" s="9" t="str">
        <f aca="false">IF(ISBLANK(A4432),"",-SUM(I$3:I4432))</f>
        <v/>
      </c>
      <c r="K4432" s="9" t="str">
        <f aca="false">IF(ISBLANK(A4432),"",SUMPRODUCT(O4432:R4432,T4432:W4432)-J4432)</f>
        <v/>
      </c>
      <c r="L4432" s="5" t="str">
        <f aca="false">IF(ISBLANK(A4432),"",K4432/$M$1)</f>
        <v/>
      </c>
      <c r="M4432" s="5" t="str">
        <f aca="false">IF(ISBLANK(A4432),"",K4432/($M$1+SUM(K$3:K4431)))</f>
        <v/>
      </c>
      <c r="N4432" s="0" t="str">
        <f aca="false">IF(ISBLANK(A4432),"",IF(H4433=0,NETWORKDAYS($H$3,H4432,holiday!$B$2:$B$10),IF(DAY(H4432)&lt;DAY(H4433),NETWORKDAYS($H$3,H4432,holiday!$B$2:$B$10),0)))</f>
        <v/>
      </c>
      <c r="O4432" s="0" t="str">
        <f aca="false">IF(ISBLANK(A4432),"",SUMIF($A$3:$A4432,O$2,$B$3:$B4432))</f>
        <v/>
      </c>
      <c r="P4432" s="0" t="str">
        <f aca="false">IF(ISBLANK(A4432),"",SUMIF($A$3:$A4432,P$2,$B$3:$B4432))</f>
        <v/>
      </c>
      <c r="Q4432" s="0" t="str">
        <f aca="false">IF(ISBLANK(A4432),"",SUMIF($A$3:$A4432,Q$2,$B$3:$B4432))</f>
        <v/>
      </c>
      <c r="R4432" s="0" t="str">
        <f aca="false">IF(ISBLANK(A4432),"",SUMIF($A$3:$A4432,R$2,$B$3:$B4432))</f>
        <v/>
      </c>
      <c r="T4432" s="9" t="str">
        <f aca="false">IF(ISBLANK(A4432),"",IF($A4432=T$2,$C4432,T4431))</f>
        <v/>
      </c>
      <c r="U4432" s="9" t="str">
        <f aca="false">IF(ISBLANK(A4432),"",IF($A4432=U$2,$C4432,U4431))</f>
        <v/>
      </c>
      <c r="V4432" s="9" t="str">
        <f aca="false">IF(ISBLANK(A4432),"",IF($A4432=V$2,$C4432,V4431))</f>
        <v/>
      </c>
      <c r="W4432" s="9" t="str">
        <f aca="false">IF(ISBLANK(A4432),"",IF($A4432=W$2,$C4432,W4431))</f>
        <v/>
      </c>
    </row>
    <row r="4433" customFormat="false" ht="14.1" hidden="false" customHeight="false" outlineLevel="0" collapsed="false">
      <c r="H4433" s="8" t="n">
        <f aca="false">IF(ISBLANK(D4433),,LEFT(D4433,LEN(D4433)-6)*1)</f>
        <v>0</v>
      </c>
      <c r="I4433" s="9" t="str">
        <f aca="false">IF(ISBLANK(A4433),"",-B4433*C4433)</f>
        <v/>
      </c>
      <c r="J4433" s="9" t="str">
        <f aca="false">IF(ISBLANK(A4433),"",-SUM(I$3:I4433))</f>
        <v/>
      </c>
      <c r="K4433" s="9" t="str">
        <f aca="false">IF(ISBLANK(A4433),"",SUMPRODUCT(O4433:R4433,T4433:W4433)-J4433)</f>
        <v/>
      </c>
      <c r="L4433" s="5" t="str">
        <f aca="false">IF(ISBLANK(A4433),"",K4433/$M$1)</f>
        <v/>
      </c>
      <c r="M4433" s="5" t="str">
        <f aca="false">IF(ISBLANK(A4433),"",K4433/($M$1+SUM(K$3:K4432)))</f>
        <v/>
      </c>
      <c r="N4433" s="0" t="str">
        <f aca="false">IF(ISBLANK(A4433),"",IF(H4434=0,NETWORKDAYS($H$3,H4433,holiday!$B$2:$B$10),IF(DAY(H4433)&lt;DAY(H4434),NETWORKDAYS($H$3,H4433,holiday!$B$2:$B$10),0)))</f>
        <v/>
      </c>
      <c r="O4433" s="0" t="str">
        <f aca="false">IF(ISBLANK(A4433),"",SUMIF($A$3:$A4433,O$2,$B$3:$B4433))</f>
        <v/>
      </c>
      <c r="P4433" s="0" t="str">
        <f aca="false">IF(ISBLANK(A4433),"",SUMIF($A$3:$A4433,P$2,$B$3:$B4433))</f>
        <v/>
      </c>
      <c r="Q4433" s="0" t="str">
        <f aca="false">IF(ISBLANK(A4433),"",SUMIF($A$3:$A4433,Q$2,$B$3:$B4433))</f>
        <v/>
      </c>
      <c r="R4433" s="0" t="str">
        <f aca="false">IF(ISBLANK(A4433),"",SUMIF($A$3:$A4433,R$2,$B$3:$B4433))</f>
        <v/>
      </c>
      <c r="T4433" s="9" t="str">
        <f aca="false">IF(ISBLANK(A4433),"",IF($A4433=T$2,$C4433,T4432))</f>
        <v/>
      </c>
      <c r="U4433" s="9" t="str">
        <f aca="false">IF(ISBLANK(A4433),"",IF($A4433=U$2,$C4433,U4432))</f>
        <v/>
      </c>
      <c r="V4433" s="9" t="str">
        <f aca="false">IF(ISBLANK(A4433),"",IF($A4433=V$2,$C4433,V4432))</f>
        <v/>
      </c>
      <c r="W4433" s="9" t="str">
        <f aca="false">IF(ISBLANK(A4433),"",IF($A4433=W$2,$C4433,W4432))</f>
        <v/>
      </c>
    </row>
    <row r="4434" customFormat="false" ht="14.1" hidden="false" customHeight="false" outlineLevel="0" collapsed="false">
      <c r="H4434" s="8" t="n">
        <f aca="false">IF(ISBLANK(D4434),,LEFT(D4434,LEN(D4434)-6)*1)</f>
        <v>0</v>
      </c>
      <c r="I4434" s="9" t="str">
        <f aca="false">IF(ISBLANK(A4434),"",-B4434*C4434)</f>
        <v/>
      </c>
      <c r="J4434" s="9" t="str">
        <f aca="false">IF(ISBLANK(A4434),"",-SUM(I$3:I4434))</f>
        <v/>
      </c>
      <c r="K4434" s="9" t="str">
        <f aca="false">IF(ISBLANK(A4434),"",SUMPRODUCT(O4434:R4434,T4434:W4434)-J4434)</f>
        <v/>
      </c>
      <c r="L4434" s="5" t="str">
        <f aca="false">IF(ISBLANK(A4434),"",K4434/$M$1)</f>
        <v/>
      </c>
      <c r="M4434" s="5" t="str">
        <f aca="false">IF(ISBLANK(A4434),"",K4434/($M$1+SUM(K$3:K4433)))</f>
        <v/>
      </c>
      <c r="N4434" s="0" t="str">
        <f aca="false">IF(ISBLANK(A4434),"",IF(H4435=0,NETWORKDAYS($H$3,H4434,holiday!$B$2:$B$10),IF(DAY(H4434)&lt;DAY(H4435),NETWORKDAYS($H$3,H4434,holiday!$B$2:$B$10),0)))</f>
        <v/>
      </c>
      <c r="O4434" s="0" t="str">
        <f aca="false">IF(ISBLANK(A4434),"",SUMIF($A$3:$A4434,O$2,$B$3:$B4434))</f>
        <v/>
      </c>
      <c r="P4434" s="0" t="str">
        <f aca="false">IF(ISBLANK(A4434),"",SUMIF($A$3:$A4434,P$2,$B$3:$B4434))</f>
        <v/>
      </c>
      <c r="Q4434" s="0" t="str">
        <f aca="false">IF(ISBLANK(A4434),"",SUMIF($A$3:$A4434,Q$2,$B$3:$B4434))</f>
        <v/>
      </c>
      <c r="R4434" s="0" t="str">
        <f aca="false">IF(ISBLANK(A4434),"",SUMIF($A$3:$A4434,R$2,$B$3:$B4434))</f>
        <v/>
      </c>
      <c r="T4434" s="9" t="str">
        <f aca="false">IF(ISBLANK(A4434),"",IF($A4434=T$2,$C4434,T4433))</f>
        <v/>
      </c>
      <c r="U4434" s="9" t="str">
        <f aca="false">IF(ISBLANK(A4434),"",IF($A4434=U$2,$C4434,U4433))</f>
        <v/>
      </c>
      <c r="V4434" s="9" t="str">
        <f aca="false">IF(ISBLANK(A4434),"",IF($A4434=V$2,$C4434,V4433))</f>
        <v/>
      </c>
      <c r="W4434" s="9" t="str">
        <f aca="false">IF(ISBLANK(A4434),"",IF($A4434=W$2,$C4434,W4433))</f>
        <v/>
      </c>
    </row>
    <row r="4435" customFormat="false" ht="14.1" hidden="false" customHeight="false" outlineLevel="0" collapsed="false">
      <c r="H4435" s="8" t="n">
        <f aca="false">IF(ISBLANK(D4435),,LEFT(D4435,LEN(D4435)-6)*1)</f>
        <v>0</v>
      </c>
      <c r="I4435" s="9" t="str">
        <f aca="false">IF(ISBLANK(A4435),"",-B4435*C4435)</f>
        <v/>
      </c>
      <c r="J4435" s="9" t="str">
        <f aca="false">IF(ISBLANK(A4435),"",-SUM(I$3:I4435))</f>
        <v/>
      </c>
      <c r="K4435" s="9" t="str">
        <f aca="false">IF(ISBLANK(A4435),"",SUMPRODUCT(O4435:R4435,T4435:W4435)-J4435)</f>
        <v/>
      </c>
      <c r="L4435" s="5" t="str">
        <f aca="false">IF(ISBLANK(A4435),"",K4435/$M$1)</f>
        <v/>
      </c>
      <c r="M4435" s="5" t="str">
        <f aca="false">IF(ISBLANK(A4435),"",K4435/($M$1+SUM(K$3:K4434)))</f>
        <v/>
      </c>
      <c r="N4435" s="0" t="str">
        <f aca="false">IF(ISBLANK(A4435),"",IF(H4436=0,NETWORKDAYS($H$3,H4435,holiday!$B$2:$B$10),IF(DAY(H4435)&lt;DAY(H4436),NETWORKDAYS($H$3,H4435,holiday!$B$2:$B$10),0)))</f>
        <v/>
      </c>
      <c r="O4435" s="0" t="str">
        <f aca="false">IF(ISBLANK(A4435),"",SUMIF($A$3:$A4435,O$2,$B$3:$B4435))</f>
        <v/>
      </c>
      <c r="P4435" s="0" t="str">
        <f aca="false">IF(ISBLANK(A4435),"",SUMIF($A$3:$A4435,P$2,$B$3:$B4435))</f>
        <v/>
      </c>
      <c r="Q4435" s="0" t="str">
        <f aca="false">IF(ISBLANK(A4435),"",SUMIF($A$3:$A4435,Q$2,$B$3:$B4435))</f>
        <v/>
      </c>
      <c r="R4435" s="0" t="str">
        <f aca="false">IF(ISBLANK(A4435),"",SUMIF($A$3:$A4435,R$2,$B$3:$B4435))</f>
        <v/>
      </c>
      <c r="T4435" s="9" t="str">
        <f aca="false">IF(ISBLANK(A4435),"",IF($A4435=T$2,$C4435,T4434))</f>
        <v/>
      </c>
      <c r="U4435" s="9" t="str">
        <f aca="false">IF(ISBLANK(A4435),"",IF($A4435=U$2,$C4435,U4434))</f>
        <v/>
      </c>
      <c r="V4435" s="9" t="str">
        <f aca="false">IF(ISBLANK(A4435),"",IF($A4435=V$2,$C4435,V4434))</f>
        <v/>
      </c>
      <c r="W4435" s="9" t="str">
        <f aca="false">IF(ISBLANK(A4435),"",IF($A4435=W$2,$C4435,W4434))</f>
        <v/>
      </c>
    </row>
    <row r="4436" customFormat="false" ht="14.1" hidden="false" customHeight="false" outlineLevel="0" collapsed="false">
      <c r="H4436" s="8" t="n">
        <f aca="false">IF(ISBLANK(D4436),,LEFT(D4436,LEN(D4436)-6)*1)</f>
        <v>0</v>
      </c>
      <c r="I4436" s="9" t="str">
        <f aca="false">IF(ISBLANK(A4436),"",-B4436*C4436)</f>
        <v/>
      </c>
      <c r="J4436" s="9" t="str">
        <f aca="false">IF(ISBLANK(A4436),"",-SUM(I$3:I4436))</f>
        <v/>
      </c>
      <c r="K4436" s="9" t="str">
        <f aca="false">IF(ISBLANK(A4436),"",SUMPRODUCT(O4436:R4436,T4436:W4436)-J4436)</f>
        <v/>
      </c>
      <c r="L4436" s="5" t="str">
        <f aca="false">IF(ISBLANK(A4436),"",K4436/$M$1)</f>
        <v/>
      </c>
      <c r="M4436" s="5" t="str">
        <f aca="false">IF(ISBLANK(A4436),"",K4436/($M$1+SUM(K$3:K4435)))</f>
        <v/>
      </c>
      <c r="N4436" s="0" t="str">
        <f aca="false">IF(ISBLANK(A4436),"",IF(H4437=0,NETWORKDAYS($H$3,H4436,holiday!$B$2:$B$10),IF(DAY(H4436)&lt;DAY(H4437),NETWORKDAYS($H$3,H4436,holiday!$B$2:$B$10),0)))</f>
        <v/>
      </c>
      <c r="O4436" s="0" t="str">
        <f aca="false">IF(ISBLANK(A4436),"",SUMIF($A$3:$A4436,O$2,$B$3:$B4436))</f>
        <v/>
      </c>
      <c r="P4436" s="0" t="str">
        <f aca="false">IF(ISBLANK(A4436),"",SUMIF($A$3:$A4436,P$2,$B$3:$B4436))</f>
        <v/>
      </c>
      <c r="Q4436" s="0" t="str">
        <f aca="false">IF(ISBLANK(A4436),"",SUMIF($A$3:$A4436,Q$2,$B$3:$B4436))</f>
        <v/>
      </c>
      <c r="R4436" s="0" t="str">
        <f aca="false">IF(ISBLANK(A4436),"",SUMIF($A$3:$A4436,R$2,$B$3:$B4436))</f>
        <v/>
      </c>
      <c r="T4436" s="9" t="str">
        <f aca="false">IF(ISBLANK(A4436),"",IF($A4436=T$2,$C4436,T4435))</f>
        <v/>
      </c>
      <c r="U4436" s="9" t="str">
        <f aca="false">IF(ISBLANK(A4436),"",IF($A4436=U$2,$C4436,U4435))</f>
        <v/>
      </c>
      <c r="V4436" s="9" t="str">
        <f aca="false">IF(ISBLANK(A4436),"",IF($A4436=V$2,$C4436,V4435))</f>
        <v/>
      </c>
      <c r="W4436" s="9" t="str">
        <f aca="false">IF(ISBLANK(A4436),"",IF($A4436=W$2,$C4436,W4435))</f>
        <v/>
      </c>
    </row>
    <row r="4437" customFormat="false" ht="14.1" hidden="false" customHeight="false" outlineLevel="0" collapsed="false">
      <c r="H4437" s="8" t="n">
        <f aca="false">IF(ISBLANK(D4437),,LEFT(D4437,LEN(D4437)-6)*1)</f>
        <v>0</v>
      </c>
      <c r="I4437" s="9" t="str">
        <f aca="false">IF(ISBLANK(A4437),"",-B4437*C4437)</f>
        <v/>
      </c>
      <c r="J4437" s="9" t="str">
        <f aca="false">IF(ISBLANK(A4437),"",-SUM(I$3:I4437))</f>
        <v/>
      </c>
      <c r="K4437" s="9" t="str">
        <f aca="false">IF(ISBLANK(A4437),"",SUMPRODUCT(O4437:R4437,T4437:W4437)-J4437)</f>
        <v/>
      </c>
      <c r="L4437" s="5" t="str">
        <f aca="false">IF(ISBLANK(A4437),"",K4437/$M$1)</f>
        <v/>
      </c>
      <c r="M4437" s="5" t="str">
        <f aca="false">IF(ISBLANK(A4437),"",K4437/($M$1+SUM(K$3:K4436)))</f>
        <v/>
      </c>
      <c r="N4437" s="0" t="str">
        <f aca="false">IF(ISBLANK(A4437),"",IF(H4438=0,NETWORKDAYS($H$3,H4437,holiday!$B$2:$B$10),IF(DAY(H4437)&lt;DAY(H4438),NETWORKDAYS($H$3,H4437,holiday!$B$2:$B$10),0)))</f>
        <v/>
      </c>
      <c r="O4437" s="0" t="str">
        <f aca="false">IF(ISBLANK(A4437),"",SUMIF($A$3:$A4437,O$2,$B$3:$B4437))</f>
        <v/>
      </c>
      <c r="P4437" s="0" t="str">
        <f aca="false">IF(ISBLANK(A4437),"",SUMIF($A$3:$A4437,P$2,$B$3:$B4437))</f>
        <v/>
      </c>
      <c r="Q4437" s="0" t="str">
        <f aca="false">IF(ISBLANK(A4437),"",SUMIF($A$3:$A4437,Q$2,$B$3:$B4437))</f>
        <v/>
      </c>
      <c r="R4437" s="0" t="str">
        <f aca="false">IF(ISBLANK(A4437),"",SUMIF($A$3:$A4437,R$2,$B$3:$B4437))</f>
        <v/>
      </c>
      <c r="T4437" s="9" t="str">
        <f aca="false">IF(ISBLANK(A4437),"",IF($A4437=T$2,$C4437,T4436))</f>
        <v/>
      </c>
      <c r="U4437" s="9" t="str">
        <f aca="false">IF(ISBLANK(A4437),"",IF($A4437=U$2,$C4437,U4436))</f>
        <v/>
      </c>
      <c r="V4437" s="9" t="str">
        <f aca="false">IF(ISBLANK(A4437),"",IF($A4437=V$2,$C4437,V4436))</f>
        <v/>
      </c>
      <c r="W4437" s="9" t="str">
        <f aca="false">IF(ISBLANK(A4437),"",IF($A4437=W$2,$C4437,W4436))</f>
        <v/>
      </c>
    </row>
    <row r="4438" customFormat="false" ht="14.1" hidden="false" customHeight="false" outlineLevel="0" collapsed="false">
      <c r="H4438" s="8" t="n">
        <f aca="false">IF(ISBLANK(D4438),,LEFT(D4438,LEN(D4438)-6)*1)</f>
        <v>0</v>
      </c>
      <c r="I4438" s="9" t="str">
        <f aca="false">IF(ISBLANK(A4438),"",-B4438*C4438)</f>
        <v/>
      </c>
      <c r="J4438" s="9" t="str">
        <f aca="false">IF(ISBLANK(A4438),"",-SUM(I$3:I4438))</f>
        <v/>
      </c>
      <c r="K4438" s="9" t="str">
        <f aca="false">IF(ISBLANK(A4438),"",SUMPRODUCT(O4438:R4438,T4438:W4438)-J4438)</f>
        <v/>
      </c>
      <c r="L4438" s="5" t="str">
        <f aca="false">IF(ISBLANK(A4438),"",K4438/$M$1)</f>
        <v/>
      </c>
      <c r="M4438" s="5" t="str">
        <f aca="false">IF(ISBLANK(A4438),"",K4438/($M$1+SUM(K$3:K4437)))</f>
        <v/>
      </c>
      <c r="N4438" s="0" t="str">
        <f aca="false">IF(ISBLANK(A4438),"",IF(H4439=0,NETWORKDAYS($H$3,H4438,holiday!$B$2:$B$10),IF(DAY(H4438)&lt;DAY(H4439),NETWORKDAYS($H$3,H4438,holiday!$B$2:$B$10),0)))</f>
        <v/>
      </c>
      <c r="O4438" s="0" t="str">
        <f aca="false">IF(ISBLANK(A4438),"",SUMIF($A$3:$A4438,O$2,$B$3:$B4438))</f>
        <v/>
      </c>
      <c r="P4438" s="0" t="str">
        <f aca="false">IF(ISBLANK(A4438),"",SUMIF($A$3:$A4438,P$2,$B$3:$B4438))</f>
        <v/>
      </c>
      <c r="Q4438" s="0" t="str">
        <f aca="false">IF(ISBLANK(A4438),"",SUMIF($A$3:$A4438,Q$2,$B$3:$B4438))</f>
        <v/>
      </c>
      <c r="R4438" s="0" t="str">
        <f aca="false">IF(ISBLANK(A4438),"",SUMIF($A$3:$A4438,R$2,$B$3:$B4438))</f>
        <v/>
      </c>
      <c r="T4438" s="9" t="str">
        <f aca="false">IF(ISBLANK(A4438),"",IF($A4438=T$2,$C4438,T4437))</f>
        <v/>
      </c>
      <c r="U4438" s="9" t="str">
        <f aca="false">IF(ISBLANK(A4438),"",IF($A4438=U$2,$C4438,U4437))</f>
        <v/>
      </c>
      <c r="V4438" s="9" t="str">
        <f aca="false">IF(ISBLANK(A4438),"",IF($A4438=V$2,$C4438,V4437))</f>
        <v/>
      </c>
      <c r="W4438" s="9" t="str">
        <f aca="false">IF(ISBLANK(A4438),"",IF($A4438=W$2,$C4438,W4437))</f>
        <v/>
      </c>
    </row>
    <row r="4439" customFormat="false" ht="14.1" hidden="false" customHeight="false" outlineLevel="0" collapsed="false">
      <c r="H4439" s="8" t="n">
        <f aca="false">IF(ISBLANK(D4439),,LEFT(D4439,LEN(D4439)-6)*1)</f>
        <v>0</v>
      </c>
      <c r="I4439" s="9" t="str">
        <f aca="false">IF(ISBLANK(A4439),"",-B4439*C4439)</f>
        <v/>
      </c>
      <c r="J4439" s="9" t="str">
        <f aca="false">IF(ISBLANK(A4439),"",-SUM(I$3:I4439))</f>
        <v/>
      </c>
      <c r="K4439" s="9" t="str">
        <f aca="false">IF(ISBLANK(A4439),"",SUMPRODUCT(O4439:R4439,T4439:W4439)-J4439)</f>
        <v/>
      </c>
      <c r="L4439" s="5" t="str">
        <f aca="false">IF(ISBLANK(A4439),"",K4439/$M$1)</f>
        <v/>
      </c>
      <c r="M4439" s="5" t="str">
        <f aca="false">IF(ISBLANK(A4439),"",K4439/($M$1+SUM(K$3:K4438)))</f>
        <v/>
      </c>
      <c r="N4439" s="0" t="str">
        <f aca="false">IF(ISBLANK(A4439),"",IF(H4440=0,NETWORKDAYS($H$3,H4439,holiday!$B$2:$B$10),IF(DAY(H4439)&lt;DAY(H4440),NETWORKDAYS($H$3,H4439,holiday!$B$2:$B$10),0)))</f>
        <v/>
      </c>
      <c r="O4439" s="0" t="str">
        <f aca="false">IF(ISBLANK(A4439),"",SUMIF($A$3:$A4439,O$2,$B$3:$B4439))</f>
        <v/>
      </c>
      <c r="P4439" s="0" t="str">
        <f aca="false">IF(ISBLANK(A4439),"",SUMIF($A$3:$A4439,P$2,$B$3:$B4439))</f>
        <v/>
      </c>
      <c r="Q4439" s="0" t="str">
        <f aca="false">IF(ISBLANK(A4439),"",SUMIF($A$3:$A4439,Q$2,$B$3:$B4439))</f>
        <v/>
      </c>
      <c r="R4439" s="0" t="str">
        <f aca="false">IF(ISBLANK(A4439),"",SUMIF($A$3:$A4439,R$2,$B$3:$B4439))</f>
        <v/>
      </c>
      <c r="T4439" s="9" t="str">
        <f aca="false">IF(ISBLANK(A4439),"",IF($A4439=T$2,$C4439,T4438))</f>
        <v/>
      </c>
      <c r="U4439" s="9" t="str">
        <f aca="false">IF(ISBLANK(A4439),"",IF($A4439=U$2,$C4439,U4438))</f>
        <v/>
      </c>
      <c r="V4439" s="9" t="str">
        <f aca="false">IF(ISBLANK(A4439),"",IF($A4439=V$2,$C4439,V4438))</f>
        <v/>
      </c>
      <c r="W4439" s="9" t="str">
        <f aca="false">IF(ISBLANK(A4439),"",IF($A4439=W$2,$C4439,W4438))</f>
        <v/>
      </c>
    </row>
    <row r="4440" customFormat="false" ht="14.1" hidden="false" customHeight="false" outlineLevel="0" collapsed="false">
      <c r="H4440" s="8" t="n">
        <f aca="false">IF(ISBLANK(D4440),,LEFT(D4440,LEN(D4440)-6)*1)</f>
        <v>0</v>
      </c>
      <c r="I4440" s="9" t="str">
        <f aca="false">IF(ISBLANK(A4440),"",-B4440*C4440)</f>
        <v/>
      </c>
      <c r="J4440" s="9" t="str">
        <f aca="false">IF(ISBLANK(A4440),"",-SUM(I$3:I4440))</f>
        <v/>
      </c>
      <c r="K4440" s="9" t="str">
        <f aca="false">IF(ISBLANK(A4440),"",SUMPRODUCT(O4440:R4440,T4440:W4440)-J4440)</f>
        <v/>
      </c>
      <c r="L4440" s="5" t="str">
        <f aca="false">IF(ISBLANK(A4440),"",K4440/$M$1)</f>
        <v/>
      </c>
      <c r="M4440" s="5" t="str">
        <f aca="false">IF(ISBLANK(A4440),"",K4440/($M$1+SUM(K$3:K4439)))</f>
        <v/>
      </c>
      <c r="N4440" s="0" t="str">
        <f aca="false">IF(ISBLANK(A4440),"",IF(H4441=0,NETWORKDAYS($H$3,H4440,holiday!$B$2:$B$10),IF(DAY(H4440)&lt;DAY(H4441),NETWORKDAYS($H$3,H4440,holiday!$B$2:$B$10),0)))</f>
        <v/>
      </c>
      <c r="O4440" s="0" t="str">
        <f aca="false">IF(ISBLANK(A4440),"",SUMIF($A$3:$A4440,O$2,$B$3:$B4440))</f>
        <v/>
      </c>
      <c r="P4440" s="0" t="str">
        <f aca="false">IF(ISBLANK(A4440),"",SUMIF($A$3:$A4440,P$2,$B$3:$B4440))</f>
        <v/>
      </c>
      <c r="Q4440" s="0" t="str">
        <f aca="false">IF(ISBLANK(A4440),"",SUMIF($A$3:$A4440,Q$2,$B$3:$B4440))</f>
        <v/>
      </c>
      <c r="R4440" s="0" t="str">
        <f aca="false">IF(ISBLANK(A4440),"",SUMIF($A$3:$A4440,R$2,$B$3:$B4440))</f>
        <v/>
      </c>
      <c r="T4440" s="9" t="str">
        <f aca="false">IF(ISBLANK(A4440),"",IF($A4440=T$2,$C4440,T4439))</f>
        <v/>
      </c>
      <c r="U4440" s="9" t="str">
        <f aca="false">IF(ISBLANK(A4440),"",IF($A4440=U$2,$C4440,U4439))</f>
        <v/>
      </c>
      <c r="V4440" s="9" t="str">
        <f aca="false">IF(ISBLANK(A4440),"",IF($A4440=V$2,$C4440,V4439))</f>
        <v/>
      </c>
      <c r="W4440" s="9" t="str">
        <f aca="false">IF(ISBLANK(A4440),"",IF($A4440=W$2,$C4440,W4439))</f>
        <v/>
      </c>
    </row>
    <row r="4441" customFormat="false" ht="14.1" hidden="false" customHeight="false" outlineLevel="0" collapsed="false">
      <c r="H4441" s="8" t="n">
        <f aca="false">IF(ISBLANK(D4441),,LEFT(D4441,LEN(D4441)-6)*1)</f>
        <v>0</v>
      </c>
      <c r="I4441" s="9" t="str">
        <f aca="false">IF(ISBLANK(A4441),"",-B4441*C4441)</f>
        <v/>
      </c>
      <c r="J4441" s="9" t="str">
        <f aca="false">IF(ISBLANK(A4441),"",-SUM(I$3:I4441))</f>
        <v/>
      </c>
      <c r="K4441" s="9" t="str">
        <f aca="false">IF(ISBLANK(A4441),"",SUMPRODUCT(O4441:R4441,T4441:W4441)-J4441)</f>
        <v/>
      </c>
      <c r="L4441" s="5" t="str">
        <f aca="false">IF(ISBLANK(A4441),"",K4441/$M$1)</f>
        <v/>
      </c>
      <c r="M4441" s="5" t="str">
        <f aca="false">IF(ISBLANK(A4441),"",K4441/($M$1+SUM(K$3:K4440)))</f>
        <v/>
      </c>
      <c r="N4441" s="0" t="str">
        <f aca="false">IF(ISBLANK(A4441),"",IF(H4442=0,NETWORKDAYS($H$3,H4441,holiday!$B$2:$B$10),IF(DAY(H4441)&lt;DAY(H4442),NETWORKDAYS($H$3,H4441,holiday!$B$2:$B$10),0)))</f>
        <v/>
      </c>
      <c r="O4441" s="0" t="str">
        <f aca="false">IF(ISBLANK(A4441),"",SUMIF($A$3:$A4441,O$2,$B$3:$B4441))</f>
        <v/>
      </c>
      <c r="P4441" s="0" t="str">
        <f aca="false">IF(ISBLANK(A4441),"",SUMIF($A$3:$A4441,P$2,$B$3:$B4441))</f>
        <v/>
      </c>
      <c r="Q4441" s="0" t="str">
        <f aca="false">IF(ISBLANK(A4441),"",SUMIF($A$3:$A4441,Q$2,$B$3:$B4441))</f>
        <v/>
      </c>
      <c r="R4441" s="0" t="str">
        <f aca="false">IF(ISBLANK(A4441),"",SUMIF($A$3:$A4441,R$2,$B$3:$B4441))</f>
        <v/>
      </c>
      <c r="T4441" s="9" t="str">
        <f aca="false">IF(ISBLANK(A4441),"",IF($A4441=T$2,$C4441,T4440))</f>
        <v/>
      </c>
      <c r="U4441" s="9" t="str">
        <f aca="false">IF(ISBLANK(A4441),"",IF($A4441=U$2,$C4441,U4440))</f>
        <v/>
      </c>
      <c r="V4441" s="9" t="str">
        <f aca="false">IF(ISBLANK(A4441),"",IF($A4441=V$2,$C4441,V4440))</f>
        <v/>
      </c>
      <c r="W4441" s="9" t="str">
        <f aca="false">IF(ISBLANK(A4441),"",IF($A4441=W$2,$C4441,W4440))</f>
        <v/>
      </c>
    </row>
    <row r="4442" customFormat="false" ht="14.1" hidden="false" customHeight="false" outlineLevel="0" collapsed="false">
      <c r="H4442" s="8" t="n">
        <f aca="false">IF(ISBLANK(D4442),,LEFT(D4442,LEN(D4442)-6)*1)</f>
        <v>0</v>
      </c>
      <c r="I4442" s="9" t="str">
        <f aca="false">IF(ISBLANK(A4442),"",-B4442*C4442)</f>
        <v/>
      </c>
      <c r="J4442" s="9" t="str">
        <f aca="false">IF(ISBLANK(A4442),"",-SUM(I$3:I4442))</f>
        <v/>
      </c>
      <c r="K4442" s="9" t="str">
        <f aca="false">IF(ISBLANK(A4442),"",SUMPRODUCT(O4442:R4442,T4442:W4442)-J4442)</f>
        <v/>
      </c>
      <c r="L4442" s="5" t="str">
        <f aca="false">IF(ISBLANK(A4442),"",K4442/$M$1)</f>
        <v/>
      </c>
      <c r="M4442" s="5" t="str">
        <f aca="false">IF(ISBLANK(A4442),"",K4442/($M$1+SUM(K$3:K4441)))</f>
        <v/>
      </c>
      <c r="N4442" s="0" t="str">
        <f aca="false">IF(ISBLANK(A4442),"",IF(H4443=0,NETWORKDAYS($H$3,H4442,holiday!$B$2:$B$10),IF(DAY(H4442)&lt;DAY(H4443),NETWORKDAYS($H$3,H4442,holiday!$B$2:$B$10),0)))</f>
        <v/>
      </c>
      <c r="O4442" s="0" t="str">
        <f aca="false">IF(ISBLANK(A4442),"",SUMIF($A$3:$A4442,O$2,$B$3:$B4442))</f>
        <v/>
      </c>
      <c r="P4442" s="0" t="str">
        <f aca="false">IF(ISBLANK(A4442),"",SUMIF($A$3:$A4442,P$2,$B$3:$B4442))</f>
        <v/>
      </c>
      <c r="Q4442" s="0" t="str">
        <f aca="false">IF(ISBLANK(A4442),"",SUMIF($A$3:$A4442,Q$2,$B$3:$B4442))</f>
        <v/>
      </c>
      <c r="R4442" s="0" t="str">
        <f aca="false">IF(ISBLANK(A4442),"",SUMIF($A$3:$A4442,R$2,$B$3:$B4442))</f>
        <v/>
      </c>
      <c r="T4442" s="9" t="str">
        <f aca="false">IF(ISBLANK(A4442),"",IF($A4442=T$2,$C4442,T4441))</f>
        <v/>
      </c>
      <c r="U4442" s="9" t="str">
        <f aca="false">IF(ISBLANK(A4442),"",IF($A4442=U$2,$C4442,U4441))</f>
        <v/>
      </c>
      <c r="V4442" s="9" t="str">
        <f aca="false">IF(ISBLANK(A4442),"",IF($A4442=V$2,$C4442,V4441))</f>
        <v/>
      </c>
      <c r="W4442" s="9" t="str">
        <f aca="false">IF(ISBLANK(A4442),"",IF($A4442=W$2,$C4442,W4441))</f>
        <v/>
      </c>
    </row>
    <row r="4443" customFormat="false" ht="14.1" hidden="false" customHeight="false" outlineLevel="0" collapsed="false">
      <c r="H4443" s="8" t="n">
        <f aca="false">IF(ISBLANK(D4443),,LEFT(D4443,LEN(D4443)-6)*1)</f>
        <v>0</v>
      </c>
      <c r="I4443" s="9" t="str">
        <f aca="false">IF(ISBLANK(A4443),"",-B4443*C4443)</f>
        <v/>
      </c>
      <c r="J4443" s="9" t="str">
        <f aca="false">IF(ISBLANK(A4443),"",-SUM(I$3:I4443))</f>
        <v/>
      </c>
      <c r="K4443" s="9" t="str">
        <f aca="false">IF(ISBLANK(A4443),"",SUMPRODUCT(O4443:R4443,T4443:W4443)-J4443)</f>
        <v/>
      </c>
      <c r="L4443" s="5" t="str">
        <f aca="false">IF(ISBLANK(A4443),"",K4443/$M$1)</f>
        <v/>
      </c>
      <c r="M4443" s="5" t="str">
        <f aca="false">IF(ISBLANK(A4443),"",K4443/($M$1+SUM(K$3:K4442)))</f>
        <v/>
      </c>
      <c r="N4443" s="0" t="str">
        <f aca="false">IF(ISBLANK(A4443),"",IF(H4444=0,NETWORKDAYS($H$3,H4443,holiday!$B$2:$B$10),IF(DAY(H4443)&lt;DAY(H4444),NETWORKDAYS($H$3,H4443,holiday!$B$2:$B$10),0)))</f>
        <v/>
      </c>
      <c r="O4443" s="0" t="str">
        <f aca="false">IF(ISBLANK(A4443),"",SUMIF($A$3:$A4443,O$2,$B$3:$B4443))</f>
        <v/>
      </c>
      <c r="P4443" s="0" t="str">
        <f aca="false">IF(ISBLANK(A4443),"",SUMIF($A$3:$A4443,P$2,$B$3:$B4443))</f>
        <v/>
      </c>
      <c r="Q4443" s="0" t="str">
        <f aca="false">IF(ISBLANK(A4443),"",SUMIF($A$3:$A4443,Q$2,$B$3:$B4443))</f>
        <v/>
      </c>
      <c r="R4443" s="0" t="str">
        <f aca="false">IF(ISBLANK(A4443),"",SUMIF($A$3:$A4443,R$2,$B$3:$B4443))</f>
        <v/>
      </c>
      <c r="T4443" s="9" t="str">
        <f aca="false">IF(ISBLANK(A4443),"",IF($A4443=T$2,$C4443,T4442))</f>
        <v/>
      </c>
      <c r="U4443" s="9" t="str">
        <f aca="false">IF(ISBLANK(A4443),"",IF($A4443=U$2,$C4443,U4442))</f>
        <v/>
      </c>
      <c r="V4443" s="9" t="str">
        <f aca="false">IF(ISBLANK(A4443),"",IF($A4443=V$2,$C4443,V4442))</f>
        <v/>
      </c>
      <c r="W4443" s="9" t="str">
        <f aca="false">IF(ISBLANK(A4443),"",IF($A4443=W$2,$C4443,W4442))</f>
        <v/>
      </c>
    </row>
    <row r="4444" customFormat="false" ht="14.1" hidden="false" customHeight="false" outlineLevel="0" collapsed="false">
      <c r="H4444" s="8" t="n">
        <f aca="false">IF(ISBLANK(D4444),,LEFT(D4444,LEN(D4444)-6)*1)</f>
        <v>0</v>
      </c>
      <c r="I4444" s="9" t="str">
        <f aca="false">IF(ISBLANK(A4444),"",-B4444*C4444)</f>
        <v/>
      </c>
      <c r="J4444" s="9" t="str">
        <f aca="false">IF(ISBLANK(A4444),"",-SUM(I$3:I4444))</f>
        <v/>
      </c>
      <c r="K4444" s="9" t="str">
        <f aca="false">IF(ISBLANK(A4444),"",SUMPRODUCT(O4444:R4444,T4444:W4444)-J4444)</f>
        <v/>
      </c>
      <c r="L4444" s="5" t="str">
        <f aca="false">IF(ISBLANK(A4444),"",K4444/$M$1)</f>
        <v/>
      </c>
      <c r="M4444" s="5" t="str">
        <f aca="false">IF(ISBLANK(A4444),"",K4444/($M$1+SUM(K$3:K4443)))</f>
        <v/>
      </c>
      <c r="N4444" s="0" t="str">
        <f aca="false">IF(ISBLANK(A4444),"",IF(H4445=0,NETWORKDAYS($H$3,H4444,holiday!$B$2:$B$10),IF(DAY(H4444)&lt;DAY(H4445),NETWORKDAYS($H$3,H4444,holiday!$B$2:$B$10),0)))</f>
        <v/>
      </c>
      <c r="O4444" s="0" t="str">
        <f aca="false">IF(ISBLANK(A4444),"",SUMIF($A$3:$A4444,O$2,$B$3:$B4444))</f>
        <v/>
      </c>
      <c r="P4444" s="0" t="str">
        <f aca="false">IF(ISBLANK(A4444),"",SUMIF($A$3:$A4444,P$2,$B$3:$B4444))</f>
        <v/>
      </c>
      <c r="Q4444" s="0" t="str">
        <f aca="false">IF(ISBLANK(A4444),"",SUMIF($A$3:$A4444,Q$2,$B$3:$B4444))</f>
        <v/>
      </c>
      <c r="R4444" s="0" t="str">
        <f aca="false">IF(ISBLANK(A4444),"",SUMIF($A$3:$A4444,R$2,$B$3:$B4444))</f>
        <v/>
      </c>
      <c r="T4444" s="9" t="str">
        <f aca="false">IF(ISBLANK(A4444),"",IF($A4444=T$2,$C4444,T4443))</f>
        <v/>
      </c>
      <c r="U4444" s="9" t="str">
        <f aca="false">IF(ISBLANK(A4444),"",IF($A4444=U$2,$C4444,U4443))</f>
        <v/>
      </c>
      <c r="V4444" s="9" t="str">
        <f aca="false">IF(ISBLANK(A4444),"",IF($A4444=V$2,$C4444,V4443))</f>
        <v/>
      </c>
      <c r="W4444" s="9" t="str">
        <f aca="false">IF(ISBLANK(A4444),"",IF($A4444=W$2,$C4444,W4443))</f>
        <v/>
      </c>
    </row>
    <row r="4445" customFormat="false" ht="14.1" hidden="false" customHeight="false" outlineLevel="0" collapsed="false">
      <c r="H4445" s="8" t="n">
        <f aca="false">IF(ISBLANK(D4445),,LEFT(D4445,LEN(D4445)-6)*1)</f>
        <v>0</v>
      </c>
      <c r="I4445" s="9" t="str">
        <f aca="false">IF(ISBLANK(A4445),"",-B4445*C4445)</f>
        <v/>
      </c>
      <c r="J4445" s="9" t="str">
        <f aca="false">IF(ISBLANK(A4445),"",-SUM(I$3:I4445))</f>
        <v/>
      </c>
      <c r="K4445" s="9" t="str">
        <f aca="false">IF(ISBLANK(A4445),"",SUMPRODUCT(O4445:R4445,T4445:W4445)-J4445)</f>
        <v/>
      </c>
      <c r="L4445" s="5" t="str">
        <f aca="false">IF(ISBLANK(A4445),"",K4445/$M$1)</f>
        <v/>
      </c>
      <c r="M4445" s="5" t="str">
        <f aca="false">IF(ISBLANK(A4445),"",K4445/($M$1+SUM(K$3:K4444)))</f>
        <v/>
      </c>
      <c r="N4445" s="0" t="str">
        <f aca="false">IF(ISBLANK(A4445),"",IF(H4446=0,NETWORKDAYS($H$3,H4445,holiday!$B$2:$B$10),IF(DAY(H4445)&lt;DAY(H4446),NETWORKDAYS($H$3,H4445,holiday!$B$2:$B$10),0)))</f>
        <v/>
      </c>
      <c r="O4445" s="0" t="str">
        <f aca="false">IF(ISBLANK(A4445),"",SUMIF($A$3:$A4445,O$2,$B$3:$B4445))</f>
        <v/>
      </c>
      <c r="P4445" s="0" t="str">
        <f aca="false">IF(ISBLANK(A4445),"",SUMIF($A$3:$A4445,P$2,$B$3:$B4445))</f>
        <v/>
      </c>
      <c r="Q4445" s="0" t="str">
        <f aca="false">IF(ISBLANK(A4445),"",SUMIF($A$3:$A4445,Q$2,$B$3:$B4445))</f>
        <v/>
      </c>
      <c r="R4445" s="0" t="str">
        <f aca="false">IF(ISBLANK(A4445),"",SUMIF($A$3:$A4445,R$2,$B$3:$B4445))</f>
        <v/>
      </c>
      <c r="T4445" s="9" t="str">
        <f aca="false">IF(ISBLANK(A4445),"",IF($A4445=T$2,$C4445,T4444))</f>
        <v/>
      </c>
      <c r="U4445" s="9" t="str">
        <f aca="false">IF(ISBLANK(A4445),"",IF($A4445=U$2,$C4445,U4444))</f>
        <v/>
      </c>
      <c r="V4445" s="9" t="str">
        <f aca="false">IF(ISBLANK(A4445),"",IF($A4445=V$2,$C4445,V4444))</f>
        <v/>
      </c>
      <c r="W4445" s="9" t="str">
        <f aca="false">IF(ISBLANK(A4445),"",IF($A4445=W$2,$C4445,W4444))</f>
        <v/>
      </c>
    </row>
    <row r="4446" customFormat="false" ht="14.1" hidden="false" customHeight="false" outlineLevel="0" collapsed="false">
      <c r="H4446" s="8" t="n">
        <f aca="false">IF(ISBLANK(D4446),,LEFT(D4446,LEN(D4446)-6)*1)</f>
        <v>0</v>
      </c>
      <c r="I4446" s="9" t="str">
        <f aca="false">IF(ISBLANK(A4446),"",-B4446*C4446)</f>
        <v/>
      </c>
      <c r="J4446" s="9" t="str">
        <f aca="false">IF(ISBLANK(A4446),"",-SUM(I$3:I4446))</f>
        <v/>
      </c>
      <c r="K4446" s="9" t="str">
        <f aca="false">IF(ISBLANK(A4446),"",SUMPRODUCT(O4446:R4446,T4446:W4446)-J4446)</f>
        <v/>
      </c>
      <c r="L4446" s="5" t="str">
        <f aca="false">IF(ISBLANK(A4446),"",K4446/$M$1)</f>
        <v/>
      </c>
      <c r="M4446" s="5" t="str">
        <f aca="false">IF(ISBLANK(A4446),"",K4446/($M$1+SUM(K$3:K4445)))</f>
        <v/>
      </c>
      <c r="N4446" s="0" t="str">
        <f aca="false">IF(ISBLANK(A4446),"",IF(H4447=0,NETWORKDAYS($H$3,H4446,holiday!$B$2:$B$10),IF(DAY(H4446)&lt;DAY(H4447),NETWORKDAYS($H$3,H4446,holiday!$B$2:$B$10),0)))</f>
        <v/>
      </c>
      <c r="O4446" s="0" t="str">
        <f aca="false">IF(ISBLANK(A4446),"",SUMIF($A$3:$A4446,O$2,$B$3:$B4446))</f>
        <v/>
      </c>
      <c r="P4446" s="0" t="str">
        <f aca="false">IF(ISBLANK(A4446),"",SUMIF($A$3:$A4446,P$2,$B$3:$B4446))</f>
        <v/>
      </c>
      <c r="Q4446" s="0" t="str">
        <f aca="false">IF(ISBLANK(A4446),"",SUMIF($A$3:$A4446,Q$2,$B$3:$B4446))</f>
        <v/>
      </c>
      <c r="R4446" s="0" t="str">
        <f aca="false">IF(ISBLANK(A4446),"",SUMIF($A$3:$A4446,R$2,$B$3:$B4446))</f>
        <v/>
      </c>
      <c r="T4446" s="9" t="str">
        <f aca="false">IF(ISBLANK(A4446),"",IF($A4446=T$2,$C4446,T4445))</f>
        <v/>
      </c>
      <c r="U4446" s="9" t="str">
        <f aca="false">IF(ISBLANK(A4446),"",IF($A4446=U$2,$C4446,U4445))</f>
        <v/>
      </c>
      <c r="V4446" s="9" t="str">
        <f aca="false">IF(ISBLANK(A4446),"",IF($A4446=V$2,$C4446,V4445))</f>
        <v/>
      </c>
      <c r="W4446" s="9" t="str">
        <f aca="false">IF(ISBLANK(A4446),"",IF($A4446=W$2,$C4446,W4445))</f>
        <v/>
      </c>
    </row>
    <row r="4447" customFormat="false" ht="14.1" hidden="false" customHeight="false" outlineLevel="0" collapsed="false">
      <c r="H4447" s="8" t="n">
        <f aca="false">IF(ISBLANK(D4447),,LEFT(D4447,LEN(D4447)-6)*1)</f>
        <v>0</v>
      </c>
      <c r="I4447" s="9" t="str">
        <f aca="false">IF(ISBLANK(A4447),"",-B4447*C4447)</f>
        <v/>
      </c>
      <c r="J4447" s="9" t="str">
        <f aca="false">IF(ISBLANK(A4447),"",-SUM(I$3:I4447))</f>
        <v/>
      </c>
      <c r="K4447" s="9" t="str">
        <f aca="false">IF(ISBLANK(A4447),"",SUMPRODUCT(O4447:R4447,T4447:W4447)-J4447)</f>
        <v/>
      </c>
      <c r="L4447" s="5" t="str">
        <f aca="false">IF(ISBLANK(A4447),"",K4447/$M$1)</f>
        <v/>
      </c>
      <c r="M4447" s="5" t="str">
        <f aca="false">IF(ISBLANK(A4447),"",K4447/($M$1+SUM(K$3:K4446)))</f>
        <v/>
      </c>
      <c r="N4447" s="0" t="str">
        <f aca="false">IF(ISBLANK(A4447),"",IF(H4448=0,NETWORKDAYS($H$3,H4447,holiday!$B$2:$B$10),IF(DAY(H4447)&lt;DAY(H4448),NETWORKDAYS($H$3,H4447,holiday!$B$2:$B$10),0)))</f>
        <v/>
      </c>
      <c r="O4447" s="0" t="str">
        <f aca="false">IF(ISBLANK(A4447),"",SUMIF($A$3:$A4447,O$2,$B$3:$B4447))</f>
        <v/>
      </c>
      <c r="P4447" s="0" t="str">
        <f aca="false">IF(ISBLANK(A4447),"",SUMIF($A$3:$A4447,P$2,$B$3:$B4447))</f>
        <v/>
      </c>
      <c r="Q4447" s="0" t="str">
        <f aca="false">IF(ISBLANK(A4447),"",SUMIF($A$3:$A4447,Q$2,$B$3:$B4447))</f>
        <v/>
      </c>
      <c r="R4447" s="0" t="str">
        <f aca="false">IF(ISBLANK(A4447),"",SUMIF($A$3:$A4447,R$2,$B$3:$B4447))</f>
        <v/>
      </c>
      <c r="T4447" s="9" t="str">
        <f aca="false">IF(ISBLANK(A4447),"",IF($A4447=T$2,$C4447,T4446))</f>
        <v/>
      </c>
      <c r="U4447" s="9" t="str">
        <f aca="false">IF(ISBLANK(A4447),"",IF($A4447=U$2,$C4447,U4446))</f>
        <v/>
      </c>
      <c r="V4447" s="9" t="str">
        <f aca="false">IF(ISBLANK(A4447),"",IF($A4447=V$2,$C4447,V4446))</f>
        <v/>
      </c>
      <c r="W4447" s="9" t="str">
        <f aca="false">IF(ISBLANK(A4447),"",IF($A4447=W$2,$C4447,W4446))</f>
        <v/>
      </c>
    </row>
    <row r="4448" customFormat="false" ht="14.1" hidden="false" customHeight="false" outlineLevel="0" collapsed="false">
      <c r="H4448" s="8" t="n">
        <f aca="false">IF(ISBLANK(D4448),,LEFT(D4448,LEN(D4448)-6)*1)</f>
        <v>0</v>
      </c>
      <c r="I4448" s="9" t="str">
        <f aca="false">IF(ISBLANK(A4448),"",-B4448*C4448)</f>
        <v/>
      </c>
      <c r="J4448" s="9" t="str">
        <f aca="false">IF(ISBLANK(A4448),"",-SUM(I$3:I4448))</f>
        <v/>
      </c>
      <c r="K4448" s="9" t="str">
        <f aca="false">IF(ISBLANK(A4448),"",SUMPRODUCT(O4448:R4448,T4448:W4448)-J4448)</f>
        <v/>
      </c>
      <c r="L4448" s="5" t="str">
        <f aca="false">IF(ISBLANK(A4448),"",K4448/$M$1)</f>
        <v/>
      </c>
      <c r="M4448" s="5" t="str">
        <f aca="false">IF(ISBLANK(A4448),"",K4448/($M$1+SUM(K$3:K4447)))</f>
        <v/>
      </c>
      <c r="N4448" s="0" t="str">
        <f aca="false">IF(ISBLANK(A4448),"",IF(H4449=0,NETWORKDAYS($H$3,H4448,holiday!$B$2:$B$10),IF(DAY(H4448)&lt;DAY(H4449),NETWORKDAYS($H$3,H4448,holiday!$B$2:$B$10),0)))</f>
        <v/>
      </c>
      <c r="O4448" s="0" t="str">
        <f aca="false">IF(ISBLANK(A4448),"",SUMIF($A$3:$A4448,O$2,$B$3:$B4448))</f>
        <v/>
      </c>
      <c r="P4448" s="0" t="str">
        <f aca="false">IF(ISBLANK(A4448),"",SUMIF($A$3:$A4448,P$2,$B$3:$B4448))</f>
        <v/>
      </c>
      <c r="Q4448" s="0" t="str">
        <f aca="false">IF(ISBLANK(A4448),"",SUMIF($A$3:$A4448,Q$2,$B$3:$B4448))</f>
        <v/>
      </c>
      <c r="R4448" s="0" t="str">
        <f aca="false">IF(ISBLANK(A4448),"",SUMIF($A$3:$A4448,R$2,$B$3:$B4448))</f>
        <v/>
      </c>
      <c r="T4448" s="9" t="str">
        <f aca="false">IF(ISBLANK(A4448),"",IF($A4448=T$2,$C4448,T4447))</f>
        <v/>
      </c>
      <c r="U4448" s="9" t="str">
        <f aca="false">IF(ISBLANK(A4448),"",IF($A4448=U$2,$C4448,U4447))</f>
        <v/>
      </c>
      <c r="V4448" s="9" t="str">
        <f aca="false">IF(ISBLANK(A4448),"",IF($A4448=V$2,$C4448,V4447))</f>
        <v/>
      </c>
      <c r="W4448" s="9" t="str">
        <f aca="false">IF(ISBLANK(A4448),"",IF($A4448=W$2,$C4448,W4447))</f>
        <v/>
      </c>
    </row>
    <row r="4449" customFormat="false" ht="14.1" hidden="false" customHeight="false" outlineLevel="0" collapsed="false">
      <c r="H4449" s="8" t="n">
        <f aca="false">IF(ISBLANK(D4449),,LEFT(D4449,LEN(D4449)-6)*1)</f>
        <v>0</v>
      </c>
      <c r="I4449" s="9" t="str">
        <f aca="false">IF(ISBLANK(A4449),"",-B4449*C4449)</f>
        <v/>
      </c>
      <c r="J4449" s="9" t="str">
        <f aca="false">IF(ISBLANK(A4449),"",-SUM(I$3:I4449))</f>
        <v/>
      </c>
      <c r="K4449" s="9" t="str">
        <f aca="false">IF(ISBLANK(A4449),"",SUMPRODUCT(O4449:R4449,T4449:W4449)-J4449)</f>
        <v/>
      </c>
      <c r="L4449" s="5" t="str">
        <f aca="false">IF(ISBLANK(A4449),"",K4449/$M$1)</f>
        <v/>
      </c>
      <c r="M4449" s="5" t="str">
        <f aca="false">IF(ISBLANK(A4449),"",K4449/($M$1+SUM(K$3:K4448)))</f>
        <v/>
      </c>
      <c r="N4449" s="0" t="str">
        <f aca="false">IF(ISBLANK(A4449),"",IF(H4450=0,NETWORKDAYS($H$3,H4449,holiday!$B$2:$B$10),IF(DAY(H4449)&lt;DAY(H4450),NETWORKDAYS($H$3,H4449,holiday!$B$2:$B$10),0)))</f>
        <v/>
      </c>
      <c r="O4449" s="0" t="str">
        <f aca="false">IF(ISBLANK(A4449),"",SUMIF($A$3:$A4449,O$2,$B$3:$B4449))</f>
        <v/>
      </c>
      <c r="P4449" s="0" t="str">
        <f aca="false">IF(ISBLANK(A4449),"",SUMIF($A$3:$A4449,P$2,$B$3:$B4449))</f>
        <v/>
      </c>
      <c r="Q4449" s="0" t="str">
        <f aca="false">IF(ISBLANK(A4449),"",SUMIF($A$3:$A4449,Q$2,$B$3:$B4449))</f>
        <v/>
      </c>
      <c r="R4449" s="0" t="str">
        <f aca="false">IF(ISBLANK(A4449),"",SUMIF($A$3:$A4449,R$2,$B$3:$B4449))</f>
        <v/>
      </c>
      <c r="T4449" s="9" t="str">
        <f aca="false">IF(ISBLANK(A4449),"",IF($A4449=T$2,$C4449,T4448))</f>
        <v/>
      </c>
      <c r="U4449" s="9" t="str">
        <f aca="false">IF(ISBLANK(A4449),"",IF($A4449=U$2,$C4449,U4448))</f>
        <v/>
      </c>
      <c r="V4449" s="9" t="str">
        <f aca="false">IF(ISBLANK(A4449),"",IF($A4449=V$2,$C4449,V4448))</f>
        <v/>
      </c>
      <c r="W4449" s="9" t="str">
        <f aca="false">IF(ISBLANK(A4449),"",IF($A4449=W$2,$C4449,W4448))</f>
        <v/>
      </c>
    </row>
    <row r="4450" customFormat="false" ht="14.1" hidden="false" customHeight="false" outlineLevel="0" collapsed="false">
      <c r="H4450" s="8" t="n">
        <f aca="false">IF(ISBLANK(D4450),,LEFT(D4450,LEN(D4450)-6)*1)</f>
        <v>0</v>
      </c>
      <c r="I4450" s="9" t="str">
        <f aca="false">IF(ISBLANK(A4450),"",-B4450*C4450)</f>
        <v/>
      </c>
      <c r="J4450" s="9" t="str">
        <f aca="false">IF(ISBLANK(A4450),"",-SUM(I$3:I4450))</f>
        <v/>
      </c>
      <c r="K4450" s="9" t="str">
        <f aca="false">IF(ISBLANK(A4450),"",SUMPRODUCT(O4450:R4450,T4450:W4450)-J4450)</f>
        <v/>
      </c>
      <c r="L4450" s="5" t="str">
        <f aca="false">IF(ISBLANK(A4450),"",K4450/$M$1)</f>
        <v/>
      </c>
      <c r="M4450" s="5" t="str">
        <f aca="false">IF(ISBLANK(A4450),"",K4450/($M$1+SUM(K$3:K4449)))</f>
        <v/>
      </c>
      <c r="N4450" s="0" t="str">
        <f aca="false">IF(ISBLANK(A4450),"",IF(H4451=0,NETWORKDAYS($H$3,H4450,holiday!$B$2:$B$10),IF(DAY(H4450)&lt;DAY(H4451),NETWORKDAYS($H$3,H4450,holiday!$B$2:$B$10),0)))</f>
        <v/>
      </c>
      <c r="O4450" s="0" t="str">
        <f aca="false">IF(ISBLANK(A4450),"",SUMIF($A$3:$A4450,O$2,$B$3:$B4450))</f>
        <v/>
      </c>
      <c r="P4450" s="0" t="str">
        <f aca="false">IF(ISBLANK(A4450),"",SUMIF($A$3:$A4450,P$2,$B$3:$B4450))</f>
        <v/>
      </c>
      <c r="Q4450" s="0" t="str">
        <f aca="false">IF(ISBLANK(A4450),"",SUMIF($A$3:$A4450,Q$2,$B$3:$B4450))</f>
        <v/>
      </c>
      <c r="R4450" s="0" t="str">
        <f aca="false">IF(ISBLANK(A4450),"",SUMIF($A$3:$A4450,R$2,$B$3:$B4450))</f>
        <v/>
      </c>
      <c r="T4450" s="9" t="str">
        <f aca="false">IF(ISBLANK(A4450),"",IF($A4450=T$2,$C4450,T4449))</f>
        <v/>
      </c>
      <c r="U4450" s="9" t="str">
        <f aca="false">IF(ISBLANK(A4450),"",IF($A4450=U$2,$C4450,U4449))</f>
        <v/>
      </c>
      <c r="V4450" s="9" t="str">
        <f aca="false">IF(ISBLANK(A4450),"",IF($A4450=V$2,$C4450,V4449))</f>
        <v/>
      </c>
      <c r="W4450" s="9" t="str">
        <f aca="false">IF(ISBLANK(A4450),"",IF($A4450=W$2,$C4450,W4449))</f>
        <v/>
      </c>
    </row>
    <row r="4451" customFormat="false" ht="14.1" hidden="false" customHeight="false" outlineLevel="0" collapsed="false">
      <c r="H4451" s="8" t="n">
        <f aca="false">IF(ISBLANK(D4451),,LEFT(D4451,LEN(D4451)-6)*1)</f>
        <v>0</v>
      </c>
      <c r="I4451" s="9" t="str">
        <f aca="false">IF(ISBLANK(A4451),"",-B4451*C4451)</f>
        <v/>
      </c>
      <c r="J4451" s="9" t="str">
        <f aca="false">IF(ISBLANK(A4451),"",-SUM(I$3:I4451))</f>
        <v/>
      </c>
      <c r="K4451" s="9" t="str">
        <f aca="false">IF(ISBLANK(A4451),"",SUMPRODUCT(O4451:R4451,T4451:W4451)-J4451)</f>
        <v/>
      </c>
      <c r="L4451" s="5" t="str">
        <f aca="false">IF(ISBLANK(A4451),"",K4451/$M$1)</f>
        <v/>
      </c>
      <c r="M4451" s="5" t="str">
        <f aca="false">IF(ISBLANK(A4451),"",K4451/($M$1+SUM(K$3:K4450)))</f>
        <v/>
      </c>
      <c r="N4451" s="0" t="str">
        <f aca="false">IF(ISBLANK(A4451),"",IF(H4452=0,NETWORKDAYS($H$3,H4451,holiday!$B$2:$B$10),IF(DAY(H4451)&lt;DAY(H4452),NETWORKDAYS($H$3,H4451,holiday!$B$2:$B$10),0)))</f>
        <v/>
      </c>
      <c r="O4451" s="0" t="str">
        <f aca="false">IF(ISBLANK(A4451),"",SUMIF($A$3:$A4451,O$2,$B$3:$B4451))</f>
        <v/>
      </c>
      <c r="P4451" s="0" t="str">
        <f aca="false">IF(ISBLANK(A4451),"",SUMIF($A$3:$A4451,P$2,$B$3:$B4451))</f>
        <v/>
      </c>
      <c r="Q4451" s="0" t="str">
        <f aca="false">IF(ISBLANK(A4451),"",SUMIF($A$3:$A4451,Q$2,$B$3:$B4451))</f>
        <v/>
      </c>
      <c r="R4451" s="0" t="str">
        <f aca="false">IF(ISBLANK(A4451),"",SUMIF($A$3:$A4451,R$2,$B$3:$B4451))</f>
        <v/>
      </c>
      <c r="T4451" s="9" t="str">
        <f aca="false">IF(ISBLANK(A4451),"",IF($A4451=T$2,$C4451,T4450))</f>
        <v/>
      </c>
      <c r="U4451" s="9" t="str">
        <f aca="false">IF(ISBLANK(A4451),"",IF($A4451=U$2,$C4451,U4450))</f>
        <v/>
      </c>
      <c r="V4451" s="9" t="str">
        <f aca="false">IF(ISBLANK(A4451),"",IF($A4451=V$2,$C4451,V4450))</f>
        <v/>
      </c>
      <c r="W4451" s="9" t="str">
        <f aca="false">IF(ISBLANK(A4451),"",IF($A4451=W$2,$C4451,W4450))</f>
        <v/>
      </c>
    </row>
    <row r="4452" customFormat="false" ht="14.1" hidden="false" customHeight="false" outlineLevel="0" collapsed="false">
      <c r="H4452" s="8" t="n">
        <f aca="false">IF(ISBLANK(D4452),,LEFT(D4452,LEN(D4452)-6)*1)</f>
        <v>0</v>
      </c>
      <c r="I4452" s="9" t="str">
        <f aca="false">IF(ISBLANK(A4452),"",-B4452*C4452)</f>
        <v/>
      </c>
      <c r="J4452" s="9" t="str">
        <f aca="false">IF(ISBLANK(A4452),"",-SUM(I$3:I4452))</f>
        <v/>
      </c>
      <c r="K4452" s="9" t="str">
        <f aca="false">IF(ISBLANK(A4452),"",SUMPRODUCT(O4452:R4452,T4452:W4452)-J4452)</f>
        <v/>
      </c>
      <c r="L4452" s="5" t="str">
        <f aca="false">IF(ISBLANK(A4452),"",K4452/$M$1)</f>
        <v/>
      </c>
      <c r="M4452" s="5" t="str">
        <f aca="false">IF(ISBLANK(A4452),"",K4452/($M$1+SUM(K$3:K4451)))</f>
        <v/>
      </c>
      <c r="N4452" s="0" t="str">
        <f aca="false">IF(ISBLANK(A4452),"",IF(H4453=0,NETWORKDAYS($H$3,H4452,holiday!$B$2:$B$10),IF(DAY(H4452)&lt;DAY(H4453),NETWORKDAYS($H$3,H4452,holiday!$B$2:$B$10),0)))</f>
        <v/>
      </c>
      <c r="O4452" s="0" t="str">
        <f aca="false">IF(ISBLANK(A4452),"",SUMIF($A$3:$A4452,O$2,$B$3:$B4452))</f>
        <v/>
      </c>
      <c r="P4452" s="0" t="str">
        <f aca="false">IF(ISBLANK(A4452),"",SUMIF($A$3:$A4452,P$2,$B$3:$B4452))</f>
        <v/>
      </c>
      <c r="Q4452" s="0" t="str">
        <f aca="false">IF(ISBLANK(A4452),"",SUMIF($A$3:$A4452,Q$2,$B$3:$B4452))</f>
        <v/>
      </c>
      <c r="R4452" s="0" t="str">
        <f aca="false">IF(ISBLANK(A4452),"",SUMIF($A$3:$A4452,R$2,$B$3:$B4452))</f>
        <v/>
      </c>
      <c r="T4452" s="9" t="str">
        <f aca="false">IF(ISBLANK(A4452),"",IF($A4452=T$2,$C4452,T4451))</f>
        <v/>
      </c>
      <c r="U4452" s="9" t="str">
        <f aca="false">IF(ISBLANK(A4452),"",IF($A4452=U$2,$C4452,U4451))</f>
        <v/>
      </c>
      <c r="V4452" s="9" t="str">
        <f aca="false">IF(ISBLANK(A4452),"",IF($A4452=V$2,$C4452,V4451))</f>
        <v/>
      </c>
      <c r="W4452" s="9" t="str">
        <f aca="false">IF(ISBLANK(A4452),"",IF($A4452=W$2,$C4452,W4451))</f>
        <v/>
      </c>
    </row>
    <row r="4453" customFormat="false" ht="14.1" hidden="false" customHeight="false" outlineLevel="0" collapsed="false">
      <c r="H4453" s="8" t="n">
        <f aca="false">IF(ISBLANK(D4453),,LEFT(D4453,LEN(D4453)-6)*1)</f>
        <v>0</v>
      </c>
      <c r="I4453" s="9" t="str">
        <f aca="false">IF(ISBLANK(A4453),"",-B4453*C4453)</f>
        <v/>
      </c>
      <c r="J4453" s="9" t="str">
        <f aca="false">IF(ISBLANK(A4453),"",-SUM(I$3:I4453))</f>
        <v/>
      </c>
      <c r="K4453" s="9" t="str">
        <f aca="false">IF(ISBLANK(A4453),"",SUMPRODUCT(O4453:R4453,T4453:W4453)-J4453)</f>
        <v/>
      </c>
      <c r="L4453" s="5" t="str">
        <f aca="false">IF(ISBLANK(A4453),"",K4453/$M$1)</f>
        <v/>
      </c>
      <c r="M4453" s="5" t="str">
        <f aca="false">IF(ISBLANK(A4453),"",K4453/($M$1+SUM(K$3:K4452)))</f>
        <v/>
      </c>
      <c r="N4453" s="0" t="str">
        <f aca="false">IF(ISBLANK(A4453),"",IF(H4454=0,NETWORKDAYS($H$3,H4453,holiday!$B$2:$B$10),IF(DAY(H4453)&lt;DAY(H4454),NETWORKDAYS($H$3,H4453,holiday!$B$2:$B$10),0)))</f>
        <v/>
      </c>
      <c r="O4453" s="0" t="str">
        <f aca="false">IF(ISBLANK(A4453),"",SUMIF($A$3:$A4453,O$2,$B$3:$B4453))</f>
        <v/>
      </c>
      <c r="P4453" s="0" t="str">
        <f aca="false">IF(ISBLANK(A4453),"",SUMIF($A$3:$A4453,P$2,$B$3:$B4453))</f>
        <v/>
      </c>
      <c r="Q4453" s="0" t="str">
        <f aca="false">IF(ISBLANK(A4453),"",SUMIF($A$3:$A4453,Q$2,$B$3:$B4453))</f>
        <v/>
      </c>
      <c r="R4453" s="0" t="str">
        <f aca="false">IF(ISBLANK(A4453),"",SUMIF($A$3:$A4453,R$2,$B$3:$B4453))</f>
        <v/>
      </c>
      <c r="T4453" s="9" t="str">
        <f aca="false">IF(ISBLANK(A4453),"",IF($A4453=T$2,$C4453,T4452))</f>
        <v/>
      </c>
      <c r="U4453" s="9" t="str">
        <f aca="false">IF(ISBLANK(A4453),"",IF($A4453=U$2,$C4453,U4452))</f>
        <v/>
      </c>
      <c r="V4453" s="9" t="str">
        <f aca="false">IF(ISBLANK(A4453),"",IF($A4453=V$2,$C4453,V4452))</f>
        <v/>
      </c>
      <c r="W4453" s="9" t="str">
        <f aca="false">IF(ISBLANK(A4453),"",IF($A4453=W$2,$C4453,W4452))</f>
        <v/>
      </c>
    </row>
    <row r="4454" customFormat="false" ht="14.1" hidden="false" customHeight="false" outlineLevel="0" collapsed="false">
      <c r="H4454" s="8" t="n">
        <f aca="false">IF(ISBLANK(D4454),,LEFT(D4454,LEN(D4454)-6)*1)</f>
        <v>0</v>
      </c>
      <c r="I4454" s="9" t="str">
        <f aca="false">IF(ISBLANK(A4454),"",-B4454*C4454)</f>
        <v/>
      </c>
      <c r="J4454" s="9" t="str">
        <f aca="false">IF(ISBLANK(A4454),"",-SUM(I$3:I4454))</f>
        <v/>
      </c>
      <c r="K4454" s="9" t="str">
        <f aca="false">IF(ISBLANK(A4454),"",SUMPRODUCT(O4454:R4454,T4454:W4454)-J4454)</f>
        <v/>
      </c>
      <c r="L4454" s="5" t="str">
        <f aca="false">IF(ISBLANK(A4454),"",K4454/$M$1)</f>
        <v/>
      </c>
      <c r="M4454" s="5" t="str">
        <f aca="false">IF(ISBLANK(A4454),"",K4454/($M$1+SUM(K$3:K4453)))</f>
        <v/>
      </c>
      <c r="N4454" s="0" t="str">
        <f aca="false">IF(ISBLANK(A4454),"",IF(H4455=0,NETWORKDAYS($H$3,H4454,holiday!$B$2:$B$10),IF(DAY(H4454)&lt;DAY(H4455),NETWORKDAYS($H$3,H4454,holiday!$B$2:$B$10),0)))</f>
        <v/>
      </c>
      <c r="O4454" s="0" t="str">
        <f aca="false">IF(ISBLANK(A4454),"",SUMIF($A$3:$A4454,O$2,$B$3:$B4454))</f>
        <v/>
      </c>
      <c r="P4454" s="0" t="str">
        <f aca="false">IF(ISBLANK(A4454),"",SUMIF($A$3:$A4454,P$2,$B$3:$B4454))</f>
        <v/>
      </c>
      <c r="Q4454" s="0" t="str">
        <f aca="false">IF(ISBLANK(A4454),"",SUMIF($A$3:$A4454,Q$2,$B$3:$B4454))</f>
        <v/>
      </c>
      <c r="R4454" s="0" t="str">
        <f aca="false">IF(ISBLANK(A4454),"",SUMIF($A$3:$A4454,R$2,$B$3:$B4454))</f>
        <v/>
      </c>
      <c r="T4454" s="9" t="str">
        <f aca="false">IF(ISBLANK(A4454),"",IF($A4454=T$2,$C4454,T4453))</f>
        <v/>
      </c>
      <c r="U4454" s="9" t="str">
        <f aca="false">IF(ISBLANK(A4454),"",IF($A4454=U$2,$C4454,U4453))</f>
        <v/>
      </c>
      <c r="V4454" s="9" t="str">
        <f aca="false">IF(ISBLANK(A4454),"",IF($A4454=V$2,$C4454,V4453))</f>
        <v/>
      </c>
      <c r="W4454" s="9" t="str">
        <f aca="false">IF(ISBLANK(A4454),"",IF($A4454=W$2,$C4454,W4453))</f>
        <v/>
      </c>
    </row>
    <row r="4455" customFormat="false" ht="14.1" hidden="false" customHeight="false" outlineLevel="0" collapsed="false">
      <c r="H4455" s="8" t="n">
        <f aca="false">IF(ISBLANK(D4455),,LEFT(D4455,LEN(D4455)-6)*1)</f>
        <v>0</v>
      </c>
      <c r="I4455" s="9" t="str">
        <f aca="false">IF(ISBLANK(A4455),"",-B4455*C4455)</f>
        <v/>
      </c>
      <c r="J4455" s="9" t="str">
        <f aca="false">IF(ISBLANK(A4455),"",-SUM(I$3:I4455))</f>
        <v/>
      </c>
      <c r="K4455" s="9" t="str">
        <f aca="false">IF(ISBLANK(A4455),"",SUMPRODUCT(O4455:R4455,T4455:W4455)-J4455)</f>
        <v/>
      </c>
      <c r="L4455" s="5" t="str">
        <f aca="false">IF(ISBLANK(A4455),"",K4455/$M$1)</f>
        <v/>
      </c>
      <c r="M4455" s="5" t="str">
        <f aca="false">IF(ISBLANK(A4455),"",K4455/($M$1+SUM(K$3:K4454)))</f>
        <v/>
      </c>
      <c r="N4455" s="0" t="str">
        <f aca="false">IF(ISBLANK(A4455),"",IF(H4456=0,NETWORKDAYS($H$3,H4455,holiday!$B$2:$B$10),IF(DAY(H4455)&lt;DAY(H4456),NETWORKDAYS($H$3,H4455,holiday!$B$2:$B$10),0)))</f>
        <v/>
      </c>
      <c r="O4455" s="0" t="str">
        <f aca="false">IF(ISBLANK(A4455),"",SUMIF($A$3:$A4455,O$2,$B$3:$B4455))</f>
        <v/>
      </c>
      <c r="P4455" s="0" t="str">
        <f aca="false">IF(ISBLANK(A4455),"",SUMIF($A$3:$A4455,P$2,$B$3:$B4455))</f>
        <v/>
      </c>
      <c r="Q4455" s="0" t="str">
        <f aca="false">IF(ISBLANK(A4455),"",SUMIF($A$3:$A4455,Q$2,$B$3:$B4455))</f>
        <v/>
      </c>
      <c r="R4455" s="0" t="str">
        <f aca="false">IF(ISBLANK(A4455),"",SUMIF($A$3:$A4455,R$2,$B$3:$B4455))</f>
        <v/>
      </c>
      <c r="T4455" s="9" t="str">
        <f aca="false">IF(ISBLANK(A4455),"",IF($A4455=T$2,$C4455,T4454))</f>
        <v/>
      </c>
      <c r="U4455" s="9" t="str">
        <f aca="false">IF(ISBLANK(A4455),"",IF($A4455=U$2,$C4455,U4454))</f>
        <v/>
      </c>
      <c r="V4455" s="9" t="str">
        <f aca="false">IF(ISBLANK(A4455),"",IF($A4455=V$2,$C4455,V4454))</f>
        <v/>
      </c>
      <c r="W4455" s="9" t="str">
        <f aca="false">IF(ISBLANK(A4455),"",IF($A4455=W$2,$C4455,W4454))</f>
        <v/>
      </c>
    </row>
    <row r="4456" customFormat="false" ht="14.1" hidden="false" customHeight="false" outlineLevel="0" collapsed="false">
      <c r="H4456" s="8" t="n">
        <f aca="false">IF(ISBLANK(D4456),,LEFT(D4456,LEN(D4456)-6)*1)</f>
        <v>0</v>
      </c>
      <c r="I4456" s="9" t="str">
        <f aca="false">IF(ISBLANK(A4456),"",-B4456*C4456)</f>
        <v/>
      </c>
      <c r="J4456" s="9" t="str">
        <f aca="false">IF(ISBLANK(A4456),"",-SUM(I$3:I4456))</f>
        <v/>
      </c>
      <c r="K4456" s="9" t="str">
        <f aca="false">IF(ISBLANK(A4456),"",SUMPRODUCT(O4456:R4456,T4456:W4456)-J4456)</f>
        <v/>
      </c>
      <c r="L4456" s="5" t="str">
        <f aca="false">IF(ISBLANK(A4456),"",K4456/$M$1)</f>
        <v/>
      </c>
      <c r="M4456" s="5" t="str">
        <f aca="false">IF(ISBLANK(A4456),"",K4456/($M$1+SUM(K$3:K4455)))</f>
        <v/>
      </c>
      <c r="N4456" s="0" t="str">
        <f aca="false">IF(ISBLANK(A4456),"",IF(H4457=0,NETWORKDAYS($H$3,H4456,holiday!$B$2:$B$10),IF(DAY(H4456)&lt;DAY(H4457),NETWORKDAYS($H$3,H4456,holiday!$B$2:$B$10),0)))</f>
        <v/>
      </c>
      <c r="O4456" s="0" t="str">
        <f aca="false">IF(ISBLANK(A4456),"",SUMIF($A$3:$A4456,O$2,$B$3:$B4456))</f>
        <v/>
      </c>
      <c r="P4456" s="0" t="str">
        <f aca="false">IF(ISBLANK(A4456),"",SUMIF($A$3:$A4456,P$2,$B$3:$B4456))</f>
        <v/>
      </c>
      <c r="Q4456" s="0" t="str">
        <f aca="false">IF(ISBLANK(A4456),"",SUMIF($A$3:$A4456,Q$2,$B$3:$B4456))</f>
        <v/>
      </c>
      <c r="R4456" s="0" t="str">
        <f aca="false">IF(ISBLANK(A4456),"",SUMIF($A$3:$A4456,R$2,$B$3:$B4456))</f>
        <v/>
      </c>
      <c r="T4456" s="9" t="str">
        <f aca="false">IF(ISBLANK(A4456),"",IF($A4456=T$2,$C4456,T4455))</f>
        <v/>
      </c>
      <c r="U4456" s="9" t="str">
        <f aca="false">IF(ISBLANK(A4456),"",IF($A4456=U$2,$C4456,U4455))</f>
        <v/>
      </c>
      <c r="V4456" s="9" t="str">
        <f aca="false">IF(ISBLANK(A4456),"",IF($A4456=V$2,$C4456,V4455))</f>
        <v/>
      </c>
      <c r="W4456" s="9" t="str">
        <f aca="false">IF(ISBLANK(A4456),"",IF($A4456=W$2,$C4456,W4455))</f>
        <v/>
      </c>
    </row>
    <row r="4457" customFormat="false" ht="14.1" hidden="false" customHeight="false" outlineLevel="0" collapsed="false">
      <c r="H4457" s="8" t="n">
        <f aca="false">IF(ISBLANK(D4457),,LEFT(D4457,LEN(D4457)-6)*1)</f>
        <v>0</v>
      </c>
      <c r="I4457" s="9" t="str">
        <f aca="false">IF(ISBLANK(A4457),"",-B4457*C4457)</f>
        <v/>
      </c>
      <c r="J4457" s="9" t="str">
        <f aca="false">IF(ISBLANK(A4457),"",-SUM(I$3:I4457))</f>
        <v/>
      </c>
      <c r="K4457" s="9" t="str">
        <f aca="false">IF(ISBLANK(A4457),"",SUMPRODUCT(O4457:R4457,T4457:W4457)-J4457)</f>
        <v/>
      </c>
      <c r="L4457" s="5" t="str">
        <f aca="false">IF(ISBLANK(A4457),"",K4457/$M$1)</f>
        <v/>
      </c>
      <c r="M4457" s="5" t="str">
        <f aca="false">IF(ISBLANK(A4457),"",K4457/($M$1+SUM(K$3:K4456)))</f>
        <v/>
      </c>
      <c r="N4457" s="0" t="str">
        <f aca="false">IF(ISBLANK(A4457),"",IF(H4458=0,NETWORKDAYS($H$3,H4457,holiday!$B$2:$B$10),IF(DAY(H4457)&lt;DAY(H4458),NETWORKDAYS($H$3,H4457,holiday!$B$2:$B$10),0)))</f>
        <v/>
      </c>
      <c r="O4457" s="0" t="str">
        <f aca="false">IF(ISBLANK(A4457),"",SUMIF($A$3:$A4457,O$2,$B$3:$B4457))</f>
        <v/>
      </c>
      <c r="P4457" s="0" t="str">
        <f aca="false">IF(ISBLANK(A4457),"",SUMIF($A$3:$A4457,P$2,$B$3:$B4457))</f>
        <v/>
      </c>
      <c r="Q4457" s="0" t="str">
        <f aca="false">IF(ISBLANK(A4457),"",SUMIF($A$3:$A4457,Q$2,$B$3:$B4457))</f>
        <v/>
      </c>
      <c r="R4457" s="0" t="str">
        <f aca="false">IF(ISBLANK(A4457),"",SUMIF($A$3:$A4457,R$2,$B$3:$B4457))</f>
        <v/>
      </c>
      <c r="T4457" s="9" t="str">
        <f aca="false">IF(ISBLANK(A4457),"",IF($A4457=T$2,$C4457,T4456))</f>
        <v/>
      </c>
      <c r="U4457" s="9" t="str">
        <f aca="false">IF(ISBLANK(A4457),"",IF($A4457=U$2,$C4457,U4456))</f>
        <v/>
      </c>
      <c r="V4457" s="9" t="str">
        <f aca="false">IF(ISBLANK(A4457),"",IF($A4457=V$2,$C4457,V4456))</f>
        <v/>
      </c>
      <c r="W4457" s="9" t="str">
        <f aca="false">IF(ISBLANK(A4457),"",IF($A4457=W$2,$C4457,W4456))</f>
        <v/>
      </c>
    </row>
    <row r="4458" customFormat="false" ht="14.1" hidden="false" customHeight="false" outlineLevel="0" collapsed="false">
      <c r="H4458" s="8" t="n">
        <f aca="false">IF(ISBLANK(D4458),,LEFT(D4458,LEN(D4458)-6)*1)</f>
        <v>0</v>
      </c>
      <c r="I4458" s="9" t="str">
        <f aca="false">IF(ISBLANK(A4458),"",-B4458*C4458)</f>
        <v/>
      </c>
      <c r="J4458" s="9" t="str">
        <f aca="false">IF(ISBLANK(A4458),"",-SUM(I$3:I4458))</f>
        <v/>
      </c>
      <c r="K4458" s="9" t="str">
        <f aca="false">IF(ISBLANK(A4458),"",SUMPRODUCT(O4458:R4458,T4458:W4458)-J4458)</f>
        <v/>
      </c>
      <c r="L4458" s="5" t="str">
        <f aca="false">IF(ISBLANK(A4458),"",K4458/$M$1)</f>
        <v/>
      </c>
      <c r="M4458" s="5" t="str">
        <f aca="false">IF(ISBLANK(A4458),"",K4458/($M$1+SUM(K$3:K4457)))</f>
        <v/>
      </c>
      <c r="N4458" s="0" t="str">
        <f aca="false">IF(ISBLANK(A4458),"",IF(H4459=0,NETWORKDAYS($H$3,H4458,holiday!$B$2:$B$10),IF(DAY(H4458)&lt;DAY(H4459),NETWORKDAYS($H$3,H4458,holiday!$B$2:$B$10),0)))</f>
        <v/>
      </c>
      <c r="O4458" s="0" t="str">
        <f aca="false">IF(ISBLANK(A4458),"",SUMIF($A$3:$A4458,O$2,$B$3:$B4458))</f>
        <v/>
      </c>
      <c r="P4458" s="0" t="str">
        <f aca="false">IF(ISBLANK(A4458),"",SUMIF($A$3:$A4458,P$2,$B$3:$B4458))</f>
        <v/>
      </c>
      <c r="Q4458" s="0" t="str">
        <f aca="false">IF(ISBLANK(A4458),"",SUMIF($A$3:$A4458,Q$2,$B$3:$B4458))</f>
        <v/>
      </c>
      <c r="R4458" s="0" t="str">
        <f aca="false">IF(ISBLANK(A4458),"",SUMIF($A$3:$A4458,R$2,$B$3:$B4458))</f>
        <v/>
      </c>
      <c r="T4458" s="9" t="str">
        <f aca="false">IF(ISBLANK(A4458),"",IF($A4458=T$2,$C4458,T4457))</f>
        <v/>
      </c>
      <c r="U4458" s="9" t="str">
        <f aca="false">IF(ISBLANK(A4458),"",IF($A4458=U$2,$C4458,U4457))</f>
        <v/>
      </c>
      <c r="V4458" s="9" t="str">
        <f aca="false">IF(ISBLANK(A4458),"",IF($A4458=V$2,$C4458,V4457))</f>
        <v/>
      </c>
      <c r="W4458" s="9" t="str">
        <f aca="false">IF(ISBLANK(A4458),"",IF($A4458=W$2,$C4458,W4457))</f>
        <v/>
      </c>
    </row>
    <row r="4459" customFormat="false" ht="14.1" hidden="false" customHeight="false" outlineLevel="0" collapsed="false">
      <c r="H4459" s="8" t="n">
        <f aca="false">IF(ISBLANK(D4459),,LEFT(D4459,LEN(D4459)-6)*1)</f>
        <v>0</v>
      </c>
      <c r="I4459" s="9" t="str">
        <f aca="false">IF(ISBLANK(A4459),"",-B4459*C4459)</f>
        <v/>
      </c>
      <c r="J4459" s="9" t="str">
        <f aca="false">IF(ISBLANK(A4459),"",-SUM(I$3:I4459))</f>
        <v/>
      </c>
      <c r="K4459" s="9" t="str">
        <f aca="false">IF(ISBLANK(A4459),"",SUMPRODUCT(O4459:R4459,T4459:W4459)-J4459)</f>
        <v/>
      </c>
      <c r="L4459" s="5" t="str">
        <f aca="false">IF(ISBLANK(A4459),"",K4459/$M$1)</f>
        <v/>
      </c>
      <c r="M4459" s="5" t="str">
        <f aca="false">IF(ISBLANK(A4459),"",K4459/($M$1+SUM(K$3:K4458)))</f>
        <v/>
      </c>
      <c r="N4459" s="0" t="str">
        <f aca="false">IF(ISBLANK(A4459),"",IF(H4460=0,NETWORKDAYS($H$3,H4459,holiday!$B$2:$B$10),IF(DAY(H4459)&lt;DAY(H4460),NETWORKDAYS($H$3,H4459,holiday!$B$2:$B$10),0)))</f>
        <v/>
      </c>
      <c r="O4459" s="0" t="str">
        <f aca="false">IF(ISBLANK(A4459),"",SUMIF($A$3:$A4459,O$2,$B$3:$B4459))</f>
        <v/>
      </c>
      <c r="P4459" s="0" t="str">
        <f aca="false">IF(ISBLANK(A4459),"",SUMIF($A$3:$A4459,P$2,$B$3:$B4459))</f>
        <v/>
      </c>
      <c r="Q4459" s="0" t="str">
        <f aca="false">IF(ISBLANK(A4459),"",SUMIF($A$3:$A4459,Q$2,$B$3:$B4459))</f>
        <v/>
      </c>
      <c r="R4459" s="0" t="str">
        <f aca="false">IF(ISBLANK(A4459),"",SUMIF($A$3:$A4459,R$2,$B$3:$B4459))</f>
        <v/>
      </c>
      <c r="T4459" s="9" t="str">
        <f aca="false">IF(ISBLANK(A4459),"",IF($A4459=T$2,$C4459,T4458))</f>
        <v/>
      </c>
      <c r="U4459" s="9" t="str">
        <f aca="false">IF(ISBLANK(A4459),"",IF($A4459=U$2,$C4459,U4458))</f>
        <v/>
      </c>
      <c r="V4459" s="9" t="str">
        <f aca="false">IF(ISBLANK(A4459),"",IF($A4459=V$2,$C4459,V4458))</f>
        <v/>
      </c>
      <c r="W4459" s="9" t="str">
        <f aca="false">IF(ISBLANK(A4459),"",IF($A4459=W$2,$C4459,W4458))</f>
        <v/>
      </c>
    </row>
    <row r="4460" customFormat="false" ht="14.1" hidden="false" customHeight="false" outlineLevel="0" collapsed="false">
      <c r="H4460" s="8" t="n">
        <f aca="false">IF(ISBLANK(D4460),,LEFT(D4460,LEN(D4460)-6)*1)</f>
        <v>0</v>
      </c>
      <c r="I4460" s="9" t="str">
        <f aca="false">IF(ISBLANK(A4460),"",-B4460*C4460)</f>
        <v/>
      </c>
      <c r="J4460" s="9" t="str">
        <f aca="false">IF(ISBLANK(A4460),"",-SUM(I$3:I4460))</f>
        <v/>
      </c>
      <c r="K4460" s="9" t="str">
        <f aca="false">IF(ISBLANK(A4460),"",SUMPRODUCT(O4460:R4460,T4460:W4460)-J4460)</f>
        <v/>
      </c>
      <c r="L4460" s="5" t="str">
        <f aca="false">IF(ISBLANK(A4460),"",K4460/$M$1)</f>
        <v/>
      </c>
      <c r="M4460" s="5" t="str">
        <f aca="false">IF(ISBLANK(A4460),"",K4460/($M$1+SUM(K$3:K4459)))</f>
        <v/>
      </c>
      <c r="N4460" s="0" t="str">
        <f aca="false">IF(ISBLANK(A4460),"",IF(H4461=0,NETWORKDAYS($H$3,H4460,holiday!$B$2:$B$10),IF(DAY(H4460)&lt;DAY(H4461),NETWORKDAYS($H$3,H4460,holiday!$B$2:$B$10),0)))</f>
        <v/>
      </c>
      <c r="O4460" s="0" t="str">
        <f aca="false">IF(ISBLANK(A4460),"",SUMIF($A$3:$A4460,O$2,$B$3:$B4460))</f>
        <v/>
      </c>
      <c r="P4460" s="0" t="str">
        <f aca="false">IF(ISBLANK(A4460),"",SUMIF($A$3:$A4460,P$2,$B$3:$B4460))</f>
        <v/>
      </c>
      <c r="Q4460" s="0" t="str">
        <f aca="false">IF(ISBLANK(A4460),"",SUMIF($A$3:$A4460,Q$2,$B$3:$B4460))</f>
        <v/>
      </c>
      <c r="R4460" s="0" t="str">
        <f aca="false">IF(ISBLANK(A4460),"",SUMIF($A$3:$A4460,R$2,$B$3:$B4460))</f>
        <v/>
      </c>
      <c r="T4460" s="9" t="str">
        <f aca="false">IF(ISBLANK(A4460),"",IF($A4460=T$2,$C4460,T4459))</f>
        <v/>
      </c>
      <c r="U4460" s="9" t="str">
        <f aca="false">IF(ISBLANK(A4460),"",IF($A4460=U$2,$C4460,U4459))</f>
        <v/>
      </c>
      <c r="V4460" s="9" t="str">
        <f aca="false">IF(ISBLANK(A4460),"",IF($A4460=V$2,$C4460,V4459))</f>
        <v/>
      </c>
      <c r="W4460" s="9" t="str">
        <f aca="false">IF(ISBLANK(A4460),"",IF($A4460=W$2,$C4460,W4459))</f>
        <v/>
      </c>
    </row>
    <row r="4461" customFormat="false" ht="14.1" hidden="false" customHeight="false" outlineLevel="0" collapsed="false">
      <c r="H4461" s="8" t="n">
        <f aca="false">IF(ISBLANK(D4461),,LEFT(D4461,LEN(D4461)-6)*1)</f>
        <v>0</v>
      </c>
      <c r="I4461" s="9" t="str">
        <f aca="false">IF(ISBLANK(A4461),"",-B4461*C4461)</f>
        <v/>
      </c>
      <c r="J4461" s="9" t="str">
        <f aca="false">IF(ISBLANK(A4461),"",-SUM(I$3:I4461))</f>
        <v/>
      </c>
      <c r="K4461" s="9" t="str">
        <f aca="false">IF(ISBLANK(A4461),"",SUMPRODUCT(O4461:R4461,T4461:W4461)-J4461)</f>
        <v/>
      </c>
      <c r="L4461" s="5" t="str">
        <f aca="false">IF(ISBLANK(A4461),"",K4461/$M$1)</f>
        <v/>
      </c>
      <c r="M4461" s="5" t="str">
        <f aca="false">IF(ISBLANK(A4461),"",K4461/($M$1+SUM(K$3:K4460)))</f>
        <v/>
      </c>
      <c r="N4461" s="0" t="str">
        <f aca="false">IF(ISBLANK(A4461),"",IF(H4462=0,NETWORKDAYS($H$3,H4461,holiday!$B$2:$B$10),IF(DAY(H4461)&lt;DAY(H4462),NETWORKDAYS($H$3,H4461,holiday!$B$2:$B$10),0)))</f>
        <v/>
      </c>
      <c r="O4461" s="0" t="str">
        <f aca="false">IF(ISBLANK(A4461),"",SUMIF($A$3:$A4461,O$2,$B$3:$B4461))</f>
        <v/>
      </c>
      <c r="P4461" s="0" t="str">
        <f aca="false">IF(ISBLANK(A4461),"",SUMIF($A$3:$A4461,P$2,$B$3:$B4461))</f>
        <v/>
      </c>
      <c r="Q4461" s="0" t="str">
        <f aca="false">IF(ISBLANK(A4461),"",SUMIF($A$3:$A4461,Q$2,$B$3:$B4461))</f>
        <v/>
      </c>
      <c r="R4461" s="0" t="str">
        <f aca="false">IF(ISBLANK(A4461),"",SUMIF($A$3:$A4461,R$2,$B$3:$B4461))</f>
        <v/>
      </c>
      <c r="T4461" s="9" t="str">
        <f aca="false">IF(ISBLANK(A4461),"",IF($A4461=T$2,$C4461,T4460))</f>
        <v/>
      </c>
      <c r="U4461" s="9" t="str">
        <f aca="false">IF(ISBLANK(A4461),"",IF($A4461=U$2,$C4461,U4460))</f>
        <v/>
      </c>
      <c r="V4461" s="9" t="str">
        <f aca="false">IF(ISBLANK(A4461),"",IF($A4461=V$2,$C4461,V4460))</f>
        <v/>
      </c>
      <c r="W4461" s="9" t="str">
        <f aca="false">IF(ISBLANK(A4461),"",IF($A4461=W$2,$C4461,W4460))</f>
        <v/>
      </c>
    </row>
    <row r="4462" customFormat="false" ht="14.1" hidden="false" customHeight="false" outlineLevel="0" collapsed="false">
      <c r="H4462" s="8" t="n">
        <f aca="false">IF(ISBLANK(D4462),,LEFT(D4462,LEN(D4462)-6)*1)</f>
        <v>0</v>
      </c>
      <c r="I4462" s="9" t="str">
        <f aca="false">IF(ISBLANK(A4462),"",-B4462*C4462)</f>
        <v/>
      </c>
      <c r="J4462" s="9" t="str">
        <f aca="false">IF(ISBLANK(A4462),"",-SUM(I$3:I4462))</f>
        <v/>
      </c>
      <c r="K4462" s="9" t="str">
        <f aca="false">IF(ISBLANK(A4462),"",SUMPRODUCT(O4462:R4462,T4462:W4462)-J4462)</f>
        <v/>
      </c>
      <c r="L4462" s="5" t="str">
        <f aca="false">IF(ISBLANK(A4462),"",K4462/$M$1)</f>
        <v/>
      </c>
      <c r="M4462" s="5" t="str">
        <f aca="false">IF(ISBLANK(A4462),"",K4462/($M$1+SUM(K$3:K4461)))</f>
        <v/>
      </c>
      <c r="N4462" s="0" t="str">
        <f aca="false">IF(ISBLANK(A4462),"",IF(H4463=0,NETWORKDAYS($H$3,H4462,holiday!$B$2:$B$10),IF(DAY(H4462)&lt;DAY(H4463),NETWORKDAYS($H$3,H4462,holiday!$B$2:$B$10),0)))</f>
        <v/>
      </c>
      <c r="O4462" s="0" t="str">
        <f aca="false">IF(ISBLANK(A4462),"",SUMIF($A$3:$A4462,O$2,$B$3:$B4462))</f>
        <v/>
      </c>
      <c r="P4462" s="0" t="str">
        <f aca="false">IF(ISBLANK(A4462),"",SUMIF($A$3:$A4462,P$2,$B$3:$B4462))</f>
        <v/>
      </c>
      <c r="Q4462" s="0" t="str">
        <f aca="false">IF(ISBLANK(A4462),"",SUMIF($A$3:$A4462,Q$2,$B$3:$B4462))</f>
        <v/>
      </c>
      <c r="R4462" s="0" t="str">
        <f aca="false">IF(ISBLANK(A4462),"",SUMIF($A$3:$A4462,R$2,$B$3:$B4462))</f>
        <v/>
      </c>
      <c r="T4462" s="9" t="str">
        <f aca="false">IF(ISBLANK(A4462),"",IF($A4462=T$2,$C4462,T4461))</f>
        <v/>
      </c>
      <c r="U4462" s="9" t="str">
        <f aca="false">IF(ISBLANK(A4462),"",IF($A4462=U$2,$C4462,U4461))</f>
        <v/>
      </c>
      <c r="V4462" s="9" t="str">
        <f aca="false">IF(ISBLANK(A4462),"",IF($A4462=V$2,$C4462,V4461))</f>
        <v/>
      </c>
      <c r="W4462" s="9" t="str">
        <f aca="false">IF(ISBLANK(A4462),"",IF($A4462=W$2,$C4462,W4461))</f>
        <v/>
      </c>
    </row>
    <row r="4463" customFormat="false" ht="14.1" hidden="false" customHeight="false" outlineLevel="0" collapsed="false">
      <c r="H4463" s="8" t="n">
        <f aca="false">IF(ISBLANK(D4463),,LEFT(D4463,LEN(D4463)-6)*1)</f>
        <v>0</v>
      </c>
      <c r="I4463" s="9" t="str">
        <f aca="false">IF(ISBLANK(A4463),"",-B4463*C4463)</f>
        <v/>
      </c>
      <c r="J4463" s="9" t="str">
        <f aca="false">IF(ISBLANK(A4463),"",-SUM(I$3:I4463))</f>
        <v/>
      </c>
      <c r="K4463" s="9" t="str">
        <f aca="false">IF(ISBLANK(A4463),"",SUMPRODUCT(O4463:R4463,T4463:W4463)-J4463)</f>
        <v/>
      </c>
      <c r="L4463" s="5" t="str">
        <f aca="false">IF(ISBLANK(A4463),"",K4463/$M$1)</f>
        <v/>
      </c>
      <c r="M4463" s="5" t="str">
        <f aca="false">IF(ISBLANK(A4463),"",K4463/($M$1+SUM(K$3:K4462)))</f>
        <v/>
      </c>
      <c r="N4463" s="0" t="str">
        <f aca="false">IF(ISBLANK(A4463),"",IF(H4464=0,NETWORKDAYS($H$3,H4463,holiday!$B$2:$B$10),IF(DAY(H4463)&lt;DAY(H4464),NETWORKDAYS($H$3,H4463,holiday!$B$2:$B$10),0)))</f>
        <v/>
      </c>
      <c r="O4463" s="0" t="str">
        <f aca="false">IF(ISBLANK(A4463),"",SUMIF($A$3:$A4463,O$2,$B$3:$B4463))</f>
        <v/>
      </c>
      <c r="P4463" s="0" t="str">
        <f aca="false">IF(ISBLANK(A4463),"",SUMIF($A$3:$A4463,P$2,$B$3:$B4463))</f>
        <v/>
      </c>
      <c r="Q4463" s="0" t="str">
        <f aca="false">IF(ISBLANK(A4463),"",SUMIF($A$3:$A4463,Q$2,$B$3:$B4463))</f>
        <v/>
      </c>
      <c r="R4463" s="0" t="str">
        <f aca="false">IF(ISBLANK(A4463),"",SUMIF($A$3:$A4463,R$2,$B$3:$B4463))</f>
        <v/>
      </c>
      <c r="T4463" s="9" t="str">
        <f aca="false">IF(ISBLANK(A4463),"",IF($A4463=T$2,$C4463,T4462))</f>
        <v/>
      </c>
      <c r="U4463" s="9" t="str">
        <f aca="false">IF(ISBLANK(A4463),"",IF($A4463=U$2,$C4463,U4462))</f>
        <v/>
      </c>
      <c r="V4463" s="9" t="str">
        <f aca="false">IF(ISBLANK(A4463),"",IF($A4463=V$2,$C4463,V4462))</f>
        <v/>
      </c>
      <c r="W4463" s="9" t="str">
        <f aca="false">IF(ISBLANK(A4463),"",IF($A4463=W$2,$C4463,W4462))</f>
        <v/>
      </c>
    </row>
    <row r="4464" customFormat="false" ht="14.1" hidden="false" customHeight="false" outlineLevel="0" collapsed="false">
      <c r="H4464" s="8" t="n">
        <f aca="false">IF(ISBLANK(D4464),,LEFT(D4464,LEN(D4464)-6)*1)</f>
        <v>0</v>
      </c>
      <c r="I4464" s="9" t="str">
        <f aca="false">IF(ISBLANK(A4464),"",-B4464*C4464)</f>
        <v/>
      </c>
      <c r="J4464" s="9" t="str">
        <f aca="false">IF(ISBLANK(A4464),"",-SUM(I$3:I4464))</f>
        <v/>
      </c>
      <c r="K4464" s="9" t="str">
        <f aca="false">IF(ISBLANK(A4464),"",SUMPRODUCT(O4464:R4464,T4464:W4464)-J4464)</f>
        <v/>
      </c>
      <c r="L4464" s="5" t="str">
        <f aca="false">IF(ISBLANK(A4464),"",K4464/$M$1)</f>
        <v/>
      </c>
      <c r="M4464" s="5" t="str">
        <f aca="false">IF(ISBLANK(A4464),"",K4464/($M$1+SUM(K$3:K4463)))</f>
        <v/>
      </c>
      <c r="N4464" s="0" t="str">
        <f aca="false">IF(ISBLANK(A4464),"",IF(H4465=0,NETWORKDAYS($H$3,H4464,holiday!$B$2:$B$10),IF(DAY(H4464)&lt;DAY(H4465),NETWORKDAYS($H$3,H4464,holiday!$B$2:$B$10),0)))</f>
        <v/>
      </c>
      <c r="O4464" s="0" t="str">
        <f aca="false">IF(ISBLANK(A4464),"",SUMIF($A$3:$A4464,O$2,$B$3:$B4464))</f>
        <v/>
      </c>
      <c r="P4464" s="0" t="str">
        <f aca="false">IF(ISBLANK(A4464),"",SUMIF($A$3:$A4464,P$2,$B$3:$B4464))</f>
        <v/>
      </c>
      <c r="Q4464" s="0" t="str">
        <f aca="false">IF(ISBLANK(A4464),"",SUMIF($A$3:$A4464,Q$2,$B$3:$B4464))</f>
        <v/>
      </c>
      <c r="R4464" s="0" t="str">
        <f aca="false">IF(ISBLANK(A4464),"",SUMIF($A$3:$A4464,R$2,$B$3:$B4464))</f>
        <v/>
      </c>
      <c r="T4464" s="9" t="str">
        <f aca="false">IF(ISBLANK(A4464),"",IF($A4464=T$2,$C4464,T4463))</f>
        <v/>
      </c>
      <c r="U4464" s="9" t="str">
        <f aca="false">IF(ISBLANK(A4464),"",IF($A4464=U$2,$C4464,U4463))</f>
        <v/>
      </c>
      <c r="V4464" s="9" t="str">
        <f aca="false">IF(ISBLANK(A4464),"",IF($A4464=V$2,$C4464,V4463))</f>
        <v/>
      </c>
      <c r="W4464" s="9" t="str">
        <f aca="false">IF(ISBLANK(A4464),"",IF($A4464=W$2,$C4464,W4463))</f>
        <v/>
      </c>
    </row>
    <row r="4465" customFormat="false" ht="14.1" hidden="false" customHeight="false" outlineLevel="0" collapsed="false">
      <c r="H4465" s="8" t="n">
        <f aca="false">IF(ISBLANK(D4465),,LEFT(D4465,LEN(D4465)-6)*1)</f>
        <v>0</v>
      </c>
      <c r="I4465" s="9" t="str">
        <f aca="false">IF(ISBLANK(A4465),"",-B4465*C4465)</f>
        <v/>
      </c>
      <c r="J4465" s="9" t="str">
        <f aca="false">IF(ISBLANK(A4465),"",-SUM(I$3:I4465))</f>
        <v/>
      </c>
      <c r="K4465" s="9" t="str">
        <f aca="false">IF(ISBLANK(A4465),"",SUMPRODUCT(O4465:R4465,T4465:W4465)-J4465)</f>
        <v/>
      </c>
      <c r="L4465" s="5" t="str">
        <f aca="false">IF(ISBLANK(A4465),"",K4465/$M$1)</f>
        <v/>
      </c>
      <c r="M4465" s="5" t="str">
        <f aca="false">IF(ISBLANK(A4465),"",K4465/($M$1+SUM(K$3:K4464)))</f>
        <v/>
      </c>
      <c r="N4465" s="0" t="str">
        <f aca="false">IF(ISBLANK(A4465),"",IF(H4466=0,NETWORKDAYS($H$3,H4465,holiday!$B$2:$B$10),IF(DAY(H4465)&lt;DAY(H4466),NETWORKDAYS($H$3,H4465,holiday!$B$2:$B$10),0)))</f>
        <v/>
      </c>
      <c r="O4465" s="0" t="str">
        <f aca="false">IF(ISBLANK(A4465),"",SUMIF($A$3:$A4465,O$2,$B$3:$B4465))</f>
        <v/>
      </c>
      <c r="P4465" s="0" t="str">
        <f aca="false">IF(ISBLANK(A4465),"",SUMIF($A$3:$A4465,P$2,$B$3:$B4465))</f>
        <v/>
      </c>
      <c r="Q4465" s="0" t="str">
        <f aca="false">IF(ISBLANK(A4465),"",SUMIF($A$3:$A4465,Q$2,$B$3:$B4465))</f>
        <v/>
      </c>
      <c r="R4465" s="0" t="str">
        <f aca="false">IF(ISBLANK(A4465),"",SUMIF($A$3:$A4465,R$2,$B$3:$B4465))</f>
        <v/>
      </c>
      <c r="T4465" s="9" t="str">
        <f aca="false">IF(ISBLANK(A4465),"",IF($A4465=T$2,$C4465,T4464))</f>
        <v/>
      </c>
      <c r="U4465" s="9" t="str">
        <f aca="false">IF(ISBLANK(A4465),"",IF($A4465=U$2,$C4465,U4464))</f>
        <v/>
      </c>
      <c r="V4465" s="9" t="str">
        <f aca="false">IF(ISBLANK(A4465),"",IF($A4465=V$2,$C4465,V4464))</f>
        <v/>
      </c>
      <c r="W4465" s="9" t="str">
        <f aca="false">IF(ISBLANK(A4465),"",IF($A4465=W$2,$C4465,W4464))</f>
        <v/>
      </c>
    </row>
    <row r="4466" customFormat="false" ht="14.1" hidden="false" customHeight="false" outlineLevel="0" collapsed="false">
      <c r="H4466" s="8" t="n">
        <f aca="false">IF(ISBLANK(D4466),,LEFT(D4466,LEN(D4466)-6)*1)</f>
        <v>0</v>
      </c>
      <c r="I4466" s="9" t="str">
        <f aca="false">IF(ISBLANK(A4466),"",-B4466*C4466)</f>
        <v/>
      </c>
      <c r="J4466" s="9" t="str">
        <f aca="false">IF(ISBLANK(A4466),"",-SUM(I$3:I4466))</f>
        <v/>
      </c>
      <c r="K4466" s="9" t="str">
        <f aca="false">IF(ISBLANK(A4466),"",SUMPRODUCT(O4466:R4466,T4466:W4466)-J4466)</f>
        <v/>
      </c>
      <c r="L4466" s="5" t="str">
        <f aca="false">IF(ISBLANK(A4466),"",K4466/$M$1)</f>
        <v/>
      </c>
      <c r="M4466" s="5" t="str">
        <f aca="false">IF(ISBLANK(A4466),"",K4466/($M$1+SUM(K$3:K4465)))</f>
        <v/>
      </c>
      <c r="N4466" s="0" t="str">
        <f aca="false">IF(ISBLANK(A4466),"",IF(H4467=0,NETWORKDAYS($H$3,H4466,holiday!$B$2:$B$10),IF(DAY(H4466)&lt;DAY(H4467),NETWORKDAYS($H$3,H4466,holiday!$B$2:$B$10),0)))</f>
        <v/>
      </c>
      <c r="O4466" s="0" t="str">
        <f aca="false">IF(ISBLANK(A4466),"",SUMIF($A$3:$A4466,O$2,$B$3:$B4466))</f>
        <v/>
      </c>
      <c r="P4466" s="0" t="str">
        <f aca="false">IF(ISBLANK(A4466),"",SUMIF($A$3:$A4466,P$2,$B$3:$B4466))</f>
        <v/>
      </c>
      <c r="Q4466" s="0" t="str">
        <f aca="false">IF(ISBLANK(A4466),"",SUMIF($A$3:$A4466,Q$2,$B$3:$B4466))</f>
        <v/>
      </c>
      <c r="R4466" s="0" t="str">
        <f aca="false">IF(ISBLANK(A4466),"",SUMIF($A$3:$A4466,R$2,$B$3:$B4466))</f>
        <v/>
      </c>
      <c r="T4466" s="9" t="str">
        <f aca="false">IF(ISBLANK(A4466),"",IF($A4466=T$2,$C4466,T4465))</f>
        <v/>
      </c>
      <c r="U4466" s="9" t="str">
        <f aca="false">IF(ISBLANK(A4466),"",IF($A4466=U$2,$C4466,U4465))</f>
        <v/>
      </c>
      <c r="V4466" s="9" t="str">
        <f aca="false">IF(ISBLANK(A4466),"",IF($A4466=V$2,$C4466,V4465))</f>
        <v/>
      </c>
      <c r="W4466" s="9" t="str">
        <f aca="false">IF(ISBLANK(A4466),"",IF($A4466=W$2,$C4466,W4465))</f>
        <v/>
      </c>
    </row>
    <row r="4467" customFormat="false" ht="14.1" hidden="false" customHeight="false" outlineLevel="0" collapsed="false">
      <c r="H4467" s="8" t="n">
        <f aca="false">IF(ISBLANK(D4467),,LEFT(D4467,LEN(D4467)-6)*1)</f>
        <v>0</v>
      </c>
      <c r="I4467" s="9" t="str">
        <f aca="false">IF(ISBLANK(A4467),"",-B4467*C4467)</f>
        <v/>
      </c>
      <c r="J4467" s="9" t="str">
        <f aca="false">IF(ISBLANK(A4467),"",-SUM(I$3:I4467))</f>
        <v/>
      </c>
      <c r="K4467" s="9" t="str">
        <f aca="false">IF(ISBLANK(A4467),"",SUMPRODUCT(O4467:R4467,T4467:W4467)-J4467)</f>
        <v/>
      </c>
      <c r="L4467" s="5" t="str">
        <f aca="false">IF(ISBLANK(A4467),"",K4467/$M$1)</f>
        <v/>
      </c>
      <c r="M4467" s="5" t="str">
        <f aca="false">IF(ISBLANK(A4467),"",K4467/($M$1+SUM(K$3:K4466)))</f>
        <v/>
      </c>
      <c r="N4467" s="0" t="str">
        <f aca="false">IF(ISBLANK(A4467),"",IF(H4468=0,NETWORKDAYS($H$3,H4467,holiday!$B$2:$B$10),IF(DAY(H4467)&lt;DAY(H4468),NETWORKDAYS($H$3,H4467,holiday!$B$2:$B$10),0)))</f>
        <v/>
      </c>
      <c r="O4467" s="0" t="str">
        <f aca="false">IF(ISBLANK(A4467),"",SUMIF($A$3:$A4467,O$2,$B$3:$B4467))</f>
        <v/>
      </c>
      <c r="P4467" s="0" t="str">
        <f aca="false">IF(ISBLANK(A4467),"",SUMIF($A$3:$A4467,P$2,$B$3:$B4467))</f>
        <v/>
      </c>
      <c r="Q4467" s="0" t="str">
        <f aca="false">IF(ISBLANK(A4467),"",SUMIF($A$3:$A4467,Q$2,$B$3:$B4467))</f>
        <v/>
      </c>
      <c r="R4467" s="0" t="str">
        <f aca="false">IF(ISBLANK(A4467),"",SUMIF($A$3:$A4467,R$2,$B$3:$B4467))</f>
        <v/>
      </c>
      <c r="T4467" s="9" t="str">
        <f aca="false">IF(ISBLANK(A4467),"",IF($A4467=T$2,$C4467,T4466))</f>
        <v/>
      </c>
      <c r="U4467" s="9" t="str">
        <f aca="false">IF(ISBLANK(A4467),"",IF($A4467=U$2,$C4467,U4466))</f>
        <v/>
      </c>
      <c r="V4467" s="9" t="str">
        <f aca="false">IF(ISBLANK(A4467),"",IF($A4467=V$2,$C4467,V4466))</f>
        <v/>
      </c>
      <c r="W4467" s="9" t="str">
        <f aca="false">IF(ISBLANK(A4467),"",IF($A4467=W$2,$C4467,W4466))</f>
        <v/>
      </c>
    </row>
    <row r="4468" customFormat="false" ht="14.1" hidden="false" customHeight="false" outlineLevel="0" collapsed="false">
      <c r="H4468" s="8" t="n">
        <f aca="false">IF(ISBLANK(D4468),,LEFT(D4468,LEN(D4468)-6)*1)</f>
        <v>0</v>
      </c>
      <c r="I4468" s="9" t="str">
        <f aca="false">IF(ISBLANK(A4468),"",-B4468*C4468)</f>
        <v/>
      </c>
      <c r="J4468" s="9" t="str">
        <f aca="false">IF(ISBLANK(A4468),"",-SUM(I$3:I4468))</f>
        <v/>
      </c>
      <c r="K4468" s="9" t="str">
        <f aca="false">IF(ISBLANK(A4468),"",SUMPRODUCT(O4468:R4468,T4468:W4468)-J4468)</f>
        <v/>
      </c>
      <c r="L4468" s="5" t="str">
        <f aca="false">IF(ISBLANK(A4468),"",K4468/$M$1)</f>
        <v/>
      </c>
      <c r="M4468" s="5" t="str">
        <f aca="false">IF(ISBLANK(A4468),"",K4468/($M$1+SUM(K$3:K4467)))</f>
        <v/>
      </c>
      <c r="N4468" s="0" t="str">
        <f aca="false">IF(ISBLANK(A4468),"",IF(H4469=0,NETWORKDAYS($H$3,H4468,holiday!$B$2:$B$10),IF(DAY(H4468)&lt;DAY(H4469),NETWORKDAYS($H$3,H4468,holiday!$B$2:$B$10),0)))</f>
        <v/>
      </c>
      <c r="O4468" s="0" t="str">
        <f aca="false">IF(ISBLANK(A4468),"",SUMIF($A$3:$A4468,O$2,$B$3:$B4468))</f>
        <v/>
      </c>
      <c r="P4468" s="0" t="str">
        <f aca="false">IF(ISBLANK(A4468),"",SUMIF($A$3:$A4468,P$2,$B$3:$B4468))</f>
        <v/>
      </c>
      <c r="Q4468" s="0" t="str">
        <f aca="false">IF(ISBLANK(A4468),"",SUMIF($A$3:$A4468,Q$2,$B$3:$B4468))</f>
        <v/>
      </c>
      <c r="R4468" s="0" t="str">
        <f aca="false">IF(ISBLANK(A4468),"",SUMIF($A$3:$A4468,R$2,$B$3:$B4468))</f>
        <v/>
      </c>
      <c r="T4468" s="9" t="str">
        <f aca="false">IF(ISBLANK(A4468),"",IF($A4468=T$2,$C4468,T4467))</f>
        <v/>
      </c>
      <c r="U4468" s="9" t="str">
        <f aca="false">IF(ISBLANK(A4468),"",IF($A4468=U$2,$C4468,U4467))</f>
        <v/>
      </c>
      <c r="V4468" s="9" t="str">
        <f aca="false">IF(ISBLANK(A4468),"",IF($A4468=V$2,$C4468,V4467))</f>
        <v/>
      </c>
      <c r="W4468" s="9" t="str">
        <f aca="false">IF(ISBLANK(A4468),"",IF($A4468=W$2,$C4468,W4467))</f>
        <v/>
      </c>
    </row>
    <row r="4469" customFormat="false" ht="14.1" hidden="false" customHeight="false" outlineLevel="0" collapsed="false">
      <c r="H4469" s="8" t="n">
        <f aca="false">IF(ISBLANK(D4469),,LEFT(D4469,LEN(D4469)-6)*1)</f>
        <v>0</v>
      </c>
      <c r="I4469" s="9" t="str">
        <f aca="false">IF(ISBLANK(A4469),"",-B4469*C4469)</f>
        <v/>
      </c>
      <c r="J4469" s="9" t="str">
        <f aca="false">IF(ISBLANK(A4469),"",-SUM(I$3:I4469))</f>
        <v/>
      </c>
      <c r="K4469" s="9" t="str">
        <f aca="false">IF(ISBLANK(A4469),"",SUMPRODUCT(O4469:R4469,T4469:W4469)-J4469)</f>
        <v/>
      </c>
      <c r="L4469" s="5" t="str">
        <f aca="false">IF(ISBLANK(A4469),"",K4469/$M$1)</f>
        <v/>
      </c>
      <c r="M4469" s="5" t="str">
        <f aca="false">IF(ISBLANK(A4469),"",K4469/($M$1+SUM(K$3:K4468)))</f>
        <v/>
      </c>
      <c r="N4469" s="0" t="str">
        <f aca="false">IF(ISBLANK(A4469),"",IF(H4470=0,NETWORKDAYS($H$3,H4469,holiday!$B$2:$B$10),IF(DAY(H4469)&lt;DAY(H4470),NETWORKDAYS($H$3,H4469,holiday!$B$2:$B$10),0)))</f>
        <v/>
      </c>
      <c r="O4469" s="0" t="str">
        <f aca="false">IF(ISBLANK(A4469),"",SUMIF($A$3:$A4469,O$2,$B$3:$B4469))</f>
        <v/>
      </c>
      <c r="P4469" s="0" t="str">
        <f aca="false">IF(ISBLANK(A4469),"",SUMIF($A$3:$A4469,P$2,$B$3:$B4469))</f>
        <v/>
      </c>
      <c r="Q4469" s="0" t="str">
        <f aca="false">IF(ISBLANK(A4469),"",SUMIF($A$3:$A4469,Q$2,$B$3:$B4469))</f>
        <v/>
      </c>
      <c r="R4469" s="0" t="str">
        <f aca="false">IF(ISBLANK(A4469),"",SUMIF($A$3:$A4469,R$2,$B$3:$B4469))</f>
        <v/>
      </c>
      <c r="T4469" s="9" t="str">
        <f aca="false">IF(ISBLANK(A4469),"",IF($A4469=T$2,$C4469,T4468))</f>
        <v/>
      </c>
      <c r="U4469" s="9" t="str">
        <f aca="false">IF(ISBLANK(A4469),"",IF($A4469=U$2,$C4469,U4468))</f>
        <v/>
      </c>
      <c r="V4469" s="9" t="str">
        <f aca="false">IF(ISBLANK(A4469),"",IF($A4469=V$2,$C4469,V4468))</f>
        <v/>
      </c>
      <c r="W4469" s="9" t="str">
        <f aca="false">IF(ISBLANK(A4469),"",IF($A4469=W$2,$C4469,W4468))</f>
        <v/>
      </c>
    </row>
    <row r="4470" customFormat="false" ht="14.1" hidden="false" customHeight="false" outlineLevel="0" collapsed="false">
      <c r="H4470" s="8" t="n">
        <f aca="false">IF(ISBLANK(D4470),,LEFT(D4470,LEN(D4470)-6)*1)</f>
        <v>0</v>
      </c>
      <c r="I4470" s="9" t="str">
        <f aca="false">IF(ISBLANK(A4470),"",-B4470*C4470)</f>
        <v/>
      </c>
      <c r="J4470" s="9" t="str">
        <f aca="false">IF(ISBLANK(A4470),"",-SUM(I$3:I4470))</f>
        <v/>
      </c>
      <c r="K4470" s="9" t="str">
        <f aca="false">IF(ISBLANK(A4470),"",SUMPRODUCT(O4470:R4470,T4470:W4470)-J4470)</f>
        <v/>
      </c>
      <c r="L4470" s="5" t="str">
        <f aca="false">IF(ISBLANK(A4470),"",K4470/$M$1)</f>
        <v/>
      </c>
      <c r="M4470" s="5" t="str">
        <f aca="false">IF(ISBLANK(A4470),"",K4470/($M$1+SUM(K$3:K4469)))</f>
        <v/>
      </c>
      <c r="N4470" s="0" t="str">
        <f aca="false">IF(ISBLANK(A4470),"",IF(H4471=0,NETWORKDAYS($H$3,H4470,holiday!$B$2:$B$10),IF(DAY(H4470)&lt;DAY(H4471),NETWORKDAYS($H$3,H4470,holiday!$B$2:$B$10),0)))</f>
        <v/>
      </c>
      <c r="O4470" s="0" t="str">
        <f aca="false">IF(ISBLANK(A4470),"",SUMIF($A$3:$A4470,O$2,$B$3:$B4470))</f>
        <v/>
      </c>
      <c r="P4470" s="0" t="str">
        <f aca="false">IF(ISBLANK(A4470),"",SUMIF($A$3:$A4470,P$2,$B$3:$B4470))</f>
        <v/>
      </c>
      <c r="Q4470" s="0" t="str">
        <f aca="false">IF(ISBLANK(A4470),"",SUMIF($A$3:$A4470,Q$2,$B$3:$B4470))</f>
        <v/>
      </c>
      <c r="R4470" s="0" t="str">
        <f aca="false">IF(ISBLANK(A4470),"",SUMIF($A$3:$A4470,R$2,$B$3:$B4470))</f>
        <v/>
      </c>
      <c r="T4470" s="9" t="str">
        <f aca="false">IF(ISBLANK(A4470),"",IF($A4470=T$2,$C4470,T4469))</f>
        <v/>
      </c>
      <c r="U4470" s="9" t="str">
        <f aca="false">IF(ISBLANK(A4470),"",IF($A4470=U$2,$C4470,U4469))</f>
        <v/>
      </c>
      <c r="V4470" s="9" t="str">
        <f aca="false">IF(ISBLANK(A4470),"",IF($A4470=V$2,$C4470,V4469))</f>
        <v/>
      </c>
      <c r="W4470" s="9" t="str">
        <f aca="false">IF(ISBLANK(A4470),"",IF($A4470=W$2,$C4470,W4469))</f>
        <v/>
      </c>
    </row>
    <row r="4471" customFormat="false" ht="14.1" hidden="false" customHeight="false" outlineLevel="0" collapsed="false">
      <c r="H4471" s="8" t="n">
        <f aca="false">IF(ISBLANK(D4471),,LEFT(D4471,LEN(D4471)-6)*1)</f>
        <v>0</v>
      </c>
      <c r="I4471" s="9" t="str">
        <f aca="false">IF(ISBLANK(A4471),"",-B4471*C4471)</f>
        <v/>
      </c>
      <c r="J4471" s="9" t="str">
        <f aca="false">IF(ISBLANK(A4471),"",-SUM(I$3:I4471))</f>
        <v/>
      </c>
      <c r="K4471" s="9" t="str">
        <f aca="false">IF(ISBLANK(A4471),"",SUMPRODUCT(O4471:R4471,T4471:W4471)-J4471)</f>
        <v/>
      </c>
      <c r="L4471" s="5" t="str">
        <f aca="false">IF(ISBLANK(A4471),"",K4471/$M$1)</f>
        <v/>
      </c>
      <c r="M4471" s="5" t="str">
        <f aca="false">IF(ISBLANK(A4471),"",K4471/($M$1+SUM(K$3:K4470)))</f>
        <v/>
      </c>
      <c r="N4471" s="0" t="str">
        <f aca="false">IF(ISBLANK(A4471),"",IF(H4472=0,NETWORKDAYS($H$3,H4471,holiday!$B$2:$B$10),IF(DAY(H4471)&lt;DAY(H4472),NETWORKDAYS($H$3,H4471,holiday!$B$2:$B$10),0)))</f>
        <v/>
      </c>
      <c r="O4471" s="0" t="str">
        <f aca="false">IF(ISBLANK(A4471),"",SUMIF($A$3:$A4471,O$2,$B$3:$B4471))</f>
        <v/>
      </c>
      <c r="P4471" s="0" t="str">
        <f aca="false">IF(ISBLANK(A4471),"",SUMIF($A$3:$A4471,P$2,$B$3:$B4471))</f>
        <v/>
      </c>
      <c r="Q4471" s="0" t="str">
        <f aca="false">IF(ISBLANK(A4471),"",SUMIF($A$3:$A4471,Q$2,$B$3:$B4471))</f>
        <v/>
      </c>
      <c r="R4471" s="0" t="str">
        <f aca="false">IF(ISBLANK(A4471),"",SUMIF($A$3:$A4471,R$2,$B$3:$B4471))</f>
        <v/>
      </c>
      <c r="T4471" s="9" t="str">
        <f aca="false">IF(ISBLANK(A4471),"",IF($A4471=T$2,$C4471,T4470))</f>
        <v/>
      </c>
      <c r="U4471" s="9" t="str">
        <f aca="false">IF(ISBLANK(A4471),"",IF($A4471=U$2,$C4471,U4470))</f>
        <v/>
      </c>
      <c r="V4471" s="9" t="str">
        <f aca="false">IF(ISBLANK(A4471),"",IF($A4471=V$2,$C4471,V4470))</f>
        <v/>
      </c>
      <c r="W4471" s="9" t="str">
        <f aca="false">IF(ISBLANK(A4471),"",IF($A4471=W$2,$C4471,W4470))</f>
        <v/>
      </c>
    </row>
    <row r="4472" customFormat="false" ht="14.1" hidden="false" customHeight="false" outlineLevel="0" collapsed="false">
      <c r="H4472" s="8" t="n">
        <f aca="false">IF(ISBLANK(D4472),,LEFT(D4472,LEN(D4472)-6)*1)</f>
        <v>0</v>
      </c>
      <c r="I4472" s="9" t="str">
        <f aca="false">IF(ISBLANK(A4472),"",-B4472*C4472)</f>
        <v/>
      </c>
      <c r="J4472" s="9" t="str">
        <f aca="false">IF(ISBLANK(A4472),"",-SUM(I$3:I4472))</f>
        <v/>
      </c>
      <c r="K4472" s="9" t="str">
        <f aca="false">IF(ISBLANK(A4472),"",SUMPRODUCT(O4472:R4472,T4472:W4472)-J4472)</f>
        <v/>
      </c>
      <c r="L4472" s="5" t="str">
        <f aca="false">IF(ISBLANK(A4472),"",K4472/$M$1)</f>
        <v/>
      </c>
      <c r="M4472" s="5" t="str">
        <f aca="false">IF(ISBLANK(A4472),"",K4472/($M$1+SUM(K$3:K4471)))</f>
        <v/>
      </c>
      <c r="N4472" s="0" t="str">
        <f aca="false">IF(ISBLANK(A4472),"",IF(H4473=0,NETWORKDAYS($H$3,H4472,holiday!$B$2:$B$10),IF(DAY(H4472)&lt;DAY(H4473),NETWORKDAYS($H$3,H4472,holiday!$B$2:$B$10),0)))</f>
        <v/>
      </c>
      <c r="O4472" s="0" t="str">
        <f aca="false">IF(ISBLANK(A4472),"",SUMIF($A$3:$A4472,O$2,$B$3:$B4472))</f>
        <v/>
      </c>
      <c r="P4472" s="0" t="str">
        <f aca="false">IF(ISBLANK(A4472),"",SUMIF($A$3:$A4472,P$2,$B$3:$B4472))</f>
        <v/>
      </c>
      <c r="Q4472" s="0" t="str">
        <f aca="false">IF(ISBLANK(A4472),"",SUMIF($A$3:$A4472,Q$2,$B$3:$B4472))</f>
        <v/>
      </c>
      <c r="R4472" s="0" t="str">
        <f aca="false">IF(ISBLANK(A4472),"",SUMIF($A$3:$A4472,R$2,$B$3:$B4472))</f>
        <v/>
      </c>
      <c r="T4472" s="9" t="str">
        <f aca="false">IF(ISBLANK(A4472),"",IF($A4472=T$2,$C4472,T4471))</f>
        <v/>
      </c>
      <c r="U4472" s="9" t="str">
        <f aca="false">IF(ISBLANK(A4472),"",IF($A4472=U$2,$C4472,U4471))</f>
        <v/>
      </c>
      <c r="V4472" s="9" t="str">
        <f aca="false">IF(ISBLANK(A4472),"",IF($A4472=V$2,$C4472,V4471))</f>
        <v/>
      </c>
      <c r="W4472" s="9" t="str">
        <f aca="false">IF(ISBLANK(A4472),"",IF($A4472=W$2,$C4472,W4471))</f>
        <v/>
      </c>
    </row>
    <row r="4473" customFormat="false" ht="14.1" hidden="false" customHeight="false" outlineLevel="0" collapsed="false">
      <c r="H4473" s="8" t="n">
        <f aca="false">IF(ISBLANK(D4473),,LEFT(D4473,LEN(D4473)-6)*1)</f>
        <v>0</v>
      </c>
      <c r="I4473" s="9" t="str">
        <f aca="false">IF(ISBLANK(A4473),"",-B4473*C4473)</f>
        <v/>
      </c>
      <c r="J4473" s="9" t="str">
        <f aca="false">IF(ISBLANK(A4473),"",-SUM(I$3:I4473))</f>
        <v/>
      </c>
      <c r="K4473" s="9" t="str">
        <f aca="false">IF(ISBLANK(A4473),"",SUMPRODUCT(O4473:R4473,T4473:W4473)-J4473)</f>
        <v/>
      </c>
      <c r="L4473" s="5" t="str">
        <f aca="false">IF(ISBLANK(A4473),"",K4473/$M$1)</f>
        <v/>
      </c>
      <c r="M4473" s="5" t="str">
        <f aca="false">IF(ISBLANK(A4473),"",K4473/($M$1+SUM(K$3:K4472)))</f>
        <v/>
      </c>
      <c r="N4473" s="0" t="str">
        <f aca="false">IF(ISBLANK(A4473),"",IF(H4474=0,NETWORKDAYS($H$3,H4473,holiday!$B$2:$B$10),IF(DAY(H4473)&lt;DAY(H4474),NETWORKDAYS($H$3,H4473,holiday!$B$2:$B$10),0)))</f>
        <v/>
      </c>
      <c r="O4473" s="0" t="str">
        <f aca="false">IF(ISBLANK(A4473),"",SUMIF($A$3:$A4473,O$2,$B$3:$B4473))</f>
        <v/>
      </c>
      <c r="P4473" s="0" t="str">
        <f aca="false">IF(ISBLANK(A4473),"",SUMIF($A$3:$A4473,P$2,$B$3:$B4473))</f>
        <v/>
      </c>
      <c r="Q4473" s="0" t="str">
        <f aca="false">IF(ISBLANK(A4473),"",SUMIF($A$3:$A4473,Q$2,$B$3:$B4473))</f>
        <v/>
      </c>
      <c r="R4473" s="0" t="str">
        <f aca="false">IF(ISBLANK(A4473),"",SUMIF($A$3:$A4473,R$2,$B$3:$B4473))</f>
        <v/>
      </c>
      <c r="T4473" s="9" t="str">
        <f aca="false">IF(ISBLANK(A4473),"",IF($A4473=T$2,$C4473,T4472))</f>
        <v/>
      </c>
      <c r="U4473" s="9" t="str">
        <f aca="false">IF(ISBLANK(A4473),"",IF($A4473=U$2,$C4473,U4472))</f>
        <v/>
      </c>
      <c r="V4473" s="9" t="str">
        <f aca="false">IF(ISBLANK(A4473),"",IF($A4473=V$2,$C4473,V4472))</f>
        <v/>
      </c>
      <c r="W4473" s="9" t="str">
        <f aca="false">IF(ISBLANK(A4473),"",IF($A4473=W$2,$C4473,W4472))</f>
        <v/>
      </c>
    </row>
    <row r="4474" customFormat="false" ht="14.1" hidden="false" customHeight="false" outlineLevel="0" collapsed="false">
      <c r="H4474" s="8" t="n">
        <f aca="false">IF(ISBLANK(D4474),,LEFT(D4474,LEN(D4474)-6)*1)</f>
        <v>0</v>
      </c>
      <c r="I4474" s="9" t="str">
        <f aca="false">IF(ISBLANK(A4474),"",-B4474*C4474)</f>
        <v/>
      </c>
      <c r="J4474" s="9" t="str">
        <f aca="false">IF(ISBLANK(A4474),"",-SUM(I$3:I4474))</f>
        <v/>
      </c>
      <c r="K4474" s="9" t="str">
        <f aca="false">IF(ISBLANK(A4474),"",SUMPRODUCT(O4474:R4474,T4474:W4474)-J4474)</f>
        <v/>
      </c>
      <c r="L4474" s="5" t="str">
        <f aca="false">IF(ISBLANK(A4474),"",K4474/$M$1)</f>
        <v/>
      </c>
      <c r="M4474" s="5" t="str">
        <f aca="false">IF(ISBLANK(A4474),"",K4474/($M$1+SUM(K$3:K4473)))</f>
        <v/>
      </c>
      <c r="N4474" s="0" t="str">
        <f aca="false">IF(ISBLANK(A4474),"",IF(H4475=0,NETWORKDAYS($H$3,H4474,holiday!$B$2:$B$10),IF(DAY(H4474)&lt;DAY(H4475),NETWORKDAYS($H$3,H4474,holiday!$B$2:$B$10),0)))</f>
        <v/>
      </c>
      <c r="O4474" s="0" t="str">
        <f aca="false">IF(ISBLANK(A4474),"",SUMIF($A$3:$A4474,O$2,$B$3:$B4474))</f>
        <v/>
      </c>
      <c r="P4474" s="0" t="str">
        <f aca="false">IF(ISBLANK(A4474),"",SUMIF($A$3:$A4474,P$2,$B$3:$B4474))</f>
        <v/>
      </c>
      <c r="Q4474" s="0" t="str">
        <f aca="false">IF(ISBLANK(A4474),"",SUMIF($A$3:$A4474,Q$2,$B$3:$B4474))</f>
        <v/>
      </c>
      <c r="R4474" s="0" t="str">
        <f aca="false">IF(ISBLANK(A4474),"",SUMIF($A$3:$A4474,R$2,$B$3:$B4474))</f>
        <v/>
      </c>
      <c r="T4474" s="9" t="str">
        <f aca="false">IF(ISBLANK(A4474),"",IF($A4474=T$2,$C4474,T4473))</f>
        <v/>
      </c>
      <c r="U4474" s="9" t="str">
        <f aca="false">IF(ISBLANK(A4474),"",IF($A4474=U$2,$C4474,U4473))</f>
        <v/>
      </c>
      <c r="V4474" s="9" t="str">
        <f aca="false">IF(ISBLANK(A4474),"",IF($A4474=V$2,$C4474,V4473))</f>
        <v/>
      </c>
      <c r="W4474" s="9" t="str">
        <f aca="false">IF(ISBLANK(A4474),"",IF($A4474=W$2,$C4474,W4473))</f>
        <v/>
      </c>
    </row>
    <row r="4475" customFormat="false" ht="14.1" hidden="false" customHeight="false" outlineLevel="0" collapsed="false">
      <c r="H4475" s="8" t="n">
        <f aca="false">IF(ISBLANK(D4475),,LEFT(D4475,LEN(D4475)-6)*1)</f>
        <v>0</v>
      </c>
      <c r="I4475" s="9" t="str">
        <f aca="false">IF(ISBLANK(A4475),"",-B4475*C4475)</f>
        <v/>
      </c>
      <c r="J4475" s="9" t="str">
        <f aca="false">IF(ISBLANK(A4475),"",-SUM(I$3:I4475))</f>
        <v/>
      </c>
      <c r="K4475" s="9" t="str">
        <f aca="false">IF(ISBLANK(A4475),"",SUMPRODUCT(O4475:R4475,T4475:W4475)-J4475)</f>
        <v/>
      </c>
      <c r="L4475" s="5" t="str">
        <f aca="false">IF(ISBLANK(A4475),"",K4475/$M$1)</f>
        <v/>
      </c>
      <c r="M4475" s="5" t="str">
        <f aca="false">IF(ISBLANK(A4475),"",K4475/($M$1+SUM(K$3:K4474)))</f>
        <v/>
      </c>
      <c r="N4475" s="0" t="str">
        <f aca="false">IF(ISBLANK(A4475),"",IF(H4476=0,NETWORKDAYS($H$3,H4475,holiday!$B$2:$B$10),IF(DAY(H4475)&lt;DAY(H4476),NETWORKDAYS($H$3,H4475,holiday!$B$2:$B$10),0)))</f>
        <v/>
      </c>
      <c r="O4475" s="0" t="str">
        <f aca="false">IF(ISBLANK(A4475),"",SUMIF($A$3:$A4475,O$2,$B$3:$B4475))</f>
        <v/>
      </c>
      <c r="P4475" s="0" t="str">
        <f aca="false">IF(ISBLANK(A4475),"",SUMIF($A$3:$A4475,P$2,$B$3:$B4475))</f>
        <v/>
      </c>
      <c r="Q4475" s="0" t="str">
        <f aca="false">IF(ISBLANK(A4475),"",SUMIF($A$3:$A4475,Q$2,$B$3:$B4475))</f>
        <v/>
      </c>
      <c r="R4475" s="0" t="str">
        <f aca="false">IF(ISBLANK(A4475),"",SUMIF($A$3:$A4475,R$2,$B$3:$B4475))</f>
        <v/>
      </c>
      <c r="T4475" s="9" t="str">
        <f aca="false">IF(ISBLANK(A4475),"",IF($A4475=T$2,$C4475,T4474))</f>
        <v/>
      </c>
      <c r="U4475" s="9" t="str">
        <f aca="false">IF(ISBLANK(A4475),"",IF($A4475=U$2,$C4475,U4474))</f>
        <v/>
      </c>
      <c r="V4475" s="9" t="str">
        <f aca="false">IF(ISBLANK(A4475),"",IF($A4475=V$2,$C4475,V4474))</f>
        <v/>
      </c>
      <c r="W4475" s="9" t="str">
        <f aca="false">IF(ISBLANK(A4475),"",IF($A4475=W$2,$C4475,W4474))</f>
        <v/>
      </c>
    </row>
    <row r="4476" customFormat="false" ht="14.1" hidden="false" customHeight="false" outlineLevel="0" collapsed="false">
      <c r="H4476" s="8" t="n">
        <f aca="false">IF(ISBLANK(D4476),,LEFT(D4476,LEN(D4476)-6)*1)</f>
        <v>0</v>
      </c>
      <c r="I4476" s="9" t="str">
        <f aca="false">IF(ISBLANK(A4476),"",-B4476*C4476)</f>
        <v/>
      </c>
      <c r="J4476" s="9" t="str">
        <f aca="false">IF(ISBLANK(A4476),"",-SUM(I$3:I4476))</f>
        <v/>
      </c>
      <c r="K4476" s="9" t="str">
        <f aca="false">IF(ISBLANK(A4476),"",SUMPRODUCT(O4476:R4476,T4476:W4476)-J4476)</f>
        <v/>
      </c>
      <c r="L4476" s="5" t="str">
        <f aca="false">IF(ISBLANK(A4476),"",K4476/$M$1)</f>
        <v/>
      </c>
      <c r="M4476" s="5" t="str">
        <f aca="false">IF(ISBLANK(A4476),"",K4476/($M$1+SUM(K$3:K4475)))</f>
        <v/>
      </c>
      <c r="N4476" s="0" t="str">
        <f aca="false">IF(ISBLANK(A4476),"",IF(H4477=0,NETWORKDAYS($H$3,H4476,holiday!$B$2:$B$10),IF(DAY(H4476)&lt;DAY(H4477),NETWORKDAYS($H$3,H4476,holiday!$B$2:$B$10),0)))</f>
        <v/>
      </c>
      <c r="O4476" s="0" t="str">
        <f aca="false">IF(ISBLANK(A4476),"",SUMIF($A$3:$A4476,O$2,$B$3:$B4476))</f>
        <v/>
      </c>
      <c r="P4476" s="0" t="str">
        <f aca="false">IF(ISBLANK(A4476),"",SUMIF($A$3:$A4476,P$2,$B$3:$B4476))</f>
        <v/>
      </c>
      <c r="Q4476" s="0" t="str">
        <f aca="false">IF(ISBLANK(A4476),"",SUMIF($A$3:$A4476,Q$2,$B$3:$B4476))</f>
        <v/>
      </c>
      <c r="R4476" s="0" t="str">
        <f aca="false">IF(ISBLANK(A4476),"",SUMIF($A$3:$A4476,R$2,$B$3:$B4476))</f>
        <v/>
      </c>
      <c r="T4476" s="9" t="str">
        <f aca="false">IF(ISBLANK(A4476),"",IF($A4476=T$2,$C4476,T4475))</f>
        <v/>
      </c>
      <c r="U4476" s="9" t="str">
        <f aca="false">IF(ISBLANK(A4476),"",IF($A4476=U$2,$C4476,U4475))</f>
        <v/>
      </c>
      <c r="V4476" s="9" t="str">
        <f aca="false">IF(ISBLANK(A4476),"",IF($A4476=V$2,$C4476,V4475))</f>
        <v/>
      </c>
      <c r="W4476" s="9" t="str">
        <f aca="false">IF(ISBLANK(A4476),"",IF($A4476=W$2,$C4476,W4475))</f>
        <v/>
      </c>
    </row>
    <row r="4477" customFormat="false" ht="14.1" hidden="false" customHeight="false" outlineLevel="0" collapsed="false">
      <c r="H4477" s="8" t="n">
        <f aca="false">IF(ISBLANK(D4477),,LEFT(D4477,LEN(D4477)-6)*1)</f>
        <v>0</v>
      </c>
      <c r="I4477" s="9" t="str">
        <f aca="false">IF(ISBLANK(A4477),"",-B4477*C4477)</f>
        <v/>
      </c>
      <c r="J4477" s="9" t="str">
        <f aca="false">IF(ISBLANK(A4477),"",-SUM(I$3:I4477))</f>
        <v/>
      </c>
      <c r="K4477" s="9" t="str">
        <f aca="false">IF(ISBLANK(A4477),"",SUMPRODUCT(O4477:R4477,T4477:W4477)-J4477)</f>
        <v/>
      </c>
      <c r="L4477" s="5" t="str">
        <f aca="false">IF(ISBLANK(A4477),"",K4477/$M$1)</f>
        <v/>
      </c>
      <c r="M4477" s="5" t="str">
        <f aca="false">IF(ISBLANK(A4477),"",K4477/($M$1+SUM(K$3:K4476)))</f>
        <v/>
      </c>
      <c r="N4477" s="0" t="str">
        <f aca="false">IF(ISBLANK(A4477),"",IF(H4478=0,NETWORKDAYS($H$3,H4477,holiday!$B$2:$B$10),IF(DAY(H4477)&lt;DAY(H4478),NETWORKDAYS($H$3,H4477,holiday!$B$2:$B$10),0)))</f>
        <v/>
      </c>
      <c r="O4477" s="0" t="str">
        <f aca="false">IF(ISBLANK(A4477),"",SUMIF($A$3:$A4477,O$2,$B$3:$B4477))</f>
        <v/>
      </c>
      <c r="P4477" s="0" t="str">
        <f aca="false">IF(ISBLANK(A4477),"",SUMIF($A$3:$A4477,P$2,$B$3:$B4477))</f>
        <v/>
      </c>
      <c r="Q4477" s="0" t="str">
        <f aca="false">IF(ISBLANK(A4477),"",SUMIF($A$3:$A4477,Q$2,$B$3:$B4477))</f>
        <v/>
      </c>
      <c r="R4477" s="0" t="str">
        <f aca="false">IF(ISBLANK(A4477),"",SUMIF($A$3:$A4477,R$2,$B$3:$B4477))</f>
        <v/>
      </c>
      <c r="T4477" s="9" t="str">
        <f aca="false">IF(ISBLANK(A4477),"",IF($A4477=T$2,$C4477,T4476))</f>
        <v/>
      </c>
      <c r="U4477" s="9" t="str">
        <f aca="false">IF(ISBLANK(A4477),"",IF($A4477=U$2,$C4477,U4476))</f>
        <v/>
      </c>
      <c r="V4477" s="9" t="str">
        <f aca="false">IF(ISBLANK(A4477),"",IF($A4477=V$2,$C4477,V4476))</f>
        <v/>
      </c>
      <c r="W4477" s="9" t="str">
        <f aca="false">IF(ISBLANK(A4477),"",IF($A4477=W$2,$C4477,W4476))</f>
        <v/>
      </c>
    </row>
    <row r="4478" customFormat="false" ht="14.1" hidden="false" customHeight="false" outlineLevel="0" collapsed="false">
      <c r="H4478" s="8" t="n">
        <f aca="false">IF(ISBLANK(D4478),,LEFT(D4478,LEN(D4478)-6)*1)</f>
        <v>0</v>
      </c>
      <c r="I4478" s="9" t="str">
        <f aca="false">IF(ISBLANK(A4478),"",-B4478*C4478)</f>
        <v/>
      </c>
      <c r="J4478" s="9" t="str">
        <f aca="false">IF(ISBLANK(A4478),"",-SUM(I$3:I4478))</f>
        <v/>
      </c>
      <c r="K4478" s="9" t="str">
        <f aca="false">IF(ISBLANK(A4478),"",SUMPRODUCT(O4478:R4478,T4478:W4478)-J4478)</f>
        <v/>
      </c>
      <c r="L4478" s="5" t="str">
        <f aca="false">IF(ISBLANK(A4478),"",K4478/$M$1)</f>
        <v/>
      </c>
      <c r="M4478" s="5" t="str">
        <f aca="false">IF(ISBLANK(A4478),"",K4478/($M$1+SUM(K$3:K4477)))</f>
        <v/>
      </c>
      <c r="N4478" s="0" t="str">
        <f aca="false">IF(ISBLANK(A4478),"",IF(H4479=0,NETWORKDAYS($H$3,H4478,holiday!$B$2:$B$10),IF(DAY(H4478)&lt;DAY(H4479),NETWORKDAYS($H$3,H4478,holiday!$B$2:$B$10),0)))</f>
        <v/>
      </c>
      <c r="O4478" s="0" t="str">
        <f aca="false">IF(ISBLANK(A4478),"",SUMIF($A$3:$A4478,O$2,$B$3:$B4478))</f>
        <v/>
      </c>
      <c r="P4478" s="0" t="str">
        <f aca="false">IF(ISBLANK(A4478),"",SUMIF($A$3:$A4478,P$2,$B$3:$B4478))</f>
        <v/>
      </c>
      <c r="Q4478" s="0" t="str">
        <f aca="false">IF(ISBLANK(A4478),"",SUMIF($A$3:$A4478,Q$2,$B$3:$B4478))</f>
        <v/>
      </c>
      <c r="R4478" s="0" t="str">
        <f aca="false">IF(ISBLANK(A4478),"",SUMIF($A$3:$A4478,R$2,$B$3:$B4478))</f>
        <v/>
      </c>
      <c r="T4478" s="9" t="str">
        <f aca="false">IF(ISBLANK(A4478),"",IF($A4478=T$2,$C4478,T4477))</f>
        <v/>
      </c>
      <c r="U4478" s="9" t="str">
        <f aca="false">IF(ISBLANK(A4478),"",IF($A4478=U$2,$C4478,U4477))</f>
        <v/>
      </c>
      <c r="V4478" s="9" t="str">
        <f aca="false">IF(ISBLANK(A4478),"",IF($A4478=V$2,$C4478,V4477))</f>
        <v/>
      </c>
      <c r="W4478" s="9" t="str">
        <f aca="false">IF(ISBLANK(A4478),"",IF($A4478=W$2,$C4478,W4477))</f>
        <v/>
      </c>
    </row>
    <row r="4479" customFormat="false" ht="14.1" hidden="false" customHeight="false" outlineLevel="0" collapsed="false">
      <c r="H4479" s="8" t="n">
        <f aca="false">IF(ISBLANK(D4479),,LEFT(D4479,LEN(D4479)-6)*1)</f>
        <v>0</v>
      </c>
      <c r="I4479" s="9" t="str">
        <f aca="false">IF(ISBLANK(A4479),"",-B4479*C4479)</f>
        <v/>
      </c>
      <c r="J4479" s="9" t="str">
        <f aca="false">IF(ISBLANK(A4479),"",-SUM(I$3:I4479))</f>
        <v/>
      </c>
      <c r="K4479" s="9" t="str">
        <f aca="false">IF(ISBLANK(A4479),"",SUMPRODUCT(O4479:R4479,T4479:W4479)-J4479)</f>
        <v/>
      </c>
      <c r="L4479" s="5" t="str">
        <f aca="false">IF(ISBLANK(A4479),"",K4479/$M$1)</f>
        <v/>
      </c>
      <c r="M4479" s="5" t="str">
        <f aca="false">IF(ISBLANK(A4479),"",K4479/($M$1+SUM(K$3:K4478)))</f>
        <v/>
      </c>
      <c r="N4479" s="0" t="str">
        <f aca="false">IF(ISBLANK(A4479),"",IF(H4480=0,NETWORKDAYS($H$3,H4479,holiday!$B$2:$B$10),IF(DAY(H4479)&lt;DAY(H4480),NETWORKDAYS($H$3,H4479,holiday!$B$2:$B$10),0)))</f>
        <v/>
      </c>
      <c r="O4479" s="0" t="str">
        <f aca="false">IF(ISBLANK(A4479),"",SUMIF($A$3:$A4479,O$2,$B$3:$B4479))</f>
        <v/>
      </c>
      <c r="P4479" s="0" t="str">
        <f aca="false">IF(ISBLANK(A4479),"",SUMIF($A$3:$A4479,P$2,$B$3:$B4479))</f>
        <v/>
      </c>
      <c r="Q4479" s="0" t="str">
        <f aca="false">IF(ISBLANK(A4479),"",SUMIF($A$3:$A4479,Q$2,$B$3:$B4479))</f>
        <v/>
      </c>
      <c r="R4479" s="0" t="str">
        <f aca="false">IF(ISBLANK(A4479),"",SUMIF($A$3:$A4479,R$2,$B$3:$B4479))</f>
        <v/>
      </c>
      <c r="T4479" s="9" t="str">
        <f aca="false">IF(ISBLANK(A4479),"",IF($A4479=T$2,$C4479,T4478))</f>
        <v/>
      </c>
      <c r="U4479" s="9" t="str">
        <f aca="false">IF(ISBLANK(A4479),"",IF($A4479=U$2,$C4479,U4478))</f>
        <v/>
      </c>
      <c r="V4479" s="9" t="str">
        <f aca="false">IF(ISBLANK(A4479),"",IF($A4479=V$2,$C4479,V4478))</f>
        <v/>
      </c>
      <c r="W4479" s="9" t="str">
        <f aca="false">IF(ISBLANK(A4479),"",IF($A4479=W$2,$C4479,W4478))</f>
        <v/>
      </c>
    </row>
    <row r="4480" customFormat="false" ht="14.1" hidden="false" customHeight="false" outlineLevel="0" collapsed="false">
      <c r="H4480" s="8" t="n">
        <f aca="false">IF(ISBLANK(D4480),,LEFT(D4480,LEN(D4480)-6)*1)</f>
        <v>0</v>
      </c>
      <c r="I4480" s="9" t="str">
        <f aca="false">IF(ISBLANK(A4480),"",-B4480*C4480)</f>
        <v/>
      </c>
      <c r="J4480" s="9" t="str">
        <f aca="false">IF(ISBLANK(A4480),"",-SUM(I$3:I4480))</f>
        <v/>
      </c>
      <c r="K4480" s="9" t="str">
        <f aca="false">IF(ISBLANK(A4480),"",SUMPRODUCT(O4480:R4480,T4480:W4480)-J4480)</f>
        <v/>
      </c>
      <c r="L4480" s="5" t="str">
        <f aca="false">IF(ISBLANK(A4480),"",K4480/$M$1)</f>
        <v/>
      </c>
      <c r="M4480" s="5" t="str">
        <f aca="false">IF(ISBLANK(A4480),"",K4480/($M$1+SUM(K$3:K4479)))</f>
        <v/>
      </c>
      <c r="N4480" s="0" t="str">
        <f aca="false">IF(ISBLANK(A4480),"",IF(H4481=0,NETWORKDAYS($H$3,H4480,holiday!$B$2:$B$10),IF(DAY(H4480)&lt;DAY(H4481),NETWORKDAYS($H$3,H4480,holiday!$B$2:$B$10),0)))</f>
        <v/>
      </c>
      <c r="O4480" s="0" t="str">
        <f aca="false">IF(ISBLANK(A4480),"",SUMIF($A$3:$A4480,O$2,$B$3:$B4480))</f>
        <v/>
      </c>
      <c r="P4480" s="0" t="str">
        <f aca="false">IF(ISBLANK(A4480),"",SUMIF($A$3:$A4480,P$2,$B$3:$B4480))</f>
        <v/>
      </c>
      <c r="Q4480" s="0" t="str">
        <f aca="false">IF(ISBLANK(A4480),"",SUMIF($A$3:$A4480,Q$2,$B$3:$B4480))</f>
        <v/>
      </c>
      <c r="R4480" s="0" t="str">
        <f aca="false">IF(ISBLANK(A4480),"",SUMIF($A$3:$A4480,R$2,$B$3:$B4480))</f>
        <v/>
      </c>
      <c r="T4480" s="9" t="str">
        <f aca="false">IF(ISBLANK(A4480),"",IF($A4480=T$2,$C4480,T4479))</f>
        <v/>
      </c>
      <c r="U4480" s="9" t="str">
        <f aca="false">IF(ISBLANK(A4480),"",IF($A4480=U$2,$C4480,U4479))</f>
        <v/>
      </c>
      <c r="V4480" s="9" t="str">
        <f aca="false">IF(ISBLANK(A4480),"",IF($A4480=V$2,$C4480,V4479))</f>
        <v/>
      </c>
      <c r="W4480" s="9" t="str">
        <f aca="false">IF(ISBLANK(A4480),"",IF($A4480=W$2,$C4480,W4479))</f>
        <v/>
      </c>
    </row>
    <row r="4481" customFormat="false" ht="14.1" hidden="false" customHeight="false" outlineLevel="0" collapsed="false">
      <c r="H4481" s="8" t="n">
        <f aca="false">IF(ISBLANK(D4481),,LEFT(D4481,LEN(D4481)-6)*1)</f>
        <v>0</v>
      </c>
      <c r="I4481" s="9" t="str">
        <f aca="false">IF(ISBLANK(A4481),"",-B4481*C4481)</f>
        <v/>
      </c>
      <c r="J4481" s="9" t="str">
        <f aca="false">IF(ISBLANK(A4481),"",-SUM(I$3:I4481))</f>
        <v/>
      </c>
      <c r="K4481" s="9" t="str">
        <f aca="false">IF(ISBLANK(A4481),"",SUMPRODUCT(O4481:R4481,T4481:W4481)-J4481)</f>
        <v/>
      </c>
      <c r="L4481" s="5" t="str">
        <f aca="false">IF(ISBLANK(A4481),"",K4481/$M$1)</f>
        <v/>
      </c>
      <c r="M4481" s="5" t="str">
        <f aca="false">IF(ISBLANK(A4481),"",K4481/($M$1+SUM(K$3:K4480)))</f>
        <v/>
      </c>
      <c r="N4481" s="0" t="str">
        <f aca="false">IF(ISBLANK(A4481),"",IF(H4482=0,NETWORKDAYS($H$3,H4481,holiday!$B$2:$B$10),IF(DAY(H4481)&lt;DAY(H4482),NETWORKDAYS($H$3,H4481,holiday!$B$2:$B$10),0)))</f>
        <v/>
      </c>
      <c r="O4481" s="0" t="str">
        <f aca="false">IF(ISBLANK(A4481),"",SUMIF($A$3:$A4481,O$2,$B$3:$B4481))</f>
        <v/>
      </c>
      <c r="P4481" s="0" t="str">
        <f aca="false">IF(ISBLANK(A4481),"",SUMIF($A$3:$A4481,P$2,$B$3:$B4481))</f>
        <v/>
      </c>
      <c r="Q4481" s="0" t="str">
        <f aca="false">IF(ISBLANK(A4481),"",SUMIF($A$3:$A4481,Q$2,$B$3:$B4481))</f>
        <v/>
      </c>
      <c r="R4481" s="0" t="str">
        <f aca="false">IF(ISBLANK(A4481),"",SUMIF($A$3:$A4481,R$2,$B$3:$B4481))</f>
        <v/>
      </c>
      <c r="T4481" s="9" t="str">
        <f aca="false">IF(ISBLANK(A4481),"",IF($A4481=T$2,$C4481,T4480))</f>
        <v/>
      </c>
      <c r="U4481" s="9" t="str">
        <f aca="false">IF(ISBLANK(A4481),"",IF($A4481=U$2,$C4481,U4480))</f>
        <v/>
      </c>
      <c r="V4481" s="9" t="str">
        <f aca="false">IF(ISBLANK(A4481),"",IF($A4481=V$2,$C4481,V4480))</f>
        <v/>
      </c>
      <c r="W4481" s="9" t="str">
        <f aca="false">IF(ISBLANK(A4481),"",IF($A4481=W$2,$C4481,W4480))</f>
        <v/>
      </c>
    </row>
    <row r="4482" customFormat="false" ht="14.1" hidden="false" customHeight="false" outlineLevel="0" collapsed="false">
      <c r="H4482" s="8" t="n">
        <f aca="false">IF(ISBLANK(D4482),,LEFT(D4482,LEN(D4482)-6)*1)</f>
        <v>0</v>
      </c>
      <c r="I4482" s="9" t="str">
        <f aca="false">IF(ISBLANK(A4482),"",-B4482*C4482)</f>
        <v/>
      </c>
      <c r="J4482" s="9" t="str">
        <f aca="false">IF(ISBLANK(A4482),"",-SUM(I$3:I4482))</f>
        <v/>
      </c>
      <c r="K4482" s="9" t="str">
        <f aca="false">IF(ISBLANK(A4482),"",SUMPRODUCT(O4482:R4482,T4482:W4482)-J4482)</f>
        <v/>
      </c>
      <c r="L4482" s="5" t="str">
        <f aca="false">IF(ISBLANK(A4482),"",K4482/$M$1)</f>
        <v/>
      </c>
      <c r="M4482" s="5" t="str">
        <f aca="false">IF(ISBLANK(A4482),"",K4482/($M$1+SUM(K$3:K4481)))</f>
        <v/>
      </c>
      <c r="N4482" s="0" t="str">
        <f aca="false">IF(ISBLANK(A4482),"",IF(H4483=0,NETWORKDAYS($H$3,H4482,holiday!$B$2:$B$10),IF(DAY(H4482)&lt;DAY(H4483),NETWORKDAYS($H$3,H4482,holiday!$B$2:$B$10),0)))</f>
        <v/>
      </c>
      <c r="O4482" s="0" t="str">
        <f aca="false">IF(ISBLANK(A4482),"",SUMIF($A$3:$A4482,O$2,$B$3:$B4482))</f>
        <v/>
      </c>
      <c r="P4482" s="0" t="str">
        <f aca="false">IF(ISBLANK(A4482),"",SUMIF($A$3:$A4482,P$2,$B$3:$B4482))</f>
        <v/>
      </c>
      <c r="Q4482" s="0" t="str">
        <f aca="false">IF(ISBLANK(A4482),"",SUMIF($A$3:$A4482,Q$2,$B$3:$B4482))</f>
        <v/>
      </c>
      <c r="R4482" s="0" t="str">
        <f aca="false">IF(ISBLANK(A4482),"",SUMIF($A$3:$A4482,R$2,$B$3:$B4482))</f>
        <v/>
      </c>
      <c r="T4482" s="9" t="str">
        <f aca="false">IF(ISBLANK(A4482),"",IF($A4482=T$2,$C4482,T4481))</f>
        <v/>
      </c>
      <c r="U4482" s="9" t="str">
        <f aca="false">IF(ISBLANK(A4482),"",IF($A4482=U$2,$C4482,U4481))</f>
        <v/>
      </c>
      <c r="V4482" s="9" t="str">
        <f aca="false">IF(ISBLANK(A4482),"",IF($A4482=V$2,$C4482,V4481))</f>
        <v/>
      </c>
      <c r="W4482" s="9" t="str">
        <f aca="false">IF(ISBLANK(A4482),"",IF($A4482=W$2,$C4482,W4481))</f>
        <v/>
      </c>
    </row>
    <row r="4483" customFormat="false" ht="14.1" hidden="false" customHeight="false" outlineLevel="0" collapsed="false">
      <c r="H4483" s="8" t="n">
        <f aca="false">IF(ISBLANK(D4483),,LEFT(D4483,LEN(D4483)-6)*1)</f>
        <v>0</v>
      </c>
      <c r="I4483" s="9" t="str">
        <f aca="false">IF(ISBLANK(A4483),"",-B4483*C4483)</f>
        <v/>
      </c>
      <c r="J4483" s="9" t="str">
        <f aca="false">IF(ISBLANK(A4483),"",-SUM(I$3:I4483))</f>
        <v/>
      </c>
      <c r="K4483" s="9" t="str">
        <f aca="false">IF(ISBLANK(A4483),"",SUMPRODUCT(O4483:R4483,T4483:W4483)-J4483)</f>
        <v/>
      </c>
      <c r="L4483" s="5" t="str">
        <f aca="false">IF(ISBLANK(A4483),"",K4483/$M$1)</f>
        <v/>
      </c>
      <c r="M4483" s="5" t="str">
        <f aca="false">IF(ISBLANK(A4483),"",K4483/($M$1+SUM(K$3:K4482)))</f>
        <v/>
      </c>
      <c r="N4483" s="0" t="str">
        <f aca="false">IF(ISBLANK(A4483),"",IF(H4484=0,NETWORKDAYS($H$3,H4483,holiday!$B$2:$B$10),IF(DAY(H4483)&lt;DAY(H4484),NETWORKDAYS($H$3,H4483,holiday!$B$2:$B$10),0)))</f>
        <v/>
      </c>
      <c r="O4483" s="0" t="str">
        <f aca="false">IF(ISBLANK(A4483),"",SUMIF($A$3:$A4483,O$2,$B$3:$B4483))</f>
        <v/>
      </c>
      <c r="P4483" s="0" t="str">
        <f aca="false">IF(ISBLANK(A4483),"",SUMIF($A$3:$A4483,P$2,$B$3:$B4483))</f>
        <v/>
      </c>
      <c r="Q4483" s="0" t="str">
        <f aca="false">IF(ISBLANK(A4483),"",SUMIF($A$3:$A4483,Q$2,$B$3:$B4483))</f>
        <v/>
      </c>
      <c r="R4483" s="0" t="str">
        <f aca="false">IF(ISBLANK(A4483),"",SUMIF($A$3:$A4483,R$2,$B$3:$B4483))</f>
        <v/>
      </c>
      <c r="T4483" s="9" t="str">
        <f aca="false">IF(ISBLANK(A4483),"",IF($A4483=T$2,$C4483,T4482))</f>
        <v/>
      </c>
      <c r="U4483" s="9" t="str">
        <f aca="false">IF(ISBLANK(A4483),"",IF($A4483=U$2,$C4483,U4482))</f>
        <v/>
      </c>
      <c r="V4483" s="9" t="str">
        <f aca="false">IF(ISBLANK(A4483),"",IF($A4483=V$2,$C4483,V4482))</f>
        <v/>
      </c>
      <c r="W4483" s="9" t="str">
        <f aca="false">IF(ISBLANK(A4483),"",IF($A4483=W$2,$C4483,W4482))</f>
        <v/>
      </c>
    </row>
    <row r="4484" customFormat="false" ht="14.1" hidden="false" customHeight="false" outlineLevel="0" collapsed="false">
      <c r="H4484" s="8" t="n">
        <f aca="false">IF(ISBLANK(D4484),,LEFT(D4484,LEN(D4484)-6)*1)</f>
        <v>0</v>
      </c>
      <c r="I4484" s="9" t="str">
        <f aca="false">IF(ISBLANK(A4484),"",-B4484*C4484)</f>
        <v/>
      </c>
      <c r="J4484" s="9" t="str">
        <f aca="false">IF(ISBLANK(A4484),"",-SUM(I$3:I4484))</f>
        <v/>
      </c>
      <c r="K4484" s="9" t="str">
        <f aca="false">IF(ISBLANK(A4484),"",SUMPRODUCT(O4484:R4484,T4484:W4484)-J4484)</f>
        <v/>
      </c>
      <c r="L4484" s="5" t="str">
        <f aca="false">IF(ISBLANK(A4484),"",K4484/$M$1)</f>
        <v/>
      </c>
      <c r="M4484" s="5" t="str">
        <f aca="false">IF(ISBLANK(A4484),"",K4484/($M$1+SUM(K$3:K4483)))</f>
        <v/>
      </c>
      <c r="N4484" s="0" t="str">
        <f aca="false">IF(ISBLANK(A4484),"",IF(H4485=0,NETWORKDAYS($H$3,H4484,holiday!$B$2:$B$10),IF(DAY(H4484)&lt;DAY(H4485),NETWORKDAYS($H$3,H4484,holiday!$B$2:$B$10),0)))</f>
        <v/>
      </c>
      <c r="O4484" s="0" t="str">
        <f aca="false">IF(ISBLANK(A4484),"",SUMIF($A$3:$A4484,O$2,$B$3:$B4484))</f>
        <v/>
      </c>
      <c r="P4484" s="0" t="str">
        <f aca="false">IF(ISBLANK(A4484),"",SUMIF($A$3:$A4484,P$2,$B$3:$B4484))</f>
        <v/>
      </c>
      <c r="Q4484" s="0" t="str">
        <f aca="false">IF(ISBLANK(A4484),"",SUMIF($A$3:$A4484,Q$2,$B$3:$B4484))</f>
        <v/>
      </c>
      <c r="R4484" s="0" t="str">
        <f aca="false">IF(ISBLANK(A4484),"",SUMIF($A$3:$A4484,R$2,$B$3:$B4484))</f>
        <v/>
      </c>
      <c r="T4484" s="9" t="str">
        <f aca="false">IF(ISBLANK(A4484),"",IF($A4484=T$2,$C4484,T4483))</f>
        <v/>
      </c>
      <c r="U4484" s="9" t="str">
        <f aca="false">IF(ISBLANK(A4484),"",IF($A4484=U$2,$C4484,U4483))</f>
        <v/>
      </c>
      <c r="V4484" s="9" t="str">
        <f aca="false">IF(ISBLANK(A4484),"",IF($A4484=V$2,$C4484,V4483))</f>
        <v/>
      </c>
      <c r="W4484" s="9" t="str">
        <f aca="false">IF(ISBLANK(A4484),"",IF($A4484=W$2,$C4484,W4483))</f>
        <v/>
      </c>
    </row>
    <row r="4485" customFormat="false" ht="14.1" hidden="false" customHeight="false" outlineLevel="0" collapsed="false">
      <c r="H4485" s="8" t="n">
        <f aca="false">IF(ISBLANK(D4485),,LEFT(D4485,LEN(D4485)-6)*1)</f>
        <v>0</v>
      </c>
      <c r="I4485" s="9" t="str">
        <f aca="false">IF(ISBLANK(A4485),"",-B4485*C4485)</f>
        <v/>
      </c>
      <c r="J4485" s="9" t="str">
        <f aca="false">IF(ISBLANK(A4485),"",-SUM(I$3:I4485))</f>
        <v/>
      </c>
      <c r="K4485" s="9" t="str">
        <f aca="false">IF(ISBLANK(A4485),"",SUMPRODUCT(O4485:R4485,T4485:W4485)-J4485)</f>
        <v/>
      </c>
      <c r="L4485" s="5" t="str">
        <f aca="false">IF(ISBLANK(A4485),"",K4485/$M$1)</f>
        <v/>
      </c>
      <c r="M4485" s="5" t="str">
        <f aca="false">IF(ISBLANK(A4485),"",K4485/($M$1+SUM(K$3:K4484)))</f>
        <v/>
      </c>
      <c r="N4485" s="0" t="str">
        <f aca="false">IF(ISBLANK(A4485),"",IF(H4486=0,NETWORKDAYS($H$3,H4485,holiday!$B$2:$B$10),IF(DAY(H4485)&lt;DAY(H4486),NETWORKDAYS($H$3,H4485,holiday!$B$2:$B$10),0)))</f>
        <v/>
      </c>
      <c r="O4485" s="0" t="str">
        <f aca="false">IF(ISBLANK(A4485),"",SUMIF($A$3:$A4485,O$2,$B$3:$B4485))</f>
        <v/>
      </c>
      <c r="P4485" s="0" t="str">
        <f aca="false">IF(ISBLANK(A4485),"",SUMIF($A$3:$A4485,P$2,$B$3:$B4485))</f>
        <v/>
      </c>
      <c r="Q4485" s="0" t="str">
        <f aca="false">IF(ISBLANK(A4485),"",SUMIF($A$3:$A4485,Q$2,$B$3:$B4485))</f>
        <v/>
      </c>
      <c r="R4485" s="0" t="str">
        <f aca="false">IF(ISBLANK(A4485),"",SUMIF($A$3:$A4485,R$2,$B$3:$B4485))</f>
        <v/>
      </c>
      <c r="T4485" s="9" t="str">
        <f aca="false">IF(ISBLANK(A4485),"",IF($A4485=T$2,$C4485,T4484))</f>
        <v/>
      </c>
      <c r="U4485" s="9" t="str">
        <f aca="false">IF(ISBLANK(A4485),"",IF($A4485=U$2,$C4485,U4484))</f>
        <v/>
      </c>
      <c r="V4485" s="9" t="str">
        <f aca="false">IF(ISBLANK(A4485),"",IF($A4485=V$2,$C4485,V4484))</f>
        <v/>
      </c>
      <c r="W4485" s="9" t="str">
        <f aca="false">IF(ISBLANK(A4485),"",IF($A4485=W$2,$C4485,W4484))</f>
        <v/>
      </c>
    </row>
    <row r="4486" customFormat="false" ht="14.1" hidden="false" customHeight="false" outlineLevel="0" collapsed="false">
      <c r="H4486" s="8" t="n">
        <f aca="false">IF(ISBLANK(D4486),,LEFT(D4486,LEN(D4486)-6)*1)</f>
        <v>0</v>
      </c>
      <c r="I4486" s="9" t="str">
        <f aca="false">IF(ISBLANK(A4486),"",-B4486*C4486)</f>
        <v/>
      </c>
      <c r="J4486" s="9" t="str">
        <f aca="false">IF(ISBLANK(A4486),"",-SUM(I$3:I4486))</f>
        <v/>
      </c>
      <c r="K4486" s="9" t="str">
        <f aca="false">IF(ISBLANK(A4486),"",SUMPRODUCT(O4486:R4486,T4486:W4486)-J4486)</f>
        <v/>
      </c>
      <c r="L4486" s="5" t="str">
        <f aca="false">IF(ISBLANK(A4486),"",K4486/$M$1)</f>
        <v/>
      </c>
      <c r="M4486" s="5" t="str">
        <f aca="false">IF(ISBLANK(A4486),"",K4486/($M$1+SUM(K$3:K4485)))</f>
        <v/>
      </c>
      <c r="N4486" s="0" t="str">
        <f aca="false">IF(ISBLANK(A4486),"",IF(H4487=0,NETWORKDAYS($H$3,H4486,holiday!$B$2:$B$10),IF(DAY(H4486)&lt;DAY(H4487),NETWORKDAYS($H$3,H4486,holiday!$B$2:$B$10),0)))</f>
        <v/>
      </c>
      <c r="O4486" s="0" t="str">
        <f aca="false">IF(ISBLANK(A4486),"",SUMIF($A$3:$A4486,O$2,$B$3:$B4486))</f>
        <v/>
      </c>
      <c r="P4486" s="0" t="str">
        <f aca="false">IF(ISBLANK(A4486),"",SUMIF($A$3:$A4486,P$2,$B$3:$B4486))</f>
        <v/>
      </c>
      <c r="Q4486" s="0" t="str">
        <f aca="false">IF(ISBLANK(A4486),"",SUMIF($A$3:$A4486,Q$2,$B$3:$B4486))</f>
        <v/>
      </c>
      <c r="R4486" s="0" t="str">
        <f aca="false">IF(ISBLANK(A4486),"",SUMIF($A$3:$A4486,R$2,$B$3:$B4486))</f>
        <v/>
      </c>
      <c r="T4486" s="9" t="str">
        <f aca="false">IF(ISBLANK(A4486),"",IF($A4486=T$2,$C4486,T4485))</f>
        <v/>
      </c>
      <c r="U4486" s="9" t="str">
        <f aca="false">IF(ISBLANK(A4486),"",IF($A4486=U$2,$C4486,U4485))</f>
        <v/>
      </c>
      <c r="V4486" s="9" t="str">
        <f aca="false">IF(ISBLANK(A4486),"",IF($A4486=V$2,$C4486,V4485))</f>
        <v/>
      </c>
      <c r="W4486" s="9" t="str">
        <f aca="false">IF(ISBLANK(A4486),"",IF($A4486=W$2,$C4486,W4485))</f>
        <v/>
      </c>
    </row>
    <row r="4487" customFormat="false" ht="14.1" hidden="false" customHeight="false" outlineLevel="0" collapsed="false">
      <c r="H4487" s="8" t="n">
        <f aca="false">IF(ISBLANK(D4487),,LEFT(D4487,LEN(D4487)-6)*1)</f>
        <v>0</v>
      </c>
      <c r="I4487" s="9" t="str">
        <f aca="false">IF(ISBLANK(A4487),"",-B4487*C4487)</f>
        <v/>
      </c>
      <c r="J4487" s="9" t="str">
        <f aca="false">IF(ISBLANK(A4487),"",-SUM(I$3:I4487))</f>
        <v/>
      </c>
      <c r="K4487" s="9" t="str">
        <f aca="false">IF(ISBLANK(A4487),"",SUMPRODUCT(O4487:R4487,T4487:W4487)-J4487)</f>
        <v/>
      </c>
      <c r="L4487" s="5" t="str">
        <f aca="false">IF(ISBLANK(A4487),"",K4487/$M$1)</f>
        <v/>
      </c>
      <c r="M4487" s="5" t="str">
        <f aca="false">IF(ISBLANK(A4487),"",K4487/($M$1+SUM(K$3:K4486)))</f>
        <v/>
      </c>
      <c r="N4487" s="0" t="str">
        <f aca="false">IF(ISBLANK(A4487),"",IF(H4488=0,NETWORKDAYS($H$3,H4487,holiday!$B$2:$B$10),IF(DAY(H4487)&lt;DAY(H4488),NETWORKDAYS($H$3,H4487,holiday!$B$2:$B$10),0)))</f>
        <v/>
      </c>
      <c r="O4487" s="0" t="str">
        <f aca="false">IF(ISBLANK(A4487),"",SUMIF($A$3:$A4487,O$2,$B$3:$B4487))</f>
        <v/>
      </c>
      <c r="P4487" s="0" t="str">
        <f aca="false">IF(ISBLANK(A4487),"",SUMIF($A$3:$A4487,P$2,$B$3:$B4487))</f>
        <v/>
      </c>
      <c r="Q4487" s="0" t="str">
        <f aca="false">IF(ISBLANK(A4487),"",SUMIF($A$3:$A4487,Q$2,$B$3:$B4487))</f>
        <v/>
      </c>
      <c r="R4487" s="0" t="str">
        <f aca="false">IF(ISBLANK(A4487),"",SUMIF($A$3:$A4487,R$2,$B$3:$B4487))</f>
        <v/>
      </c>
      <c r="T4487" s="9" t="str">
        <f aca="false">IF(ISBLANK(A4487),"",IF($A4487=T$2,$C4487,T4486))</f>
        <v/>
      </c>
      <c r="U4487" s="9" t="str">
        <f aca="false">IF(ISBLANK(A4487),"",IF($A4487=U$2,$C4487,U4486))</f>
        <v/>
      </c>
      <c r="V4487" s="9" t="str">
        <f aca="false">IF(ISBLANK(A4487),"",IF($A4487=V$2,$C4487,V4486))</f>
        <v/>
      </c>
      <c r="W4487" s="9" t="str">
        <f aca="false">IF(ISBLANK(A4487),"",IF($A4487=W$2,$C4487,W4486))</f>
        <v/>
      </c>
    </row>
    <row r="4488" customFormat="false" ht="14.1" hidden="false" customHeight="false" outlineLevel="0" collapsed="false">
      <c r="H4488" s="8" t="n">
        <f aca="false">IF(ISBLANK(D4488),,LEFT(D4488,LEN(D4488)-6)*1)</f>
        <v>0</v>
      </c>
      <c r="I4488" s="9" t="str">
        <f aca="false">IF(ISBLANK(A4488),"",-B4488*C4488)</f>
        <v/>
      </c>
      <c r="J4488" s="9" t="str">
        <f aca="false">IF(ISBLANK(A4488),"",-SUM(I$3:I4488))</f>
        <v/>
      </c>
      <c r="K4488" s="9" t="str">
        <f aca="false">IF(ISBLANK(A4488),"",SUMPRODUCT(O4488:R4488,T4488:W4488)-J4488)</f>
        <v/>
      </c>
      <c r="L4488" s="5" t="str">
        <f aca="false">IF(ISBLANK(A4488),"",K4488/$M$1)</f>
        <v/>
      </c>
      <c r="M4488" s="5" t="str">
        <f aca="false">IF(ISBLANK(A4488),"",K4488/($M$1+SUM(K$3:K4487)))</f>
        <v/>
      </c>
      <c r="N4488" s="0" t="str">
        <f aca="false">IF(ISBLANK(A4488),"",IF(H4489=0,NETWORKDAYS($H$3,H4488,holiday!$B$2:$B$10),IF(DAY(H4488)&lt;DAY(H4489),NETWORKDAYS($H$3,H4488,holiday!$B$2:$B$10),0)))</f>
        <v/>
      </c>
      <c r="O4488" s="0" t="str">
        <f aca="false">IF(ISBLANK(A4488),"",SUMIF($A$3:$A4488,O$2,$B$3:$B4488))</f>
        <v/>
      </c>
      <c r="P4488" s="0" t="str">
        <f aca="false">IF(ISBLANK(A4488),"",SUMIF($A$3:$A4488,P$2,$B$3:$B4488))</f>
        <v/>
      </c>
      <c r="Q4488" s="0" t="str">
        <f aca="false">IF(ISBLANK(A4488),"",SUMIF($A$3:$A4488,Q$2,$B$3:$B4488))</f>
        <v/>
      </c>
      <c r="R4488" s="0" t="str">
        <f aca="false">IF(ISBLANK(A4488),"",SUMIF($A$3:$A4488,R$2,$B$3:$B4488))</f>
        <v/>
      </c>
      <c r="T4488" s="9" t="str">
        <f aca="false">IF(ISBLANK(A4488),"",IF($A4488=T$2,$C4488,T4487))</f>
        <v/>
      </c>
      <c r="U4488" s="9" t="str">
        <f aca="false">IF(ISBLANK(A4488),"",IF($A4488=U$2,$C4488,U4487))</f>
        <v/>
      </c>
      <c r="V4488" s="9" t="str">
        <f aca="false">IF(ISBLANK(A4488),"",IF($A4488=V$2,$C4488,V4487))</f>
        <v/>
      </c>
      <c r="W4488" s="9" t="str">
        <f aca="false">IF(ISBLANK(A4488),"",IF($A4488=W$2,$C4488,W4487))</f>
        <v/>
      </c>
    </row>
    <row r="4489" customFormat="false" ht="14.1" hidden="false" customHeight="false" outlineLevel="0" collapsed="false">
      <c r="H4489" s="8" t="n">
        <f aca="false">IF(ISBLANK(D4489),,LEFT(D4489,LEN(D4489)-6)*1)</f>
        <v>0</v>
      </c>
      <c r="I4489" s="9" t="str">
        <f aca="false">IF(ISBLANK(A4489),"",-B4489*C4489)</f>
        <v/>
      </c>
      <c r="J4489" s="9" t="str">
        <f aca="false">IF(ISBLANK(A4489),"",-SUM(I$3:I4489))</f>
        <v/>
      </c>
      <c r="K4489" s="9" t="str">
        <f aca="false">IF(ISBLANK(A4489),"",SUMPRODUCT(O4489:R4489,T4489:W4489)-J4489)</f>
        <v/>
      </c>
      <c r="L4489" s="5" t="str">
        <f aca="false">IF(ISBLANK(A4489),"",K4489/$M$1)</f>
        <v/>
      </c>
      <c r="M4489" s="5" t="str">
        <f aca="false">IF(ISBLANK(A4489),"",K4489/($M$1+SUM(K$3:K4488)))</f>
        <v/>
      </c>
      <c r="N4489" s="0" t="str">
        <f aca="false">IF(ISBLANK(A4489),"",IF(H4490=0,NETWORKDAYS($H$3,H4489,holiday!$B$2:$B$10),IF(DAY(H4489)&lt;DAY(H4490),NETWORKDAYS($H$3,H4489,holiday!$B$2:$B$10),0)))</f>
        <v/>
      </c>
      <c r="O4489" s="0" t="str">
        <f aca="false">IF(ISBLANK(A4489),"",SUMIF($A$3:$A4489,O$2,$B$3:$B4489))</f>
        <v/>
      </c>
      <c r="P4489" s="0" t="str">
        <f aca="false">IF(ISBLANK(A4489),"",SUMIF($A$3:$A4489,P$2,$B$3:$B4489))</f>
        <v/>
      </c>
      <c r="Q4489" s="0" t="str">
        <f aca="false">IF(ISBLANK(A4489),"",SUMIF($A$3:$A4489,Q$2,$B$3:$B4489))</f>
        <v/>
      </c>
      <c r="R4489" s="0" t="str">
        <f aca="false">IF(ISBLANK(A4489),"",SUMIF($A$3:$A4489,R$2,$B$3:$B4489))</f>
        <v/>
      </c>
      <c r="T4489" s="9" t="str">
        <f aca="false">IF(ISBLANK(A4489),"",IF($A4489=T$2,$C4489,T4488))</f>
        <v/>
      </c>
      <c r="U4489" s="9" t="str">
        <f aca="false">IF(ISBLANK(A4489),"",IF($A4489=U$2,$C4489,U4488))</f>
        <v/>
      </c>
      <c r="V4489" s="9" t="str">
        <f aca="false">IF(ISBLANK(A4489),"",IF($A4489=V$2,$C4489,V4488))</f>
        <v/>
      </c>
      <c r="W4489" s="9" t="str">
        <f aca="false">IF(ISBLANK(A4489),"",IF($A4489=W$2,$C4489,W4488))</f>
        <v/>
      </c>
    </row>
    <row r="4490" customFormat="false" ht="14.1" hidden="false" customHeight="false" outlineLevel="0" collapsed="false">
      <c r="H4490" s="8" t="n">
        <f aca="false">IF(ISBLANK(D4490),,LEFT(D4490,LEN(D4490)-6)*1)</f>
        <v>0</v>
      </c>
      <c r="I4490" s="9" t="str">
        <f aca="false">IF(ISBLANK(A4490),"",-B4490*C4490)</f>
        <v/>
      </c>
      <c r="J4490" s="9" t="str">
        <f aca="false">IF(ISBLANK(A4490),"",-SUM(I$3:I4490))</f>
        <v/>
      </c>
      <c r="K4490" s="9" t="str">
        <f aca="false">IF(ISBLANK(A4490),"",SUMPRODUCT(O4490:R4490,T4490:W4490)-J4490)</f>
        <v/>
      </c>
      <c r="L4490" s="5" t="str">
        <f aca="false">IF(ISBLANK(A4490),"",K4490/$M$1)</f>
        <v/>
      </c>
      <c r="M4490" s="5" t="str">
        <f aca="false">IF(ISBLANK(A4490),"",K4490/($M$1+SUM(K$3:K4489)))</f>
        <v/>
      </c>
      <c r="N4490" s="0" t="str">
        <f aca="false">IF(ISBLANK(A4490),"",IF(H4491=0,NETWORKDAYS($H$3,H4490,holiday!$B$2:$B$10),IF(DAY(H4490)&lt;DAY(H4491),NETWORKDAYS($H$3,H4490,holiday!$B$2:$B$10),0)))</f>
        <v/>
      </c>
      <c r="O4490" s="0" t="str">
        <f aca="false">IF(ISBLANK(A4490),"",SUMIF($A$3:$A4490,O$2,$B$3:$B4490))</f>
        <v/>
      </c>
      <c r="P4490" s="0" t="str">
        <f aca="false">IF(ISBLANK(A4490),"",SUMIF($A$3:$A4490,P$2,$B$3:$B4490))</f>
        <v/>
      </c>
      <c r="Q4490" s="0" t="str">
        <f aca="false">IF(ISBLANK(A4490),"",SUMIF($A$3:$A4490,Q$2,$B$3:$B4490))</f>
        <v/>
      </c>
      <c r="R4490" s="0" t="str">
        <f aca="false">IF(ISBLANK(A4490),"",SUMIF($A$3:$A4490,R$2,$B$3:$B4490))</f>
        <v/>
      </c>
      <c r="T4490" s="9" t="str">
        <f aca="false">IF(ISBLANK(A4490),"",IF($A4490=T$2,$C4490,T4489))</f>
        <v/>
      </c>
      <c r="U4490" s="9" t="str">
        <f aca="false">IF(ISBLANK(A4490),"",IF($A4490=U$2,$C4490,U4489))</f>
        <v/>
      </c>
      <c r="V4490" s="9" t="str">
        <f aca="false">IF(ISBLANK(A4490),"",IF($A4490=V$2,$C4490,V4489))</f>
        <v/>
      </c>
      <c r="W4490" s="9" t="str">
        <f aca="false">IF(ISBLANK(A4490),"",IF($A4490=W$2,$C4490,W4489))</f>
        <v/>
      </c>
    </row>
    <row r="4491" customFormat="false" ht="14.1" hidden="false" customHeight="false" outlineLevel="0" collapsed="false">
      <c r="H4491" s="8" t="n">
        <f aca="false">IF(ISBLANK(D4491),,LEFT(D4491,LEN(D4491)-6)*1)</f>
        <v>0</v>
      </c>
      <c r="I4491" s="9" t="str">
        <f aca="false">IF(ISBLANK(A4491),"",-B4491*C4491)</f>
        <v/>
      </c>
      <c r="J4491" s="9" t="str">
        <f aca="false">IF(ISBLANK(A4491),"",-SUM(I$3:I4491))</f>
        <v/>
      </c>
      <c r="K4491" s="9" t="str">
        <f aca="false">IF(ISBLANK(A4491),"",SUMPRODUCT(O4491:R4491,T4491:W4491)-J4491)</f>
        <v/>
      </c>
      <c r="L4491" s="5" t="str">
        <f aca="false">IF(ISBLANK(A4491),"",K4491/$M$1)</f>
        <v/>
      </c>
      <c r="M4491" s="5" t="str">
        <f aca="false">IF(ISBLANK(A4491),"",K4491/($M$1+SUM(K$3:K4490)))</f>
        <v/>
      </c>
      <c r="N4491" s="0" t="str">
        <f aca="false">IF(ISBLANK(A4491),"",IF(H4492=0,NETWORKDAYS($H$3,H4491,holiday!$B$2:$B$10),IF(DAY(H4491)&lt;DAY(H4492),NETWORKDAYS($H$3,H4491,holiday!$B$2:$B$10),0)))</f>
        <v/>
      </c>
      <c r="O4491" s="0" t="str">
        <f aca="false">IF(ISBLANK(A4491),"",SUMIF($A$3:$A4491,O$2,$B$3:$B4491))</f>
        <v/>
      </c>
      <c r="P4491" s="0" t="str">
        <f aca="false">IF(ISBLANK(A4491),"",SUMIF($A$3:$A4491,P$2,$B$3:$B4491))</f>
        <v/>
      </c>
      <c r="Q4491" s="0" t="str">
        <f aca="false">IF(ISBLANK(A4491),"",SUMIF($A$3:$A4491,Q$2,$B$3:$B4491))</f>
        <v/>
      </c>
      <c r="R4491" s="0" t="str">
        <f aca="false">IF(ISBLANK(A4491),"",SUMIF($A$3:$A4491,R$2,$B$3:$B4491))</f>
        <v/>
      </c>
      <c r="T4491" s="9" t="str">
        <f aca="false">IF(ISBLANK(A4491),"",IF($A4491=T$2,$C4491,T4490))</f>
        <v/>
      </c>
      <c r="U4491" s="9" t="str">
        <f aca="false">IF(ISBLANK(A4491),"",IF($A4491=U$2,$C4491,U4490))</f>
        <v/>
      </c>
      <c r="V4491" s="9" t="str">
        <f aca="false">IF(ISBLANK(A4491),"",IF($A4491=V$2,$C4491,V4490))</f>
        <v/>
      </c>
      <c r="W4491" s="9" t="str">
        <f aca="false">IF(ISBLANK(A4491),"",IF($A4491=W$2,$C4491,W4490))</f>
        <v/>
      </c>
    </row>
    <row r="4492" customFormat="false" ht="14.1" hidden="false" customHeight="false" outlineLevel="0" collapsed="false">
      <c r="H4492" s="8" t="n">
        <f aca="false">IF(ISBLANK(D4492),,LEFT(D4492,LEN(D4492)-6)*1)</f>
        <v>0</v>
      </c>
      <c r="I4492" s="9" t="str">
        <f aca="false">IF(ISBLANK(A4492),"",-B4492*C4492)</f>
        <v/>
      </c>
      <c r="J4492" s="9" t="str">
        <f aca="false">IF(ISBLANK(A4492),"",-SUM(I$3:I4492))</f>
        <v/>
      </c>
      <c r="K4492" s="9" t="str">
        <f aca="false">IF(ISBLANK(A4492),"",SUMPRODUCT(O4492:R4492,T4492:W4492)-J4492)</f>
        <v/>
      </c>
      <c r="L4492" s="5" t="str">
        <f aca="false">IF(ISBLANK(A4492),"",K4492/$M$1)</f>
        <v/>
      </c>
      <c r="M4492" s="5" t="str">
        <f aca="false">IF(ISBLANK(A4492),"",K4492/($M$1+SUM(K$3:K4491)))</f>
        <v/>
      </c>
      <c r="N4492" s="0" t="str">
        <f aca="false">IF(ISBLANK(A4492),"",IF(H4493=0,NETWORKDAYS($H$3,H4492,holiday!$B$2:$B$10),IF(DAY(H4492)&lt;DAY(H4493),NETWORKDAYS($H$3,H4492,holiday!$B$2:$B$10),0)))</f>
        <v/>
      </c>
      <c r="O4492" s="0" t="str">
        <f aca="false">IF(ISBLANK(A4492),"",SUMIF($A$3:$A4492,O$2,$B$3:$B4492))</f>
        <v/>
      </c>
      <c r="P4492" s="0" t="str">
        <f aca="false">IF(ISBLANK(A4492),"",SUMIF($A$3:$A4492,P$2,$B$3:$B4492))</f>
        <v/>
      </c>
      <c r="Q4492" s="0" t="str">
        <f aca="false">IF(ISBLANK(A4492),"",SUMIF($A$3:$A4492,Q$2,$B$3:$B4492))</f>
        <v/>
      </c>
      <c r="R4492" s="0" t="str">
        <f aca="false">IF(ISBLANK(A4492),"",SUMIF($A$3:$A4492,R$2,$B$3:$B4492))</f>
        <v/>
      </c>
      <c r="T4492" s="9" t="str">
        <f aca="false">IF(ISBLANK(A4492),"",IF($A4492=T$2,$C4492,T4491))</f>
        <v/>
      </c>
      <c r="U4492" s="9" t="str">
        <f aca="false">IF(ISBLANK(A4492),"",IF($A4492=U$2,$C4492,U4491))</f>
        <v/>
      </c>
      <c r="V4492" s="9" t="str">
        <f aca="false">IF(ISBLANK(A4492),"",IF($A4492=V$2,$C4492,V4491))</f>
        <v/>
      </c>
      <c r="W4492" s="9" t="str">
        <f aca="false">IF(ISBLANK(A4492),"",IF($A4492=W$2,$C4492,W4491))</f>
        <v/>
      </c>
    </row>
    <row r="4493" customFormat="false" ht="14.1" hidden="false" customHeight="false" outlineLevel="0" collapsed="false">
      <c r="H4493" s="8" t="n">
        <f aca="false">IF(ISBLANK(D4493),,LEFT(D4493,LEN(D4493)-6)*1)</f>
        <v>0</v>
      </c>
      <c r="I4493" s="9" t="str">
        <f aca="false">IF(ISBLANK(A4493),"",-B4493*C4493)</f>
        <v/>
      </c>
      <c r="J4493" s="9" t="str">
        <f aca="false">IF(ISBLANK(A4493),"",-SUM(I$3:I4493))</f>
        <v/>
      </c>
      <c r="K4493" s="9" t="str">
        <f aca="false">IF(ISBLANK(A4493),"",SUMPRODUCT(O4493:R4493,T4493:W4493)-J4493)</f>
        <v/>
      </c>
      <c r="L4493" s="5" t="str">
        <f aca="false">IF(ISBLANK(A4493),"",K4493/$M$1)</f>
        <v/>
      </c>
      <c r="M4493" s="5" t="str">
        <f aca="false">IF(ISBLANK(A4493),"",K4493/($M$1+SUM(K$3:K4492)))</f>
        <v/>
      </c>
      <c r="N4493" s="0" t="str">
        <f aca="false">IF(ISBLANK(A4493),"",IF(H4494=0,NETWORKDAYS($H$3,H4493,holiday!$B$2:$B$10),IF(DAY(H4493)&lt;DAY(H4494),NETWORKDAYS($H$3,H4493,holiday!$B$2:$B$10),0)))</f>
        <v/>
      </c>
      <c r="O4493" s="0" t="str">
        <f aca="false">IF(ISBLANK(A4493),"",SUMIF($A$3:$A4493,O$2,$B$3:$B4493))</f>
        <v/>
      </c>
      <c r="P4493" s="0" t="str">
        <f aca="false">IF(ISBLANK(A4493),"",SUMIF($A$3:$A4493,P$2,$B$3:$B4493))</f>
        <v/>
      </c>
      <c r="Q4493" s="0" t="str">
        <f aca="false">IF(ISBLANK(A4493),"",SUMIF($A$3:$A4493,Q$2,$B$3:$B4493))</f>
        <v/>
      </c>
      <c r="R4493" s="0" t="str">
        <f aca="false">IF(ISBLANK(A4493),"",SUMIF($A$3:$A4493,R$2,$B$3:$B4493))</f>
        <v/>
      </c>
      <c r="T4493" s="9" t="str">
        <f aca="false">IF(ISBLANK(A4493),"",IF($A4493=T$2,$C4493,T4492))</f>
        <v/>
      </c>
      <c r="U4493" s="9" t="str">
        <f aca="false">IF(ISBLANK(A4493),"",IF($A4493=U$2,$C4493,U4492))</f>
        <v/>
      </c>
      <c r="V4493" s="9" t="str">
        <f aca="false">IF(ISBLANK(A4493),"",IF($A4493=V$2,$C4493,V4492))</f>
        <v/>
      </c>
      <c r="W4493" s="9" t="str">
        <f aca="false">IF(ISBLANK(A4493),"",IF($A4493=W$2,$C4493,W4492))</f>
        <v/>
      </c>
    </row>
    <row r="4494" customFormat="false" ht="14.1" hidden="false" customHeight="false" outlineLevel="0" collapsed="false">
      <c r="H4494" s="8" t="n">
        <f aca="false">IF(ISBLANK(D4494),,LEFT(D4494,LEN(D4494)-6)*1)</f>
        <v>0</v>
      </c>
      <c r="I4494" s="9" t="str">
        <f aca="false">IF(ISBLANK(A4494),"",-B4494*C4494)</f>
        <v/>
      </c>
      <c r="J4494" s="9" t="str">
        <f aca="false">IF(ISBLANK(A4494),"",-SUM(I$3:I4494))</f>
        <v/>
      </c>
      <c r="K4494" s="9" t="str">
        <f aca="false">IF(ISBLANK(A4494),"",SUMPRODUCT(O4494:R4494,T4494:W4494)-J4494)</f>
        <v/>
      </c>
      <c r="L4494" s="5" t="str">
        <f aca="false">IF(ISBLANK(A4494),"",K4494/$M$1)</f>
        <v/>
      </c>
      <c r="M4494" s="5" t="str">
        <f aca="false">IF(ISBLANK(A4494),"",K4494/($M$1+SUM(K$3:K4493)))</f>
        <v/>
      </c>
      <c r="N4494" s="0" t="str">
        <f aca="false">IF(ISBLANK(A4494),"",IF(H4495=0,NETWORKDAYS($H$3,H4494,holiday!$B$2:$B$10),IF(DAY(H4494)&lt;DAY(H4495),NETWORKDAYS($H$3,H4494,holiday!$B$2:$B$10),0)))</f>
        <v/>
      </c>
      <c r="O4494" s="0" t="str">
        <f aca="false">IF(ISBLANK(A4494),"",SUMIF($A$3:$A4494,O$2,$B$3:$B4494))</f>
        <v/>
      </c>
      <c r="P4494" s="0" t="str">
        <f aca="false">IF(ISBLANK(A4494),"",SUMIF($A$3:$A4494,P$2,$B$3:$B4494))</f>
        <v/>
      </c>
      <c r="Q4494" s="0" t="str">
        <f aca="false">IF(ISBLANK(A4494),"",SUMIF($A$3:$A4494,Q$2,$B$3:$B4494))</f>
        <v/>
      </c>
      <c r="R4494" s="0" t="str">
        <f aca="false">IF(ISBLANK(A4494),"",SUMIF($A$3:$A4494,R$2,$B$3:$B4494))</f>
        <v/>
      </c>
      <c r="T4494" s="9" t="str">
        <f aca="false">IF(ISBLANK(A4494),"",IF($A4494=T$2,$C4494,T4493))</f>
        <v/>
      </c>
      <c r="U4494" s="9" t="str">
        <f aca="false">IF(ISBLANK(A4494),"",IF($A4494=U$2,$C4494,U4493))</f>
        <v/>
      </c>
      <c r="V4494" s="9" t="str">
        <f aca="false">IF(ISBLANK(A4494),"",IF($A4494=V$2,$C4494,V4493))</f>
        <v/>
      </c>
      <c r="W4494" s="9" t="str">
        <f aca="false">IF(ISBLANK(A4494),"",IF($A4494=W$2,$C4494,W4493))</f>
        <v/>
      </c>
    </row>
    <row r="4495" customFormat="false" ht="14.1" hidden="false" customHeight="false" outlineLevel="0" collapsed="false">
      <c r="H4495" s="8" t="n">
        <f aca="false">IF(ISBLANK(D4495),,LEFT(D4495,LEN(D4495)-6)*1)</f>
        <v>0</v>
      </c>
      <c r="I4495" s="9" t="str">
        <f aca="false">IF(ISBLANK(A4495),"",-B4495*C4495)</f>
        <v/>
      </c>
      <c r="J4495" s="9" t="str">
        <f aca="false">IF(ISBLANK(A4495),"",-SUM(I$3:I4495))</f>
        <v/>
      </c>
      <c r="K4495" s="9" t="str">
        <f aca="false">IF(ISBLANK(A4495),"",SUMPRODUCT(O4495:R4495,T4495:W4495)-J4495)</f>
        <v/>
      </c>
      <c r="L4495" s="5" t="str">
        <f aca="false">IF(ISBLANK(A4495),"",K4495/$M$1)</f>
        <v/>
      </c>
      <c r="M4495" s="5" t="str">
        <f aca="false">IF(ISBLANK(A4495),"",K4495/($M$1+SUM(K$3:K4494)))</f>
        <v/>
      </c>
      <c r="N4495" s="0" t="str">
        <f aca="false">IF(ISBLANK(A4495),"",IF(H4496=0,NETWORKDAYS($H$3,H4495,holiday!$B$2:$B$10),IF(DAY(H4495)&lt;DAY(H4496),NETWORKDAYS($H$3,H4495,holiday!$B$2:$B$10),0)))</f>
        <v/>
      </c>
      <c r="O4495" s="0" t="str">
        <f aca="false">IF(ISBLANK(A4495),"",SUMIF($A$3:$A4495,O$2,$B$3:$B4495))</f>
        <v/>
      </c>
      <c r="P4495" s="0" t="str">
        <f aca="false">IF(ISBLANK(A4495),"",SUMIF($A$3:$A4495,P$2,$B$3:$B4495))</f>
        <v/>
      </c>
      <c r="Q4495" s="0" t="str">
        <f aca="false">IF(ISBLANK(A4495),"",SUMIF($A$3:$A4495,Q$2,$B$3:$B4495))</f>
        <v/>
      </c>
      <c r="R4495" s="0" t="str">
        <f aca="false">IF(ISBLANK(A4495),"",SUMIF($A$3:$A4495,R$2,$B$3:$B4495))</f>
        <v/>
      </c>
      <c r="T4495" s="9" t="str">
        <f aca="false">IF(ISBLANK(A4495),"",IF($A4495=T$2,$C4495,T4494))</f>
        <v/>
      </c>
      <c r="U4495" s="9" t="str">
        <f aca="false">IF(ISBLANK(A4495),"",IF($A4495=U$2,$C4495,U4494))</f>
        <v/>
      </c>
      <c r="V4495" s="9" t="str">
        <f aca="false">IF(ISBLANK(A4495),"",IF($A4495=V$2,$C4495,V4494))</f>
        <v/>
      </c>
      <c r="W4495" s="9" t="str">
        <f aca="false">IF(ISBLANK(A4495),"",IF($A4495=W$2,$C4495,W4494))</f>
        <v/>
      </c>
    </row>
    <row r="4496" customFormat="false" ht="14.1" hidden="false" customHeight="false" outlineLevel="0" collapsed="false">
      <c r="H4496" s="8" t="n">
        <f aca="false">IF(ISBLANK(D4496),,LEFT(D4496,LEN(D4496)-6)*1)</f>
        <v>0</v>
      </c>
      <c r="I4496" s="9" t="str">
        <f aca="false">IF(ISBLANK(A4496),"",-B4496*C4496)</f>
        <v/>
      </c>
      <c r="J4496" s="9" t="str">
        <f aca="false">IF(ISBLANK(A4496),"",-SUM(I$3:I4496))</f>
        <v/>
      </c>
      <c r="K4496" s="9" t="str">
        <f aca="false">IF(ISBLANK(A4496),"",SUMPRODUCT(O4496:R4496,T4496:W4496)-J4496)</f>
        <v/>
      </c>
      <c r="L4496" s="5" t="str">
        <f aca="false">IF(ISBLANK(A4496),"",K4496/$M$1)</f>
        <v/>
      </c>
      <c r="M4496" s="5" t="str">
        <f aca="false">IF(ISBLANK(A4496),"",K4496/($M$1+SUM(K$3:K4495)))</f>
        <v/>
      </c>
      <c r="N4496" s="0" t="str">
        <f aca="false">IF(ISBLANK(A4496),"",IF(H4497=0,NETWORKDAYS($H$3,H4496,holiday!$B$2:$B$10),IF(DAY(H4496)&lt;DAY(H4497),NETWORKDAYS($H$3,H4496,holiday!$B$2:$B$10),0)))</f>
        <v/>
      </c>
      <c r="O4496" s="0" t="str">
        <f aca="false">IF(ISBLANK(A4496),"",SUMIF($A$3:$A4496,O$2,$B$3:$B4496))</f>
        <v/>
      </c>
      <c r="P4496" s="0" t="str">
        <f aca="false">IF(ISBLANK(A4496),"",SUMIF($A$3:$A4496,P$2,$B$3:$B4496))</f>
        <v/>
      </c>
      <c r="Q4496" s="0" t="str">
        <f aca="false">IF(ISBLANK(A4496),"",SUMIF($A$3:$A4496,Q$2,$B$3:$B4496))</f>
        <v/>
      </c>
      <c r="R4496" s="0" t="str">
        <f aca="false">IF(ISBLANK(A4496),"",SUMIF($A$3:$A4496,R$2,$B$3:$B4496))</f>
        <v/>
      </c>
      <c r="T4496" s="9" t="str">
        <f aca="false">IF(ISBLANK(A4496),"",IF($A4496=T$2,$C4496,T4495))</f>
        <v/>
      </c>
      <c r="U4496" s="9" t="str">
        <f aca="false">IF(ISBLANK(A4496),"",IF($A4496=U$2,$C4496,U4495))</f>
        <v/>
      </c>
      <c r="V4496" s="9" t="str">
        <f aca="false">IF(ISBLANK(A4496),"",IF($A4496=V$2,$C4496,V4495))</f>
        <v/>
      </c>
      <c r="W4496" s="9" t="str">
        <f aca="false">IF(ISBLANK(A4496),"",IF($A4496=W$2,$C4496,W4495))</f>
        <v/>
      </c>
    </row>
    <row r="4497" customFormat="false" ht="14.1" hidden="false" customHeight="false" outlineLevel="0" collapsed="false">
      <c r="H4497" s="8" t="n">
        <f aca="false">IF(ISBLANK(D4497),,LEFT(D4497,LEN(D4497)-6)*1)</f>
        <v>0</v>
      </c>
      <c r="I4497" s="9" t="str">
        <f aca="false">IF(ISBLANK(A4497),"",-B4497*C4497)</f>
        <v/>
      </c>
      <c r="J4497" s="9" t="str">
        <f aca="false">IF(ISBLANK(A4497),"",-SUM(I$3:I4497))</f>
        <v/>
      </c>
      <c r="K4497" s="9" t="str">
        <f aca="false">IF(ISBLANK(A4497),"",SUMPRODUCT(O4497:R4497,T4497:W4497)-J4497)</f>
        <v/>
      </c>
      <c r="L4497" s="5" t="str">
        <f aca="false">IF(ISBLANK(A4497),"",K4497/$M$1)</f>
        <v/>
      </c>
      <c r="M4497" s="5" t="str">
        <f aca="false">IF(ISBLANK(A4497),"",K4497/($M$1+SUM(K$3:K4496)))</f>
        <v/>
      </c>
      <c r="N4497" s="0" t="str">
        <f aca="false">IF(ISBLANK(A4497),"",IF(H4498=0,NETWORKDAYS($H$3,H4497,holiday!$B$2:$B$10),IF(DAY(H4497)&lt;DAY(H4498),NETWORKDAYS($H$3,H4497,holiday!$B$2:$B$10),0)))</f>
        <v/>
      </c>
      <c r="O4497" s="0" t="str">
        <f aca="false">IF(ISBLANK(A4497),"",SUMIF($A$3:$A4497,O$2,$B$3:$B4497))</f>
        <v/>
      </c>
      <c r="P4497" s="0" t="str">
        <f aca="false">IF(ISBLANK(A4497),"",SUMIF($A$3:$A4497,P$2,$B$3:$B4497))</f>
        <v/>
      </c>
      <c r="Q4497" s="0" t="str">
        <f aca="false">IF(ISBLANK(A4497),"",SUMIF($A$3:$A4497,Q$2,$B$3:$B4497))</f>
        <v/>
      </c>
      <c r="R4497" s="0" t="str">
        <f aca="false">IF(ISBLANK(A4497),"",SUMIF($A$3:$A4497,R$2,$B$3:$B4497))</f>
        <v/>
      </c>
      <c r="T4497" s="9" t="str">
        <f aca="false">IF(ISBLANK(A4497),"",IF($A4497=T$2,$C4497,T4496))</f>
        <v/>
      </c>
      <c r="U4497" s="9" t="str">
        <f aca="false">IF(ISBLANK(A4497),"",IF($A4497=U$2,$C4497,U4496))</f>
        <v/>
      </c>
      <c r="V4497" s="9" t="str">
        <f aca="false">IF(ISBLANK(A4497),"",IF($A4497=V$2,$C4497,V4496))</f>
        <v/>
      </c>
      <c r="W4497" s="9" t="str">
        <f aca="false">IF(ISBLANK(A4497),"",IF($A4497=W$2,$C4497,W4496))</f>
        <v/>
      </c>
    </row>
    <row r="4498" customFormat="false" ht="14.1" hidden="false" customHeight="false" outlineLevel="0" collapsed="false">
      <c r="H4498" s="8" t="n">
        <f aca="false">IF(ISBLANK(D4498),,LEFT(D4498,LEN(D4498)-6)*1)</f>
        <v>0</v>
      </c>
      <c r="I4498" s="9" t="str">
        <f aca="false">IF(ISBLANK(A4498),"",-B4498*C4498)</f>
        <v/>
      </c>
      <c r="J4498" s="9" t="str">
        <f aca="false">IF(ISBLANK(A4498),"",-SUM(I$3:I4498))</f>
        <v/>
      </c>
      <c r="K4498" s="9" t="str">
        <f aca="false">IF(ISBLANK(A4498),"",SUMPRODUCT(O4498:R4498,T4498:W4498)-J4498)</f>
        <v/>
      </c>
      <c r="L4498" s="5" t="str">
        <f aca="false">IF(ISBLANK(A4498),"",K4498/$M$1)</f>
        <v/>
      </c>
      <c r="M4498" s="5" t="str">
        <f aca="false">IF(ISBLANK(A4498),"",K4498/($M$1+SUM(K$3:K4497)))</f>
        <v/>
      </c>
      <c r="N4498" s="0" t="str">
        <f aca="false">IF(ISBLANK(A4498),"",IF(H4499=0,NETWORKDAYS($H$3,H4498,holiday!$B$2:$B$10),IF(DAY(H4498)&lt;DAY(H4499),NETWORKDAYS($H$3,H4498,holiday!$B$2:$B$10),0)))</f>
        <v/>
      </c>
      <c r="O4498" s="0" t="str">
        <f aca="false">IF(ISBLANK(A4498),"",SUMIF($A$3:$A4498,O$2,$B$3:$B4498))</f>
        <v/>
      </c>
      <c r="P4498" s="0" t="str">
        <f aca="false">IF(ISBLANK(A4498),"",SUMIF($A$3:$A4498,P$2,$B$3:$B4498))</f>
        <v/>
      </c>
      <c r="Q4498" s="0" t="str">
        <f aca="false">IF(ISBLANK(A4498),"",SUMIF($A$3:$A4498,Q$2,$B$3:$B4498))</f>
        <v/>
      </c>
      <c r="R4498" s="0" t="str">
        <f aca="false">IF(ISBLANK(A4498),"",SUMIF($A$3:$A4498,R$2,$B$3:$B4498))</f>
        <v/>
      </c>
      <c r="T4498" s="9" t="str">
        <f aca="false">IF(ISBLANK(A4498),"",IF($A4498=T$2,$C4498,T4497))</f>
        <v/>
      </c>
      <c r="U4498" s="9" t="str">
        <f aca="false">IF(ISBLANK(A4498),"",IF($A4498=U$2,$C4498,U4497))</f>
        <v/>
      </c>
      <c r="V4498" s="9" t="str">
        <f aca="false">IF(ISBLANK(A4498),"",IF($A4498=V$2,$C4498,V4497))</f>
        <v/>
      </c>
      <c r="W4498" s="9" t="str">
        <f aca="false">IF(ISBLANK(A4498),"",IF($A4498=W$2,$C4498,W4497))</f>
        <v/>
      </c>
    </row>
    <row r="4499" customFormat="false" ht="14.1" hidden="false" customHeight="false" outlineLevel="0" collapsed="false">
      <c r="H4499" s="8" t="n">
        <f aca="false">IF(ISBLANK(D4499),,LEFT(D4499,LEN(D4499)-6)*1)</f>
        <v>0</v>
      </c>
      <c r="I4499" s="9" t="str">
        <f aca="false">IF(ISBLANK(A4499),"",-B4499*C4499)</f>
        <v/>
      </c>
      <c r="J4499" s="9" t="str">
        <f aca="false">IF(ISBLANK(A4499),"",-SUM(I$3:I4499))</f>
        <v/>
      </c>
      <c r="K4499" s="9" t="str">
        <f aca="false">IF(ISBLANK(A4499),"",SUMPRODUCT(O4499:R4499,T4499:W4499)-J4499)</f>
        <v/>
      </c>
      <c r="L4499" s="5" t="str">
        <f aca="false">IF(ISBLANK(A4499),"",K4499/$M$1)</f>
        <v/>
      </c>
      <c r="M4499" s="5" t="str">
        <f aca="false">IF(ISBLANK(A4499),"",K4499/($M$1+SUM(K$3:K4498)))</f>
        <v/>
      </c>
      <c r="N4499" s="0" t="str">
        <f aca="false">IF(ISBLANK(A4499),"",IF(H4500=0,NETWORKDAYS($H$3,H4499,holiday!$B$2:$B$10),IF(DAY(H4499)&lt;DAY(H4500),NETWORKDAYS($H$3,H4499,holiday!$B$2:$B$10),0)))</f>
        <v/>
      </c>
      <c r="O4499" s="0" t="str">
        <f aca="false">IF(ISBLANK(A4499),"",SUMIF($A$3:$A4499,O$2,$B$3:$B4499))</f>
        <v/>
      </c>
      <c r="P4499" s="0" t="str">
        <f aca="false">IF(ISBLANK(A4499),"",SUMIF($A$3:$A4499,P$2,$B$3:$B4499))</f>
        <v/>
      </c>
      <c r="Q4499" s="0" t="str">
        <f aca="false">IF(ISBLANK(A4499),"",SUMIF($A$3:$A4499,Q$2,$B$3:$B4499))</f>
        <v/>
      </c>
      <c r="R4499" s="0" t="str">
        <f aca="false">IF(ISBLANK(A4499),"",SUMIF($A$3:$A4499,R$2,$B$3:$B4499))</f>
        <v/>
      </c>
      <c r="T4499" s="9" t="str">
        <f aca="false">IF(ISBLANK(A4499),"",IF($A4499=T$2,$C4499,T4498))</f>
        <v/>
      </c>
      <c r="U4499" s="9" t="str">
        <f aca="false">IF(ISBLANK(A4499),"",IF($A4499=U$2,$C4499,U4498))</f>
        <v/>
      </c>
      <c r="V4499" s="9" t="str">
        <f aca="false">IF(ISBLANK(A4499),"",IF($A4499=V$2,$C4499,V4498))</f>
        <v/>
      </c>
      <c r="W4499" s="9" t="str">
        <f aca="false">IF(ISBLANK(A4499),"",IF($A4499=W$2,$C4499,W4498))</f>
        <v/>
      </c>
    </row>
    <row r="4500" customFormat="false" ht="14.1" hidden="false" customHeight="false" outlineLevel="0" collapsed="false">
      <c r="H4500" s="8" t="n">
        <f aca="false">IF(ISBLANK(D4500),,LEFT(D4500,LEN(D4500)-6)*1)</f>
        <v>0</v>
      </c>
      <c r="I4500" s="9" t="str">
        <f aca="false">IF(ISBLANK(A4500),"",-B4500*C4500)</f>
        <v/>
      </c>
      <c r="J4500" s="9" t="str">
        <f aca="false">IF(ISBLANK(A4500),"",-SUM(I$3:I4500))</f>
        <v/>
      </c>
      <c r="K4500" s="9" t="str">
        <f aca="false">IF(ISBLANK(A4500),"",SUMPRODUCT(O4500:R4500,T4500:W4500)-J4500)</f>
        <v/>
      </c>
      <c r="L4500" s="5" t="str">
        <f aca="false">IF(ISBLANK(A4500),"",K4500/$M$1)</f>
        <v/>
      </c>
      <c r="M4500" s="5" t="str">
        <f aca="false">IF(ISBLANK(A4500),"",K4500/($M$1+SUM(K$3:K4499)))</f>
        <v/>
      </c>
      <c r="N4500" s="0" t="str">
        <f aca="false">IF(ISBLANK(A4500),"",IF(H4501=0,NETWORKDAYS($H$3,H4500,holiday!$B$2:$B$10),IF(DAY(H4500)&lt;DAY(H4501),NETWORKDAYS($H$3,H4500,holiday!$B$2:$B$10),0)))</f>
        <v/>
      </c>
      <c r="O4500" s="0" t="str">
        <f aca="false">IF(ISBLANK(A4500),"",SUMIF($A$3:$A4500,O$2,$B$3:$B4500))</f>
        <v/>
      </c>
      <c r="P4500" s="0" t="str">
        <f aca="false">IF(ISBLANK(A4500),"",SUMIF($A$3:$A4500,P$2,$B$3:$B4500))</f>
        <v/>
      </c>
      <c r="Q4500" s="0" t="str">
        <f aca="false">IF(ISBLANK(A4500),"",SUMIF($A$3:$A4500,Q$2,$B$3:$B4500))</f>
        <v/>
      </c>
      <c r="R4500" s="0" t="str">
        <f aca="false">IF(ISBLANK(A4500),"",SUMIF($A$3:$A4500,R$2,$B$3:$B4500))</f>
        <v/>
      </c>
      <c r="T4500" s="9" t="str">
        <f aca="false">IF(ISBLANK(A4500),"",IF($A4500=T$2,$C4500,T4499))</f>
        <v/>
      </c>
      <c r="U4500" s="9" t="str">
        <f aca="false">IF(ISBLANK(A4500),"",IF($A4500=U$2,$C4500,U4499))</f>
        <v/>
      </c>
      <c r="V4500" s="9" t="str">
        <f aca="false">IF(ISBLANK(A4500),"",IF($A4500=V$2,$C4500,V4499))</f>
        <v/>
      </c>
      <c r="W4500" s="9" t="str">
        <f aca="false">IF(ISBLANK(A4500),"",IF($A4500=W$2,$C4500,W4499))</f>
        <v/>
      </c>
    </row>
    <row r="4501" customFormat="false" ht="14.1" hidden="false" customHeight="false" outlineLevel="0" collapsed="false">
      <c r="H4501" s="8" t="n">
        <f aca="false">IF(ISBLANK(D4501),,LEFT(D4501,LEN(D4501)-6)*1)</f>
        <v>0</v>
      </c>
      <c r="I4501" s="9" t="str">
        <f aca="false">IF(ISBLANK(A4501),"",-B4501*C4501)</f>
        <v/>
      </c>
      <c r="J4501" s="9" t="str">
        <f aca="false">IF(ISBLANK(A4501),"",-SUM(I$3:I4501))</f>
        <v/>
      </c>
      <c r="K4501" s="9" t="str">
        <f aca="false">IF(ISBLANK(A4501),"",SUMPRODUCT(O4501:R4501,T4501:W4501)-J4501)</f>
        <v/>
      </c>
      <c r="L4501" s="5" t="str">
        <f aca="false">IF(ISBLANK(A4501),"",K4501/$M$1)</f>
        <v/>
      </c>
      <c r="M4501" s="5" t="str">
        <f aca="false">IF(ISBLANK(A4501),"",K4501/($M$1+SUM(K$3:K4500)))</f>
        <v/>
      </c>
      <c r="N4501" s="0" t="str">
        <f aca="false">IF(ISBLANK(A4501),"",IF(H4502=0,NETWORKDAYS($H$3,H4501,holiday!$B$2:$B$10),IF(DAY(H4501)&lt;DAY(H4502),NETWORKDAYS($H$3,H4501,holiday!$B$2:$B$10),0)))</f>
        <v/>
      </c>
      <c r="O4501" s="0" t="str">
        <f aca="false">IF(ISBLANK(A4501),"",SUMIF($A$3:$A4501,O$2,$B$3:$B4501))</f>
        <v/>
      </c>
      <c r="P4501" s="0" t="str">
        <f aca="false">IF(ISBLANK(A4501),"",SUMIF($A$3:$A4501,P$2,$B$3:$B4501))</f>
        <v/>
      </c>
      <c r="Q4501" s="0" t="str">
        <f aca="false">IF(ISBLANK(A4501),"",SUMIF($A$3:$A4501,Q$2,$B$3:$B4501))</f>
        <v/>
      </c>
      <c r="R4501" s="0" t="str">
        <f aca="false">IF(ISBLANK(A4501),"",SUMIF($A$3:$A4501,R$2,$B$3:$B4501))</f>
        <v/>
      </c>
      <c r="T4501" s="9" t="str">
        <f aca="false">IF(ISBLANK(A4501),"",IF($A4501=T$2,$C4501,T4500))</f>
        <v/>
      </c>
      <c r="U4501" s="9" t="str">
        <f aca="false">IF(ISBLANK(A4501),"",IF($A4501=U$2,$C4501,U4500))</f>
        <v/>
      </c>
      <c r="V4501" s="9" t="str">
        <f aca="false">IF(ISBLANK(A4501),"",IF($A4501=V$2,$C4501,V4500))</f>
        <v/>
      </c>
      <c r="W4501" s="9" t="str">
        <f aca="false">IF(ISBLANK(A4501),"",IF($A4501=W$2,$C4501,W4500))</f>
        <v/>
      </c>
    </row>
    <row r="4502" customFormat="false" ht="14.1" hidden="false" customHeight="false" outlineLevel="0" collapsed="false">
      <c r="H4502" s="8" t="n">
        <f aca="false">IF(ISBLANK(D4502),,LEFT(D4502,LEN(D4502)-6)*1)</f>
        <v>0</v>
      </c>
      <c r="I4502" s="9" t="str">
        <f aca="false">IF(ISBLANK(A4502),"",-B4502*C4502)</f>
        <v/>
      </c>
      <c r="J4502" s="9" t="str">
        <f aca="false">IF(ISBLANK(A4502),"",-SUM(I$3:I4502))</f>
        <v/>
      </c>
      <c r="K4502" s="9" t="str">
        <f aca="false">IF(ISBLANK(A4502),"",SUMPRODUCT(O4502:R4502,T4502:W4502)-J4502)</f>
        <v/>
      </c>
      <c r="L4502" s="5" t="str">
        <f aca="false">IF(ISBLANK(A4502),"",K4502/$M$1)</f>
        <v/>
      </c>
      <c r="M4502" s="5" t="str">
        <f aca="false">IF(ISBLANK(A4502),"",K4502/($M$1+SUM(K$3:K4501)))</f>
        <v/>
      </c>
      <c r="N4502" s="0" t="str">
        <f aca="false">IF(ISBLANK(A4502),"",IF(H4503=0,NETWORKDAYS($H$3,H4502,holiday!$B$2:$B$10),IF(DAY(H4502)&lt;DAY(H4503),NETWORKDAYS($H$3,H4502,holiday!$B$2:$B$10),0)))</f>
        <v/>
      </c>
      <c r="O4502" s="0" t="str">
        <f aca="false">IF(ISBLANK(A4502),"",SUMIF($A$3:$A4502,O$2,$B$3:$B4502))</f>
        <v/>
      </c>
      <c r="P4502" s="0" t="str">
        <f aca="false">IF(ISBLANK(A4502),"",SUMIF($A$3:$A4502,P$2,$B$3:$B4502))</f>
        <v/>
      </c>
      <c r="Q4502" s="0" t="str">
        <f aca="false">IF(ISBLANK(A4502),"",SUMIF($A$3:$A4502,Q$2,$B$3:$B4502))</f>
        <v/>
      </c>
      <c r="R4502" s="0" t="str">
        <f aca="false">IF(ISBLANK(A4502),"",SUMIF($A$3:$A4502,R$2,$B$3:$B4502))</f>
        <v/>
      </c>
      <c r="T4502" s="9" t="str">
        <f aca="false">IF(ISBLANK(A4502),"",IF($A4502=T$2,$C4502,T4501))</f>
        <v/>
      </c>
      <c r="U4502" s="9" t="str">
        <f aca="false">IF(ISBLANK(A4502),"",IF($A4502=U$2,$C4502,U4501))</f>
        <v/>
      </c>
      <c r="V4502" s="9" t="str">
        <f aca="false">IF(ISBLANK(A4502),"",IF($A4502=V$2,$C4502,V4501))</f>
        <v/>
      </c>
      <c r="W4502" s="9" t="str">
        <f aca="false">IF(ISBLANK(A4502),"",IF($A4502=W$2,$C4502,W4501))</f>
        <v/>
      </c>
    </row>
    <row r="4503" customFormat="false" ht="14.1" hidden="false" customHeight="false" outlineLevel="0" collapsed="false">
      <c r="H4503" s="8" t="n">
        <f aca="false">IF(ISBLANK(D4503),,LEFT(D4503,LEN(D4503)-6)*1)</f>
        <v>0</v>
      </c>
      <c r="I4503" s="9" t="str">
        <f aca="false">IF(ISBLANK(A4503),"",-B4503*C4503)</f>
        <v/>
      </c>
      <c r="J4503" s="9" t="str">
        <f aca="false">IF(ISBLANK(A4503),"",-SUM(I$3:I4503))</f>
        <v/>
      </c>
      <c r="K4503" s="9" t="str">
        <f aca="false">IF(ISBLANK(A4503),"",SUMPRODUCT(O4503:R4503,T4503:W4503)-J4503)</f>
        <v/>
      </c>
      <c r="L4503" s="5" t="str">
        <f aca="false">IF(ISBLANK(A4503),"",K4503/$M$1)</f>
        <v/>
      </c>
      <c r="M4503" s="5" t="str">
        <f aca="false">IF(ISBLANK(A4503),"",K4503/($M$1+SUM(K$3:K4502)))</f>
        <v/>
      </c>
      <c r="N4503" s="0" t="str">
        <f aca="false">IF(ISBLANK(A4503),"",IF(H4504=0,NETWORKDAYS($H$3,H4503,holiday!$B$2:$B$10),IF(DAY(H4503)&lt;DAY(H4504),NETWORKDAYS($H$3,H4503,holiday!$B$2:$B$10),0)))</f>
        <v/>
      </c>
      <c r="O4503" s="0" t="str">
        <f aca="false">IF(ISBLANK(A4503),"",SUMIF($A$3:$A4503,O$2,$B$3:$B4503))</f>
        <v/>
      </c>
      <c r="P4503" s="0" t="str">
        <f aca="false">IF(ISBLANK(A4503),"",SUMIF($A$3:$A4503,P$2,$B$3:$B4503))</f>
        <v/>
      </c>
      <c r="Q4503" s="0" t="str">
        <f aca="false">IF(ISBLANK(A4503),"",SUMIF($A$3:$A4503,Q$2,$B$3:$B4503))</f>
        <v/>
      </c>
      <c r="R4503" s="0" t="str">
        <f aca="false">IF(ISBLANK(A4503),"",SUMIF($A$3:$A4503,R$2,$B$3:$B4503))</f>
        <v/>
      </c>
      <c r="T4503" s="9" t="str">
        <f aca="false">IF(ISBLANK(A4503),"",IF($A4503=T$2,$C4503,T4502))</f>
        <v/>
      </c>
      <c r="U4503" s="9" t="str">
        <f aca="false">IF(ISBLANK(A4503),"",IF($A4503=U$2,$C4503,U4502))</f>
        <v/>
      </c>
      <c r="V4503" s="9" t="str">
        <f aca="false">IF(ISBLANK(A4503),"",IF($A4503=V$2,$C4503,V4502))</f>
        <v/>
      </c>
      <c r="W4503" s="9" t="str">
        <f aca="false">IF(ISBLANK(A4503),"",IF($A4503=W$2,$C4503,W4502))</f>
        <v/>
      </c>
    </row>
    <row r="4504" customFormat="false" ht="14.1" hidden="false" customHeight="false" outlineLevel="0" collapsed="false">
      <c r="H4504" s="8" t="n">
        <f aca="false">IF(ISBLANK(D4504),,LEFT(D4504,LEN(D4504)-6)*1)</f>
        <v>0</v>
      </c>
      <c r="I4504" s="9" t="str">
        <f aca="false">IF(ISBLANK(A4504),"",-B4504*C4504)</f>
        <v/>
      </c>
      <c r="J4504" s="9" t="str">
        <f aca="false">IF(ISBLANK(A4504),"",-SUM(I$3:I4504))</f>
        <v/>
      </c>
      <c r="K4504" s="9" t="str">
        <f aca="false">IF(ISBLANK(A4504),"",SUMPRODUCT(O4504:R4504,T4504:W4504)-J4504)</f>
        <v/>
      </c>
      <c r="L4504" s="5" t="str">
        <f aca="false">IF(ISBLANK(A4504),"",K4504/$M$1)</f>
        <v/>
      </c>
      <c r="M4504" s="5" t="str">
        <f aca="false">IF(ISBLANK(A4504),"",K4504/($M$1+SUM(K$3:K4503)))</f>
        <v/>
      </c>
      <c r="N4504" s="0" t="str">
        <f aca="false">IF(ISBLANK(A4504),"",IF(H4505=0,NETWORKDAYS($H$3,H4504,holiday!$B$2:$B$10),IF(DAY(H4504)&lt;DAY(H4505),NETWORKDAYS($H$3,H4504,holiday!$B$2:$B$10),0)))</f>
        <v/>
      </c>
      <c r="O4504" s="0" t="str">
        <f aca="false">IF(ISBLANK(A4504),"",SUMIF($A$3:$A4504,O$2,$B$3:$B4504))</f>
        <v/>
      </c>
      <c r="P4504" s="0" t="str">
        <f aca="false">IF(ISBLANK(A4504),"",SUMIF($A$3:$A4504,P$2,$B$3:$B4504))</f>
        <v/>
      </c>
      <c r="Q4504" s="0" t="str">
        <f aca="false">IF(ISBLANK(A4504),"",SUMIF($A$3:$A4504,Q$2,$B$3:$B4504))</f>
        <v/>
      </c>
      <c r="R4504" s="0" t="str">
        <f aca="false">IF(ISBLANK(A4504),"",SUMIF($A$3:$A4504,R$2,$B$3:$B4504))</f>
        <v/>
      </c>
      <c r="T4504" s="9" t="str">
        <f aca="false">IF(ISBLANK(A4504),"",IF($A4504=T$2,$C4504,T4503))</f>
        <v/>
      </c>
      <c r="U4504" s="9" t="str">
        <f aca="false">IF(ISBLANK(A4504),"",IF($A4504=U$2,$C4504,U4503))</f>
        <v/>
      </c>
      <c r="V4504" s="9" t="str">
        <f aca="false">IF(ISBLANK(A4504),"",IF($A4504=V$2,$C4504,V4503))</f>
        <v/>
      </c>
      <c r="W4504" s="9" t="str">
        <f aca="false">IF(ISBLANK(A4504),"",IF($A4504=W$2,$C4504,W4503))</f>
        <v/>
      </c>
    </row>
    <row r="4505" customFormat="false" ht="14.1" hidden="false" customHeight="false" outlineLevel="0" collapsed="false">
      <c r="H4505" s="8" t="n">
        <f aca="false">IF(ISBLANK(D4505),,LEFT(D4505,LEN(D4505)-6)*1)</f>
        <v>0</v>
      </c>
      <c r="I4505" s="9" t="str">
        <f aca="false">IF(ISBLANK(A4505),"",-B4505*C4505)</f>
        <v/>
      </c>
      <c r="J4505" s="9" t="str">
        <f aca="false">IF(ISBLANK(A4505),"",-SUM(I$3:I4505))</f>
        <v/>
      </c>
      <c r="K4505" s="9" t="str">
        <f aca="false">IF(ISBLANK(A4505),"",SUMPRODUCT(O4505:R4505,T4505:W4505)-J4505)</f>
        <v/>
      </c>
      <c r="L4505" s="5" t="str">
        <f aca="false">IF(ISBLANK(A4505),"",K4505/$M$1)</f>
        <v/>
      </c>
      <c r="M4505" s="5" t="str">
        <f aca="false">IF(ISBLANK(A4505),"",K4505/($M$1+SUM(K$3:K4504)))</f>
        <v/>
      </c>
      <c r="N4505" s="0" t="str">
        <f aca="false">IF(ISBLANK(A4505),"",IF(H4506=0,NETWORKDAYS($H$3,H4505,holiday!$B$2:$B$10),IF(DAY(H4505)&lt;DAY(H4506),NETWORKDAYS($H$3,H4505,holiday!$B$2:$B$10),0)))</f>
        <v/>
      </c>
      <c r="O4505" s="0" t="str">
        <f aca="false">IF(ISBLANK(A4505),"",SUMIF($A$3:$A4505,O$2,$B$3:$B4505))</f>
        <v/>
      </c>
      <c r="P4505" s="0" t="str">
        <f aca="false">IF(ISBLANK(A4505),"",SUMIF($A$3:$A4505,P$2,$B$3:$B4505))</f>
        <v/>
      </c>
      <c r="Q4505" s="0" t="str">
        <f aca="false">IF(ISBLANK(A4505),"",SUMIF($A$3:$A4505,Q$2,$B$3:$B4505))</f>
        <v/>
      </c>
      <c r="R4505" s="0" t="str">
        <f aca="false">IF(ISBLANK(A4505),"",SUMIF($A$3:$A4505,R$2,$B$3:$B4505))</f>
        <v/>
      </c>
      <c r="T4505" s="9" t="str">
        <f aca="false">IF(ISBLANK(A4505),"",IF($A4505=T$2,$C4505,T4504))</f>
        <v/>
      </c>
      <c r="U4505" s="9" t="str">
        <f aca="false">IF(ISBLANK(A4505),"",IF($A4505=U$2,$C4505,U4504))</f>
        <v/>
      </c>
      <c r="V4505" s="9" t="str">
        <f aca="false">IF(ISBLANK(A4505),"",IF($A4505=V$2,$C4505,V4504))</f>
        <v/>
      </c>
      <c r="W4505" s="9" t="str">
        <f aca="false">IF(ISBLANK(A4505),"",IF($A4505=W$2,$C4505,W4504))</f>
        <v/>
      </c>
    </row>
    <row r="4506" customFormat="false" ht="14.1" hidden="false" customHeight="false" outlineLevel="0" collapsed="false">
      <c r="H4506" s="8" t="n">
        <f aca="false">IF(ISBLANK(D4506),,LEFT(D4506,LEN(D4506)-6)*1)</f>
        <v>0</v>
      </c>
      <c r="I4506" s="9" t="str">
        <f aca="false">IF(ISBLANK(A4506),"",-B4506*C4506)</f>
        <v/>
      </c>
      <c r="J4506" s="9" t="str">
        <f aca="false">IF(ISBLANK(A4506),"",-SUM(I$3:I4506))</f>
        <v/>
      </c>
      <c r="K4506" s="9" t="str">
        <f aca="false">IF(ISBLANK(A4506),"",SUMPRODUCT(O4506:R4506,T4506:W4506)-J4506)</f>
        <v/>
      </c>
      <c r="L4506" s="5" t="str">
        <f aca="false">IF(ISBLANK(A4506),"",K4506/$M$1)</f>
        <v/>
      </c>
      <c r="M4506" s="5" t="str">
        <f aca="false">IF(ISBLANK(A4506),"",K4506/($M$1+SUM(K$3:K4505)))</f>
        <v/>
      </c>
      <c r="N4506" s="0" t="str">
        <f aca="false">IF(ISBLANK(A4506),"",IF(H4507=0,NETWORKDAYS($H$3,H4506,holiday!$B$2:$B$10),IF(DAY(H4506)&lt;DAY(H4507),NETWORKDAYS($H$3,H4506,holiday!$B$2:$B$10),0)))</f>
        <v/>
      </c>
      <c r="O4506" s="0" t="str">
        <f aca="false">IF(ISBLANK(A4506),"",SUMIF($A$3:$A4506,O$2,$B$3:$B4506))</f>
        <v/>
      </c>
      <c r="P4506" s="0" t="str">
        <f aca="false">IF(ISBLANK(A4506),"",SUMIF($A$3:$A4506,P$2,$B$3:$B4506))</f>
        <v/>
      </c>
      <c r="Q4506" s="0" t="str">
        <f aca="false">IF(ISBLANK(A4506),"",SUMIF($A$3:$A4506,Q$2,$B$3:$B4506))</f>
        <v/>
      </c>
      <c r="R4506" s="0" t="str">
        <f aca="false">IF(ISBLANK(A4506),"",SUMIF($A$3:$A4506,R$2,$B$3:$B4506))</f>
        <v/>
      </c>
      <c r="T4506" s="9" t="str">
        <f aca="false">IF(ISBLANK(A4506),"",IF($A4506=T$2,$C4506,T4505))</f>
        <v/>
      </c>
      <c r="U4506" s="9" t="str">
        <f aca="false">IF(ISBLANK(A4506),"",IF($A4506=U$2,$C4506,U4505))</f>
        <v/>
      </c>
      <c r="V4506" s="9" t="str">
        <f aca="false">IF(ISBLANK(A4506),"",IF($A4506=V$2,$C4506,V4505))</f>
        <v/>
      </c>
      <c r="W4506" s="9" t="str">
        <f aca="false">IF(ISBLANK(A4506),"",IF($A4506=W$2,$C4506,W4505))</f>
        <v/>
      </c>
    </row>
    <row r="4507" customFormat="false" ht="14.1" hidden="false" customHeight="false" outlineLevel="0" collapsed="false">
      <c r="H4507" s="8" t="n">
        <f aca="false">IF(ISBLANK(D4507),,LEFT(D4507,LEN(D4507)-6)*1)</f>
        <v>0</v>
      </c>
      <c r="I4507" s="9" t="str">
        <f aca="false">IF(ISBLANK(A4507),"",-B4507*C4507)</f>
        <v/>
      </c>
      <c r="J4507" s="9" t="str">
        <f aca="false">IF(ISBLANK(A4507),"",-SUM(I$3:I4507))</f>
        <v/>
      </c>
      <c r="K4507" s="9" t="str">
        <f aca="false">IF(ISBLANK(A4507),"",SUMPRODUCT(O4507:R4507,T4507:W4507)-J4507)</f>
        <v/>
      </c>
      <c r="L4507" s="5" t="str">
        <f aca="false">IF(ISBLANK(A4507),"",K4507/$M$1)</f>
        <v/>
      </c>
      <c r="M4507" s="5" t="str">
        <f aca="false">IF(ISBLANK(A4507),"",K4507/($M$1+SUM(K$3:K4506)))</f>
        <v/>
      </c>
      <c r="N4507" s="0" t="str">
        <f aca="false">IF(ISBLANK(A4507),"",IF(H4508=0,NETWORKDAYS($H$3,H4507,holiday!$B$2:$B$10),IF(DAY(H4507)&lt;DAY(H4508),NETWORKDAYS($H$3,H4507,holiday!$B$2:$B$10),0)))</f>
        <v/>
      </c>
      <c r="O4507" s="0" t="str">
        <f aca="false">IF(ISBLANK(A4507),"",SUMIF($A$3:$A4507,O$2,$B$3:$B4507))</f>
        <v/>
      </c>
      <c r="P4507" s="0" t="str">
        <f aca="false">IF(ISBLANK(A4507),"",SUMIF($A$3:$A4507,P$2,$B$3:$B4507))</f>
        <v/>
      </c>
      <c r="Q4507" s="0" t="str">
        <f aca="false">IF(ISBLANK(A4507),"",SUMIF($A$3:$A4507,Q$2,$B$3:$B4507))</f>
        <v/>
      </c>
      <c r="R4507" s="0" t="str">
        <f aca="false">IF(ISBLANK(A4507),"",SUMIF($A$3:$A4507,R$2,$B$3:$B4507))</f>
        <v/>
      </c>
      <c r="T4507" s="9" t="str">
        <f aca="false">IF(ISBLANK(A4507),"",IF($A4507=T$2,$C4507,T4506))</f>
        <v/>
      </c>
      <c r="U4507" s="9" t="str">
        <f aca="false">IF(ISBLANK(A4507),"",IF($A4507=U$2,$C4507,U4506))</f>
        <v/>
      </c>
      <c r="V4507" s="9" t="str">
        <f aca="false">IF(ISBLANK(A4507),"",IF($A4507=V$2,$C4507,V4506))</f>
        <v/>
      </c>
      <c r="W4507" s="9" t="str">
        <f aca="false">IF(ISBLANK(A4507),"",IF($A4507=W$2,$C4507,W4506))</f>
        <v/>
      </c>
    </row>
    <row r="4508" customFormat="false" ht="14.1" hidden="false" customHeight="false" outlineLevel="0" collapsed="false">
      <c r="H4508" s="8" t="n">
        <f aca="false">IF(ISBLANK(D4508),,LEFT(D4508,LEN(D4508)-6)*1)</f>
        <v>0</v>
      </c>
      <c r="I4508" s="9" t="str">
        <f aca="false">IF(ISBLANK(A4508),"",-B4508*C4508)</f>
        <v/>
      </c>
      <c r="J4508" s="9" t="str">
        <f aca="false">IF(ISBLANK(A4508),"",-SUM(I$3:I4508))</f>
        <v/>
      </c>
      <c r="K4508" s="9" t="str">
        <f aca="false">IF(ISBLANK(A4508),"",SUMPRODUCT(O4508:R4508,T4508:W4508)-J4508)</f>
        <v/>
      </c>
      <c r="L4508" s="5" t="str">
        <f aca="false">IF(ISBLANK(A4508),"",K4508/$M$1)</f>
        <v/>
      </c>
      <c r="M4508" s="5" t="str">
        <f aca="false">IF(ISBLANK(A4508),"",K4508/($M$1+SUM(K$3:K4507)))</f>
        <v/>
      </c>
      <c r="N4508" s="0" t="str">
        <f aca="false">IF(ISBLANK(A4508),"",IF(H4509=0,NETWORKDAYS($H$3,H4508,holiday!$B$2:$B$10),IF(DAY(H4508)&lt;DAY(H4509),NETWORKDAYS($H$3,H4508,holiday!$B$2:$B$10),0)))</f>
        <v/>
      </c>
      <c r="O4508" s="0" t="str">
        <f aca="false">IF(ISBLANK(A4508),"",SUMIF($A$3:$A4508,O$2,$B$3:$B4508))</f>
        <v/>
      </c>
      <c r="P4508" s="0" t="str">
        <f aca="false">IF(ISBLANK(A4508),"",SUMIF($A$3:$A4508,P$2,$B$3:$B4508))</f>
        <v/>
      </c>
      <c r="Q4508" s="0" t="str">
        <f aca="false">IF(ISBLANK(A4508),"",SUMIF($A$3:$A4508,Q$2,$B$3:$B4508))</f>
        <v/>
      </c>
      <c r="R4508" s="0" t="str">
        <f aca="false">IF(ISBLANK(A4508),"",SUMIF($A$3:$A4508,R$2,$B$3:$B4508))</f>
        <v/>
      </c>
      <c r="T4508" s="9" t="str">
        <f aca="false">IF(ISBLANK(A4508),"",IF($A4508=T$2,$C4508,T4507))</f>
        <v/>
      </c>
      <c r="U4508" s="9" t="str">
        <f aca="false">IF(ISBLANK(A4508),"",IF($A4508=U$2,$C4508,U4507))</f>
        <v/>
      </c>
      <c r="V4508" s="9" t="str">
        <f aca="false">IF(ISBLANK(A4508),"",IF($A4508=V$2,$C4508,V4507))</f>
        <v/>
      </c>
      <c r="W4508" s="9" t="str">
        <f aca="false">IF(ISBLANK(A4508),"",IF($A4508=W$2,$C4508,W4507))</f>
        <v/>
      </c>
    </row>
    <row r="4509" customFormat="false" ht="14.1" hidden="false" customHeight="false" outlineLevel="0" collapsed="false">
      <c r="H4509" s="8" t="n">
        <f aca="false">IF(ISBLANK(D4509),,LEFT(D4509,LEN(D4509)-6)*1)</f>
        <v>0</v>
      </c>
      <c r="I4509" s="9" t="str">
        <f aca="false">IF(ISBLANK(A4509),"",-B4509*C4509)</f>
        <v/>
      </c>
      <c r="J4509" s="9" t="str">
        <f aca="false">IF(ISBLANK(A4509),"",-SUM(I$3:I4509))</f>
        <v/>
      </c>
      <c r="K4509" s="9" t="str">
        <f aca="false">IF(ISBLANK(A4509),"",SUMPRODUCT(O4509:R4509,T4509:W4509)-J4509)</f>
        <v/>
      </c>
      <c r="L4509" s="5" t="str">
        <f aca="false">IF(ISBLANK(A4509),"",K4509/$M$1)</f>
        <v/>
      </c>
      <c r="M4509" s="5" t="str">
        <f aca="false">IF(ISBLANK(A4509),"",K4509/($M$1+SUM(K$3:K4508)))</f>
        <v/>
      </c>
      <c r="N4509" s="0" t="str">
        <f aca="false">IF(ISBLANK(A4509),"",IF(H4510=0,NETWORKDAYS($H$3,H4509,holiday!$B$2:$B$10),IF(DAY(H4509)&lt;DAY(H4510),NETWORKDAYS($H$3,H4509,holiday!$B$2:$B$10),0)))</f>
        <v/>
      </c>
      <c r="O4509" s="0" t="str">
        <f aca="false">IF(ISBLANK(A4509),"",SUMIF($A$3:$A4509,O$2,$B$3:$B4509))</f>
        <v/>
      </c>
      <c r="P4509" s="0" t="str">
        <f aca="false">IF(ISBLANK(A4509),"",SUMIF($A$3:$A4509,P$2,$B$3:$B4509))</f>
        <v/>
      </c>
      <c r="Q4509" s="0" t="str">
        <f aca="false">IF(ISBLANK(A4509),"",SUMIF($A$3:$A4509,Q$2,$B$3:$B4509))</f>
        <v/>
      </c>
      <c r="R4509" s="0" t="str">
        <f aca="false">IF(ISBLANK(A4509),"",SUMIF($A$3:$A4509,R$2,$B$3:$B4509))</f>
        <v/>
      </c>
      <c r="T4509" s="9" t="str">
        <f aca="false">IF(ISBLANK(A4509),"",IF($A4509=T$2,$C4509,T4508))</f>
        <v/>
      </c>
      <c r="U4509" s="9" t="str">
        <f aca="false">IF(ISBLANK(A4509),"",IF($A4509=U$2,$C4509,U4508))</f>
        <v/>
      </c>
      <c r="V4509" s="9" t="str">
        <f aca="false">IF(ISBLANK(A4509),"",IF($A4509=V$2,$C4509,V4508))</f>
        <v/>
      </c>
      <c r="W4509" s="9" t="str">
        <f aca="false">IF(ISBLANK(A4509),"",IF($A4509=W$2,$C4509,W4508))</f>
        <v/>
      </c>
    </row>
    <row r="4510" customFormat="false" ht="14.1" hidden="false" customHeight="false" outlineLevel="0" collapsed="false">
      <c r="H4510" s="8" t="n">
        <f aca="false">IF(ISBLANK(D4510),,LEFT(D4510,LEN(D4510)-6)*1)</f>
        <v>0</v>
      </c>
      <c r="I4510" s="9" t="str">
        <f aca="false">IF(ISBLANK(A4510),"",-B4510*C4510)</f>
        <v/>
      </c>
      <c r="J4510" s="9" t="str">
        <f aca="false">IF(ISBLANK(A4510),"",-SUM(I$3:I4510))</f>
        <v/>
      </c>
      <c r="K4510" s="9" t="str">
        <f aca="false">IF(ISBLANK(A4510),"",SUMPRODUCT(O4510:R4510,T4510:W4510)-J4510)</f>
        <v/>
      </c>
      <c r="L4510" s="5" t="str">
        <f aca="false">IF(ISBLANK(A4510),"",K4510/$M$1)</f>
        <v/>
      </c>
      <c r="M4510" s="5" t="str">
        <f aca="false">IF(ISBLANK(A4510),"",K4510/($M$1+SUM(K$3:K4509)))</f>
        <v/>
      </c>
      <c r="N4510" s="0" t="str">
        <f aca="false">IF(ISBLANK(A4510),"",IF(H4511=0,NETWORKDAYS($H$3,H4510,holiday!$B$2:$B$10),IF(DAY(H4510)&lt;DAY(H4511),NETWORKDAYS($H$3,H4510,holiday!$B$2:$B$10),0)))</f>
        <v/>
      </c>
      <c r="O4510" s="0" t="str">
        <f aca="false">IF(ISBLANK(A4510),"",SUMIF($A$3:$A4510,O$2,$B$3:$B4510))</f>
        <v/>
      </c>
      <c r="P4510" s="0" t="str">
        <f aca="false">IF(ISBLANK(A4510),"",SUMIF($A$3:$A4510,P$2,$B$3:$B4510))</f>
        <v/>
      </c>
      <c r="Q4510" s="0" t="str">
        <f aca="false">IF(ISBLANK(A4510),"",SUMIF($A$3:$A4510,Q$2,$B$3:$B4510))</f>
        <v/>
      </c>
      <c r="R4510" s="0" t="str">
        <f aca="false">IF(ISBLANK(A4510),"",SUMIF($A$3:$A4510,R$2,$B$3:$B4510))</f>
        <v/>
      </c>
      <c r="T4510" s="9" t="str">
        <f aca="false">IF(ISBLANK(A4510),"",IF($A4510=T$2,$C4510,T4509))</f>
        <v/>
      </c>
      <c r="U4510" s="9" t="str">
        <f aca="false">IF(ISBLANK(A4510),"",IF($A4510=U$2,$C4510,U4509))</f>
        <v/>
      </c>
      <c r="V4510" s="9" t="str">
        <f aca="false">IF(ISBLANK(A4510),"",IF($A4510=V$2,$C4510,V4509))</f>
        <v/>
      </c>
      <c r="W4510" s="9" t="str">
        <f aca="false">IF(ISBLANK(A4510),"",IF($A4510=W$2,$C4510,W4509))</f>
        <v/>
      </c>
    </row>
    <row r="4511" customFormat="false" ht="14.1" hidden="false" customHeight="false" outlineLevel="0" collapsed="false">
      <c r="H4511" s="8" t="n">
        <f aca="false">IF(ISBLANK(D4511),,LEFT(D4511,LEN(D4511)-6)*1)</f>
        <v>0</v>
      </c>
      <c r="I4511" s="9" t="str">
        <f aca="false">IF(ISBLANK(A4511),"",-B4511*C4511)</f>
        <v/>
      </c>
      <c r="J4511" s="9" t="str">
        <f aca="false">IF(ISBLANK(A4511),"",-SUM(I$3:I4511))</f>
        <v/>
      </c>
      <c r="K4511" s="9" t="str">
        <f aca="false">IF(ISBLANK(A4511),"",SUMPRODUCT(O4511:R4511,T4511:W4511)-J4511)</f>
        <v/>
      </c>
      <c r="L4511" s="5" t="str">
        <f aca="false">IF(ISBLANK(A4511),"",K4511/$M$1)</f>
        <v/>
      </c>
      <c r="M4511" s="5" t="str">
        <f aca="false">IF(ISBLANK(A4511),"",K4511/($M$1+SUM(K$3:K4510)))</f>
        <v/>
      </c>
      <c r="N4511" s="0" t="str">
        <f aca="false">IF(ISBLANK(A4511),"",IF(H4512=0,NETWORKDAYS($H$3,H4511,holiday!$B$2:$B$10),IF(DAY(H4511)&lt;DAY(H4512),NETWORKDAYS($H$3,H4511,holiday!$B$2:$B$10),0)))</f>
        <v/>
      </c>
      <c r="O4511" s="0" t="str">
        <f aca="false">IF(ISBLANK(A4511),"",SUMIF($A$3:$A4511,O$2,$B$3:$B4511))</f>
        <v/>
      </c>
      <c r="P4511" s="0" t="str">
        <f aca="false">IF(ISBLANK(A4511),"",SUMIF($A$3:$A4511,P$2,$B$3:$B4511))</f>
        <v/>
      </c>
      <c r="Q4511" s="0" t="str">
        <f aca="false">IF(ISBLANK(A4511),"",SUMIF($A$3:$A4511,Q$2,$B$3:$B4511))</f>
        <v/>
      </c>
      <c r="R4511" s="0" t="str">
        <f aca="false">IF(ISBLANK(A4511),"",SUMIF($A$3:$A4511,R$2,$B$3:$B4511))</f>
        <v/>
      </c>
      <c r="T4511" s="9" t="str">
        <f aca="false">IF(ISBLANK(A4511),"",IF($A4511=T$2,$C4511,T4510))</f>
        <v/>
      </c>
      <c r="U4511" s="9" t="str">
        <f aca="false">IF(ISBLANK(A4511),"",IF($A4511=U$2,$C4511,U4510))</f>
        <v/>
      </c>
      <c r="V4511" s="9" t="str">
        <f aca="false">IF(ISBLANK(A4511),"",IF($A4511=V$2,$C4511,V4510))</f>
        <v/>
      </c>
      <c r="W4511" s="9" t="str">
        <f aca="false">IF(ISBLANK(A4511),"",IF($A4511=W$2,$C4511,W4510))</f>
        <v/>
      </c>
    </row>
    <row r="4512" customFormat="false" ht="14.1" hidden="false" customHeight="false" outlineLevel="0" collapsed="false">
      <c r="H4512" s="8" t="n">
        <f aca="false">IF(ISBLANK(D4512),,LEFT(D4512,LEN(D4512)-6)*1)</f>
        <v>0</v>
      </c>
      <c r="I4512" s="9" t="str">
        <f aca="false">IF(ISBLANK(A4512),"",-B4512*C4512)</f>
        <v/>
      </c>
      <c r="J4512" s="9" t="str">
        <f aca="false">IF(ISBLANK(A4512),"",-SUM(I$3:I4512))</f>
        <v/>
      </c>
      <c r="K4512" s="9" t="str">
        <f aca="false">IF(ISBLANK(A4512),"",SUMPRODUCT(O4512:R4512,T4512:W4512)-J4512)</f>
        <v/>
      </c>
      <c r="L4512" s="5" t="str">
        <f aca="false">IF(ISBLANK(A4512),"",K4512/$M$1)</f>
        <v/>
      </c>
      <c r="M4512" s="5" t="str">
        <f aca="false">IF(ISBLANK(A4512),"",K4512/($M$1+SUM(K$3:K4511)))</f>
        <v/>
      </c>
      <c r="N4512" s="0" t="str">
        <f aca="false">IF(ISBLANK(A4512),"",IF(H4513=0,NETWORKDAYS($H$3,H4512,holiday!$B$2:$B$10),IF(DAY(H4512)&lt;DAY(H4513),NETWORKDAYS($H$3,H4512,holiday!$B$2:$B$10),0)))</f>
        <v/>
      </c>
      <c r="O4512" s="0" t="str">
        <f aca="false">IF(ISBLANK(A4512),"",SUMIF($A$3:$A4512,O$2,$B$3:$B4512))</f>
        <v/>
      </c>
      <c r="P4512" s="0" t="str">
        <f aca="false">IF(ISBLANK(A4512),"",SUMIF($A$3:$A4512,P$2,$B$3:$B4512))</f>
        <v/>
      </c>
      <c r="Q4512" s="0" t="str">
        <f aca="false">IF(ISBLANK(A4512),"",SUMIF($A$3:$A4512,Q$2,$B$3:$B4512))</f>
        <v/>
      </c>
      <c r="R4512" s="0" t="str">
        <f aca="false">IF(ISBLANK(A4512),"",SUMIF($A$3:$A4512,R$2,$B$3:$B4512))</f>
        <v/>
      </c>
      <c r="T4512" s="9" t="str">
        <f aca="false">IF(ISBLANK(A4512),"",IF($A4512=T$2,$C4512,T4511))</f>
        <v/>
      </c>
      <c r="U4512" s="9" t="str">
        <f aca="false">IF(ISBLANK(A4512),"",IF($A4512=U$2,$C4512,U4511))</f>
        <v/>
      </c>
      <c r="V4512" s="9" t="str">
        <f aca="false">IF(ISBLANK(A4512),"",IF($A4512=V$2,$C4512,V4511))</f>
        <v/>
      </c>
      <c r="W4512" s="9" t="str">
        <f aca="false">IF(ISBLANK(A4512),"",IF($A4512=W$2,$C4512,W4511))</f>
        <v/>
      </c>
    </row>
    <row r="4513" customFormat="false" ht="14.1" hidden="false" customHeight="false" outlineLevel="0" collapsed="false">
      <c r="H4513" s="8" t="n">
        <f aca="false">IF(ISBLANK(D4513),,LEFT(D4513,LEN(D4513)-6)*1)</f>
        <v>0</v>
      </c>
      <c r="I4513" s="9" t="str">
        <f aca="false">IF(ISBLANK(A4513),"",-B4513*C4513)</f>
        <v/>
      </c>
      <c r="J4513" s="9" t="str">
        <f aca="false">IF(ISBLANK(A4513),"",-SUM(I$3:I4513))</f>
        <v/>
      </c>
      <c r="K4513" s="9" t="str">
        <f aca="false">IF(ISBLANK(A4513),"",SUMPRODUCT(O4513:R4513,T4513:W4513)-J4513)</f>
        <v/>
      </c>
      <c r="L4513" s="5" t="str">
        <f aca="false">IF(ISBLANK(A4513),"",K4513/$M$1)</f>
        <v/>
      </c>
      <c r="M4513" s="5" t="str">
        <f aca="false">IF(ISBLANK(A4513),"",K4513/($M$1+SUM(K$3:K4512)))</f>
        <v/>
      </c>
      <c r="N4513" s="0" t="str">
        <f aca="false">IF(ISBLANK(A4513),"",IF(H4514=0,NETWORKDAYS($H$3,H4513,holiday!$B$2:$B$10),IF(DAY(H4513)&lt;DAY(H4514),NETWORKDAYS($H$3,H4513,holiday!$B$2:$B$10),0)))</f>
        <v/>
      </c>
      <c r="O4513" s="0" t="str">
        <f aca="false">IF(ISBLANK(A4513),"",SUMIF($A$3:$A4513,O$2,$B$3:$B4513))</f>
        <v/>
      </c>
      <c r="P4513" s="0" t="str">
        <f aca="false">IF(ISBLANK(A4513),"",SUMIF($A$3:$A4513,P$2,$B$3:$B4513))</f>
        <v/>
      </c>
      <c r="Q4513" s="0" t="str">
        <f aca="false">IF(ISBLANK(A4513),"",SUMIF($A$3:$A4513,Q$2,$B$3:$B4513))</f>
        <v/>
      </c>
      <c r="R4513" s="0" t="str">
        <f aca="false">IF(ISBLANK(A4513),"",SUMIF($A$3:$A4513,R$2,$B$3:$B4513))</f>
        <v/>
      </c>
      <c r="T4513" s="9" t="str">
        <f aca="false">IF(ISBLANK(A4513),"",IF($A4513=T$2,$C4513,T4512))</f>
        <v/>
      </c>
      <c r="U4513" s="9" t="str">
        <f aca="false">IF(ISBLANK(A4513),"",IF($A4513=U$2,$C4513,U4512))</f>
        <v/>
      </c>
      <c r="V4513" s="9" t="str">
        <f aca="false">IF(ISBLANK(A4513),"",IF($A4513=V$2,$C4513,V4512))</f>
        <v/>
      </c>
      <c r="W4513" s="9" t="str">
        <f aca="false">IF(ISBLANK(A4513),"",IF($A4513=W$2,$C4513,W4512))</f>
        <v/>
      </c>
    </row>
    <row r="4514" customFormat="false" ht="14.1" hidden="false" customHeight="false" outlineLevel="0" collapsed="false">
      <c r="H4514" s="8" t="n">
        <f aca="false">IF(ISBLANK(D4514),,LEFT(D4514,LEN(D4514)-6)*1)</f>
        <v>0</v>
      </c>
      <c r="I4514" s="9" t="str">
        <f aca="false">IF(ISBLANK(A4514),"",-B4514*C4514)</f>
        <v/>
      </c>
      <c r="J4514" s="9" t="str">
        <f aca="false">IF(ISBLANK(A4514),"",-SUM(I$3:I4514))</f>
        <v/>
      </c>
      <c r="K4514" s="9" t="str">
        <f aca="false">IF(ISBLANK(A4514),"",SUMPRODUCT(O4514:R4514,T4514:W4514)-J4514)</f>
        <v/>
      </c>
      <c r="L4514" s="5" t="str">
        <f aca="false">IF(ISBLANK(A4514),"",K4514/$M$1)</f>
        <v/>
      </c>
      <c r="M4514" s="5" t="str">
        <f aca="false">IF(ISBLANK(A4514),"",K4514/($M$1+SUM(K$3:K4513)))</f>
        <v/>
      </c>
      <c r="N4514" s="0" t="str">
        <f aca="false">IF(ISBLANK(A4514),"",IF(H4515=0,NETWORKDAYS($H$3,H4514,holiday!$B$2:$B$10),IF(DAY(H4514)&lt;DAY(H4515),NETWORKDAYS($H$3,H4514,holiday!$B$2:$B$10),0)))</f>
        <v/>
      </c>
      <c r="O4514" s="0" t="str">
        <f aca="false">IF(ISBLANK(A4514),"",SUMIF($A$3:$A4514,O$2,$B$3:$B4514))</f>
        <v/>
      </c>
      <c r="P4514" s="0" t="str">
        <f aca="false">IF(ISBLANK(A4514),"",SUMIF($A$3:$A4514,P$2,$B$3:$B4514))</f>
        <v/>
      </c>
      <c r="Q4514" s="0" t="str">
        <f aca="false">IF(ISBLANK(A4514),"",SUMIF($A$3:$A4514,Q$2,$B$3:$B4514))</f>
        <v/>
      </c>
      <c r="R4514" s="0" t="str">
        <f aca="false">IF(ISBLANK(A4514),"",SUMIF($A$3:$A4514,R$2,$B$3:$B4514))</f>
        <v/>
      </c>
      <c r="T4514" s="9" t="str">
        <f aca="false">IF(ISBLANK(A4514),"",IF($A4514=T$2,$C4514,T4513))</f>
        <v/>
      </c>
      <c r="U4514" s="9" t="str">
        <f aca="false">IF(ISBLANK(A4514),"",IF($A4514=U$2,$C4514,U4513))</f>
        <v/>
      </c>
      <c r="V4514" s="9" t="str">
        <f aca="false">IF(ISBLANK(A4514),"",IF($A4514=V$2,$C4514,V4513))</f>
        <v/>
      </c>
      <c r="W4514" s="9" t="str">
        <f aca="false">IF(ISBLANK(A4514),"",IF($A4514=W$2,$C4514,W4513))</f>
        <v/>
      </c>
    </row>
    <row r="4515" customFormat="false" ht="14.1" hidden="false" customHeight="false" outlineLevel="0" collapsed="false">
      <c r="H4515" s="8" t="n">
        <f aca="false">IF(ISBLANK(D4515),,LEFT(D4515,LEN(D4515)-6)*1)</f>
        <v>0</v>
      </c>
      <c r="I4515" s="9" t="str">
        <f aca="false">IF(ISBLANK(A4515),"",-B4515*C4515)</f>
        <v/>
      </c>
      <c r="J4515" s="9" t="str">
        <f aca="false">IF(ISBLANK(A4515),"",-SUM(I$3:I4515))</f>
        <v/>
      </c>
      <c r="K4515" s="9" t="str">
        <f aca="false">IF(ISBLANK(A4515),"",SUMPRODUCT(O4515:R4515,T4515:W4515)-J4515)</f>
        <v/>
      </c>
      <c r="L4515" s="5" t="str">
        <f aca="false">IF(ISBLANK(A4515),"",K4515/$M$1)</f>
        <v/>
      </c>
      <c r="M4515" s="5" t="str">
        <f aca="false">IF(ISBLANK(A4515),"",K4515/($M$1+SUM(K$3:K4514)))</f>
        <v/>
      </c>
      <c r="N4515" s="0" t="str">
        <f aca="false">IF(ISBLANK(A4515),"",IF(H4516=0,NETWORKDAYS($H$3,H4515,holiday!$B$2:$B$10),IF(DAY(H4515)&lt;DAY(H4516),NETWORKDAYS($H$3,H4515,holiday!$B$2:$B$10),0)))</f>
        <v/>
      </c>
      <c r="O4515" s="0" t="str">
        <f aca="false">IF(ISBLANK(A4515),"",SUMIF($A$3:$A4515,O$2,$B$3:$B4515))</f>
        <v/>
      </c>
      <c r="P4515" s="0" t="str">
        <f aca="false">IF(ISBLANK(A4515),"",SUMIF($A$3:$A4515,P$2,$B$3:$B4515))</f>
        <v/>
      </c>
      <c r="Q4515" s="0" t="str">
        <f aca="false">IF(ISBLANK(A4515),"",SUMIF($A$3:$A4515,Q$2,$B$3:$B4515))</f>
        <v/>
      </c>
      <c r="R4515" s="0" t="str">
        <f aca="false">IF(ISBLANK(A4515),"",SUMIF($A$3:$A4515,R$2,$B$3:$B4515))</f>
        <v/>
      </c>
      <c r="T4515" s="9" t="str">
        <f aca="false">IF(ISBLANK(A4515),"",IF($A4515=T$2,$C4515,T4514))</f>
        <v/>
      </c>
      <c r="U4515" s="9" t="str">
        <f aca="false">IF(ISBLANK(A4515),"",IF($A4515=U$2,$C4515,U4514))</f>
        <v/>
      </c>
      <c r="V4515" s="9" t="str">
        <f aca="false">IF(ISBLANK(A4515),"",IF($A4515=V$2,$C4515,V4514))</f>
        <v/>
      </c>
      <c r="W4515" s="9" t="str">
        <f aca="false">IF(ISBLANK(A4515),"",IF($A4515=W$2,$C4515,W4514))</f>
        <v/>
      </c>
    </row>
    <row r="4516" customFormat="false" ht="14.1" hidden="false" customHeight="false" outlineLevel="0" collapsed="false">
      <c r="H4516" s="8" t="n">
        <f aca="false">IF(ISBLANK(D4516),,LEFT(D4516,LEN(D4516)-6)*1)</f>
        <v>0</v>
      </c>
      <c r="I4516" s="9" t="str">
        <f aca="false">IF(ISBLANK(A4516),"",-B4516*C4516)</f>
        <v/>
      </c>
      <c r="J4516" s="9" t="str">
        <f aca="false">IF(ISBLANK(A4516),"",-SUM(I$3:I4516))</f>
        <v/>
      </c>
      <c r="K4516" s="9" t="str">
        <f aca="false">IF(ISBLANK(A4516),"",SUMPRODUCT(O4516:R4516,T4516:W4516)-J4516)</f>
        <v/>
      </c>
      <c r="L4516" s="5" t="str">
        <f aca="false">IF(ISBLANK(A4516),"",K4516/$M$1)</f>
        <v/>
      </c>
      <c r="M4516" s="5" t="str">
        <f aca="false">IF(ISBLANK(A4516),"",K4516/($M$1+SUM(K$3:K4515)))</f>
        <v/>
      </c>
      <c r="N4516" s="0" t="str">
        <f aca="false">IF(ISBLANK(A4516),"",IF(H4517=0,NETWORKDAYS($H$3,H4516,holiday!$B$2:$B$10),IF(DAY(H4516)&lt;DAY(H4517),NETWORKDAYS($H$3,H4516,holiday!$B$2:$B$10),0)))</f>
        <v/>
      </c>
      <c r="O4516" s="0" t="str">
        <f aca="false">IF(ISBLANK(A4516),"",SUMIF($A$3:$A4516,O$2,$B$3:$B4516))</f>
        <v/>
      </c>
      <c r="P4516" s="0" t="str">
        <f aca="false">IF(ISBLANK(A4516),"",SUMIF($A$3:$A4516,P$2,$B$3:$B4516))</f>
        <v/>
      </c>
      <c r="Q4516" s="0" t="str">
        <f aca="false">IF(ISBLANK(A4516),"",SUMIF($A$3:$A4516,Q$2,$B$3:$B4516))</f>
        <v/>
      </c>
      <c r="R4516" s="0" t="str">
        <f aca="false">IF(ISBLANK(A4516),"",SUMIF($A$3:$A4516,R$2,$B$3:$B4516))</f>
        <v/>
      </c>
      <c r="T4516" s="9" t="str">
        <f aca="false">IF(ISBLANK(A4516),"",IF($A4516=T$2,$C4516,T4515))</f>
        <v/>
      </c>
      <c r="U4516" s="9" t="str">
        <f aca="false">IF(ISBLANK(A4516),"",IF($A4516=U$2,$C4516,U4515))</f>
        <v/>
      </c>
      <c r="V4516" s="9" t="str">
        <f aca="false">IF(ISBLANK(A4516),"",IF($A4516=V$2,$C4516,V4515))</f>
        <v/>
      </c>
      <c r="W4516" s="9" t="str">
        <f aca="false">IF(ISBLANK(A4516),"",IF($A4516=W$2,$C4516,W4515))</f>
        <v/>
      </c>
    </row>
    <row r="4517" customFormat="false" ht="14.1" hidden="false" customHeight="false" outlineLevel="0" collapsed="false">
      <c r="H4517" s="8" t="n">
        <f aca="false">IF(ISBLANK(D4517),,LEFT(D4517,LEN(D4517)-6)*1)</f>
        <v>0</v>
      </c>
      <c r="I4517" s="9" t="str">
        <f aca="false">IF(ISBLANK(A4517),"",-B4517*C4517)</f>
        <v/>
      </c>
      <c r="J4517" s="9" t="str">
        <f aca="false">IF(ISBLANK(A4517),"",-SUM(I$3:I4517))</f>
        <v/>
      </c>
      <c r="K4517" s="9" t="str">
        <f aca="false">IF(ISBLANK(A4517),"",SUMPRODUCT(O4517:R4517,T4517:W4517)-J4517)</f>
        <v/>
      </c>
      <c r="L4517" s="5" t="str">
        <f aca="false">IF(ISBLANK(A4517),"",K4517/$M$1)</f>
        <v/>
      </c>
      <c r="M4517" s="5" t="str">
        <f aca="false">IF(ISBLANK(A4517),"",K4517/($M$1+SUM(K$3:K4516)))</f>
        <v/>
      </c>
      <c r="N4517" s="0" t="str">
        <f aca="false">IF(ISBLANK(A4517),"",IF(H4518=0,NETWORKDAYS($H$3,H4517,holiday!$B$2:$B$10),IF(DAY(H4517)&lt;DAY(H4518),NETWORKDAYS($H$3,H4517,holiday!$B$2:$B$10),0)))</f>
        <v/>
      </c>
      <c r="O4517" s="0" t="str">
        <f aca="false">IF(ISBLANK(A4517),"",SUMIF($A$3:$A4517,O$2,$B$3:$B4517))</f>
        <v/>
      </c>
      <c r="P4517" s="0" t="str">
        <f aca="false">IF(ISBLANK(A4517),"",SUMIF($A$3:$A4517,P$2,$B$3:$B4517))</f>
        <v/>
      </c>
      <c r="Q4517" s="0" t="str">
        <f aca="false">IF(ISBLANK(A4517),"",SUMIF($A$3:$A4517,Q$2,$B$3:$B4517))</f>
        <v/>
      </c>
      <c r="R4517" s="0" t="str">
        <f aca="false">IF(ISBLANK(A4517),"",SUMIF($A$3:$A4517,R$2,$B$3:$B4517))</f>
        <v/>
      </c>
      <c r="T4517" s="9" t="str">
        <f aca="false">IF(ISBLANK(A4517),"",IF($A4517=T$2,$C4517,T4516))</f>
        <v/>
      </c>
      <c r="U4517" s="9" t="str">
        <f aca="false">IF(ISBLANK(A4517),"",IF($A4517=U$2,$C4517,U4516))</f>
        <v/>
      </c>
      <c r="V4517" s="9" t="str">
        <f aca="false">IF(ISBLANK(A4517),"",IF($A4517=V$2,$C4517,V4516))</f>
        <v/>
      </c>
      <c r="W4517" s="9" t="str">
        <f aca="false">IF(ISBLANK(A4517),"",IF($A4517=W$2,$C4517,W4516))</f>
        <v/>
      </c>
    </row>
    <row r="4518" customFormat="false" ht="14.1" hidden="false" customHeight="false" outlineLevel="0" collapsed="false">
      <c r="H4518" s="8" t="n">
        <f aca="false">IF(ISBLANK(D4518),,LEFT(D4518,LEN(D4518)-6)*1)</f>
        <v>0</v>
      </c>
      <c r="I4518" s="9" t="str">
        <f aca="false">IF(ISBLANK(A4518),"",-B4518*C4518)</f>
        <v/>
      </c>
      <c r="J4518" s="9" t="str">
        <f aca="false">IF(ISBLANK(A4518),"",-SUM(I$3:I4518))</f>
        <v/>
      </c>
      <c r="K4518" s="9" t="str">
        <f aca="false">IF(ISBLANK(A4518),"",SUMPRODUCT(O4518:R4518,T4518:W4518)-J4518)</f>
        <v/>
      </c>
      <c r="L4518" s="5" t="str">
        <f aca="false">IF(ISBLANK(A4518),"",K4518/$M$1)</f>
        <v/>
      </c>
      <c r="M4518" s="5" t="str">
        <f aca="false">IF(ISBLANK(A4518),"",K4518/($M$1+SUM(K$3:K4517)))</f>
        <v/>
      </c>
      <c r="N4518" s="0" t="str">
        <f aca="false">IF(ISBLANK(A4518),"",IF(H4519=0,NETWORKDAYS($H$3,H4518,holiday!$B$2:$B$10),IF(DAY(H4518)&lt;DAY(H4519),NETWORKDAYS($H$3,H4518,holiday!$B$2:$B$10),0)))</f>
        <v/>
      </c>
      <c r="O4518" s="0" t="str">
        <f aca="false">IF(ISBLANK(A4518),"",SUMIF($A$3:$A4518,O$2,$B$3:$B4518))</f>
        <v/>
      </c>
      <c r="P4518" s="0" t="str">
        <f aca="false">IF(ISBLANK(A4518),"",SUMIF($A$3:$A4518,P$2,$B$3:$B4518))</f>
        <v/>
      </c>
      <c r="Q4518" s="0" t="str">
        <f aca="false">IF(ISBLANK(A4518),"",SUMIF($A$3:$A4518,Q$2,$B$3:$B4518))</f>
        <v/>
      </c>
      <c r="R4518" s="0" t="str">
        <f aca="false">IF(ISBLANK(A4518),"",SUMIF($A$3:$A4518,R$2,$B$3:$B4518))</f>
        <v/>
      </c>
      <c r="T4518" s="9" t="str">
        <f aca="false">IF(ISBLANK(A4518),"",IF($A4518=T$2,$C4518,T4517))</f>
        <v/>
      </c>
      <c r="U4518" s="9" t="str">
        <f aca="false">IF(ISBLANK(A4518),"",IF($A4518=U$2,$C4518,U4517))</f>
        <v/>
      </c>
      <c r="V4518" s="9" t="str">
        <f aca="false">IF(ISBLANK(A4518),"",IF($A4518=V$2,$C4518,V4517))</f>
        <v/>
      </c>
      <c r="W4518" s="9" t="str">
        <f aca="false">IF(ISBLANK(A4518),"",IF($A4518=W$2,$C4518,W4517))</f>
        <v/>
      </c>
    </row>
    <row r="4519" customFormat="false" ht="14.1" hidden="false" customHeight="false" outlineLevel="0" collapsed="false">
      <c r="H4519" s="8" t="n">
        <f aca="false">IF(ISBLANK(D4519),,LEFT(D4519,LEN(D4519)-6)*1)</f>
        <v>0</v>
      </c>
      <c r="I4519" s="9" t="str">
        <f aca="false">IF(ISBLANK(A4519),"",-B4519*C4519)</f>
        <v/>
      </c>
      <c r="J4519" s="9" t="str">
        <f aca="false">IF(ISBLANK(A4519),"",-SUM(I$3:I4519))</f>
        <v/>
      </c>
      <c r="K4519" s="9" t="str">
        <f aca="false">IF(ISBLANK(A4519),"",SUMPRODUCT(O4519:R4519,T4519:W4519)-J4519)</f>
        <v/>
      </c>
      <c r="L4519" s="5" t="str">
        <f aca="false">IF(ISBLANK(A4519),"",K4519/$M$1)</f>
        <v/>
      </c>
      <c r="M4519" s="5" t="str">
        <f aca="false">IF(ISBLANK(A4519),"",K4519/($M$1+SUM(K$3:K4518)))</f>
        <v/>
      </c>
      <c r="N4519" s="0" t="str">
        <f aca="false">IF(ISBLANK(A4519),"",IF(H4520=0,NETWORKDAYS($H$3,H4519,holiday!$B$2:$B$10),IF(DAY(H4519)&lt;DAY(H4520),NETWORKDAYS($H$3,H4519,holiday!$B$2:$B$10),0)))</f>
        <v/>
      </c>
      <c r="O4519" s="0" t="str">
        <f aca="false">IF(ISBLANK(A4519),"",SUMIF($A$3:$A4519,O$2,$B$3:$B4519))</f>
        <v/>
      </c>
      <c r="P4519" s="0" t="str">
        <f aca="false">IF(ISBLANK(A4519),"",SUMIF($A$3:$A4519,P$2,$B$3:$B4519))</f>
        <v/>
      </c>
      <c r="Q4519" s="0" t="str">
        <f aca="false">IF(ISBLANK(A4519),"",SUMIF($A$3:$A4519,Q$2,$B$3:$B4519))</f>
        <v/>
      </c>
      <c r="R4519" s="0" t="str">
        <f aca="false">IF(ISBLANK(A4519),"",SUMIF($A$3:$A4519,R$2,$B$3:$B4519))</f>
        <v/>
      </c>
      <c r="T4519" s="9" t="str">
        <f aca="false">IF(ISBLANK(A4519),"",IF($A4519=T$2,$C4519,T4518))</f>
        <v/>
      </c>
      <c r="U4519" s="9" t="str">
        <f aca="false">IF(ISBLANK(A4519),"",IF($A4519=U$2,$C4519,U4518))</f>
        <v/>
      </c>
      <c r="V4519" s="9" t="str">
        <f aca="false">IF(ISBLANK(A4519),"",IF($A4519=V$2,$C4519,V4518))</f>
        <v/>
      </c>
      <c r="W4519" s="9" t="str">
        <f aca="false">IF(ISBLANK(A4519),"",IF($A4519=W$2,$C4519,W4518))</f>
        <v/>
      </c>
    </row>
    <row r="4520" customFormat="false" ht="14.1" hidden="false" customHeight="false" outlineLevel="0" collapsed="false">
      <c r="H4520" s="8" t="n">
        <f aca="false">IF(ISBLANK(D4520),,LEFT(D4520,LEN(D4520)-6)*1)</f>
        <v>0</v>
      </c>
      <c r="I4520" s="9" t="str">
        <f aca="false">IF(ISBLANK(A4520),"",-B4520*C4520)</f>
        <v/>
      </c>
      <c r="J4520" s="9" t="str">
        <f aca="false">IF(ISBLANK(A4520),"",-SUM(I$3:I4520))</f>
        <v/>
      </c>
      <c r="K4520" s="9" t="str">
        <f aca="false">IF(ISBLANK(A4520),"",SUMPRODUCT(O4520:R4520,T4520:W4520)-J4520)</f>
        <v/>
      </c>
      <c r="L4520" s="5" t="str">
        <f aca="false">IF(ISBLANK(A4520),"",K4520/$M$1)</f>
        <v/>
      </c>
      <c r="M4520" s="5" t="str">
        <f aca="false">IF(ISBLANK(A4520),"",K4520/($M$1+SUM(K$3:K4519)))</f>
        <v/>
      </c>
      <c r="N4520" s="0" t="str">
        <f aca="false">IF(ISBLANK(A4520),"",IF(H4521=0,NETWORKDAYS($H$3,H4520,holiday!$B$2:$B$10),IF(DAY(H4520)&lt;DAY(H4521),NETWORKDAYS($H$3,H4520,holiday!$B$2:$B$10),0)))</f>
        <v/>
      </c>
      <c r="O4520" s="0" t="str">
        <f aca="false">IF(ISBLANK(A4520),"",SUMIF($A$3:$A4520,O$2,$B$3:$B4520))</f>
        <v/>
      </c>
      <c r="P4520" s="0" t="str">
        <f aca="false">IF(ISBLANK(A4520),"",SUMIF($A$3:$A4520,P$2,$B$3:$B4520))</f>
        <v/>
      </c>
      <c r="Q4520" s="0" t="str">
        <f aca="false">IF(ISBLANK(A4520),"",SUMIF($A$3:$A4520,Q$2,$B$3:$B4520))</f>
        <v/>
      </c>
      <c r="R4520" s="0" t="str">
        <f aca="false">IF(ISBLANK(A4520),"",SUMIF($A$3:$A4520,R$2,$B$3:$B4520))</f>
        <v/>
      </c>
      <c r="T4520" s="9" t="str">
        <f aca="false">IF(ISBLANK(A4520),"",IF($A4520=T$2,$C4520,T4519))</f>
        <v/>
      </c>
      <c r="U4520" s="9" t="str">
        <f aca="false">IF(ISBLANK(A4520),"",IF($A4520=U$2,$C4520,U4519))</f>
        <v/>
      </c>
      <c r="V4520" s="9" t="str">
        <f aca="false">IF(ISBLANK(A4520),"",IF($A4520=V$2,$C4520,V4519))</f>
        <v/>
      </c>
      <c r="W4520" s="9" t="str">
        <f aca="false">IF(ISBLANK(A4520),"",IF($A4520=W$2,$C4520,W4519))</f>
        <v/>
      </c>
    </row>
    <row r="4521" customFormat="false" ht="14.1" hidden="false" customHeight="false" outlineLevel="0" collapsed="false">
      <c r="H4521" s="8" t="n">
        <f aca="false">IF(ISBLANK(D4521),,LEFT(D4521,LEN(D4521)-6)*1)</f>
        <v>0</v>
      </c>
      <c r="I4521" s="9" t="str">
        <f aca="false">IF(ISBLANK(A4521),"",-B4521*C4521)</f>
        <v/>
      </c>
      <c r="J4521" s="9" t="str">
        <f aca="false">IF(ISBLANK(A4521),"",-SUM(I$3:I4521))</f>
        <v/>
      </c>
      <c r="K4521" s="9" t="str">
        <f aca="false">IF(ISBLANK(A4521),"",SUMPRODUCT(O4521:R4521,T4521:W4521)-J4521)</f>
        <v/>
      </c>
      <c r="L4521" s="5" t="str">
        <f aca="false">IF(ISBLANK(A4521),"",K4521/$M$1)</f>
        <v/>
      </c>
      <c r="M4521" s="5" t="str">
        <f aca="false">IF(ISBLANK(A4521),"",K4521/($M$1+SUM(K$3:K4520)))</f>
        <v/>
      </c>
      <c r="N4521" s="0" t="str">
        <f aca="false">IF(ISBLANK(A4521),"",IF(H4522=0,NETWORKDAYS($H$3,H4521,holiday!$B$2:$B$10),IF(DAY(H4521)&lt;DAY(H4522),NETWORKDAYS($H$3,H4521,holiday!$B$2:$B$10),0)))</f>
        <v/>
      </c>
      <c r="O4521" s="0" t="str">
        <f aca="false">IF(ISBLANK(A4521),"",SUMIF($A$3:$A4521,O$2,$B$3:$B4521))</f>
        <v/>
      </c>
      <c r="P4521" s="0" t="str">
        <f aca="false">IF(ISBLANK(A4521),"",SUMIF($A$3:$A4521,P$2,$B$3:$B4521))</f>
        <v/>
      </c>
      <c r="Q4521" s="0" t="str">
        <f aca="false">IF(ISBLANK(A4521),"",SUMIF($A$3:$A4521,Q$2,$B$3:$B4521))</f>
        <v/>
      </c>
      <c r="R4521" s="0" t="str">
        <f aca="false">IF(ISBLANK(A4521),"",SUMIF($A$3:$A4521,R$2,$B$3:$B4521))</f>
        <v/>
      </c>
      <c r="T4521" s="9" t="str">
        <f aca="false">IF(ISBLANK(A4521),"",IF($A4521=T$2,$C4521,T4520))</f>
        <v/>
      </c>
      <c r="U4521" s="9" t="str">
        <f aca="false">IF(ISBLANK(A4521),"",IF($A4521=U$2,$C4521,U4520))</f>
        <v/>
      </c>
      <c r="V4521" s="9" t="str">
        <f aca="false">IF(ISBLANK(A4521),"",IF($A4521=V$2,$C4521,V4520))</f>
        <v/>
      </c>
      <c r="W4521" s="9" t="str">
        <f aca="false">IF(ISBLANK(A4521),"",IF($A4521=W$2,$C4521,W4520))</f>
        <v/>
      </c>
    </row>
    <row r="4522" customFormat="false" ht="14.1" hidden="false" customHeight="false" outlineLevel="0" collapsed="false">
      <c r="H4522" s="8" t="n">
        <f aca="false">IF(ISBLANK(D4522),,LEFT(D4522,LEN(D4522)-6)*1)</f>
        <v>0</v>
      </c>
      <c r="I4522" s="9" t="str">
        <f aca="false">IF(ISBLANK(A4522),"",-B4522*C4522)</f>
        <v/>
      </c>
      <c r="J4522" s="9" t="str">
        <f aca="false">IF(ISBLANK(A4522),"",-SUM(I$3:I4522))</f>
        <v/>
      </c>
      <c r="K4522" s="9" t="str">
        <f aca="false">IF(ISBLANK(A4522),"",SUMPRODUCT(O4522:R4522,T4522:W4522)-J4522)</f>
        <v/>
      </c>
      <c r="L4522" s="5" t="str">
        <f aca="false">IF(ISBLANK(A4522),"",K4522/$M$1)</f>
        <v/>
      </c>
      <c r="M4522" s="5" t="str">
        <f aca="false">IF(ISBLANK(A4522),"",K4522/($M$1+SUM(K$3:K4521)))</f>
        <v/>
      </c>
      <c r="N4522" s="0" t="str">
        <f aca="false">IF(ISBLANK(A4522),"",IF(H4523=0,NETWORKDAYS($H$3,H4522,holiday!$B$2:$B$10),IF(DAY(H4522)&lt;DAY(H4523),NETWORKDAYS($H$3,H4522,holiday!$B$2:$B$10),0)))</f>
        <v/>
      </c>
      <c r="O4522" s="0" t="str">
        <f aca="false">IF(ISBLANK(A4522),"",SUMIF($A$3:$A4522,O$2,$B$3:$B4522))</f>
        <v/>
      </c>
      <c r="P4522" s="0" t="str">
        <f aca="false">IF(ISBLANK(A4522),"",SUMIF($A$3:$A4522,P$2,$B$3:$B4522))</f>
        <v/>
      </c>
      <c r="Q4522" s="0" t="str">
        <f aca="false">IF(ISBLANK(A4522),"",SUMIF($A$3:$A4522,Q$2,$B$3:$B4522))</f>
        <v/>
      </c>
      <c r="R4522" s="0" t="str">
        <f aca="false">IF(ISBLANK(A4522),"",SUMIF($A$3:$A4522,R$2,$B$3:$B4522))</f>
        <v/>
      </c>
      <c r="T4522" s="9" t="str">
        <f aca="false">IF(ISBLANK(A4522),"",IF($A4522=T$2,$C4522,T4521))</f>
        <v/>
      </c>
      <c r="U4522" s="9" t="str">
        <f aca="false">IF(ISBLANK(A4522),"",IF($A4522=U$2,$C4522,U4521))</f>
        <v/>
      </c>
      <c r="V4522" s="9" t="str">
        <f aca="false">IF(ISBLANK(A4522),"",IF($A4522=V$2,$C4522,V4521))</f>
        <v/>
      </c>
      <c r="W4522" s="9" t="str">
        <f aca="false">IF(ISBLANK(A4522),"",IF($A4522=W$2,$C4522,W4521))</f>
        <v/>
      </c>
    </row>
    <row r="4523" customFormat="false" ht="14.1" hidden="false" customHeight="false" outlineLevel="0" collapsed="false">
      <c r="H4523" s="8" t="n">
        <f aca="false">IF(ISBLANK(D4523),,LEFT(D4523,LEN(D4523)-6)*1)</f>
        <v>0</v>
      </c>
      <c r="I4523" s="9" t="str">
        <f aca="false">IF(ISBLANK(A4523),"",-B4523*C4523)</f>
        <v/>
      </c>
      <c r="J4523" s="9" t="str">
        <f aca="false">IF(ISBLANK(A4523),"",-SUM(I$3:I4523))</f>
        <v/>
      </c>
      <c r="K4523" s="9" t="str">
        <f aca="false">IF(ISBLANK(A4523),"",SUMPRODUCT(O4523:R4523,T4523:W4523)-J4523)</f>
        <v/>
      </c>
      <c r="L4523" s="5" t="str">
        <f aca="false">IF(ISBLANK(A4523),"",K4523/$M$1)</f>
        <v/>
      </c>
      <c r="M4523" s="5" t="str">
        <f aca="false">IF(ISBLANK(A4523),"",K4523/($M$1+SUM(K$3:K4522)))</f>
        <v/>
      </c>
      <c r="N4523" s="0" t="str">
        <f aca="false">IF(ISBLANK(A4523),"",IF(H4524=0,NETWORKDAYS($H$3,H4523,holiday!$B$2:$B$10),IF(DAY(H4523)&lt;DAY(H4524),NETWORKDAYS($H$3,H4523,holiday!$B$2:$B$10),0)))</f>
        <v/>
      </c>
      <c r="O4523" s="0" t="str">
        <f aca="false">IF(ISBLANK(A4523),"",SUMIF($A$3:$A4523,O$2,$B$3:$B4523))</f>
        <v/>
      </c>
      <c r="P4523" s="0" t="str">
        <f aca="false">IF(ISBLANK(A4523),"",SUMIF($A$3:$A4523,P$2,$B$3:$B4523))</f>
        <v/>
      </c>
      <c r="Q4523" s="0" t="str">
        <f aca="false">IF(ISBLANK(A4523),"",SUMIF($A$3:$A4523,Q$2,$B$3:$B4523))</f>
        <v/>
      </c>
      <c r="R4523" s="0" t="str">
        <f aca="false">IF(ISBLANK(A4523),"",SUMIF($A$3:$A4523,R$2,$B$3:$B4523))</f>
        <v/>
      </c>
      <c r="T4523" s="9" t="str">
        <f aca="false">IF(ISBLANK(A4523),"",IF($A4523=T$2,$C4523,T4522))</f>
        <v/>
      </c>
      <c r="U4523" s="9" t="str">
        <f aca="false">IF(ISBLANK(A4523),"",IF($A4523=U$2,$C4523,U4522))</f>
        <v/>
      </c>
      <c r="V4523" s="9" t="str">
        <f aca="false">IF(ISBLANK(A4523),"",IF($A4523=V$2,$C4523,V4522))</f>
        <v/>
      </c>
      <c r="W4523" s="9" t="str">
        <f aca="false">IF(ISBLANK(A4523),"",IF($A4523=W$2,$C4523,W4522))</f>
        <v/>
      </c>
    </row>
    <row r="4524" customFormat="false" ht="14.1" hidden="false" customHeight="false" outlineLevel="0" collapsed="false">
      <c r="H4524" s="8" t="n">
        <f aca="false">IF(ISBLANK(D4524),,LEFT(D4524,LEN(D4524)-6)*1)</f>
        <v>0</v>
      </c>
      <c r="I4524" s="9" t="str">
        <f aca="false">IF(ISBLANK(A4524),"",-B4524*C4524)</f>
        <v/>
      </c>
      <c r="J4524" s="9" t="str">
        <f aca="false">IF(ISBLANK(A4524),"",-SUM(I$3:I4524))</f>
        <v/>
      </c>
      <c r="K4524" s="9" t="str">
        <f aca="false">IF(ISBLANK(A4524),"",SUMPRODUCT(O4524:R4524,T4524:W4524)-J4524)</f>
        <v/>
      </c>
      <c r="L4524" s="5" t="str">
        <f aca="false">IF(ISBLANK(A4524),"",K4524/$M$1)</f>
        <v/>
      </c>
      <c r="M4524" s="5" t="str">
        <f aca="false">IF(ISBLANK(A4524),"",K4524/($M$1+SUM(K$3:K4523)))</f>
        <v/>
      </c>
      <c r="N4524" s="0" t="str">
        <f aca="false">IF(ISBLANK(A4524),"",IF(H4525=0,NETWORKDAYS($H$3,H4524,holiday!$B$2:$B$10),IF(DAY(H4524)&lt;DAY(H4525),NETWORKDAYS($H$3,H4524,holiday!$B$2:$B$10),0)))</f>
        <v/>
      </c>
      <c r="O4524" s="0" t="str">
        <f aca="false">IF(ISBLANK(A4524),"",SUMIF($A$3:$A4524,O$2,$B$3:$B4524))</f>
        <v/>
      </c>
      <c r="P4524" s="0" t="str">
        <f aca="false">IF(ISBLANK(A4524),"",SUMIF($A$3:$A4524,P$2,$B$3:$B4524))</f>
        <v/>
      </c>
      <c r="Q4524" s="0" t="str">
        <f aca="false">IF(ISBLANK(A4524),"",SUMIF($A$3:$A4524,Q$2,$B$3:$B4524))</f>
        <v/>
      </c>
      <c r="R4524" s="0" t="str">
        <f aca="false">IF(ISBLANK(A4524),"",SUMIF($A$3:$A4524,R$2,$B$3:$B4524))</f>
        <v/>
      </c>
      <c r="T4524" s="9" t="str">
        <f aca="false">IF(ISBLANK(A4524),"",IF($A4524=T$2,$C4524,T4523))</f>
        <v/>
      </c>
      <c r="U4524" s="9" t="str">
        <f aca="false">IF(ISBLANK(A4524),"",IF($A4524=U$2,$C4524,U4523))</f>
        <v/>
      </c>
      <c r="V4524" s="9" t="str">
        <f aca="false">IF(ISBLANK(A4524),"",IF($A4524=V$2,$C4524,V4523))</f>
        <v/>
      </c>
      <c r="W4524" s="9" t="str">
        <f aca="false">IF(ISBLANK(A4524),"",IF($A4524=W$2,$C4524,W4523))</f>
        <v/>
      </c>
    </row>
    <row r="4525" customFormat="false" ht="14.1" hidden="false" customHeight="false" outlineLevel="0" collapsed="false">
      <c r="H4525" s="8" t="n">
        <f aca="false">IF(ISBLANK(D4525),,LEFT(D4525,LEN(D4525)-6)*1)</f>
        <v>0</v>
      </c>
      <c r="I4525" s="9" t="str">
        <f aca="false">IF(ISBLANK(A4525),"",-B4525*C4525)</f>
        <v/>
      </c>
      <c r="J4525" s="9" t="str">
        <f aca="false">IF(ISBLANK(A4525),"",-SUM(I$3:I4525))</f>
        <v/>
      </c>
      <c r="K4525" s="9" t="str">
        <f aca="false">IF(ISBLANK(A4525),"",SUMPRODUCT(O4525:R4525,T4525:W4525)-J4525)</f>
        <v/>
      </c>
      <c r="L4525" s="5" t="str">
        <f aca="false">IF(ISBLANK(A4525),"",K4525/$M$1)</f>
        <v/>
      </c>
      <c r="M4525" s="5" t="str">
        <f aca="false">IF(ISBLANK(A4525),"",K4525/($M$1+SUM(K$3:K4524)))</f>
        <v/>
      </c>
      <c r="N4525" s="0" t="str">
        <f aca="false">IF(ISBLANK(A4525),"",IF(H4526=0,NETWORKDAYS($H$3,H4525,holiday!$B$2:$B$10),IF(DAY(H4525)&lt;DAY(H4526),NETWORKDAYS($H$3,H4525,holiday!$B$2:$B$10),0)))</f>
        <v/>
      </c>
      <c r="O4525" s="0" t="str">
        <f aca="false">IF(ISBLANK(A4525),"",SUMIF($A$3:$A4525,O$2,$B$3:$B4525))</f>
        <v/>
      </c>
      <c r="P4525" s="0" t="str">
        <f aca="false">IF(ISBLANK(A4525),"",SUMIF($A$3:$A4525,P$2,$B$3:$B4525))</f>
        <v/>
      </c>
      <c r="Q4525" s="0" t="str">
        <f aca="false">IF(ISBLANK(A4525),"",SUMIF($A$3:$A4525,Q$2,$B$3:$B4525))</f>
        <v/>
      </c>
      <c r="R4525" s="0" t="str">
        <f aca="false">IF(ISBLANK(A4525),"",SUMIF($A$3:$A4525,R$2,$B$3:$B4525))</f>
        <v/>
      </c>
      <c r="T4525" s="9" t="str">
        <f aca="false">IF(ISBLANK(A4525),"",IF($A4525=T$2,$C4525,T4524))</f>
        <v/>
      </c>
      <c r="U4525" s="9" t="str">
        <f aca="false">IF(ISBLANK(A4525),"",IF($A4525=U$2,$C4525,U4524))</f>
        <v/>
      </c>
      <c r="V4525" s="9" t="str">
        <f aca="false">IF(ISBLANK(A4525),"",IF($A4525=V$2,$C4525,V4524))</f>
        <v/>
      </c>
      <c r="W4525" s="9" t="str">
        <f aca="false">IF(ISBLANK(A4525),"",IF($A4525=W$2,$C4525,W4524))</f>
        <v/>
      </c>
    </row>
    <row r="4526" customFormat="false" ht="14.1" hidden="false" customHeight="false" outlineLevel="0" collapsed="false">
      <c r="H4526" s="8" t="n">
        <f aca="false">IF(ISBLANK(D4526),,LEFT(D4526,LEN(D4526)-6)*1)</f>
        <v>0</v>
      </c>
      <c r="I4526" s="9" t="str">
        <f aca="false">IF(ISBLANK(A4526),"",-B4526*C4526)</f>
        <v/>
      </c>
      <c r="J4526" s="9" t="str">
        <f aca="false">IF(ISBLANK(A4526),"",-SUM(I$3:I4526))</f>
        <v/>
      </c>
      <c r="K4526" s="9" t="str">
        <f aca="false">IF(ISBLANK(A4526),"",SUMPRODUCT(O4526:R4526,T4526:W4526)-J4526)</f>
        <v/>
      </c>
      <c r="L4526" s="5" t="str">
        <f aca="false">IF(ISBLANK(A4526),"",K4526/$M$1)</f>
        <v/>
      </c>
      <c r="M4526" s="5" t="str">
        <f aca="false">IF(ISBLANK(A4526),"",K4526/($M$1+SUM(K$3:K4525)))</f>
        <v/>
      </c>
      <c r="N4526" s="0" t="str">
        <f aca="false">IF(ISBLANK(A4526),"",IF(H4527=0,NETWORKDAYS($H$3,H4526,holiday!$B$2:$B$10),IF(DAY(H4526)&lt;DAY(H4527),NETWORKDAYS($H$3,H4526,holiday!$B$2:$B$10),0)))</f>
        <v/>
      </c>
      <c r="O4526" s="0" t="str">
        <f aca="false">IF(ISBLANK(A4526),"",SUMIF($A$3:$A4526,O$2,$B$3:$B4526))</f>
        <v/>
      </c>
      <c r="P4526" s="0" t="str">
        <f aca="false">IF(ISBLANK(A4526),"",SUMIF($A$3:$A4526,P$2,$B$3:$B4526))</f>
        <v/>
      </c>
      <c r="Q4526" s="0" t="str">
        <f aca="false">IF(ISBLANK(A4526),"",SUMIF($A$3:$A4526,Q$2,$B$3:$B4526))</f>
        <v/>
      </c>
      <c r="R4526" s="0" t="str">
        <f aca="false">IF(ISBLANK(A4526),"",SUMIF($A$3:$A4526,R$2,$B$3:$B4526))</f>
        <v/>
      </c>
      <c r="T4526" s="9" t="str">
        <f aca="false">IF(ISBLANK(A4526),"",IF($A4526=T$2,$C4526,T4525))</f>
        <v/>
      </c>
      <c r="U4526" s="9" t="str">
        <f aca="false">IF(ISBLANK(A4526),"",IF($A4526=U$2,$C4526,U4525))</f>
        <v/>
      </c>
      <c r="V4526" s="9" t="str">
        <f aca="false">IF(ISBLANK(A4526),"",IF($A4526=V$2,$C4526,V4525))</f>
        <v/>
      </c>
      <c r="W4526" s="9" t="str">
        <f aca="false">IF(ISBLANK(A4526),"",IF($A4526=W$2,$C4526,W4525))</f>
        <v/>
      </c>
    </row>
    <row r="4527" customFormat="false" ht="14.1" hidden="false" customHeight="false" outlineLevel="0" collapsed="false">
      <c r="H4527" s="8" t="n">
        <f aca="false">IF(ISBLANK(D4527),,LEFT(D4527,LEN(D4527)-6)*1)</f>
        <v>0</v>
      </c>
      <c r="I4527" s="9" t="str">
        <f aca="false">IF(ISBLANK(A4527),"",-B4527*C4527)</f>
        <v/>
      </c>
      <c r="J4527" s="9" t="str">
        <f aca="false">IF(ISBLANK(A4527),"",-SUM(I$3:I4527))</f>
        <v/>
      </c>
      <c r="K4527" s="9" t="str">
        <f aca="false">IF(ISBLANK(A4527),"",SUMPRODUCT(O4527:R4527,T4527:W4527)-J4527)</f>
        <v/>
      </c>
      <c r="L4527" s="5" t="str">
        <f aca="false">IF(ISBLANK(A4527),"",K4527/$M$1)</f>
        <v/>
      </c>
      <c r="M4527" s="5" t="str">
        <f aca="false">IF(ISBLANK(A4527),"",K4527/($M$1+SUM(K$3:K4526)))</f>
        <v/>
      </c>
      <c r="N4527" s="0" t="str">
        <f aca="false">IF(ISBLANK(A4527),"",IF(H4528=0,NETWORKDAYS($H$3,H4527,holiday!$B$2:$B$10),IF(DAY(H4527)&lt;DAY(H4528),NETWORKDAYS($H$3,H4527,holiday!$B$2:$B$10),0)))</f>
        <v/>
      </c>
      <c r="O4527" s="0" t="str">
        <f aca="false">IF(ISBLANK(A4527),"",SUMIF($A$3:$A4527,O$2,$B$3:$B4527))</f>
        <v/>
      </c>
      <c r="P4527" s="0" t="str">
        <f aca="false">IF(ISBLANK(A4527),"",SUMIF($A$3:$A4527,P$2,$B$3:$B4527))</f>
        <v/>
      </c>
      <c r="Q4527" s="0" t="str">
        <f aca="false">IF(ISBLANK(A4527),"",SUMIF($A$3:$A4527,Q$2,$B$3:$B4527))</f>
        <v/>
      </c>
      <c r="R4527" s="0" t="str">
        <f aca="false">IF(ISBLANK(A4527),"",SUMIF($A$3:$A4527,R$2,$B$3:$B4527))</f>
        <v/>
      </c>
      <c r="T4527" s="9" t="str">
        <f aca="false">IF(ISBLANK(A4527),"",IF($A4527=T$2,$C4527,T4526))</f>
        <v/>
      </c>
      <c r="U4527" s="9" t="str">
        <f aca="false">IF(ISBLANK(A4527),"",IF($A4527=U$2,$C4527,U4526))</f>
        <v/>
      </c>
      <c r="V4527" s="9" t="str">
        <f aca="false">IF(ISBLANK(A4527),"",IF($A4527=V$2,$C4527,V4526))</f>
        <v/>
      </c>
      <c r="W4527" s="9" t="str">
        <f aca="false">IF(ISBLANK(A4527),"",IF($A4527=W$2,$C4527,W4526))</f>
        <v/>
      </c>
    </row>
    <row r="4528" customFormat="false" ht="14.1" hidden="false" customHeight="false" outlineLevel="0" collapsed="false">
      <c r="H4528" s="8" t="n">
        <f aca="false">IF(ISBLANK(D4528),,LEFT(D4528,LEN(D4528)-6)*1)</f>
        <v>0</v>
      </c>
      <c r="I4528" s="9" t="str">
        <f aca="false">IF(ISBLANK(A4528),"",-B4528*C4528)</f>
        <v/>
      </c>
      <c r="J4528" s="9" t="str">
        <f aca="false">IF(ISBLANK(A4528),"",-SUM(I$3:I4528))</f>
        <v/>
      </c>
      <c r="K4528" s="9" t="str">
        <f aca="false">IF(ISBLANK(A4528),"",SUMPRODUCT(O4528:R4528,T4528:W4528)-J4528)</f>
        <v/>
      </c>
      <c r="L4528" s="5" t="str">
        <f aca="false">IF(ISBLANK(A4528),"",K4528/$M$1)</f>
        <v/>
      </c>
      <c r="M4528" s="5" t="str">
        <f aca="false">IF(ISBLANK(A4528),"",K4528/($M$1+SUM(K$3:K4527)))</f>
        <v/>
      </c>
      <c r="N4528" s="0" t="str">
        <f aca="false">IF(ISBLANK(A4528),"",IF(H4529=0,NETWORKDAYS($H$3,H4528,holiday!$B$2:$B$10),IF(DAY(H4528)&lt;DAY(H4529),NETWORKDAYS($H$3,H4528,holiday!$B$2:$B$10),0)))</f>
        <v/>
      </c>
      <c r="O4528" s="0" t="str">
        <f aca="false">IF(ISBLANK(A4528),"",SUMIF($A$3:$A4528,O$2,$B$3:$B4528))</f>
        <v/>
      </c>
      <c r="P4528" s="0" t="str">
        <f aca="false">IF(ISBLANK(A4528),"",SUMIF($A$3:$A4528,P$2,$B$3:$B4528))</f>
        <v/>
      </c>
      <c r="Q4528" s="0" t="str">
        <f aca="false">IF(ISBLANK(A4528),"",SUMIF($A$3:$A4528,Q$2,$B$3:$B4528))</f>
        <v/>
      </c>
      <c r="R4528" s="0" t="str">
        <f aca="false">IF(ISBLANK(A4528),"",SUMIF($A$3:$A4528,R$2,$B$3:$B4528))</f>
        <v/>
      </c>
      <c r="T4528" s="9" t="str">
        <f aca="false">IF(ISBLANK(A4528),"",IF($A4528=T$2,$C4528,T4527))</f>
        <v/>
      </c>
      <c r="U4528" s="9" t="str">
        <f aca="false">IF(ISBLANK(A4528),"",IF($A4528=U$2,$C4528,U4527))</f>
        <v/>
      </c>
      <c r="V4528" s="9" t="str">
        <f aca="false">IF(ISBLANK(A4528),"",IF($A4528=V$2,$C4528,V4527))</f>
        <v/>
      </c>
      <c r="W4528" s="9" t="str">
        <f aca="false">IF(ISBLANK(A4528),"",IF($A4528=W$2,$C4528,W4527))</f>
        <v/>
      </c>
    </row>
    <row r="4529" customFormat="false" ht="14.1" hidden="false" customHeight="false" outlineLevel="0" collapsed="false">
      <c r="H4529" s="8" t="n">
        <f aca="false">IF(ISBLANK(D4529),,LEFT(D4529,LEN(D4529)-6)*1)</f>
        <v>0</v>
      </c>
      <c r="I4529" s="9" t="str">
        <f aca="false">IF(ISBLANK(A4529),"",-B4529*C4529)</f>
        <v/>
      </c>
      <c r="J4529" s="9" t="str">
        <f aca="false">IF(ISBLANK(A4529),"",-SUM(I$3:I4529))</f>
        <v/>
      </c>
      <c r="K4529" s="9" t="str">
        <f aca="false">IF(ISBLANK(A4529),"",SUMPRODUCT(O4529:R4529,T4529:W4529)-J4529)</f>
        <v/>
      </c>
      <c r="L4529" s="5" t="str">
        <f aca="false">IF(ISBLANK(A4529),"",K4529/$M$1)</f>
        <v/>
      </c>
      <c r="M4529" s="5" t="str">
        <f aca="false">IF(ISBLANK(A4529),"",K4529/($M$1+SUM(K$3:K4528)))</f>
        <v/>
      </c>
      <c r="N4529" s="0" t="str">
        <f aca="false">IF(ISBLANK(A4529),"",IF(H4530=0,NETWORKDAYS($H$3,H4529,holiday!$B$2:$B$10),IF(DAY(H4529)&lt;DAY(H4530),NETWORKDAYS($H$3,H4529,holiday!$B$2:$B$10),0)))</f>
        <v/>
      </c>
      <c r="O4529" s="0" t="str">
        <f aca="false">IF(ISBLANK(A4529),"",SUMIF($A$3:$A4529,O$2,$B$3:$B4529))</f>
        <v/>
      </c>
      <c r="P4529" s="0" t="str">
        <f aca="false">IF(ISBLANK(A4529),"",SUMIF($A$3:$A4529,P$2,$B$3:$B4529))</f>
        <v/>
      </c>
      <c r="Q4529" s="0" t="str">
        <f aca="false">IF(ISBLANK(A4529),"",SUMIF($A$3:$A4529,Q$2,$B$3:$B4529))</f>
        <v/>
      </c>
      <c r="R4529" s="0" t="str">
        <f aca="false">IF(ISBLANK(A4529),"",SUMIF($A$3:$A4529,R$2,$B$3:$B4529))</f>
        <v/>
      </c>
      <c r="T4529" s="9" t="str">
        <f aca="false">IF(ISBLANK(A4529),"",IF($A4529=T$2,$C4529,T4528))</f>
        <v/>
      </c>
      <c r="U4529" s="9" t="str">
        <f aca="false">IF(ISBLANK(A4529),"",IF($A4529=U$2,$C4529,U4528))</f>
        <v/>
      </c>
      <c r="V4529" s="9" t="str">
        <f aca="false">IF(ISBLANK(A4529),"",IF($A4529=V$2,$C4529,V4528))</f>
        <v/>
      </c>
      <c r="W4529" s="9" t="str">
        <f aca="false">IF(ISBLANK(A4529),"",IF($A4529=W$2,$C4529,W4528))</f>
        <v/>
      </c>
    </row>
    <row r="4530" customFormat="false" ht="14.1" hidden="false" customHeight="false" outlineLevel="0" collapsed="false">
      <c r="H4530" s="8" t="n">
        <f aca="false">IF(ISBLANK(D4530),,LEFT(D4530,LEN(D4530)-6)*1)</f>
        <v>0</v>
      </c>
      <c r="I4530" s="9" t="str">
        <f aca="false">IF(ISBLANK(A4530),"",-B4530*C4530)</f>
        <v/>
      </c>
      <c r="J4530" s="9" t="str">
        <f aca="false">IF(ISBLANK(A4530),"",-SUM(I$3:I4530))</f>
        <v/>
      </c>
      <c r="K4530" s="9" t="str">
        <f aca="false">IF(ISBLANK(A4530),"",SUMPRODUCT(O4530:R4530,T4530:W4530)-J4530)</f>
        <v/>
      </c>
      <c r="L4530" s="5" t="str">
        <f aca="false">IF(ISBLANK(A4530),"",K4530/$M$1)</f>
        <v/>
      </c>
      <c r="M4530" s="5" t="str">
        <f aca="false">IF(ISBLANK(A4530),"",K4530/($M$1+SUM(K$3:K4529)))</f>
        <v/>
      </c>
      <c r="N4530" s="0" t="str">
        <f aca="false">IF(ISBLANK(A4530),"",IF(H4531=0,NETWORKDAYS($H$3,H4530,holiday!$B$2:$B$10),IF(DAY(H4530)&lt;DAY(H4531),NETWORKDAYS($H$3,H4530,holiday!$B$2:$B$10),0)))</f>
        <v/>
      </c>
      <c r="O4530" s="0" t="str">
        <f aca="false">IF(ISBLANK(A4530),"",SUMIF($A$3:$A4530,O$2,$B$3:$B4530))</f>
        <v/>
      </c>
      <c r="P4530" s="0" t="str">
        <f aca="false">IF(ISBLANK(A4530),"",SUMIF($A$3:$A4530,P$2,$B$3:$B4530))</f>
        <v/>
      </c>
      <c r="Q4530" s="0" t="str">
        <f aca="false">IF(ISBLANK(A4530),"",SUMIF($A$3:$A4530,Q$2,$B$3:$B4530))</f>
        <v/>
      </c>
      <c r="R4530" s="0" t="str">
        <f aca="false">IF(ISBLANK(A4530),"",SUMIF($A$3:$A4530,R$2,$B$3:$B4530))</f>
        <v/>
      </c>
      <c r="T4530" s="9" t="str">
        <f aca="false">IF(ISBLANK(A4530),"",IF($A4530=T$2,$C4530,T4529))</f>
        <v/>
      </c>
      <c r="U4530" s="9" t="str">
        <f aca="false">IF(ISBLANK(A4530),"",IF($A4530=U$2,$C4530,U4529))</f>
        <v/>
      </c>
      <c r="V4530" s="9" t="str">
        <f aca="false">IF(ISBLANK(A4530),"",IF($A4530=V$2,$C4530,V4529))</f>
        <v/>
      </c>
      <c r="W4530" s="9" t="str">
        <f aca="false">IF(ISBLANK(A4530),"",IF($A4530=W$2,$C4530,W4529))</f>
        <v/>
      </c>
    </row>
    <row r="4531" customFormat="false" ht="14.1" hidden="false" customHeight="false" outlineLevel="0" collapsed="false">
      <c r="H4531" s="8" t="n">
        <f aca="false">IF(ISBLANK(D4531),,LEFT(D4531,LEN(D4531)-6)*1)</f>
        <v>0</v>
      </c>
      <c r="I4531" s="9" t="str">
        <f aca="false">IF(ISBLANK(A4531),"",-B4531*C4531)</f>
        <v/>
      </c>
      <c r="J4531" s="9" t="str">
        <f aca="false">IF(ISBLANK(A4531),"",-SUM(I$3:I4531))</f>
        <v/>
      </c>
      <c r="K4531" s="9" t="str">
        <f aca="false">IF(ISBLANK(A4531),"",SUMPRODUCT(O4531:R4531,T4531:W4531)-J4531)</f>
        <v/>
      </c>
      <c r="L4531" s="5" t="str">
        <f aca="false">IF(ISBLANK(A4531),"",K4531/$M$1)</f>
        <v/>
      </c>
      <c r="M4531" s="5" t="str">
        <f aca="false">IF(ISBLANK(A4531),"",K4531/($M$1+SUM(K$3:K4530)))</f>
        <v/>
      </c>
      <c r="N4531" s="0" t="str">
        <f aca="false">IF(ISBLANK(A4531),"",IF(H4532=0,NETWORKDAYS($H$3,H4531,holiday!$B$2:$B$10),IF(DAY(H4531)&lt;DAY(H4532),NETWORKDAYS($H$3,H4531,holiday!$B$2:$B$10),0)))</f>
        <v/>
      </c>
      <c r="O4531" s="0" t="str">
        <f aca="false">IF(ISBLANK(A4531),"",SUMIF($A$3:$A4531,O$2,$B$3:$B4531))</f>
        <v/>
      </c>
      <c r="P4531" s="0" t="str">
        <f aca="false">IF(ISBLANK(A4531),"",SUMIF($A$3:$A4531,P$2,$B$3:$B4531))</f>
        <v/>
      </c>
      <c r="Q4531" s="0" t="str">
        <f aca="false">IF(ISBLANK(A4531),"",SUMIF($A$3:$A4531,Q$2,$B$3:$B4531))</f>
        <v/>
      </c>
      <c r="R4531" s="0" t="str">
        <f aca="false">IF(ISBLANK(A4531),"",SUMIF($A$3:$A4531,R$2,$B$3:$B4531))</f>
        <v/>
      </c>
      <c r="T4531" s="9" t="str">
        <f aca="false">IF(ISBLANK(A4531),"",IF($A4531=T$2,$C4531,T4530))</f>
        <v/>
      </c>
      <c r="U4531" s="9" t="str">
        <f aca="false">IF(ISBLANK(A4531),"",IF($A4531=U$2,$C4531,U4530))</f>
        <v/>
      </c>
      <c r="V4531" s="9" t="str">
        <f aca="false">IF(ISBLANK(A4531),"",IF($A4531=V$2,$C4531,V4530))</f>
        <v/>
      </c>
      <c r="W4531" s="9" t="str">
        <f aca="false">IF(ISBLANK(A4531),"",IF($A4531=W$2,$C4531,W4530))</f>
        <v/>
      </c>
    </row>
    <row r="4532" customFormat="false" ht="14.1" hidden="false" customHeight="false" outlineLevel="0" collapsed="false">
      <c r="H4532" s="8" t="n">
        <f aca="false">IF(ISBLANK(D4532),,LEFT(D4532,LEN(D4532)-6)*1)</f>
        <v>0</v>
      </c>
      <c r="I4532" s="9" t="str">
        <f aca="false">IF(ISBLANK(A4532),"",-B4532*C4532)</f>
        <v/>
      </c>
      <c r="J4532" s="9" t="str">
        <f aca="false">IF(ISBLANK(A4532),"",-SUM(I$3:I4532))</f>
        <v/>
      </c>
      <c r="K4532" s="9" t="str">
        <f aca="false">IF(ISBLANK(A4532),"",SUMPRODUCT(O4532:R4532,T4532:W4532)-J4532)</f>
        <v/>
      </c>
      <c r="L4532" s="5" t="str">
        <f aca="false">IF(ISBLANK(A4532),"",K4532/$M$1)</f>
        <v/>
      </c>
      <c r="M4532" s="5" t="str">
        <f aca="false">IF(ISBLANK(A4532),"",K4532/($M$1+SUM(K$3:K4531)))</f>
        <v/>
      </c>
      <c r="N4532" s="0" t="str">
        <f aca="false">IF(ISBLANK(A4532),"",IF(H4533=0,NETWORKDAYS($H$3,H4532,holiday!$B$2:$B$10),IF(DAY(H4532)&lt;DAY(H4533),NETWORKDAYS($H$3,H4532,holiday!$B$2:$B$10),0)))</f>
        <v/>
      </c>
      <c r="O4532" s="0" t="str">
        <f aca="false">IF(ISBLANK(A4532),"",SUMIF($A$3:$A4532,O$2,$B$3:$B4532))</f>
        <v/>
      </c>
      <c r="P4532" s="0" t="str">
        <f aca="false">IF(ISBLANK(A4532),"",SUMIF($A$3:$A4532,P$2,$B$3:$B4532))</f>
        <v/>
      </c>
      <c r="Q4532" s="0" t="str">
        <f aca="false">IF(ISBLANK(A4532),"",SUMIF($A$3:$A4532,Q$2,$B$3:$B4532))</f>
        <v/>
      </c>
      <c r="R4532" s="0" t="str">
        <f aca="false">IF(ISBLANK(A4532),"",SUMIF($A$3:$A4532,R$2,$B$3:$B4532))</f>
        <v/>
      </c>
      <c r="T4532" s="9" t="str">
        <f aca="false">IF(ISBLANK(A4532),"",IF($A4532=T$2,$C4532,T4531))</f>
        <v/>
      </c>
      <c r="U4532" s="9" t="str">
        <f aca="false">IF(ISBLANK(A4532),"",IF($A4532=U$2,$C4532,U4531))</f>
        <v/>
      </c>
      <c r="V4532" s="9" t="str">
        <f aca="false">IF(ISBLANK(A4532),"",IF($A4532=V$2,$C4532,V4531))</f>
        <v/>
      </c>
      <c r="W4532" s="9" t="str">
        <f aca="false">IF(ISBLANK(A4532),"",IF($A4532=W$2,$C4532,W4531))</f>
        <v/>
      </c>
    </row>
    <row r="4533" customFormat="false" ht="14.1" hidden="false" customHeight="false" outlineLevel="0" collapsed="false">
      <c r="H4533" s="8" t="n">
        <f aca="false">IF(ISBLANK(D4533),,LEFT(D4533,LEN(D4533)-6)*1)</f>
        <v>0</v>
      </c>
      <c r="I4533" s="9" t="str">
        <f aca="false">IF(ISBLANK(A4533),"",-B4533*C4533)</f>
        <v/>
      </c>
      <c r="J4533" s="9" t="str">
        <f aca="false">IF(ISBLANK(A4533),"",-SUM(I$3:I4533))</f>
        <v/>
      </c>
      <c r="K4533" s="9" t="str">
        <f aca="false">IF(ISBLANK(A4533),"",SUMPRODUCT(O4533:R4533,T4533:W4533)-J4533)</f>
        <v/>
      </c>
      <c r="L4533" s="5" t="str">
        <f aca="false">IF(ISBLANK(A4533),"",K4533/$M$1)</f>
        <v/>
      </c>
      <c r="M4533" s="5" t="str">
        <f aca="false">IF(ISBLANK(A4533),"",K4533/($M$1+SUM(K$3:K4532)))</f>
        <v/>
      </c>
      <c r="N4533" s="0" t="str">
        <f aca="false">IF(ISBLANK(A4533),"",IF(H4534=0,NETWORKDAYS($H$3,H4533,holiday!$B$2:$B$10),IF(DAY(H4533)&lt;DAY(H4534),NETWORKDAYS($H$3,H4533,holiday!$B$2:$B$10),0)))</f>
        <v/>
      </c>
      <c r="O4533" s="0" t="str">
        <f aca="false">IF(ISBLANK(A4533),"",SUMIF($A$3:$A4533,O$2,$B$3:$B4533))</f>
        <v/>
      </c>
      <c r="P4533" s="0" t="str">
        <f aca="false">IF(ISBLANK(A4533),"",SUMIF($A$3:$A4533,P$2,$B$3:$B4533))</f>
        <v/>
      </c>
      <c r="Q4533" s="0" t="str">
        <f aca="false">IF(ISBLANK(A4533),"",SUMIF($A$3:$A4533,Q$2,$B$3:$B4533))</f>
        <v/>
      </c>
      <c r="R4533" s="0" t="str">
        <f aca="false">IF(ISBLANK(A4533),"",SUMIF($A$3:$A4533,R$2,$B$3:$B4533))</f>
        <v/>
      </c>
      <c r="T4533" s="9" t="str">
        <f aca="false">IF(ISBLANK(A4533),"",IF($A4533=T$2,$C4533,T4532))</f>
        <v/>
      </c>
      <c r="U4533" s="9" t="str">
        <f aca="false">IF(ISBLANK(A4533),"",IF($A4533=U$2,$C4533,U4532))</f>
        <v/>
      </c>
      <c r="V4533" s="9" t="str">
        <f aca="false">IF(ISBLANK(A4533),"",IF($A4533=V$2,$C4533,V4532))</f>
        <v/>
      </c>
      <c r="W4533" s="9" t="str">
        <f aca="false">IF(ISBLANK(A4533),"",IF($A4533=W$2,$C4533,W4532))</f>
        <v/>
      </c>
    </row>
    <row r="4534" customFormat="false" ht="14.1" hidden="false" customHeight="false" outlineLevel="0" collapsed="false">
      <c r="H4534" s="8" t="n">
        <f aca="false">IF(ISBLANK(D4534),,LEFT(D4534,LEN(D4534)-6)*1)</f>
        <v>0</v>
      </c>
      <c r="I4534" s="9" t="str">
        <f aca="false">IF(ISBLANK(A4534),"",-B4534*C4534)</f>
        <v/>
      </c>
      <c r="J4534" s="9" t="str">
        <f aca="false">IF(ISBLANK(A4534),"",-SUM(I$3:I4534))</f>
        <v/>
      </c>
      <c r="K4534" s="9" t="str">
        <f aca="false">IF(ISBLANK(A4534),"",SUMPRODUCT(O4534:R4534,T4534:W4534)-J4534)</f>
        <v/>
      </c>
      <c r="L4534" s="5" t="str">
        <f aca="false">IF(ISBLANK(A4534),"",K4534/$M$1)</f>
        <v/>
      </c>
      <c r="M4534" s="5" t="str">
        <f aca="false">IF(ISBLANK(A4534),"",K4534/($M$1+SUM(K$3:K4533)))</f>
        <v/>
      </c>
      <c r="N4534" s="0" t="str">
        <f aca="false">IF(ISBLANK(A4534),"",IF(H4535=0,NETWORKDAYS($H$3,H4534,holiday!$B$2:$B$10),IF(DAY(H4534)&lt;DAY(H4535),NETWORKDAYS($H$3,H4534,holiday!$B$2:$B$10),0)))</f>
        <v/>
      </c>
      <c r="O4534" s="0" t="str">
        <f aca="false">IF(ISBLANK(A4534),"",SUMIF($A$3:$A4534,O$2,$B$3:$B4534))</f>
        <v/>
      </c>
      <c r="P4534" s="0" t="str">
        <f aca="false">IF(ISBLANK(A4534),"",SUMIF($A$3:$A4534,P$2,$B$3:$B4534))</f>
        <v/>
      </c>
      <c r="Q4534" s="0" t="str">
        <f aca="false">IF(ISBLANK(A4534),"",SUMIF($A$3:$A4534,Q$2,$B$3:$B4534))</f>
        <v/>
      </c>
      <c r="R4534" s="0" t="str">
        <f aca="false">IF(ISBLANK(A4534),"",SUMIF($A$3:$A4534,R$2,$B$3:$B4534))</f>
        <v/>
      </c>
      <c r="T4534" s="9" t="str">
        <f aca="false">IF(ISBLANK(A4534),"",IF($A4534=T$2,$C4534,T4533))</f>
        <v/>
      </c>
      <c r="U4534" s="9" t="str">
        <f aca="false">IF(ISBLANK(A4534),"",IF($A4534=U$2,$C4534,U4533))</f>
        <v/>
      </c>
      <c r="V4534" s="9" t="str">
        <f aca="false">IF(ISBLANK(A4534),"",IF($A4534=V$2,$C4534,V4533))</f>
        <v/>
      </c>
      <c r="W4534" s="9" t="str">
        <f aca="false">IF(ISBLANK(A4534),"",IF($A4534=W$2,$C4534,W4533))</f>
        <v/>
      </c>
    </row>
    <row r="4535" customFormat="false" ht="14.1" hidden="false" customHeight="false" outlineLevel="0" collapsed="false">
      <c r="H4535" s="8" t="n">
        <f aca="false">IF(ISBLANK(D4535),,LEFT(D4535,LEN(D4535)-6)*1)</f>
        <v>0</v>
      </c>
      <c r="I4535" s="9" t="str">
        <f aca="false">IF(ISBLANK(A4535),"",-B4535*C4535)</f>
        <v/>
      </c>
      <c r="J4535" s="9" t="str">
        <f aca="false">IF(ISBLANK(A4535),"",-SUM(I$3:I4535))</f>
        <v/>
      </c>
      <c r="K4535" s="9" t="str">
        <f aca="false">IF(ISBLANK(A4535),"",SUMPRODUCT(O4535:R4535,T4535:W4535)-J4535)</f>
        <v/>
      </c>
      <c r="L4535" s="5" t="str">
        <f aca="false">IF(ISBLANK(A4535),"",K4535/$M$1)</f>
        <v/>
      </c>
      <c r="M4535" s="5" t="str">
        <f aca="false">IF(ISBLANK(A4535),"",K4535/($M$1+SUM(K$3:K4534)))</f>
        <v/>
      </c>
      <c r="N4535" s="0" t="str">
        <f aca="false">IF(ISBLANK(A4535),"",IF(H4536=0,NETWORKDAYS($H$3,H4535,holiday!$B$2:$B$10),IF(DAY(H4535)&lt;DAY(H4536),NETWORKDAYS($H$3,H4535,holiday!$B$2:$B$10),0)))</f>
        <v/>
      </c>
      <c r="O4535" s="0" t="str">
        <f aca="false">IF(ISBLANK(A4535),"",SUMIF($A$3:$A4535,O$2,$B$3:$B4535))</f>
        <v/>
      </c>
      <c r="P4535" s="0" t="str">
        <f aca="false">IF(ISBLANK(A4535),"",SUMIF($A$3:$A4535,P$2,$B$3:$B4535))</f>
        <v/>
      </c>
      <c r="Q4535" s="0" t="str">
        <f aca="false">IF(ISBLANK(A4535),"",SUMIF($A$3:$A4535,Q$2,$B$3:$B4535))</f>
        <v/>
      </c>
      <c r="R4535" s="0" t="str">
        <f aca="false">IF(ISBLANK(A4535),"",SUMIF($A$3:$A4535,R$2,$B$3:$B4535))</f>
        <v/>
      </c>
      <c r="T4535" s="9" t="str">
        <f aca="false">IF(ISBLANK(A4535),"",IF($A4535=T$2,$C4535,T4534))</f>
        <v/>
      </c>
      <c r="U4535" s="9" t="str">
        <f aca="false">IF(ISBLANK(A4535),"",IF($A4535=U$2,$C4535,U4534))</f>
        <v/>
      </c>
      <c r="V4535" s="9" t="str">
        <f aca="false">IF(ISBLANK(A4535),"",IF($A4535=V$2,$C4535,V4534))</f>
        <v/>
      </c>
      <c r="W4535" s="9" t="str">
        <f aca="false">IF(ISBLANK(A4535),"",IF($A4535=W$2,$C4535,W4534))</f>
        <v/>
      </c>
    </row>
    <row r="4536" customFormat="false" ht="14.1" hidden="false" customHeight="false" outlineLevel="0" collapsed="false">
      <c r="H4536" s="8" t="n">
        <f aca="false">IF(ISBLANK(D4536),,LEFT(D4536,LEN(D4536)-6)*1)</f>
        <v>0</v>
      </c>
      <c r="I4536" s="9" t="str">
        <f aca="false">IF(ISBLANK(A4536),"",-B4536*C4536)</f>
        <v/>
      </c>
      <c r="J4536" s="9" t="str">
        <f aca="false">IF(ISBLANK(A4536),"",-SUM(I$3:I4536))</f>
        <v/>
      </c>
      <c r="K4536" s="9" t="str">
        <f aca="false">IF(ISBLANK(A4536),"",SUMPRODUCT(O4536:R4536,T4536:W4536)-J4536)</f>
        <v/>
      </c>
      <c r="L4536" s="5" t="str">
        <f aca="false">IF(ISBLANK(A4536),"",K4536/$M$1)</f>
        <v/>
      </c>
      <c r="M4536" s="5" t="str">
        <f aca="false">IF(ISBLANK(A4536),"",K4536/($M$1+SUM(K$3:K4535)))</f>
        <v/>
      </c>
      <c r="N4536" s="0" t="str">
        <f aca="false">IF(ISBLANK(A4536),"",IF(H4537=0,NETWORKDAYS($H$3,H4536,holiday!$B$2:$B$10),IF(DAY(H4536)&lt;DAY(H4537),NETWORKDAYS($H$3,H4536,holiday!$B$2:$B$10),0)))</f>
        <v/>
      </c>
      <c r="O4536" s="0" t="str">
        <f aca="false">IF(ISBLANK(A4536),"",SUMIF($A$3:$A4536,O$2,$B$3:$B4536))</f>
        <v/>
      </c>
      <c r="P4536" s="0" t="str">
        <f aca="false">IF(ISBLANK(A4536),"",SUMIF($A$3:$A4536,P$2,$B$3:$B4536))</f>
        <v/>
      </c>
      <c r="Q4536" s="0" t="str">
        <f aca="false">IF(ISBLANK(A4536),"",SUMIF($A$3:$A4536,Q$2,$B$3:$B4536))</f>
        <v/>
      </c>
      <c r="R4536" s="0" t="str">
        <f aca="false">IF(ISBLANK(A4536),"",SUMIF($A$3:$A4536,R$2,$B$3:$B4536))</f>
        <v/>
      </c>
      <c r="T4536" s="9" t="str">
        <f aca="false">IF(ISBLANK(A4536),"",IF($A4536=T$2,$C4536,T4535))</f>
        <v/>
      </c>
      <c r="U4536" s="9" t="str">
        <f aca="false">IF(ISBLANK(A4536),"",IF($A4536=U$2,$C4536,U4535))</f>
        <v/>
      </c>
      <c r="V4536" s="9" t="str">
        <f aca="false">IF(ISBLANK(A4536),"",IF($A4536=V$2,$C4536,V4535))</f>
        <v/>
      </c>
      <c r="W4536" s="9" t="str">
        <f aca="false">IF(ISBLANK(A4536),"",IF($A4536=W$2,$C4536,W4535))</f>
        <v/>
      </c>
    </row>
    <row r="4537" customFormat="false" ht="14.1" hidden="false" customHeight="false" outlineLevel="0" collapsed="false">
      <c r="H4537" s="8" t="n">
        <f aca="false">IF(ISBLANK(D4537),,LEFT(D4537,LEN(D4537)-6)*1)</f>
        <v>0</v>
      </c>
      <c r="I4537" s="9" t="str">
        <f aca="false">IF(ISBLANK(A4537),"",-B4537*C4537)</f>
        <v/>
      </c>
      <c r="J4537" s="9" t="str">
        <f aca="false">IF(ISBLANK(A4537),"",-SUM(I$3:I4537))</f>
        <v/>
      </c>
      <c r="K4537" s="9" t="str">
        <f aca="false">IF(ISBLANK(A4537),"",SUMPRODUCT(O4537:R4537,T4537:W4537)-J4537)</f>
        <v/>
      </c>
      <c r="L4537" s="5" t="str">
        <f aca="false">IF(ISBLANK(A4537),"",K4537/$M$1)</f>
        <v/>
      </c>
      <c r="M4537" s="5" t="str">
        <f aca="false">IF(ISBLANK(A4537),"",K4537/($M$1+SUM(K$3:K4536)))</f>
        <v/>
      </c>
      <c r="N4537" s="0" t="str">
        <f aca="false">IF(ISBLANK(A4537),"",IF(H4538=0,NETWORKDAYS($H$3,H4537,holiday!$B$2:$B$10),IF(DAY(H4537)&lt;DAY(H4538),NETWORKDAYS($H$3,H4537,holiday!$B$2:$B$10),0)))</f>
        <v/>
      </c>
      <c r="O4537" s="0" t="str">
        <f aca="false">IF(ISBLANK(A4537),"",SUMIF($A$3:$A4537,O$2,$B$3:$B4537))</f>
        <v/>
      </c>
      <c r="P4537" s="0" t="str">
        <f aca="false">IF(ISBLANK(A4537),"",SUMIF($A$3:$A4537,P$2,$B$3:$B4537))</f>
        <v/>
      </c>
      <c r="Q4537" s="0" t="str">
        <f aca="false">IF(ISBLANK(A4537),"",SUMIF($A$3:$A4537,Q$2,$B$3:$B4537))</f>
        <v/>
      </c>
      <c r="R4537" s="0" t="str">
        <f aca="false">IF(ISBLANK(A4537),"",SUMIF($A$3:$A4537,R$2,$B$3:$B4537))</f>
        <v/>
      </c>
      <c r="T4537" s="9" t="str">
        <f aca="false">IF(ISBLANK(A4537),"",IF($A4537=T$2,$C4537,T4536))</f>
        <v/>
      </c>
      <c r="U4537" s="9" t="str">
        <f aca="false">IF(ISBLANK(A4537),"",IF($A4537=U$2,$C4537,U4536))</f>
        <v/>
      </c>
      <c r="V4537" s="9" t="str">
        <f aca="false">IF(ISBLANK(A4537),"",IF($A4537=V$2,$C4537,V4536))</f>
        <v/>
      </c>
      <c r="W4537" s="9" t="str">
        <f aca="false">IF(ISBLANK(A4537),"",IF($A4537=W$2,$C4537,W4536))</f>
        <v/>
      </c>
    </row>
    <row r="4538" customFormat="false" ht="14.1" hidden="false" customHeight="false" outlineLevel="0" collapsed="false">
      <c r="H4538" s="8" t="n">
        <f aca="false">IF(ISBLANK(D4538),,LEFT(D4538,LEN(D4538)-6)*1)</f>
        <v>0</v>
      </c>
      <c r="I4538" s="9" t="str">
        <f aca="false">IF(ISBLANK(A4538),"",-B4538*C4538)</f>
        <v/>
      </c>
      <c r="J4538" s="9" t="str">
        <f aca="false">IF(ISBLANK(A4538),"",-SUM(I$3:I4538))</f>
        <v/>
      </c>
      <c r="K4538" s="9" t="str">
        <f aca="false">IF(ISBLANK(A4538),"",SUMPRODUCT(O4538:R4538,T4538:W4538)-J4538)</f>
        <v/>
      </c>
      <c r="L4538" s="5" t="str">
        <f aca="false">IF(ISBLANK(A4538),"",K4538/$M$1)</f>
        <v/>
      </c>
      <c r="M4538" s="5" t="str">
        <f aca="false">IF(ISBLANK(A4538),"",K4538/($M$1+SUM(K$3:K4537)))</f>
        <v/>
      </c>
      <c r="N4538" s="0" t="str">
        <f aca="false">IF(ISBLANK(A4538),"",IF(H4539=0,NETWORKDAYS($H$3,H4538,holiday!$B$2:$B$10),IF(DAY(H4538)&lt;DAY(H4539),NETWORKDAYS($H$3,H4538,holiday!$B$2:$B$10),0)))</f>
        <v/>
      </c>
      <c r="O4538" s="0" t="str">
        <f aca="false">IF(ISBLANK(A4538),"",SUMIF($A$3:$A4538,O$2,$B$3:$B4538))</f>
        <v/>
      </c>
      <c r="P4538" s="0" t="str">
        <f aca="false">IF(ISBLANK(A4538),"",SUMIF($A$3:$A4538,P$2,$B$3:$B4538))</f>
        <v/>
      </c>
      <c r="Q4538" s="0" t="str">
        <f aca="false">IF(ISBLANK(A4538),"",SUMIF($A$3:$A4538,Q$2,$B$3:$B4538))</f>
        <v/>
      </c>
      <c r="R4538" s="0" t="str">
        <f aca="false">IF(ISBLANK(A4538),"",SUMIF($A$3:$A4538,R$2,$B$3:$B4538))</f>
        <v/>
      </c>
      <c r="T4538" s="9" t="str">
        <f aca="false">IF(ISBLANK(A4538),"",IF($A4538=T$2,$C4538,T4537))</f>
        <v/>
      </c>
      <c r="U4538" s="9" t="str">
        <f aca="false">IF(ISBLANK(A4538),"",IF($A4538=U$2,$C4538,U4537))</f>
        <v/>
      </c>
      <c r="V4538" s="9" t="str">
        <f aca="false">IF(ISBLANK(A4538),"",IF($A4538=V$2,$C4538,V4537))</f>
        <v/>
      </c>
      <c r="W4538" s="9" t="str">
        <f aca="false">IF(ISBLANK(A4538),"",IF($A4538=W$2,$C4538,W4537))</f>
        <v/>
      </c>
    </row>
    <row r="4539" customFormat="false" ht="14.1" hidden="false" customHeight="false" outlineLevel="0" collapsed="false">
      <c r="H4539" s="8" t="n">
        <f aca="false">IF(ISBLANK(D4539),,LEFT(D4539,LEN(D4539)-6)*1)</f>
        <v>0</v>
      </c>
      <c r="I4539" s="9" t="str">
        <f aca="false">IF(ISBLANK(A4539),"",-B4539*C4539)</f>
        <v/>
      </c>
      <c r="J4539" s="9" t="str">
        <f aca="false">IF(ISBLANK(A4539),"",-SUM(I$3:I4539))</f>
        <v/>
      </c>
      <c r="K4539" s="9" t="str">
        <f aca="false">IF(ISBLANK(A4539),"",SUMPRODUCT(O4539:R4539,T4539:W4539)-J4539)</f>
        <v/>
      </c>
      <c r="L4539" s="5" t="str">
        <f aca="false">IF(ISBLANK(A4539),"",K4539/$M$1)</f>
        <v/>
      </c>
      <c r="M4539" s="5" t="str">
        <f aca="false">IF(ISBLANK(A4539),"",K4539/($M$1+SUM(K$3:K4538)))</f>
        <v/>
      </c>
      <c r="N4539" s="0" t="str">
        <f aca="false">IF(ISBLANK(A4539),"",IF(H4540=0,NETWORKDAYS($H$3,H4539,holiday!$B$2:$B$10),IF(DAY(H4539)&lt;DAY(H4540),NETWORKDAYS($H$3,H4539,holiday!$B$2:$B$10),0)))</f>
        <v/>
      </c>
      <c r="O4539" s="0" t="str">
        <f aca="false">IF(ISBLANK(A4539),"",SUMIF($A$3:$A4539,O$2,$B$3:$B4539))</f>
        <v/>
      </c>
      <c r="P4539" s="0" t="str">
        <f aca="false">IF(ISBLANK(A4539),"",SUMIF($A$3:$A4539,P$2,$B$3:$B4539))</f>
        <v/>
      </c>
      <c r="Q4539" s="0" t="str">
        <f aca="false">IF(ISBLANK(A4539),"",SUMIF($A$3:$A4539,Q$2,$B$3:$B4539))</f>
        <v/>
      </c>
      <c r="R4539" s="0" t="str">
        <f aca="false">IF(ISBLANK(A4539),"",SUMIF($A$3:$A4539,R$2,$B$3:$B4539))</f>
        <v/>
      </c>
      <c r="T4539" s="9" t="str">
        <f aca="false">IF(ISBLANK(A4539),"",IF($A4539=T$2,$C4539,T4538))</f>
        <v/>
      </c>
      <c r="U4539" s="9" t="str">
        <f aca="false">IF(ISBLANK(A4539),"",IF($A4539=U$2,$C4539,U4538))</f>
        <v/>
      </c>
      <c r="V4539" s="9" t="str">
        <f aca="false">IF(ISBLANK(A4539),"",IF($A4539=V$2,$C4539,V4538))</f>
        <v/>
      </c>
      <c r="W4539" s="9" t="str">
        <f aca="false">IF(ISBLANK(A4539),"",IF($A4539=W$2,$C4539,W4538))</f>
        <v/>
      </c>
    </row>
    <row r="4540" customFormat="false" ht="14.1" hidden="false" customHeight="false" outlineLevel="0" collapsed="false">
      <c r="H4540" s="8" t="n">
        <f aca="false">IF(ISBLANK(D4540),,LEFT(D4540,LEN(D4540)-6)*1)</f>
        <v>0</v>
      </c>
      <c r="I4540" s="9" t="str">
        <f aca="false">IF(ISBLANK(A4540),"",-B4540*C4540)</f>
        <v/>
      </c>
      <c r="J4540" s="9" t="str">
        <f aca="false">IF(ISBLANK(A4540),"",-SUM(I$3:I4540))</f>
        <v/>
      </c>
      <c r="K4540" s="9" t="str">
        <f aca="false">IF(ISBLANK(A4540),"",SUMPRODUCT(O4540:R4540,T4540:W4540)-J4540)</f>
        <v/>
      </c>
      <c r="L4540" s="5" t="str">
        <f aca="false">IF(ISBLANK(A4540),"",K4540/$M$1)</f>
        <v/>
      </c>
      <c r="M4540" s="5" t="str">
        <f aca="false">IF(ISBLANK(A4540),"",K4540/($M$1+SUM(K$3:K4539)))</f>
        <v/>
      </c>
      <c r="N4540" s="0" t="str">
        <f aca="false">IF(ISBLANK(A4540),"",IF(H4541=0,NETWORKDAYS($H$3,H4540,holiday!$B$2:$B$10),IF(DAY(H4540)&lt;DAY(H4541),NETWORKDAYS($H$3,H4540,holiday!$B$2:$B$10),0)))</f>
        <v/>
      </c>
      <c r="O4540" s="0" t="str">
        <f aca="false">IF(ISBLANK(A4540),"",SUMIF($A$3:$A4540,O$2,$B$3:$B4540))</f>
        <v/>
      </c>
      <c r="P4540" s="0" t="str">
        <f aca="false">IF(ISBLANK(A4540),"",SUMIF($A$3:$A4540,P$2,$B$3:$B4540))</f>
        <v/>
      </c>
      <c r="Q4540" s="0" t="str">
        <f aca="false">IF(ISBLANK(A4540),"",SUMIF($A$3:$A4540,Q$2,$B$3:$B4540))</f>
        <v/>
      </c>
      <c r="R4540" s="0" t="str">
        <f aca="false">IF(ISBLANK(A4540),"",SUMIF($A$3:$A4540,R$2,$B$3:$B4540))</f>
        <v/>
      </c>
      <c r="T4540" s="9" t="str">
        <f aca="false">IF(ISBLANK(A4540),"",IF($A4540=T$2,$C4540,T4539))</f>
        <v/>
      </c>
      <c r="U4540" s="9" t="str">
        <f aca="false">IF(ISBLANK(A4540),"",IF($A4540=U$2,$C4540,U4539))</f>
        <v/>
      </c>
      <c r="V4540" s="9" t="str">
        <f aca="false">IF(ISBLANK(A4540),"",IF($A4540=V$2,$C4540,V4539))</f>
        <v/>
      </c>
      <c r="W4540" s="9" t="str">
        <f aca="false">IF(ISBLANK(A4540),"",IF($A4540=W$2,$C4540,W4539))</f>
        <v/>
      </c>
    </row>
    <row r="4541" customFormat="false" ht="14.1" hidden="false" customHeight="false" outlineLevel="0" collapsed="false">
      <c r="H4541" s="8" t="n">
        <f aca="false">IF(ISBLANK(D4541),,LEFT(D4541,LEN(D4541)-6)*1)</f>
        <v>0</v>
      </c>
      <c r="I4541" s="9" t="str">
        <f aca="false">IF(ISBLANK(A4541),"",-B4541*C4541)</f>
        <v/>
      </c>
      <c r="J4541" s="9" t="str">
        <f aca="false">IF(ISBLANK(A4541),"",-SUM(I$3:I4541))</f>
        <v/>
      </c>
      <c r="K4541" s="9" t="str">
        <f aca="false">IF(ISBLANK(A4541),"",SUMPRODUCT(O4541:R4541,T4541:W4541)-J4541)</f>
        <v/>
      </c>
      <c r="L4541" s="5" t="str">
        <f aca="false">IF(ISBLANK(A4541),"",K4541/$M$1)</f>
        <v/>
      </c>
      <c r="M4541" s="5" t="str">
        <f aca="false">IF(ISBLANK(A4541),"",K4541/($M$1+SUM(K$3:K4540)))</f>
        <v/>
      </c>
      <c r="N4541" s="0" t="str">
        <f aca="false">IF(ISBLANK(A4541),"",IF(H4542=0,NETWORKDAYS($H$3,H4541,holiday!$B$2:$B$10),IF(DAY(H4541)&lt;DAY(H4542),NETWORKDAYS($H$3,H4541,holiday!$B$2:$B$10),0)))</f>
        <v/>
      </c>
      <c r="O4541" s="0" t="str">
        <f aca="false">IF(ISBLANK(A4541),"",SUMIF($A$3:$A4541,O$2,$B$3:$B4541))</f>
        <v/>
      </c>
      <c r="P4541" s="0" t="str">
        <f aca="false">IF(ISBLANK(A4541),"",SUMIF($A$3:$A4541,P$2,$B$3:$B4541))</f>
        <v/>
      </c>
      <c r="Q4541" s="0" t="str">
        <f aca="false">IF(ISBLANK(A4541),"",SUMIF($A$3:$A4541,Q$2,$B$3:$B4541))</f>
        <v/>
      </c>
      <c r="R4541" s="0" t="str">
        <f aca="false">IF(ISBLANK(A4541),"",SUMIF($A$3:$A4541,R$2,$B$3:$B4541))</f>
        <v/>
      </c>
      <c r="T4541" s="9" t="str">
        <f aca="false">IF(ISBLANK(A4541),"",IF($A4541=T$2,$C4541,T4540))</f>
        <v/>
      </c>
      <c r="U4541" s="9" t="str">
        <f aca="false">IF(ISBLANK(A4541),"",IF($A4541=U$2,$C4541,U4540))</f>
        <v/>
      </c>
      <c r="V4541" s="9" t="str">
        <f aca="false">IF(ISBLANK(A4541),"",IF($A4541=V$2,$C4541,V4540))</f>
        <v/>
      </c>
      <c r="W4541" s="9" t="str">
        <f aca="false">IF(ISBLANK(A4541),"",IF($A4541=W$2,$C4541,W4540))</f>
        <v/>
      </c>
    </row>
    <row r="4542" customFormat="false" ht="14.1" hidden="false" customHeight="false" outlineLevel="0" collapsed="false">
      <c r="H4542" s="8" t="n">
        <f aca="false">IF(ISBLANK(D4542),,LEFT(D4542,LEN(D4542)-6)*1)</f>
        <v>0</v>
      </c>
      <c r="I4542" s="9" t="str">
        <f aca="false">IF(ISBLANK(A4542),"",-B4542*C4542)</f>
        <v/>
      </c>
      <c r="J4542" s="9" t="str">
        <f aca="false">IF(ISBLANK(A4542),"",-SUM(I$3:I4542))</f>
        <v/>
      </c>
      <c r="K4542" s="9" t="str">
        <f aca="false">IF(ISBLANK(A4542),"",SUMPRODUCT(O4542:R4542,T4542:W4542)-J4542)</f>
        <v/>
      </c>
      <c r="L4542" s="5" t="str">
        <f aca="false">IF(ISBLANK(A4542),"",K4542/$M$1)</f>
        <v/>
      </c>
      <c r="M4542" s="5" t="str">
        <f aca="false">IF(ISBLANK(A4542),"",K4542/($M$1+SUM(K$3:K4541)))</f>
        <v/>
      </c>
      <c r="N4542" s="0" t="str">
        <f aca="false">IF(ISBLANK(A4542),"",IF(H4543=0,NETWORKDAYS($H$3,H4542,holiday!$B$2:$B$10),IF(DAY(H4542)&lt;DAY(H4543),NETWORKDAYS($H$3,H4542,holiday!$B$2:$B$10),0)))</f>
        <v/>
      </c>
      <c r="O4542" s="0" t="str">
        <f aca="false">IF(ISBLANK(A4542),"",SUMIF($A$3:$A4542,O$2,$B$3:$B4542))</f>
        <v/>
      </c>
      <c r="P4542" s="0" t="str">
        <f aca="false">IF(ISBLANK(A4542),"",SUMIF($A$3:$A4542,P$2,$B$3:$B4542))</f>
        <v/>
      </c>
      <c r="Q4542" s="0" t="str">
        <f aca="false">IF(ISBLANK(A4542),"",SUMIF($A$3:$A4542,Q$2,$B$3:$B4542))</f>
        <v/>
      </c>
      <c r="R4542" s="0" t="str">
        <f aca="false">IF(ISBLANK(A4542),"",SUMIF($A$3:$A4542,R$2,$B$3:$B4542))</f>
        <v/>
      </c>
      <c r="T4542" s="9" t="str">
        <f aca="false">IF(ISBLANK(A4542),"",IF($A4542=T$2,$C4542,T4541))</f>
        <v/>
      </c>
      <c r="U4542" s="9" t="str">
        <f aca="false">IF(ISBLANK(A4542),"",IF($A4542=U$2,$C4542,U4541))</f>
        <v/>
      </c>
      <c r="V4542" s="9" t="str">
        <f aca="false">IF(ISBLANK(A4542),"",IF($A4542=V$2,$C4542,V4541))</f>
        <v/>
      </c>
      <c r="W4542" s="9" t="str">
        <f aca="false">IF(ISBLANK(A4542),"",IF($A4542=W$2,$C4542,W4541))</f>
        <v/>
      </c>
    </row>
    <row r="4543" customFormat="false" ht="14.1" hidden="false" customHeight="false" outlineLevel="0" collapsed="false">
      <c r="H4543" s="8" t="n">
        <f aca="false">IF(ISBLANK(D4543),,LEFT(D4543,LEN(D4543)-6)*1)</f>
        <v>0</v>
      </c>
      <c r="I4543" s="9" t="str">
        <f aca="false">IF(ISBLANK(A4543),"",-B4543*C4543)</f>
        <v/>
      </c>
      <c r="J4543" s="9" t="str">
        <f aca="false">IF(ISBLANK(A4543),"",-SUM(I$3:I4543))</f>
        <v/>
      </c>
      <c r="K4543" s="9" t="str">
        <f aca="false">IF(ISBLANK(A4543),"",SUMPRODUCT(O4543:R4543,T4543:W4543)-J4543)</f>
        <v/>
      </c>
      <c r="L4543" s="5" t="str">
        <f aca="false">IF(ISBLANK(A4543),"",K4543/$M$1)</f>
        <v/>
      </c>
      <c r="M4543" s="5" t="str">
        <f aca="false">IF(ISBLANK(A4543),"",K4543/($M$1+SUM(K$3:K4542)))</f>
        <v/>
      </c>
      <c r="N4543" s="0" t="str">
        <f aca="false">IF(ISBLANK(A4543),"",IF(H4544=0,NETWORKDAYS($H$3,H4543,holiday!$B$2:$B$10),IF(DAY(H4543)&lt;DAY(H4544),NETWORKDAYS($H$3,H4543,holiday!$B$2:$B$10),0)))</f>
        <v/>
      </c>
      <c r="O4543" s="0" t="str">
        <f aca="false">IF(ISBLANK(A4543),"",SUMIF($A$3:$A4543,O$2,$B$3:$B4543))</f>
        <v/>
      </c>
      <c r="P4543" s="0" t="str">
        <f aca="false">IF(ISBLANK(A4543),"",SUMIF($A$3:$A4543,P$2,$B$3:$B4543))</f>
        <v/>
      </c>
      <c r="Q4543" s="0" t="str">
        <f aca="false">IF(ISBLANK(A4543),"",SUMIF($A$3:$A4543,Q$2,$B$3:$B4543))</f>
        <v/>
      </c>
      <c r="R4543" s="0" t="str">
        <f aca="false">IF(ISBLANK(A4543),"",SUMIF($A$3:$A4543,R$2,$B$3:$B4543))</f>
        <v/>
      </c>
      <c r="T4543" s="9" t="str">
        <f aca="false">IF(ISBLANK(A4543),"",IF($A4543=T$2,$C4543,T4542))</f>
        <v/>
      </c>
      <c r="U4543" s="9" t="str">
        <f aca="false">IF(ISBLANK(A4543),"",IF($A4543=U$2,$C4543,U4542))</f>
        <v/>
      </c>
      <c r="V4543" s="9" t="str">
        <f aca="false">IF(ISBLANK(A4543),"",IF($A4543=V$2,$C4543,V4542))</f>
        <v/>
      </c>
      <c r="W4543" s="9" t="str">
        <f aca="false">IF(ISBLANK(A4543),"",IF($A4543=W$2,$C4543,W4542))</f>
        <v/>
      </c>
    </row>
    <row r="4544" customFormat="false" ht="14.1" hidden="false" customHeight="false" outlineLevel="0" collapsed="false">
      <c r="H4544" s="8" t="n">
        <f aca="false">IF(ISBLANK(D4544),,LEFT(D4544,LEN(D4544)-6)*1)</f>
        <v>0</v>
      </c>
      <c r="I4544" s="9" t="str">
        <f aca="false">IF(ISBLANK(A4544),"",-B4544*C4544)</f>
        <v/>
      </c>
      <c r="J4544" s="9" t="str">
        <f aca="false">IF(ISBLANK(A4544),"",-SUM(I$3:I4544))</f>
        <v/>
      </c>
      <c r="K4544" s="9" t="str">
        <f aca="false">IF(ISBLANK(A4544),"",SUMPRODUCT(O4544:R4544,T4544:W4544)-J4544)</f>
        <v/>
      </c>
      <c r="L4544" s="5" t="str">
        <f aca="false">IF(ISBLANK(A4544),"",K4544/$M$1)</f>
        <v/>
      </c>
      <c r="M4544" s="5" t="str">
        <f aca="false">IF(ISBLANK(A4544),"",K4544/($M$1+SUM(K$3:K4543)))</f>
        <v/>
      </c>
      <c r="N4544" s="0" t="str">
        <f aca="false">IF(ISBLANK(A4544),"",IF(H4545=0,NETWORKDAYS($H$3,H4544,holiday!$B$2:$B$10),IF(DAY(H4544)&lt;DAY(H4545),NETWORKDAYS($H$3,H4544,holiday!$B$2:$B$10),0)))</f>
        <v/>
      </c>
      <c r="O4544" s="0" t="str">
        <f aca="false">IF(ISBLANK(A4544),"",SUMIF($A$3:$A4544,O$2,$B$3:$B4544))</f>
        <v/>
      </c>
      <c r="P4544" s="0" t="str">
        <f aca="false">IF(ISBLANK(A4544),"",SUMIF($A$3:$A4544,P$2,$B$3:$B4544))</f>
        <v/>
      </c>
      <c r="Q4544" s="0" t="str">
        <f aca="false">IF(ISBLANK(A4544),"",SUMIF($A$3:$A4544,Q$2,$B$3:$B4544))</f>
        <v/>
      </c>
      <c r="R4544" s="0" t="str">
        <f aca="false">IF(ISBLANK(A4544),"",SUMIF($A$3:$A4544,R$2,$B$3:$B4544))</f>
        <v/>
      </c>
      <c r="T4544" s="9" t="str">
        <f aca="false">IF(ISBLANK(A4544),"",IF($A4544=T$2,$C4544,T4543))</f>
        <v/>
      </c>
      <c r="U4544" s="9" t="str">
        <f aca="false">IF(ISBLANK(A4544),"",IF($A4544=U$2,$C4544,U4543))</f>
        <v/>
      </c>
      <c r="V4544" s="9" t="str">
        <f aca="false">IF(ISBLANK(A4544),"",IF($A4544=V$2,$C4544,V4543))</f>
        <v/>
      </c>
      <c r="W4544" s="9" t="str">
        <f aca="false">IF(ISBLANK(A4544),"",IF($A4544=W$2,$C4544,W4543))</f>
        <v/>
      </c>
    </row>
    <row r="4545" customFormat="false" ht="14.1" hidden="false" customHeight="false" outlineLevel="0" collapsed="false">
      <c r="H4545" s="8" t="n">
        <f aca="false">IF(ISBLANK(D4545),,LEFT(D4545,LEN(D4545)-6)*1)</f>
        <v>0</v>
      </c>
      <c r="I4545" s="9" t="str">
        <f aca="false">IF(ISBLANK(A4545),"",-B4545*C4545)</f>
        <v/>
      </c>
      <c r="J4545" s="9" t="str">
        <f aca="false">IF(ISBLANK(A4545),"",-SUM(I$3:I4545))</f>
        <v/>
      </c>
      <c r="K4545" s="9" t="str">
        <f aca="false">IF(ISBLANK(A4545),"",SUMPRODUCT(O4545:R4545,T4545:W4545)-J4545)</f>
        <v/>
      </c>
      <c r="L4545" s="5" t="str">
        <f aca="false">IF(ISBLANK(A4545),"",K4545/$M$1)</f>
        <v/>
      </c>
      <c r="M4545" s="5" t="str">
        <f aca="false">IF(ISBLANK(A4545),"",K4545/($M$1+SUM(K$3:K4544)))</f>
        <v/>
      </c>
      <c r="N4545" s="0" t="str">
        <f aca="false">IF(ISBLANK(A4545),"",IF(H4546=0,NETWORKDAYS($H$3,H4545,holiday!$B$2:$B$10),IF(DAY(H4545)&lt;DAY(H4546),NETWORKDAYS($H$3,H4545,holiday!$B$2:$B$10),0)))</f>
        <v/>
      </c>
      <c r="O4545" s="0" t="str">
        <f aca="false">IF(ISBLANK(A4545),"",SUMIF($A$3:$A4545,O$2,$B$3:$B4545))</f>
        <v/>
      </c>
      <c r="P4545" s="0" t="str">
        <f aca="false">IF(ISBLANK(A4545),"",SUMIF($A$3:$A4545,P$2,$B$3:$B4545))</f>
        <v/>
      </c>
      <c r="Q4545" s="0" t="str">
        <f aca="false">IF(ISBLANK(A4545),"",SUMIF($A$3:$A4545,Q$2,$B$3:$B4545))</f>
        <v/>
      </c>
      <c r="R4545" s="0" t="str">
        <f aca="false">IF(ISBLANK(A4545),"",SUMIF($A$3:$A4545,R$2,$B$3:$B4545))</f>
        <v/>
      </c>
      <c r="T4545" s="9" t="str">
        <f aca="false">IF(ISBLANK(A4545),"",IF($A4545=T$2,$C4545,T4544))</f>
        <v/>
      </c>
      <c r="U4545" s="9" t="str">
        <f aca="false">IF(ISBLANK(A4545),"",IF($A4545=U$2,$C4545,U4544))</f>
        <v/>
      </c>
      <c r="V4545" s="9" t="str">
        <f aca="false">IF(ISBLANK(A4545),"",IF($A4545=V$2,$C4545,V4544))</f>
        <v/>
      </c>
      <c r="W4545" s="9" t="str">
        <f aca="false">IF(ISBLANK(A4545),"",IF($A4545=W$2,$C4545,W4544))</f>
        <v/>
      </c>
    </row>
    <row r="4546" customFormat="false" ht="14.1" hidden="false" customHeight="false" outlineLevel="0" collapsed="false">
      <c r="H4546" s="8" t="n">
        <f aca="false">IF(ISBLANK(D4546),,LEFT(D4546,LEN(D4546)-6)*1)</f>
        <v>0</v>
      </c>
      <c r="I4546" s="9" t="str">
        <f aca="false">IF(ISBLANK(A4546),"",-B4546*C4546)</f>
        <v/>
      </c>
      <c r="J4546" s="9" t="str">
        <f aca="false">IF(ISBLANK(A4546),"",-SUM(I$3:I4546))</f>
        <v/>
      </c>
      <c r="K4546" s="9" t="str">
        <f aca="false">IF(ISBLANK(A4546),"",SUMPRODUCT(O4546:R4546,T4546:W4546)-J4546)</f>
        <v/>
      </c>
      <c r="L4546" s="5" t="str">
        <f aca="false">IF(ISBLANK(A4546),"",K4546/$M$1)</f>
        <v/>
      </c>
      <c r="M4546" s="5" t="str">
        <f aca="false">IF(ISBLANK(A4546),"",K4546/($M$1+SUM(K$3:K4545)))</f>
        <v/>
      </c>
      <c r="N4546" s="0" t="str">
        <f aca="false">IF(ISBLANK(A4546),"",IF(H4547=0,NETWORKDAYS($H$3,H4546,holiday!$B$2:$B$10),IF(DAY(H4546)&lt;DAY(H4547),NETWORKDAYS($H$3,H4546,holiday!$B$2:$B$10),0)))</f>
        <v/>
      </c>
      <c r="O4546" s="0" t="str">
        <f aca="false">IF(ISBLANK(A4546),"",SUMIF($A$3:$A4546,O$2,$B$3:$B4546))</f>
        <v/>
      </c>
      <c r="P4546" s="0" t="str">
        <f aca="false">IF(ISBLANK(A4546),"",SUMIF($A$3:$A4546,P$2,$B$3:$B4546))</f>
        <v/>
      </c>
      <c r="Q4546" s="0" t="str">
        <f aca="false">IF(ISBLANK(A4546),"",SUMIF($A$3:$A4546,Q$2,$B$3:$B4546))</f>
        <v/>
      </c>
      <c r="R4546" s="0" t="str">
        <f aca="false">IF(ISBLANK(A4546),"",SUMIF($A$3:$A4546,R$2,$B$3:$B4546))</f>
        <v/>
      </c>
      <c r="T4546" s="9" t="str">
        <f aca="false">IF(ISBLANK(A4546),"",IF($A4546=T$2,$C4546,T4545))</f>
        <v/>
      </c>
      <c r="U4546" s="9" t="str">
        <f aca="false">IF(ISBLANK(A4546),"",IF($A4546=U$2,$C4546,U4545))</f>
        <v/>
      </c>
      <c r="V4546" s="9" t="str">
        <f aca="false">IF(ISBLANK(A4546),"",IF($A4546=V$2,$C4546,V4545))</f>
        <v/>
      </c>
      <c r="W4546" s="9" t="str">
        <f aca="false">IF(ISBLANK(A4546),"",IF($A4546=W$2,$C4546,W4545))</f>
        <v/>
      </c>
    </row>
    <row r="4547" customFormat="false" ht="14.1" hidden="false" customHeight="false" outlineLevel="0" collapsed="false">
      <c r="H4547" s="8" t="n">
        <f aca="false">IF(ISBLANK(D4547),,LEFT(D4547,LEN(D4547)-6)*1)</f>
        <v>0</v>
      </c>
      <c r="I4547" s="9" t="str">
        <f aca="false">IF(ISBLANK(A4547),"",-B4547*C4547)</f>
        <v/>
      </c>
      <c r="J4547" s="9" t="str">
        <f aca="false">IF(ISBLANK(A4547),"",-SUM(I$3:I4547))</f>
        <v/>
      </c>
      <c r="K4547" s="9" t="str">
        <f aca="false">IF(ISBLANK(A4547),"",SUMPRODUCT(O4547:R4547,T4547:W4547)-J4547)</f>
        <v/>
      </c>
      <c r="L4547" s="5" t="str">
        <f aca="false">IF(ISBLANK(A4547),"",K4547/$M$1)</f>
        <v/>
      </c>
      <c r="M4547" s="5" t="str">
        <f aca="false">IF(ISBLANK(A4547),"",K4547/($M$1+SUM(K$3:K4546)))</f>
        <v/>
      </c>
      <c r="N4547" s="0" t="str">
        <f aca="false">IF(ISBLANK(A4547),"",IF(H4548=0,NETWORKDAYS($H$3,H4547,holiday!$B$2:$B$10),IF(DAY(H4547)&lt;DAY(H4548),NETWORKDAYS($H$3,H4547,holiday!$B$2:$B$10),0)))</f>
        <v/>
      </c>
      <c r="O4547" s="0" t="str">
        <f aca="false">IF(ISBLANK(A4547),"",SUMIF($A$3:$A4547,O$2,$B$3:$B4547))</f>
        <v/>
      </c>
      <c r="P4547" s="0" t="str">
        <f aca="false">IF(ISBLANK(A4547),"",SUMIF($A$3:$A4547,P$2,$B$3:$B4547))</f>
        <v/>
      </c>
      <c r="Q4547" s="0" t="str">
        <f aca="false">IF(ISBLANK(A4547),"",SUMIF($A$3:$A4547,Q$2,$B$3:$B4547))</f>
        <v/>
      </c>
      <c r="R4547" s="0" t="str">
        <f aca="false">IF(ISBLANK(A4547),"",SUMIF($A$3:$A4547,R$2,$B$3:$B4547))</f>
        <v/>
      </c>
      <c r="T4547" s="9" t="str">
        <f aca="false">IF(ISBLANK(A4547),"",IF($A4547=T$2,$C4547,T4546))</f>
        <v/>
      </c>
      <c r="U4547" s="9" t="str">
        <f aca="false">IF(ISBLANK(A4547),"",IF($A4547=U$2,$C4547,U4546))</f>
        <v/>
      </c>
      <c r="V4547" s="9" t="str">
        <f aca="false">IF(ISBLANK(A4547),"",IF($A4547=V$2,$C4547,V4546))</f>
        <v/>
      </c>
      <c r="W4547" s="9" t="str">
        <f aca="false">IF(ISBLANK(A4547),"",IF($A4547=W$2,$C4547,W4546))</f>
        <v/>
      </c>
    </row>
    <row r="4548" customFormat="false" ht="14.1" hidden="false" customHeight="false" outlineLevel="0" collapsed="false">
      <c r="H4548" s="8" t="n">
        <f aca="false">IF(ISBLANK(D4548),,LEFT(D4548,LEN(D4548)-6)*1)</f>
        <v>0</v>
      </c>
      <c r="I4548" s="9" t="str">
        <f aca="false">IF(ISBLANK(A4548),"",-B4548*C4548)</f>
        <v/>
      </c>
      <c r="J4548" s="9" t="str">
        <f aca="false">IF(ISBLANK(A4548),"",-SUM(I$3:I4548))</f>
        <v/>
      </c>
      <c r="K4548" s="9" t="str">
        <f aca="false">IF(ISBLANK(A4548),"",SUMPRODUCT(O4548:R4548,T4548:W4548)-J4548)</f>
        <v/>
      </c>
      <c r="L4548" s="5" t="str">
        <f aca="false">IF(ISBLANK(A4548),"",K4548/$M$1)</f>
        <v/>
      </c>
      <c r="M4548" s="5" t="str">
        <f aca="false">IF(ISBLANK(A4548),"",K4548/($M$1+SUM(K$3:K4547)))</f>
        <v/>
      </c>
      <c r="N4548" s="0" t="str">
        <f aca="false">IF(ISBLANK(A4548),"",IF(H4549=0,NETWORKDAYS($H$3,H4548,holiday!$B$2:$B$10),IF(DAY(H4548)&lt;DAY(H4549),NETWORKDAYS($H$3,H4548,holiday!$B$2:$B$10),0)))</f>
        <v/>
      </c>
      <c r="O4548" s="0" t="str">
        <f aca="false">IF(ISBLANK(A4548),"",SUMIF($A$3:$A4548,O$2,$B$3:$B4548))</f>
        <v/>
      </c>
      <c r="P4548" s="0" t="str">
        <f aca="false">IF(ISBLANK(A4548),"",SUMIF($A$3:$A4548,P$2,$B$3:$B4548))</f>
        <v/>
      </c>
      <c r="Q4548" s="0" t="str">
        <f aca="false">IF(ISBLANK(A4548),"",SUMIF($A$3:$A4548,Q$2,$B$3:$B4548))</f>
        <v/>
      </c>
      <c r="R4548" s="0" t="str">
        <f aca="false">IF(ISBLANK(A4548),"",SUMIF($A$3:$A4548,R$2,$B$3:$B4548))</f>
        <v/>
      </c>
      <c r="T4548" s="9" t="str">
        <f aca="false">IF(ISBLANK(A4548),"",IF($A4548=T$2,$C4548,T4547))</f>
        <v/>
      </c>
      <c r="U4548" s="9" t="str">
        <f aca="false">IF(ISBLANK(A4548),"",IF($A4548=U$2,$C4548,U4547))</f>
        <v/>
      </c>
      <c r="V4548" s="9" t="str">
        <f aca="false">IF(ISBLANK(A4548),"",IF($A4548=V$2,$C4548,V4547))</f>
        <v/>
      </c>
      <c r="W4548" s="9" t="str">
        <f aca="false">IF(ISBLANK(A4548),"",IF($A4548=W$2,$C4548,W4547))</f>
        <v/>
      </c>
    </row>
    <row r="4549" customFormat="false" ht="14.1" hidden="false" customHeight="false" outlineLevel="0" collapsed="false">
      <c r="H4549" s="8" t="n">
        <f aca="false">IF(ISBLANK(D4549),,LEFT(D4549,LEN(D4549)-6)*1)</f>
        <v>0</v>
      </c>
      <c r="I4549" s="9" t="str">
        <f aca="false">IF(ISBLANK(A4549),"",-B4549*C4549)</f>
        <v/>
      </c>
      <c r="J4549" s="9" t="str">
        <f aca="false">IF(ISBLANK(A4549),"",-SUM(I$3:I4549))</f>
        <v/>
      </c>
      <c r="K4549" s="9" t="str">
        <f aca="false">IF(ISBLANK(A4549),"",SUMPRODUCT(O4549:R4549,T4549:W4549)-J4549)</f>
        <v/>
      </c>
      <c r="L4549" s="5" t="str">
        <f aca="false">IF(ISBLANK(A4549),"",K4549/$M$1)</f>
        <v/>
      </c>
      <c r="M4549" s="5" t="str">
        <f aca="false">IF(ISBLANK(A4549),"",K4549/($M$1+SUM(K$3:K4548)))</f>
        <v/>
      </c>
      <c r="N4549" s="0" t="str">
        <f aca="false">IF(ISBLANK(A4549),"",IF(H4550=0,NETWORKDAYS($H$3,H4549,holiday!$B$2:$B$10),IF(DAY(H4549)&lt;DAY(H4550),NETWORKDAYS($H$3,H4549,holiday!$B$2:$B$10),0)))</f>
        <v/>
      </c>
      <c r="O4549" s="0" t="str">
        <f aca="false">IF(ISBLANK(A4549),"",SUMIF($A$3:$A4549,O$2,$B$3:$B4549))</f>
        <v/>
      </c>
      <c r="P4549" s="0" t="str">
        <f aca="false">IF(ISBLANK(A4549),"",SUMIF($A$3:$A4549,P$2,$B$3:$B4549))</f>
        <v/>
      </c>
      <c r="Q4549" s="0" t="str">
        <f aca="false">IF(ISBLANK(A4549),"",SUMIF($A$3:$A4549,Q$2,$B$3:$B4549))</f>
        <v/>
      </c>
      <c r="R4549" s="0" t="str">
        <f aca="false">IF(ISBLANK(A4549),"",SUMIF($A$3:$A4549,R$2,$B$3:$B4549))</f>
        <v/>
      </c>
      <c r="T4549" s="9" t="str">
        <f aca="false">IF(ISBLANK(A4549),"",IF($A4549=T$2,$C4549,T4548))</f>
        <v/>
      </c>
      <c r="U4549" s="9" t="str">
        <f aca="false">IF(ISBLANK(A4549),"",IF($A4549=U$2,$C4549,U4548))</f>
        <v/>
      </c>
      <c r="V4549" s="9" t="str">
        <f aca="false">IF(ISBLANK(A4549),"",IF($A4549=V$2,$C4549,V4548))</f>
        <v/>
      </c>
      <c r="W4549" s="9" t="str">
        <f aca="false">IF(ISBLANK(A4549),"",IF($A4549=W$2,$C4549,W4548))</f>
        <v/>
      </c>
    </row>
    <row r="4550" customFormat="false" ht="14.1" hidden="false" customHeight="false" outlineLevel="0" collapsed="false">
      <c r="H4550" s="8" t="n">
        <f aca="false">IF(ISBLANK(D4550),,LEFT(D4550,LEN(D4550)-6)*1)</f>
        <v>0</v>
      </c>
      <c r="I4550" s="9" t="str">
        <f aca="false">IF(ISBLANK(A4550),"",-B4550*C4550)</f>
        <v/>
      </c>
      <c r="J4550" s="9" t="str">
        <f aca="false">IF(ISBLANK(A4550),"",-SUM(I$3:I4550))</f>
        <v/>
      </c>
      <c r="K4550" s="9" t="str">
        <f aca="false">IF(ISBLANK(A4550),"",SUMPRODUCT(O4550:R4550,T4550:W4550)-J4550)</f>
        <v/>
      </c>
      <c r="L4550" s="5" t="str">
        <f aca="false">IF(ISBLANK(A4550),"",K4550/$M$1)</f>
        <v/>
      </c>
      <c r="M4550" s="5" t="str">
        <f aca="false">IF(ISBLANK(A4550),"",K4550/($M$1+SUM(K$3:K4549)))</f>
        <v/>
      </c>
      <c r="N4550" s="0" t="str">
        <f aca="false">IF(ISBLANK(A4550),"",IF(H4551=0,NETWORKDAYS($H$3,H4550,holiday!$B$2:$B$10),IF(DAY(H4550)&lt;DAY(H4551),NETWORKDAYS($H$3,H4550,holiday!$B$2:$B$10),0)))</f>
        <v/>
      </c>
      <c r="O4550" s="0" t="str">
        <f aca="false">IF(ISBLANK(A4550),"",SUMIF($A$3:$A4550,O$2,$B$3:$B4550))</f>
        <v/>
      </c>
      <c r="P4550" s="0" t="str">
        <f aca="false">IF(ISBLANK(A4550),"",SUMIF($A$3:$A4550,P$2,$B$3:$B4550))</f>
        <v/>
      </c>
      <c r="Q4550" s="0" t="str">
        <f aca="false">IF(ISBLANK(A4550),"",SUMIF($A$3:$A4550,Q$2,$B$3:$B4550))</f>
        <v/>
      </c>
      <c r="R4550" s="0" t="str">
        <f aca="false">IF(ISBLANK(A4550),"",SUMIF($A$3:$A4550,R$2,$B$3:$B4550))</f>
        <v/>
      </c>
      <c r="T4550" s="9" t="str">
        <f aca="false">IF(ISBLANK(A4550),"",IF($A4550=T$2,$C4550,T4549))</f>
        <v/>
      </c>
      <c r="U4550" s="9" t="str">
        <f aca="false">IF(ISBLANK(A4550),"",IF($A4550=U$2,$C4550,U4549))</f>
        <v/>
      </c>
      <c r="V4550" s="9" t="str">
        <f aca="false">IF(ISBLANK(A4550),"",IF($A4550=V$2,$C4550,V4549))</f>
        <v/>
      </c>
      <c r="W4550" s="9" t="str">
        <f aca="false">IF(ISBLANK(A4550),"",IF($A4550=W$2,$C4550,W4549))</f>
        <v/>
      </c>
    </row>
    <row r="4551" customFormat="false" ht="14.1" hidden="false" customHeight="false" outlineLevel="0" collapsed="false">
      <c r="H4551" s="8" t="n">
        <f aca="false">IF(ISBLANK(D4551),,LEFT(D4551,LEN(D4551)-6)*1)</f>
        <v>0</v>
      </c>
      <c r="I4551" s="9" t="str">
        <f aca="false">IF(ISBLANK(A4551),"",-B4551*C4551)</f>
        <v/>
      </c>
      <c r="J4551" s="9" t="str">
        <f aca="false">IF(ISBLANK(A4551),"",-SUM(I$3:I4551))</f>
        <v/>
      </c>
      <c r="K4551" s="9" t="str">
        <f aca="false">IF(ISBLANK(A4551),"",SUMPRODUCT(O4551:R4551,T4551:W4551)-J4551)</f>
        <v/>
      </c>
      <c r="L4551" s="5" t="str">
        <f aca="false">IF(ISBLANK(A4551),"",K4551/$M$1)</f>
        <v/>
      </c>
      <c r="M4551" s="5" t="str">
        <f aca="false">IF(ISBLANK(A4551),"",K4551/($M$1+SUM(K$3:K4550)))</f>
        <v/>
      </c>
      <c r="N4551" s="0" t="str">
        <f aca="false">IF(ISBLANK(A4551),"",IF(H4552=0,NETWORKDAYS($H$3,H4551,holiday!$B$2:$B$10),IF(DAY(H4551)&lt;DAY(H4552),NETWORKDAYS($H$3,H4551,holiday!$B$2:$B$10),0)))</f>
        <v/>
      </c>
      <c r="O4551" s="0" t="str">
        <f aca="false">IF(ISBLANK(A4551),"",SUMIF($A$3:$A4551,O$2,$B$3:$B4551))</f>
        <v/>
      </c>
      <c r="P4551" s="0" t="str">
        <f aca="false">IF(ISBLANK(A4551),"",SUMIF($A$3:$A4551,P$2,$B$3:$B4551))</f>
        <v/>
      </c>
      <c r="Q4551" s="0" t="str">
        <f aca="false">IF(ISBLANK(A4551),"",SUMIF($A$3:$A4551,Q$2,$B$3:$B4551))</f>
        <v/>
      </c>
      <c r="R4551" s="0" t="str">
        <f aca="false">IF(ISBLANK(A4551),"",SUMIF($A$3:$A4551,R$2,$B$3:$B4551))</f>
        <v/>
      </c>
      <c r="T4551" s="9" t="str">
        <f aca="false">IF(ISBLANK(A4551),"",IF($A4551=T$2,$C4551,T4550))</f>
        <v/>
      </c>
      <c r="U4551" s="9" t="str">
        <f aca="false">IF(ISBLANK(A4551),"",IF($A4551=U$2,$C4551,U4550))</f>
        <v/>
      </c>
      <c r="V4551" s="9" t="str">
        <f aca="false">IF(ISBLANK(A4551),"",IF($A4551=V$2,$C4551,V4550))</f>
        <v/>
      </c>
      <c r="W4551" s="9" t="str">
        <f aca="false">IF(ISBLANK(A4551),"",IF($A4551=W$2,$C4551,W4550))</f>
        <v/>
      </c>
    </row>
    <row r="4552" customFormat="false" ht="14.1" hidden="false" customHeight="false" outlineLevel="0" collapsed="false">
      <c r="H4552" s="8" t="n">
        <f aca="false">IF(ISBLANK(D4552),,LEFT(D4552,LEN(D4552)-6)*1)</f>
        <v>0</v>
      </c>
      <c r="I4552" s="9" t="str">
        <f aca="false">IF(ISBLANK(A4552),"",-B4552*C4552)</f>
        <v/>
      </c>
      <c r="J4552" s="9" t="str">
        <f aca="false">IF(ISBLANK(A4552),"",-SUM(I$3:I4552))</f>
        <v/>
      </c>
      <c r="K4552" s="9" t="str">
        <f aca="false">IF(ISBLANK(A4552),"",SUMPRODUCT(O4552:R4552,T4552:W4552)-J4552)</f>
        <v/>
      </c>
      <c r="L4552" s="5" t="str">
        <f aca="false">IF(ISBLANK(A4552),"",K4552/$M$1)</f>
        <v/>
      </c>
      <c r="M4552" s="5" t="str">
        <f aca="false">IF(ISBLANK(A4552),"",K4552/($M$1+SUM(K$3:K4551)))</f>
        <v/>
      </c>
      <c r="N4552" s="0" t="str">
        <f aca="false">IF(ISBLANK(A4552),"",IF(H4553=0,NETWORKDAYS($H$3,H4552,holiday!$B$2:$B$10),IF(DAY(H4552)&lt;DAY(H4553),NETWORKDAYS($H$3,H4552,holiday!$B$2:$B$10),0)))</f>
        <v/>
      </c>
      <c r="O4552" s="0" t="str">
        <f aca="false">IF(ISBLANK(A4552),"",SUMIF($A$3:$A4552,O$2,$B$3:$B4552))</f>
        <v/>
      </c>
      <c r="P4552" s="0" t="str">
        <f aca="false">IF(ISBLANK(A4552),"",SUMIF($A$3:$A4552,P$2,$B$3:$B4552))</f>
        <v/>
      </c>
      <c r="Q4552" s="0" t="str">
        <f aca="false">IF(ISBLANK(A4552),"",SUMIF($A$3:$A4552,Q$2,$B$3:$B4552))</f>
        <v/>
      </c>
      <c r="R4552" s="0" t="str">
        <f aca="false">IF(ISBLANK(A4552),"",SUMIF($A$3:$A4552,R$2,$B$3:$B4552))</f>
        <v/>
      </c>
      <c r="T4552" s="9" t="str">
        <f aca="false">IF(ISBLANK(A4552),"",IF($A4552=T$2,$C4552,T4551))</f>
        <v/>
      </c>
      <c r="U4552" s="9" t="str">
        <f aca="false">IF(ISBLANK(A4552),"",IF($A4552=U$2,$C4552,U4551))</f>
        <v/>
      </c>
      <c r="V4552" s="9" t="str">
        <f aca="false">IF(ISBLANK(A4552),"",IF($A4552=V$2,$C4552,V4551))</f>
        <v/>
      </c>
      <c r="W4552" s="9" t="str">
        <f aca="false">IF(ISBLANK(A4552),"",IF($A4552=W$2,$C4552,W4551))</f>
        <v/>
      </c>
    </row>
    <row r="4553" customFormat="false" ht="14.1" hidden="false" customHeight="false" outlineLevel="0" collapsed="false">
      <c r="H4553" s="8" t="n">
        <f aca="false">IF(ISBLANK(D4553),,LEFT(D4553,LEN(D4553)-6)*1)</f>
        <v>0</v>
      </c>
      <c r="I4553" s="9" t="str">
        <f aca="false">IF(ISBLANK(A4553),"",-B4553*C4553)</f>
        <v/>
      </c>
      <c r="J4553" s="9" t="str">
        <f aca="false">IF(ISBLANK(A4553),"",-SUM(I$3:I4553))</f>
        <v/>
      </c>
      <c r="K4553" s="9" t="str">
        <f aca="false">IF(ISBLANK(A4553),"",SUMPRODUCT(O4553:R4553,T4553:W4553)-J4553)</f>
        <v/>
      </c>
      <c r="L4553" s="5" t="str">
        <f aca="false">IF(ISBLANK(A4553),"",K4553/$M$1)</f>
        <v/>
      </c>
      <c r="M4553" s="5" t="str">
        <f aca="false">IF(ISBLANK(A4553),"",K4553/($M$1+SUM(K$3:K4552)))</f>
        <v/>
      </c>
      <c r="N4553" s="0" t="str">
        <f aca="false">IF(ISBLANK(A4553),"",IF(H4554=0,NETWORKDAYS($H$3,H4553,holiday!$B$2:$B$10),IF(DAY(H4553)&lt;DAY(H4554),NETWORKDAYS($H$3,H4553,holiday!$B$2:$B$10),0)))</f>
        <v/>
      </c>
      <c r="O4553" s="0" t="str">
        <f aca="false">IF(ISBLANK(A4553),"",SUMIF($A$3:$A4553,O$2,$B$3:$B4553))</f>
        <v/>
      </c>
      <c r="P4553" s="0" t="str">
        <f aca="false">IF(ISBLANK(A4553),"",SUMIF($A$3:$A4553,P$2,$B$3:$B4553))</f>
        <v/>
      </c>
      <c r="Q4553" s="0" t="str">
        <f aca="false">IF(ISBLANK(A4553),"",SUMIF($A$3:$A4553,Q$2,$B$3:$B4553))</f>
        <v/>
      </c>
      <c r="R4553" s="0" t="str">
        <f aca="false">IF(ISBLANK(A4553),"",SUMIF($A$3:$A4553,R$2,$B$3:$B4553))</f>
        <v/>
      </c>
      <c r="T4553" s="9" t="str">
        <f aca="false">IF(ISBLANK(A4553),"",IF($A4553=T$2,$C4553,T4552))</f>
        <v/>
      </c>
      <c r="U4553" s="9" t="str">
        <f aca="false">IF(ISBLANK(A4553),"",IF($A4553=U$2,$C4553,U4552))</f>
        <v/>
      </c>
      <c r="V4553" s="9" t="str">
        <f aca="false">IF(ISBLANK(A4553),"",IF($A4553=V$2,$C4553,V4552))</f>
        <v/>
      </c>
      <c r="W4553" s="9" t="str">
        <f aca="false">IF(ISBLANK(A4553),"",IF($A4553=W$2,$C4553,W4552))</f>
        <v/>
      </c>
    </row>
    <row r="4554" customFormat="false" ht="14.1" hidden="false" customHeight="false" outlineLevel="0" collapsed="false">
      <c r="H4554" s="8" t="n">
        <f aca="false">IF(ISBLANK(D4554),,LEFT(D4554,LEN(D4554)-6)*1)</f>
        <v>0</v>
      </c>
      <c r="I4554" s="9" t="str">
        <f aca="false">IF(ISBLANK(A4554),"",-B4554*C4554)</f>
        <v/>
      </c>
      <c r="J4554" s="9" t="str">
        <f aca="false">IF(ISBLANK(A4554),"",-SUM(I$3:I4554))</f>
        <v/>
      </c>
      <c r="K4554" s="9" t="str">
        <f aca="false">IF(ISBLANK(A4554),"",SUMPRODUCT(O4554:R4554,T4554:W4554)-J4554)</f>
        <v/>
      </c>
      <c r="L4554" s="5" t="str">
        <f aca="false">IF(ISBLANK(A4554),"",K4554/$M$1)</f>
        <v/>
      </c>
      <c r="M4554" s="5" t="str">
        <f aca="false">IF(ISBLANK(A4554),"",K4554/($M$1+SUM(K$3:K4553)))</f>
        <v/>
      </c>
      <c r="N4554" s="0" t="str">
        <f aca="false">IF(ISBLANK(A4554),"",IF(H4555=0,NETWORKDAYS($H$3,H4554,holiday!$B$2:$B$10),IF(DAY(H4554)&lt;DAY(H4555),NETWORKDAYS($H$3,H4554,holiday!$B$2:$B$10),0)))</f>
        <v/>
      </c>
      <c r="O4554" s="0" t="str">
        <f aca="false">IF(ISBLANK(A4554),"",SUMIF($A$3:$A4554,O$2,$B$3:$B4554))</f>
        <v/>
      </c>
      <c r="P4554" s="0" t="str">
        <f aca="false">IF(ISBLANK(A4554),"",SUMIF($A$3:$A4554,P$2,$B$3:$B4554))</f>
        <v/>
      </c>
      <c r="Q4554" s="0" t="str">
        <f aca="false">IF(ISBLANK(A4554),"",SUMIF($A$3:$A4554,Q$2,$B$3:$B4554))</f>
        <v/>
      </c>
      <c r="R4554" s="0" t="str">
        <f aca="false">IF(ISBLANK(A4554),"",SUMIF($A$3:$A4554,R$2,$B$3:$B4554))</f>
        <v/>
      </c>
      <c r="T4554" s="9" t="str">
        <f aca="false">IF(ISBLANK(A4554),"",IF($A4554=T$2,$C4554,T4553))</f>
        <v/>
      </c>
      <c r="U4554" s="9" t="str">
        <f aca="false">IF(ISBLANK(A4554),"",IF($A4554=U$2,$C4554,U4553))</f>
        <v/>
      </c>
      <c r="V4554" s="9" t="str">
        <f aca="false">IF(ISBLANK(A4554),"",IF($A4554=V$2,$C4554,V4553))</f>
        <v/>
      </c>
      <c r="W4554" s="9" t="str">
        <f aca="false">IF(ISBLANK(A4554),"",IF($A4554=W$2,$C4554,W4553))</f>
        <v/>
      </c>
    </row>
    <row r="4555" customFormat="false" ht="14.1" hidden="false" customHeight="false" outlineLevel="0" collapsed="false">
      <c r="H4555" s="8" t="n">
        <f aca="false">IF(ISBLANK(D4555),,LEFT(D4555,LEN(D4555)-6)*1)</f>
        <v>0</v>
      </c>
      <c r="I4555" s="9" t="str">
        <f aca="false">IF(ISBLANK(A4555),"",-B4555*C4555)</f>
        <v/>
      </c>
      <c r="J4555" s="9" t="str">
        <f aca="false">IF(ISBLANK(A4555),"",-SUM(I$3:I4555))</f>
        <v/>
      </c>
      <c r="K4555" s="9" t="str">
        <f aca="false">IF(ISBLANK(A4555),"",SUMPRODUCT(O4555:R4555,T4555:W4555)-J4555)</f>
        <v/>
      </c>
      <c r="L4555" s="5" t="str">
        <f aca="false">IF(ISBLANK(A4555),"",K4555/$M$1)</f>
        <v/>
      </c>
      <c r="M4555" s="5" t="str">
        <f aca="false">IF(ISBLANK(A4555),"",K4555/($M$1+SUM(K$3:K4554)))</f>
        <v/>
      </c>
      <c r="N4555" s="0" t="str">
        <f aca="false">IF(ISBLANK(A4555),"",IF(H4556=0,NETWORKDAYS($H$3,H4555,holiday!$B$2:$B$10),IF(DAY(H4555)&lt;DAY(H4556),NETWORKDAYS($H$3,H4555,holiday!$B$2:$B$10),0)))</f>
        <v/>
      </c>
      <c r="O4555" s="0" t="str">
        <f aca="false">IF(ISBLANK(A4555),"",SUMIF($A$3:$A4555,O$2,$B$3:$B4555))</f>
        <v/>
      </c>
      <c r="P4555" s="0" t="str">
        <f aca="false">IF(ISBLANK(A4555),"",SUMIF($A$3:$A4555,P$2,$B$3:$B4555))</f>
        <v/>
      </c>
      <c r="Q4555" s="0" t="str">
        <f aca="false">IF(ISBLANK(A4555),"",SUMIF($A$3:$A4555,Q$2,$B$3:$B4555))</f>
        <v/>
      </c>
      <c r="R4555" s="0" t="str">
        <f aca="false">IF(ISBLANK(A4555),"",SUMIF($A$3:$A4555,R$2,$B$3:$B4555))</f>
        <v/>
      </c>
      <c r="T4555" s="9" t="str">
        <f aca="false">IF(ISBLANK(A4555),"",IF($A4555=T$2,$C4555,T4554))</f>
        <v/>
      </c>
      <c r="U4555" s="9" t="str">
        <f aca="false">IF(ISBLANK(A4555),"",IF($A4555=U$2,$C4555,U4554))</f>
        <v/>
      </c>
      <c r="V4555" s="9" t="str">
        <f aca="false">IF(ISBLANK(A4555),"",IF($A4555=V$2,$C4555,V4554))</f>
        <v/>
      </c>
      <c r="W4555" s="9" t="str">
        <f aca="false">IF(ISBLANK(A4555),"",IF($A4555=W$2,$C4555,W4554))</f>
        <v/>
      </c>
    </row>
    <row r="4556" customFormat="false" ht="14.1" hidden="false" customHeight="false" outlineLevel="0" collapsed="false">
      <c r="H4556" s="8" t="n">
        <f aca="false">IF(ISBLANK(D4556),,LEFT(D4556,LEN(D4556)-6)*1)</f>
        <v>0</v>
      </c>
      <c r="I4556" s="9" t="str">
        <f aca="false">IF(ISBLANK(A4556),"",-B4556*C4556)</f>
        <v/>
      </c>
      <c r="J4556" s="9" t="str">
        <f aca="false">IF(ISBLANK(A4556),"",-SUM(I$3:I4556))</f>
        <v/>
      </c>
      <c r="K4556" s="9" t="str">
        <f aca="false">IF(ISBLANK(A4556),"",SUMPRODUCT(O4556:R4556,T4556:W4556)-J4556)</f>
        <v/>
      </c>
      <c r="L4556" s="5" t="str">
        <f aca="false">IF(ISBLANK(A4556),"",K4556/$M$1)</f>
        <v/>
      </c>
      <c r="M4556" s="5" t="str">
        <f aca="false">IF(ISBLANK(A4556),"",K4556/($M$1+SUM(K$3:K4555)))</f>
        <v/>
      </c>
      <c r="N4556" s="0" t="str">
        <f aca="false">IF(ISBLANK(A4556),"",IF(H4557=0,NETWORKDAYS($H$3,H4556,holiday!$B$2:$B$10),IF(DAY(H4556)&lt;DAY(H4557),NETWORKDAYS($H$3,H4556,holiday!$B$2:$B$10),0)))</f>
        <v/>
      </c>
      <c r="O4556" s="0" t="str">
        <f aca="false">IF(ISBLANK(A4556),"",SUMIF($A$3:$A4556,O$2,$B$3:$B4556))</f>
        <v/>
      </c>
      <c r="P4556" s="0" t="str">
        <f aca="false">IF(ISBLANK(A4556),"",SUMIF($A$3:$A4556,P$2,$B$3:$B4556))</f>
        <v/>
      </c>
      <c r="Q4556" s="0" t="str">
        <f aca="false">IF(ISBLANK(A4556),"",SUMIF($A$3:$A4556,Q$2,$B$3:$B4556))</f>
        <v/>
      </c>
      <c r="R4556" s="0" t="str">
        <f aca="false">IF(ISBLANK(A4556),"",SUMIF($A$3:$A4556,R$2,$B$3:$B4556))</f>
        <v/>
      </c>
      <c r="T4556" s="9" t="str">
        <f aca="false">IF(ISBLANK(A4556),"",IF($A4556=T$2,$C4556,T4555))</f>
        <v/>
      </c>
      <c r="U4556" s="9" t="str">
        <f aca="false">IF(ISBLANK(A4556),"",IF($A4556=U$2,$C4556,U4555))</f>
        <v/>
      </c>
      <c r="V4556" s="9" t="str">
        <f aca="false">IF(ISBLANK(A4556),"",IF($A4556=V$2,$C4556,V4555))</f>
        <v/>
      </c>
      <c r="W4556" s="9" t="str">
        <f aca="false">IF(ISBLANK(A4556),"",IF($A4556=W$2,$C4556,W4555))</f>
        <v/>
      </c>
    </row>
    <row r="4557" customFormat="false" ht="14.1" hidden="false" customHeight="false" outlineLevel="0" collapsed="false">
      <c r="H4557" s="8" t="n">
        <f aca="false">IF(ISBLANK(D4557),,LEFT(D4557,LEN(D4557)-6)*1)</f>
        <v>0</v>
      </c>
      <c r="I4557" s="9" t="str">
        <f aca="false">IF(ISBLANK(A4557),"",-B4557*C4557)</f>
        <v/>
      </c>
      <c r="J4557" s="9" t="str">
        <f aca="false">IF(ISBLANK(A4557),"",-SUM(I$3:I4557))</f>
        <v/>
      </c>
      <c r="K4557" s="9" t="str">
        <f aca="false">IF(ISBLANK(A4557),"",SUMPRODUCT(O4557:R4557,T4557:W4557)-J4557)</f>
        <v/>
      </c>
      <c r="L4557" s="5" t="str">
        <f aca="false">IF(ISBLANK(A4557),"",K4557/$M$1)</f>
        <v/>
      </c>
      <c r="M4557" s="5" t="str">
        <f aca="false">IF(ISBLANK(A4557),"",K4557/($M$1+SUM(K$3:K4556)))</f>
        <v/>
      </c>
      <c r="N4557" s="0" t="str">
        <f aca="false">IF(ISBLANK(A4557),"",IF(H4558=0,NETWORKDAYS($H$3,H4557,holiday!$B$2:$B$10),IF(DAY(H4557)&lt;DAY(H4558),NETWORKDAYS($H$3,H4557,holiday!$B$2:$B$10),0)))</f>
        <v/>
      </c>
      <c r="O4557" s="0" t="str">
        <f aca="false">IF(ISBLANK(A4557),"",SUMIF($A$3:$A4557,O$2,$B$3:$B4557))</f>
        <v/>
      </c>
      <c r="P4557" s="0" t="str">
        <f aca="false">IF(ISBLANK(A4557),"",SUMIF($A$3:$A4557,P$2,$B$3:$B4557))</f>
        <v/>
      </c>
      <c r="Q4557" s="0" t="str">
        <f aca="false">IF(ISBLANK(A4557),"",SUMIF($A$3:$A4557,Q$2,$B$3:$B4557))</f>
        <v/>
      </c>
      <c r="R4557" s="0" t="str">
        <f aca="false">IF(ISBLANK(A4557),"",SUMIF($A$3:$A4557,R$2,$B$3:$B4557))</f>
        <v/>
      </c>
      <c r="T4557" s="9" t="str">
        <f aca="false">IF(ISBLANK(A4557),"",IF($A4557=T$2,$C4557,T4556))</f>
        <v/>
      </c>
      <c r="U4557" s="9" t="str">
        <f aca="false">IF(ISBLANK(A4557),"",IF($A4557=U$2,$C4557,U4556))</f>
        <v/>
      </c>
      <c r="V4557" s="9" t="str">
        <f aca="false">IF(ISBLANK(A4557),"",IF($A4557=V$2,$C4557,V4556))</f>
        <v/>
      </c>
      <c r="W4557" s="9" t="str">
        <f aca="false">IF(ISBLANK(A4557),"",IF($A4557=W$2,$C4557,W4556))</f>
        <v/>
      </c>
    </row>
    <row r="4558" customFormat="false" ht="14.1" hidden="false" customHeight="false" outlineLevel="0" collapsed="false">
      <c r="H4558" s="8" t="n">
        <f aca="false">IF(ISBLANK(D4558),,LEFT(D4558,LEN(D4558)-6)*1)</f>
        <v>0</v>
      </c>
      <c r="I4558" s="9" t="str">
        <f aca="false">IF(ISBLANK(A4558),"",-B4558*C4558)</f>
        <v/>
      </c>
      <c r="J4558" s="9" t="str">
        <f aca="false">IF(ISBLANK(A4558),"",-SUM(I$3:I4558))</f>
        <v/>
      </c>
      <c r="K4558" s="9" t="str">
        <f aca="false">IF(ISBLANK(A4558),"",SUMPRODUCT(O4558:R4558,T4558:W4558)-J4558)</f>
        <v/>
      </c>
      <c r="L4558" s="5" t="str">
        <f aca="false">IF(ISBLANK(A4558),"",K4558/$M$1)</f>
        <v/>
      </c>
      <c r="M4558" s="5" t="str">
        <f aca="false">IF(ISBLANK(A4558),"",K4558/($M$1+SUM(K$3:K4557)))</f>
        <v/>
      </c>
      <c r="N4558" s="0" t="str">
        <f aca="false">IF(ISBLANK(A4558),"",IF(H4559=0,NETWORKDAYS($H$3,H4558,holiday!$B$2:$B$10),IF(DAY(H4558)&lt;DAY(H4559),NETWORKDAYS($H$3,H4558,holiday!$B$2:$B$10),0)))</f>
        <v/>
      </c>
      <c r="O4558" s="0" t="str">
        <f aca="false">IF(ISBLANK(A4558),"",SUMIF($A$3:$A4558,O$2,$B$3:$B4558))</f>
        <v/>
      </c>
      <c r="P4558" s="0" t="str">
        <f aca="false">IF(ISBLANK(A4558),"",SUMIF($A$3:$A4558,P$2,$B$3:$B4558))</f>
        <v/>
      </c>
      <c r="Q4558" s="0" t="str">
        <f aca="false">IF(ISBLANK(A4558),"",SUMIF($A$3:$A4558,Q$2,$B$3:$B4558))</f>
        <v/>
      </c>
      <c r="R4558" s="0" t="str">
        <f aca="false">IF(ISBLANK(A4558),"",SUMIF($A$3:$A4558,R$2,$B$3:$B4558))</f>
        <v/>
      </c>
      <c r="T4558" s="9" t="str">
        <f aca="false">IF(ISBLANK(A4558),"",IF($A4558=T$2,$C4558,T4557))</f>
        <v/>
      </c>
      <c r="U4558" s="9" t="str">
        <f aca="false">IF(ISBLANK(A4558),"",IF($A4558=U$2,$C4558,U4557))</f>
        <v/>
      </c>
      <c r="V4558" s="9" t="str">
        <f aca="false">IF(ISBLANK(A4558),"",IF($A4558=V$2,$C4558,V4557))</f>
        <v/>
      </c>
      <c r="W4558" s="9" t="str">
        <f aca="false">IF(ISBLANK(A4558),"",IF($A4558=W$2,$C4558,W4557))</f>
        <v/>
      </c>
    </row>
    <row r="4559" customFormat="false" ht="14.1" hidden="false" customHeight="false" outlineLevel="0" collapsed="false">
      <c r="H4559" s="8" t="n">
        <f aca="false">IF(ISBLANK(D4559),,LEFT(D4559,LEN(D4559)-6)*1)</f>
        <v>0</v>
      </c>
      <c r="I4559" s="9" t="str">
        <f aca="false">IF(ISBLANK(A4559),"",-B4559*C4559)</f>
        <v/>
      </c>
      <c r="J4559" s="9" t="str">
        <f aca="false">IF(ISBLANK(A4559),"",-SUM(I$3:I4559))</f>
        <v/>
      </c>
      <c r="K4559" s="9" t="str">
        <f aca="false">IF(ISBLANK(A4559),"",SUMPRODUCT(O4559:R4559,T4559:W4559)-J4559)</f>
        <v/>
      </c>
      <c r="L4559" s="5" t="str">
        <f aca="false">IF(ISBLANK(A4559),"",K4559/$M$1)</f>
        <v/>
      </c>
      <c r="M4559" s="5" t="str">
        <f aca="false">IF(ISBLANK(A4559),"",K4559/($M$1+SUM(K$3:K4558)))</f>
        <v/>
      </c>
      <c r="N4559" s="0" t="str">
        <f aca="false">IF(ISBLANK(A4559),"",IF(H4560=0,NETWORKDAYS($H$3,H4559,holiday!$B$2:$B$10),IF(DAY(H4559)&lt;DAY(H4560),NETWORKDAYS($H$3,H4559,holiday!$B$2:$B$10),0)))</f>
        <v/>
      </c>
      <c r="O4559" s="0" t="str">
        <f aca="false">IF(ISBLANK(A4559),"",SUMIF($A$3:$A4559,O$2,$B$3:$B4559))</f>
        <v/>
      </c>
      <c r="P4559" s="0" t="str">
        <f aca="false">IF(ISBLANK(A4559),"",SUMIF($A$3:$A4559,P$2,$B$3:$B4559))</f>
        <v/>
      </c>
      <c r="Q4559" s="0" t="str">
        <f aca="false">IF(ISBLANK(A4559),"",SUMIF($A$3:$A4559,Q$2,$B$3:$B4559))</f>
        <v/>
      </c>
      <c r="R4559" s="0" t="str">
        <f aca="false">IF(ISBLANK(A4559),"",SUMIF($A$3:$A4559,R$2,$B$3:$B4559))</f>
        <v/>
      </c>
      <c r="T4559" s="9" t="str">
        <f aca="false">IF(ISBLANK(A4559),"",IF($A4559=T$2,$C4559,T4558))</f>
        <v/>
      </c>
      <c r="U4559" s="9" t="str">
        <f aca="false">IF(ISBLANK(A4559),"",IF($A4559=U$2,$C4559,U4558))</f>
        <v/>
      </c>
      <c r="V4559" s="9" t="str">
        <f aca="false">IF(ISBLANK(A4559),"",IF($A4559=V$2,$C4559,V4558))</f>
        <v/>
      </c>
      <c r="W4559" s="9" t="str">
        <f aca="false">IF(ISBLANK(A4559),"",IF($A4559=W$2,$C4559,W4558))</f>
        <v/>
      </c>
    </row>
    <row r="4560" customFormat="false" ht="14.1" hidden="false" customHeight="false" outlineLevel="0" collapsed="false">
      <c r="H4560" s="8" t="n">
        <f aca="false">IF(ISBLANK(D4560),,LEFT(D4560,LEN(D4560)-6)*1)</f>
        <v>0</v>
      </c>
      <c r="I4560" s="9" t="str">
        <f aca="false">IF(ISBLANK(A4560),"",-B4560*C4560)</f>
        <v/>
      </c>
      <c r="J4560" s="9" t="str">
        <f aca="false">IF(ISBLANK(A4560),"",-SUM(I$3:I4560))</f>
        <v/>
      </c>
      <c r="K4560" s="9" t="str">
        <f aca="false">IF(ISBLANK(A4560),"",SUMPRODUCT(O4560:R4560,T4560:W4560)-J4560)</f>
        <v/>
      </c>
      <c r="L4560" s="5" t="str">
        <f aca="false">IF(ISBLANK(A4560),"",K4560/$M$1)</f>
        <v/>
      </c>
      <c r="M4560" s="5" t="str">
        <f aca="false">IF(ISBLANK(A4560),"",K4560/($M$1+SUM(K$3:K4559)))</f>
        <v/>
      </c>
      <c r="N4560" s="0" t="str">
        <f aca="false">IF(ISBLANK(A4560),"",IF(H4561=0,NETWORKDAYS($H$3,H4560,holiday!$B$2:$B$10),IF(DAY(H4560)&lt;DAY(H4561),NETWORKDAYS($H$3,H4560,holiday!$B$2:$B$10),0)))</f>
        <v/>
      </c>
      <c r="O4560" s="0" t="str">
        <f aca="false">IF(ISBLANK(A4560),"",SUMIF($A$3:$A4560,O$2,$B$3:$B4560))</f>
        <v/>
      </c>
      <c r="P4560" s="0" t="str">
        <f aca="false">IF(ISBLANK(A4560),"",SUMIF($A$3:$A4560,P$2,$B$3:$B4560))</f>
        <v/>
      </c>
      <c r="Q4560" s="0" t="str">
        <f aca="false">IF(ISBLANK(A4560),"",SUMIF($A$3:$A4560,Q$2,$B$3:$B4560))</f>
        <v/>
      </c>
      <c r="R4560" s="0" t="str">
        <f aca="false">IF(ISBLANK(A4560),"",SUMIF($A$3:$A4560,R$2,$B$3:$B4560))</f>
        <v/>
      </c>
      <c r="T4560" s="9" t="str">
        <f aca="false">IF(ISBLANK(A4560),"",IF($A4560=T$2,$C4560,T4559))</f>
        <v/>
      </c>
      <c r="U4560" s="9" t="str">
        <f aca="false">IF(ISBLANK(A4560),"",IF($A4560=U$2,$C4560,U4559))</f>
        <v/>
      </c>
      <c r="V4560" s="9" t="str">
        <f aca="false">IF(ISBLANK(A4560),"",IF($A4560=V$2,$C4560,V4559))</f>
        <v/>
      </c>
      <c r="W4560" s="9" t="str">
        <f aca="false">IF(ISBLANK(A4560),"",IF($A4560=W$2,$C4560,W4559))</f>
        <v/>
      </c>
    </row>
    <row r="4561" customFormat="false" ht="14.1" hidden="false" customHeight="false" outlineLevel="0" collapsed="false">
      <c r="H4561" s="8" t="n">
        <f aca="false">IF(ISBLANK(D4561),,LEFT(D4561,LEN(D4561)-6)*1)</f>
        <v>0</v>
      </c>
      <c r="I4561" s="9" t="str">
        <f aca="false">IF(ISBLANK(A4561),"",-B4561*C4561)</f>
        <v/>
      </c>
      <c r="J4561" s="9" t="str">
        <f aca="false">IF(ISBLANK(A4561),"",-SUM(I$3:I4561))</f>
        <v/>
      </c>
      <c r="K4561" s="9" t="str">
        <f aca="false">IF(ISBLANK(A4561),"",SUMPRODUCT(O4561:R4561,T4561:W4561)-J4561)</f>
        <v/>
      </c>
      <c r="L4561" s="5" t="str">
        <f aca="false">IF(ISBLANK(A4561),"",K4561/$M$1)</f>
        <v/>
      </c>
      <c r="M4561" s="5" t="str">
        <f aca="false">IF(ISBLANK(A4561),"",K4561/($M$1+SUM(K$3:K4560)))</f>
        <v/>
      </c>
      <c r="N4561" s="0" t="str">
        <f aca="false">IF(ISBLANK(A4561),"",IF(H4562=0,NETWORKDAYS($H$3,H4561,holiday!$B$2:$B$10),IF(DAY(H4561)&lt;DAY(H4562),NETWORKDAYS($H$3,H4561,holiday!$B$2:$B$10),0)))</f>
        <v/>
      </c>
      <c r="O4561" s="0" t="str">
        <f aca="false">IF(ISBLANK(A4561),"",SUMIF($A$3:$A4561,O$2,$B$3:$B4561))</f>
        <v/>
      </c>
      <c r="P4561" s="0" t="str">
        <f aca="false">IF(ISBLANK(A4561),"",SUMIF($A$3:$A4561,P$2,$B$3:$B4561))</f>
        <v/>
      </c>
      <c r="Q4561" s="0" t="str">
        <f aca="false">IF(ISBLANK(A4561),"",SUMIF($A$3:$A4561,Q$2,$B$3:$B4561))</f>
        <v/>
      </c>
      <c r="R4561" s="0" t="str">
        <f aca="false">IF(ISBLANK(A4561),"",SUMIF($A$3:$A4561,R$2,$B$3:$B4561))</f>
        <v/>
      </c>
      <c r="T4561" s="9" t="str">
        <f aca="false">IF(ISBLANK(A4561),"",IF($A4561=T$2,$C4561,T4560))</f>
        <v/>
      </c>
      <c r="U4561" s="9" t="str">
        <f aca="false">IF(ISBLANK(A4561),"",IF($A4561=U$2,$C4561,U4560))</f>
        <v/>
      </c>
      <c r="V4561" s="9" t="str">
        <f aca="false">IF(ISBLANK(A4561),"",IF($A4561=V$2,$C4561,V4560))</f>
        <v/>
      </c>
      <c r="W4561" s="9" t="str">
        <f aca="false">IF(ISBLANK(A4561),"",IF($A4561=W$2,$C4561,W4560))</f>
        <v/>
      </c>
    </row>
    <row r="4562" customFormat="false" ht="14.1" hidden="false" customHeight="false" outlineLevel="0" collapsed="false">
      <c r="H4562" s="8" t="n">
        <f aca="false">IF(ISBLANK(D4562),,LEFT(D4562,LEN(D4562)-6)*1)</f>
        <v>0</v>
      </c>
      <c r="I4562" s="9" t="str">
        <f aca="false">IF(ISBLANK(A4562),"",-B4562*C4562)</f>
        <v/>
      </c>
      <c r="J4562" s="9" t="str">
        <f aca="false">IF(ISBLANK(A4562),"",-SUM(I$3:I4562))</f>
        <v/>
      </c>
      <c r="K4562" s="9" t="str">
        <f aca="false">IF(ISBLANK(A4562),"",SUMPRODUCT(O4562:R4562,T4562:W4562)-J4562)</f>
        <v/>
      </c>
      <c r="L4562" s="5" t="str">
        <f aca="false">IF(ISBLANK(A4562),"",K4562/$M$1)</f>
        <v/>
      </c>
      <c r="M4562" s="5" t="str">
        <f aca="false">IF(ISBLANK(A4562),"",K4562/($M$1+SUM(K$3:K4561)))</f>
        <v/>
      </c>
      <c r="N4562" s="0" t="str">
        <f aca="false">IF(ISBLANK(A4562),"",IF(H4563=0,NETWORKDAYS($H$3,H4562,holiday!$B$2:$B$10),IF(DAY(H4562)&lt;DAY(H4563),NETWORKDAYS($H$3,H4562,holiday!$B$2:$B$10),0)))</f>
        <v/>
      </c>
      <c r="O4562" s="0" t="str">
        <f aca="false">IF(ISBLANK(A4562),"",SUMIF($A$3:$A4562,O$2,$B$3:$B4562))</f>
        <v/>
      </c>
      <c r="P4562" s="0" t="str">
        <f aca="false">IF(ISBLANK(A4562),"",SUMIF($A$3:$A4562,P$2,$B$3:$B4562))</f>
        <v/>
      </c>
      <c r="Q4562" s="0" t="str">
        <f aca="false">IF(ISBLANK(A4562),"",SUMIF($A$3:$A4562,Q$2,$B$3:$B4562))</f>
        <v/>
      </c>
      <c r="R4562" s="0" t="str">
        <f aca="false">IF(ISBLANK(A4562),"",SUMIF($A$3:$A4562,R$2,$B$3:$B4562))</f>
        <v/>
      </c>
      <c r="T4562" s="9" t="str">
        <f aca="false">IF(ISBLANK(A4562),"",IF($A4562=T$2,$C4562,T4561))</f>
        <v/>
      </c>
      <c r="U4562" s="9" t="str">
        <f aca="false">IF(ISBLANK(A4562),"",IF($A4562=U$2,$C4562,U4561))</f>
        <v/>
      </c>
      <c r="V4562" s="9" t="str">
        <f aca="false">IF(ISBLANK(A4562),"",IF($A4562=V$2,$C4562,V4561))</f>
        <v/>
      </c>
      <c r="W4562" s="9" t="str">
        <f aca="false">IF(ISBLANK(A4562),"",IF($A4562=W$2,$C4562,W4561))</f>
        <v/>
      </c>
    </row>
    <row r="4563" customFormat="false" ht="14.1" hidden="false" customHeight="false" outlineLevel="0" collapsed="false">
      <c r="H4563" s="8" t="n">
        <f aca="false">IF(ISBLANK(D4563),,LEFT(D4563,LEN(D4563)-6)*1)</f>
        <v>0</v>
      </c>
      <c r="I4563" s="9" t="str">
        <f aca="false">IF(ISBLANK(A4563),"",-B4563*C4563)</f>
        <v/>
      </c>
      <c r="J4563" s="9" t="str">
        <f aca="false">IF(ISBLANK(A4563),"",-SUM(I$3:I4563))</f>
        <v/>
      </c>
      <c r="K4563" s="9" t="str">
        <f aca="false">IF(ISBLANK(A4563),"",SUMPRODUCT(O4563:R4563,T4563:W4563)-J4563)</f>
        <v/>
      </c>
      <c r="L4563" s="5" t="str">
        <f aca="false">IF(ISBLANK(A4563),"",K4563/$M$1)</f>
        <v/>
      </c>
      <c r="M4563" s="5" t="str">
        <f aca="false">IF(ISBLANK(A4563),"",K4563/($M$1+SUM(K$3:K4562)))</f>
        <v/>
      </c>
      <c r="N4563" s="0" t="str">
        <f aca="false">IF(ISBLANK(A4563),"",IF(H4564=0,NETWORKDAYS($H$3,H4563,holiday!$B$2:$B$10),IF(DAY(H4563)&lt;DAY(H4564),NETWORKDAYS($H$3,H4563,holiday!$B$2:$B$10),0)))</f>
        <v/>
      </c>
      <c r="O4563" s="0" t="str">
        <f aca="false">IF(ISBLANK(A4563),"",SUMIF($A$3:$A4563,O$2,$B$3:$B4563))</f>
        <v/>
      </c>
      <c r="P4563" s="0" t="str">
        <f aca="false">IF(ISBLANK(A4563),"",SUMIF($A$3:$A4563,P$2,$B$3:$B4563))</f>
        <v/>
      </c>
      <c r="Q4563" s="0" t="str">
        <f aca="false">IF(ISBLANK(A4563),"",SUMIF($A$3:$A4563,Q$2,$B$3:$B4563))</f>
        <v/>
      </c>
      <c r="R4563" s="0" t="str">
        <f aca="false">IF(ISBLANK(A4563),"",SUMIF($A$3:$A4563,R$2,$B$3:$B4563))</f>
        <v/>
      </c>
      <c r="T4563" s="9" t="str">
        <f aca="false">IF(ISBLANK(A4563),"",IF($A4563=T$2,$C4563,T4562))</f>
        <v/>
      </c>
      <c r="U4563" s="9" t="str">
        <f aca="false">IF(ISBLANK(A4563),"",IF($A4563=U$2,$C4563,U4562))</f>
        <v/>
      </c>
      <c r="V4563" s="9" t="str">
        <f aca="false">IF(ISBLANK(A4563),"",IF($A4563=V$2,$C4563,V4562))</f>
        <v/>
      </c>
      <c r="W4563" s="9" t="str">
        <f aca="false">IF(ISBLANK(A4563),"",IF($A4563=W$2,$C4563,W4562))</f>
        <v/>
      </c>
    </row>
    <row r="4564" customFormat="false" ht="14.1" hidden="false" customHeight="false" outlineLevel="0" collapsed="false">
      <c r="H4564" s="8" t="n">
        <f aca="false">IF(ISBLANK(D4564),,LEFT(D4564,LEN(D4564)-6)*1)</f>
        <v>0</v>
      </c>
      <c r="I4564" s="9" t="str">
        <f aca="false">IF(ISBLANK(A4564),"",-B4564*C4564)</f>
        <v/>
      </c>
      <c r="J4564" s="9" t="str">
        <f aca="false">IF(ISBLANK(A4564),"",-SUM(I$3:I4564))</f>
        <v/>
      </c>
      <c r="K4564" s="9" t="str">
        <f aca="false">IF(ISBLANK(A4564),"",SUMPRODUCT(O4564:R4564,T4564:W4564)-J4564)</f>
        <v/>
      </c>
      <c r="L4564" s="5" t="str">
        <f aca="false">IF(ISBLANK(A4564),"",K4564/$M$1)</f>
        <v/>
      </c>
      <c r="M4564" s="5" t="str">
        <f aca="false">IF(ISBLANK(A4564),"",K4564/($M$1+SUM(K$3:K4563)))</f>
        <v/>
      </c>
      <c r="N4564" s="0" t="str">
        <f aca="false">IF(ISBLANK(A4564),"",IF(H4565=0,NETWORKDAYS($H$3,H4564,holiday!$B$2:$B$10),IF(DAY(H4564)&lt;DAY(H4565),NETWORKDAYS($H$3,H4564,holiday!$B$2:$B$10),0)))</f>
        <v/>
      </c>
      <c r="O4564" s="0" t="str">
        <f aca="false">IF(ISBLANK(A4564),"",SUMIF($A$3:$A4564,O$2,$B$3:$B4564))</f>
        <v/>
      </c>
      <c r="P4564" s="0" t="str">
        <f aca="false">IF(ISBLANK(A4564),"",SUMIF($A$3:$A4564,P$2,$B$3:$B4564))</f>
        <v/>
      </c>
      <c r="Q4564" s="0" t="str">
        <f aca="false">IF(ISBLANK(A4564),"",SUMIF($A$3:$A4564,Q$2,$B$3:$B4564))</f>
        <v/>
      </c>
      <c r="R4564" s="0" t="str">
        <f aca="false">IF(ISBLANK(A4564),"",SUMIF($A$3:$A4564,R$2,$B$3:$B4564))</f>
        <v/>
      </c>
      <c r="T4564" s="9" t="str">
        <f aca="false">IF(ISBLANK(A4564),"",IF($A4564=T$2,$C4564,T4563))</f>
        <v/>
      </c>
      <c r="U4564" s="9" t="str">
        <f aca="false">IF(ISBLANK(A4564),"",IF($A4564=U$2,$C4564,U4563))</f>
        <v/>
      </c>
      <c r="V4564" s="9" t="str">
        <f aca="false">IF(ISBLANK(A4564),"",IF($A4564=V$2,$C4564,V4563))</f>
        <v/>
      </c>
      <c r="W4564" s="9" t="str">
        <f aca="false">IF(ISBLANK(A4564),"",IF($A4564=W$2,$C4564,W4563))</f>
        <v/>
      </c>
    </row>
    <row r="4565" customFormat="false" ht="14.1" hidden="false" customHeight="false" outlineLevel="0" collapsed="false">
      <c r="H4565" s="8" t="n">
        <f aca="false">IF(ISBLANK(D4565),,LEFT(D4565,LEN(D4565)-6)*1)</f>
        <v>0</v>
      </c>
      <c r="I4565" s="9" t="str">
        <f aca="false">IF(ISBLANK(A4565),"",-B4565*C4565)</f>
        <v/>
      </c>
      <c r="J4565" s="9" t="str">
        <f aca="false">IF(ISBLANK(A4565),"",-SUM(I$3:I4565))</f>
        <v/>
      </c>
      <c r="K4565" s="9" t="str">
        <f aca="false">IF(ISBLANK(A4565),"",SUMPRODUCT(O4565:R4565,T4565:W4565)-J4565)</f>
        <v/>
      </c>
      <c r="L4565" s="5" t="str">
        <f aca="false">IF(ISBLANK(A4565),"",K4565/$M$1)</f>
        <v/>
      </c>
      <c r="M4565" s="5" t="str">
        <f aca="false">IF(ISBLANK(A4565),"",K4565/($M$1+SUM(K$3:K4564)))</f>
        <v/>
      </c>
      <c r="N4565" s="0" t="str">
        <f aca="false">IF(ISBLANK(A4565),"",IF(H4566=0,NETWORKDAYS($H$3,H4565,holiday!$B$2:$B$10),IF(DAY(H4565)&lt;DAY(H4566),NETWORKDAYS($H$3,H4565,holiday!$B$2:$B$10),0)))</f>
        <v/>
      </c>
      <c r="O4565" s="0" t="str">
        <f aca="false">IF(ISBLANK(A4565),"",SUMIF($A$3:$A4565,O$2,$B$3:$B4565))</f>
        <v/>
      </c>
      <c r="P4565" s="0" t="str">
        <f aca="false">IF(ISBLANK(A4565),"",SUMIF($A$3:$A4565,P$2,$B$3:$B4565))</f>
        <v/>
      </c>
      <c r="Q4565" s="0" t="str">
        <f aca="false">IF(ISBLANK(A4565),"",SUMIF($A$3:$A4565,Q$2,$B$3:$B4565))</f>
        <v/>
      </c>
      <c r="R4565" s="0" t="str">
        <f aca="false">IF(ISBLANK(A4565),"",SUMIF($A$3:$A4565,R$2,$B$3:$B4565))</f>
        <v/>
      </c>
      <c r="T4565" s="9" t="str">
        <f aca="false">IF(ISBLANK(A4565),"",IF($A4565=T$2,$C4565,T4564))</f>
        <v/>
      </c>
      <c r="U4565" s="9" t="str">
        <f aca="false">IF(ISBLANK(A4565),"",IF($A4565=U$2,$C4565,U4564))</f>
        <v/>
      </c>
      <c r="V4565" s="9" t="str">
        <f aca="false">IF(ISBLANK(A4565),"",IF($A4565=V$2,$C4565,V4564))</f>
        <v/>
      </c>
      <c r="W4565" s="9" t="str">
        <f aca="false">IF(ISBLANK(A4565),"",IF($A4565=W$2,$C4565,W4564))</f>
        <v/>
      </c>
    </row>
    <row r="4566" customFormat="false" ht="14.1" hidden="false" customHeight="false" outlineLevel="0" collapsed="false">
      <c r="H4566" s="8" t="n">
        <f aca="false">IF(ISBLANK(D4566),,LEFT(D4566,LEN(D4566)-6)*1)</f>
        <v>0</v>
      </c>
      <c r="I4566" s="9" t="str">
        <f aca="false">IF(ISBLANK(A4566),"",-B4566*C4566)</f>
        <v/>
      </c>
      <c r="J4566" s="9" t="str">
        <f aca="false">IF(ISBLANK(A4566),"",-SUM(I$3:I4566))</f>
        <v/>
      </c>
      <c r="K4566" s="9" t="str">
        <f aca="false">IF(ISBLANK(A4566),"",SUMPRODUCT(O4566:R4566,T4566:W4566)-J4566)</f>
        <v/>
      </c>
      <c r="L4566" s="5" t="str">
        <f aca="false">IF(ISBLANK(A4566),"",K4566/$M$1)</f>
        <v/>
      </c>
      <c r="M4566" s="5" t="str">
        <f aca="false">IF(ISBLANK(A4566),"",K4566/($M$1+SUM(K$3:K4565)))</f>
        <v/>
      </c>
      <c r="N4566" s="0" t="str">
        <f aca="false">IF(ISBLANK(A4566),"",IF(H4567=0,NETWORKDAYS($H$3,H4566,holiday!$B$2:$B$10),IF(DAY(H4566)&lt;DAY(H4567),NETWORKDAYS($H$3,H4566,holiday!$B$2:$B$10),0)))</f>
        <v/>
      </c>
      <c r="O4566" s="0" t="str">
        <f aca="false">IF(ISBLANK(A4566),"",SUMIF($A$3:$A4566,O$2,$B$3:$B4566))</f>
        <v/>
      </c>
      <c r="P4566" s="0" t="str">
        <f aca="false">IF(ISBLANK(A4566),"",SUMIF($A$3:$A4566,P$2,$B$3:$B4566))</f>
        <v/>
      </c>
      <c r="Q4566" s="0" t="str">
        <f aca="false">IF(ISBLANK(A4566),"",SUMIF($A$3:$A4566,Q$2,$B$3:$B4566))</f>
        <v/>
      </c>
      <c r="R4566" s="0" t="str">
        <f aca="false">IF(ISBLANK(A4566),"",SUMIF($A$3:$A4566,R$2,$B$3:$B4566))</f>
        <v/>
      </c>
      <c r="T4566" s="9" t="str">
        <f aca="false">IF(ISBLANK(A4566),"",IF($A4566=T$2,$C4566,T4565))</f>
        <v/>
      </c>
      <c r="U4566" s="9" t="str">
        <f aca="false">IF(ISBLANK(A4566),"",IF($A4566=U$2,$C4566,U4565))</f>
        <v/>
      </c>
      <c r="V4566" s="9" t="str">
        <f aca="false">IF(ISBLANK(A4566),"",IF($A4566=V$2,$C4566,V4565))</f>
        <v/>
      </c>
      <c r="W4566" s="9" t="str">
        <f aca="false">IF(ISBLANK(A4566),"",IF($A4566=W$2,$C4566,W4565))</f>
        <v/>
      </c>
    </row>
    <row r="4567" customFormat="false" ht="14.1" hidden="false" customHeight="false" outlineLevel="0" collapsed="false">
      <c r="H4567" s="8" t="n">
        <f aca="false">IF(ISBLANK(D4567),,LEFT(D4567,LEN(D4567)-6)*1)</f>
        <v>0</v>
      </c>
      <c r="I4567" s="9" t="str">
        <f aca="false">IF(ISBLANK(A4567),"",-B4567*C4567)</f>
        <v/>
      </c>
      <c r="J4567" s="9" t="str">
        <f aca="false">IF(ISBLANK(A4567),"",-SUM(I$3:I4567))</f>
        <v/>
      </c>
      <c r="K4567" s="9" t="str">
        <f aca="false">IF(ISBLANK(A4567),"",SUMPRODUCT(O4567:R4567,T4567:W4567)-J4567)</f>
        <v/>
      </c>
      <c r="L4567" s="5" t="str">
        <f aca="false">IF(ISBLANK(A4567),"",K4567/$M$1)</f>
        <v/>
      </c>
      <c r="M4567" s="5" t="str">
        <f aca="false">IF(ISBLANK(A4567),"",K4567/($M$1+SUM(K$3:K4566)))</f>
        <v/>
      </c>
      <c r="N4567" s="0" t="str">
        <f aca="false">IF(ISBLANK(A4567),"",IF(H4568=0,NETWORKDAYS($H$3,H4567,holiday!$B$2:$B$10),IF(DAY(H4567)&lt;DAY(H4568),NETWORKDAYS($H$3,H4567,holiday!$B$2:$B$10),0)))</f>
        <v/>
      </c>
      <c r="O4567" s="0" t="str">
        <f aca="false">IF(ISBLANK(A4567),"",SUMIF($A$3:$A4567,O$2,$B$3:$B4567))</f>
        <v/>
      </c>
      <c r="P4567" s="0" t="str">
        <f aca="false">IF(ISBLANK(A4567),"",SUMIF($A$3:$A4567,P$2,$B$3:$B4567))</f>
        <v/>
      </c>
      <c r="Q4567" s="0" t="str">
        <f aca="false">IF(ISBLANK(A4567),"",SUMIF($A$3:$A4567,Q$2,$B$3:$B4567))</f>
        <v/>
      </c>
      <c r="R4567" s="0" t="str">
        <f aca="false">IF(ISBLANK(A4567),"",SUMIF($A$3:$A4567,R$2,$B$3:$B4567))</f>
        <v/>
      </c>
      <c r="T4567" s="9" t="str">
        <f aca="false">IF(ISBLANK(A4567),"",IF($A4567=T$2,$C4567,T4566))</f>
        <v/>
      </c>
      <c r="U4567" s="9" t="str">
        <f aca="false">IF(ISBLANK(A4567),"",IF($A4567=U$2,$C4567,U4566))</f>
        <v/>
      </c>
      <c r="V4567" s="9" t="str">
        <f aca="false">IF(ISBLANK(A4567),"",IF($A4567=V$2,$C4567,V4566))</f>
        <v/>
      </c>
      <c r="W4567" s="9" t="str">
        <f aca="false">IF(ISBLANK(A4567),"",IF($A4567=W$2,$C4567,W4566))</f>
        <v/>
      </c>
    </row>
    <row r="4568" customFormat="false" ht="14.1" hidden="false" customHeight="false" outlineLevel="0" collapsed="false">
      <c r="H4568" s="8" t="n">
        <f aca="false">IF(ISBLANK(D4568),,LEFT(D4568,LEN(D4568)-6)*1)</f>
        <v>0</v>
      </c>
      <c r="I4568" s="9" t="str">
        <f aca="false">IF(ISBLANK(A4568),"",-B4568*C4568)</f>
        <v/>
      </c>
      <c r="J4568" s="9" t="str">
        <f aca="false">IF(ISBLANK(A4568),"",-SUM(I$3:I4568))</f>
        <v/>
      </c>
      <c r="K4568" s="9" t="str">
        <f aca="false">IF(ISBLANK(A4568),"",SUMPRODUCT(O4568:R4568,T4568:W4568)-J4568)</f>
        <v/>
      </c>
      <c r="L4568" s="5" t="str">
        <f aca="false">IF(ISBLANK(A4568),"",K4568/$M$1)</f>
        <v/>
      </c>
      <c r="M4568" s="5" t="str">
        <f aca="false">IF(ISBLANK(A4568),"",K4568/($M$1+SUM(K$3:K4567)))</f>
        <v/>
      </c>
      <c r="N4568" s="0" t="str">
        <f aca="false">IF(ISBLANK(A4568),"",IF(H4569=0,NETWORKDAYS($H$3,H4568,holiday!$B$2:$B$10),IF(DAY(H4568)&lt;DAY(H4569),NETWORKDAYS($H$3,H4568,holiday!$B$2:$B$10),0)))</f>
        <v/>
      </c>
      <c r="O4568" s="0" t="str">
        <f aca="false">IF(ISBLANK(A4568),"",SUMIF($A$3:$A4568,O$2,$B$3:$B4568))</f>
        <v/>
      </c>
      <c r="P4568" s="0" t="str">
        <f aca="false">IF(ISBLANK(A4568),"",SUMIF($A$3:$A4568,P$2,$B$3:$B4568))</f>
        <v/>
      </c>
      <c r="Q4568" s="0" t="str">
        <f aca="false">IF(ISBLANK(A4568),"",SUMIF($A$3:$A4568,Q$2,$B$3:$B4568))</f>
        <v/>
      </c>
      <c r="R4568" s="0" t="str">
        <f aca="false">IF(ISBLANK(A4568),"",SUMIF($A$3:$A4568,R$2,$B$3:$B4568))</f>
        <v/>
      </c>
      <c r="T4568" s="9" t="str">
        <f aca="false">IF(ISBLANK(A4568),"",IF($A4568=T$2,$C4568,T4567))</f>
        <v/>
      </c>
      <c r="U4568" s="9" t="str">
        <f aca="false">IF(ISBLANK(A4568),"",IF($A4568=U$2,$C4568,U4567))</f>
        <v/>
      </c>
      <c r="V4568" s="9" t="str">
        <f aca="false">IF(ISBLANK(A4568),"",IF($A4568=V$2,$C4568,V4567))</f>
        <v/>
      </c>
      <c r="W4568" s="9" t="str">
        <f aca="false">IF(ISBLANK(A4568),"",IF($A4568=W$2,$C4568,W4567))</f>
        <v/>
      </c>
    </row>
    <row r="4569" customFormat="false" ht="14.1" hidden="false" customHeight="false" outlineLevel="0" collapsed="false">
      <c r="H4569" s="8" t="n">
        <f aca="false">IF(ISBLANK(D4569),,LEFT(D4569,LEN(D4569)-6)*1)</f>
        <v>0</v>
      </c>
      <c r="I4569" s="9" t="str">
        <f aca="false">IF(ISBLANK(A4569),"",-B4569*C4569)</f>
        <v/>
      </c>
      <c r="J4569" s="9" t="str">
        <f aca="false">IF(ISBLANK(A4569),"",-SUM(I$3:I4569))</f>
        <v/>
      </c>
      <c r="K4569" s="9" t="str">
        <f aca="false">IF(ISBLANK(A4569),"",SUMPRODUCT(O4569:R4569,T4569:W4569)-J4569)</f>
        <v/>
      </c>
      <c r="L4569" s="5" t="str">
        <f aca="false">IF(ISBLANK(A4569),"",K4569/$M$1)</f>
        <v/>
      </c>
      <c r="M4569" s="5" t="str">
        <f aca="false">IF(ISBLANK(A4569),"",K4569/($M$1+SUM(K$3:K4568)))</f>
        <v/>
      </c>
      <c r="N4569" s="0" t="str">
        <f aca="false">IF(ISBLANK(A4569),"",IF(H4570=0,NETWORKDAYS($H$3,H4569,holiday!$B$2:$B$10),IF(DAY(H4569)&lt;DAY(H4570),NETWORKDAYS($H$3,H4569,holiday!$B$2:$B$10),0)))</f>
        <v/>
      </c>
      <c r="O4569" s="0" t="str">
        <f aca="false">IF(ISBLANK(A4569),"",SUMIF($A$3:$A4569,O$2,$B$3:$B4569))</f>
        <v/>
      </c>
      <c r="P4569" s="0" t="str">
        <f aca="false">IF(ISBLANK(A4569),"",SUMIF($A$3:$A4569,P$2,$B$3:$B4569))</f>
        <v/>
      </c>
      <c r="Q4569" s="0" t="str">
        <f aca="false">IF(ISBLANK(A4569),"",SUMIF($A$3:$A4569,Q$2,$B$3:$B4569))</f>
        <v/>
      </c>
      <c r="R4569" s="0" t="str">
        <f aca="false">IF(ISBLANK(A4569),"",SUMIF($A$3:$A4569,R$2,$B$3:$B4569))</f>
        <v/>
      </c>
      <c r="T4569" s="9" t="str">
        <f aca="false">IF(ISBLANK(A4569),"",IF($A4569=T$2,$C4569,T4568))</f>
        <v/>
      </c>
      <c r="U4569" s="9" t="str">
        <f aca="false">IF(ISBLANK(A4569),"",IF($A4569=U$2,$C4569,U4568))</f>
        <v/>
      </c>
      <c r="V4569" s="9" t="str">
        <f aca="false">IF(ISBLANK(A4569),"",IF($A4569=V$2,$C4569,V4568))</f>
        <v/>
      </c>
      <c r="W4569" s="9" t="str">
        <f aca="false">IF(ISBLANK(A4569),"",IF($A4569=W$2,$C4569,W4568))</f>
        <v/>
      </c>
    </row>
    <row r="4570" customFormat="false" ht="14.1" hidden="false" customHeight="false" outlineLevel="0" collapsed="false">
      <c r="H4570" s="8" t="n">
        <f aca="false">IF(ISBLANK(D4570),,LEFT(D4570,LEN(D4570)-6)*1)</f>
        <v>0</v>
      </c>
      <c r="I4570" s="9" t="str">
        <f aca="false">IF(ISBLANK(A4570),"",-B4570*C4570)</f>
        <v/>
      </c>
      <c r="J4570" s="9" t="str">
        <f aca="false">IF(ISBLANK(A4570),"",-SUM(I$3:I4570))</f>
        <v/>
      </c>
      <c r="K4570" s="9" t="str">
        <f aca="false">IF(ISBLANK(A4570),"",SUMPRODUCT(O4570:R4570,T4570:W4570)-J4570)</f>
        <v/>
      </c>
      <c r="L4570" s="5" t="str">
        <f aca="false">IF(ISBLANK(A4570),"",K4570/$M$1)</f>
        <v/>
      </c>
      <c r="M4570" s="5" t="str">
        <f aca="false">IF(ISBLANK(A4570),"",K4570/($M$1+SUM(K$3:K4569)))</f>
        <v/>
      </c>
      <c r="N4570" s="0" t="str">
        <f aca="false">IF(ISBLANK(A4570),"",IF(H4571=0,NETWORKDAYS($H$3,H4570,holiday!$B$2:$B$10),IF(DAY(H4570)&lt;DAY(H4571),NETWORKDAYS($H$3,H4570,holiday!$B$2:$B$10),0)))</f>
        <v/>
      </c>
      <c r="O4570" s="0" t="str">
        <f aca="false">IF(ISBLANK(A4570),"",SUMIF($A$3:$A4570,O$2,$B$3:$B4570))</f>
        <v/>
      </c>
      <c r="P4570" s="0" t="str">
        <f aca="false">IF(ISBLANK(A4570),"",SUMIF($A$3:$A4570,P$2,$B$3:$B4570))</f>
        <v/>
      </c>
      <c r="Q4570" s="0" t="str">
        <f aca="false">IF(ISBLANK(A4570),"",SUMIF($A$3:$A4570,Q$2,$B$3:$B4570))</f>
        <v/>
      </c>
      <c r="R4570" s="0" t="str">
        <f aca="false">IF(ISBLANK(A4570),"",SUMIF($A$3:$A4570,R$2,$B$3:$B4570))</f>
        <v/>
      </c>
      <c r="T4570" s="9" t="str">
        <f aca="false">IF(ISBLANK(A4570),"",IF($A4570=T$2,$C4570,T4569))</f>
        <v/>
      </c>
      <c r="U4570" s="9" t="str">
        <f aca="false">IF(ISBLANK(A4570),"",IF($A4570=U$2,$C4570,U4569))</f>
        <v/>
      </c>
      <c r="V4570" s="9" t="str">
        <f aca="false">IF(ISBLANK(A4570),"",IF($A4570=V$2,$C4570,V4569))</f>
        <v/>
      </c>
      <c r="W4570" s="9" t="str">
        <f aca="false">IF(ISBLANK(A4570),"",IF($A4570=W$2,$C4570,W4569))</f>
        <v/>
      </c>
    </row>
    <row r="4571" customFormat="false" ht="14.1" hidden="false" customHeight="false" outlineLevel="0" collapsed="false">
      <c r="H4571" s="8" t="n">
        <f aca="false">IF(ISBLANK(D4571),,LEFT(D4571,LEN(D4571)-6)*1)</f>
        <v>0</v>
      </c>
      <c r="I4571" s="9" t="str">
        <f aca="false">IF(ISBLANK(A4571),"",-B4571*C4571)</f>
        <v/>
      </c>
      <c r="J4571" s="9" t="str">
        <f aca="false">IF(ISBLANK(A4571),"",-SUM(I$3:I4571))</f>
        <v/>
      </c>
      <c r="K4571" s="9" t="str">
        <f aca="false">IF(ISBLANK(A4571),"",SUMPRODUCT(O4571:R4571,T4571:W4571)-J4571)</f>
        <v/>
      </c>
      <c r="L4571" s="5" t="str">
        <f aca="false">IF(ISBLANK(A4571),"",K4571/$M$1)</f>
        <v/>
      </c>
      <c r="M4571" s="5" t="str">
        <f aca="false">IF(ISBLANK(A4571),"",K4571/($M$1+SUM(K$3:K4570)))</f>
        <v/>
      </c>
      <c r="N4571" s="0" t="str">
        <f aca="false">IF(ISBLANK(A4571),"",IF(H4572=0,NETWORKDAYS($H$3,H4571,holiday!$B$2:$B$10),IF(DAY(H4571)&lt;DAY(H4572),NETWORKDAYS($H$3,H4571,holiday!$B$2:$B$10),0)))</f>
        <v/>
      </c>
      <c r="O4571" s="0" t="str">
        <f aca="false">IF(ISBLANK(A4571),"",SUMIF($A$3:$A4571,O$2,$B$3:$B4571))</f>
        <v/>
      </c>
      <c r="P4571" s="0" t="str">
        <f aca="false">IF(ISBLANK(A4571),"",SUMIF($A$3:$A4571,P$2,$B$3:$B4571))</f>
        <v/>
      </c>
      <c r="Q4571" s="0" t="str">
        <f aca="false">IF(ISBLANK(A4571),"",SUMIF($A$3:$A4571,Q$2,$B$3:$B4571))</f>
        <v/>
      </c>
      <c r="R4571" s="0" t="str">
        <f aca="false">IF(ISBLANK(A4571),"",SUMIF($A$3:$A4571,R$2,$B$3:$B4571))</f>
        <v/>
      </c>
      <c r="T4571" s="9" t="str">
        <f aca="false">IF(ISBLANK(A4571),"",IF($A4571=T$2,$C4571,T4570))</f>
        <v/>
      </c>
      <c r="U4571" s="9" t="str">
        <f aca="false">IF(ISBLANK(A4571),"",IF($A4571=U$2,$C4571,U4570))</f>
        <v/>
      </c>
      <c r="V4571" s="9" t="str">
        <f aca="false">IF(ISBLANK(A4571),"",IF($A4571=V$2,$C4571,V4570))</f>
        <v/>
      </c>
      <c r="W4571" s="9" t="str">
        <f aca="false">IF(ISBLANK(A4571),"",IF($A4571=W$2,$C4571,W4570))</f>
        <v/>
      </c>
    </row>
    <row r="4572" customFormat="false" ht="14.1" hidden="false" customHeight="false" outlineLevel="0" collapsed="false">
      <c r="H4572" s="8" t="n">
        <f aca="false">IF(ISBLANK(D4572),,LEFT(D4572,LEN(D4572)-6)*1)</f>
        <v>0</v>
      </c>
      <c r="I4572" s="9" t="str">
        <f aca="false">IF(ISBLANK(A4572),"",-B4572*C4572)</f>
        <v/>
      </c>
      <c r="J4572" s="9" t="str">
        <f aca="false">IF(ISBLANK(A4572),"",-SUM(I$3:I4572))</f>
        <v/>
      </c>
      <c r="K4572" s="9" t="str">
        <f aca="false">IF(ISBLANK(A4572),"",SUMPRODUCT(O4572:R4572,T4572:W4572)-J4572)</f>
        <v/>
      </c>
      <c r="L4572" s="5" t="str">
        <f aca="false">IF(ISBLANK(A4572),"",K4572/$M$1)</f>
        <v/>
      </c>
      <c r="M4572" s="5" t="str">
        <f aca="false">IF(ISBLANK(A4572),"",K4572/($M$1+SUM(K$3:K4571)))</f>
        <v/>
      </c>
      <c r="N4572" s="0" t="str">
        <f aca="false">IF(ISBLANK(A4572),"",IF(H4573=0,NETWORKDAYS($H$3,H4572,holiday!$B$2:$B$10),IF(DAY(H4572)&lt;DAY(H4573),NETWORKDAYS($H$3,H4572,holiday!$B$2:$B$10),0)))</f>
        <v/>
      </c>
      <c r="O4572" s="0" t="str">
        <f aca="false">IF(ISBLANK(A4572),"",SUMIF($A$3:$A4572,O$2,$B$3:$B4572))</f>
        <v/>
      </c>
      <c r="P4572" s="0" t="str">
        <f aca="false">IF(ISBLANK(A4572),"",SUMIF($A$3:$A4572,P$2,$B$3:$B4572))</f>
        <v/>
      </c>
      <c r="Q4572" s="0" t="str">
        <f aca="false">IF(ISBLANK(A4572),"",SUMIF($A$3:$A4572,Q$2,$B$3:$B4572))</f>
        <v/>
      </c>
      <c r="R4572" s="0" t="str">
        <f aca="false">IF(ISBLANK(A4572),"",SUMIF($A$3:$A4572,R$2,$B$3:$B4572))</f>
        <v/>
      </c>
      <c r="T4572" s="9" t="str">
        <f aca="false">IF(ISBLANK(A4572),"",IF($A4572=T$2,$C4572,T4571))</f>
        <v/>
      </c>
      <c r="U4572" s="9" t="str">
        <f aca="false">IF(ISBLANK(A4572),"",IF($A4572=U$2,$C4572,U4571))</f>
        <v/>
      </c>
      <c r="V4572" s="9" t="str">
        <f aca="false">IF(ISBLANK(A4572),"",IF($A4572=V$2,$C4572,V4571))</f>
        <v/>
      </c>
      <c r="W4572" s="9" t="str">
        <f aca="false">IF(ISBLANK(A4572),"",IF($A4572=W$2,$C4572,W4571))</f>
        <v/>
      </c>
    </row>
    <row r="4573" customFormat="false" ht="14.1" hidden="false" customHeight="false" outlineLevel="0" collapsed="false">
      <c r="H4573" s="8" t="n">
        <f aca="false">IF(ISBLANK(D4573),,LEFT(D4573,LEN(D4573)-6)*1)</f>
        <v>0</v>
      </c>
      <c r="I4573" s="9" t="str">
        <f aca="false">IF(ISBLANK(A4573),"",-B4573*C4573)</f>
        <v/>
      </c>
      <c r="J4573" s="9" t="str">
        <f aca="false">IF(ISBLANK(A4573),"",-SUM(I$3:I4573))</f>
        <v/>
      </c>
      <c r="K4573" s="9" t="str">
        <f aca="false">IF(ISBLANK(A4573),"",SUMPRODUCT(O4573:R4573,T4573:W4573)-J4573)</f>
        <v/>
      </c>
      <c r="L4573" s="5" t="str">
        <f aca="false">IF(ISBLANK(A4573),"",K4573/$M$1)</f>
        <v/>
      </c>
      <c r="M4573" s="5" t="str">
        <f aca="false">IF(ISBLANK(A4573),"",K4573/($M$1+SUM(K$3:K4572)))</f>
        <v/>
      </c>
      <c r="N4573" s="0" t="str">
        <f aca="false">IF(ISBLANK(A4573),"",IF(H4574=0,NETWORKDAYS($H$3,H4573,holiday!$B$2:$B$10),IF(DAY(H4573)&lt;DAY(H4574),NETWORKDAYS($H$3,H4573,holiday!$B$2:$B$10),0)))</f>
        <v/>
      </c>
      <c r="O4573" s="0" t="str">
        <f aca="false">IF(ISBLANK(A4573),"",SUMIF($A$3:$A4573,O$2,$B$3:$B4573))</f>
        <v/>
      </c>
      <c r="P4573" s="0" t="str">
        <f aca="false">IF(ISBLANK(A4573),"",SUMIF($A$3:$A4573,P$2,$B$3:$B4573))</f>
        <v/>
      </c>
      <c r="Q4573" s="0" t="str">
        <f aca="false">IF(ISBLANK(A4573),"",SUMIF($A$3:$A4573,Q$2,$B$3:$B4573))</f>
        <v/>
      </c>
      <c r="R4573" s="0" t="str">
        <f aca="false">IF(ISBLANK(A4573),"",SUMIF($A$3:$A4573,R$2,$B$3:$B4573))</f>
        <v/>
      </c>
      <c r="T4573" s="9" t="str">
        <f aca="false">IF(ISBLANK(A4573),"",IF($A4573=T$2,$C4573,T4572))</f>
        <v/>
      </c>
      <c r="U4573" s="9" t="str">
        <f aca="false">IF(ISBLANK(A4573),"",IF($A4573=U$2,$C4573,U4572))</f>
        <v/>
      </c>
      <c r="V4573" s="9" t="str">
        <f aca="false">IF(ISBLANK(A4573),"",IF($A4573=V$2,$C4573,V4572))</f>
        <v/>
      </c>
      <c r="W4573" s="9" t="str">
        <f aca="false">IF(ISBLANK(A4573),"",IF($A4573=W$2,$C4573,W4572))</f>
        <v/>
      </c>
    </row>
    <row r="4574" customFormat="false" ht="14.1" hidden="false" customHeight="false" outlineLevel="0" collapsed="false">
      <c r="H4574" s="8" t="n">
        <f aca="false">IF(ISBLANK(D4574),,LEFT(D4574,LEN(D4574)-6)*1)</f>
        <v>0</v>
      </c>
      <c r="I4574" s="9" t="str">
        <f aca="false">IF(ISBLANK(A4574),"",-B4574*C4574)</f>
        <v/>
      </c>
      <c r="J4574" s="9" t="str">
        <f aca="false">IF(ISBLANK(A4574),"",-SUM(I$3:I4574))</f>
        <v/>
      </c>
      <c r="K4574" s="9" t="str">
        <f aca="false">IF(ISBLANK(A4574),"",SUMPRODUCT(O4574:R4574,T4574:W4574)-J4574)</f>
        <v/>
      </c>
      <c r="L4574" s="5" t="str">
        <f aca="false">IF(ISBLANK(A4574),"",K4574/$M$1)</f>
        <v/>
      </c>
      <c r="M4574" s="5" t="str">
        <f aca="false">IF(ISBLANK(A4574),"",K4574/($M$1+SUM(K$3:K4573)))</f>
        <v/>
      </c>
      <c r="N4574" s="0" t="str">
        <f aca="false">IF(ISBLANK(A4574),"",IF(H4575=0,NETWORKDAYS($H$3,H4574,holiday!$B$2:$B$10),IF(DAY(H4574)&lt;DAY(H4575),NETWORKDAYS($H$3,H4574,holiday!$B$2:$B$10),0)))</f>
        <v/>
      </c>
      <c r="O4574" s="0" t="str">
        <f aca="false">IF(ISBLANK(A4574),"",SUMIF($A$3:$A4574,O$2,$B$3:$B4574))</f>
        <v/>
      </c>
      <c r="P4574" s="0" t="str">
        <f aca="false">IF(ISBLANK(A4574),"",SUMIF($A$3:$A4574,P$2,$B$3:$B4574))</f>
        <v/>
      </c>
      <c r="Q4574" s="0" t="str">
        <f aca="false">IF(ISBLANK(A4574),"",SUMIF($A$3:$A4574,Q$2,$B$3:$B4574))</f>
        <v/>
      </c>
      <c r="R4574" s="0" t="str">
        <f aca="false">IF(ISBLANK(A4574),"",SUMIF($A$3:$A4574,R$2,$B$3:$B4574))</f>
        <v/>
      </c>
      <c r="T4574" s="9" t="str">
        <f aca="false">IF(ISBLANK(A4574),"",IF($A4574=T$2,$C4574,T4573))</f>
        <v/>
      </c>
      <c r="U4574" s="9" t="str">
        <f aca="false">IF(ISBLANK(A4574),"",IF($A4574=U$2,$C4574,U4573))</f>
        <v/>
      </c>
      <c r="V4574" s="9" t="str">
        <f aca="false">IF(ISBLANK(A4574),"",IF($A4574=V$2,$C4574,V4573))</f>
        <v/>
      </c>
      <c r="W4574" s="9" t="str">
        <f aca="false">IF(ISBLANK(A4574),"",IF($A4574=W$2,$C4574,W4573))</f>
        <v/>
      </c>
    </row>
    <row r="4575" customFormat="false" ht="14.1" hidden="false" customHeight="false" outlineLevel="0" collapsed="false">
      <c r="H4575" s="8" t="n">
        <f aca="false">IF(ISBLANK(D4575),,LEFT(D4575,LEN(D4575)-6)*1)</f>
        <v>0</v>
      </c>
      <c r="I4575" s="9" t="str">
        <f aca="false">IF(ISBLANK(A4575),"",-B4575*C4575)</f>
        <v/>
      </c>
      <c r="J4575" s="9" t="str">
        <f aca="false">IF(ISBLANK(A4575),"",-SUM(I$3:I4575))</f>
        <v/>
      </c>
      <c r="K4575" s="9" t="str">
        <f aca="false">IF(ISBLANK(A4575),"",SUMPRODUCT(O4575:R4575,T4575:W4575)-J4575)</f>
        <v/>
      </c>
      <c r="L4575" s="5" t="str">
        <f aca="false">IF(ISBLANK(A4575),"",K4575/$M$1)</f>
        <v/>
      </c>
      <c r="M4575" s="5" t="str">
        <f aca="false">IF(ISBLANK(A4575),"",K4575/($M$1+SUM(K$3:K4574)))</f>
        <v/>
      </c>
      <c r="N4575" s="0" t="str">
        <f aca="false">IF(ISBLANK(A4575),"",IF(H4576=0,NETWORKDAYS($H$3,H4575,holiday!$B$2:$B$10),IF(DAY(H4575)&lt;DAY(H4576),NETWORKDAYS($H$3,H4575,holiday!$B$2:$B$10),0)))</f>
        <v/>
      </c>
      <c r="O4575" s="0" t="str">
        <f aca="false">IF(ISBLANK(A4575),"",SUMIF($A$3:$A4575,O$2,$B$3:$B4575))</f>
        <v/>
      </c>
      <c r="P4575" s="0" t="str">
        <f aca="false">IF(ISBLANK(A4575),"",SUMIF($A$3:$A4575,P$2,$B$3:$B4575))</f>
        <v/>
      </c>
      <c r="Q4575" s="0" t="str">
        <f aca="false">IF(ISBLANK(A4575),"",SUMIF($A$3:$A4575,Q$2,$B$3:$B4575))</f>
        <v/>
      </c>
      <c r="R4575" s="0" t="str">
        <f aca="false">IF(ISBLANK(A4575),"",SUMIF($A$3:$A4575,R$2,$B$3:$B4575))</f>
        <v/>
      </c>
      <c r="T4575" s="9" t="str">
        <f aca="false">IF(ISBLANK(A4575),"",IF($A4575=T$2,$C4575,T4574))</f>
        <v/>
      </c>
      <c r="U4575" s="9" t="str">
        <f aca="false">IF(ISBLANK(A4575),"",IF($A4575=U$2,$C4575,U4574))</f>
        <v/>
      </c>
      <c r="V4575" s="9" t="str">
        <f aca="false">IF(ISBLANK(A4575),"",IF($A4575=V$2,$C4575,V4574))</f>
        <v/>
      </c>
      <c r="W4575" s="9" t="str">
        <f aca="false">IF(ISBLANK(A4575),"",IF($A4575=W$2,$C4575,W4574))</f>
        <v/>
      </c>
    </row>
    <row r="4576" customFormat="false" ht="14.1" hidden="false" customHeight="false" outlineLevel="0" collapsed="false">
      <c r="H4576" s="8" t="n">
        <f aca="false">IF(ISBLANK(D4576),,LEFT(D4576,LEN(D4576)-6)*1)</f>
        <v>0</v>
      </c>
      <c r="I4576" s="9" t="str">
        <f aca="false">IF(ISBLANK(A4576),"",-B4576*C4576)</f>
        <v/>
      </c>
      <c r="J4576" s="9" t="str">
        <f aca="false">IF(ISBLANK(A4576),"",-SUM(I$3:I4576))</f>
        <v/>
      </c>
      <c r="K4576" s="9" t="str">
        <f aca="false">IF(ISBLANK(A4576),"",SUMPRODUCT(O4576:R4576,T4576:W4576)-J4576)</f>
        <v/>
      </c>
      <c r="L4576" s="5" t="str">
        <f aca="false">IF(ISBLANK(A4576),"",K4576/$M$1)</f>
        <v/>
      </c>
      <c r="M4576" s="5" t="str">
        <f aca="false">IF(ISBLANK(A4576),"",K4576/($M$1+SUM(K$3:K4575)))</f>
        <v/>
      </c>
      <c r="N4576" s="0" t="str">
        <f aca="false">IF(ISBLANK(A4576),"",IF(H4577=0,NETWORKDAYS($H$3,H4576,holiday!$B$2:$B$10),IF(DAY(H4576)&lt;DAY(H4577),NETWORKDAYS($H$3,H4576,holiday!$B$2:$B$10),0)))</f>
        <v/>
      </c>
      <c r="O4576" s="0" t="str">
        <f aca="false">IF(ISBLANK(A4576),"",SUMIF($A$3:$A4576,O$2,$B$3:$B4576))</f>
        <v/>
      </c>
      <c r="P4576" s="0" t="str">
        <f aca="false">IF(ISBLANK(A4576),"",SUMIF($A$3:$A4576,P$2,$B$3:$B4576))</f>
        <v/>
      </c>
      <c r="Q4576" s="0" t="str">
        <f aca="false">IF(ISBLANK(A4576),"",SUMIF($A$3:$A4576,Q$2,$B$3:$B4576))</f>
        <v/>
      </c>
      <c r="R4576" s="0" t="str">
        <f aca="false">IF(ISBLANK(A4576),"",SUMIF($A$3:$A4576,R$2,$B$3:$B4576))</f>
        <v/>
      </c>
      <c r="T4576" s="9" t="str">
        <f aca="false">IF(ISBLANK(A4576),"",IF($A4576=T$2,$C4576,T4575))</f>
        <v/>
      </c>
      <c r="U4576" s="9" t="str">
        <f aca="false">IF(ISBLANK(A4576),"",IF($A4576=U$2,$C4576,U4575))</f>
        <v/>
      </c>
      <c r="V4576" s="9" t="str">
        <f aca="false">IF(ISBLANK(A4576),"",IF($A4576=V$2,$C4576,V4575))</f>
        <v/>
      </c>
      <c r="W4576" s="9" t="str">
        <f aca="false">IF(ISBLANK(A4576),"",IF($A4576=W$2,$C4576,W4575))</f>
        <v/>
      </c>
    </row>
    <row r="4577" customFormat="false" ht="14.1" hidden="false" customHeight="false" outlineLevel="0" collapsed="false">
      <c r="H4577" s="8" t="n">
        <f aca="false">IF(ISBLANK(D4577),,LEFT(D4577,LEN(D4577)-6)*1)</f>
        <v>0</v>
      </c>
      <c r="I4577" s="9" t="str">
        <f aca="false">IF(ISBLANK(A4577),"",-B4577*C4577)</f>
        <v/>
      </c>
      <c r="J4577" s="9" t="str">
        <f aca="false">IF(ISBLANK(A4577),"",-SUM(I$3:I4577))</f>
        <v/>
      </c>
      <c r="K4577" s="9" t="str">
        <f aca="false">IF(ISBLANK(A4577),"",SUMPRODUCT(O4577:R4577,T4577:W4577)-J4577)</f>
        <v/>
      </c>
      <c r="L4577" s="5" t="str">
        <f aca="false">IF(ISBLANK(A4577),"",K4577/$M$1)</f>
        <v/>
      </c>
      <c r="M4577" s="5" t="str">
        <f aca="false">IF(ISBLANK(A4577),"",K4577/($M$1+SUM(K$3:K4576)))</f>
        <v/>
      </c>
      <c r="N4577" s="0" t="str">
        <f aca="false">IF(ISBLANK(A4577),"",IF(H4578=0,NETWORKDAYS($H$3,H4577,holiday!$B$2:$B$10),IF(DAY(H4577)&lt;DAY(H4578),NETWORKDAYS($H$3,H4577,holiday!$B$2:$B$10),0)))</f>
        <v/>
      </c>
      <c r="O4577" s="0" t="str">
        <f aca="false">IF(ISBLANK(A4577),"",SUMIF($A$3:$A4577,O$2,$B$3:$B4577))</f>
        <v/>
      </c>
      <c r="P4577" s="0" t="str">
        <f aca="false">IF(ISBLANK(A4577),"",SUMIF($A$3:$A4577,P$2,$B$3:$B4577))</f>
        <v/>
      </c>
      <c r="Q4577" s="0" t="str">
        <f aca="false">IF(ISBLANK(A4577),"",SUMIF($A$3:$A4577,Q$2,$B$3:$B4577))</f>
        <v/>
      </c>
      <c r="R4577" s="0" t="str">
        <f aca="false">IF(ISBLANK(A4577),"",SUMIF($A$3:$A4577,R$2,$B$3:$B4577))</f>
        <v/>
      </c>
      <c r="T4577" s="9" t="str">
        <f aca="false">IF(ISBLANK(A4577),"",IF($A4577=T$2,$C4577,T4576))</f>
        <v/>
      </c>
      <c r="U4577" s="9" t="str">
        <f aca="false">IF(ISBLANK(A4577),"",IF($A4577=U$2,$C4577,U4576))</f>
        <v/>
      </c>
      <c r="V4577" s="9" t="str">
        <f aca="false">IF(ISBLANK(A4577),"",IF($A4577=V$2,$C4577,V4576))</f>
        <v/>
      </c>
      <c r="W4577" s="9" t="str">
        <f aca="false">IF(ISBLANK(A4577),"",IF($A4577=W$2,$C4577,W4576))</f>
        <v/>
      </c>
    </row>
    <row r="4578" customFormat="false" ht="14.1" hidden="false" customHeight="false" outlineLevel="0" collapsed="false">
      <c r="H4578" s="8" t="n">
        <f aca="false">IF(ISBLANK(D4578),,LEFT(D4578,LEN(D4578)-6)*1)</f>
        <v>0</v>
      </c>
      <c r="I4578" s="9" t="str">
        <f aca="false">IF(ISBLANK(A4578),"",-B4578*C4578)</f>
        <v/>
      </c>
      <c r="J4578" s="9" t="str">
        <f aca="false">IF(ISBLANK(A4578),"",-SUM(I$3:I4578))</f>
        <v/>
      </c>
      <c r="K4578" s="9" t="str">
        <f aca="false">IF(ISBLANK(A4578),"",SUMPRODUCT(O4578:R4578,T4578:W4578)-J4578)</f>
        <v/>
      </c>
      <c r="L4578" s="5" t="str">
        <f aca="false">IF(ISBLANK(A4578),"",K4578/$M$1)</f>
        <v/>
      </c>
      <c r="M4578" s="5" t="str">
        <f aca="false">IF(ISBLANK(A4578),"",K4578/($M$1+SUM(K$3:K4577)))</f>
        <v/>
      </c>
      <c r="N4578" s="0" t="str">
        <f aca="false">IF(ISBLANK(A4578),"",IF(H4579=0,NETWORKDAYS($H$3,H4578,holiday!$B$2:$B$10),IF(DAY(H4578)&lt;DAY(H4579),NETWORKDAYS($H$3,H4578,holiday!$B$2:$B$10),0)))</f>
        <v/>
      </c>
      <c r="O4578" s="0" t="str">
        <f aca="false">IF(ISBLANK(A4578),"",SUMIF($A$3:$A4578,O$2,$B$3:$B4578))</f>
        <v/>
      </c>
      <c r="P4578" s="0" t="str">
        <f aca="false">IF(ISBLANK(A4578),"",SUMIF($A$3:$A4578,P$2,$B$3:$B4578))</f>
        <v/>
      </c>
      <c r="Q4578" s="0" t="str">
        <f aca="false">IF(ISBLANK(A4578),"",SUMIF($A$3:$A4578,Q$2,$B$3:$B4578))</f>
        <v/>
      </c>
      <c r="R4578" s="0" t="str">
        <f aca="false">IF(ISBLANK(A4578),"",SUMIF($A$3:$A4578,R$2,$B$3:$B4578))</f>
        <v/>
      </c>
      <c r="T4578" s="9" t="str">
        <f aca="false">IF(ISBLANK(A4578),"",IF($A4578=T$2,$C4578,T4577))</f>
        <v/>
      </c>
      <c r="U4578" s="9" t="str">
        <f aca="false">IF(ISBLANK(A4578),"",IF($A4578=U$2,$C4578,U4577))</f>
        <v/>
      </c>
      <c r="V4578" s="9" t="str">
        <f aca="false">IF(ISBLANK(A4578),"",IF($A4578=V$2,$C4578,V4577))</f>
        <v/>
      </c>
      <c r="W4578" s="9" t="str">
        <f aca="false">IF(ISBLANK(A4578),"",IF($A4578=W$2,$C4578,W4577))</f>
        <v/>
      </c>
    </row>
    <row r="4579" customFormat="false" ht="14.1" hidden="false" customHeight="false" outlineLevel="0" collapsed="false">
      <c r="H4579" s="8" t="n">
        <f aca="false">IF(ISBLANK(D4579),,LEFT(D4579,LEN(D4579)-6)*1)</f>
        <v>0</v>
      </c>
      <c r="I4579" s="9" t="str">
        <f aca="false">IF(ISBLANK(A4579),"",-B4579*C4579)</f>
        <v/>
      </c>
      <c r="J4579" s="9" t="str">
        <f aca="false">IF(ISBLANK(A4579),"",-SUM(I$3:I4579))</f>
        <v/>
      </c>
      <c r="K4579" s="9" t="str">
        <f aca="false">IF(ISBLANK(A4579),"",SUMPRODUCT(O4579:R4579,T4579:W4579)-J4579)</f>
        <v/>
      </c>
      <c r="L4579" s="5" t="str">
        <f aca="false">IF(ISBLANK(A4579),"",K4579/$M$1)</f>
        <v/>
      </c>
      <c r="M4579" s="5" t="str">
        <f aca="false">IF(ISBLANK(A4579),"",K4579/($M$1+SUM(K$3:K4578)))</f>
        <v/>
      </c>
      <c r="N4579" s="0" t="str">
        <f aca="false">IF(ISBLANK(A4579),"",IF(H4580=0,NETWORKDAYS($H$3,H4579,holiday!$B$2:$B$10),IF(DAY(H4579)&lt;DAY(H4580),NETWORKDAYS($H$3,H4579,holiday!$B$2:$B$10),0)))</f>
        <v/>
      </c>
      <c r="O4579" s="0" t="str">
        <f aca="false">IF(ISBLANK(A4579),"",SUMIF($A$3:$A4579,O$2,$B$3:$B4579))</f>
        <v/>
      </c>
      <c r="P4579" s="0" t="str">
        <f aca="false">IF(ISBLANK(A4579),"",SUMIF($A$3:$A4579,P$2,$B$3:$B4579))</f>
        <v/>
      </c>
      <c r="Q4579" s="0" t="str">
        <f aca="false">IF(ISBLANK(A4579),"",SUMIF($A$3:$A4579,Q$2,$B$3:$B4579))</f>
        <v/>
      </c>
      <c r="R4579" s="0" t="str">
        <f aca="false">IF(ISBLANK(A4579),"",SUMIF($A$3:$A4579,R$2,$B$3:$B4579))</f>
        <v/>
      </c>
      <c r="T4579" s="9" t="str">
        <f aca="false">IF(ISBLANK(A4579),"",IF($A4579=T$2,$C4579,T4578))</f>
        <v/>
      </c>
      <c r="U4579" s="9" t="str">
        <f aca="false">IF(ISBLANK(A4579),"",IF($A4579=U$2,$C4579,U4578))</f>
        <v/>
      </c>
      <c r="V4579" s="9" t="str">
        <f aca="false">IF(ISBLANK(A4579),"",IF($A4579=V$2,$C4579,V4578))</f>
        <v/>
      </c>
      <c r="W4579" s="9" t="str">
        <f aca="false">IF(ISBLANK(A4579),"",IF($A4579=W$2,$C4579,W4578))</f>
        <v/>
      </c>
    </row>
    <row r="4580" customFormat="false" ht="14.1" hidden="false" customHeight="false" outlineLevel="0" collapsed="false">
      <c r="H4580" s="8" t="n">
        <f aca="false">IF(ISBLANK(D4580),,LEFT(D4580,LEN(D4580)-6)*1)</f>
        <v>0</v>
      </c>
      <c r="I4580" s="9" t="str">
        <f aca="false">IF(ISBLANK(A4580),"",-B4580*C4580)</f>
        <v/>
      </c>
      <c r="J4580" s="9" t="str">
        <f aca="false">IF(ISBLANK(A4580),"",-SUM(I$3:I4580))</f>
        <v/>
      </c>
      <c r="K4580" s="9" t="str">
        <f aca="false">IF(ISBLANK(A4580),"",SUMPRODUCT(O4580:R4580,T4580:W4580)-J4580)</f>
        <v/>
      </c>
      <c r="L4580" s="5" t="str">
        <f aca="false">IF(ISBLANK(A4580),"",K4580/$M$1)</f>
        <v/>
      </c>
      <c r="M4580" s="5" t="str">
        <f aca="false">IF(ISBLANK(A4580),"",K4580/($M$1+SUM(K$3:K4579)))</f>
        <v/>
      </c>
      <c r="N4580" s="0" t="str">
        <f aca="false">IF(ISBLANK(A4580),"",IF(H4581=0,NETWORKDAYS($H$3,H4580,holiday!$B$2:$B$10),IF(DAY(H4580)&lt;DAY(H4581),NETWORKDAYS($H$3,H4580,holiday!$B$2:$B$10),0)))</f>
        <v/>
      </c>
      <c r="O4580" s="0" t="str">
        <f aca="false">IF(ISBLANK(A4580),"",SUMIF($A$3:$A4580,O$2,$B$3:$B4580))</f>
        <v/>
      </c>
      <c r="P4580" s="0" t="str">
        <f aca="false">IF(ISBLANK(A4580),"",SUMIF($A$3:$A4580,P$2,$B$3:$B4580))</f>
        <v/>
      </c>
      <c r="Q4580" s="0" t="str">
        <f aca="false">IF(ISBLANK(A4580),"",SUMIF($A$3:$A4580,Q$2,$B$3:$B4580))</f>
        <v/>
      </c>
      <c r="R4580" s="0" t="str">
        <f aca="false">IF(ISBLANK(A4580),"",SUMIF($A$3:$A4580,R$2,$B$3:$B4580))</f>
        <v/>
      </c>
      <c r="T4580" s="9" t="str">
        <f aca="false">IF(ISBLANK(A4580),"",IF($A4580=T$2,$C4580,T4579))</f>
        <v/>
      </c>
      <c r="U4580" s="9" t="str">
        <f aca="false">IF(ISBLANK(A4580),"",IF($A4580=U$2,$C4580,U4579))</f>
        <v/>
      </c>
      <c r="V4580" s="9" t="str">
        <f aca="false">IF(ISBLANK(A4580),"",IF($A4580=V$2,$C4580,V4579))</f>
        <v/>
      </c>
      <c r="W4580" s="9" t="str">
        <f aca="false">IF(ISBLANK(A4580),"",IF($A4580=W$2,$C4580,W4579))</f>
        <v/>
      </c>
    </row>
    <row r="4581" customFormat="false" ht="14.1" hidden="false" customHeight="false" outlineLevel="0" collapsed="false">
      <c r="H4581" s="8" t="n">
        <f aca="false">IF(ISBLANK(D4581),,LEFT(D4581,LEN(D4581)-6)*1)</f>
        <v>0</v>
      </c>
      <c r="I4581" s="9" t="str">
        <f aca="false">IF(ISBLANK(A4581),"",-B4581*C4581)</f>
        <v/>
      </c>
      <c r="J4581" s="9" t="str">
        <f aca="false">IF(ISBLANK(A4581),"",-SUM(I$3:I4581))</f>
        <v/>
      </c>
      <c r="K4581" s="9" t="str">
        <f aca="false">IF(ISBLANK(A4581),"",SUMPRODUCT(O4581:R4581,T4581:W4581)-J4581)</f>
        <v/>
      </c>
      <c r="L4581" s="5" t="str">
        <f aca="false">IF(ISBLANK(A4581),"",K4581/$M$1)</f>
        <v/>
      </c>
      <c r="M4581" s="5" t="str">
        <f aca="false">IF(ISBLANK(A4581),"",K4581/($M$1+SUM(K$3:K4580)))</f>
        <v/>
      </c>
      <c r="N4581" s="0" t="str">
        <f aca="false">IF(ISBLANK(A4581),"",IF(H4582=0,NETWORKDAYS($H$3,H4581,holiday!$B$2:$B$10),IF(DAY(H4581)&lt;DAY(H4582),NETWORKDAYS($H$3,H4581,holiday!$B$2:$B$10),0)))</f>
        <v/>
      </c>
      <c r="O4581" s="0" t="str">
        <f aca="false">IF(ISBLANK(A4581),"",SUMIF($A$3:$A4581,O$2,$B$3:$B4581))</f>
        <v/>
      </c>
      <c r="P4581" s="0" t="str">
        <f aca="false">IF(ISBLANK(A4581),"",SUMIF($A$3:$A4581,P$2,$B$3:$B4581))</f>
        <v/>
      </c>
      <c r="Q4581" s="0" t="str">
        <f aca="false">IF(ISBLANK(A4581),"",SUMIF($A$3:$A4581,Q$2,$B$3:$B4581))</f>
        <v/>
      </c>
      <c r="R4581" s="0" t="str">
        <f aca="false">IF(ISBLANK(A4581),"",SUMIF($A$3:$A4581,R$2,$B$3:$B4581))</f>
        <v/>
      </c>
      <c r="T4581" s="9" t="str">
        <f aca="false">IF(ISBLANK(A4581),"",IF($A4581=T$2,$C4581,T4580))</f>
        <v/>
      </c>
      <c r="U4581" s="9" t="str">
        <f aca="false">IF(ISBLANK(A4581),"",IF($A4581=U$2,$C4581,U4580))</f>
        <v/>
      </c>
      <c r="V4581" s="9" t="str">
        <f aca="false">IF(ISBLANK(A4581),"",IF($A4581=V$2,$C4581,V4580))</f>
        <v/>
      </c>
      <c r="W4581" s="9" t="str">
        <f aca="false">IF(ISBLANK(A4581),"",IF($A4581=W$2,$C4581,W4580))</f>
        <v/>
      </c>
    </row>
    <row r="4582" customFormat="false" ht="14.1" hidden="false" customHeight="false" outlineLevel="0" collapsed="false">
      <c r="H4582" s="8" t="n">
        <f aca="false">IF(ISBLANK(D4582),,LEFT(D4582,LEN(D4582)-6)*1)</f>
        <v>0</v>
      </c>
      <c r="I4582" s="9" t="str">
        <f aca="false">IF(ISBLANK(A4582),"",-B4582*C4582)</f>
        <v/>
      </c>
      <c r="J4582" s="9" t="str">
        <f aca="false">IF(ISBLANK(A4582),"",-SUM(I$3:I4582))</f>
        <v/>
      </c>
      <c r="K4582" s="9" t="str">
        <f aca="false">IF(ISBLANK(A4582),"",SUMPRODUCT(O4582:R4582,T4582:W4582)-J4582)</f>
        <v/>
      </c>
      <c r="L4582" s="5" t="str">
        <f aca="false">IF(ISBLANK(A4582),"",K4582/$M$1)</f>
        <v/>
      </c>
      <c r="M4582" s="5" t="str">
        <f aca="false">IF(ISBLANK(A4582),"",K4582/($M$1+SUM(K$3:K4581)))</f>
        <v/>
      </c>
      <c r="N4582" s="0" t="str">
        <f aca="false">IF(ISBLANK(A4582),"",IF(H4583=0,NETWORKDAYS($H$3,H4582,holiday!$B$2:$B$10),IF(DAY(H4582)&lt;DAY(H4583),NETWORKDAYS($H$3,H4582,holiday!$B$2:$B$10),0)))</f>
        <v/>
      </c>
      <c r="O4582" s="0" t="str">
        <f aca="false">IF(ISBLANK(A4582),"",SUMIF($A$3:$A4582,O$2,$B$3:$B4582))</f>
        <v/>
      </c>
      <c r="P4582" s="0" t="str">
        <f aca="false">IF(ISBLANK(A4582),"",SUMIF($A$3:$A4582,P$2,$B$3:$B4582))</f>
        <v/>
      </c>
      <c r="Q4582" s="0" t="str">
        <f aca="false">IF(ISBLANK(A4582),"",SUMIF($A$3:$A4582,Q$2,$B$3:$B4582))</f>
        <v/>
      </c>
      <c r="R4582" s="0" t="str">
        <f aca="false">IF(ISBLANK(A4582),"",SUMIF($A$3:$A4582,R$2,$B$3:$B4582))</f>
        <v/>
      </c>
      <c r="T4582" s="9" t="str">
        <f aca="false">IF(ISBLANK(A4582),"",IF($A4582=T$2,$C4582,T4581))</f>
        <v/>
      </c>
      <c r="U4582" s="9" t="str">
        <f aca="false">IF(ISBLANK(A4582),"",IF($A4582=U$2,$C4582,U4581))</f>
        <v/>
      </c>
      <c r="V4582" s="9" t="str">
        <f aca="false">IF(ISBLANK(A4582),"",IF($A4582=V$2,$C4582,V4581))</f>
        <v/>
      </c>
      <c r="W4582" s="9" t="str">
        <f aca="false">IF(ISBLANK(A4582),"",IF($A4582=W$2,$C4582,W4581))</f>
        <v/>
      </c>
    </row>
    <row r="4583" customFormat="false" ht="14.1" hidden="false" customHeight="false" outlineLevel="0" collapsed="false">
      <c r="H4583" s="8" t="n">
        <f aca="false">IF(ISBLANK(D4583),,LEFT(D4583,LEN(D4583)-6)*1)</f>
        <v>0</v>
      </c>
      <c r="I4583" s="9" t="str">
        <f aca="false">IF(ISBLANK(A4583),"",-B4583*C4583)</f>
        <v/>
      </c>
      <c r="J4583" s="9" t="str">
        <f aca="false">IF(ISBLANK(A4583),"",-SUM(I$3:I4583))</f>
        <v/>
      </c>
      <c r="K4583" s="9" t="str">
        <f aca="false">IF(ISBLANK(A4583),"",SUMPRODUCT(O4583:R4583,T4583:W4583)-J4583)</f>
        <v/>
      </c>
      <c r="L4583" s="5" t="str">
        <f aca="false">IF(ISBLANK(A4583),"",K4583/$M$1)</f>
        <v/>
      </c>
      <c r="M4583" s="5" t="str">
        <f aca="false">IF(ISBLANK(A4583),"",K4583/($M$1+SUM(K$3:K4582)))</f>
        <v/>
      </c>
      <c r="N4583" s="0" t="str">
        <f aca="false">IF(ISBLANK(A4583),"",IF(H4584=0,NETWORKDAYS($H$3,H4583,holiday!$B$2:$B$10),IF(DAY(H4583)&lt;DAY(H4584),NETWORKDAYS($H$3,H4583,holiday!$B$2:$B$10),0)))</f>
        <v/>
      </c>
      <c r="O4583" s="0" t="str">
        <f aca="false">IF(ISBLANK(A4583),"",SUMIF($A$3:$A4583,O$2,$B$3:$B4583))</f>
        <v/>
      </c>
      <c r="P4583" s="0" t="str">
        <f aca="false">IF(ISBLANK(A4583),"",SUMIF($A$3:$A4583,P$2,$B$3:$B4583))</f>
        <v/>
      </c>
      <c r="Q4583" s="0" t="str">
        <f aca="false">IF(ISBLANK(A4583),"",SUMIF($A$3:$A4583,Q$2,$B$3:$B4583))</f>
        <v/>
      </c>
      <c r="R4583" s="0" t="str">
        <f aca="false">IF(ISBLANK(A4583),"",SUMIF($A$3:$A4583,R$2,$B$3:$B4583))</f>
        <v/>
      </c>
      <c r="T4583" s="9" t="str">
        <f aca="false">IF(ISBLANK(A4583),"",IF($A4583=T$2,$C4583,T4582))</f>
        <v/>
      </c>
      <c r="U4583" s="9" t="str">
        <f aca="false">IF(ISBLANK(A4583),"",IF($A4583=U$2,$C4583,U4582))</f>
        <v/>
      </c>
      <c r="V4583" s="9" t="str">
        <f aca="false">IF(ISBLANK(A4583),"",IF($A4583=V$2,$C4583,V4582))</f>
        <v/>
      </c>
      <c r="W4583" s="9" t="str">
        <f aca="false">IF(ISBLANK(A4583),"",IF($A4583=W$2,$C4583,W4582))</f>
        <v/>
      </c>
    </row>
    <row r="4584" customFormat="false" ht="14.1" hidden="false" customHeight="false" outlineLevel="0" collapsed="false">
      <c r="H4584" s="8" t="n">
        <f aca="false">IF(ISBLANK(D4584),,LEFT(D4584,LEN(D4584)-6)*1)</f>
        <v>0</v>
      </c>
      <c r="I4584" s="9" t="str">
        <f aca="false">IF(ISBLANK(A4584),"",-B4584*C4584)</f>
        <v/>
      </c>
      <c r="J4584" s="9" t="str">
        <f aca="false">IF(ISBLANK(A4584),"",-SUM(I$3:I4584))</f>
        <v/>
      </c>
      <c r="K4584" s="9" t="str">
        <f aca="false">IF(ISBLANK(A4584),"",SUMPRODUCT(O4584:R4584,T4584:W4584)-J4584)</f>
        <v/>
      </c>
      <c r="L4584" s="5" t="str">
        <f aca="false">IF(ISBLANK(A4584),"",K4584/$M$1)</f>
        <v/>
      </c>
      <c r="M4584" s="5" t="str">
        <f aca="false">IF(ISBLANK(A4584),"",K4584/($M$1+SUM(K$3:K4583)))</f>
        <v/>
      </c>
      <c r="N4584" s="0" t="str">
        <f aca="false">IF(ISBLANK(A4584),"",IF(H4585=0,NETWORKDAYS($H$3,H4584,holiday!$B$2:$B$10),IF(DAY(H4584)&lt;DAY(H4585),NETWORKDAYS($H$3,H4584,holiday!$B$2:$B$10),0)))</f>
        <v/>
      </c>
      <c r="O4584" s="0" t="str">
        <f aca="false">IF(ISBLANK(A4584),"",SUMIF($A$3:$A4584,O$2,$B$3:$B4584))</f>
        <v/>
      </c>
      <c r="P4584" s="0" t="str">
        <f aca="false">IF(ISBLANK(A4584),"",SUMIF($A$3:$A4584,P$2,$B$3:$B4584))</f>
        <v/>
      </c>
      <c r="Q4584" s="0" t="str">
        <f aca="false">IF(ISBLANK(A4584),"",SUMIF($A$3:$A4584,Q$2,$B$3:$B4584))</f>
        <v/>
      </c>
      <c r="R4584" s="0" t="str">
        <f aca="false">IF(ISBLANK(A4584),"",SUMIF($A$3:$A4584,R$2,$B$3:$B4584))</f>
        <v/>
      </c>
      <c r="T4584" s="9" t="str">
        <f aca="false">IF(ISBLANK(A4584),"",IF($A4584=T$2,$C4584,T4583))</f>
        <v/>
      </c>
      <c r="U4584" s="9" t="str">
        <f aca="false">IF(ISBLANK(A4584),"",IF($A4584=U$2,$C4584,U4583))</f>
        <v/>
      </c>
      <c r="V4584" s="9" t="str">
        <f aca="false">IF(ISBLANK(A4584),"",IF($A4584=V$2,$C4584,V4583))</f>
        <v/>
      </c>
      <c r="W4584" s="9" t="str">
        <f aca="false">IF(ISBLANK(A4584),"",IF($A4584=W$2,$C4584,W4583))</f>
        <v/>
      </c>
    </row>
    <row r="4585" customFormat="false" ht="14.1" hidden="false" customHeight="false" outlineLevel="0" collapsed="false">
      <c r="H4585" s="8" t="n">
        <f aca="false">IF(ISBLANK(D4585),,LEFT(D4585,LEN(D4585)-6)*1)</f>
        <v>0</v>
      </c>
      <c r="I4585" s="9" t="str">
        <f aca="false">IF(ISBLANK(A4585),"",-B4585*C4585)</f>
        <v/>
      </c>
      <c r="J4585" s="9" t="str">
        <f aca="false">IF(ISBLANK(A4585),"",-SUM(I$3:I4585))</f>
        <v/>
      </c>
      <c r="K4585" s="9" t="str">
        <f aca="false">IF(ISBLANK(A4585),"",SUMPRODUCT(O4585:R4585,T4585:W4585)-J4585)</f>
        <v/>
      </c>
      <c r="L4585" s="5" t="str">
        <f aca="false">IF(ISBLANK(A4585),"",K4585/$M$1)</f>
        <v/>
      </c>
      <c r="M4585" s="5" t="str">
        <f aca="false">IF(ISBLANK(A4585),"",K4585/($M$1+SUM(K$3:K4584)))</f>
        <v/>
      </c>
      <c r="N4585" s="0" t="str">
        <f aca="false">IF(ISBLANK(A4585),"",IF(H4586=0,NETWORKDAYS($H$3,H4585,holiday!$B$2:$B$10),IF(DAY(H4585)&lt;DAY(H4586),NETWORKDAYS($H$3,H4585,holiday!$B$2:$B$10),0)))</f>
        <v/>
      </c>
      <c r="O4585" s="0" t="str">
        <f aca="false">IF(ISBLANK(A4585),"",SUMIF($A$3:$A4585,O$2,$B$3:$B4585))</f>
        <v/>
      </c>
      <c r="P4585" s="0" t="str">
        <f aca="false">IF(ISBLANK(A4585),"",SUMIF($A$3:$A4585,P$2,$B$3:$B4585))</f>
        <v/>
      </c>
      <c r="Q4585" s="0" t="str">
        <f aca="false">IF(ISBLANK(A4585),"",SUMIF($A$3:$A4585,Q$2,$B$3:$B4585))</f>
        <v/>
      </c>
      <c r="R4585" s="0" t="str">
        <f aca="false">IF(ISBLANK(A4585),"",SUMIF($A$3:$A4585,R$2,$B$3:$B4585))</f>
        <v/>
      </c>
      <c r="T4585" s="9" t="str">
        <f aca="false">IF(ISBLANK(A4585),"",IF($A4585=T$2,$C4585,T4584))</f>
        <v/>
      </c>
      <c r="U4585" s="9" t="str">
        <f aca="false">IF(ISBLANK(A4585),"",IF($A4585=U$2,$C4585,U4584))</f>
        <v/>
      </c>
      <c r="V4585" s="9" t="str">
        <f aca="false">IF(ISBLANK(A4585),"",IF($A4585=V$2,$C4585,V4584))</f>
        <v/>
      </c>
      <c r="W4585" s="9" t="str">
        <f aca="false">IF(ISBLANK(A4585),"",IF($A4585=W$2,$C4585,W4584))</f>
        <v/>
      </c>
    </row>
    <row r="4586" customFormat="false" ht="14.1" hidden="false" customHeight="false" outlineLevel="0" collapsed="false">
      <c r="H4586" s="8" t="n">
        <f aca="false">IF(ISBLANK(D4586),,LEFT(D4586,LEN(D4586)-6)*1)</f>
        <v>0</v>
      </c>
      <c r="I4586" s="9" t="str">
        <f aca="false">IF(ISBLANK(A4586),"",-B4586*C4586)</f>
        <v/>
      </c>
      <c r="J4586" s="9" t="str">
        <f aca="false">IF(ISBLANK(A4586),"",-SUM(I$3:I4586))</f>
        <v/>
      </c>
      <c r="K4586" s="9" t="str">
        <f aca="false">IF(ISBLANK(A4586),"",SUMPRODUCT(O4586:R4586,T4586:W4586)-J4586)</f>
        <v/>
      </c>
      <c r="L4586" s="5" t="str">
        <f aca="false">IF(ISBLANK(A4586),"",K4586/$M$1)</f>
        <v/>
      </c>
      <c r="M4586" s="5" t="str">
        <f aca="false">IF(ISBLANK(A4586),"",K4586/($M$1+SUM(K$3:K4585)))</f>
        <v/>
      </c>
      <c r="N4586" s="0" t="str">
        <f aca="false">IF(ISBLANK(A4586),"",IF(H4587=0,NETWORKDAYS($H$3,H4586,holiday!$B$2:$B$10),IF(DAY(H4586)&lt;DAY(H4587),NETWORKDAYS($H$3,H4586,holiday!$B$2:$B$10),0)))</f>
        <v/>
      </c>
      <c r="O4586" s="0" t="str">
        <f aca="false">IF(ISBLANK(A4586),"",SUMIF($A$3:$A4586,O$2,$B$3:$B4586))</f>
        <v/>
      </c>
      <c r="P4586" s="0" t="str">
        <f aca="false">IF(ISBLANK(A4586),"",SUMIF($A$3:$A4586,P$2,$B$3:$B4586))</f>
        <v/>
      </c>
      <c r="Q4586" s="0" t="str">
        <f aca="false">IF(ISBLANK(A4586),"",SUMIF($A$3:$A4586,Q$2,$B$3:$B4586))</f>
        <v/>
      </c>
      <c r="R4586" s="0" t="str">
        <f aca="false">IF(ISBLANK(A4586),"",SUMIF($A$3:$A4586,R$2,$B$3:$B4586))</f>
        <v/>
      </c>
      <c r="T4586" s="9" t="str">
        <f aca="false">IF(ISBLANK(A4586),"",IF($A4586=T$2,$C4586,T4585))</f>
        <v/>
      </c>
      <c r="U4586" s="9" t="str">
        <f aca="false">IF(ISBLANK(A4586),"",IF($A4586=U$2,$C4586,U4585))</f>
        <v/>
      </c>
      <c r="V4586" s="9" t="str">
        <f aca="false">IF(ISBLANK(A4586),"",IF($A4586=V$2,$C4586,V4585))</f>
        <v/>
      </c>
      <c r="W4586" s="9" t="str">
        <f aca="false">IF(ISBLANK(A4586),"",IF($A4586=W$2,$C4586,W4585))</f>
        <v/>
      </c>
    </row>
    <row r="4587" customFormat="false" ht="14.1" hidden="false" customHeight="false" outlineLevel="0" collapsed="false">
      <c r="H4587" s="8" t="n">
        <f aca="false">IF(ISBLANK(D4587),,LEFT(D4587,LEN(D4587)-6)*1)</f>
        <v>0</v>
      </c>
      <c r="I4587" s="9" t="str">
        <f aca="false">IF(ISBLANK(A4587),"",-B4587*C4587)</f>
        <v/>
      </c>
      <c r="J4587" s="9" t="str">
        <f aca="false">IF(ISBLANK(A4587),"",-SUM(I$3:I4587))</f>
        <v/>
      </c>
      <c r="K4587" s="9" t="str">
        <f aca="false">IF(ISBLANK(A4587),"",SUMPRODUCT(O4587:R4587,T4587:W4587)-J4587)</f>
        <v/>
      </c>
      <c r="L4587" s="5" t="str">
        <f aca="false">IF(ISBLANK(A4587),"",K4587/$M$1)</f>
        <v/>
      </c>
      <c r="M4587" s="5" t="str">
        <f aca="false">IF(ISBLANK(A4587),"",K4587/($M$1+SUM(K$3:K4586)))</f>
        <v/>
      </c>
      <c r="N4587" s="0" t="str">
        <f aca="false">IF(ISBLANK(A4587),"",IF(H4588=0,NETWORKDAYS($H$3,H4587,holiday!$B$2:$B$10),IF(DAY(H4587)&lt;DAY(H4588),NETWORKDAYS($H$3,H4587,holiday!$B$2:$B$10),0)))</f>
        <v/>
      </c>
      <c r="O4587" s="0" t="str">
        <f aca="false">IF(ISBLANK(A4587),"",SUMIF($A$3:$A4587,O$2,$B$3:$B4587))</f>
        <v/>
      </c>
      <c r="P4587" s="0" t="str">
        <f aca="false">IF(ISBLANK(A4587),"",SUMIF($A$3:$A4587,P$2,$B$3:$B4587))</f>
        <v/>
      </c>
      <c r="Q4587" s="0" t="str">
        <f aca="false">IF(ISBLANK(A4587),"",SUMIF($A$3:$A4587,Q$2,$B$3:$B4587))</f>
        <v/>
      </c>
      <c r="R4587" s="0" t="str">
        <f aca="false">IF(ISBLANK(A4587),"",SUMIF($A$3:$A4587,R$2,$B$3:$B4587))</f>
        <v/>
      </c>
      <c r="T4587" s="9" t="str">
        <f aca="false">IF(ISBLANK(A4587),"",IF($A4587=T$2,$C4587,T4586))</f>
        <v/>
      </c>
      <c r="U4587" s="9" t="str">
        <f aca="false">IF(ISBLANK(A4587),"",IF($A4587=U$2,$C4587,U4586))</f>
        <v/>
      </c>
      <c r="V4587" s="9" t="str">
        <f aca="false">IF(ISBLANK(A4587),"",IF($A4587=V$2,$C4587,V4586))</f>
        <v/>
      </c>
      <c r="W4587" s="9" t="str">
        <f aca="false">IF(ISBLANK(A4587),"",IF($A4587=W$2,$C4587,W4586))</f>
        <v/>
      </c>
    </row>
    <row r="4588" customFormat="false" ht="14.1" hidden="false" customHeight="false" outlineLevel="0" collapsed="false">
      <c r="H4588" s="8" t="n">
        <f aca="false">IF(ISBLANK(D4588),,LEFT(D4588,LEN(D4588)-6)*1)</f>
        <v>0</v>
      </c>
      <c r="I4588" s="9" t="str">
        <f aca="false">IF(ISBLANK(A4588),"",-B4588*C4588)</f>
        <v/>
      </c>
      <c r="J4588" s="9" t="str">
        <f aca="false">IF(ISBLANK(A4588),"",-SUM(I$3:I4588))</f>
        <v/>
      </c>
      <c r="K4588" s="9" t="str">
        <f aca="false">IF(ISBLANK(A4588),"",SUMPRODUCT(O4588:R4588,T4588:W4588)-J4588)</f>
        <v/>
      </c>
      <c r="L4588" s="5" t="str">
        <f aca="false">IF(ISBLANK(A4588),"",K4588/$M$1)</f>
        <v/>
      </c>
      <c r="M4588" s="5" t="str">
        <f aca="false">IF(ISBLANK(A4588),"",K4588/($M$1+SUM(K$3:K4587)))</f>
        <v/>
      </c>
      <c r="N4588" s="0" t="str">
        <f aca="false">IF(ISBLANK(A4588),"",IF(H4589=0,NETWORKDAYS($H$3,H4588,holiday!$B$2:$B$10),IF(DAY(H4588)&lt;DAY(H4589),NETWORKDAYS($H$3,H4588,holiday!$B$2:$B$10),0)))</f>
        <v/>
      </c>
      <c r="O4588" s="0" t="str">
        <f aca="false">IF(ISBLANK(A4588),"",SUMIF($A$3:$A4588,O$2,$B$3:$B4588))</f>
        <v/>
      </c>
      <c r="P4588" s="0" t="str">
        <f aca="false">IF(ISBLANK(A4588),"",SUMIF($A$3:$A4588,P$2,$B$3:$B4588))</f>
        <v/>
      </c>
      <c r="Q4588" s="0" t="str">
        <f aca="false">IF(ISBLANK(A4588),"",SUMIF($A$3:$A4588,Q$2,$B$3:$B4588))</f>
        <v/>
      </c>
      <c r="R4588" s="0" t="str">
        <f aca="false">IF(ISBLANK(A4588),"",SUMIF($A$3:$A4588,R$2,$B$3:$B4588))</f>
        <v/>
      </c>
      <c r="T4588" s="9" t="str">
        <f aca="false">IF(ISBLANK(A4588),"",IF($A4588=T$2,$C4588,T4587))</f>
        <v/>
      </c>
      <c r="U4588" s="9" t="str">
        <f aca="false">IF(ISBLANK(A4588),"",IF($A4588=U$2,$C4588,U4587))</f>
        <v/>
      </c>
      <c r="V4588" s="9" t="str">
        <f aca="false">IF(ISBLANK(A4588),"",IF($A4588=V$2,$C4588,V4587))</f>
        <v/>
      </c>
      <c r="W4588" s="9" t="str">
        <f aca="false">IF(ISBLANK(A4588),"",IF($A4588=W$2,$C4588,W4587))</f>
        <v/>
      </c>
    </row>
    <row r="4589" customFormat="false" ht="14.1" hidden="false" customHeight="false" outlineLevel="0" collapsed="false">
      <c r="H4589" s="8" t="n">
        <f aca="false">IF(ISBLANK(D4589),,LEFT(D4589,LEN(D4589)-6)*1)</f>
        <v>0</v>
      </c>
      <c r="I4589" s="9" t="str">
        <f aca="false">IF(ISBLANK(A4589),"",-B4589*C4589)</f>
        <v/>
      </c>
      <c r="J4589" s="9" t="str">
        <f aca="false">IF(ISBLANK(A4589),"",-SUM(I$3:I4589))</f>
        <v/>
      </c>
      <c r="K4589" s="9" t="str">
        <f aca="false">IF(ISBLANK(A4589),"",SUMPRODUCT(O4589:R4589,T4589:W4589)-J4589)</f>
        <v/>
      </c>
      <c r="L4589" s="5" t="str">
        <f aca="false">IF(ISBLANK(A4589),"",K4589/$M$1)</f>
        <v/>
      </c>
      <c r="M4589" s="5" t="str">
        <f aca="false">IF(ISBLANK(A4589),"",K4589/($M$1+SUM(K$3:K4588)))</f>
        <v/>
      </c>
      <c r="N4589" s="0" t="str">
        <f aca="false">IF(ISBLANK(A4589),"",IF(H4590=0,NETWORKDAYS($H$3,H4589,holiday!$B$2:$B$10),IF(DAY(H4589)&lt;DAY(H4590),NETWORKDAYS($H$3,H4589,holiday!$B$2:$B$10),0)))</f>
        <v/>
      </c>
      <c r="O4589" s="0" t="str">
        <f aca="false">IF(ISBLANK(A4589),"",SUMIF($A$3:$A4589,O$2,$B$3:$B4589))</f>
        <v/>
      </c>
      <c r="P4589" s="0" t="str">
        <f aca="false">IF(ISBLANK(A4589),"",SUMIF($A$3:$A4589,P$2,$B$3:$B4589))</f>
        <v/>
      </c>
      <c r="Q4589" s="0" t="str">
        <f aca="false">IF(ISBLANK(A4589),"",SUMIF($A$3:$A4589,Q$2,$B$3:$B4589))</f>
        <v/>
      </c>
      <c r="R4589" s="0" t="str">
        <f aca="false">IF(ISBLANK(A4589),"",SUMIF($A$3:$A4589,R$2,$B$3:$B4589))</f>
        <v/>
      </c>
      <c r="T4589" s="9" t="str">
        <f aca="false">IF(ISBLANK(A4589),"",IF($A4589=T$2,$C4589,T4588))</f>
        <v/>
      </c>
      <c r="U4589" s="9" t="str">
        <f aca="false">IF(ISBLANK(A4589),"",IF($A4589=U$2,$C4589,U4588))</f>
        <v/>
      </c>
      <c r="V4589" s="9" t="str">
        <f aca="false">IF(ISBLANK(A4589),"",IF($A4589=V$2,$C4589,V4588))</f>
        <v/>
      </c>
      <c r="W4589" s="9" t="str">
        <f aca="false">IF(ISBLANK(A4589),"",IF($A4589=W$2,$C4589,W4588))</f>
        <v/>
      </c>
    </row>
    <row r="4590" customFormat="false" ht="14.1" hidden="false" customHeight="false" outlineLevel="0" collapsed="false">
      <c r="H4590" s="8" t="n">
        <f aca="false">IF(ISBLANK(D4590),,LEFT(D4590,LEN(D4590)-6)*1)</f>
        <v>0</v>
      </c>
      <c r="I4590" s="9" t="str">
        <f aca="false">IF(ISBLANK(A4590),"",-B4590*C4590)</f>
        <v/>
      </c>
      <c r="J4590" s="9" t="str">
        <f aca="false">IF(ISBLANK(A4590),"",-SUM(I$3:I4590))</f>
        <v/>
      </c>
      <c r="K4590" s="9" t="str">
        <f aca="false">IF(ISBLANK(A4590),"",SUMPRODUCT(O4590:R4590,T4590:W4590)-J4590)</f>
        <v/>
      </c>
      <c r="L4590" s="5" t="str">
        <f aca="false">IF(ISBLANK(A4590),"",K4590/$M$1)</f>
        <v/>
      </c>
      <c r="M4590" s="5" t="str">
        <f aca="false">IF(ISBLANK(A4590),"",K4590/($M$1+SUM(K$3:K4589)))</f>
        <v/>
      </c>
      <c r="N4590" s="0" t="str">
        <f aca="false">IF(ISBLANK(A4590),"",IF(H4591=0,NETWORKDAYS($H$3,H4590,holiday!$B$2:$B$10),IF(DAY(H4590)&lt;DAY(H4591),NETWORKDAYS($H$3,H4590,holiday!$B$2:$B$10),0)))</f>
        <v/>
      </c>
      <c r="O4590" s="0" t="str">
        <f aca="false">IF(ISBLANK(A4590),"",SUMIF($A$3:$A4590,O$2,$B$3:$B4590))</f>
        <v/>
      </c>
      <c r="P4590" s="0" t="str">
        <f aca="false">IF(ISBLANK(A4590),"",SUMIF($A$3:$A4590,P$2,$B$3:$B4590))</f>
        <v/>
      </c>
      <c r="Q4590" s="0" t="str">
        <f aca="false">IF(ISBLANK(A4590),"",SUMIF($A$3:$A4590,Q$2,$B$3:$B4590))</f>
        <v/>
      </c>
      <c r="R4590" s="0" t="str">
        <f aca="false">IF(ISBLANK(A4590),"",SUMIF($A$3:$A4590,R$2,$B$3:$B4590))</f>
        <v/>
      </c>
      <c r="T4590" s="9" t="str">
        <f aca="false">IF(ISBLANK(A4590),"",IF($A4590=T$2,$C4590,T4589))</f>
        <v/>
      </c>
      <c r="U4590" s="9" t="str">
        <f aca="false">IF(ISBLANK(A4590),"",IF($A4590=U$2,$C4590,U4589))</f>
        <v/>
      </c>
      <c r="V4590" s="9" t="str">
        <f aca="false">IF(ISBLANK(A4590),"",IF($A4590=V$2,$C4590,V4589))</f>
        <v/>
      </c>
      <c r="W4590" s="9" t="str">
        <f aca="false">IF(ISBLANK(A4590),"",IF($A4590=W$2,$C4590,W4589))</f>
        <v/>
      </c>
    </row>
    <row r="4591" customFormat="false" ht="14.1" hidden="false" customHeight="false" outlineLevel="0" collapsed="false">
      <c r="H4591" s="8" t="n">
        <f aca="false">IF(ISBLANK(D4591),,LEFT(D4591,LEN(D4591)-6)*1)</f>
        <v>0</v>
      </c>
      <c r="I4591" s="9" t="str">
        <f aca="false">IF(ISBLANK(A4591),"",-B4591*C4591)</f>
        <v/>
      </c>
      <c r="J4591" s="9" t="str">
        <f aca="false">IF(ISBLANK(A4591),"",-SUM(I$3:I4591))</f>
        <v/>
      </c>
      <c r="K4591" s="9" t="str">
        <f aca="false">IF(ISBLANK(A4591),"",SUMPRODUCT(O4591:R4591,T4591:W4591)-J4591)</f>
        <v/>
      </c>
      <c r="L4591" s="5" t="str">
        <f aca="false">IF(ISBLANK(A4591),"",K4591/$M$1)</f>
        <v/>
      </c>
      <c r="M4591" s="5" t="str">
        <f aca="false">IF(ISBLANK(A4591),"",K4591/($M$1+SUM(K$3:K4590)))</f>
        <v/>
      </c>
      <c r="N4591" s="0" t="str">
        <f aca="false">IF(ISBLANK(A4591),"",IF(H4592=0,NETWORKDAYS($H$3,H4591,holiday!$B$2:$B$10),IF(DAY(H4591)&lt;DAY(H4592),NETWORKDAYS($H$3,H4591,holiday!$B$2:$B$10),0)))</f>
        <v/>
      </c>
      <c r="O4591" s="0" t="str">
        <f aca="false">IF(ISBLANK(A4591),"",SUMIF($A$3:$A4591,O$2,$B$3:$B4591))</f>
        <v/>
      </c>
      <c r="P4591" s="0" t="str">
        <f aca="false">IF(ISBLANK(A4591),"",SUMIF($A$3:$A4591,P$2,$B$3:$B4591))</f>
        <v/>
      </c>
      <c r="Q4591" s="0" t="str">
        <f aca="false">IF(ISBLANK(A4591),"",SUMIF($A$3:$A4591,Q$2,$B$3:$B4591))</f>
        <v/>
      </c>
      <c r="R4591" s="0" t="str">
        <f aca="false">IF(ISBLANK(A4591),"",SUMIF($A$3:$A4591,R$2,$B$3:$B4591))</f>
        <v/>
      </c>
      <c r="T4591" s="9" t="str">
        <f aca="false">IF(ISBLANK(A4591),"",IF($A4591=T$2,$C4591,T4590))</f>
        <v/>
      </c>
      <c r="U4591" s="9" t="str">
        <f aca="false">IF(ISBLANK(A4591),"",IF($A4591=U$2,$C4591,U4590))</f>
        <v/>
      </c>
      <c r="V4591" s="9" t="str">
        <f aca="false">IF(ISBLANK(A4591),"",IF($A4591=V$2,$C4591,V4590))</f>
        <v/>
      </c>
      <c r="W4591" s="9" t="str">
        <f aca="false">IF(ISBLANK(A4591),"",IF($A4591=W$2,$C4591,W4590))</f>
        <v/>
      </c>
    </row>
    <row r="4592" customFormat="false" ht="14.1" hidden="false" customHeight="false" outlineLevel="0" collapsed="false">
      <c r="H4592" s="8" t="n">
        <f aca="false">IF(ISBLANK(D4592),,LEFT(D4592,LEN(D4592)-6)*1)</f>
        <v>0</v>
      </c>
      <c r="I4592" s="9" t="str">
        <f aca="false">IF(ISBLANK(A4592),"",-B4592*C4592)</f>
        <v/>
      </c>
      <c r="J4592" s="9" t="str">
        <f aca="false">IF(ISBLANK(A4592),"",-SUM(I$3:I4592))</f>
        <v/>
      </c>
      <c r="K4592" s="9" t="str">
        <f aca="false">IF(ISBLANK(A4592),"",SUMPRODUCT(O4592:R4592,T4592:W4592)-J4592)</f>
        <v/>
      </c>
      <c r="L4592" s="5" t="str">
        <f aca="false">IF(ISBLANK(A4592),"",K4592/$M$1)</f>
        <v/>
      </c>
      <c r="M4592" s="5" t="str">
        <f aca="false">IF(ISBLANK(A4592),"",K4592/($M$1+SUM(K$3:K4591)))</f>
        <v/>
      </c>
      <c r="N4592" s="0" t="str">
        <f aca="false">IF(ISBLANK(A4592),"",IF(H4593=0,NETWORKDAYS($H$3,H4592,holiday!$B$2:$B$10),IF(DAY(H4592)&lt;DAY(H4593),NETWORKDAYS($H$3,H4592,holiday!$B$2:$B$10),0)))</f>
        <v/>
      </c>
      <c r="O4592" s="0" t="str">
        <f aca="false">IF(ISBLANK(A4592),"",SUMIF($A$3:$A4592,O$2,$B$3:$B4592))</f>
        <v/>
      </c>
      <c r="P4592" s="0" t="str">
        <f aca="false">IF(ISBLANK(A4592),"",SUMIF($A$3:$A4592,P$2,$B$3:$B4592))</f>
        <v/>
      </c>
      <c r="Q4592" s="0" t="str">
        <f aca="false">IF(ISBLANK(A4592),"",SUMIF($A$3:$A4592,Q$2,$B$3:$B4592))</f>
        <v/>
      </c>
      <c r="R4592" s="0" t="str">
        <f aca="false">IF(ISBLANK(A4592),"",SUMIF($A$3:$A4592,R$2,$B$3:$B4592))</f>
        <v/>
      </c>
      <c r="T4592" s="9" t="str">
        <f aca="false">IF(ISBLANK(A4592),"",IF($A4592=T$2,$C4592,T4591))</f>
        <v/>
      </c>
      <c r="U4592" s="9" t="str">
        <f aca="false">IF(ISBLANK(A4592),"",IF($A4592=U$2,$C4592,U4591))</f>
        <v/>
      </c>
      <c r="V4592" s="9" t="str">
        <f aca="false">IF(ISBLANK(A4592),"",IF($A4592=V$2,$C4592,V4591))</f>
        <v/>
      </c>
      <c r="W4592" s="9" t="str">
        <f aca="false">IF(ISBLANK(A4592),"",IF($A4592=W$2,$C4592,W4591))</f>
        <v/>
      </c>
    </row>
    <row r="4593" customFormat="false" ht="14.1" hidden="false" customHeight="false" outlineLevel="0" collapsed="false">
      <c r="H4593" s="8" t="n">
        <f aca="false">IF(ISBLANK(D4593),,LEFT(D4593,LEN(D4593)-6)*1)</f>
        <v>0</v>
      </c>
      <c r="I4593" s="9" t="str">
        <f aca="false">IF(ISBLANK(A4593),"",-B4593*C4593)</f>
        <v/>
      </c>
      <c r="J4593" s="9" t="str">
        <f aca="false">IF(ISBLANK(A4593),"",-SUM(I$3:I4593))</f>
        <v/>
      </c>
      <c r="K4593" s="9" t="str">
        <f aca="false">IF(ISBLANK(A4593),"",SUMPRODUCT(O4593:R4593,T4593:W4593)-J4593)</f>
        <v/>
      </c>
      <c r="L4593" s="5" t="str">
        <f aca="false">IF(ISBLANK(A4593),"",K4593/$M$1)</f>
        <v/>
      </c>
      <c r="M4593" s="5" t="str">
        <f aca="false">IF(ISBLANK(A4593),"",K4593/($M$1+SUM(K$3:K4592)))</f>
        <v/>
      </c>
      <c r="N4593" s="0" t="str">
        <f aca="false">IF(ISBLANK(A4593),"",IF(H4594=0,NETWORKDAYS($H$3,H4593,holiday!$B$2:$B$10),IF(DAY(H4593)&lt;DAY(H4594),NETWORKDAYS($H$3,H4593,holiday!$B$2:$B$10),0)))</f>
        <v/>
      </c>
      <c r="O4593" s="0" t="str">
        <f aca="false">IF(ISBLANK(A4593),"",SUMIF($A$3:$A4593,O$2,$B$3:$B4593))</f>
        <v/>
      </c>
      <c r="P4593" s="0" t="str">
        <f aca="false">IF(ISBLANK(A4593),"",SUMIF($A$3:$A4593,P$2,$B$3:$B4593))</f>
        <v/>
      </c>
      <c r="Q4593" s="0" t="str">
        <f aca="false">IF(ISBLANK(A4593),"",SUMIF($A$3:$A4593,Q$2,$B$3:$B4593))</f>
        <v/>
      </c>
      <c r="R4593" s="0" t="str">
        <f aca="false">IF(ISBLANK(A4593),"",SUMIF($A$3:$A4593,R$2,$B$3:$B4593))</f>
        <v/>
      </c>
      <c r="T4593" s="9" t="str">
        <f aca="false">IF(ISBLANK(A4593),"",IF($A4593=T$2,$C4593,T4592))</f>
        <v/>
      </c>
      <c r="U4593" s="9" t="str">
        <f aca="false">IF(ISBLANK(A4593),"",IF($A4593=U$2,$C4593,U4592))</f>
        <v/>
      </c>
      <c r="V4593" s="9" t="str">
        <f aca="false">IF(ISBLANK(A4593),"",IF($A4593=V$2,$C4593,V4592))</f>
        <v/>
      </c>
      <c r="W4593" s="9" t="str">
        <f aca="false">IF(ISBLANK(A4593),"",IF($A4593=W$2,$C4593,W4592))</f>
        <v/>
      </c>
    </row>
    <row r="4594" customFormat="false" ht="14.1" hidden="false" customHeight="false" outlineLevel="0" collapsed="false">
      <c r="H4594" s="8" t="n">
        <f aca="false">IF(ISBLANK(D4594),,LEFT(D4594,LEN(D4594)-6)*1)</f>
        <v>0</v>
      </c>
      <c r="I4594" s="9" t="str">
        <f aca="false">IF(ISBLANK(A4594),"",-B4594*C4594)</f>
        <v/>
      </c>
      <c r="J4594" s="9" t="str">
        <f aca="false">IF(ISBLANK(A4594),"",-SUM(I$3:I4594))</f>
        <v/>
      </c>
      <c r="K4594" s="9" t="str">
        <f aca="false">IF(ISBLANK(A4594),"",SUMPRODUCT(O4594:R4594,T4594:W4594)-J4594)</f>
        <v/>
      </c>
      <c r="L4594" s="5" t="str">
        <f aca="false">IF(ISBLANK(A4594),"",K4594/$M$1)</f>
        <v/>
      </c>
      <c r="M4594" s="5" t="str">
        <f aca="false">IF(ISBLANK(A4594),"",K4594/($M$1+SUM(K$3:K4593)))</f>
        <v/>
      </c>
      <c r="N4594" s="0" t="str">
        <f aca="false">IF(ISBLANK(A4594),"",IF(H4595=0,NETWORKDAYS($H$3,H4594,holiday!$B$2:$B$10),IF(DAY(H4594)&lt;DAY(H4595),NETWORKDAYS($H$3,H4594,holiday!$B$2:$B$10),0)))</f>
        <v/>
      </c>
      <c r="O4594" s="0" t="str">
        <f aca="false">IF(ISBLANK(A4594),"",SUMIF($A$3:$A4594,O$2,$B$3:$B4594))</f>
        <v/>
      </c>
      <c r="P4594" s="0" t="str">
        <f aca="false">IF(ISBLANK(A4594),"",SUMIF($A$3:$A4594,P$2,$B$3:$B4594))</f>
        <v/>
      </c>
      <c r="Q4594" s="0" t="str">
        <f aca="false">IF(ISBLANK(A4594),"",SUMIF($A$3:$A4594,Q$2,$B$3:$B4594))</f>
        <v/>
      </c>
      <c r="R4594" s="0" t="str">
        <f aca="false">IF(ISBLANK(A4594),"",SUMIF($A$3:$A4594,R$2,$B$3:$B4594))</f>
        <v/>
      </c>
      <c r="T4594" s="9" t="str">
        <f aca="false">IF(ISBLANK(A4594),"",IF($A4594=T$2,$C4594,T4593))</f>
        <v/>
      </c>
      <c r="U4594" s="9" t="str">
        <f aca="false">IF(ISBLANK(A4594),"",IF($A4594=U$2,$C4594,U4593))</f>
        <v/>
      </c>
      <c r="V4594" s="9" t="str">
        <f aca="false">IF(ISBLANK(A4594),"",IF($A4594=V$2,$C4594,V4593))</f>
        <v/>
      </c>
      <c r="W4594" s="9" t="str">
        <f aca="false">IF(ISBLANK(A4594),"",IF($A4594=W$2,$C4594,W4593))</f>
        <v/>
      </c>
    </row>
    <row r="4595" customFormat="false" ht="14.1" hidden="false" customHeight="false" outlineLevel="0" collapsed="false">
      <c r="H4595" s="8" t="n">
        <f aca="false">IF(ISBLANK(D4595),,LEFT(D4595,LEN(D4595)-6)*1)</f>
        <v>0</v>
      </c>
      <c r="I4595" s="9" t="str">
        <f aca="false">IF(ISBLANK(A4595),"",-B4595*C4595)</f>
        <v/>
      </c>
      <c r="J4595" s="9" t="str">
        <f aca="false">IF(ISBLANK(A4595),"",-SUM(I$3:I4595))</f>
        <v/>
      </c>
      <c r="K4595" s="9" t="str">
        <f aca="false">IF(ISBLANK(A4595),"",SUMPRODUCT(O4595:R4595,T4595:W4595)-J4595)</f>
        <v/>
      </c>
      <c r="L4595" s="5" t="str">
        <f aca="false">IF(ISBLANK(A4595),"",K4595/$M$1)</f>
        <v/>
      </c>
      <c r="M4595" s="5" t="str">
        <f aca="false">IF(ISBLANK(A4595),"",K4595/($M$1+SUM(K$3:K4594)))</f>
        <v/>
      </c>
      <c r="N4595" s="0" t="str">
        <f aca="false">IF(ISBLANK(A4595),"",IF(H4596=0,NETWORKDAYS($H$3,H4595,holiday!$B$2:$B$10),IF(DAY(H4595)&lt;DAY(H4596),NETWORKDAYS($H$3,H4595,holiday!$B$2:$B$10),0)))</f>
        <v/>
      </c>
      <c r="O4595" s="0" t="str">
        <f aca="false">IF(ISBLANK(A4595),"",SUMIF($A$3:$A4595,O$2,$B$3:$B4595))</f>
        <v/>
      </c>
      <c r="P4595" s="0" t="str">
        <f aca="false">IF(ISBLANK(A4595),"",SUMIF($A$3:$A4595,P$2,$B$3:$B4595))</f>
        <v/>
      </c>
      <c r="Q4595" s="0" t="str">
        <f aca="false">IF(ISBLANK(A4595),"",SUMIF($A$3:$A4595,Q$2,$B$3:$B4595))</f>
        <v/>
      </c>
      <c r="R4595" s="0" t="str">
        <f aca="false">IF(ISBLANK(A4595),"",SUMIF($A$3:$A4595,R$2,$B$3:$B4595))</f>
        <v/>
      </c>
      <c r="T4595" s="9" t="str">
        <f aca="false">IF(ISBLANK(A4595),"",IF($A4595=T$2,$C4595,T4594))</f>
        <v/>
      </c>
      <c r="U4595" s="9" t="str">
        <f aca="false">IF(ISBLANK(A4595),"",IF($A4595=U$2,$C4595,U4594))</f>
        <v/>
      </c>
      <c r="V4595" s="9" t="str">
        <f aca="false">IF(ISBLANK(A4595),"",IF($A4595=V$2,$C4595,V4594))</f>
        <v/>
      </c>
      <c r="W4595" s="9" t="str">
        <f aca="false">IF(ISBLANK(A4595),"",IF($A4595=W$2,$C4595,W4594))</f>
        <v/>
      </c>
    </row>
    <row r="4596" customFormat="false" ht="14.1" hidden="false" customHeight="false" outlineLevel="0" collapsed="false">
      <c r="H4596" s="8" t="n">
        <f aca="false">IF(ISBLANK(D4596),,LEFT(D4596,LEN(D4596)-6)*1)</f>
        <v>0</v>
      </c>
      <c r="I4596" s="9" t="str">
        <f aca="false">IF(ISBLANK(A4596),"",-B4596*C4596)</f>
        <v/>
      </c>
      <c r="J4596" s="9" t="str">
        <f aca="false">IF(ISBLANK(A4596),"",-SUM(I$3:I4596))</f>
        <v/>
      </c>
      <c r="K4596" s="9" t="str">
        <f aca="false">IF(ISBLANK(A4596),"",SUMPRODUCT(O4596:R4596,T4596:W4596)-J4596)</f>
        <v/>
      </c>
      <c r="L4596" s="5" t="str">
        <f aca="false">IF(ISBLANK(A4596),"",K4596/$M$1)</f>
        <v/>
      </c>
      <c r="M4596" s="5" t="str">
        <f aca="false">IF(ISBLANK(A4596),"",K4596/($M$1+SUM(K$3:K4595)))</f>
        <v/>
      </c>
      <c r="N4596" s="0" t="str">
        <f aca="false">IF(ISBLANK(A4596),"",IF(H4597=0,NETWORKDAYS($H$3,H4596,holiday!$B$2:$B$10),IF(DAY(H4596)&lt;DAY(H4597),NETWORKDAYS($H$3,H4596,holiday!$B$2:$B$10),0)))</f>
        <v/>
      </c>
      <c r="O4596" s="0" t="str">
        <f aca="false">IF(ISBLANK(A4596),"",SUMIF($A$3:$A4596,O$2,$B$3:$B4596))</f>
        <v/>
      </c>
      <c r="P4596" s="0" t="str">
        <f aca="false">IF(ISBLANK(A4596),"",SUMIF($A$3:$A4596,P$2,$B$3:$B4596))</f>
        <v/>
      </c>
      <c r="Q4596" s="0" t="str">
        <f aca="false">IF(ISBLANK(A4596),"",SUMIF($A$3:$A4596,Q$2,$B$3:$B4596))</f>
        <v/>
      </c>
      <c r="R4596" s="0" t="str">
        <f aca="false">IF(ISBLANK(A4596),"",SUMIF($A$3:$A4596,R$2,$B$3:$B4596))</f>
        <v/>
      </c>
      <c r="T4596" s="9" t="str">
        <f aca="false">IF(ISBLANK(A4596),"",IF($A4596=T$2,$C4596,T4595))</f>
        <v/>
      </c>
      <c r="U4596" s="9" t="str">
        <f aca="false">IF(ISBLANK(A4596),"",IF($A4596=U$2,$C4596,U4595))</f>
        <v/>
      </c>
      <c r="V4596" s="9" t="str">
        <f aca="false">IF(ISBLANK(A4596),"",IF($A4596=V$2,$C4596,V4595))</f>
        <v/>
      </c>
      <c r="W4596" s="9" t="str">
        <f aca="false">IF(ISBLANK(A4596),"",IF($A4596=W$2,$C4596,W4595))</f>
        <v/>
      </c>
    </row>
    <row r="4597" customFormat="false" ht="14.1" hidden="false" customHeight="false" outlineLevel="0" collapsed="false">
      <c r="H4597" s="8" t="n">
        <f aca="false">IF(ISBLANK(D4597),,LEFT(D4597,LEN(D4597)-6)*1)</f>
        <v>0</v>
      </c>
      <c r="I4597" s="9" t="str">
        <f aca="false">IF(ISBLANK(A4597),"",-B4597*C4597)</f>
        <v/>
      </c>
      <c r="J4597" s="9" t="str">
        <f aca="false">IF(ISBLANK(A4597),"",-SUM(I$3:I4597))</f>
        <v/>
      </c>
      <c r="K4597" s="9" t="str">
        <f aca="false">IF(ISBLANK(A4597),"",SUMPRODUCT(O4597:R4597,T4597:W4597)-J4597)</f>
        <v/>
      </c>
      <c r="L4597" s="5" t="str">
        <f aca="false">IF(ISBLANK(A4597),"",K4597/$M$1)</f>
        <v/>
      </c>
      <c r="M4597" s="5" t="str">
        <f aca="false">IF(ISBLANK(A4597),"",K4597/($M$1+SUM(K$3:K4596)))</f>
        <v/>
      </c>
      <c r="N4597" s="0" t="str">
        <f aca="false">IF(ISBLANK(A4597),"",IF(H4598=0,NETWORKDAYS($H$3,H4597,holiday!$B$2:$B$10),IF(DAY(H4597)&lt;DAY(H4598),NETWORKDAYS($H$3,H4597,holiday!$B$2:$B$10),0)))</f>
        <v/>
      </c>
      <c r="O4597" s="0" t="str">
        <f aca="false">IF(ISBLANK(A4597),"",SUMIF($A$3:$A4597,O$2,$B$3:$B4597))</f>
        <v/>
      </c>
      <c r="P4597" s="0" t="str">
        <f aca="false">IF(ISBLANK(A4597),"",SUMIF($A$3:$A4597,P$2,$B$3:$B4597))</f>
        <v/>
      </c>
      <c r="Q4597" s="0" t="str">
        <f aca="false">IF(ISBLANK(A4597),"",SUMIF($A$3:$A4597,Q$2,$B$3:$B4597))</f>
        <v/>
      </c>
      <c r="R4597" s="0" t="str">
        <f aca="false">IF(ISBLANK(A4597),"",SUMIF($A$3:$A4597,R$2,$B$3:$B4597))</f>
        <v/>
      </c>
      <c r="T4597" s="9" t="str">
        <f aca="false">IF(ISBLANK(A4597),"",IF($A4597=T$2,$C4597,T4596))</f>
        <v/>
      </c>
      <c r="U4597" s="9" t="str">
        <f aca="false">IF(ISBLANK(A4597),"",IF($A4597=U$2,$C4597,U4596))</f>
        <v/>
      </c>
      <c r="V4597" s="9" t="str">
        <f aca="false">IF(ISBLANK(A4597),"",IF($A4597=V$2,$C4597,V4596))</f>
        <v/>
      </c>
      <c r="W4597" s="9" t="str">
        <f aca="false">IF(ISBLANK(A4597),"",IF($A4597=W$2,$C4597,W4596))</f>
        <v/>
      </c>
    </row>
    <row r="4598" customFormat="false" ht="14.1" hidden="false" customHeight="false" outlineLevel="0" collapsed="false">
      <c r="H4598" s="8" t="n">
        <f aca="false">IF(ISBLANK(D4598),,LEFT(D4598,LEN(D4598)-6)*1)</f>
        <v>0</v>
      </c>
      <c r="I4598" s="9" t="str">
        <f aca="false">IF(ISBLANK(A4598),"",-B4598*C4598)</f>
        <v/>
      </c>
      <c r="J4598" s="9" t="str">
        <f aca="false">IF(ISBLANK(A4598),"",-SUM(I$3:I4598))</f>
        <v/>
      </c>
      <c r="K4598" s="9" t="str">
        <f aca="false">IF(ISBLANK(A4598),"",SUMPRODUCT(O4598:R4598,T4598:W4598)-J4598)</f>
        <v/>
      </c>
      <c r="L4598" s="5" t="str">
        <f aca="false">IF(ISBLANK(A4598),"",K4598/$M$1)</f>
        <v/>
      </c>
      <c r="M4598" s="5" t="str">
        <f aca="false">IF(ISBLANK(A4598),"",K4598/($M$1+SUM(K$3:K4597)))</f>
        <v/>
      </c>
      <c r="N4598" s="0" t="str">
        <f aca="false">IF(ISBLANK(A4598),"",IF(H4599=0,NETWORKDAYS($H$3,H4598,holiday!$B$2:$B$10),IF(DAY(H4598)&lt;DAY(H4599),NETWORKDAYS($H$3,H4598,holiday!$B$2:$B$10),0)))</f>
        <v/>
      </c>
      <c r="O4598" s="0" t="str">
        <f aca="false">IF(ISBLANK(A4598),"",SUMIF($A$3:$A4598,O$2,$B$3:$B4598))</f>
        <v/>
      </c>
      <c r="P4598" s="0" t="str">
        <f aca="false">IF(ISBLANK(A4598),"",SUMIF($A$3:$A4598,P$2,$B$3:$B4598))</f>
        <v/>
      </c>
      <c r="Q4598" s="0" t="str">
        <f aca="false">IF(ISBLANK(A4598),"",SUMIF($A$3:$A4598,Q$2,$B$3:$B4598))</f>
        <v/>
      </c>
      <c r="R4598" s="0" t="str">
        <f aca="false">IF(ISBLANK(A4598),"",SUMIF($A$3:$A4598,R$2,$B$3:$B4598))</f>
        <v/>
      </c>
      <c r="T4598" s="9" t="str">
        <f aca="false">IF(ISBLANK(A4598),"",IF($A4598=T$2,$C4598,T4597))</f>
        <v/>
      </c>
      <c r="U4598" s="9" t="str">
        <f aca="false">IF(ISBLANK(A4598),"",IF($A4598=U$2,$C4598,U4597))</f>
        <v/>
      </c>
      <c r="V4598" s="9" t="str">
        <f aca="false">IF(ISBLANK(A4598),"",IF($A4598=V$2,$C4598,V4597))</f>
        <v/>
      </c>
      <c r="W4598" s="9" t="str">
        <f aca="false">IF(ISBLANK(A4598),"",IF($A4598=W$2,$C4598,W4597))</f>
        <v/>
      </c>
    </row>
    <row r="4599" customFormat="false" ht="14.1" hidden="false" customHeight="false" outlineLevel="0" collapsed="false">
      <c r="H4599" s="8" t="n">
        <f aca="false">IF(ISBLANK(D4599),,LEFT(D4599,LEN(D4599)-6)*1)</f>
        <v>0</v>
      </c>
      <c r="I4599" s="9" t="str">
        <f aca="false">IF(ISBLANK(A4599),"",-B4599*C4599)</f>
        <v/>
      </c>
      <c r="J4599" s="9" t="str">
        <f aca="false">IF(ISBLANK(A4599),"",-SUM(I$3:I4599))</f>
        <v/>
      </c>
      <c r="K4599" s="9" t="str">
        <f aca="false">IF(ISBLANK(A4599),"",SUMPRODUCT(O4599:R4599,T4599:W4599)-J4599)</f>
        <v/>
      </c>
      <c r="L4599" s="5" t="str">
        <f aca="false">IF(ISBLANK(A4599),"",K4599/$M$1)</f>
        <v/>
      </c>
      <c r="M4599" s="5" t="str">
        <f aca="false">IF(ISBLANK(A4599),"",K4599/($M$1+SUM(K$3:K4598)))</f>
        <v/>
      </c>
      <c r="N4599" s="0" t="str">
        <f aca="false">IF(ISBLANK(A4599),"",IF(H4600=0,NETWORKDAYS($H$3,H4599,holiday!$B$2:$B$10),IF(DAY(H4599)&lt;DAY(H4600),NETWORKDAYS($H$3,H4599,holiday!$B$2:$B$10),0)))</f>
        <v/>
      </c>
      <c r="O4599" s="0" t="str">
        <f aca="false">IF(ISBLANK(A4599),"",SUMIF($A$3:$A4599,O$2,$B$3:$B4599))</f>
        <v/>
      </c>
      <c r="P4599" s="0" t="str">
        <f aca="false">IF(ISBLANK(A4599),"",SUMIF($A$3:$A4599,P$2,$B$3:$B4599))</f>
        <v/>
      </c>
      <c r="Q4599" s="0" t="str">
        <f aca="false">IF(ISBLANK(A4599),"",SUMIF($A$3:$A4599,Q$2,$B$3:$B4599))</f>
        <v/>
      </c>
      <c r="R4599" s="0" t="str">
        <f aca="false">IF(ISBLANK(A4599),"",SUMIF($A$3:$A4599,R$2,$B$3:$B4599))</f>
        <v/>
      </c>
      <c r="T4599" s="9" t="str">
        <f aca="false">IF(ISBLANK(A4599),"",IF($A4599=T$2,$C4599,T4598))</f>
        <v/>
      </c>
      <c r="U4599" s="9" t="str">
        <f aca="false">IF(ISBLANK(A4599),"",IF($A4599=U$2,$C4599,U4598))</f>
        <v/>
      </c>
      <c r="V4599" s="9" t="str">
        <f aca="false">IF(ISBLANK(A4599),"",IF($A4599=V$2,$C4599,V4598))</f>
        <v/>
      </c>
      <c r="W4599" s="9" t="str">
        <f aca="false">IF(ISBLANK(A4599),"",IF($A4599=W$2,$C4599,W4598))</f>
        <v/>
      </c>
    </row>
    <row r="4600" customFormat="false" ht="14.1" hidden="false" customHeight="false" outlineLevel="0" collapsed="false">
      <c r="H4600" s="8" t="n">
        <f aca="false">IF(ISBLANK(D4600),,LEFT(D4600,LEN(D4600)-6)*1)</f>
        <v>0</v>
      </c>
      <c r="I4600" s="9" t="str">
        <f aca="false">IF(ISBLANK(A4600),"",-B4600*C4600)</f>
        <v/>
      </c>
      <c r="J4600" s="9" t="str">
        <f aca="false">IF(ISBLANK(A4600),"",-SUM(I$3:I4600))</f>
        <v/>
      </c>
      <c r="K4600" s="9" t="str">
        <f aca="false">IF(ISBLANK(A4600),"",SUMPRODUCT(O4600:R4600,T4600:W4600)-J4600)</f>
        <v/>
      </c>
      <c r="L4600" s="5" t="str">
        <f aca="false">IF(ISBLANK(A4600),"",K4600/$M$1)</f>
        <v/>
      </c>
      <c r="M4600" s="5" t="str">
        <f aca="false">IF(ISBLANK(A4600),"",K4600/($M$1+SUM(K$3:K4599)))</f>
        <v/>
      </c>
      <c r="N4600" s="0" t="str">
        <f aca="false">IF(ISBLANK(A4600),"",IF(H4601=0,NETWORKDAYS($H$3,H4600,holiday!$B$2:$B$10),IF(DAY(H4600)&lt;DAY(H4601),NETWORKDAYS($H$3,H4600,holiday!$B$2:$B$10),0)))</f>
        <v/>
      </c>
      <c r="O4600" s="0" t="str">
        <f aca="false">IF(ISBLANK(A4600),"",SUMIF($A$3:$A4600,O$2,$B$3:$B4600))</f>
        <v/>
      </c>
      <c r="P4600" s="0" t="str">
        <f aca="false">IF(ISBLANK(A4600),"",SUMIF($A$3:$A4600,P$2,$B$3:$B4600))</f>
        <v/>
      </c>
      <c r="Q4600" s="0" t="str">
        <f aca="false">IF(ISBLANK(A4600),"",SUMIF($A$3:$A4600,Q$2,$B$3:$B4600))</f>
        <v/>
      </c>
      <c r="R4600" s="0" t="str">
        <f aca="false">IF(ISBLANK(A4600),"",SUMIF($A$3:$A4600,R$2,$B$3:$B4600))</f>
        <v/>
      </c>
      <c r="T4600" s="9" t="str">
        <f aca="false">IF(ISBLANK(A4600),"",IF($A4600=T$2,$C4600,T4599))</f>
        <v/>
      </c>
      <c r="U4600" s="9" t="str">
        <f aca="false">IF(ISBLANK(A4600),"",IF($A4600=U$2,$C4600,U4599))</f>
        <v/>
      </c>
      <c r="V4600" s="9" t="str">
        <f aca="false">IF(ISBLANK(A4600),"",IF($A4600=V$2,$C4600,V4599))</f>
        <v/>
      </c>
      <c r="W4600" s="9" t="str">
        <f aca="false">IF(ISBLANK(A4600),"",IF($A4600=W$2,$C4600,W4599))</f>
        <v/>
      </c>
    </row>
    <row r="4601" customFormat="false" ht="14.1" hidden="false" customHeight="false" outlineLevel="0" collapsed="false">
      <c r="H4601" s="8" t="n">
        <f aca="false">IF(ISBLANK(D4601),,LEFT(D4601,LEN(D4601)-6)*1)</f>
        <v>0</v>
      </c>
      <c r="I4601" s="9" t="str">
        <f aca="false">IF(ISBLANK(A4601),"",-B4601*C4601)</f>
        <v/>
      </c>
      <c r="J4601" s="9" t="str">
        <f aca="false">IF(ISBLANK(A4601),"",-SUM(I$3:I4601))</f>
        <v/>
      </c>
      <c r="K4601" s="9" t="str">
        <f aca="false">IF(ISBLANK(A4601),"",SUMPRODUCT(O4601:R4601,T4601:W4601)-J4601)</f>
        <v/>
      </c>
      <c r="L4601" s="5" t="str">
        <f aca="false">IF(ISBLANK(A4601),"",K4601/$M$1)</f>
        <v/>
      </c>
      <c r="M4601" s="5" t="str">
        <f aca="false">IF(ISBLANK(A4601),"",K4601/($M$1+SUM(K$3:K4600)))</f>
        <v/>
      </c>
      <c r="N4601" s="0" t="str">
        <f aca="false">IF(ISBLANK(A4601),"",IF(H4602=0,NETWORKDAYS($H$3,H4601,holiday!$B$2:$B$10),IF(DAY(H4601)&lt;DAY(H4602),NETWORKDAYS($H$3,H4601,holiday!$B$2:$B$10),0)))</f>
        <v/>
      </c>
      <c r="O4601" s="0" t="str">
        <f aca="false">IF(ISBLANK(A4601),"",SUMIF($A$3:$A4601,O$2,$B$3:$B4601))</f>
        <v/>
      </c>
      <c r="P4601" s="0" t="str">
        <f aca="false">IF(ISBLANK(A4601),"",SUMIF($A$3:$A4601,P$2,$B$3:$B4601))</f>
        <v/>
      </c>
      <c r="Q4601" s="0" t="str">
        <f aca="false">IF(ISBLANK(A4601),"",SUMIF($A$3:$A4601,Q$2,$B$3:$B4601))</f>
        <v/>
      </c>
      <c r="R4601" s="0" t="str">
        <f aca="false">IF(ISBLANK(A4601),"",SUMIF($A$3:$A4601,R$2,$B$3:$B4601))</f>
        <v/>
      </c>
      <c r="T4601" s="9" t="str">
        <f aca="false">IF(ISBLANK(A4601),"",IF($A4601=T$2,$C4601,T4600))</f>
        <v/>
      </c>
      <c r="U4601" s="9" t="str">
        <f aca="false">IF(ISBLANK(A4601),"",IF($A4601=U$2,$C4601,U4600))</f>
        <v/>
      </c>
      <c r="V4601" s="9" t="str">
        <f aca="false">IF(ISBLANK(A4601),"",IF($A4601=V$2,$C4601,V4600))</f>
        <v/>
      </c>
      <c r="W4601" s="9" t="str">
        <f aca="false">IF(ISBLANK(A4601),"",IF($A4601=W$2,$C4601,W4600))</f>
        <v/>
      </c>
    </row>
    <row r="4602" customFormat="false" ht="14.1" hidden="false" customHeight="false" outlineLevel="0" collapsed="false">
      <c r="H4602" s="8" t="n">
        <f aca="false">IF(ISBLANK(D4602),,LEFT(D4602,LEN(D4602)-6)*1)</f>
        <v>0</v>
      </c>
      <c r="I4602" s="9" t="str">
        <f aca="false">IF(ISBLANK(A4602),"",-B4602*C4602)</f>
        <v/>
      </c>
      <c r="J4602" s="9" t="str">
        <f aca="false">IF(ISBLANK(A4602),"",-SUM(I$3:I4602))</f>
        <v/>
      </c>
      <c r="K4602" s="9" t="str">
        <f aca="false">IF(ISBLANK(A4602),"",SUMPRODUCT(O4602:R4602,T4602:W4602)-J4602)</f>
        <v/>
      </c>
      <c r="L4602" s="5" t="str">
        <f aca="false">IF(ISBLANK(A4602),"",K4602/$M$1)</f>
        <v/>
      </c>
      <c r="M4602" s="5" t="str">
        <f aca="false">IF(ISBLANK(A4602),"",K4602/($M$1+SUM(K$3:K4601)))</f>
        <v/>
      </c>
      <c r="N4602" s="0" t="str">
        <f aca="false">IF(ISBLANK(A4602),"",IF(H4603=0,NETWORKDAYS($H$3,H4602,holiday!$B$2:$B$10),IF(DAY(H4602)&lt;DAY(H4603),NETWORKDAYS($H$3,H4602,holiday!$B$2:$B$10),0)))</f>
        <v/>
      </c>
      <c r="O4602" s="0" t="str">
        <f aca="false">IF(ISBLANK(A4602),"",SUMIF($A$3:$A4602,O$2,$B$3:$B4602))</f>
        <v/>
      </c>
      <c r="P4602" s="0" t="str">
        <f aca="false">IF(ISBLANK(A4602),"",SUMIF($A$3:$A4602,P$2,$B$3:$B4602))</f>
        <v/>
      </c>
      <c r="Q4602" s="0" t="str">
        <f aca="false">IF(ISBLANK(A4602),"",SUMIF($A$3:$A4602,Q$2,$B$3:$B4602))</f>
        <v/>
      </c>
      <c r="R4602" s="0" t="str">
        <f aca="false">IF(ISBLANK(A4602),"",SUMIF($A$3:$A4602,R$2,$B$3:$B4602))</f>
        <v/>
      </c>
      <c r="T4602" s="9" t="str">
        <f aca="false">IF(ISBLANK(A4602),"",IF($A4602=T$2,$C4602,T4601))</f>
        <v/>
      </c>
      <c r="U4602" s="9" t="str">
        <f aca="false">IF(ISBLANK(A4602),"",IF($A4602=U$2,$C4602,U4601))</f>
        <v/>
      </c>
      <c r="V4602" s="9" t="str">
        <f aca="false">IF(ISBLANK(A4602),"",IF($A4602=V$2,$C4602,V4601))</f>
        <v/>
      </c>
      <c r="W4602" s="9" t="str">
        <f aca="false">IF(ISBLANK(A4602),"",IF($A4602=W$2,$C4602,W4601))</f>
        <v/>
      </c>
    </row>
    <row r="4603" customFormat="false" ht="14.1" hidden="false" customHeight="false" outlineLevel="0" collapsed="false">
      <c r="H4603" s="8" t="n">
        <f aca="false">IF(ISBLANK(D4603),,LEFT(D4603,LEN(D4603)-6)*1)</f>
        <v>0</v>
      </c>
      <c r="I4603" s="9" t="str">
        <f aca="false">IF(ISBLANK(A4603),"",-B4603*C4603)</f>
        <v/>
      </c>
      <c r="J4603" s="9" t="str">
        <f aca="false">IF(ISBLANK(A4603),"",-SUM(I$3:I4603))</f>
        <v/>
      </c>
      <c r="K4603" s="9" t="str">
        <f aca="false">IF(ISBLANK(A4603),"",SUMPRODUCT(O4603:R4603,T4603:W4603)-J4603)</f>
        <v/>
      </c>
      <c r="L4603" s="5" t="str">
        <f aca="false">IF(ISBLANK(A4603),"",K4603/$M$1)</f>
        <v/>
      </c>
      <c r="M4603" s="5" t="str">
        <f aca="false">IF(ISBLANK(A4603),"",K4603/($M$1+SUM(K$3:K4602)))</f>
        <v/>
      </c>
      <c r="N4603" s="0" t="str">
        <f aca="false">IF(ISBLANK(A4603),"",IF(H4604=0,NETWORKDAYS($H$3,H4603,holiday!$B$2:$B$10),IF(DAY(H4603)&lt;DAY(H4604),NETWORKDAYS($H$3,H4603,holiday!$B$2:$B$10),0)))</f>
        <v/>
      </c>
      <c r="O4603" s="0" t="str">
        <f aca="false">IF(ISBLANK(A4603),"",SUMIF($A$3:$A4603,O$2,$B$3:$B4603))</f>
        <v/>
      </c>
      <c r="P4603" s="0" t="str">
        <f aca="false">IF(ISBLANK(A4603),"",SUMIF($A$3:$A4603,P$2,$B$3:$B4603))</f>
        <v/>
      </c>
      <c r="Q4603" s="0" t="str">
        <f aca="false">IF(ISBLANK(A4603),"",SUMIF($A$3:$A4603,Q$2,$B$3:$B4603))</f>
        <v/>
      </c>
      <c r="R4603" s="0" t="str">
        <f aca="false">IF(ISBLANK(A4603),"",SUMIF($A$3:$A4603,R$2,$B$3:$B4603))</f>
        <v/>
      </c>
      <c r="T4603" s="9" t="str">
        <f aca="false">IF(ISBLANK(A4603),"",IF($A4603=T$2,$C4603,T4602))</f>
        <v/>
      </c>
      <c r="U4603" s="9" t="str">
        <f aca="false">IF(ISBLANK(A4603),"",IF($A4603=U$2,$C4603,U4602))</f>
        <v/>
      </c>
      <c r="V4603" s="9" t="str">
        <f aca="false">IF(ISBLANK(A4603),"",IF($A4603=V$2,$C4603,V4602))</f>
        <v/>
      </c>
      <c r="W4603" s="9" t="str">
        <f aca="false">IF(ISBLANK(A4603),"",IF($A4603=W$2,$C4603,W4602))</f>
        <v/>
      </c>
    </row>
    <row r="4604" customFormat="false" ht="14.1" hidden="false" customHeight="false" outlineLevel="0" collapsed="false">
      <c r="H4604" s="8" t="n">
        <f aca="false">IF(ISBLANK(D4604),,LEFT(D4604,LEN(D4604)-6)*1)</f>
        <v>0</v>
      </c>
      <c r="I4604" s="9" t="str">
        <f aca="false">IF(ISBLANK(A4604),"",-B4604*C4604)</f>
        <v/>
      </c>
      <c r="J4604" s="9" t="str">
        <f aca="false">IF(ISBLANK(A4604),"",-SUM(I$3:I4604))</f>
        <v/>
      </c>
      <c r="K4604" s="9" t="str">
        <f aca="false">IF(ISBLANK(A4604),"",SUMPRODUCT(O4604:R4604,T4604:W4604)-J4604)</f>
        <v/>
      </c>
      <c r="L4604" s="5" t="str">
        <f aca="false">IF(ISBLANK(A4604),"",K4604/$M$1)</f>
        <v/>
      </c>
      <c r="M4604" s="5" t="str">
        <f aca="false">IF(ISBLANK(A4604),"",K4604/($M$1+SUM(K$3:K4603)))</f>
        <v/>
      </c>
      <c r="N4604" s="0" t="str">
        <f aca="false">IF(ISBLANK(A4604),"",IF(H4605=0,NETWORKDAYS($H$3,H4604,holiday!$B$2:$B$10),IF(DAY(H4604)&lt;DAY(H4605),NETWORKDAYS($H$3,H4604,holiday!$B$2:$B$10),0)))</f>
        <v/>
      </c>
      <c r="O4604" s="0" t="str">
        <f aca="false">IF(ISBLANK(A4604),"",SUMIF($A$3:$A4604,O$2,$B$3:$B4604))</f>
        <v/>
      </c>
      <c r="P4604" s="0" t="str">
        <f aca="false">IF(ISBLANK(A4604),"",SUMIF($A$3:$A4604,P$2,$B$3:$B4604))</f>
        <v/>
      </c>
      <c r="Q4604" s="0" t="str">
        <f aca="false">IF(ISBLANK(A4604),"",SUMIF($A$3:$A4604,Q$2,$B$3:$B4604))</f>
        <v/>
      </c>
      <c r="R4604" s="0" t="str">
        <f aca="false">IF(ISBLANK(A4604),"",SUMIF($A$3:$A4604,R$2,$B$3:$B4604))</f>
        <v/>
      </c>
      <c r="T4604" s="9" t="str">
        <f aca="false">IF(ISBLANK(A4604),"",IF($A4604=T$2,$C4604,T4603))</f>
        <v/>
      </c>
      <c r="U4604" s="9" t="str">
        <f aca="false">IF(ISBLANK(A4604),"",IF($A4604=U$2,$C4604,U4603))</f>
        <v/>
      </c>
      <c r="V4604" s="9" t="str">
        <f aca="false">IF(ISBLANK(A4604),"",IF($A4604=V$2,$C4604,V4603))</f>
        <v/>
      </c>
      <c r="W4604" s="9" t="str">
        <f aca="false">IF(ISBLANK(A4604),"",IF($A4604=W$2,$C4604,W4603))</f>
        <v/>
      </c>
    </row>
    <row r="4605" customFormat="false" ht="14.1" hidden="false" customHeight="false" outlineLevel="0" collapsed="false">
      <c r="H4605" s="8" t="n">
        <f aca="false">IF(ISBLANK(D4605),,LEFT(D4605,LEN(D4605)-6)*1)</f>
        <v>0</v>
      </c>
      <c r="I4605" s="9" t="str">
        <f aca="false">IF(ISBLANK(A4605),"",-B4605*C4605)</f>
        <v/>
      </c>
      <c r="J4605" s="9" t="str">
        <f aca="false">IF(ISBLANK(A4605),"",-SUM(I$3:I4605))</f>
        <v/>
      </c>
      <c r="K4605" s="9" t="str">
        <f aca="false">IF(ISBLANK(A4605),"",SUMPRODUCT(O4605:R4605,T4605:W4605)-J4605)</f>
        <v/>
      </c>
      <c r="L4605" s="5" t="str">
        <f aca="false">IF(ISBLANK(A4605),"",K4605/$M$1)</f>
        <v/>
      </c>
      <c r="M4605" s="5" t="str">
        <f aca="false">IF(ISBLANK(A4605),"",K4605/($M$1+SUM(K$3:K4604)))</f>
        <v/>
      </c>
      <c r="N4605" s="0" t="str">
        <f aca="false">IF(ISBLANK(A4605),"",IF(H4606=0,NETWORKDAYS($H$3,H4605,holiday!$B$2:$B$10),IF(DAY(H4605)&lt;DAY(H4606),NETWORKDAYS($H$3,H4605,holiday!$B$2:$B$10),0)))</f>
        <v/>
      </c>
      <c r="O4605" s="0" t="str">
        <f aca="false">IF(ISBLANK(A4605),"",SUMIF($A$3:$A4605,O$2,$B$3:$B4605))</f>
        <v/>
      </c>
      <c r="P4605" s="0" t="str">
        <f aca="false">IF(ISBLANK(A4605),"",SUMIF($A$3:$A4605,P$2,$B$3:$B4605))</f>
        <v/>
      </c>
      <c r="Q4605" s="0" t="str">
        <f aca="false">IF(ISBLANK(A4605),"",SUMIF($A$3:$A4605,Q$2,$B$3:$B4605))</f>
        <v/>
      </c>
      <c r="R4605" s="0" t="str">
        <f aca="false">IF(ISBLANK(A4605),"",SUMIF($A$3:$A4605,R$2,$B$3:$B4605))</f>
        <v/>
      </c>
      <c r="T4605" s="9" t="str">
        <f aca="false">IF(ISBLANK(A4605),"",IF($A4605=T$2,$C4605,T4604))</f>
        <v/>
      </c>
      <c r="U4605" s="9" t="str">
        <f aca="false">IF(ISBLANK(A4605),"",IF($A4605=U$2,$C4605,U4604))</f>
        <v/>
      </c>
      <c r="V4605" s="9" t="str">
        <f aca="false">IF(ISBLANK(A4605),"",IF($A4605=V$2,$C4605,V4604))</f>
        <v/>
      </c>
      <c r="W4605" s="9" t="str">
        <f aca="false">IF(ISBLANK(A4605),"",IF($A4605=W$2,$C4605,W4604))</f>
        <v/>
      </c>
    </row>
    <row r="4606" customFormat="false" ht="14.1" hidden="false" customHeight="false" outlineLevel="0" collapsed="false">
      <c r="H4606" s="8" t="n">
        <f aca="false">IF(ISBLANK(D4606),,LEFT(D4606,LEN(D4606)-6)*1)</f>
        <v>0</v>
      </c>
      <c r="I4606" s="9" t="str">
        <f aca="false">IF(ISBLANK(A4606),"",-B4606*C4606)</f>
        <v/>
      </c>
      <c r="J4606" s="9" t="str">
        <f aca="false">IF(ISBLANK(A4606),"",-SUM(I$3:I4606))</f>
        <v/>
      </c>
      <c r="K4606" s="9" t="str">
        <f aca="false">IF(ISBLANK(A4606),"",SUMPRODUCT(O4606:R4606,T4606:W4606)-J4606)</f>
        <v/>
      </c>
      <c r="L4606" s="5" t="str">
        <f aca="false">IF(ISBLANK(A4606),"",K4606/$M$1)</f>
        <v/>
      </c>
      <c r="M4606" s="5" t="str">
        <f aca="false">IF(ISBLANK(A4606),"",K4606/($M$1+SUM(K$3:K4605)))</f>
        <v/>
      </c>
      <c r="N4606" s="0" t="str">
        <f aca="false">IF(ISBLANK(A4606),"",IF(H4607=0,NETWORKDAYS($H$3,H4606,holiday!$B$2:$B$10),IF(DAY(H4606)&lt;DAY(H4607),NETWORKDAYS($H$3,H4606,holiday!$B$2:$B$10),0)))</f>
        <v/>
      </c>
      <c r="O4606" s="0" t="str">
        <f aca="false">IF(ISBLANK(A4606),"",SUMIF($A$3:$A4606,O$2,$B$3:$B4606))</f>
        <v/>
      </c>
      <c r="P4606" s="0" t="str">
        <f aca="false">IF(ISBLANK(A4606),"",SUMIF($A$3:$A4606,P$2,$B$3:$B4606))</f>
        <v/>
      </c>
      <c r="Q4606" s="0" t="str">
        <f aca="false">IF(ISBLANK(A4606),"",SUMIF($A$3:$A4606,Q$2,$B$3:$B4606))</f>
        <v/>
      </c>
      <c r="R4606" s="0" t="str">
        <f aca="false">IF(ISBLANK(A4606),"",SUMIF($A$3:$A4606,R$2,$B$3:$B4606))</f>
        <v/>
      </c>
      <c r="T4606" s="9" t="str">
        <f aca="false">IF(ISBLANK(A4606),"",IF($A4606=T$2,$C4606,T4605))</f>
        <v/>
      </c>
      <c r="U4606" s="9" t="str">
        <f aca="false">IF(ISBLANK(A4606),"",IF($A4606=U$2,$C4606,U4605))</f>
        <v/>
      </c>
      <c r="V4606" s="9" t="str">
        <f aca="false">IF(ISBLANK(A4606),"",IF($A4606=V$2,$C4606,V4605))</f>
        <v/>
      </c>
      <c r="W4606" s="9" t="str">
        <f aca="false">IF(ISBLANK(A4606),"",IF($A4606=W$2,$C4606,W4605))</f>
        <v/>
      </c>
    </row>
    <row r="4607" customFormat="false" ht="14.1" hidden="false" customHeight="false" outlineLevel="0" collapsed="false">
      <c r="H4607" s="8" t="n">
        <f aca="false">IF(ISBLANK(D4607),,LEFT(D4607,LEN(D4607)-6)*1)</f>
        <v>0</v>
      </c>
      <c r="I4607" s="9" t="str">
        <f aca="false">IF(ISBLANK(A4607),"",-B4607*C4607)</f>
        <v/>
      </c>
      <c r="J4607" s="9" t="str">
        <f aca="false">IF(ISBLANK(A4607),"",-SUM(I$3:I4607))</f>
        <v/>
      </c>
      <c r="K4607" s="9" t="str">
        <f aca="false">IF(ISBLANK(A4607),"",SUMPRODUCT(O4607:R4607,T4607:W4607)-J4607)</f>
        <v/>
      </c>
      <c r="L4607" s="5" t="str">
        <f aca="false">IF(ISBLANK(A4607),"",K4607/$M$1)</f>
        <v/>
      </c>
      <c r="M4607" s="5" t="str">
        <f aca="false">IF(ISBLANK(A4607),"",K4607/($M$1+SUM(K$3:K4606)))</f>
        <v/>
      </c>
      <c r="N4607" s="0" t="str">
        <f aca="false">IF(ISBLANK(A4607),"",IF(H4608=0,NETWORKDAYS($H$3,H4607,holiday!$B$2:$B$10),IF(DAY(H4607)&lt;DAY(H4608),NETWORKDAYS($H$3,H4607,holiday!$B$2:$B$10),0)))</f>
        <v/>
      </c>
      <c r="O4607" s="0" t="str">
        <f aca="false">IF(ISBLANK(A4607),"",SUMIF($A$3:$A4607,O$2,$B$3:$B4607))</f>
        <v/>
      </c>
      <c r="P4607" s="0" t="str">
        <f aca="false">IF(ISBLANK(A4607),"",SUMIF($A$3:$A4607,P$2,$B$3:$B4607))</f>
        <v/>
      </c>
      <c r="Q4607" s="0" t="str">
        <f aca="false">IF(ISBLANK(A4607),"",SUMIF($A$3:$A4607,Q$2,$B$3:$B4607))</f>
        <v/>
      </c>
      <c r="R4607" s="0" t="str">
        <f aca="false">IF(ISBLANK(A4607),"",SUMIF($A$3:$A4607,R$2,$B$3:$B4607))</f>
        <v/>
      </c>
      <c r="T4607" s="9" t="str">
        <f aca="false">IF(ISBLANK(A4607),"",IF($A4607=T$2,$C4607,T4606))</f>
        <v/>
      </c>
      <c r="U4607" s="9" t="str">
        <f aca="false">IF(ISBLANK(A4607),"",IF($A4607=U$2,$C4607,U4606))</f>
        <v/>
      </c>
      <c r="V4607" s="9" t="str">
        <f aca="false">IF(ISBLANK(A4607),"",IF($A4607=V$2,$C4607,V4606))</f>
        <v/>
      </c>
      <c r="W4607" s="9" t="str">
        <f aca="false">IF(ISBLANK(A4607),"",IF($A4607=W$2,$C4607,W4606))</f>
        <v/>
      </c>
    </row>
    <row r="4608" customFormat="false" ht="14.1" hidden="false" customHeight="false" outlineLevel="0" collapsed="false">
      <c r="H4608" s="8" t="n">
        <f aca="false">IF(ISBLANK(D4608),,LEFT(D4608,LEN(D4608)-6)*1)</f>
        <v>0</v>
      </c>
      <c r="I4608" s="9" t="str">
        <f aca="false">IF(ISBLANK(A4608),"",-B4608*C4608)</f>
        <v/>
      </c>
      <c r="J4608" s="9" t="str">
        <f aca="false">IF(ISBLANK(A4608),"",-SUM(I$3:I4608))</f>
        <v/>
      </c>
      <c r="K4608" s="9" t="str">
        <f aca="false">IF(ISBLANK(A4608),"",SUMPRODUCT(O4608:R4608,T4608:W4608)-J4608)</f>
        <v/>
      </c>
      <c r="L4608" s="5" t="str">
        <f aca="false">IF(ISBLANK(A4608),"",K4608/$M$1)</f>
        <v/>
      </c>
      <c r="M4608" s="5" t="str">
        <f aca="false">IF(ISBLANK(A4608),"",K4608/($M$1+SUM(K$3:K4607)))</f>
        <v/>
      </c>
      <c r="N4608" s="0" t="str">
        <f aca="false">IF(ISBLANK(A4608),"",IF(H4609=0,NETWORKDAYS($H$3,H4608,holiday!$B$2:$B$10),IF(DAY(H4608)&lt;DAY(H4609),NETWORKDAYS($H$3,H4608,holiday!$B$2:$B$10),0)))</f>
        <v/>
      </c>
      <c r="O4608" s="0" t="str">
        <f aca="false">IF(ISBLANK(A4608),"",SUMIF($A$3:$A4608,O$2,$B$3:$B4608))</f>
        <v/>
      </c>
      <c r="P4608" s="0" t="str">
        <f aca="false">IF(ISBLANK(A4608),"",SUMIF($A$3:$A4608,P$2,$B$3:$B4608))</f>
        <v/>
      </c>
      <c r="Q4608" s="0" t="str">
        <f aca="false">IF(ISBLANK(A4608),"",SUMIF($A$3:$A4608,Q$2,$B$3:$B4608))</f>
        <v/>
      </c>
      <c r="R4608" s="0" t="str">
        <f aca="false">IF(ISBLANK(A4608),"",SUMIF($A$3:$A4608,R$2,$B$3:$B4608))</f>
        <v/>
      </c>
      <c r="T4608" s="9" t="str">
        <f aca="false">IF(ISBLANK(A4608),"",IF($A4608=T$2,$C4608,T4607))</f>
        <v/>
      </c>
      <c r="U4608" s="9" t="str">
        <f aca="false">IF(ISBLANK(A4608),"",IF($A4608=U$2,$C4608,U4607))</f>
        <v/>
      </c>
      <c r="V4608" s="9" t="str">
        <f aca="false">IF(ISBLANK(A4608),"",IF($A4608=V$2,$C4608,V4607))</f>
        <v/>
      </c>
      <c r="W4608" s="9" t="str">
        <f aca="false">IF(ISBLANK(A4608),"",IF($A4608=W$2,$C4608,W4607))</f>
        <v/>
      </c>
    </row>
    <row r="4609" customFormat="false" ht="14.1" hidden="false" customHeight="false" outlineLevel="0" collapsed="false">
      <c r="H4609" s="8" t="n">
        <f aca="false">IF(ISBLANK(D4609),,LEFT(D4609,LEN(D4609)-6)*1)</f>
        <v>0</v>
      </c>
      <c r="I4609" s="9" t="str">
        <f aca="false">IF(ISBLANK(A4609),"",-B4609*C4609)</f>
        <v/>
      </c>
      <c r="J4609" s="9" t="str">
        <f aca="false">IF(ISBLANK(A4609),"",-SUM(I$3:I4609))</f>
        <v/>
      </c>
      <c r="K4609" s="9" t="str">
        <f aca="false">IF(ISBLANK(A4609),"",SUMPRODUCT(O4609:R4609,T4609:W4609)-J4609)</f>
        <v/>
      </c>
      <c r="L4609" s="5" t="str">
        <f aca="false">IF(ISBLANK(A4609),"",K4609/$M$1)</f>
        <v/>
      </c>
      <c r="M4609" s="5" t="str">
        <f aca="false">IF(ISBLANK(A4609),"",K4609/($M$1+SUM(K$3:K4608)))</f>
        <v/>
      </c>
      <c r="N4609" s="0" t="str">
        <f aca="false">IF(ISBLANK(A4609),"",IF(H4610=0,NETWORKDAYS($H$3,H4609,holiday!$B$2:$B$10),IF(DAY(H4609)&lt;DAY(H4610),NETWORKDAYS($H$3,H4609,holiday!$B$2:$B$10),0)))</f>
        <v/>
      </c>
      <c r="O4609" s="0" t="str">
        <f aca="false">IF(ISBLANK(A4609),"",SUMIF($A$3:$A4609,O$2,$B$3:$B4609))</f>
        <v/>
      </c>
      <c r="P4609" s="0" t="str">
        <f aca="false">IF(ISBLANK(A4609),"",SUMIF($A$3:$A4609,P$2,$B$3:$B4609))</f>
        <v/>
      </c>
      <c r="Q4609" s="0" t="str">
        <f aca="false">IF(ISBLANK(A4609),"",SUMIF($A$3:$A4609,Q$2,$B$3:$B4609))</f>
        <v/>
      </c>
      <c r="R4609" s="0" t="str">
        <f aca="false">IF(ISBLANK(A4609),"",SUMIF($A$3:$A4609,R$2,$B$3:$B4609))</f>
        <v/>
      </c>
      <c r="T4609" s="9" t="str">
        <f aca="false">IF(ISBLANK(A4609),"",IF($A4609=T$2,$C4609,T4608))</f>
        <v/>
      </c>
      <c r="U4609" s="9" t="str">
        <f aca="false">IF(ISBLANK(A4609),"",IF($A4609=U$2,$C4609,U4608))</f>
        <v/>
      </c>
      <c r="V4609" s="9" t="str">
        <f aca="false">IF(ISBLANK(A4609),"",IF($A4609=V$2,$C4609,V4608))</f>
        <v/>
      </c>
      <c r="W4609" s="9" t="str">
        <f aca="false">IF(ISBLANK(A4609),"",IF($A4609=W$2,$C4609,W4608))</f>
        <v/>
      </c>
    </row>
    <row r="4610" customFormat="false" ht="14.1" hidden="false" customHeight="false" outlineLevel="0" collapsed="false">
      <c r="H4610" s="8" t="n">
        <f aca="false">IF(ISBLANK(D4610),,LEFT(D4610,LEN(D4610)-6)*1)</f>
        <v>0</v>
      </c>
      <c r="I4610" s="9" t="str">
        <f aca="false">IF(ISBLANK(A4610),"",-B4610*C4610)</f>
        <v/>
      </c>
      <c r="J4610" s="9" t="str">
        <f aca="false">IF(ISBLANK(A4610),"",-SUM(I$3:I4610))</f>
        <v/>
      </c>
      <c r="K4610" s="9" t="str">
        <f aca="false">IF(ISBLANK(A4610),"",SUMPRODUCT(O4610:R4610,T4610:W4610)-J4610)</f>
        <v/>
      </c>
      <c r="L4610" s="5" t="str">
        <f aca="false">IF(ISBLANK(A4610),"",K4610/$M$1)</f>
        <v/>
      </c>
      <c r="M4610" s="5" t="str">
        <f aca="false">IF(ISBLANK(A4610),"",K4610/($M$1+SUM(K$3:K4609)))</f>
        <v/>
      </c>
      <c r="N4610" s="0" t="str">
        <f aca="false">IF(ISBLANK(A4610),"",IF(H4611=0,NETWORKDAYS($H$3,H4610,holiday!$B$2:$B$10),IF(DAY(H4610)&lt;DAY(H4611),NETWORKDAYS($H$3,H4610,holiday!$B$2:$B$10),0)))</f>
        <v/>
      </c>
      <c r="O4610" s="0" t="str">
        <f aca="false">IF(ISBLANK(A4610),"",SUMIF($A$3:$A4610,O$2,$B$3:$B4610))</f>
        <v/>
      </c>
      <c r="P4610" s="0" t="str">
        <f aca="false">IF(ISBLANK(A4610),"",SUMIF($A$3:$A4610,P$2,$B$3:$B4610))</f>
        <v/>
      </c>
      <c r="Q4610" s="0" t="str">
        <f aca="false">IF(ISBLANK(A4610),"",SUMIF($A$3:$A4610,Q$2,$B$3:$B4610))</f>
        <v/>
      </c>
      <c r="R4610" s="0" t="str">
        <f aca="false">IF(ISBLANK(A4610),"",SUMIF($A$3:$A4610,R$2,$B$3:$B4610))</f>
        <v/>
      </c>
      <c r="T4610" s="9" t="str">
        <f aca="false">IF(ISBLANK(A4610),"",IF($A4610=T$2,$C4610,T4609))</f>
        <v/>
      </c>
      <c r="U4610" s="9" t="str">
        <f aca="false">IF(ISBLANK(A4610),"",IF($A4610=U$2,$C4610,U4609))</f>
        <v/>
      </c>
      <c r="V4610" s="9" t="str">
        <f aca="false">IF(ISBLANK(A4610),"",IF($A4610=V$2,$C4610,V4609))</f>
        <v/>
      </c>
      <c r="W4610" s="9" t="str">
        <f aca="false">IF(ISBLANK(A4610),"",IF($A4610=W$2,$C4610,W4609))</f>
        <v/>
      </c>
    </row>
    <row r="4611" customFormat="false" ht="14.1" hidden="false" customHeight="false" outlineLevel="0" collapsed="false">
      <c r="H4611" s="8" t="n">
        <f aca="false">IF(ISBLANK(D4611),,LEFT(D4611,LEN(D4611)-6)*1)</f>
        <v>0</v>
      </c>
      <c r="I4611" s="9" t="str">
        <f aca="false">IF(ISBLANK(A4611),"",-B4611*C4611)</f>
        <v/>
      </c>
      <c r="J4611" s="9" t="str">
        <f aca="false">IF(ISBLANK(A4611),"",-SUM(I$3:I4611))</f>
        <v/>
      </c>
      <c r="K4611" s="9" t="str">
        <f aca="false">IF(ISBLANK(A4611),"",SUMPRODUCT(O4611:R4611,T4611:W4611)-J4611)</f>
        <v/>
      </c>
      <c r="L4611" s="5" t="str">
        <f aca="false">IF(ISBLANK(A4611),"",K4611/$M$1)</f>
        <v/>
      </c>
      <c r="M4611" s="5" t="str">
        <f aca="false">IF(ISBLANK(A4611),"",K4611/($M$1+SUM(K$3:K4610)))</f>
        <v/>
      </c>
      <c r="N4611" s="0" t="str">
        <f aca="false">IF(ISBLANK(A4611),"",IF(H4612=0,NETWORKDAYS($H$3,H4611,holiday!$B$2:$B$10),IF(DAY(H4611)&lt;DAY(H4612),NETWORKDAYS($H$3,H4611,holiday!$B$2:$B$10),0)))</f>
        <v/>
      </c>
      <c r="O4611" s="0" t="str">
        <f aca="false">IF(ISBLANK(A4611),"",SUMIF($A$3:$A4611,O$2,$B$3:$B4611))</f>
        <v/>
      </c>
      <c r="P4611" s="0" t="str">
        <f aca="false">IF(ISBLANK(A4611),"",SUMIF($A$3:$A4611,P$2,$B$3:$B4611))</f>
        <v/>
      </c>
      <c r="Q4611" s="0" t="str">
        <f aca="false">IF(ISBLANK(A4611),"",SUMIF($A$3:$A4611,Q$2,$B$3:$B4611))</f>
        <v/>
      </c>
      <c r="R4611" s="0" t="str">
        <f aca="false">IF(ISBLANK(A4611),"",SUMIF($A$3:$A4611,R$2,$B$3:$B4611))</f>
        <v/>
      </c>
      <c r="T4611" s="9" t="str">
        <f aca="false">IF(ISBLANK(A4611),"",IF($A4611=T$2,$C4611,T4610))</f>
        <v/>
      </c>
      <c r="U4611" s="9" t="str">
        <f aca="false">IF(ISBLANK(A4611),"",IF($A4611=U$2,$C4611,U4610))</f>
        <v/>
      </c>
      <c r="V4611" s="9" t="str">
        <f aca="false">IF(ISBLANK(A4611),"",IF($A4611=V$2,$C4611,V4610))</f>
        <v/>
      </c>
      <c r="W4611" s="9" t="str">
        <f aca="false">IF(ISBLANK(A4611),"",IF($A4611=W$2,$C4611,W4610))</f>
        <v/>
      </c>
    </row>
    <row r="4612" customFormat="false" ht="14.1" hidden="false" customHeight="false" outlineLevel="0" collapsed="false">
      <c r="H4612" s="8" t="n">
        <f aca="false">IF(ISBLANK(D4612),,LEFT(D4612,LEN(D4612)-6)*1)</f>
        <v>0</v>
      </c>
      <c r="I4612" s="9" t="str">
        <f aca="false">IF(ISBLANK(A4612),"",-B4612*C4612)</f>
        <v/>
      </c>
      <c r="J4612" s="9" t="str">
        <f aca="false">IF(ISBLANK(A4612),"",-SUM(I$3:I4612))</f>
        <v/>
      </c>
      <c r="K4612" s="9" t="str">
        <f aca="false">IF(ISBLANK(A4612),"",SUMPRODUCT(O4612:R4612,T4612:W4612)-J4612)</f>
        <v/>
      </c>
      <c r="L4612" s="5" t="str">
        <f aca="false">IF(ISBLANK(A4612),"",K4612/$M$1)</f>
        <v/>
      </c>
      <c r="M4612" s="5" t="str">
        <f aca="false">IF(ISBLANK(A4612),"",K4612/($M$1+SUM(K$3:K4611)))</f>
        <v/>
      </c>
      <c r="N4612" s="0" t="str">
        <f aca="false">IF(ISBLANK(A4612),"",IF(H4613=0,NETWORKDAYS($H$3,H4612,holiday!$B$2:$B$10),IF(DAY(H4612)&lt;DAY(H4613),NETWORKDAYS($H$3,H4612,holiday!$B$2:$B$10),0)))</f>
        <v/>
      </c>
      <c r="O4612" s="0" t="str">
        <f aca="false">IF(ISBLANK(A4612),"",SUMIF($A$3:$A4612,O$2,$B$3:$B4612))</f>
        <v/>
      </c>
      <c r="P4612" s="0" t="str">
        <f aca="false">IF(ISBLANK(A4612),"",SUMIF($A$3:$A4612,P$2,$B$3:$B4612))</f>
        <v/>
      </c>
      <c r="Q4612" s="0" t="str">
        <f aca="false">IF(ISBLANK(A4612),"",SUMIF($A$3:$A4612,Q$2,$B$3:$B4612))</f>
        <v/>
      </c>
      <c r="R4612" s="0" t="str">
        <f aca="false">IF(ISBLANK(A4612),"",SUMIF($A$3:$A4612,R$2,$B$3:$B4612))</f>
        <v/>
      </c>
      <c r="T4612" s="9" t="str">
        <f aca="false">IF(ISBLANK(A4612),"",IF($A4612=T$2,$C4612,T4611))</f>
        <v/>
      </c>
      <c r="U4612" s="9" t="str">
        <f aca="false">IF(ISBLANK(A4612),"",IF($A4612=U$2,$C4612,U4611))</f>
        <v/>
      </c>
      <c r="V4612" s="9" t="str">
        <f aca="false">IF(ISBLANK(A4612),"",IF($A4612=V$2,$C4612,V4611))</f>
        <v/>
      </c>
      <c r="W4612" s="9" t="str">
        <f aca="false">IF(ISBLANK(A4612),"",IF($A4612=W$2,$C4612,W4611))</f>
        <v/>
      </c>
    </row>
    <row r="4613" customFormat="false" ht="14.1" hidden="false" customHeight="false" outlineLevel="0" collapsed="false">
      <c r="H4613" s="8" t="n">
        <f aca="false">IF(ISBLANK(D4613),,LEFT(D4613,LEN(D4613)-6)*1)</f>
        <v>0</v>
      </c>
      <c r="I4613" s="9" t="str">
        <f aca="false">IF(ISBLANK(A4613),"",-B4613*C4613)</f>
        <v/>
      </c>
      <c r="J4613" s="9" t="str">
        <f aca="false">IF(ISBLANK(A4613),"",-SUM(I$3:I4613))</f>
        <v/>
      </c>
      <c r="K4613" s="9" t="str">
        <f aca="false">IF(ISBLANK(A4613),"",SUMPRODUCT(O4613:R4613,T4613:W4613)-J4613)</f>
        <v/>
      </c>
      <c r="L4613" s="5" t="str">
        <f aca="false">IF(ISBLANK(A4613),"",K4613/$M$1)</f>
        <v/>
      </c>
      <c r="M4613" s="5" t="str">
        <f aca="false">IF(ISBLANK(A4613),"",K4613/($M$1+SUM(K$3:K4612)))</f>
        <v/>
      </c>
      <c r="N4613" s="0" t="str">
        <f aca="false">IF(ISBLANK(A4613),"",IF(H4614=0,NETWORKDAYS($H$3,H4613,holiday!$B$2:$B$10),IF(DAY(H4613)&lt;DAY(H4614),NETWORKDAYS($H$3,H4613,holiday!$B$2:$B$10),0)))</f>
        <v/>
      </c>
      <c r="O4613" s="0" t="str">
        <f aca="false">IF(ISBLANK(A4613),"",SUMIF($A$3:$A4613,O$2,$B$3:$B4613))</f>
        <v/>
      </c>
      <c r="P4613" s="0" t="str">
        <f aca="false">IF(ISBLANK(A4613),"",SUMIF($A$3:$A4613,P$2,$B$3:$B4613))</f>
        <v/>
      </c>
      <c r="Q4613" s="0" t="str">
        <f aca="false">IF(ISBLANK(A4613),"",SUMIF($A$3:$A4613,Q$2,$B$3:$B4613))</f>
        <v/>
      </c>
      <c r="R4613" s="0" t="str">
        <f aca="false">IF(ISBLANK(A4613),"",SUMIF($A$3:$A4613,R$2,$B$3:$B4613))</f>
        <v/>
      </c>
      <c r="T4613" s="9" t="str">
        <f aca="false">IF(ISBLANK(A4613),"",IF($A4613=T$2,$C4613,T4612))</f>
        <v/>
      </c>
      <c r="U4613" s="9" t="str">
        <f aca="false">IF(ISBLANK(A4613),"",IF($A4613=U$2,$C4613,U4612))</f>
        <v/>
      </c>
      <c r="V4613" s="9" t="str">
        <f aca="false">IF(ISBLANK(A4613),"",IF($A4613=V$2,$C4613,V4612))</f>
        <v/>
      </c>
      <c r="W4613" s="9" t="str">
        <f aca="false">IF(ISBLANK(A4613),"",IF($A4613=W$2,$C4613,W4612))</f>
        <v/>
      </c>
    </row>
    <row r="4614" customFormat="false" ht="14.1" hidden="false" customHeight="false" outlineLevel="0" collapsed="false">
      <c r="H4614" s="8" t="n">
        <f aca="false">IF(ISBLANK(D4614),,LEFT(D4614,LEN(D4614)-6)*1)</f>
        <v>0</v>
      </c>
      <c r="I4614" s="9" t="str">
        <f aca="false">IF(ISBLANK(A4614),"",-B4614*C4614)</f>
        <v/>
      </c>
      <c r="J4614" s="9" t="str">
        <f aca="false">IF(ISBLANK(A4614),"",-SUM(I$3:I4614))</f>
        <v/>
      </c>
      <c r="K4614" s="9" t="str">
        <f aca="false">IF(ISBLANK(A4614),"",SUMPRODUCT(O4614:R4614,T4614:W4614)-J4614)</f>
        <v/>
      </c>
      <c r="L4614" s="5" t="str">
        <f aca="false">IF(ISBLANK(A4614),"",K4614/$M$1)</f>
        <v/>
      </c>
      <c r="M4614" s="5" t="str">
        <f aca="false">IF(ISBLANK(A4614),"",K4614/($M$1+SUM(K$3:K4613)))</f>
        <v/>
      </c>
      <c r="N4614" s="0" t="str">
        <f aca="false">IF(ISBLANK(A4614),"",IF(H4615=0,NETWORKDAYS($H$3,H4614,holiday!$B$2:$B$10),IF(DAY(H4614)&lt;DAY(H4615),NETWORKDAYS($H$3,H4614,holiday!$B$2:$B$10),0)))</f>
        <v/>
      </c>
      <c r="O4614" s="0" t="str">
        <f aca="false">IF(ISBLANK(A4614),"",SUMIF($A$3:$A4614,O$2,$B$3:$B4614))</f>
        <v/>
      </c>
      <c r="P4614" s="0" t="str">
        <f aca="false">IF(ISBLANK(A4614),"",SUMIF($A$3:$A4614,P$2,$B$3:$B4614))</f>
        <v/>
      </c>
      <c r="Q4614" s="0" t="str">
        <f aca="false">IF(ISBLANK(A4614),"",SUMIF($A$3:$A4614,Q$2,$B$3:$B4614))</f>
        <v/>
      </c>
      <c r="R4614" s="0" t="str">
        <f aca="false">IF(ISBLANK(A4614),"",SUMIF($A$3:$A4614,R$2,$B$3:$B4614))</f>
        <v/>
      </c>
      <c r="T4614" s="9" t="str">
        <f aca="false">IF(ISBLANK(A4614),"",IF($A4614=T$2,$C4614,T4613))</f>
        <v/>
      </c>
      <c r="U4614" s="9" t="str">
        <f aca="false">IF(ISBLANK(A4614),"",IF($A4614=U$2,$C4614,U4613))</f>
        <v/>
      </c>
      <c r="V4614" s="9" t="str">
        <f aca="false">IF(ISBLANK(A4614),"",IF($A4614=V$2,$C4614,V4613))</f>
        <v/>
      </c>
      <c r="W4614" s="9" t="str">
        <f aca="false">IF(ISBLANK(A4614),"",IF($A4614=W$2,$C4614,W4613))</f>
        <v/>
      </c>
    </row>
    <row r="4615" customFormat="false" ht="14.1" hidden="false" customHeight="false" outlineLevel="0" collapsed="false">
      <c r="H4615" s="8" t="n">
        <f aca="false">IF(ISBLANK(D4615),,LEFT(D4615,LEN(D4615)-6)*1)</f>
        <v>0</v>
      </c>
      <c r="I4615" s="9" t="str">
        <f aca="false">IF(ISBLANK(A4615),"",-B4615*C4615)</f>
        <v/>
      </c>
      <c r="J4615" s="9" t="str">
        <f aca="false">IF(ISBLANK(A4615),"",-SUM(I$3:I4615))</f>
        <v/>
      </c>
      <c r="K4615" s="9" t="str">
        <f aca="false">IF(ISBLANK(A4615),"",SUMPRODUCT(O4615:R4615,T4615:W4615)-J4615)</f>
        <v/>
      </c>
      <c r="L4615" s="5" t="str">
        <f aca="false">IF(ISBLANK(A4615),"",K4615/$M$1)</f>
        <v/>
      </c>
      <c r="M4615" s="5" t="str">
        <f aca="false">IF(ISBLANK(A4615),"",K4615/($M$1+SUM(K$3:K4614)))</f>
        <v/>
      </c>
      <c r="N4615" s="0" t="str">
        <f aca="false">IF(ISBLANK(A4615),"",IF(H4616=0,NETWORKDAYS($H$3,H4615,holiday!$B$2:$B$10),IF(DAY(H4615)&lt;DAY(H4616),NETWORKDAYS($H$3,H4615,holiday!$B$2:$B$10),0)))</f>
        <v/>
      </c>
      <c r="O4615" s="0" t="str">
        <f aca="false">IF(ISBLANK(A4615),"",SUMIF($A$3:$A4615,O$2,$B$3:$B4615))</f>
        <v/>
      </c>
      <c r="P4615" s="0" t="str">
        <f aca="false">IF(ISBLANK(A4615),"",SUMIF($A$3:$A4615,P$2,$B$3:$B4615))</f>
        <v/>
      </c>
      <c r="Q4615" s="0" t="str">
        <f aca="false">IF(ISBLANK(A4615),"",SUMIF($A$3:$A4615,Q$2,$B$3:$B4615))</f>
        <v/>
      </c>
      <c r="R4615" s="0" t="str">
        <f aca="false">IF(ISBLANK(A4615),"",SUMIF($A$3:$A4615,R$2,$B$3:$B4615))</f>
        <v/>
      </c>
      <c r="T4615" s="9" t="str">
        <f aca="false">IF(ISBLANK(A4615),"",IF($A4615=T$2,$C4615,T4614))</f>
        <v/>
      </c>
      <c r="U4615" s="9" t="str">
        <f aca="false">IF(ISBLANK(A4615),"",IF($A4615=U$2,$C4615,U4614))</f>
        <v/>
      </c>
      <c r="V4615" s="9" t="str">
        <f aca="false">IF(ISBLANK(A4615),"",IF($A4615=V$2,$C4615,V4614))</f>
        <v/>
      </c>
      <c r="W4615" s="9" t="str">
        <f aca="false">IF(ISBLANK(A4615),"",IF($A4615=W$2,$C4615,W4614))</f>
        <v/>
      </c>
    </row>
    <row r="4616" customFormat="false" ht="14.1" hidden="false" customHeight="false" outlineLevel="0" collapsed="false">
      <c r="H4616" s="8" t="n">
        <f aca="false">IF(ISBLANK(D4616),,LEFT(D4616,LEN(D4616)-6)*1)</f>
        <v>0</v>
      </c>
      <c r="I4616" s="9" t="str">
        <f aca="false">IF(ISBLANK(A4616),"",-B4616*C4616)</f>
        <v/>
      </c>
      <c r="J4616" s="9" t="str">
        <f aca="false">IF(ISBLANK(A4616),"",-SUM(I$3:I4616))</f>
        <v/>
      </c>
      <c r="K4616" s="9" t="str">
        <f aca="false">IF(ISBLANK(A4616),"",SUMPRODUCT(O4616:R4616,T4616:W4616)-J4616)</f>
        <v/>
      </c>
      <c r="L4616" s="5" t="str">
        <f aca="false">IF(ISBLANK(A4616),"",K4616/$M$1)</f>
        <v/>
      </c>
      <c r="M4616" s="5" t="str">
        <f aca="false">IF(ISBLANK(A4616),"",K4616/($M$1+SUM(K$3:K4615)))</f>
        <v/>
      </c>
      <c r="N4616" s="0" t="str">
        <f aca="false">IF(ISBLANK(A4616),"",IF(H4617=0,NETWORKDAYS($H$3,H4616,holiday!$B$2:$B$10),IF(DAY(H4616)&lt;DAY(H4617),NETWORKDAYS($H$3,H4616,holiday!$B$2:$B$10),0)))</f>
        <v/>
      </c>
      <c r="O4616" s="0" t="str">
        <f aca="false">IF(ISBLANK(A4616),"",SUMIF($A$3:$A4616,O$2,$B$3:$B4616))</f>
        <v/>
      </c>
      <c r="P4616" s="0" t="str">
        <f aca="false">IF(ISBLANK(A4616),"",SUMIF($A$3:$A4616,P$2,$B$3:$B4616))</f>
        <v/>
      </c>
      <c r="Q4616" s="0" t="str">
        <f aca="false">IF(ISBLANK(A4616),"",SUMIF($A$3:$A4616,Q$2,$B$3:$B4616))</f>
        <v/>
      </c>
      <c r="R4616" s="0" t="str">
        <f aca="false">IF(ISBLANK(A4616),"",SUMIF($A$3:$A4616,R$2,$B$3:$B4616))</f>
        <v/>
      </c>
      <c r="T4616" s="9" t="str">
        <f aca="false">IF(ISBLANK(A4616),"",IF($A4616=T$2,$C4616,T4615))</f>
        <v/>
      </c>
      <c r="U4616" s="9" t="str">
        <f aca="false">IF(ISBLANK(A4616),"",IF($A4616=U$2,$C4616,U4615))</f>
        <v/>
      </c>
      <c r="V4616" s="9" t="str">
        <f aca="false">IF(ISBLANK(A4616),"",IF($A4616=V$2,$C4616,V4615))</f>
        <v/>
      </c>
      <c r="W4616" s="9" t="str">
        <f aca="false">IF(ISBLANK(A4616),"",IF($A4616=W$2,$C4616,W4615))</f>
        <v/>
      </c>
    </row>
    <row r="4617" customFormat="false" ht="14.1" hidden="false" customHeight="false" outlineLevel="0" collapsed="false">
      <c r="H4617" s="8" t="n">
        <f aca="false">IF(ISBLANK(D4617),,LEFT(D4617,LEN(D4617)-6)*1)</f>
        <v>0</v>
      </c>
      <c r="I4617" s="9" t="str">
        <f aca="false">IF(ISBLANK(A4617),"",-B4617*C4617)</f>
        <v/>
      </c>
      <c r="J4617" s="9" t="str">
        <f aca="false">IF(ISBLANK(A4617),"",-SUM(I$3:I4617))</f>
        <v/>
      </c>
      <c r="K4617" s="9" t="str">
        <f aca="false">IF(ISBLANK(A4617),"",SUMPRODUCT(O4617:R4617,T4617:W4617)-J4617)</f>
        <v/>
      </c>
      <c r="L4617" s="5" t="str">
        <f aca="false">IF(ISBLANK(A4617),"",K4617/$M$1)</f>
        <v/>
      </c>
      <c r="M4617" s="5" t="str">
        <f aca="false">IF(ISBLANK(A4617),"",K4617/($M$1+SUM(K$3:K4616)))</f>
        <v/>
      </c>
      <c r="N4617" s="0" t="str">
        <f aca="false">IF(ISBLANK(A4617),"",IF(H4618=0,NETWORKDAYS($H$3,H4617,holiday!$B$2:$B$10),IF(DAY(H4617)&lt;DAY(H4618),NETWORKDAYS($H$3,H4617,holiday!$B$2:$B$10),0)))</f>
        <v/>
      </c>
      <c r="O4617" s="0" t="str">
        <f aca="false">IF(ISBLANK(A4617),"",SUMIF($A$3:$A4617,O$2,$B$3:$B4617))</f>
        <v/>
      </c>
      <c r="P4617" s="0" t="str">
        <f aca="false">IF(ISBLANK(A4617),"",SUMIF($A$3:$A4617,P$2,$B$3:$B4617))</f>
        <v/>
      </c>
      <c r="Q4617" s="0" t="str">
        <f aca="false">IF(ISBLANK(A4617),"",SUMIF($A$3:$A4617,Q$2,$B$3:$B4617))</f>
        <v/>
      </c>
      <c r="R4617" s="0" t="str">
        <f aca="false">IF(ISBLANK(A4617),"",SUMIF($A$3:$A4617,R$2,$B$3:$B4617))</f>
        <v/>
      </c>
      <c r="T4617" s="9" t="str">
        <f aca="false">IF(ISBLANK(A4617),"",IF($A4617=T$2,$C4617,T4616))</f>
        <v/>
      </c>
      <c r="U4617" s="9" t="str">
        <f aca="false">IF(ISBLANK(A4617),"",IF($A4617=U$2,$C4617,U4616))</f>
        <v/>
      </c>
      <c r="V4617" s="9" t="str">
        <f aca="false">IF(ISBLANK(A4617),"",IF($A4617=V$2,$C4617,V4616))</f>
        <v/>
      </c>
      <c r="W4617" s="9" t="str">
        <f aca="false">IF(ISBLANK(A4617),"",IF($A4617=W$2,$C4617,W4616))</f>
        <v/>
      </c>
    </row>
    <row r="4618" customFormat="false" ht="14.1" hidden="false" customHeight="false" outlineLevel="0" collapsed="false">
      <c r="H4618" s="8" t="n">
        <f aca="false">IF(ISBLANK(D4618),,LEFT(D4618,LEN(D4618)-6)*1)</f>
        <v>0</v>
      </c>
      <c r="I4618" s="9" t="str">
        <f aca="false">IF(ISBLANK(A4618),"",-B4618*C4618)</f>
        <v/>
      </c>
      <c r="J4618" s="9" t="str">
        <f aca="false">IF(ISBLANK(A4618),"",-SUM(I$3:I4618))</f>
        <v/>
      </c>
      <c r="K4618" s="9" t="str">
        <f aca="false">IF(ISBLANK(A4618),"",SUMPRODUCT(O4618:R4618,T4618:W4618)-J4618)</f>
        <v/>
      </c>
      <c r="L4618" s="5" t="str">
        <f aca="false">IF(ISBLANK(A4618),"",K4618/$M$1)</f>
        <v/>
      </c>
      <c r="M4618" s="5" t="str">
        <f aca="false">IF(ISBLANK(A4618),"",K4618/($M$1+SUM(K$3:K4617)))</f>
        <v/>
      </c>
      <c r="N4618" s="0" t="str">
        <f aca="false">IF(ISBLANK(A4618),"",IF(H4619=0,NETWORKDAYS($H$3,H4618,holiday!$B$2:$B$10),IF(DAY(H4618)&lt;DAY(H4619),NETWORKDAYS($H$3,H4618,holiday!$B$2:$B$10),0)))</f>
        <v/>
      </c>
      <c r="O4618" s="0" t="str">
        <f aca="false">IF(ISBLANK(A4618),"",SUMIF($A$3:$A4618,O$2,$B$3:$B4618))</f>
        <v/>
      </c>
      <c r="P4618" s="0" t="str">
        <f aca="false">IF(ISBLANK(A4618),"",SUMIF($A$3:$A4618,P$2,$B$3:$B4618))</f>
        <v/>
      </c>
      <c r="Q4618" s="0" t="str">
        <f aca="false">IF(ISBLANK(A4618),"",SUMIF($A$3:$A4618,Q$2,$B$3:$B4618))</f>
        <v/>
      </c>
      <c r="R4618" s="0" t="str">
        <f aca="false">IF(ISBLANK(A4618),"",SUMIF($A$3:$A4618,R$2,$B$3:$B4618))</f>
        <v/>
      </c>
      <c r="T4618" s="9" t="str">
        <f aca="false">IF(ISBLANK(A4618),"",IF($A4618=T$2,$C4618,T4617))</f>
        <v/>
      </c>
      <c r="U4618" s="9" t="str">
        <f aca="false">IF(ISBLANK(A4618),"",IF($A4618=U$2,$C4618,U4617))</f>
        <v/>
      </c>
      <c r="V4618" s="9" t="str">
        <f aca="false">IF(ISBLANK(A4618),"",IF($A4618=V$2,$C4618,V4617))</f>
        <v/>
      </c>
      <c r="W4618" s="9" t="str">
        <f aca="false">IF(ISBLANK(A4618),"",IF($A4618=W$2,$C4618,W4617))</f>
        <v/>
      </c>
    </row>
    <row r="4619" customFormat="false" ht="14.1" hidden="false" customHeight="false" outlineLevel="0" collapsed="false">
      <c r="H4619" s="8" t="n">
        <f aca="false">IF(ISBLANK(D4619),,LEFT(D4619,LEN(D4619)-6)*1)</f>
        <v>0</v>
      </c>
      <c r="I4619" s="9" t="str">
        <f aca="false">IF(ISBLANK(A4619),"",-B4619*C4619)</f>
        <v/>
      </c>
      <c r="J4619" s="9" t="str">
        <f aca="false">IF(ISBLANK(A4619),"",-SUM(I$3:I4619))</f>
        <v/>
      </c>
      <c r="K4619" s="9" t="str">
        <f aca="false">IF(ISBLANK(A4619),"",SUMPRODUCT(O4619:R4619,T4619:W4619)-J4619)</f>
        <v/>
      </c>
      <c r="L4619" s="5" t="str">
        <f aca="false">IF(ISBLANK(A4619),"",K4619/$M$1)</f>
        <v/>
      </c>
      <c r="M4619" s="5" t="str">
        <f aca="false">IF(ISBLANK(A4619),"",K4619/($M$1+SUM(K$3:K4618)))</f>
        <v/>
      </c>
      <c r="N4619" s="0" t="str">
        <f aca="false">IF(ISBLANK(A4619),"",IF(H4620=0,NETWORKDAYS($H$3,H4619,holiday!$B$2:$B$10),IF(DAY(H4619)&lt;DAY(H4620),NETWORKDAYS($H$3,H4619,holiday!$B$2:$B$10),0)))</f>
        <v/>
      </c>
      <c r="O4619" s="0" t="str">
        <f aca="false">IF(ISBLANK(A4619),"",SUMIF($A$3:$A4619,O$2,$B$3:$B4619))</f>
        <v/>
      </c>
      <c r="P4619" s="0" t="str">
        <f aca="false">IF(ISBLANK(A4619),"",SUMIF($A$3:$A4619,P$2,$B$3:$B4619))</f>
        <v/>
      </c>
      <c r="Q4619" s="0" t="str">
        <f aca="false">IF(ISBLANK(A4619),"",SUMIF($A$3:$A4619,Q$2,$B$3:$B4619))</f>
        <v/>
      </c>
      <c r="R4619" s="0" t="str">
        <f aca="false">IF(ISBLANK(A4619),"",SUMIF($A$3:$A4619,R$2,$B$3:$B4619))</f>
        <v/>
      </c>
      <c r="T4619" s="9" t="str">
        <f aca="false">IF(ISBLANK(A4619),"",IF($A4619=T$2,$C4619,T4618))</f>
        <v/>
      </c>
      <c r="U4619" s="9" t="str">
        <f aca="false">IF(ISBLANK(A4619),"",IF($A4619=U$2,$C4619,U4618))</f>
        <v/>
      </c>
      <c r="V4619" s="9" t="str">
        <f aca="false">IF(ISBLANK(A4619),"",IF($A4619=V$2,$C4619,V4618))</f>
        <v/>
      </c>
      <c r="W4619" s="9" t="str">
        <f aca="false">IF(ISBLANK(A4619),"",IF($A4619=W$2,$C4619,W4618))</f>
        <v/>
      </c>
    </row>
    <row r="4620" customFormat="false" ht="14.1" hidden="false" customHeight="false" outlineLevel="0" collapsed="false">
      <c r="H4620" s="8" t="n">
        <f aca="false">IF(ISBLANK(D4620),,LEFT(D4620,LEN(D4620)-6)*1)</f>
        <v>0</v>
      </c>
      <c r="I4620" s="9" t="str">
        <f aca="false">IF(ISBLANK(A4620),"",-B4620*C4620)</f>
        <v/>
      </c>
      <c r="J4620" s="9" t="str">
        <f aca="false">IF(ISBLANK(A4620),"",-SUM(I$3:I4620))</f>
        <v/>
      </c>
      <c r="K4620" s="9" t="str">
        <f aca="false">IF(ISBLANK(A4620),"",SUMPRODUCT(O4620:R4620,T4620:W4620)-J4620)</f>
        <v/>
      </c>
      <c r="L4620" s="5" t="str">
        <f aca="false">IF(ISBLANK(A4620),"",K4620/$M$1)</f>
        <v/>
      </c>
      <c r="M4620" s="5" t="str">
        <f aca="false">IF(ISBLANK(A4620),"",K4620/($M$1+SUM(K$3:K4619)))</f>
        <v/>
      </c>
      <c r="N4620" s="0" t="str">
        <f aca="false">IF(ISBLANK(A4620),"",IF(H4621=0,NETWORKDAYS($H$3,H4620,holiday!$B$2:$B$10),IF(DAY(H4620)&lt;DAY(H4621),NETWORKDAYS($H$3,H4620,holiday!$B$2:$B$10),0)))</f>
        <v/>
      </c>
      <c r="O4620" s="0" t="str">
        <f aca="false">IF(ISBLANK(A4620),"",SUMIF($A$3:$A4620,O$2,$B$3:$B4620))</f>
        <v/>
      </c>
      <c r="P4620" s="0" t="str">
        <f aca="false">IF(ISBLANK(A4620),"",SUMIF($A$3:$A4620,P$2,$B$3:$B4620))</f>
        <v/>
      </c>
      <c r="Q4620" s="0" t="str">
        <f aca="false">IF(ISBLANK(A4620),"",SUMIF($A$3:$A4620,Q$2,$B$3:$B4620))</f>
        <v/>
      </c>
      <c r="R4620" s="0" t="str">
        <f aca="false">IF(ISBLANK(A4620),"",SUMIF($A$3:$A4620,R$2,$B$3:$B4620))</f>
        <v/>
      </c>
      <c r="T4620" s="9" t="str">
        <f aca="false">IF(ISBLANK(A4620),"",IF($A4620=T$2,$C4620,T4619))</f>
        <v/>
      </c>
      <c r="U4620" s="9" t="str">
        <f aca="false">IF(ISBLANK(A4620),"",IF($A4620=U$2,$C4620,U4619))</f>
        <v/>
      </c>
      <c r="V4620" s="9" t="str">
        <f aca="false">IF(ISBLANK(A4620),"",IF($A4620=V$2,$C4620,V4619))</f>
        <v/>
      </c>
      <c r="W4620" s="9" t="str">
        <f aca="false">IF(ISBLANK(A4620),"",IF($A4620=W$2,$C4620,W4619))</f>
        <v/>
      </c>
    </row>
    <row r="4621" customFormat="false" ht="14.1" hidden="false" customHeight="false" outlineLevel="0" collapsed="false">
      <c r="H4621" s="8" t="n">
        <f aca="false">IF(ISBLANK(D4621),,LEFT(D4621,LEN(D4621)-6)*1)</f>
        <v>0</v>
      </c>
      <c r="I4621" s="9" t="str">
        <f aca="false">IF(ISBLANK(A4621),"",-B4621*C4621)</f>
        <v/>
      </c>
      <c r="J4621" s="9" t="str">
        <f aca="false">IF(ISBLANK(A4621),"",-SUM(I$3:I4621))</f>
        <v/>
      </c>
      <c r="K4621" s="9" t="str">
        <f aca="false">IF(ISBLANK(A4621),"",SUMPRODUCT(O4621:R4621,T4621:W4621)-J4621)</f>
        <v/>
      </c>
      <c r="L4621" s="5" t="str">
        <f aca="false">IF(ISBLANK(A4621),"",K4621/$M$1)</f>
        <v/>
      </c>
      <c r="M4621" s="5" t="str">
        <f aca="false">IF(ISBLANK(A4621),"",K4621/($M$1+SUM(K$3:K4620)))</f>
        <v/>
      </c>
      <c r="N4621" s="0" t="str">
        <f aca="false">IF(ISBLANK(A4621),"",IF(H4622=0,NETWORKDAYS($H$3,H4621,holiday!$B$2:$B$10),IF(DAY(H4621)&lt;DAY(H4622),NETWORKDAYS($H$3,H4621,holiday!$B$2:$B$10),0)))</f>
        <v/>
      </c>
      <c r="O4621" s="0" t="str">
        <f aca="false">IF(ISBLANK(A4621),"",SUMIF($A$3:$A4621,O$2,$B$3:$B4621))</f>
        <v/>
      </c>
      <c r="P4621" s="0" t="str">
        <f aca="false">IF(ISBLANK(A4621),"",SUMIF($A$3:$A4621,P$2,$B$3:$B4621))</f>
        <v/>
      </c>
      <c r="Q4621" s="0" t="str">
        <f aca="false">IF(ISBLANK(A4621),"",SUMIF($A$3:$A4621,Q$2,$B$3:$B4621))</f>
        <v/>
      </c>
      <c r="R4621" s="0" t="str">
        <f aca="false">IF(ISBLANK(A4621),"",SUMIF($A$3:$A4621,R$2,$B$3:$B4621))</f>
        <v/>
      </c>
      <c r="T4621" s="9" t="str">
        <f aca="false">IF(ISBLANK(A4621),"",IF($A4621=T$2,$C4621,T4620))</f>
        <v/>
      </c>
      <c r="U4621" s="9" t="str">
        <f aca="false">IF(ISBLANK(A4621),"",IF($A4621=U$2,$C4621,U4620))</f>
        <v/>
      </c>
      <c r="V4621" s="9" t="str">
        <f aca="false">IF(ISBLANK(A4621),"",IF($A4621=V$2,$C4621,V4620))</f>
        <v/>
      </c>
      <c r="W4621" s="9" t="str">
        <f aca="false">IF(ISBLANK(A4621),"",IF($A4621=W$2,$C4621,W4620))</f>
        <v/>
      </c>
    </row>
    <row r="4622" customFormat="false" ht="14.1" hidden="false" customHeight="false" outlineLevel="0" collapsed="false">
      <c r="H4622" s="8" t="n">
        <f aca="false">IF(ISBLANK(D4622),,LEFT(D4622,LEN(D4622)-6)*1)</f>
        <v>0</v>
      </c>
      <c r="I4622" s="9" t="str">
        <f aca="false">IF(ISBLANK(A4622),"",-B4622*C4622)</f>
        <v/>
      </c>
      <c r="J4622" s="9" t="str">
        <f aca="false">IF(ISBLANK(A4622),"",-SUM(I$3:I4622))</f>
        <v/>
      </c>
      <c r="K4622" s="9" t="str">
        <f aca="false">IF(ISBLANK(A4622),"",SUMPRODUCT(O4622:R4622,T4622:W4622)-J4622)</f>
        <v/>
      </c>
      <c r="L4622" s="5" t="str">
        <f aca="false">IF(ISBLANK(A4622),"",K4622/$M$1)</f>
        <v/>
      </c>
      <c r="M4622" s="5" t="str">
        <f aca="false">IF(ISBLANK(A4622),"",K4622/($M$1+SUM(K$3:K4621)))</f>
        <v/>
      </c>
      <c r="N4622" s="0" t="str">
        <f aca="false">IF(ISBLANK(A4622),"",IF(H4623=0,NETWORKDAYS($H$3,H4622,holiday!$B$2:$B$10),IF(DAY(H4622)&lt;DAY(H4623),NETWORKDAYS($H$3,H4622,holiday!$B$2:$B$10),0)))</f>
        <v/>
      </c>
      <c r="O4622" s="0" t="str">
        <f aca="false">IF(ISBLANK(A4622),"",SUMIF($A$3:$A4622,O$2,$B$3:$B4622))</f>
        <v/>
      </c>
      <c r="P4622" s="0" t="str">
        <f aca="false">IF(ISBLANK(A4622),"",SUMIF($A$3:$A4622,P$2,$B$3:$B4622))</f>
        <v/>
      </c>
      <c r="Q4622" s="0" t="str">
        <f aca="false">IF(ISBLANK(A4622),"",SUMIF($A$3:$A4622,Q$2,$B$3:$B4622))</f>
        <v/>
      </c>
      <c r="R4622" s="0" t="str">
        <f aca="false">IF(ISBLANK(A4622),"",SUMIF($A$3:$A4622,R$2,$B$3:$B4622))</f>
        <v/>
      </c>
      <c r="T4622" s="9" t="str">
        <f aca="false">IF(ISBLANK(A4622),"",IF($A4622=T$2,$C4622,T4621))</f>
        <v/>
      </c>
      <c r="U4622" s="9" t="str">
        <f aca="false">IF(ISBLANK(A4622),"",IF($A4622=U$2,$C4622,U4621))</f>
        <v/>
      </c>
      <c r="V4622" s="9" t="str">
        <f aca="false">IF(ISBLANK(A4622),"",IF($A4622=V$2,$C4622,V4621))</f>
        <v/>
      </c>
      <c r="W4622" s="9" t="str">
        <f aca="false">IF(ISBLANK(A4622),"",IF($A4622=W$2,$C4622,W4621))</f>
        <v/>
      </c>
    </row>
    <row r="4623" customFormat="false" ht="14.1" hidden="false" customHeight="false" outlineLevel="0" collapsed="false">
      <c r="H4623" s="8" t="n">
        <f aca="false">IF(ISBLANK(D4623),,LEFT(D4623,LEN(D4623)-6)*1)</f>
        <v>0</v>
      </c>
      <c r="I4623" s="9" t="str">
        <f aca="false">IF(ISBLANK(A4623),"",-B4623*C4623)</f>
        <v/>
      </c>
      <c r="J4623" s="9" t="str">
        <f aca="false">IF(ISBLANK(A4623),"",-SUM(I$3:I4623))</f>
        <v/>
      </c>
      <c r="K4623" s="9" t="str">
        <f aca="false">IF(ISBLANK(A4623),"",SUMPRODUCT(O4623:R4623,T4623:W4623)-J4623)</f>
        <v/>
      </c>
      <c r="L4623" s="5" t="str">
        <f aca="false">IF(ISBLANK(A4623),"",K4623/$M$1)</f>
        <v/>
      </c>
      <c r="M4623" s="5" t="str">
        <f aca="false">IF(ISBLANK(A4623),"",K4623/($M$1+SUM(K$3:K4622)))</f>
        <v/>
      </c>
      <c r="N4623" s="0" t="str">
        <f aca="false">IF(ISBLANK(A4623),"",IF(H4624=0,NETWORKDAYS($H$3,H4623,holiday!$B$2:$B$10),IF(DAY(H4623)&lt;DAY(H4624),NETWORKDAYS($H$3,H4623,holiday!$B$2:$B$10),0)))</f>
        <v/>
      </c>
      <c r="O4623" s="0" t="str">
        <f aca="false">IF(ISBLANK(A4623),"",SUMIF($A$3:$A4623,O$2,$B$3:$B4623))</f>
        <v/>
      </c>
      <c r="P4623" s="0" t="str">
        <f aca="false">IF(ISBLANK(A4623),"",SUMIF($A$3:$A4623,P$2,$B$3:$B4623))</f>
        <v/>
      </c>
      <c r="Q4623" s="0" t="str">
        <f aca="false">IF(ISBLANK(A4623),"",SUMIF($A$3:$A4623,Q$2,$B$3:$B4623))</f>
        <v/>
      </c>
      <c r="R4623" s="0" t="str">
        <f aca="false">IF(ISBLANK(A4623),"",SUMIF($A$3:$A4623,R$2,$B$3:$B4623))</f>
        <v/>
      </c>
      <c r="T4623" s="9" t="str">
        <f aca="false">IF(ISBLANK(A4623),"",IF($A4623=T$2,$C4623,T4622))</f>
        <v/>
      </c>
      <c r="U4623" s="9" t="str">
        <f aca="false">IF(ISBLANK(A4623),"",IF($A4623=U$2,$C4623,U4622))</f>
        <v/>
      </c>
      <c r="V4623" s="9" t="str">
        <f aca="false">IF(ISBLANK(A4623),"",IF($A4623=V$2,$C4623,V4622))</f>
        <v/>
      </c>
      <c r="W4623" s="9" t="str">
        <f aca="false">IF(ISBLANK(A4623),"",IF($A4623=W$2,$C4623,W4622))</f>
        <v/>
      </c>
    </row>
    <row r="4624" customFormat="false" ht="14.1" hidden="false" customHeight="false" outlineLevel="0" collapsed="false">
      <c r="H4624" s="8" t="n">
        <f aca="false">IF(ISBLANK(D4624),,LEFT(D4624,LEN(D4624)-6)*1)</f>
        <v>0</v>
      </c>
      <c r="I4624" s="9" t="str">
        <f aca="false">IF(ISBLANK(A4624),"",-B4624*C4624)</f>
        <v/>
      </c>
      <c r="J4624" s="9" t="str">
        <f aca="false">IF(ISBLANK(A4624),"",-SUM(I$3:I4624))</f>
        <v/>
      </c>
      <c r="K4624" s="9" t="str">
        <f aca="false">IF(ISBLANK(A4624),"",SUMPRODUCT(O4624:R4624,T4624:W4624)-J4624)</f>
        <v/>
      </c>
      <c r="L4624" s="5" t="str">
        <f aca="false">IF(ISBLANK(A4624),"",K4624/$M$1)</f>
        <v/>
      </c>
      <c r="M4624" s="5" t="str">
        <f aca="false">IF(ISBLANK(A4624),"",K4624/($M$1+SUM(K$3:K4623)))</f>
        <v/>
      </c>
      <c r="N4624" s="0" t="str">
        <f aca="false">IF(ISBLANK(A4624),"",IF(H4625=0,NETWORKDAYS($H$3,H4624,holiday!$B$2:$B$10),IF(DAY(H4624)&lt;DAY(H4625),NETWORKDAYS($H$3,H4624,holiday!$B$2:$B$10),0)))</f>
        <v/>
      </c>
      <c r="O4624" s="0" t="str">
        <f aca="false">IF(ISBLANK(A4624),"",SUMIF($A$3:$A4624,O$2,$B$3:$B4624))</f>
        <v/>
      </c>
      <c r="P4624" s="0" t="str">
        <f aca="false">IF(ISBLANK(A4624),"",SUMIF($A$3:$A4624,P$2,$B$3:$B4624))</f>
        <v/>
      </c>
      <c r="Q4624" s="0" t="str">
        <f aca="false">IF(ISBLANK(A4624),"",SUMIF($A$3:$A4624,Q$2,$B$3:$B4624))</f>
        <v/>
      </c>
      <c r="R4624" s="0" t="str">
        <f aca="false">IF(ISBLANK(A4624),"",SUMIF($A$3:$A4624,R$2,$B$3:$B4624))</f>
        <v/>
      </c>
      <c r="T4624" s="9" t="str">
        <f aca="false">IF(ISBLANK(A4624),"",IF($A4624=T$2,$C4624,T4623))</f>
        <v/>
      </c>
      <c r="U4624" s="9" t="str">
        <f aca="false">IF(ISBLANK(A4624),"",IF($A4624=U$2,$C4624,U4623))</f>
        <v/>
      </c>
      <c r="V4624" s="9" t="str">
        <f aca="false">IF(ISBLANK(A4624),"",IF($A4624=V$2,$C4624,V4623))</f>
        <v/>
      </c>
      <c r="W4624" s="9" t="str">
        <f aca="false">IF(ISBLANK(A4624),"",IF($A4624=W$2,$C4624,W4623))</f>
        <v/>
      </c>
    </row>
    <row r="4625" customFormat="false" ht="14.1" hidden="false" customHeight="false" outlineLevel="0" collapsed="false">
      <c r="H4625" s="8" t="n">
        <f aca="false">IF(ISBLANK(D4625),,LEFT(D4625,LEN(D4625)-6)*1)</f>
        <v>0</v>
      </c>
      <c r="I4625" s="9" t="str">
        <f aca="false">IF(ISBLANK(A4625),"",-B4625*C4625)</f>
        <v/>
      </c>
      <c r="J4625" s="9" t="str">
        <f aca="false">IF(ISBLANK(A4625),"",-SUM(I$3:I4625))</f>
        <v/>
      </c>
      <c r="K4625" s="9" t="str">
        <f aca="false">IF(ISBLANK(A4625),"",SUMPRODUCT(O4625:R4625,T4625:W4625)-J4625)</f>
        <v/>
      </c>
      <c r="L4625" s="5" t="str">
        <f aca="false">IF(ISBLANK(A4625),"",K4625/$M$1)</f>
        <v/>
      </c>
      <c r="M4625" s="5" t="str">
        <f aca="false">IF(ISBLANK(A4625),"",K4625/($M$1+SUM(K$3:K4624)))</f>
        <v/>
      </c>
      <c r="N4625" s="0" t="str">
        <f aca="false">IF(ISBLANK(A4625),"",IF(H4626=0,NETWORKDAYS($H$3,H4625,holiday!$B$2:$B$10),IF(DAY(H4625)&lt;DAY(H4626),NETWORKDAYS($H$3,H4625,holiday!$B$2:$B$10),0)))</f>
        <v/>
      </c>
      <c r="O4625" s="0" t="str">
        <f aca="false">IF(ISBLANK(A4625),"",SUMIF($A$3:$A4625,O$2,$B$3:$B4625))</f>
        <v/>
      </c>
      <c r="P4625" s="0" t="str">
        <f aca="false">IF(ISBLANK(A4625),"",SUMIF($A$3:$A4625,P$2,$B$3:$B4625))</f>
        <v/>
      </c>
      <c r="Q4625" s="0" t="str">
        <f aca="false">IF(ISBLANK(A4625),"",SUMIF($A$3:$A4625,Q$2,$B$3:$B4625))</f>
        <v/>
      </c>
      <c r="R4625" s="0" t="str">
        <f aca="false">IF(ISBLANK(A4625),"",SUMIF($A$3:$A4625,R$2,$B$3:$B4625))</f>
        <v/>
      </c>
      <c r="T4625" s="9" t="str">
        <f aca="false">IF(ISBLANK(A4625),"",IF($A4625=T$2,$C4625,T4624))</f>
        <v/>
      </c>
      <c r="U4625" s="9" t="str">
        <f aca="false">IF(ISBLANK(A4625),"",IF($A4625=U$2,$C4625,U4624))</f>
        <v/>
      </c>
      <c r="V4625" s="9" t="str">
        <f aca="false">IF(ISBLANK(A4625),"",IF($A4625=V$2,$C4625,V4624))</f>
        <v/>
      </c>
      <c r="W4625" s="9" t="str">
        <f aca="false">IF(ISBLANK(A4625),"",IF($A4625=W$2,$C4625,W4624))</f>
        <v/>
      </c>
    </row>
    <row r="4626" customFormat="false" ht="14.1" hidden="false" customHeight="false" outlineLevel="0" collapsed="false">
      <c r="H4626" s="8" t="n">
        <f aca="false">IF(ISBLANK(D4626),,LEFT(D4626,LEN(D4626)-6)*1)</f>
        <v>0</v>
      </c>
      <c r="I4626" s="9" t="str">
        <f aca="false">IF(ISBLANK(A4626),"",-B4626*C4626)</f>
        <v/>
      </c>
      <c r="J4626" s="9" t="str">
        <f aca="false">IF(ISBLANK(A4626),"",-SUM(I$3:I4626))</f>
        <v/>
      </c>
      <c r="K4626" s="9" t="str">
        <f aca="false">IF(ISBLANK(A4626),"",SUMPRODUCT(O4626:R4626,T4626:W4626)-J4626)</f>
        <v/>
      </c>
      <c r="L4626" s="5" t="str">
        <f aca="false">IF(ISBLANK(A4626),"",K4626/$M$1)</f>
        <v/>
      </c>
      <c r="M4626" s="5" t="str">
        <f aca="false">IF(ISBLANK(A4626),"",K4626/($M$1+SUM(K$3:K4625)))</f>
        <v/>
      </c>
      <c r="N4626" s="0" t="str">
        <f aca="false">IF(ISBLANK(A4626),"",IF(H4627=0,NETWORKDAYS($H$3,H4626,holiday!$B$2:$B$10),IF(DAY(H4626)&lt;DAY(H4627),NETWORKDAYS($H$3,H4626,holiday!$B$2:$B$10),0)))</f>
        <v/>
      </c>
      <c r="O4626" s="0" t="str">
        <f aca="false">IF(ISBLANK(A4626),"",SUMIF($A$3:$A4626,O$2,$B$3:$B4626))</f>
        <v/>
      </c>
      <c r="P4626" s="0" t="str">
        <f aca="false">IF(ISBLANK(A4626),"",SUMIF($A$3:$A4626,P$2,$B$3:$B4626))</f>
        <v/>
      </c>
      <c r="Q4626" s="0" t="str">
        <f aca="false">IF(ISBLANK(A4626),"",SUMIF($A$3:$A4626,Q$2,$B$3:$B4626))</f>
        <v/>
      </c>
      <c r="R4626" s="0" t="str">
        <f aca="false">IF(ISBLANK(A4626),"",SUMIF($A$3:$A4626,R$2,$B$3:$B4626))</f>
        <v/>
      </c>
      <c r="T4626" s="9" t="str">
        <f aca="false">IF(ISBLANK(A4626),"",IF($A4626=T$2,$C4626,T4625))</f>
        <v/>
      </c>
      <c r="U4626" s="9" t="str">
        <f aca="false">IF(ISBLANK(A4626),"",IF($A4626=U$2,$C4626,U4625))</f>
        <v/>
      </c>
      <c r="V4626" s="9" t="str">
        <f aca="false">IF(ISBLANK(A4626),"",IF($A4626=V$2,$C4626,V4625))</f>
        <v/>
      </c>
      <c r="W4626" s="9" t="str">
        <f aca="false">IF(ISBLANK(A4626),"",IF($A4626=W$2,$C4626,W4625))</f>
        <v/>
      </c>
    </row>
    <row r="4627" customFormat="false" ht="14.1" hidden="false" customHeight="false" outlineLevel="0" collapsed="false">
      <c r="H4627" s="8" t="n">
        <f aca="false">IF(ISBLANK(D4627),,LEFT(D4627,LEN(D4627)-6)*1)</f>
        <v>0</v>
      </c>
      <c r="I4627" s="9" t="str">
        <f aca="false">IF(ISBLANK(A4627),"",-B4627*C4627)</f>
        <v/>
      </c>
      <c r="J4627" s="9" t="str">
        <f aca="false">IF(ISBLANK(A4627),"",-SUM(I$3:I4627))</f>
        <v/>
      </c>
      <c r="K4627" s="9" t="str">
        <f aca="false">IF(ISBLANK(A4627),"",SUMPRODUCT(O4627:R4627,T4627:W4627)-J4627)</f>
        <v/>
      </c>
      <c r="L4627" s="5" t="str">
        <f aca="false">IF(ISBLANK(A4627),"",K4627/$M$1)</f>
        <v/>
      </c>
      <c r="M4627" s="5" t="str">
        <f aca="false">IF(ISBLANK(A4627),"",K4627/($M$1+SUM(K$3:K4626)))</f>
        <v/>
      </c>
      <c r="N4627" s="0" t="str">
        <f aca="false">IF(ISBLANK(A4627),"",IF(H4628=0,NETWORKDAYS($H$3,H4627,holiday!$B$2:$B$10),IF(DAY(H4627)&lt;DAY(H4628),NETWORKDAYS($H$3,H4627,holiday!$B$2:$B$10),0)))</f>
        <v/>
      </c>
      <c r="O4627" s="0" t="str">
        <f aca="false">IF(ISBLANK(A4627),"",SUMIF($A$3:$A4627,O$2,$B$3:$B4627))</f>
        <v/>
      </c>
      <c r="P4627" s="0" t="str">
        <f aca="false">IF(ISBLANK(A4627),"",SUMIF($A$3:$A4627,P$2,$B$3:$B4627))</f>
        <v/>
      </c>
      <c r="Q4627" s="0" t="str">
        <f aca="false">IF(ISBLANK(A4627),"",SUMIF($A$3:$A4627,Q$2,$B$3:$B4627))</f>
        <v/>
      </c>
      <c r="R4627" s="0" t="str">
        <f aca="false">IF(ISBLANK(A4627),"",SUMIF($A$3:$A4627,R$2,$B$3:$B4627))</f>
        <v/>
      </c>
      <c r="T4627" s="9" t="str">
        <f aca="false">IF(ISBLANK(A4627),"",IF($A4627=T$2,$C4627,T4626))</f>
        <v/>
      </c>
      <c r="U4627" s="9" t="str">
        <f aca="false">IF(ISBLANK(A4627),"",IF($A4627=U$2,$C4627,U4626))</f>
        <v/>
      </c>
      <c r="V4627" s="9" t="str">
        <f aca="false">IF(ISBLANK(A4627),"",IF($A4627=V$2,$C4627,V4626))</f>
        <v/>
      </c>
      <c r="W4627" s="9" t="str">
        <f aca="false">IF(ISBLANK(A4627),"",IF($A4627=W$2,$C4627,W4626))</f>
        <v/>
      </c>
    </row>
    <row r="4628" customFormat="false" ht="14.1" hidden="false" customHeight="false" outlineLevel="0" collapsed="false">
      <c r="H4628" s="8" t="n">
        <f aca="false">IF(ISBLANK(D4628),,LEFT(D4628,LEN(D4628)-6)*1)</f>
        <v>0</v>
      </c>
      <c r="I4628" s="9" t="str">
        <f aca="false">IF(ISBLANK(A4628),"",-B4628*C4628)</f>
        <v/>
      </c>
      <c r="J4628" s="9" t="str">
        <f aca="false">IF(ISBLANK(A4628),"",-SUM(I$3:I4628))</f>
        <v/>
      </c>
      <c r="K4628" s="9" t="str">
        <f aca="false">IF(ISBLANK(A4628),"",SUMPRODUCT(O4628:R4628,T4628:W4628)-J4628)</f>
        <v/>
      </c>
      <c r="L4628" s="5" t="str">
        <f aca="false">IF(ISBLANK(A4628),"",K4628/$M$1)</f>
        <v/>
      </c>
      <c r="M4628" s="5" t="str">
        <f aca="false">IF(ISBLANK(A4628),"",K4628/($M$1+SUM(K$3:K4627)))</f>
        <v/>
      </c>
      <c r="N4628" s="0" t="str">
        <f aca="false">IF(ISBLANK(A4628),"",IF(H4629=0,NETWORKDAYS($H$3,H4628,holiday!$B$2:$B$10),IF(DAY(H4628)&lt;DAY(H4629),NETWORKDAYS($H$3,H4628,holiday!$B$2:$B$10),0)))</f>
        <v/>
      </c>
      <c r="O4628" s="0" t="str">
        <f aca="false">IF(ISBLANK(A4628),"",SUMIF($A$3:$A4628,O$2,$B$3:$B4628))</f>
        <v/>
      </c>
      <c r="P4628" s="0" t="str">
        <f aca="false">IF(ISBLANK(A4628),"",SUMIF($A$3:$A4628,P$2,$B$3:$B4628))</f>
        <v/>
      </c>
      <c r="Q4628" s="0" t="str">
        <f aca="false">IF(ISBLANK(A4628),"",SUMIF($A$3:$A4628,Q$2,$B$3:$B4628))</f>
        <v/>
      </c>
      <c r="R4628" s="0" t="str">
        <f aca="false">IF(ISBLANK(A4628),"",SUMIF($A$3:$A4628,R$2,$B$3:$B4628))</f>
        <v/>
      </c>
      <c r="T4628" s="9" t="str">
        <f aca="false">IF(ISBLANK(A4628),"",IF($A4628=T$2,$C4628,T4627))</f>
        <v/>
      </c>
      <c r="U4628" s="9" t="str">
        <f aca="false">IF(ISBLANK(A4628),"",IF($A4628=U$2,$C4628,U4627))</f>
        <v/>
      </c>
      <c r="V4628" s="9" t="str">
        <f aca="false">IF(ISBLANK(A4628),"",IF($A4628=V$2,$C4628,V4627))</f>
        <v/>
      </c>
      <c r="W4628" s="9" t="str">
        <f aca="false">IF(ISBLANK(A4628),"",IF($A4628=W$2,$C4628,W4627))</f>
        <v/>
      </c>
    </row>
    <row r="4629" customFormat="false" ht="14.1" hidden="false" customHeight="false" outlineLevel="0" collapsed="false">
      <c r="H4629" s="8" t="n">
        <f aca="false">IF(ISBLANK(D4629),,LEFT(D4629,LEN(D4629)-6)*1)</f>
        <v>0</v>
      </c>
      <c r="I4629" s="9" t="str">
        <f aca="false">IF(ISBLANK(A4629),"",-B4629*C4629)</f>
        <v/>
      </c>
      <c r="J4629" s="9" t="str">
        <f aca="false">IF(ISBLANK(A4629),"",-SUM(I$3:I4629))</f>
        <v/>
      </c>
      <c r="K4629" s="9" t="str">
        <f aca="false">IF(ISBLANK(A4629),"",SUMPRODUCT(O4629:R4629,T4629:W4629)-J4629)</f>
        <v/>
      </c>
      <c r="L4629" s="5" t="str">
        <f aca="false">IF(ISBLANK(A4629),"",K4629/$M$1)</f>
        <v/>
      </c>
      <c r="M4629" s="5" t="str">
        <f aca="false">IF(ISBLANK(A4629),"",K4629/($M$1+SUM(K$3:K4628)))</f>
        <v/>
      </c>
      <c r="N4629" s="0" t="str">
        <f aca="false">IF(ISBLANK(A4629),"",IF(H4630=0,NETWORKDAYS($H$3,H4629,holiday!$B$2:$B$10),IF(DAY(H4629)&lt;DAY(H4630),NETWORKDAYS($H$3,H4629,holiday!$B$2:$B$10),0)))</f>
        <v/>
      </c>
      <c r="O4629" s="0" t="str">
        <f aca="false">IF(ISBLANK(A4629),"",SUMIF($A$3:$A4629,O$2,$B$3:$B4629))</f>
        <v/>
      </c>
      <c r="P4629" s="0" t="str">
        <f aca="false">IF(ISBLANK(A4629),"",SUMIF($A$3:$A4629,P$2,$B$3:$B4629))</f>
        <v/>
      </c>
      <c r="Q4629" s="0" t="str">
        <f aca="false">IF(ISBLANK(A4629),"",SUMIF($A$3:$A4629,Q$2,$B$3:$B4629))</f>
        <v/>
      </c>
      <c r="R4629" s="0" t="str">
        <f aca="false">IF(ISBLANK(A4629),"",SUMIF($A$3:$A4629,R$2,$B$3:$B4629))</f>
        <v/>
      </c>
      <c r="T4629" s="9" t="str">
        <f aca="false">IF(ISBLANK(A4629),"",IF($A4629=T$2,$C4629,T4628))</f>
        <v/>
      </c>
      <c r="U4629" s="9" t="str">
        <f aca="false">IF(ISBLANK(A4629),"",IF($A4629=U$2,$C4629,U4628))</f>
        <v/>
      </c>
      <c r="V4629" s="9" t="str">
        <f aca="false">IF(ISBLANK(A4629),"",IF($A4629=V$2,$C4629,V4628))</f>
        <v/>
      </c>
      <c r="W4629" s="9" t="str">
        <f aca="false">IF(ISBLANK(A4629),"",IF($A4629=W$2,$C4629,W4628))</f>
        <v/>
      </c>
    </row>
    <row r="4630" customFormat="false" ht="14.1" hidden="false" customHeight="false" outlineLevel="0" collapsed="false">
      <c r="H4630" s="8" t="n">
        <f aca="false">IF(ISBLANK(D4630),,LEFT(D4630,LEN(D4630)-6)*1)</f>
        <v>0</v>
      </c>
      <c r="I4630" s="9" t="str">
        <f aca="false">IF(ISBLANK(A4630),"",-B4630*C4630)</f>
        <v/>
      </c>
      <c r="J4630" s="9" t="str">
        <f aca="false">IF(ISBLANK(A4630),"",-SUM(I$3:I4630))</f>
        <v/>
      </c>
      <c r="K4630" s="9" t="str">
        <f aca="false">IF(ISBLANK(A4630),"",SUMPRODUCT(O4630:R4630,T4630:W4630)-J4630)</f>
        <v/>
      </c>
      <c r="L4630" s="5" t="str">
        <f aca="false">IF(ISBLANK(A4630),"",K4630/$M$1)</f>
        <v/>
      </c>
      <c r="M4630" s="5" t="str">
        <f aca="false">IF(ISBLANK(A4630),"",K4630/($M$1+SUM(K$3:K4629)))</f>
        <v/>
      </c>
      <c r="N4630" s="0" t="str">
        <f aca="false">IF(ISBLANK(A4630),"",IF(H4631=0,NETWORKDAYS($H$3,H4630,holiday!$B$2:$B$10),IF(DAY(H4630)&lt;DAY(H4631),NETWORKDAYS($H$3,H4630,holiday!$B$2:$B$10),0)))</f>
        <v/>
      </c>
      <c r="O4630" s="0" t="str">
        <f aca="false">IF(ISBLANK(A4630),"",SUMIF($A$3:$A4630,O$2,$B$3:$B4630))</f>
        <v/>
      </c>
      <c r="P4630" s="0" t="str">
        <f aca="false">IF(ISBLANK(A4630),"",SUMIF($A$3:$A4630,P$2,$B$3:$B4630))</f>
        <v/>
      </c>
      <c r="Q4630" s="0" t="str">
        <f aca="false">IF(ISBLANK(A4630),"",SUMIF($A$3:$A4630,Q$2,$B$3:$B4630))</f>
        <v/>
      </c>
      <c r="R4630" s="0" t="str">
        <f aca="false">IF(ISBLANK(A4630),"",SUMIF($A$3:$A4630,R$2,$B$3:$B4630))</f>
        <v/>
      </c>
      <c r="T4630" s="9" t="str">
        <f aca="false">IF(ISBLANK(A4630),"",IF($A4630=T$2,$C4630,T4629))</f>
        <v/>
      </c>
      <c r="U4630" s="9" t="str">
        <f aca="false">IF(ISBLANK(A4630),"",IF($A4630=U$2,$C4630,U4629))</f>
        <v/>
      </c>
      <c r="V4630" s="9" t="str">
        <f aca="false">IF(ISBLANK(A4630),"",IF($A4630=V$2,$C4630,V4629))</f>
        <v/>
      </c>
      <c r="W4630" s="9" t="str">
        <f aca="false">IF(ISBLANK(A4630),"",IF($A4630=W$2,$C4630,W4629))</f>
        <v/>
      </c>
    </row>
    <row r="4631" customFormat="false" ht="14.1" hidden="false" customHeight="false" outlineLevel="0" collapsed="false">
      <c r="H4631" s="8" t="n">
        <f aca="false">IF(ISBLANK(D4631),,LEFT(D4631,LEN(D4631)-6)*1)</f>
        <v>0</v>
      </c>
      <c r="I4631" s="9" t="str">
        <f aca="false">IF(ISBLANK(A4631),"",-B4631*C4631)</f>
        <v/>
      </c>
      <c r="J4631" s="9" t="str">
        <f aca="false">IF(ISBLANK(A4631),"",-SUM(I$3:I4631))</f>
        <v/>
      </c>
      <c r="K4631" s="9" t="str">
        <f aca="false">IF(ISBLANK(A4631),"",SUMPRODUCT(O4631:R4631,T4631:W4631)-J4631)</f>
        <v/>
      </c>
      <c r="L4631" s="5" t="str">
        <f aca="false">IF(ISBLANK(A4631),"",K4631/$M$1)</f>
        <v/>
      </c>
      <c r="M4631" s="5" t="str">
        <f aca="false">IF(ISBLANK(A4631),"",K4631/($M$1+SUM(K$3:K4630)))</f>
        <v/>
      </c>
      <c r="N4631" s="0" t="str">
        <f aca="false">IF(ISBLANK(A4631),"",IF(H4632=0,NETWORKDAYS($H$3,H4631,holiday!$B$2:$B$10),IF(DAY(H4631)&lt;DAY(H4632),NETWORKDAYS($H$3,H4631,holiday!$B$2:$B$10),0)))</f>
        <v/>
      </c>
      <c r="O4631" s="0" t="str">
        <f aca="false">IF(ISBLANK(A4631),"",SUMIF($A$3:$A4631,O$2,$B$3:$B4631))</f>
        <v/>
      </c>
      <c r="P4631" s="0" t="str">
        <f aca="false">IF(ISBLANK(A4631),"",SUMIF($A$3:$A4631,P$2,$B$3:$B4631))</f>
        <v/>
      </c>
      <c r="Q4631" s="0" t="str">
        <f aca="false">IF(ISBLANK(A4631),"",SUMIF($A$3:$A4631,Q$2,$B$3:$B4631))</f>
        <v/>
      </c>
      <c r="R4631" s="0" t="str">
        <f aca="false">IF(ISBLANK(A4631),"",SUMIF($A$3:$A4631,R$2,$B$3:$B4631))</f>
        <v/>
      </c>
      <c r="T4631" s="9" t="str">
        <f aca="false">IF(ISBLANK(A4631),"",IF($A4631=T$2,$C4631,T4630))</f>
        <v/>
      </c>
      <c r="U4631" s="9" t="str">
        <f aca="false">IF(ISBLANK(A4631),"",IF($A4631=U$2,$C4631,U4630))</f>
        <v/>
      </c>
      <c r="V4631" s="9" t="str">
        <f aca="false">IF(ISBLANK(A4631),"",IF($A4631=V$2,$C4631,V4630))</f>
        <v/>
      </c>
      <c r="W4631" s="9" t="str">
        <f aca="false">IF(ISBLANK(A4631),"",IF($A4631=W$2,$C4631,W4630))</f>
        <v/>
      </c>
    </row>
    <row r="4632" customFormat="false" ht="14.1" hidden="false" customHeight="false" outlineLevel="0" collapsed="false">
      <c r="H4632" s="8" t="n">
        <f aca="false">IF(ISBLANK(D4632),,LEFT(D4632,LEN(D4632)-6)*1)</f>
        <v>0</v>
      </c>
      <c r="I4632" s="9" t="str">
        <f aca="false">IF(ISBLANK(A4632),"",-B4632*C4632)</f>
        <v/>
      </c>
      <c r="J4632" s="9" t="str">
        <f aca="false">IF(ISBLANK(A4632),"",-SUM(I$3:I4632))</f>
        <v/>
      </c>
      <c r="K4632" s="9" t="str">
        <f aca="false">IF(ISBLANK(A4632),"",SUMPRODUCT(O4632:R4632,T4632:W4632)-J4632)</f>
        <v/>
      </c>
      <c r="L4632" s="5" t="str">
        <f aca="false">IF(ISBLANK(A4632),"",K4632/$M$1)</f>
        <v/>
      </c>
      <c r="M4632" s="5" t="str">
        <f aca="false">IF(ISBLANK(A4632),"",K4632/($M$1+SUM(K$3:K4631)))</f>
        <v/>
      </c>
      <c r="N4632" s="0" t="str">
        <f aca="false">IF(ISBLANK(A4632),"",IF(H4633=0,NETWORKDAYS($H$3,H4632,holiday!$B$2:$B$10),IF(DAY(H4632)&lt;DAY(H4633),NETWORKDAYS($H$3,H4632,holiday!$B$2:$B$10),0)))</f>
        <v/>
      </c>
      <c r="O4632" s="0" t="str">
        <f aca="false">IF(ISBLANK(A4632),"",SUMIF($A$3:$A4632,O$2,$B$3:$B4632))</f>
        <v/>
      </c>
      <c r="P4632" s="0" t="str">
        <f aca="false">IF(ISBLANK(A4632),"",SUMIF($A$3:$A4632,P$2,$B$3:$B4632))</f>
        <v/>
      </c>
      <c r="Q4632" s="0" t="str">
        <f aca="false">IF(ISBLANK(A4632),"",SUMIF($A$3:$A4632,Q$2,$B$3:$B4632))</f>
        <v/>
      </c>
      <c r="R4632" s="0" t="str">
        <f aca="false">IF(ISBLANK(A4632),"",SUMIF($A$3:$A4632,R$2,$B$3:$B4632))</f>
        <v/>
      </c>
      <c r="T4632" s="9" t="str">
        <f aca="false">IF(ISBLANK(A4632),"",IF($A4632=T$2,$C4632,T4631))</f>
        <v/>
      </c>
      <c r="U4632" s="9" t="str">
        <f aca="false">IF(ISBLANK(A4632),"",IF($A4632=U$2,$C4632,U4631))</f>
        <v/>
      </c>
      <c r="V4632" s="9" t="str">
        <f aca="false">IF(ISBLANK(A4632),"",IF($A4632=V$2,$C4632,V4631))</f>
        <v/>
      </c>
      <c r="W4632" s="9" t="str">
        <f aca="false">IF(ISBLANK(A4632),"",IF($A4632=W$2,$C4632,W4631))</f>
        <v/>
      </c>
    </row>
    <row r="4633" customFormat="false" ht="14.1" hidden="false" customHeight="false" outlineLevel="0" collapsed="false">
      <c r="H4633" s="8" t="n">
        <f aca="false">IF(ISBLANK(D4633),,LEFT(D4633,LEN(D4633)-6)*1)</f>
        <v>0</v>
      </c>
      <c r="I4633" s="9" t="str">
        <f aca="false">IF(ISBLANK(A4633),"",-B4633*C4633)</f>
        <v/>
      </c>
      <c r="J4633" s="9" t="str">
        <f aca="false">IF(ISBLANK(A4633),"",-SUM(I$3:I4633))</f>
        <v/>
      </c>
      <c r="K4633" s="9" t="str">
        <f aca="false">IF(ISBLANK(A4633),"",SUMPRODUCT(O4633:R4633,T4633:W4633)-J4633)</f>
        <v/>
      </c>
      <c r="L4633" s="5" t="str">
        <f aca="false">IF(ISBLANK(A4633),"",K4633/$M$1)</f>
        <v/>
      </c>
      <c r="M4633" s="5" t="str">
        <f aca="false">IF(ISBLANK(A4633),"",K4633/($M$1+SUM(K$3:K4632)))</f>
        <v/>
      </c>
      <c r="N4633" s="0" t="str">
        <f aca="false">IF(ISBLANK(A4633),"",IF(H4634=0,NETWORKDAYS($H$3,H4633,holiday!$B$2:$B$10),IF(DAY(H4633)&lt;DAY(H4634),NETWORKDAYS($H$3,H4633,holiday!$B$2:$B$10),0)))</f>
        <v/>
      </c>
      <c r="O4633" s="0" t="str">
        <f aca="false">IF(ISBLANK(A4633),"",SUMIF($A$3:$A4633,O$2,$B$3:$B4633))</f>
        <v/>
      </c>
      <c r="P4633" s="0" t="str">
        <f aca="false">IF(ISBLANK(A4633),"",SUMIF($A$3:$A4633,P$2,$B$3:$B4633))</f>
        <v/>
      </c>
      <c r="Q4633" s="0" t="str">
        <f aca="false">IF(ISBLANK(A4633),"",SUMIF($A$3:$A4633,Q$2,$B$3:$B4633))</f>
        <v/>
      </c>
      <c r="R4633" s="0" t="str">
        <f aca="false">IF(ISBLANK(A4633),"",SUMIF($A$3:$A4633,R$2,$B$3:$B4633))</f>
        <v/>
      </c>
      <c r="T4633" s="9" t="str">
        <f aca="false">IF(ISBLANK(A4633),"",IF($A4633=T$2,$C4633,T4632))</f>
        <v/>
      </c>
      <c r="U4633" s="9" t="str">
        <f aca="false">IF(ISBLANK(A4633),"",IF($A4633=U$2,$C4633,U4632))</f>
        <v/>
      </c>
      <c r="V4633" s="9" t="str">
        <f aca="false">IF(ISBLANK(A4633),"",IF($A4633=V$2,$C4633,V4632))</f>
        <v/>
      </c>
      <c r="W4633" s="9" t="str">
        <f aca="false">IF(ISBLANK(A4633),"",IF($A4633=W$2,$C4633,W4632))</f>
        <v/>
      </c>
    </row>
    <row r="4634" customFormat="false" ht="14.1" hidden="false" customHeight="false" outlineLevel="0" collapsed="false">
      <c r="H4634" s="8" t="n">
        <f aca="false">IF(ISBLANK(D4634),,LEFT(D4634,LEN(D4634)-6)*1)</f>
        <v>0</v>
      </c>
      <c r="I4634" s="9" t="str">
        <f aca="false">IF(ISBLANK(A4634),"",-B4634*C4634)</f>
        <v/>
      </c>
      <c r="J4634" s="9" t="str">
        <f aca="false">IF(ISBLANK(A4634),"",-SUM(I$3:I4634))</f>
        <v/>
      </c>
      <c r="K4634" s="9" t="str">
        <f aca="false">IF(ISBLANK(A4634),"",SUMPRODUCT(O4634:R4634,T4634:W4634)-J4634)</f>
        <v/>
      </c>
      <c r="L4634" s="5" t="str">
        <f aca="false">IF(ISBLANK(A4634),"",K4634/$M$1)</f>
        <v/>
      </c>
      <c r="M4634" s="5" t="str">
        <f aca="false">IF(ISBLANK(A4634),"",K4634/($M$1+SUM(K$3:K4633)))</f>
        <v/>
      </c>
      <c r="N4634" s="0" t="str">
        <f aca="false">IF(ISBLANK(A4634),"",IF(H4635=0,NETWORKDAYS($H$3,H4634,holiday!$B$2:$B$10),IF(DAY(H4634)&lt;DAY(H4635),NETWORKDAYS($H$3,H4634,holiday!$B$2:$B$10),0)))</f>
        <v/>
      </c>
      <c r="O4634" s="0" t="str">
        <f aca="false">IF(ISBLANK(A4634),"",SUMIF($A$3:$A4634,O$2,$B$3:$B4634))</f>
        <v/>
      </c>
      <c r="P4634" s="0" t="str">
        <f aca="false">IF(ISBLANK(A4634),"",SUMIF($A$3:$A4634,P$2,$B$3:$B4634))</f>
        <v/>
      </c>
      <c r="Q4634" s="0" t="str">
        <f aca="false">IF(ISBLANK(A4634),"",SUMIF($A$3:$A4634,Q$2,$B$3:$B4634))</f>
        <v/>
      </c>
      <c r="R4634" s="0" t="str">
        <f aca="false">IF(ISBLANK(A4634),"",SUMIF($A$3:$A4634,R$2,$B$3:$B4634))</f>
        <v/>
      </c>
      <c r="T4634" s="9" t="str">
        <f aca="false">IF(ISBLANK(A4634),"",IF($A4634=T$2,$C4634,T4633))</f>
        <v/>
      </c>
      <c r="U4634" s="9" t="str">
        <f aca="false">IF(ISBLANK(A4634),"",IF($A4634=U$2,$C4634,U4633))</f>
        <v/>
      </c>
      <c r="V4634" s="9" t="str">
        <f aca="false">IF(ISBLANK(A4634),"",IF($A4634=V$2,$C4634,V4633))</f>
        <v/>
      </c>
      <c r="W4634" s="9" t="str">
        <f aca="false">IF(ISBLANK(A4634),"",IF($A4634=W$2,$C4634,W4633))</f>
        <v/>
      </c>
    </row>
    <row r="4635" customFormat="false" ht="14.1" hidden="false" customHeight="false" outlineLevel="0" collapsed="false">
      <c r="H4635" s="8" t="n">
        <f aca="false">IF(ISBLANK(D4635),,LEFT(D4635,LEN(D4635)-6)*1)</f>
        <v>0</v>
      </c>
      <c r="I4635" s="9" t="str">
        <f aca="false">IF(ISBLANK(A4635),"",-B4635*C4635)</f>
        <v/>
      </c>
      <c r="J4635" s="9" t="str">
        <f aca="false">IF(ISBLANK(A4635),"",-SUM(I$3:I4635))</f>
        <v/>
      </c>
      <c r="K4635" s="9" t="str">
        <f aca="false">IF(ISBLANK(A4635),"",SUMPRODUCT(O4635:R4635,T4635:W4635)-J4635)</f>
        <v/>
      </c>
      <c r="L4635" s="5" t="str">
        <f aca="false">IF(ISBLANK(A4635),"",K4635/$M$1)</f>
        <v/>
      </c>
      <c r="M4635" s="5" t="str">
        <f aca="false">IF(ISBLANK(A4635),"",K4635/($M$1+SUM(K$3:K4634)))</f>
        <v/>
      </c>
      <c r="N4635" s="0" t="str">
        <f aca="false">IF(ISBLANK(A4635),"",IF(H4636=0,NETWORKDAYS($H$3,H4635,holiday!$B$2:$B$10),IF(DAY(H4635)&lt;DAY(H4636),NETWORKDAYS($H$3,H4635,holiday!$B$2:$B$10),0)))</f>
        <v/>
      </c>
      <c r="O4635" s="0" t="str">
        <f aca="false">IF(ISBLANK(A4635),"",SUMIF($A$3:$A4635,O$2,$B$3:$B4635))</f>
        <v/>
      </c>
      <c r="P4635" s="0" t="str">
        <f aca="false">IF(ISBLANK(A4635),"",SUMIF($A$3:$A4635,P$2,$B$3:$B4635))</f>
        <v/>
      </c>
      <c r="Q4635" s="0" t="str">
        <f aca="false">IF(ISBLANK(A4635),"",SUMIF($A$3:$A4635,Q$2,$B$3:$B4635))</f>
        <v/>
      </c>
      <c r="R4635" s="0" t="str">
        <f aca="false">IF(ISBLANK(A4635),"",SUMIF($A$3:$A4635,R$2,$B$3:$B4635))</f>
        <v/>
      </c>
      <c r="T4635" s="9" t="str">
        <f aca="false">IF(ISBLANK(A4635),"",IF($A4635=T$2,$C4635,T4634))</f>
        <v/>
      </c>
      <c r="U4635" s="9" t="str">
        <f aca="false">IF(ISBLANK(A4635),"",IF($A4635=U$2,$C4635,U4634))</f>
        <v/>
      </c>
      <c r="V4635" s="9" t="str">
        <f aca="false">IF(ISBLANK(A4635),"",IF($A4635=V$2,$C4635,V4634))</f>
        <v/>
      </c>
      <c r="W4635" s="9" t="str">
        <f aca="false">IF(ISBLANK(A4635),"",IF($A4635=W$2,$C4635,W4634))</f>
        <v/>
      </c>
    </row>
    <row r="4636" customFormat="false" ht="14.1" hidden="false" customHeight="false" outlineLevel="0" collapsed="false">
      <c r="H4636" s="8" t="n">
        <f aca="false">IF(ISBLANK(D4636),,LEFT(D4636,LEN(D4636)-6)*1)</f>
        <v>0</v>
      </c>
      <c r="I4636" s="9" t="str">
        <f aca="false">IF(ISBLANK(A4636),"",-B4636*C4636)</f>
        <v/>
      </c>
      <c r="J4636" s="9" t="str">
        <f aca="false">IF(ISBLANK(A4636),"",-SUM(I$3:I4636))</f>
        <v/>
      </c>
      <c r="K4636" s="9" t="str">
        <f aca="false">IF(ISBLANK(A4636),"",SUMPRODUCT(O4636:R4636,T4636:W4636)-J4636)</f>
        <v/>
      </c>
      <c r="L4636" s="5" t="str">
        <f aca="false">IF(ISBLANK(A4636),"",K4636/$M$1)</f>
        <v/>
      </c>
      <c r="M4636" s="5" t="str">
        <f aca="false">IF(ISBLANK(A4636),"",K4636/($M$1+SUM(K$3:K4635)))</f>
        <v/>
      </c>
      <c r="N4636" s="0" t="str">
        <f aca="false">IF(ISBLANK(A4636),"",IF(H4637=0,NETWORKDAYS($H$3,H4636,holiday!$B$2:$B$10),IF(DAY(H4636)&lt;DAY(H4637),NETWORKDAYS($H$3,H4636,holiday!$B$2:$B$10),0)))</f>
        <v/>
      </c>
      <c r="O4636" s="0" t="str">
        <f aca="false">IF(ISBLANK(A4636),"",SUMIF($A$3:$A4636,O$2,$B$3:$B4636))</f>
        <v/>
      </c>
      <c r="P4636" s="0" t="str">
        <f aca="false">IF(ISBLANK(A4636),"",SUMIF($A$3:$A4636,P$2,$B$3:$B4636))</f>
        <v/>
      </c>
      <c r="Q4636" s="0" t="str">
        <f aca="false">IF(ISBLANK(A4636),"",SUMIF($A$3:$A4636,Q$2,$B$3:$B4636))</f>
        <v/>
      </c>
      <c r="R4636" s="0" t="str">
        <f aca="false">IF(ISBLANK(A4636),"",SUMIF($A$3:$A4636,R$2,$B$3:$B4636))</f>
        <v/>
      </c>
      <c r="T4636" s="9" t="str">
        <f aca="false">IF(ISBLANK(A4636),"",IF($A4636=T$2,$C4636,T4635))</f>
        <v/>
      </c>
      <c r="U4636" s="9" t="str">
        <f aca="false">IF(ISBLANK(A4636),"",IF($A4636=U$2,$C4636,U4635))</f>
        <v/>
      </c>
      <c r="V4636" s="9" t="str">
        <f aca="false">IF(ISBLANK(A4636),"",IF($A4636=V$2,$C4636,V4635))</f>
        <v/>
      </c>
      <c r="W4636" s="9" t="str">
        <f aca="false">IF(ISBLANK(A4636),"",IF($A4636=W$2,$C4636,W4635))</f>
        <v/>
      </c>
    </row>
    <row r="4637" customFormat="false" ht="14.1" hidden="false" customHeight="false" outlineLevel="0" collapsed="false">
      <c r="H4637" s="8" t="n">
        <f aca="false">IF(ISBLANK(D4637),,LEFT(D4637,LEN(D4637)-6)*1)</f>
        <v>0</v>
      </c>
      <c r="I4637" s="9" t="str">
        <f aca="false">IF(ISBLANK(A4637),"",-B4637*C4637)</f>
        <v/>
      </c>
      <c r="J4637" s="9" t="str">
        <f aca="false">IF(ISBLANK(A4637),"",-SUM(I$3:I4637))</f>
        <v/>
      </c>
      <c r="K4637" s="9" t="str">
        <f aca="false">IF(ISBLANK(A4637),"",SUMPRODUCT(O4637:R4637,T4637:W4637)-J4637)</f>
        <v/>
      </c>
      <c r="L4637" s="5" t="str">
        <f aca="false">IF(ISBLANK(A4637),"",K4637/$M$1)</f>
        <v/>
      </c>
      <c r="M4637" s="5" t="str">
        <f aca="false">IF(ISBLANK(A4637),"",K4637/($M$1+SUM(K$3:K4636)))</f>
        <v/>
      </c>
      <c r="N4637" s="0" t="str">
        <f aca="false">IF(ISBLANK(A4637),"",IF(H4638=0,NETWORKDAYS($H$3,H4637,holiday!$B$2:$B$10),IF(DAY(H4637)&lt;DAY(H4638),NETWORKDAYS($H$3,H4637,holiday!$B$2:$B$10),0)))</f>
        <v/>
      </c>
      <c r="O4637" s="0" t="str">
        <f aca="false">IF(ISBLANK(A4637),"",SUMIF($A$3:$A4637,O$2,$B$3:$B4637))</f>
        <v/>
      </c>
      <c r="P4637" s="0" t="str">
        <f aca="false">IF(ISBLANK(A4637),"",SUMIF($A$3:$A4637,P$2,$B$3:$B4637))</f>
        <v/>
      </c>
      <c r="Q4637" s="0" t="str">
        <f aca="false">IF(ISBLANK(A4637),"",SUMIF($A$3:$A4637,Q$2,$B$3:$B4637))</f>
        <v/>
      </c>
      <c r="R4637" s="0" t="str">
        <f aca="false">IF(ISBLANK(A4637),"",SUMIF($A$3:$A4637,R$2,$B$3:$B4637))</f>
        <v/>
      </c>
      <c r="T4637" s="9" t="str">
        <f aca="false">IF(ISBLANK(A4637),"",IF($A4637=T$2,$C4637,T4636))</f>
        <v/>
      </c>
      <c r="U4637" s="9" t="str">
        <f aca="false">IF(ISBLANK(A4637),"",IF($A4637=U$2,$C4637,U4636))</f>
        <v/>
      </c>
      <c r="V4637" s="9" t="str">
        <f aca="false">IF(ISBLANK(A4637),"",IF($A4637=V$2,$C4637,V4636))</f>
        <v/>
      </c>
      <c r="W4637" s="9" t="str">
        <f aca="false">IF(ISBLANK(A4637),"",IF($A4637=W$2,$C4637,W4636))</f>
        <v/>
      </c>
    </row>
    <row r="4638" customFormat="false" ht="14.1" hidden="false" customHeight="false" outlineLevel="0" collapsed="false">
      <c r="H4638" s="8" t="n">
        <f aca="false">IF(ISBLANK(D4638),,LEFT(D4638,LEN(D4638)-6)*1)</f>
        <v>0</v>
      </c>
      <c r="I4638" s="9" t="str">
        <f aca="false">IF(ISBLANK(A4638),"",-B4638*C4638)</f>
        <v/>
      </c>
      <c r="J4638" s="9" t="str">
        <f aca="false">IF(ISBLANK(A4638),"",-SUM(I$3:I4638))</f>
        <v/>
      </c>
      <c r="K4638" s="9" t="str">
        <f aca="false">IF(ISBLANK(A4638),"",SUMPRODUCT(O4638:R4638,T4638:W4638)-J4638)</f>
        <v/>
      </c>
      <c r="L4638" s="5" t="str">
        <f aca="false">IF(ISBLANK(A4638),"",K4638/$M$1)</f>
        <v/>
      </c>
      <c r="M4638" s="5" t="str">
        <f aca="false">IF(ISBLANK(A4638),"",K4638/($M$1+SUM(K$3:K4637)))</f>
        <v/>
      </c>
      <c r="N4638" s="0" t="str">
        <f aca="false">IF(ISBLANK(A4638),"",IF(H4639=0,NETWORKDAYS($H$3,H4638,holiday!$B$2:$B$10),IF(DAY(H4638)&lt;DAY(H4639),NETWORKDAYS($H$3,H4638,holiday!$B$2:$B$10),0)))</f>
        <v/>
      </c>
      <c r="O4638" s="0" t="str">
        <f aca="false">IF(ISBLANK(A4638),"",SUMIF($A$3:$A4638,O$2,$B$3:$B4638))</f>
        <v/>
      </c>
      <c r="P4638" s="0" t="str">
        <f aca="false">IF(ISBLANK(A4638),"",SUMIF($A$3:$A4638,P$2,$B$3:$B4638))</f>
        <v/>
      </c>
      <c r="Q4638" s="0" t="str">
        <f aca="false">IF(ISBLANK(A4638),"",SUMIF($A$3:$A4638,Q$2,$B$3:$B4638))</f>
        <v/>
      </c>
      <c r="R4638" s="0" t="str">
        <f aca="false">IF(ISBLANK(A4638),"",SUMIF($A$3:$A4638,R$2,$B$3:$B4638))</f>
        <v/>
      </c>
      <c r="T4638" s="9" t="str">
        <f aca="false">IF(ISBLANK(A4638),"",IF($A4638=T$2,$C4638,T4637))</f>
        <v/>
      </c>
      <c r="U4638" s="9" t="str">
        <f aca="false">IF(ISBLANK(A4638),"",IF($A4638=U$2,$C4638,U4637))</f>
        <v/>
      </c>
      <c r="V4638" s="9" t="str">
        <f aca="false">IF(ISBLANK(A4638),"",IF($A4638=V$2,$C4638,V4637))</f>
        <v/>
      </c>
      <c r="W4638" s="9" t="str">
        <f aca="false">IF(ISBLANK(A4638),"",IF($A4638=W$2,$C4638,W4637))</f>
        <v/>
      </c>
    </row>
    <row r="4639" customFormat="false" ht="14.1" hidden="false" customHeight="false" outlineLevel="0" collapsed="false">
      <c r="H4639" s="8" t="n">
        <f aca="false">IF(ISBLANK(D4639),,LEFT(D4639,LEN(D4639)-6)*1)</f>
        <v>0</v>
      </c>
      <c r="I4639" s="9" t="str">
        <f aca="false">IF(ISBLANK(A4639),"",-B4639*C4639)</f>
        <v/>
      </c>
      <c r="J4639" s="9" t="str">
        <f aca="false">IF(ISBLANK(A4639),"",-SUM(I$3:I4639))</f>
        <v/>
      </c>
      <c r="K4639" s="9" t="str">
        <f aca="false">IF(ISBLANK(A4639),"",SUMPRODUCT(O4639:R4639,T4639:W4639)-J4639)</f>
        <v/>
      </c>
      <c r="L4639" s="5" t="str">
        <f aca="false">IF(ISBLANK(A4639),"",K4639/$M$1)</f>
        <v/>
      </c>
      <c r="M4639" s="5" t="str">
        <f aca="false">IF(ISBLANK(A4639),"",K4639/($M$1+SUM(K$3:K4638)))</f>
        <v/>
      </c>
      <c r="N4639" s="0" t="str">
        <f aca="false">IF(ISBLANK(A4639),"",IF(H4640=0,NETWORKDAYS($H$3,H4639,holiday!$B$2:$B$10),IF(DAY(H4639)&lt;DAY(H4640),NETWORKDAYS($H$3,H4639,holiday!$B$2:$B$10),0)))</f>
        <v/>
      </c>
      <c r="O4639" s="0" t="str">
        <f aca="false">IF(ISBLANK(A4639),"",SUMIF($A$3:$A4639,O$2,$B$3:$B4639))</f>
        <v/>
      </c>
      <c r="P4639" s="0" t="str">
        <f aca="false">IF(ISBLANK(A4639),"",SUMIF($A$3:$A4639,P$2,$B$3:$B4639))</f>
        <v/>
      </c>
      <c r="Q4639" s="0" t="str">
        <f aca="false">IF(ISBLANK(A4639),"",SUMIF($A$3:$A4639,Q$2,$B$3:$B4639))</f>
        <v/>
      </c>
      <c r="R4639" s="0" t="str">
        <f aca="false">IF(ISBLANK(A4639),"",SUMIF($A$3:$A4639,R$2,$B$3:$B4639))</f>
        <v/>
      </c>
      <c r="T4639" s="9" t="str">
        <f aca="false">IF(ISBLANK(A4639),"",IF($A4639=T$2,$C4639,T4638))</f>
        <v/>
      </c>
      <c r="U4639" s="9" t="str">
        <f aca="false">IF(ISBLANK(A4639),"",IF($A4639=U$2,$C4639,U4638))</f>
        <v/>
      </c>
      <c r="V4639" s="9" t="str">
        <f aca="false">IF(ISBLANK(A4639),"",IF($A4639=V$2,$C4639,V4638))</f>
        <v/>
      </c>
      <c r="W4639" s="9" t="str">
        <f aca="false">IF(ISBLANK(A4639),"",IF($A4639=W$2,$C4639,W4638))</f>
        <v/>
      </c>
    </row>
    <row r="4640" customFormat="false" ht="14.1" hidden="false" customHeight="false" outlineLevel="0" collapsed="false">
      <c r="H4640" s="8" t="n">
        <f aca="false">IF(ISBLANK(D4640),,LEFT(D4640,LEN(D4640)-6)*1)</f>
        <v>0</v>
      </c>
      <c r="I4640" s="9" t="str">
        <f aca="false">IF(ISBLANK(A4640),"",-B4640*C4640)</f>
        <v/>
      </c>
      <c r="J4640" s="9" t="str">
        <f aca="false">IF(ISBLANK(A4640),"",-SUM(I$3:I4640))</f>
        <v/>
      </c>
      <c r="K4640" s="9" t="str">
        <f aca="false">IF(ISBLANK(A4640),"",SUMPRODUCT(O4640:R4640,T4640:W4640)-J4640)</f>
        <v/>
      </c>
      <c r="L4640" s="5" t="str">
        <f aca="false">IF(ISBLANK(A4640),"",K4640/$M$1)</f>
        <v/>
      </c>
      <c r="M4640" s="5" t="str">
        <f aca="false">IF(ISBLANK(A4640),"",K4640/($M$1+SUM(K$3:K4639)))</f>
        <v/>
      </c>
      <c r="N4640" s="0" t="str">
        <f aca="false">IF(ISBLANK(A4640),"",IF(H4641=0,NETWORKDAYS($H$3,H4640,holiday!$B$2:$B$10),IF(DAY(H4640)&lt;DAY(H4641),NETWORKDAYS($H$3,H4640,holiday!$B$2:$B$10),0)))</f>
        <v/>
      </c>
      <c r="O4640" s="0" t="str">
        <f aca="false">IF(ISBLANK(A4640),"",SUMIF($A$3:$A4640,O$2,$B$3:$B4640))</f>
        <v/>
      </c>
      <c r="P4640" s="0" t="str">
        <f aca="false">IF(ISBLANK(A4640),"",SUMIF($A$3:$A4640,P$2,$B$3:$B4640))</f>
        <v/>
      </c>
      <c r="Q4640" s="0" t="str">
        <f aca="false">IF(ISBLANK(A4640),"",SUMIF($A$3:$A4640,Q$2,$B$3:$B4640))</f>
        <v/>
      </c>
      <c r="R4640" s="0" t="str">
        <f aca="false">IF(ISBLANK(A4640),"",SUMIF($A$3:$A4640,R$2,$B$3:$B4640))</f>
        <v/>
      </c>
      <c r="T4640" s="9" t="str">
        <f aca="false">IF(ISBLANK(A4640),"",IF($A4640=T$2,$C4640,T4639))</f>
        <v/>
      </c>
      <c r="U4640" s="9" t="str">
        <f aca="false">IF(ISBLANK(A4640),"",IF($A4640=U$2,$C4640,U4639))</f>
        <v/>
      </c>
      <c r="V4640" s="9" t="str">
        <f aca="false">IF(ISBLANK(A4640),"",IF($A4640=V$2,$C4640,V4639))</f>
        <v/>
      </c>
      <c r="W4640" s="9" t="str">
        <f aca="false">IF(ISBLANK(A4640),"",IF($A4640=W$2,$C4640,W4639))</f>
        <v/>
      </c>
    </row>
    <row r="4641" customFormat="false" ht="14.1" hidden="false" customHeight="false" outlineLevel="0" collapsed="false">
      <c r="H4641" s="8" t="n">
        <f aca="false">IF(ISBLANK(D4641),,LEFT(D4641,LEN(D4641)-6)*1)</f>
        <v>0</v>
      </c>
      <c r="I4641" s="9" t="str">
        <f aca="false">IF(ISBLANK(A4641),"",-B4641*C4641)</f>
        <v/>
      </c>
      <c r="J4641" s="9" t="str">
        <f aca="false">IF(ISBLANK(A4641),"",-SUM(I$3:I4641))</f>
        <v/>
      </c>
      <c r="K4641" s="9" t="str">
        <f aca="false">IF(ISBLANK(A4641),"",SUMPRODUCT(O4641:R4641,T4641:W4641)-J4641)</f>
        <v/>
      </c>
      <c r="L4641" s="5" t="str">
        <f aca="false">IF(ISBLANK(A4641),"",K4641/$M$1)</f>
        <v/>
      </c>
      <c r="M4641" s="5" t="str">
        <f aca="false">IF(ISBLANK(A4641),"",K4641/($M$1+SUM(K$3:K4640)))</f>
        <v/>
      </c>
      <c r="N4641" s="0" t="str">
        <f aca="false">IF(ISBLANK(A4641),"",IF(H4642=0,NETWORKDAYS($H$3,H4641,holiday!$B$2:$B$10),IF(DAY(H4641)&lt;DAY(H4642),NETWORKDAYS($H$3,H4641,holiday!$B$2:$B$10),0)))</f>
        <v/>
      </c>
      <c r="O4641" s="0" t="str">
        <f aca="false">IF(ISBLANK(A4641),"",SUMIF($A$3:$A4641,O$2,$B$3:$B4641))</f>
        <v/>
      </c>
      <c r="P4641" s="0" t="str">
        <f aca="false">IF(ISBLANK(A4641),"",SUMIF($A$3:$A4641,P$2,$B$3:$B4641))</f>
        <v/>
      </c>
      <c r="Q4641" s="0" t="str">
        <f aca="false">IF(ISBLANK(A4641),"",SUMIF($A$3:$A4641,Q$2,$B$3:$B4641))</f>
        <v/>
      </c>
      <c r="R4641" s="0" t="str">
        <f aca="false">IF(ISBLANK(A4641),"",SUMIF($A$3:$A4641,R$2,$B$3:$B4641))</f>
        <v/>
      </c>
      <c r="T4641" s="9" t="str">
        <f aca="false">IF(ISBLANK(A4641),"",IF($A4641=T$2,$C4641,T4640))</f>
        <v/>
      </c>
      <c r="U4641" s="9" t="str">
        <f aca="false">IF(ISBLANK(A4641),"",IF($A4641=U$2,$C4641,U4640))</f>
        <v/>
      </c>
      <c r="V4641" s="9" t="str">
        <f aca="false">IF(ISBLANK(A4641),"",IF($A4641=V$2,$C4641,V4640))</f>
        <v/>
      </c>
      <c r="W4641" s="9" t="str">
        <f aca="false">IF(ISBLANK(A4641),"",IF($A4641=W$2,$C4641,W4640))</f>
        <v/>
      </c>
    </row>
    <row r="4642" customFormat="false" ht="14.1" hidden="false" customHeight="false" outlineLevel="0" collapsed="false">
      <c r="H4642" s="8" t="n">
        <f aca="false">IF(ISBLANK(D4642),,LEFT(D4642,LEN(D4642)-6)*1)</f>
        <v>0</v>
      </c>
      <c r="I4642" s="9" t="str">
        <f aca="false">IF(ISBLANK(A4642),"",-B4642*C4642)</f>
        <v/>
      </c>
      <c r="J4642" s="9" t="str">
        <f aca="false">IF(ISBLANK(A4642),"",-SUM(I$3:I4642))</f>
        <v/>
      </c>
      <c r="K4642" s="9" t="str">
        <f aca="false">IF(ISBLANK(A4642),"",SUMPRODUCT(O4642:R4642,T4642:W4642)-J4642)</f>
        <v/>
      </c>
      <c r="L4642" s="5" t="str">
        <f aca="false">IF(ISBLANK(A4642),"",K4642/$M$1)</f>
        <v/>
      </c>
      <c r="M4642" s="5" t="str">
        <f aca="false">IF(ISBLANK(A4642),"",K4642/($M$1+SUM(K$3:K4641)))</f>
        <v/>
      </c>
      <c r="N4642" s="0" t="str">
        <f aca="false">IF(ISBLANK(A4642),"",IF(H4643=0,NETWORKDAYS($H$3,H4642,holiday!$B$2:$B$10),IF(DAY(H4642)&lt;DAY(H4643),NETWORKDAYS($H$3,H4642,holiday!$B$2:$B$10),0)))</f>
        <v/>
      </c>
      <c r="O4642" s="0" t="str">
        <f aca="false">IF(ISBLANK(A4642),"",SUMIF($A$3:$A4642,O$2,$B$3:$B4642))</f>
        <v/>
      </c>
      <c r="P4642" s="0" t="str">
        <f aca="false">IF(ISBLANK(A4642),"",SUMIF($A$3:$A4642,P$2,$B$3:$B4642))</f>
        <v/>
      </c>
      <c r="Q4642" s="0" t="str">
        <f aca="false">IF(ISBLANK(A4642),"",SUMIF($A$3:$A4642,Q$2,$B$3:$B4642))</f>
        <v/>
      </c>
      <c r="R4642" s="0" t="str">
        <f aca="false">IF(ISBLANK(A4642),"",SUMIF($A$3:$A4642,R$2,$B$3:$B4642))</f>
        <v/>
      </c>
      <c r="T4642" s="9" t="str">
        <f aca="false">IF(ISBLANK(A4642),"",IF($A4642=T$2,$C4642,T4641))</f>
        <v/>
      </c>
      <c r="U4642" s="9" t="str">
        <f aca="false">IF(ISBLANK(A4642),"",IF($A4642=U$2,$C4642,U4641))</f>
        <v/>
      </c>
      <c r="V4642" s="9" t="str">
        <f aca="false">IF(ISBLANK(A4642),"",IF($A4642=V$2,$C4642,V4641))</f>
        <v/>
      </c>
      <c r="W4642" s="9" t="str">
        <f aca="false">IF(ISBLANK(A4642),"",IF($A4642=W$2,$C4642,W4641))</f>
        <v/>
      </c>
    </row>
    <row r="4643" customFormat="false" ht="14.1" hidden="false" customHeight="false" outlineLevel="0" collapsed="false">
      <c r="H4643" s="8" t="n">
        <f aca="false">IF(ISBLANK(D4643),,LEFT(D4643,LEN(D4643)-6)*1)</f>
        <v>0</v>
      </c>
      <c r="I4643" s="9" t="str">
        <f aca="false">IF(ISBLANK(A4643),"",-B4643*C4643)</f>
        <v/>
      </c>
      <c r="J4643" s="9" t="str">
        <f aca="false">IF(ISBLANK(A4643),"",-SUM(I$3:I4643))</f>
        <v/>
      </c>
      <c r="K4643" s="9" t="str">
        <f aca="false">IF(ISBLANK(A4643),"",SUMPRODUCT(O4643:R4643,T4643:W4643)-J4643)</f>
        <v/>
      </c>
      <c r="L4643" s="5" t="str">
        <f aca="false">IF(ISBLANK(A4643),"",K4643/$M$1)</f>
        <v/>
      </c>
      <c r="M4643" s="5" t="str">
        <f aca="false">IF(ISBLANK(A4643),"",K4643/($M$1+SUM(K$3:K4642)))</f>
        <v/>
      </c>
      <c r="N4643" s="0" t="str">
        <f aca="false">IF(ISBLANK(A4643),"",IF(H4644=0,NETWORKDAYS($H$3,H4643,holiday!$B$2:$B$10),IF(DAY(H4643)&lt;DAY(H4644),NETWORKDAYS($H$3,H4643,holiday!$B$2:$B$10),0)))</f>
        <v/>
      </c>
      <c r="O4643" s="0" t="str">
        <f aca="false">IF(ISBLANK(A4643),"",SUMIF($A$3:$A4643,O$2,$B$3:$B4643))</f>
        <v/>
      </c>
      <c r="P4643" s="0" t="str">
        <f aca="false">IF(ISBLANK(A4643),"",SUMIF($A$3:$A4643,P$2,$B$3:$B4643))</f>
        <v/>
      </c>
      <c r="Q4643" s="0" t="str">
        <f aca="false">IF(ISBLANK(A4643),"",SUMIF($A$3:$A4643,Q$2,$B$3:$B4643))</f>
        <v/>
      </c>
      <c r="R4643" s="0" t="str">
        <f aca="false">IF(ISBLANK(A4643),"",SUMIF($A$3:$A4643,R$2,$B$3:$B4643))</f>
        <v/>
      </c>
      <c r="T4643" s="9" t="str">
        <f aca="false">IF(ISBLANK(A4643),"",IF($A4643=T$2,$C4643,T4642))</f>
        <v/>
      </c>
      <c r="U4643" s="9" t="str">
        <f aca="false">IF(ISBLANK(A4643),"",IF($A4643=U$2,$C4643,U4642))</f>
        <v/>
      </c>
      <c r="V4643" s="9" t="str">
        <f aca="false">IF(ISBLANK(A4643),"",IF($A4643=V$2,$C4643,V4642))</f>
        <v/>
      </c>
      <c r="W4643" s="9" t="str">
        <f aca="false">IF(ISBLANK(A4643),"",IF($A4643=W$2,$C4643,W4642))</f>
        <v/>
      </c>
    </row>
    <row r="4644" customFormat="false" ht="14.1" hidden="false" customHeight="false" outlineLevel="0" collapsed="false">
      <c r="H4644" s="8" t="n">
        <f aca="false">IF(ISBLANK(D4644),,LEFT(D4644,LEN(D4644)-6)*1)</f>
        <v>0</v>
      </c>
      <c r="I4644" s="9" t="str">
        <f aca="false">IF(ISBLANK(A4644),"",-B4644*C4644)</f>
        <v/>
      </c>
      <c r="J4644" s="9" t="str">
        <f aca="false">IF(ISBLANK(A4644),"",-SUM(I$3:I4644))</f>
        <v/>
      </c>
      <c r="K4644" s="9" t="str">
        <f aca="false">IF(ISBLANK(A4644),"",SUMPRODUCT(O4644:R4644,T4644:W4644)-J4644)</f>
        <v/>
      </c>
      <c r="L4644" s="5" t="str">
        <f aca="false">IF(ISBLANK(A4644),"",K4644/$M$1)</f>
        <v/>
      </c>
      <c r="M4644" s="5" t="str">
        <f aca="false">IF(ISBLANK(A4644),"",K4644/($M$1+SUM(K$3:K4643)))</f>
        <v/>
      </c>
      <c r="N4644" s="0" t="str">
        <f aca="false">IF(ISBLANK(A4644),"",IF(H4645=0,NETWORKDAYS($H$3,H4644,holiday!$B$2:$B$10),IF(DAY(H4644)&lt;DAY(H4645),NETWORKDAYS($H$3,H4644,holiday!$B$2:$B$10),0)))</f>
        <v/>
      </c>
      <c r="O4644" s="0" t="str">
        <f aca="false">IF(ISBLANK(A4644),"",SUMIF($A$3:$A4644,O$2,$B$3:$B4644))</f>
        <v/>
      </c>
      <c r="P4644" s="0" t="str">
        <f aca="false">IF(ISBLANK(A4644),"",SUMIF($A$3:$A4644,P$2,$B$3:$B4644))</f>
        <v/>
      </c>
      <c r="Q4644" s="0" t="str">
        <f aca="false">IF(ISBLANK(A4644),"",SUMIF($A$3:$A4644,Q$2,$B$3:$B4644))</f>
        <v/>
      </c>
      <c r="R4644" s="0" t="str">
        <f aca="false">IF(ISBLANK(A4644),"",SUMIF($A$3:$A4644,R$2,$B$3:$B4644))</f>
        <v/>
      </c>
      <c r="T4644" s="9" t="str">
        <f aca="false">IF(ISBLANK(A4644),"",IF($A4644=T$2,$C4644,T4643))</f>
        <v/>
      </c>
      <c r="U4644" s="9" t="str">
        <f aca="false">IF(ISBLANK(A4644),"",IF($A4644=U$2,$C4644,U4643))</f>
        <v/>
      </c>
      <c r="V4644" s="9" t="str">
        <f aca="false">IF(ISBLANK(A4644),"",IF($A4644=V$2,$C4644,V4643))</f>
        <v/>
      </c>
      <c r="W4644" s="9" t="str">
        <f aca="false">IF(ISBLANK(A4644),"",IF($A4644=W$2,$C4644,W4643))</f>
        <v/>
      </c>
    </row>
    <row r="4645" customFormat="false" ht="14.1" hidden="false" customHeight="false" outlineLevel="0" collapsed="false">
      <c r="H4645" s="8" t="n">
        <f aca="false">IF(ISBLANK(D4645),,LEFT(D4645,LEN(D4645)-6)*1)</f>
        <v>0</v>
      </c>
      <c r="I4645" s="9" t="str">
        <f aca="false">IF(ISBLANK(A4645),"",-B4645*C4645)</f>
        <v/>
      </c>
      <c r="J4645" s="9" t="str">
        <f aca="false">IF(ISBLANK(A4645),"",-SUM(I$3:I4645))</f>
        <v/>
      </c>
      <c r="K4645" s="9" t="str">
        <f aca="false">IF(ISBLANK(A4645),"",SUMPRODUCT(O4645:R4645,T4645:W4645)-J4645)</f>
        <v/>
      </c>
      <c r="L4645" s="5" t="str">
        <f aca="false">IF(ISBLANK(A4645),"",K4645/$M$1)</f>
        <v/>
      </c>
      <c r="M4645" s="5" t="str">
        <f aca="false">IF(ISBLANK(A4645),"",K4645/($M$1+SUM(K$3:K4644)))</f>
        <v/>
      </c>
      <c r="N4645" s="0" t="str">
        <f aca="false">IF(ISBLANK(A4645),"",IF(H4646=0,NETWORKDAYS($H$3,H4645,holiday!$B$2:$B$10),IF(DAY(H4645)&lt;DAY(H4646),NETWORKDAYS($H$3,H4645,holiday!$B$2:$B$10),0)))</f>
        <v/>
      </c>
      <c r="O4645" s="0" t="str">
        <f aca="false">IF(ISBLANK(A4645),"",SUMIF($A$3:$A4645,O$2,$B$3:$B4645))</f>
        <v/>
      </c>
      <c r="P4645" s="0" t="str">
        <f aca="false">IF(ISBLANK(A4645),"",SUMIF($A$3:$A4645,P$2,$B$3:$B4645))</f>
        <v/>
      </c>
      <c r="Q4645" s="0" t="str">
        <f aca="false">IF(ISBLANK(A4645),"",SUMIF($A$3:$A4645,Q$2,$B$3:$B4645))</f>
        <v/>
      </c>
      <c r="R4645" s="0" t="str">
        <f aca="false">IF(ISBLANK(A4645),"",SUMIF($A$3:$A4645,R$2,$B$3:$B4645))</f>
        <v/>
      </c>
      <c r="T4645" s="9" t="str">
        <f aca="false">IF(ISBLANK(A4645),"",IF($A4645=T$2,$C4645,T4644))</f>
        <v/>
      </c>
      <c r="U4645" s="9" t="str">
        <f aca="false">IF(ISBLANK(A4645),"",IF($A4645=U$2,$C4645,U4644))</f>
        <v/>
      </c>
      <c r="V4645" s="9" t="str">
        <f aca="false">IF(ISBLANK(A4645),"",IF($A4645=V$2,$C4645,V4644))</f>
        <v/>
      </c>
      <c r="W4645" s="9" t="str">
        <f aca="false">IF(ISBLANK(A4645),"",IF($A4645=W$2,$C4645,W4644))</f>
        <v/>
      </c>
    </row>
    <row r="4646" customFormat="false" ht="14.1" hidden="false" customHeight="false" outlineLevel="0" collapsed="false">
      <c r="H4646" s="8" t="n">
        <f aca="false">IF(ISBLANK(D4646),,LEFT(D4646,LEN(D4646)-6)*1)</f>
        <v>0</v>
      </c>
      <c r="I4646" s="9" t="str">
        <f aca="false">IF(ISBLANK(A4646),"",-B4646*C4646)</f>
        <v/>
      </c>
      <c r="J4646" s="9" t="str">
        <f aca="false">IF(ISBLANK(A4646),"",-SUM(I$3:I4646))</f>
        <v/>
      </c>
      <c r="K4646" s="9" t="str">
        <f aca="false">IF(ISBLANK(A4646),"",SUMPRODUCT(O4646:R4646,T4646:W4646)-J4646)</f>
        <v/>
      </c>
      <c r="L4646" s="5" t="str">
        <f aca="false">IF(ISBLANK(A4646),"",K4646/$M$1)</f>
        <v/>
      </c>
      <c r="M4646" s="5" t="str">
        <f aca="false">IF(ISBLANK(A4646),"",K4646/($M$1+SUM(K$3:K4645)))</f>
        <v/>
      </c>
      <c r="N4646" s="0" t="str">
        <f aca="false">IF(ISBLANK(A4646),"",IF(H4647=0,NETWORKDAYS($H$3,H4646,holiday!$B$2:$B$10),IF(DAY(H4646)&lt;DAY(H4647),NETWORKDAYS($H$3,H4646,holiday!$B$2:$B$10),0)))</f>
        <v/>
      </c>
      <c r="O4646" s="0" t="str">
        <f aca="false">IF(ISBLANK(A4646),"",SUMIF($A$3:$A4646,O$2,$B$3:$B4646))</f>
        <v/>
      </c>
      <c r="P4646" s="0" t="str">
        <f aca="false">IF(ISBLANK(A4646),"",SUMIF($A$3:$A4646,P$2,$B$3:$B4646))</f>
        <v/>
      </c>
      <c r="Q4646" s="0" t="str">
        <f aca="false">IF(ISBLANK(A4646),"",SUMIF($A$3:$A4646,Q$2,$B$3:$B4646))</f>
        <v/>
      </c>
      <c r="R4646" s="0" t="str">
        <f aca="false">IF(ISBLANK(A4646),"",SUMIF($A$3:$A4646,R$2,$B$3:$B4646))</f>
        <v/>
      </c>
      <c r="T4646" s="9" t="str">
        <f aca="false">IF(ISBLANK(A4646),"",IF($A4646=T$2,$C4646,T4645))</f>
        <v/>
      </c>
      <c r="U4646" s="9" t="str">
        <f aca="false">IF(ISBLANK(A4646),"",IF($A4646=U$2,$C4646,U4645))</f>
        <v/>
      </c>
      <c r="V4646" s="9" t="str">
        <f aca="false">IF(ISBLANK(A4646),"",IF($A4646=V$2,$C4646,V4645))</f>
        <v/>
      </c>
      <c r="W4646" s="9" t="str">
        <f aca="false">IF(ISBLANK(A4646),"",IF($A4646=W$2,$C4646,W4645))</f>
        <v/>
      </c>
    </row>
    <row r="4647" customFormat="false" ht="14.1" hidden="false" customHeight="false" outlineLevel="0" collapsed="false">
      <c r="H4647" s="8" t="n">
        <f aca="false">IF(ISBLANK(D4647),,LEFT(D4647,LEN(D4647)-6)*1)</f>
        <v>0</v>
      </c>
      <c r="I4647" s="9" t="str">
        <f aca="false">IF(ISBLANK(A4647),"",-B4647*C4647)</f>
        <v/>
      </c>
      <c r="J4647" s="9" t="str">
        <f aca="false">IF(ISBLANK(A4647),"",-SUM(I$3:I4647))</f>
        <v/>
      </c>
      <c r="K4647" s="9" t="str">
        <f aca="false">IF(ISBLANK(A4647),"",SUMPRODUCT(O4647:R4647,T4647:W4647)-J4647)</f>
        <v/>
      </c>
      <c r="L4647" s="5" t="str">
        <f aca="false">IF(ISBLANK(A4647),"",K4647/$M$1)</f>
        <v/>
      </c>
      <c r="M4647" s="5" t="str">
        <f aca="false">IF(ISBLANK(A4647),"",K4647/($M$1+SUM(K$3:K4646)))</f>
        <v/>
      </c>
      <c r="N4647" s="0" t="str">
        <f aca="false">IF(ISBLANK(A4647),"",IF(H4648=0,NETWORKDAYS($H$3,H4647,holiday!$B$2:$B$10),IF(DAY(H4647)&lt;DAY(H4648),NETWORKDAYS($H$3,H4647,holiday!$B$2:$B$10),0)))</f>
        <v/>
      </c>
      <c r="O4647" s="0" t="str">
        <f aca="false">IF(ISBLANK(A4647),"",SUMIF($A$3:$A4647,O$2,$B$3:$B4647))</f>
        <v/>
      </c>
      <c r="P4647" s="0" t="str">
        <f aca="false">IF(ISBLANK(A4647),"",SUMIF($A$3:$A4647,P$2,$B$3:$B4647))</f>
        <v/>
      </c>
      <c r="Q4647" s="0" t="str">
        <f aca="false">IF(ISBLANK(A4647),"",SUMIF($A$3:$A4647,Q$2,$B$3:$B4647))</f>
        <v/>
      </c>
      <c r="R4647" s="0" t="str">
        <f aca="false">IF(ISBLANK(A4647),"",SUMIF($A$3:$A4647,R$2,$B$3:$B4647))</f>
        <v/>
      </c>
      <c r="T4647" s="9" t="str">
        <f aca="false">IF(ISBLANK(A4647),"",IF($A4647=T$2,$C4647,T4646))</f>
        <v/>
      </c>
      <c r="U4647" s="9" t="str">
        <f aca="false">IF(ISBLANK(A4647),"",IF($A4647=U$2,$C4647,U4646))</f>
        <v/>
      </c>
      <c r="V4647" s="9" t="str">
        <f aca="false">IF(ISBLANK(A4647),"",IF($A4647=V$2,$C4647,V4646))</f>
        <v/>
      </c>
      <c r="W4647" s="9" t="str">
        <f aca="false">IF(ISBLANK(A4647),"",IF($A4647=W$2,$C4647,W4646))</f>
        <v/>
      </c>
    </row>
    <row r="4648" customFormat="false" ht="14.1" hidden="false" customHeight="false" outlineLevel="0" collapsed="false">
      <c r="H4648" s="8" t="n">
        <f aca="false">IF(ISBLANK(D4648),,LEFT(D4648,LEN(D4648)-6)*1)</f>
        <v>0</v>
      </c>
      <c r="I4648" s="9" t="str">
        <f aca="false">IF(ISBLANK(A4648),"",-B4648*C4648)</f>
        <v/>
      </c>
      <c r="J4648" s="9" t="str">
        <f aca="false">IF(ISBLANK(A4648),"",-SUM(I$3:I4648))</f>
        <v/>
      </c>
      <c r="K4648" s="9" t="str">
        <f aca="false">IF(ISBLANK(A4648),"",SUMPRODUCT(O4648:R4648,T4648:W4648)-J4648)</f>
        <v/>
      </c>
      <c r="L4648" s="5" t="str">
        <f aca="false">IF(ISBLANK(A4648),"",K4648/$M$1)</f>
        <v/>
      </c>
      <c r="M4648" s="5" t="str">
        <f aca="false">IF(ISBLANK(A4648),"",K4648/($M$1+SUM(K$3:K4647)))</f>
        <v/>
      </c>
      <c r="N4648" s="0" t="str">
        <f aca="false">IF(ISBLANK(A4648),"",IF(H4649=0,NETWORKDAYS($H$3,H4648,holiday!$B$2:$B$10),IF(DAY(H4648)&lt;DAY(H4649),NETWORKDAYS($H$3,H4648,holiday!$B$2:$B$10),0)))</f>
        <v/>
      </c>
      <c r="O4648" s="0" t="str">
        <f aca="false">IF(ISBLANK(A4648),"",SUMIF($A$3:$A4648,O$2,$B$3:$B4648))</f>
        <v/>
      </c>
      <c r="P4648" s="0" t="str">
        <f aca="false">IF(ISBLANK(A4648),"",SUMIF($A$3:$A4648,P$2,$B$3:$B4648))</f>
        <v/>
      </c>
      <c r="Q4648" s="0" t="str">
        <f aca="false">IF(ISBLANK(A4648),"",SUMIF($A$3:$A4648,Q$2,$B$3:$B4648))</f>
        <v/>
      </c>
      <c r="R4648" s="0" t="str">
        <f aca="false">IF(ISBLANK(A4648),"",SUMIF($A$3:$A4648,R$2,$B$3:$B4648))</f>
        <v/>
      </c>
      <c r="T4648" s="9" t="str">
        <f aca="false">IF(ISBLANK(A4648),"",IF($A4648=T$2,$C4648,T4647))</f>
        <v/>
      </c>
      <c r="U4648" s="9" t="str">
        <f aca="false">IF(ISBLANK(A4648),"",IF($A4648=U$2,$C4648,U4647))</f>
        <v/>
      </c>
      <c r="V4648" s="9" t="str">
        <f aca="false">IF(ISBLANK(A4648),"",IF($A4648=V$2,$C4648,V4647))</f>
        <v/>
      </c>
      <c r="W4648" s="9" t="str">
        <f aca="false">IF(ISBLANK(A4648),"",IF($A4648=W$2,$C4648,W4647))</f>
        <v/>
      </c>
    </row>
    <row r="4649" customFormat="false" ht="14.1" hidden="false" customHeight="false" outlineLevel="0" collapsed="false">
      <c r="H4649" s="8" t="n">
        <f aca="false">IF(ISBLANK(D4649),,LEFT(D4649,LEN(D4649)-6)*1)</f>
        <v>0</v>
      </c>
      <c r="I4649" s="9" t="str">
        <f aca="false">IF(ISBLANK(A4649),"",-B4649*C4649)</f>
        <v/>
      </c>
      <c r="J4649" s="9" t="str">
        <f aca="false">IF(ISBLANK(A4649),"",-SUM(I$3:I4649))</f>
        <v/>
      </c>
      <c r="K4649" s="9" t="str">
        <f aca="false">IF(ISBLANK(A4649),"",SUMPRODUCT(O4649:R4649,T4649:W4649)-J4649)</f>
        <v/>
      </c>
      <c r="L4649" s="5" t="str">
        <f aca="false">IF(ISBLANK(A4649),"",K4649/$M$1)</f>
        <v/>
      </c>
      <c r="M4649" s="5" t="str">
        <f aca="false">IF(ISBLANK(A4649),"",K4649/($M$1+SUM(K$3:K4648)))</f>
        <v/>
      </c>
      <c r="N4649" s="0" t="str">
        <f aca="false">IF(ISBLANK(A4649),"",IF(H4650=0,NETWORKDAYS($H$3,H4649,holiday!$B$2:$B$10),IF(DAY(H4649)&lt;DAY(H4650),NETWORKDAYS($H$3,H4649,holiday!$B$2:$B$10),0)))</f>
        <v/>
      </c>
      <c r="O4649" s="0" t="str">
        <f aca="false">IF(ISBLANK(A4649),"",SUMIF($A$3:$A4649,O$2,$B$3:$B4649))</f>
        <v/>
      </c>
      <c r="P4649" s="0" t="str">
        <f aca="false">IF(ISBLANK(A4649),"",SUMIF($A$3:$A4649,P$2,$B$3:$B4649))</f>
        <v/>
      </c>
      <c r="Q4649" s="0" t="str">
        <f aca="false">IF(ISBLANK(A4649),"",SUMIF($A$3:$A4649,Q$2,$B$3:$B4649))</f>
        <v/>
      </c>
      <c r="R4649" s="0" t="str">
        <f aca="false">IF(ISBLANK(A4649),"",SUMIF($A$3:$A4649,R$2,$B$3:$B4649))</f>
        <v/>
      </c>
      <c r="T4649" s="9" t="str">
        <f aca="false">IF(ISBLANK(A4649),"",IF($A4649=T$2,$C4649,T4648))</f>
        <v/>
      </c>
      <c r="U4649" s="9" t="str">
        <f aca="false">IF(ISBLANK(A4649),"",IF($A4649=U$2,$C4649,U4648))</f>
        <v/>
      </c>
      <c r="V4649" s="9" t="str">
        <f aca="false">IF(ISBLANK(A4649),"",IF($A4649=V$2,$C4649,V4648))</f>
        <v/>
      </c>
      <c r="W4649" s="9" t="str">
        <f aca="false">IF(ISBLANK(A4649),"",IF($A4649=W$2,$C4649,W4648))</f>
        <v/>
      </c>
    </row>
    <row r="4650" customFormat="false" ht="14.1" hidden="false" customHeight="false" outlineLevel="0" collapsed="false">
      <c r="H4650" s="8" t="n">
        <f aca="false">IF(ISBLANK(D4650),,LEFT(D4650,LEN(D4650)-6)*1)</f>
        <v>0</v>
      </c>
      <c r="I4650" s="9" t="str">
        <f aca="false">IF(ISBLANK(A4650),"",-B4650*C4650)</f>
        <v/>
      </c>
      <c r="J4650" s="9" t="str">
        <f aca="false">IF(ISBLANK(A4650),"",-SUM(I$3:I4650))</f>
        <v/>
      </c>
      <c r="K4650" s="9" t="str">
        <f aca="false">IF(ISBLANK(A4650),"",SUMPRODUCT(O4650:R4650,T4650:W4650)-J4650)</f>
        <v/>
      </c>
      <c r="L4650" s="5" t="str">
        <f aca="false">IF(ISBLANK(A4650),"",K4650/$M$1)</f>
        <v/>
      </c>
      <c r="M4650" s="5" t="str">
        <f aca="false">IF(ISBLANK(A4650),"",K4650/($M$1+SUM(K$3:K4649)))</f>
        <v/>
      </c>
      <c r="N4650" s="0" t="str">
        <f aca="false">IF(ISBLANK(A4650),"",IF(H4651=0,NETWORKDAYS($H$3,H4650,holiday!$B$2:$B$10),IF(DAY(H4650)&lt;DAY(H4651),NETWORKDAYS($H$3,H4650,holiday!$B$2:$B$10),0)))</f>
        <v/>
      </c>
      <c r="O4650" s="0" t="str">
        <f aca="false">IF(ISBLANK(A4650),"",SUMIF($A$3:$A4650,O$2,$B$3:$B4650))</f>
        <v/>
      </c>
      <c r="P4650" s="0" t="str">
        <f aca="false">IF(ISBLANK(A4650),"",SUMIF($A$3:$A4650,P$2,$B$3:$B4650))</f>
        <v/>
      </c>
      <c r="Q4650" s="0" t="str">
        <f aca="false">IF(ISBLANK(A4650),"",SUMIF($A$3:$A4650,Q$2,$B$3:$B4650))</f>
        <v/>
      </c>
      <c r="R4650" s="0" t="str">
        <f aca="false">IF(ISBLANK(A4650),"",SUMIF($A$3:$A4650,R$2,$B$3:$B4650))</f>
        <v/>
      </c>
      <c r="T4650" s="9" t="str">
        <f aca="false">IF(ISBLANK(A4650),"",IF($A4650=T$2,$C4650,T4649))</f>
        <v/>
      </c>
      <c r="U4650" s="9" t="str">
        <f aca="false">IF(ISBLANK(A4650),"",IF($A4650=U$2,$C4650,U4649))</f>
        <v/>
      </c>
      <c r="V4650" s="9" t="str">
        <f aca="false">IF(ISBLANK(A4650),"",IF($A4650=V$2,$C4650,V4649))</f>
        <v/>
      </c>
      <c r="W4650" s="9" t="str">
        <f aca="false">IF(ISBLANK(A4650),"",IF($A4650=W$2,$C4650,W4649))</f>
        <v/>
      </c>
    </row>
    <row r="4651" customFormat="false" ht="14.1" hidden="false" customHeight="false" outlineLevel="0" collapsed="false">
      <c r="H4651" s="8" t="n">
        <f aca="false">IF(ISBLANK(D4651),,LEFT(D4651,LEN(D4651)-6)*1)</f>
        <v>0</v>
      </c>
      <c r="I4651" s="9" t="str">
        <f aca="false">IF(ISBLANK(A4651),"",-B4651*C4651)</f>
        <v/>
      </c>
      <c r="J4651" s="9" t="str">
        <f aca="false">IF(ISBLANK(A4651),"",-SUM(I$3:I4651))</f>
        <v/>
      </c>
      <c r="K4651" s="9" t="str">
        <f aca="false">IF(ISBLANK(A4651),"",SUMPRODUCT(O4651:R4651,T4651:W4651)-J4651)</f>
        <v/>
      </c>
      <c r="L4651" s="5" t="str">
        <f aca="false">IF(ISBLANK(A4651),"",K4651/$M$1)</f>
        <v/>
      </c>
      <c r="M4651" s="5" t="str">
        <f aca="false">IF(ISBLANK(A4651),"",K4651/($M$1+SUM(K$3:K4650)))</f>
        <v/>
      </c>
      <c r="N4651" s="0" t="str">
        <f aca="false">IF(ISBLANK(A4651),"",IF(H4652=0,NETWORKDAYS($H$3,H4651,holiday!$B$2:$B$10),IF(DAY(H4651)&lt;DAY(H4652),NETWORKDAYS($H$3,H4651,holiday!$B$2:$B$10),0)))</f>
        <v/>
      </c>
      <c r="O4651" s="0" t="str">
        <f aca="false">IF(ISBLANK(A4651),"",SUMIF($A$3:$A4651,O$2,$B$3:$B4651))</f>
        <v/>
      </c>
      <c r="P4651" s="0" t="str">
        <f aca="false">IF(ISBLANK(A4651),"",SUMIF($A$3:$A4651,P$2,$B$3:$B4651))</f>
        <v/>
      </c>
      <c r="Q4651" s="0" t="str">
        <f aca="false">IF(ISBLANK(A4651),"",SUMIF($A$3:$A4651,Q$2,$B$3:$B4651))</f>
        <v/>
      </c>
      <c r="R4651" s="0" t="str">
        <f aca="false">IF(ISBLANK(A4651),"",SUMIF($A$3:$A4651,R$2,$B$3:$B4651))</f>
        <v/>
      </c>
      <c r="T4651" s="9" t="str">
        <f aca="false">IF(ISBLANK(A4651),"",IF($A4651=T$2,$C4651,T4650))</f>
        <v/>
      </c>
      <c r="U4651" s="9" t="str">
        <f aca="false">IF(ISBLANK(A4651),"",IF($A4651=U$2,$C4651,U4650))</f>
        <v/>
      </c>
      <c r="V4651" s="9" t="str">
        <f aca="false">IF(ISBLANK(A4651),"",IF($A4651=V$2,$C4651,V4650))</f>
        <v/>
      </c>
      <c r="W4651" s="9" t="str">
        <f aca="false">IF(ISBLANK(A4651),"",IF($A4651=W$2,$C4651,W4650))</f>
        <v/>
      </c>
    </row>
    <row r="4652" customFormat="false" ht="14.1" hidden="false" customHeight="false" outlineLevel="0" collapsed="false">
      <c r="H4652" s="8" t="n">
        <f aca="false">IF(ISBLANK(D4652),,LEFT(D4652,LEN(D4652)-6)*1)</f>
        <v>0</v>
      </c>
      <c r="I4652" s="9" t="str">
        <f aca="false">IF(ISBLANK(A4652),"",-B4652*C4652)</f>
        <v/>
      </c>
      <c r="J4652" s="9" t="str">
        <f aca="false">IF(ISBLANK(A4652),"",-SUM(I$3:I4652))</f>
        <v/>
      </c>
      <c r="K4652" s="9" t="str">
        <f aca="false">IF(ISBLANK(A4652),"",SUMPRODUCT(O4652:R4652,T4652:W4652)-J4652)</f>
        <v/>
      </c>
      <c r="L4652" s="5" t="str">
        <f aca="false">IF(ISBLANK(A4652),"",K4652/$M$1)</f>
        <v/>
      </c>
      <c r="M4652" s="5" t="str">
        <f aca="false">IF(ISBLANK(A4652),"",K4652/($M$1+SUM(K$3:K4651)))</f>
        <v/>
      </c>
      <c r="N4652" s="0" t="str">
        <f aca="false">IF(ISBLANK(A4652),"",IF(H4653=0,NETWORKDAYS($H$3,H4652,holiday!$B$2:$B$10),IF(DAY(H4652)&lt;DAY(H4653),NETWORKDAYS($H$3,H4652,holiday!$B$2:$B$10),0)))</f>
        <v/>
      </c>
      <c r="O4652" s="0" t="str">
        <f aca="false">IF(ISBLANK(A4652),"",SUMIF($A$3:$A4652,O$2,$B$3:$B4652))</f>
        <v/>
      </c>
      <c r="P4652" s="0" t="str">
        <f aca="false">IF(ISBLANK(A4652),"",SUMIF($A$3:$A4652,P$2,$B$3:$B4652))</f>
        <v/>
      </c>
      <c r="Q4652" s="0" t="str">
        <f aca="false">IF(ISBLANK(A4652),"",SUMIF($A$3:$A4652,Q$2,$B$3:$B4652))</f>
        <v/>
      </c>
      <c r="R4652" s="0" t="str">
        <f aca="false">IF(ISBLANK(A4652),"",SUMIF($A$3:$A4652,R$2,$B$3:$B4652))</f>
        <v/>
      </c>
      <c r="T4652" s="9" t="str">
        <f aca="false">IF(ISBLANK(A4652),"",IF($A4652=T$2,$C4652,T4651))</f>
        <v/>
      </c>
      <c r="U4652" s="9" t="str">
        <f aca="false">IF(ISBLANK(A4652),"",IF($A4652=U$2,$C4652,U4651))</f>
        <v/>
      </c>
      <c r="V4652" s="9" t="str">
        <f aca="false">IF(ISBLANK(A4652),"",IF($A4652=V$2,$C4652,V4651))</f>
        <v/>
      </c>
      <c r="W4652" s="9" t="str">
        <f aca="false">IF(ISBLANK(A4652),"",IF($A4652=W$2,$C4652,W4651))</f>
        <v/>
      </c>
    </row>
    <row r="4653" customFormat="false" ht="14.1" hidden="false" customHeight="false" outlineLevel="0" collapsed="false">
      <c r="H4653" s="8" t="n">
        <f aca="false">IF(ISBLANK(D4653),,LEFT(D4653,LEN(D4653)-6)*1)</f>
        <v>0</v>
      </c>
      <c r="I4653" s="9" t="str">
        <f aca="false">IF(ISBLANK(A4653),"",-B4653*C4653)</f>
        <v/>
      </c>
      <c r="J4653" s="9" t="str">
        <f aca="false">IF(ISBLANK(A4653),"",-SUM(I$3:I4653))</f>
        <v/>
      </c>
      <c r="K4653" s="9" t="str">
        <f aca="false">IF(ISBLANK(A4653),"",SUMPRODUCT(O4653:R4653,T4653:W4653)-J4653)</f>
        <v/>
      </c>
      <c r="L4653" s="5" t="str">
        <f aca="false">IF(ISBLANK(A4653),"",K4653/$M$1)</f>
        <v/>
      </c>
      <c r="M4653" s="5" t="str">
        <f aca="false">IF(ISBLANK(A4653),"",K4653/($M$1+SUM(K$3:K4652)))</f>
        <v/>
      </c>
      <c r="N4653" s="0" t="str">
        <f aca="false">IF(ISBLANK(A4653),"",IF(H4654=0,NETWORKDAYS($H$3,H4653,holiday!$B$2:$B$10),IF(DAY(H4653)&lt;DAY(H4654),NETWORKDAYS($H$3,H4653,holiday!$B$2:$B$10),0)))</f>
        <v/>
      </c>
      <c r="O4653" s="0" t="str">
        <f aca="false">IF(ISBLANK(A4653),"",SUMIF($A$3:$A4653,O$2,$B$3:$B4653))</f>
        <v/>
      </c>
      <c r="P4653" s="0" t="str">
        <f aca="false">IF(ISBLANK(A4653),"",SUMIF($A$3:$A4653,P$2,$B$3:$B4653))</f>
        <v/>
      </c>
      <c r="Q4653" s="0" t="str">
        <f aca="false">IF(ISBLANK(A4653),"",SUMIF($A$3:$A4653,Q$2,$B$3:$B4653))</f>
        <v/>
      </c>
      <c r="R4653" s="0" t="str">
        <f aca="false">IF(ISBLANK(A4653),"",SUMIF($A$3:$A4653,R$2,$B$3:$B4653))</f>
        <v/>
      </c>
      <c r="T4653" s="9" t="str">
        <f aca="false">IF(ISBLANK(A4653),"",IF($A4653=T$2,$C4653,T4652))</f>
        <v/>
      </c>
      <c r="U4653" s="9" t="str">
        <f aca="false">IF(ISBLANK(A4653),"",IF($A4653=U$2,$C4653,U4652))</f>
        <v/>
      </c>
      <c r="V4653" s="9" t="str">
        <f aca="false">IF(ISBLANK(A4653),"",IF($A4653=V$2,$C4653,V4652))</f>
        <v/>
      </c>
      <c r="W4653" s="9" t="str">
        <f aca="false">IF(ISBLANK(A4653),"",IF($A4653=W$2,$C4653,W4652))</f>
        <v/>
      </c>
    </row>
    <row r="4654" customFormat="false" ht="14.1" hidden="false" customHeight="false" outlineLevel="0" collapsed="false">
      <c r="H4654" s="8" t="n">
        <f aca="false">IF(ISBLANK(D4654),,LEFT(D4654,LEN(D4654)-6)*1)</f>
        <v>0</v>
      </c>
      <c r="I4654" s="9" t="str">
        <f aca="false">IF(ISBLANK(A4654),"",-B4654*C4654)</f>
        <v/>
      </c>
      <c r="J4654" s="9" t="str">
        <f aca="false">IF(ISBLANK(A4654),"",-SUM(I$3:I4654))</f>
        <v/>
      </c>
      <c r="K4654" s="9" t="str">
        <f aca="false">IF(ISBLANK(A4654),"",SUMPRODUCT(O4654:R4654,T4654:W4654)-J4654)</f>
        <v/>
      </c>
      <c r="L4654" s="5" t="str">
        <f aca="false">IF(ISBLANK(A4654),"",K4654/$M$1)</f>
        <v/>
      </c>
      <c r="M4654" s="5" t="str">
        <f aca="false">IF(ISBLANK(A4654),"",K4654/($M$1+SUM(K$3:K4653)))</f>
        <v/>
      </c>
      <c r="N4654" s="0" t="str">
        <f aca="false">IF(ISBLANK(A4654),"",IF(H4655=0,NETWORKDAYS($H$3,H4654,holiday!$B$2:$B$10),IF(DAY(H4654)&lt;DAY(H4655),NETWORKDAYS($H$3,H4654,holiday!$B$2:$B$10),0)))</f>
        <v/>
      </c>
      <c r="O4654" s="0" t="str">
        <f aca="false">IF(ISBLANK(A4654),"",SUMIF($A$3:$A4654,O$2,$B$3:$B4654))</f>
        <v/>
      </c>
      <c r="P4654" s="0" t="str">
        <f aca="false">IF(ISBLANK(A4654),"",SUMIF($A$3:$A4654,P$2,$B$3:$B4654))</f>
        <v/>
      </c>
      <c r="Q4654" s="0" t="str">
        <f aca="false">IF(ISBLANK(A4654),"",SUMIF($A$3:$A4654,Q$2,$B$3:$B4654))</f>
        <v/>
      </c>
      <c r="R4654" s="0" t="str">
        <f aca="false">IF(ISBLANK(A4654),"",SUMIF($A$3:$A4654,R$2,$B$3:$B4654))</f>
        <v/>
      </c>
      <c r="T4654" s="9" t="str">
        <f aca="false">IF(ISBLANK(A4654),"",IF($A4654=T$2,$C4654,T4653))</f>
        <v/>
      </c>
      <c r="U4654" s="9" t="str">
        <f aca="false">IF(ISBLANK(A4654),"",IF($A4654=U$2,$C4654,U4653))</f>
        <v/>
      </c>
      <c r="V4654" s="9" t="str">
        <f aca="false">IF(ISBLANK(A4654),"",IF($A4654=V$2,$C4654,V4653))</f>
        <v/>
      </c>
      <c r="W4654" s="9" t="str">
        <f aca="false">IF(ISBLANK(A4654),"",IF($A4654=W$2,$C4654,W4653))</f>
        <v/>
      </c>
    </row>
    <row r="4655" customFormat="false" ht="14.1" hidden="false" customHeight="false" outlineLevel="0" collapsed="false">
      <c r="H4655" s="8" t="n">
        <f aca="false">IF(ISBLANK(D4655),,LEFT(D4655,LEN(D4655)-6)*1)</f>
        <v>0</v>
      </c>
      <c r="I4655" s="9" t="str">
        <f aca="false">IF(ISBLANK(A4655),"",-B4655*C4655)</f>
        <v/>
      </c>
      <c r="J4655" s="9" t="str">
        <f aca="false">IF(ISBLANK(A4655),"",-SUM(I$3:I4655))</f>
        <v/>
      </c>
      <c r="K4655" s="9" t="str">
        <f aca="false">IF(ISBLANK(A4655),"",SUMPRODUCT(O4655:R4655,T4655:W4655)-J4655)</f>
        <v/>
      </c>
      <c r="L4655" s="5" t="str">
        <f aca="false">IF(ISBLANK(A4655),"",K4655/$M$1)</f>
        <v/>
      </c>
      <c r="M4655" s="5" t="str">
        <f aca="false">IF(ISBLANK(A4655),"",K4655/($M$1+SUM(K$3:K4654)))</f>
        <v/>
      </c>
      <c r="N4655" s="0" t="str">
        <f aca="false">IF(ISBLANK(A4655),"",IF(H4656=0,NETWORKDAYS($H$3,H4655,holiday!$B$2:$B$10),IF(DAY(H4655)&lt;DAY(H4656),NETWORKDAYS($H$3,H4655,holiday!$B$2:$B$10),0)))</f>
        <v/>
      </c>
      <c r="O4655" s="0" t="str">
        <f aca="false">IF(ISBLANK(A4655),"",SUMIF($A$3:$A4655,O$2,$B$3:$B4655))</f>
        <v/>
      </c>
      <c r="P4655" s="0" t="str">
        <f aca="false">IF(ISBLANK(A4655),"",SUMIF($A$3:$A4655,P$2,$B$3:$B4655))</f>
        <v/>
      </c>
      <c r="Q4655" s="0" t="str">
        <f aca="false">IF(ISBLANK(A4655),"",SUMIF($A$3:$A4655,Q$2,$B$3:$B4655))</f>
        <v/>
      </c>
      <c r="R4655" s="0" t="str">
        <f aca="false">IF(ISBLANK(A4655),"",SUMIF($A$3:$A4655,R$2,$B$3:$B4655))</f>
        <v/>
      </c>
      <c r="T4655" s="9" t="str">
        <f aca="false">IF(ISBLANK(A4655),"",IF($A4655=T$2,$C4655,T4654))</f>
        <v/>
      </c>
      <c r="U4655" s="9" t="str">
        <f aca="false">IF(ISBLANK(A4655),"",IF($A4655=U$2,$C4655,U4654))</f>
        <v/>
      </c>
      <c r="V4655" s="9" t="str">
        <f aca="false">IF(ISBLANK(A4655),"",IF($A4655=V$2,$C4655,V4654))</f>
        <v/>
      </c>
      <c r="W4655" s="9" t="str">
        <f aca="false">IF(ISBLANK(A4655),"",IF($A4655=W$2,$C4655,W4654))</f>
        <v/>
      </c>
    </row>
    <row r="4656" customFormat="false" ht="14.1" hidden="false" customHeight="false" outlineLevel="0" collapsed="false">
      <c r="H4656" s="8" t="n">
        <f aca="false">IF(ISBLANK(D4656),,LEFT(D4656,LEN(D4656)-6)*1)</f>
        <v>0</v>
      </c>
      <c r="I4656" s="9" t="str">
        <f aca="false">IF(ISBLANK(A4656),"",-B4656*C4656)</f>
        <v/>
      </c>
      <c r="J4656" s="9" t="str">
        <f aca="false">IF(ISBLANK(A4656),"",-SUM(I$3:I4656))</f>
        <v/>
      </c>
      <c r="K4656" s="9" t="str">
        <f aca="false">IF(ISBLANK(A4656),"",SUMPRODUCT(O4656:R4656,T4656:W4656)-J4656)</f>
        <v/>
      </c>
      <c r="L4656" s="5" t="str">
        <f aca="false">IF(ISBLANK(A4656),"",K4656/$M$1)</f>
        <v/>
      </c>
      <c r="M4656" s="5" t="str">
        <f aca="false">IF(ISBLANK(A4656),"",K4656/($M$1+SUM(K$3:K4655)))</f>
        <v/>
      </c>
      <c r="N4656" s="0" t="str">
        <f aca="false">IF(ISBLANK(A4656),"",IF(H4657=0,NETWORKDAYS($H$3,H4656,holiday!$B$2:$B$10),IF(DAY(H4656)&lt;DAY(H4657),NETWORKDAYS($H$3,H4656,holiday!$B$2:$B$10),0)))</f>
        <v/>
      </c>
      <c r="O4656" s="0" t="str">
        <f aca="false">IF(ISBLANK(A4656),"",SUMIF($A$3:$A4656,O$2,$B$3:$B4656))</f>
        <v/>
      </c>
      <c r="P4656" s="0" t="str">
        <f aca="false">IF(ISBLANK(A4656),"",SUMIF($A$3:$A4656,P$2,$B$3:$B4656))</f>
        <v/>
      </c>
      <c r="Q4656" s="0" t="str">
        <f aca="false">IF(ISBLANK(A4656),"",SUMIF($A$3:$A4656,Q$2,$B$3:$B4656))</f>
        <v/>
      </c>
      <c r="R4656" s="0" t="str">
        <f aca="false">IF(ISBLANK(A4656),"",SUMIF($A$3:$A4656,R$2,$B$3:$B4656))</f>
        <v/>
      </c>
      <c r="T4656" s="9" t="str">
        <f aca="false">IF(ISBLANK(A4656),"",IF($A4656=T$2,$C4656,T4655))</f>
        <v/>
      </c>
      <c r="U4656" s="9" t="str">
        <f aca="false">IF(ISBLANK(A4656),"",IF($A4656=U$2,$C4656,U4655))</f>
        <v/>
      </c>
      <c r="V4656" s="9" t="str">
        <f aca="false">IF(ISBLANK(A4656),"",IF($A4656=V$2,$C4656,V4655))</f>
        <v/>
      </c>
      <c r="W4656" s="9" t="str">
        <f aca="false">IF(ISBLANK(A4656),"",IF($A4656=W$2,$C4656,W4655))</f>
        <v/>
      </c>
    </row>
    <row r="4657" customFormat="false" ht="14.1" hidden="false" customHeight="false" outlineLevel="0" collapsed="false">
      <c r="H4657" s="8" t="n">
        <f aca="false">IF(ISBLANK(D4657),,LEFT(D4657,LEN(D4657)-6)*1)</f>
        <v>0</v>
      </c>
      <c r="I4657" s="9" t="str">
        <f aca="false">IF(ISBLANK(A4657),"",-B4657*C4657)</f>
        <v/>
      </c>
      <c r="J4657" s="9" t="str">
        <f aca="false">IF(ISBLANK(A4657),"",-SUM(I$3:I4657))</f>
        <v/>
      </c>
      <c r="K4657" s="9" t="str">
        <f aca="false">IF(ISBLANK(A4657),"",SUMPRODUCT(O4657:R4657,T4657:W4657)-J4657)</f>
        <v/>
      </c>
      <c r="L4657" s="5" t="str">
        <f aca="false">IF(ISBLANK(A4657),"",K4657/$M$1)</f>
        <v/>
      </c>
      <c r="M4657" s="5" t="str">
        <f aca="false">IF(ISBLANK(A4657),"",K4657/($M$1+SUM(K$3:K4656)))</f>
        <v/>
      </c>
      <c r="N4657" s="0" t="str">
        <f aca="false">IF(ISBLANK(A4657),"",IF(H4658=0,NETWORKDAYS($H$3,H4657,holiday!$B$2:$B$10),IF(DAY(H4657)&lt;DAY(H4658),NETWORKDAYS($H$3,H4657,holiday!$B$2:$B$10),0)))</f>
        <v/>
      </c>
      <c r="O4657" s="0" t="str">
        <f aca="false">IF(ISBLANK(A4657),"",SUMIF($A$3:$A4657,O$2,$B$3:$B4657))</f>
        <v/>
      </c>
      <c r="P4657" s="0" t="str">
        <f aca="false">IF(ISBLANK(A4657),"",SUMIF($A$3:$A4657,P$2,$B$3:$B4657))</f>
        <v/>
      </c>
      <c r="Q4657" s="0" t="str">
        <f aca="false">IF(ISBLANK(A4657),"",SUMIF($A$3:$A4657,Q$2,$B$3:$B4657))</f>
        <v/>
      </c>
      <c r="R4657" s="0" t="str">
        <f aca="false">IF(ISBLANK(A4657),"",SUMIF($A$3:$A4657,R$2,$B$3:$B4657))</f>
        <v/>
      </c>
      <c r="T4657" s="9" t="str">
        <f aca="false">IF(ISBLANK(A4657),"",IF($A4657=T$2,$C4657,T4656))</f>
        <v/>
      </c>
      <c r="U4657" s="9" t="str">
        <f aca="false">IF(ISBLANK(A4657),"",IF($A4657=U$2,$C4657,U4656))</f>
        <v/>
      </c>
      <c r="V4657" s="9" t="str">
        <f aca="false">IF(ISBLANK(A4657),"",IF($A4657=V$2,$C4657,V4656))</f>
        <v/>
      </c>
      <c r="W4657" s="9" t="str">
        <f aca="false">IF(ISBLANK(A4657),"",IF($A4657=W$2,$C4657,W4656))</f>
        <v/>
      </c>
    </row>
    <row r="4658" customFormat="false" ht="14.1" hidden="false" customHeight="false" outlineLevel="0" collapsed="false">
      <c r="H4658" s="8" t="n">
        <f aca="false">IF(ISBLANK(D4658),,LEFT(D4658,LEN(D4658)-6)*1)</f>
        <v>0</v>
      </c>
      <c r="I4658" s="9" t="str">
        <f aca="false">IF(ISBLANK(A4658),"",-B4658*C4658)</f>
        <v/>
      </c>
      <c r="J4658" s="9" t="str">
        <f aca="false">IF(ISBLANK(A4658),"",-SUM(I$3:I4658))</f>
        <v/>
      </c>
      <c r="K4658" s="9" t="str">
        <f aca="false">IF(ISBLANK(A4658),"",SUMPRODUCT(O4658:R4658,T4658:W4658)-J4658)</f>
        <v/>
      </c>
      <c r="L4658" s="5" t="str">
        <f aca="false">IF(ISBLANK(A4658),"",K4658/$M$1)</f>
        <v/>
      </c>
      <c r="M4658" s="5" t="str">
        <f aca="false">IF(ISBLANK(A4658),"",K4658/($M$1+SUM(K$3:K4657)))</f>
        <v/>
      </c>
      <c r="N4658" s="0" t="str">
        <f aca="false">IF(ISBLANK(A4658),"",IF(H4659=0,NETWORKDAYS($H$3,H4658,holiday!$B$2:$B$10),IF(DAY(H4658)&lt;DAY(H4659),NETWORKDAYS($H$3,H4658,holiday!$B$2:$B$10),0)))</f>
        <v/>
      </c>
      <c r="O4658" s="0" t="str">
        <f aca="false">IF(ISBLANK(A4658),"",SUMIF($A$3:$A4658,O$2,$B$3:$B4658))</f>
        <v/>
      </c>
      <c r="P4658" s="0" t="str">
        <f aca="false">IF(ISBLANK(A4658),"",SUMIF($A$3:$A4658,P$2,$B$3:$B4658))</f>
        <v/>
      </c>
      <c r="Q4658" s="0" t="str">
        <f aca="false">IF(ISBLANK(A4658),"",SUMIF($A$3:$A4658,Q$2,$B$3:$B4658))</f>
        <v/>
      </c>
      <c r="R4658" s="0" t="str">
        <f aca="false">IF(ISBLANK(A4658),"",SUMIF($A$3:$A4658,R$2,$B$3:$B4658))</f>
        <v/>
      </c>
      <c r="T4658" s="9" t="str">
        <f aca="false">IF(ISBLANK(A4658),"",IF($A4658=T$2,$C4658,T4657))</f>
        <v/>
      </c>
      <c r="U4658" s="9" t="str">
        <f aca="false">IF(ISBLANK(A4658),"",IF($A4658=U$2,$C4658,U4657))</f>
        <v/>
      </c>
      <c r="V4658" s="9" t="str">
        <f aca="false">IF(ISBLANK(A4658),"",IF($A4658=V$2,$C4658,V4657))</f>
        <v/>
      </c>
      <c r="W4658" s="9" t="str">
        <f aca="false">IF(ISBLANK(A4658),"",IF($A4658=W$2,$C4658,W4657))</f>
        <v/>
      </c>
    </row>
    <row r="4659" customFormat="false" ht="14.1" hidden="false" customHeight="false" outlineLevel="0" collapsed="false">
      <c r="H4659" s="8" t="n">
        <f aca="false">IF(ISBLANK(D4659),,LEFT(D4659,LEN(D4659)-6)*1)</f>
        <v>0</v>
      </c>
      <c r="I4659" s="9" t="str">
        <f aca="false">IF(ISBLANK(A4659),"",-B4659*C4659)</f>
        <v/>
      </c>
      <c r="J4659" s="9" t="str">
        <f aca="false">IF(ISBLANK(A4659),"",-SUM(I$3:I4659))</f>
        <v/>
      </c>
      <c r="K4659" s="9" t="str">
        <f aca="false">IF(ISBLANK(A4659),"",SUMPRODUCT(O4659:R4659,T4659:W4659)-J4659)</f>
        <v/>
      </c>
      <c r="L4659" s="5" t="str">
        <f aca="false">IF(ISBLANK(A4659),"",K4659/$M$1)</f>
        <v/>
      </c>
      <c r="M4659" s="5" t="str">
        <f aca="false">IF(ISBLANK(A4659),"",K4659/($M$1+SUM(K$3:K4658)))</f>
        <v/>
      </c>
      <c r="N4659" s="0" t="str">
        <f aca="false">IF(ISBLANK(A4659),"",IF(H4660=0,NETWORKDAYS($H$3,H4659,holiday!$B$2:$B$10),IF(DAY(H4659)&lt;DAY(H4660),NETWORKDAYS($H$3,H4659,holiday!$B$2:$B$10),0)))</f>
        <v/>
      </c>
      <c r="O4659" s="0" t="str">
        <f aca="false">IF(ISBLANK(A4659),"",SUMIF($A$3:$A4659,O$2,$B$3:$B4659))</f>
        <v/>
      </c>
      <c r="P4659" s="0" t="str">
        <f aca="false">IF(ISBLANK(A4659),"",SUMIF($A$3:$A4659,P$2,$B$3:$B4659))</f>
        <v/>
      </c>
      <c r="Q4659" s="0" t="str">
        <f aca="false">IF(ISBLANK(A4659),"",SUMIF($A$3:$A4659,Q$2,$B$3:$B4659))</f>
        <v/>
      </c>
      <c r="R4659" s="0" t="str">
        <f aca="false">IF(ISBLANK(A4659),"",SUMIF($A$3:$A4659,R$2,$B$3:$B4659))</f>
        <v/>
      </c>
      <c r="T4659" s="9" t="str">
        <f aca="false">IF(ISBLANK(A4659),"",IF($A4659=T$2,$C4659,T4658))</f>
        <v/>
      </c>
      <c r="U4659" s="9" t="str">
        <f aca="false">IF(ISBLANK(A4659),"",IF($A4659=U$2,$C4659,U4658))</f>
        <v/>
      </c>
      <c r="V4659" s="9" t="str">
        <f aca="false">IF(ISBLANK(A4659),"",IF($A4659=V$2,$C4659,V4658))</f>
        <v/>
      </c>
      <c r="W4659" s="9" t="str">
        <f aca="false">IF(ISBLANK(A4659),"",IF($A4659=W$2,$C4659,W4658))</f>
        <v/>
      </c>
    </row>
    <row r="4660" customFormat="false" ht="14.1" hidden="false" customHeight="false" outlineLevel="0" collapsed="false">
      <c r="H4660" s="8" t="n">
        <f aca="false">IF(ISBLANK(D4660),,LEFT(D4660,LEN(D4660)-6)*1)</f>
        <v>0</v>
      </c>
      <c r="I4660" s="9" t="str">
        <f aca="false">IF(ISBLANK(A4660),"",-B4660*C4660)</f>
        <v/>
      </c>
      <c r="J4660" s="9" t="str">
        <f aca="false">IF(ISBLANK(A4660),"",-SUM(I$3:I4660))</f>
        <v/>
      </c>
      <c r="K4660" s="9" t="str">
        <f aca="false">IF(ISBLANK(A4660),"",SUMPRODUCT(O4660:R4660,T4660:W4660)-J4660)</f>
        <v/>
      </c>
      <c r="L4660" s="5" t="str">
        <f aca="false">IF(ISBLANK(A4660),"",K4660/$M$1)</f>
        <v/>
      </c>
      <c r="M4660" s="5" t="str">
        <f aca="false">IF(ISBLANK(A4660),"",K4660/($M$1+SUM(K$3:K4659)))</f>
        <v/>
      </c>
      <c r="N4660" s="0" t="str">
        <f aca="false">IF(ISBLANK(A4660),"",IF(H4661=0,NETWORKDAYS($H$3,H4660,holiday!$B$2:$B$10),IF(DAY(H4660)&lt;DAY(H4661),NETWORKDAYS($H$3,H4660,holiday!$B$2:$B$10),0)))</f>
        <v/>
      </c>
      <c r="O4660" s="0" t="str">
        <f aca="false">IF(ISBLANK(A4660),"",SUMIF($A$3:$A4660,O$2,$B$3:$B4660))</f>
        <v/>
      </c>
      <c r="P4660" s="0" t="str">
        <f aca="false">IF(ISBLANK(A4660),"",SUMIF($A$3:$A4660,P$2,$B$3:$B4660))</f>
        <v/>
      </c>
      <c r="Q4660" s="0" t="str">
        <f aca="false">IF(ISBLANK(A4660),"",SUMIF($A$3:$A4660,Q$2,$B$3:$B4660))</f>
        <v/>
      </c>
      <c r="R4660" s="0" t="str">
        <f aca="false">IF(ISBLANK(A4660),"",SUMIF($A$3:$A4660,R$2,$B$3:$B4660))</f>
        <v/>
      </c>
      <c r="T4660" s="9" t="str">
        <f aca="false">IF(ISBLANK(A4660),"",IF($A4660=T$2,$C4660,T4659))</f>
        <v/>
      </c>
      <c r="U4660" s="9" t="str">
        <f aca="false">IF(ISBLANK(A4660),"",IF($A4660=U$2,$C4660,U4659))</f>
        <v/>
      </c>
      <c r="V4660" s="9" t="str">
        <f aca="false">IF(ISBLANK(A4660),"",IF($A4660=V$2,$C4660,V4659))</f>
        <v/>
      </c>
      <c r="W4660" s="9" t="str">
        <f aca="false">IF(ISBLANK(A4660),"",IF($A4660=W$2,$C4660,W4659))</f>
        <v/>
      </c>
    </row>
    <row r="4661" customFormat="false" ht="14.1" hidden="false" customHeight="false" outlineLevel="0" collapsed="false">
      <c r="H4661" s="8" t="n">
        <f aca="false">IF(ISBLANK(D4661),,LEFT(D4661,LEN(D4661)-6)*1)</f>
        <v>0</v>
      </c>
      <c r="I4661" s="9" t="str">
        <f aca="false">IF(ISBLANK(A4661),"",-B4661*C4661)</f>
        <v/>
      </c>
      <c r="J4661" s="9" t="str">
        <f aca="false">IF(ISBLANK(A4661),"",-SUM(I$3:I4661))</f>
        <v/>
      </c>
      <c r="K4661" s="9" t="str">
        <f aca="false">IF(ISBLANK(A4661),"",SUMPRODUCT(O4661:R4661,T4661:W4661)-J4661)</f>
        <v/>
      </c>
      <c r="L4661" s="5" t="str">
        <f aca="false">IF(ISBLANK(A4661),"",K4661/$M$1)</f>
        <v/>
      </c>
      <c r="M4661" s="5" t="str">
        <f aca="false">IF(ISBLANK(A4661),"",K4661/($M$1+SUM(K$3:K4660)))</f>
        <v/>
      </c>
      <c r="N4661" s="0" t="str">
        <f aca="false">IF(ISBLANK(A4661),"",IF(H4662=0,NETWORKDAYS($H$3,H4661,holiday!$B$2:$B$10),IF(DAY(H4661)&lt;DAY(H4662),NETWORKDAYS($H$3,H4661,holiday!$B$2:$B$10),0)))</f>
        <v/>
      </c>
      <c r="O4661" s="0" t="str">
        <f aca="false">IF(ISBLANK(A4661),"",SUMIF($A$3:$A4661,O$2,$B$3:$B4661))</f>
        <v/>
      </c>
      <c r="P4661" s="0" t="str">
        <f aca="false">IF(ISBLANK(A4661),"",SUMIF($A$3:$A4661,P$2,$B$3:$B4661))</f>
        <v/>
      </c>
      <c r="Q4661" s="0" t="str">
        <f aca="false">IF(ISBLANK(A4661),"",SUMIF($A$3:$A4661,Q$2,$B$3:$B4661))</f>
        <v/>
      </c>
      <c r="R4661" s="0" t="str">
        <f aca="false">IF(ISBLANK(A4661),"",SUMIF($A$3:$A4661,R$2,$B$3:$B4661))</f>
        <v/>
      </c>
      <c r="T4661" s="9" t="str">
        <f aca="false">IF(ISBLANK(A4661),"",IF($A4661=T$2,$C4661,T4660))</f>
        <v/>
      </c>
      <c r="U4661" s="9" t="str">
        <f aca="false">IF(ISBLANK(A4661),"",IF($A4661=U$2,$C4661,U4660))</f>
        <v/>
      </c>
      <c r="V4661" s="9" t="str">
        <f aca="false">IF(ISBLANK(A4661),"",IF($A4661=V$2,$C4661,V4660))</f>
        <v/>
      </c>
      <c r="W4661" s="9" t="str">
        <f aca="false">IF(ISBLANK(A4661),"",IF($A4661=W$2,$C4661,W4660))</f>
        <v/>
      </c>
    </row>
    <row r="4662" customFormat="false" ht="14.1" hidden="false" customHeight="false" outlineLevel="0" collapsed="false">
      <c r="H4662" s="8" t="n">
        <f aca="false">IF(ISBLANK(D4662),,LEFT(D4662,LEN(D4662)-6)*1)</f>
        <v>0</v>
      </c>
      <c r="I4662" s="9" t="str">
        <f aca="false">IF(ISBLANK(A4662),"",-B4662*C4662)</f>
        <v/>
      </c>
      <c r="J4662" s="9" t="str">
        <f aca="false">IF(ISBLANK(A4662),"",-SUM(I$3:I4662))</f>
        <v/>
      </c>
      <c r="K4662" s="9" t="str">
        <f aca="false">IF(ISBLANK(A4662),"",SUMPRODUCT(O4662:R4662,T4662:W4662)-J4662)</f>
        <v/>
      </c>
      <c r="L4662" s="5" t="str">
        <f aca="false">IF(ISBLANK(A4662),"",K4662/$M$1)</f>
        <v/>
      </c>
      <c r="M4662" s="5" t="str">
        <f aca="false">IF(ISBLANK(A4662),"",K4662/($M$1+SUM(K$3:K4661)))</f>
        <v/>
      </c>
      <c r="N4662" s="0" t="str">
        <f aca="false">IF(ISBLANK(A4662),"",IF(H4663=0,NETWORKDAYS($H$3,H4662,holiday!$B$2:$B$10),IF(DAY(H4662)&lt;DAY(H4663),NETWORKDAYS($H$3,H4662,holiday!$B$2:$B$10),0)))</f>
        <v/>
      </c>
      <c r="O4662" s="0" t="str">
        <f aca="false">IF(ISBLANK(A4662),"",SUMIF($A$3:$A4662,O$2,$B$3:$B4662))</f>
        <v/>
      </c>
      <c r="P4662" s="0" t="str">
        <f aca="false">IF(ISBLANK(A4662),"",SUMIF($A$3:$A4662,P$2,$B$3:$B4662))</f>
        <v/>
      </c>
      <c r="Q4662" s="0" t="str">
        <f aca="false">IF(ISBLANK(A4662),"",SUMIF($A$3:$A4662,Q$2,$B$3:$B4662))</f>
        <v/>
      </c>
      <c r="R4662" s="0" t="str">
        <f aca="false">IF(ISBLANK(A4662),"",SUMIF($A$3:$A4662,R$2,$B$3:$B4662))</f>
        <v/>
      </c>
      <c r="T4662" s="9" t="str">
        <f aca="false">IF(ISBLANK(A4662),"",IF($A4662=T$2,$C4662,T4661))</f>
        <v/>
      </c>
      <c r="U4662" s="9" t="str">
        <f aca="false">IF(ISBLANK(A4662),"",IF($A4662=U$2,$C4662,U4661))</f>
        <v/>
      </c>
      <c r="V4662" s="9" t="str">
        <f aca="false">IF(ISBLANK(A4662),"",IF($A4662=V$2,$C4662,V4661))</f>
        <v/>
      </c>
      <c r="W4662" s="9" t="str">
        <f aca="false">IF(ISBLANK(A4662),"",IF($A4662=W$2,$C4662,W4661))</f>
        <v/>
      </c>
    </row>
    <row r="4663" customFormat="false" ht="14.1" hidden="false" customHeight="false" outlineLevel="0" collapsed="false">
      <c r="H4663" s="8" t="n">
        <f aca="false">IF(ISBLANK(D4663),,LEFT(D4663,LEN(D4663)-6)*1)</f>
        <v>0</v>
      </c>
      <c r="I4663" s="9" t="str">
        <f aca="false">IF(ISBLANK(A4663),"",-B4663*C4663)</f>
        <v/>
      </c>
      <c r="J4663" s="9" t="str">
        <f aca="false">IF(ISBLANK(A4663),"",-SUM(I$3:I4663))</f>
        <v/>
      </c>
      <c r="K4663" s="9" t="str">
        <f aca="false">IF(ISBLANK(A4663),"",SUMPRODUCT(O4663:R4663,T4663:W4663)-J4663)</f>
        <v/>
      </c>
      <c r="L4663" s="5" t="str">
        <f aca="false">IF(ISBLANK(A4663),"",K4663/$M$1)</f>
        <v/>
      </c>
      <c r="M4663" s="5" t="str">
        <f aca="false">IF(ISBLANK(A4663),"",K4663/($M$1+SUM(K$3:K4662)))</f>
        <v/>
      </c>
      <c r="N4663" s="0" t="str">
        <f aca="false">IF(ISBLANK(A4663),"",IF(H4664=0,NETWORKDAYS($H$3,H4663,holiday!$B$2:$B$10),IF(DAY(H4663)&lt;DAY(H4664),NETWORKDAYS($H$3,H4663,holiday!$B$2:$B$10),0)))</f>
        <v/>
      </c>
      <c r="O4663" s="0" t="str">
        <f aca="false">IF(ISBLANK(A4663),"",SUMIF($A$3:$A4663,O$2,$B$3:$B4663))</f>
        <v/>
      </c>
      <c r="P4663" s="0" t="str">
        <f aca="false">IF(ISBLANK(A4663),"",SUMIF($A$3:$A4663,P$2,$B$3:$B4663))</f>
        <v/>
      </c>
      <c r="Q4663" s="0" t="str">
        <f aca="false">IF(ISBLANK(A4663),"",SUMIF($A$3:$A4663,Q$2,$B$3:$B4663))</f>
        <v/>
      </c>
      <c r="R4663" s="0" t="str">
        <f aca="false">IF(ISBLANK(A4663),"",SUMIF($A$3:$A4663,R$2,$B$3:$B4663))</f>
        <v/>
      </c>
      <c r="T4663" s="9" t="str">
        <f aca="false">IF(ISBLANK(A4663),"",IF($A4663=T$2,$C4663,T4662))</f>
        <v/>
      </c>
      <c r="U4663" s="9" t="str">
        <f aca="false">IF(ISBLANK(A4663),"",IF($A4663=U$2,$C4663,U4662))</f>
        <v/>
      </c>
      <c r="V4663" s="9" t="str">
        <f aca="false">IF(ISBLANK(A4663),"",IF($A4663=V$2,$C4663,V4662))</f>
        <v/>
      </c>
      <c r="W4663" s="9" t="str">
        <f aca="false">IF(ISBLANK(A4663),"",IF($A4663=W$2,$C4663,W4662))</f>
        <v/>
      </c>
    </row>
    <row r="4664" customFormat="false" ht="14.1" hidden="false" customHeight="false" outlineLevel="0" collapsed="false">
      <c r="H4664" s="8" t="n">
        <f aca="false">IF(ISBLANK(D4664),,LEFT(D4664,LEN(D4664)-6)*1)</f>
        <v>0</v>
      </c>
      <c r="I4664" s="9" t="str">
        <f aca="false">IF(ISBLANK(A4664),"",-B4664*C4664)</f>
        <v/>
      </c>
      <c r="J4664" s="9" t="str">
        <f aca="false">IF(ISBLANK(A4664),"",-SUM(I$3:I4664))</f>
        <v/>
      </c>
      <c r="K4664" s="9" t="str">
        <f aca="false">IF(ISBLANK(A4664),"",SUMPRODUCT(O4664:R4664,T4664:W4664)-J4664)</f>
        <v/>
      </c>
      <c r="L4664" s="5" t="str">
        <f aca="false">IF(ISBLANK(A4664),"",K4664/$M$1)</f>
        <v/>
      </c>
      <c r="M4664" s="5" t="str">
        <f aca="false">IF(ISBLANK(A4664),"",K4664/($M$1+SUM(K$3:K4663)))</f>
        <v/>
      </c>
      <c r="N4664" s="0" t="str">
        <f aca="false">IF(ISBLANK(A4664),"",IF(H4665=0,NETWORKDAYS($H$3,H4664,holiday!$B$2:$B$10),IF(DAY(H4664)&lt;DAY(H4665),NETWORKDAYS($H$3,H4664,holiday!$B$2:$B$10),0)))</f>
        <v/>
      </c>
      <c r="O4664" s="0" t="str">
        <f aca="false">IF(ISBLANK(A4664),"",SUMIF($A$3:$A4664,O$2,$B$3:$B4664))</f>
        <v/>
      </c>
      <c r="P4664" s="0" t="str">
        <f aca="false">IF(ISBLANK(A4664),"",SUMIF($A$3:$A4664,P$2,$B$3:$B4664))</f>
        <v/>
      </c>
      <c r="Q4664" s="0" t="str">
        <f aca="false">IF(ISBLANK(A4664),"",SUMIF($A$3:$A4664,Q$2,$B$3:$B4664))</f>
        <v/>
      </c>
      <c r="R4664" s="0" t="str">
        <f aca="false">IF(ISBLANK(A4664),"",SUMIF($A$3:$A4664,R$2,$B$3:$B4664))</f>
        <v/>
      </c>
      <c r="T4664" s="9" t="str">
        <f aca="false">IF(ISBLANK(A4664),"",IF($A4664=T$2,$C4664,T4663))</f>
        <v/>
      </c>
      <c r="U4664" s="9" t="str">
        <f aca="false">IF(ISBLANK(A4664),"",IF($A4664=U$2,$C4664,U4663))</f>
        <v/>
      </c>
      <c r="V4664" s="9" t="str">
        <f aca="false">IF(ISBLANK(A4664),"",IF($A4664=V$2,$C4664,V4663))</f>
        <v/>
      </c>
      <c r="W4664" s="9" t="str">
        <f aca="false">IF(ISBLANK(A4664),"",IF($A4664=W$2,$C4664,W4663))</f>
        <v/>
      </c>
    </row>
    <row r="4665" customFormat="false" ht="14.1" hidden="false" customHeight="false" outlineLevel="0" collapsed="false">
      <c r="H4665" s="8" t="n">
        <f aca="false">IF(ISBLANK(D4665),,LEFT(D4665,LEN(D4665)-6)*1)</f>
        <v>0</v>
      </c>
      <c r="I4665" s="9" t="str">
        <f aca="false">IF(ISBLANK(A4665),"",-B4665*C4665)</f>
        <v/>
      </c>
      <c r="J4665" s="9" t="str">
        <f aca="false">IF(ISBLANK(A4665),"",-SUM(I$3:I4665))</f>
        <v/>
      </c>
      <c r="K4665" s="9" t="str">
        <f aca="false">IF(ISBLANK(A4665),"",SUMPRODUCT(O4665:R4665,T4665:W4665)-J4665)</f>
        <v/>
      </c>
      <c r="L4665" s="5" t="str">
        <f aca="false">IF(ISBLANK(A4665),"",K4665/$M$1)</f>
        <v/>
      </c>
      <c r="M4665" s="5" t="str">
        <f aca="false">IF(ISBLANK(A4665),"",K4665/($M$1+SUM(K$3:K4664)))</f>
        <v/>
      </c>
      <c r="N4665" s="0" t="str">
        <f aca="false">IF(ISBLANK(A4665),"",IF(H4666=0,NETWORKDAYS($H$3,H4665,holiday!$B$2:$B$10),IF(DAY(H4665)&lt;DAY(H4666),NETWORKDAYS($H$3,H4665,holiday!$B$2:$B$10),0)))</f>
        <v/>
      </c>
      <c r="O4665" s="0" t="str">
        <f aca="false">IF(ISBLANK(A4665),"",SUMIF($A$3:$A4665,O$2,$B$3:$B4665))</f>
        <v/>
      </c>
      <c r="P4665" s="0" t="str">
        <f aca="false">IF(ISBLANK(A4665),"",SUMIF($A$3:$A4665,P$2,$B$3:$B4665))</f>
        <v/>
      </c>
      <c r="Q4665" s="0" t="str">
        <f aca="false">IF(ISBLANK(A4665),"",SUMIF($A$3:$A4665,Q$2,$B$3:$B4665))</f>
        <v/>
      </c>
      <c r="R4665" s="0" t="str">
        <f aca="false">IF(ISBLANK(A4665),"",SUMIF($A$3:$A4665,R$2,$B$3:$B4665))</f>
        <v/>
      </c>
      <c r="T4665" s="9" t="str">
        <f aca="false">IF(ISBLANK(A4665),"",IF($A4665=T$2,$C4665,T4664))</f>
        <v/>
      </c>
      <c r="U4665" s="9" t="str">
        <f aca="false">IF(ISBLANK(A4665),"",IF($A4665=U$2,$C4665,U4664))</f>
        <v/>
      </c>
      <c r="V4665" s="9" t="str">
        <f aca="false">IF(ISBLANK(A4665),"",IF($A4665=V$2,$C4665,V4664))</f>
        <v/>
      </c>
      <c r="W4665" s="9" t="str">
        <f aca="false">IF(ISBLANK(A4665),"",IF($A4665=W$2,$C4665,W4664))</f>
        <v/>
      </c>
    </row>
    <row r="4666" customFormat="false" ht="14.1" hidden="false" customHeight="false" outlineLevel="0" collapsed="false">
      <c r="H4666" s="8" t="n">
        <f aca="false">IF(ISBLANK(D4666),,LEFT(D4666,LEN(D4666)-6)*1)</f>
        <v>0</v>
      </c>
      <c r="I4666" s="9" t="str">
        <f aca="false">IF(ISBLANK(A4666),"",-B4666*C4666)</f>
        <v/>
      </c>
      <c r="J4666" s="9" t="str">
        <f aca="false">IF(ISBLANK(A4666),"",-SUM(I$3:I4666))</f>
        <v/>
      </c>
      <c r="K4666" s="9" t="str">
        <f aca="false">IF(ISBLANK(A4666),"",SUMPRODUCT(O4666:R4666,T4666:W4666)-J4666)</f>
        <v/>
      </c>
      <c r="L4666" s="5" t="str">
        <f aca="false">IF(ISBLANK(A4666),"",K4666/$M$1)</f>
        <v/>
      </c>
      <c r="M4666" s="5" t="str">
        <f aca="false">IF(ISBLANK(A4666),"",K4666/($M$1+SUM(K$3:K4665)))</f>
        <v/>
      </c>
      <c r="N4666" s="0" t="str">
        <f aca="false">IF(ISBLANK(A4666),"",IF(H4667=0,NETWORKDAYS($H$3,H4666,holiday!$B$2:$B$10),IF(DAY(H4666)&lt;DAY(H4667),NETWORKDAYS($H$3,H4666,holiday!$B$2:$B$10),0)))</f>
        <v/>
      </c>
      <c r="O4666" s="0" t="str">
        <f aca="false">IF(ISBLANK(A4666),"",SUMIF($A$3:$A4666,O$2,$B$3:$B4666))</f>
        <v/>
      </c>
      <c r="P4666" s="0" t="str">
        <f aca="false">IF(ISBLANK(A4666),"",SUMIF($A$3:$A4666,P$2,$B$3:$B4666))</f>
        <v/>
      </c>
      <c r="Q4666" s="0" t="str">
        <f aca="false">IF(ISBLANK(A4666),"",SUMIF($A$3:$A4666,Q$2,$B$3:$B4666))</f>
        <v/>
      </c>
      <c r="R4666" s="0" t="str">
        <f aca="false">IF(ISBLANK(A4666),"",SUMIF($A$3:$A4666,R$2,$B$3:$B4666))</f>
        <v/>
      </c>
      <c r="T4666" s="9" t="str">
        <f aca="false">IF(ISBLANK(A4666),"",IF($A4666=T$2,$C4666,T4665))</f>
        <v/>
      </c>
      <c r="U4666" s="9" t="str">
        <f aca="false">IF(ISBLANK(A4666),"",IF($A4666=U$2,$C4666,U4665))</f>
        <v/>
      </c>
      <c r="V4666" s="9" t="str">
        <f aca="false">IF(ISBLANK(A4666),"",IF($A4666=V$2,$C4666,V4665))</f>
        <v/>
      </c>
      <c r="W4666" s="9" t="str">
        <f aca="false">IF(ISBLANK(A4666),"",IF($A4666=W$2,$C4666,W4665))</f>
        <v/>
      </c>
    </row>
    <row r="4667" customFormat="false" ht="14.1" hidden="false" customHeight="false" outlineLevel="0" collapsed="false">
      <c r="H4667" s="8" t="n">
        <f aca="false">IF(ISBLANK(D4667),,LEFT(D4667,LEN(D4667)-6)*1)</f>
        <v>0</v>
      </c>
      <c r="I4667" s="9" t="str">
        <f aca="false">IF(ISBLANK(A4667),"",-B4667*C4667)</f>
        <v/>
      </c>
      <c r="J4667" s="9" t="str">
        <f aca="false">IF(ISBLANK(A4667),"",-SUM(I$3:I4667))</f>
        <v/>
      </c>
      <c r="K4667" s="9" t="str">
        <f aca="false">IF(ISBLANK(A4667),"",SUMPRODUCT(O4667:R4667,T4667:W4667)-J4667)</f>
        <v/>
      </c>
      <c r="L4667" s="5" t="str">
        <f aca="false">IF(ISBLANK(A4667),"",K4667/$M$1)</f>
        <v/>
      </c>
      <c r="M4667" s="5" t="str">
        <f aca="false">IF(ISBLANK(A4667),"",K4667/($M$1+SUM(K$3:K4666)))</f>
        <v/>
      </c>
      <c r="N4667" s="0" t="str">
        <f aca="false">IF(ISBLANK(A4667),"",IF(H4668=0,NETWORKDAYS($H$3,H4667,holiday!$B$2:$B$10),IF(DAY(H4667)&lt;DAY(H4668),NETWORKDAYS($H$3,H4667,holiday!$B$2:$B$10),0)))</f>
        <v/>
      </c>
      <c r="O4667" s="0" t="str">
        <f aca="false">IF(ISBLANK(A4667),"",SUMIF($A$3:$A4667,O$2,$B$3:$B4667))</f>
        <v/>
      </c>
      <c r="P4667" s="0" t="str">
        <f aca="false">IF(ISBLANK(A4667),"",SUMIF($A$3:$A4667,P$2,$B$3:$B4667))</f>
        <v/>
      </c>
      <c r="Q4667" s="0" t="str">
        <f aca="false">IF(ISBLANK(A4667),"",SUMIF($A$3:$A4667,Q$2,$B$3:$B4667))</f>
        <v/>
      </c>
      <c r="R4667" s="0" t="str">
        <f aca="false">IF(ISBLANK(A4667),"",SUMIF($A$3:$A4667,R$2,$B$3:$B4667))</f>
        <v/>
      </c>
      <c r="T4667" s="9" t="str">
        <f aca="false">IF(ISBLANK(A4667),"",IF($A4667=T$2,$C4667,T4666))</f>
        <v/>
      </c>
      <c r="U4667" s="9" t="str">
        <f aca="false">IF(ISBLANK(A4667),"",IF($A4667=U$2,$C4667,U4666))</f>
        <v/>
      </c>
      <c r="V4667" s="9" t="str">
        <f aca="false">IF(ISBLANK(A4667),"",IF($A4667=V$2,$C4667,V4666))</f>
        <v/>
      </c>
      <c r="W4667" s="9" t="str">
        <f aca="false">IF(ISBLANK(A4667),"",IF($A4667=W$2,$C4667,W4666))</f>
        <v/>
      </c>
    </row>
    <row r="4668" customFormat="false" ht="14.1" hidden="false" customHeight="false" outlineLevel="0" collapsed="false">
      <c r="H4668" s="8" t="n">
        <f aca="false">IF(ISBLANK(D4668),,LEFT(D4668,LEN(D4668)-6)*1)</f>
        <v>0</v>
      </c>
      <c r="I4668" s="9" t="str">
        <f aca="false">IF(ISBLANK(A4668),"",-B4668*C4668)</f>
        <v/>
      </c>
      <c r="J4668" s="9" t="str">
        <f aca="false">IF(ISBLANK(A4668),"",-SUM(I$3:I4668))</f>
        <v/>
      </c>
      <c r="K4668" s="9" t="str">
        <f aca="false">IF(ISBLANK(A4668),"",SUMPRODUCT(O4668:R4668,T4668:W4668)-J4668)</f>
        <v/>
      </c>
      <c r="L4668" s="5" t="str">
        <f aca="false">IF(ISBLANK(A4668),"",K4668/$M$1)</f>
        <v/>
      </c>
      <c r="M4668" s="5" t="str">
        <f aca="false">IF(ISBLANK(A4668),"",K4668/($M$1+SUM(K$3:K4667)))</f>
        <v/>
      </c>
      <c r="N4668" s="0" t="str">
        <f aca="false">IF(ISBLANK(A4668),"",IF(H4669=0,NETWORKDAYS($H$3,H4668,holiday!$B$2:$B$10),IF(DAY(H4668)&lt;DAY(H4669),NETWORKDAYS($H$3,H4668,holiday!$B$2:$B$10),0)))</f>
        <v/>
      </c>
      <c r="O4668" s="0" t="str">
        <f aca="false">IF(ISBLANK(A4668),"",SUMIF($A$3:$A4668,O$2,$B$3:$B4668))</f>
        <v/>
      </c>
      <c r="P4668" s="0" t="str">
        <f aca="false">IF(ISBLANK(A4668),"",SUMIF($A$3:$A4668,P$2,$B$3:$B4668))</f>
        <v/>
      </c>
      <c r="Q4668" s="0" t="str">
        <f aca="false">IF(ISBLANK(A4668),"",SUMIF($A$3:$A4668,Q$2,$B$3:$B4668))</f>
        <v/>
      </c>
      <c r="R4668" s="0" t="str">
        <f aca="false">IF(ISBLANK(A4668),"",SUMIF($A$3:$A4668,R$2,$B$3:$B4668))</f>
        <v/>
      </c>
      <c r="T4668" s="9" t="str">
        <f aca="false">IF(ISBLANK(A4668),"",IF($A4668=T$2,$C4668,T4667))</f>
        <v/>
      </c>
      <c r="U4668" s="9" t="str">
        <f aca="false">IF(ISBLANK(A4668),"",IF($A4668=U$2,$C4668,U4667))</f>
        <v/>
      </c>
      <c r="V4668" s="9" t="str">
        <f aca="false">IF(ISBLANK(A4668),"",IF($A4668=V$2,$C4668,V4667))</f>
        <v/>
      </c>
      <c r="W4668" s="9" t="str">
        <f aca="false">IF(ISBLANK(A4668),"",IF($A4668=W$2,$C4668,W4667))</f>
        <v/>
      </c>
    </row>
    <row r="4669" customFormat="false" ht="14.1" hidden="false" customHeight="false" outlineLevel="0" collapsed="false">
      <c r="H4669" s="8" t="n">
        <f aca="false">IF(ISBLANK(D4669),,LEFT(D4669,LEN(D4669)-6)*1)</f>
        <v>0</v>
      </c>
      <c r="I4669" s="9" t="str">
        <f aca="false">IF(ISBLANK(A4669),"",-B4669*C4669)</f>
        <v/>
      </c>
      <c r="J4669" s="9" t="str">
        <f aca="false">IF(ISBLANK(A4669),"",-SUM(I$3:I4669))</f>
        <v/>
      </c>
      <c r="K4669" s="9" t="str">
        <f aca="false">IF(ISBLANK(A4669),"",SUMPRODUCT(O4669:R4669,T4669:W4669)-J4669)</f>
        <v/>
      </c>
      <c r="L4669" s="5" t="str">
        <f aca="false">IF(ISBLANK(A4669),"",K4669/$M$1)</f>
        <v/>
      </c>
      <c r="M4669" s="5" t="str">
        <f aca="false">IF(ISBLANK(A4669),"",K4669/($M$1+SUM(K$3:K4668)))</f>
        <v/>
      </c>
      <c r="N4669" s="0" t="str">
        <f aca="false">IF(ISBLANK(A4669),"",IF(H4670=0,NETWORKDAYS($H$3,H4669,holiday!$B$2:$B$10),IF(DAY(H4669)&lt;DAY(H4670),NETWORKDAYS($H$3,H4669,holiday!$B$2:$B$10),0)))</f>
        <v/>
      </c>
      <c r="O4669" s="0" t="str">
        <f aca="false">IF(ISBLANK(A4669),"",SUMIF($A$3:$A4669,O$2,$B$3:$B4669))</f>
        <v/>
      </c>
      <c r="P4669" s="0" t="str">
        <f aca="false">IF(ISBLANK(A4669),"",SUMIF($A$3:$A4669,P$2,$B$3:$B4669))</f>
        <v/>
      </c>
      <c r="Q4669" s="0" t="str">
        <f aca="false">IF(ISBLANK(A4669),"",SUMIF($A$3:$A4669,Q$2,$B$3:$B4669))</f>
        <v/>
      </c>
      <c r="R4669" s="0" t="str">
        <f aca="false">IF(ISBLANK(A4669),"",SUMIF($A$3:$A4669,R$2,$B$3:$B4669))</f>
        <v/>
      </c>
      <c r="T4669" s="9" t="str">
        <f aca="false">IF(ISBLANK(A4669),"",IF($A4669=T$2,$C4669,T4668))</f>
        <v/>
      </c>
      <c r="U4669" s="9" t="str">
        <f aca="false">IF(ISBLANK(A4669),"",IF($A4669=U$2,$C4669,U4668))</f>
        <v/>
      </c>
      <c r="V4669" s="9" t="str">
        <f aca="false">IF(ISBLANK(A4669),"",IF($A4669=V$2,$C4669,V4668))</f>
        <v/>
      </c>
      <c r="W4669" s="9" t="str">
        <f aca="false">IF(ISBLANK(A4669),"",IF($A4669=W$2,$C4669,W4668))</f>
        <v/>
      </c>
    </row>
    <row r="4670" customFormat="false" ht="14.1" hidden="false" customHeight="false" outlineLevel="0" collapsed="false">
      <c r="H4670" s="8" t="n">
        <f aca="false">IF(ISBLANK(D4670),,LEFT(D4670,LEN(D4670)-6)*1)</f>
        <v>0</v>
      </c>
      <c r="I4670" s="9" t="str">
        <f aca="false">IF(ISBLANK(A4670),"",-B4670*C4670)</f>
        <v/>
      </c>
      <c r="J4670" s="9" t="str">
        <f aca="false">IF(ISBLANK(A4670),"",-SUM(I$3:I4670))</f>
        <v/>
      </c>
      <c r="K4670" s="9" t="str">
        <f aca="false">IF(ISBLANK(A4670),"",SUMPRODUCT(O4670:R4670,T4670:W4670)-J4670)</f>
        <v/>
      </c>
      <c r="L4670" s="5" t="str">
        <f aca="false">IF(ISBLANK(A4670),"",K4670/$M$1)</f>
        <v/>
      </c>
      <c r="M4670" s="5" t="str">
        <f aca="false">IF(ISBLANK(A4670),"",K4670/($M$1+SUM(K$3:K4669)))</f>
        <v/>
      </c>
      <c r="N4670" s="0" t="str">
        <f aca="false">IF(ISBLANK(A4670),"",IF(H4671=0,NETWORKDAYS($H$3,H4670,holiday!$B$2:$B$10),IF(DAY(H4670)&lt;DAY(H4671),NETWORKDAYS($H$3,H4670,holiday!$B$2:$B$10),0)))</f>
        <v/>
      </c>
      <c r="O4670" s="0" t="str">
        <f aca="false">IF(ISBLANK(A4670),"",SUMIF($A$3:$A4670,O$2,$B$3:$B4670))</f>
        <v/>
      </c>
      <c r="P4670" s="0" t="str">
        <f aca="false">IF(ISBLANK(A4670),"",SUMIF($A$3:$A4670,P$2,$B$3:$B4670))</f>
        <v/>
      </c>
      <c r="Q4670" s="0" t="str">
        <f aca="false">IF(ISBLANK(A4670),"",SUMIF($A$3:$A4670,Q$2,$B$3:$B4670))</f>
        <v/>
      </c>
      <c r="R4670" s="0" t="str">
        <f aca="false">IF(ISBLANK(A4670),"",SUMIF($A$3:$A4670,R$2,$B$3:$B4670))</f>
        <v/>
      </c>
      <c r="T4670" s="9" t="str">
        <f aca="false">IF(ISBLANK(A4670),"",IF($A4670=T$2,$C4670,T4669))</f>
        <v/>
      </c>
      <c r="U4670" s="9" t="str">
        <f aca="false">IF(ISBLANK(A4670),"",IF($A4670=U$2,$C4670,U4669))</f>
        <v/>
      </c>
      <c r="V4670" s="9" t="str">
        <f aca="false">IF(ISBLANK(A4670),"",IF($A4670=V$2,$C4670,V4669))</f>
        <v/>
      </c>
      <c r="W4670" s="9" t="str">
        <f aca="false">IF(ISBLANK(A4670),"",IF($A4670=W$2,$C4670,W4669))</f>
        <v/>
      </c>
    </row>
    <row r="4671" customFormat="false" ht="14.1" hidden="false" customHeight="false" outlineLevel="0" collapsed="false">
      <c r="H4671" s="8" t="n">
        <f aca="false">IF(ISBLANK(D4671),,LEFT(D4671,LEN(D4671)-6)*1)</f>
        <v>0</v>
      </c>
      <c r="I4671" s="9" t="str">
        <f aca="false">IF(ISBLANK(A4671),"",-B4671*C4671)</f>
        <v/>
      </c>
      <c r="J4671" s="9" t="str">
        <f aca="false">IF(ISBLANK(A4671),"",-SUM(I$3:I4671))</f>
        <v/>
      </c>
      <c r="K4671" s="9" t="str">
        <f aca="false">IF(ISBLANK(A4671),"",SUMPRODUCT(O4671:R4671,T4671:W4671)-J4671)</f>
        <v/>
      </c>
      <c r="L4671" s="5" t="str">
        <f aca="false">IF(ISBLANK(A4671),"",K4671/$M$1)</f>
        <v/>
      </c>
      <c r="M4671" s="5" t="str">
        <f aca="false">IF(ISBLANK(A4671),"",K4671/($M$1+SUM(K$3:K4670)))</f>
        <v/>
      </c>
      <c r="N4671" s="0" t="str">
        <f aca="false">IF(ISBLANK(A4671),"",IF(H4672=0,NETWORKDAYS($H$3,H4671,holiday!$B$2:$B$10),IF(DAY(H4671)&lt;DAY(H4672),NETWORKDAYS($H$3,H4671,holiday!$B$2:$B$10),0)))</f>
        <v/>
      </c>
      <c r="O4671" s="0" t="str">
        <f aca="false">IF(ISBLANK(A4671),"",SUMIF($A$3:$A4671,O$2,$B$3:$B4671))</f>
        <v/>
      </c>
      <c r="P4671" s="0" t="str">
        <f aca="false">IF(ISBLANK(A4671),"",SUMIF($A$3:$A4671,P$2,$B$3:$B4671))</f>
        <v/>
      </c>
      <c r="Q4671" s="0" t="str">
        <f aca="false">IF(ISBLANK(A4671),"",SUMIF($A$3:$A4671,Q$2,$B$3:$B4671))</f>
        <v/>
      </c>
      <c r="R4671" s="0" t="str">
        <f aca="false">IF(ISBLANK(A4671),"",SUMIF($A$3:$A4671,R$2,$B$3:$B4671))</f>
        <v/>
      </c>
      <c r="T4671" s="9" t="str">
        <f aca="false">IF(ISBLANK(A4671),"",IF($A4671=T$2,$C4671,T4670))</f>
        <v/>
      </c>
      <c r="U4671" s="9" t="str">
        <f aca="false">IF(ISBLANK(A4671),"",IF($A4671=U$2,$C4671,U4670))</f>
        <v/>
      </c>
      <c r="V4671" s="9" t="str">
        <f aca="false">IF(ISBLANK(A4671),"",IF($A4671=V$2,$C4671,V4670))</f>
        <v/>
      </c>
      <c r="W4671" s="9" t="str">
        <f aca="false">IF(ISBLANK(A4671),"",IF($A4671=W$2,$C4671,W4670))</f>
        <v/>
      </c>
    </row>
    <row r="4672" customFormat="false" ht="14.1" hidden="false" customHeight="false" outlineLevel="0" collapsed="false">
      <c r="H4672" s="8" t="n">
        <f aca="false">IF(ISBLANK(D4672),,LEFT(D4672,LEN(D4672)-6)*1)</f>
        <v>0</v>
      </c>
      <c r="I4672" s="9" t="str">
        <f aca="false">IF(ISBLANK(A4672),"",-B4672*C4672)</f>
        <v/>
      </c>
      <c r="J4672" s="9" t="str">
        <f aca="false">IF(ISBLANK(A4672),"",-SUM(I$3:I4672))</f>
        <v/>
      </c>
      <c r="K4672" s="9" t="str">
        <f aca="false">IF(ISBLANK(A4672),"",SUMPRODUCT(O4672:R4672,T4672:W4672)-J4672)</f>
        <v/>
      </c>
      <c r="L4672" s="5" t="str">
        <f aca="false">IF(ISBLANK(A4672),"",K4672/$M$1)</f>
        <v/>
      </c>
      <c r="M4672" s="5" t="str">
        <f aca="false">IF(ISBLANK(A4672),"",K4672/($M$1+SUM(K$3:K4671)))</f>
        <v/>
      </c>
      <c r="N4672" s="0" t="str">
        <f aca="false">IF(ISBLANK(A4672),"",IF(H4673=0,NETWORKDAYS($H$3,H4672,holiday!$B$2:$B$10),IF(DAY(H4672)&lt;DAY(H4673),NETWORKDAYS($H$3,H4672,holiday!$B$2:$B$10),0)))</f>
        <v/>
      </c>
      <c r="O4672" s="0" t="str">
        <f aca="false">IF(ISBLANK(A4672),"",SUMIF($A$3:$A4672,O$2,$B$3:$B4672))</f>
        <v/>
      </c>
      <c r="P4672" s="0" t="str">
        <f aca="false">IF(ISBLANK(A4672),"",SUMIF($A$3:$A4672,P$2,$B$3:$B4672))</f>
        <v/>
      </c>
      <c r="Q4672" s="0" t="str">
        <f aca="false">IF(ISBLANK(A4672),"",SUMIF($A$3:$A4672,Q$2,$B$3:$B4672))</f>
        <v/>
      </c>
      <c r="R4672" s="0" t="str">
        <f aca="false">IF(ISBLANK(A4672),"",SUMIF($A$3:$A4672,R$2,$B$3:$B4672))</f>
        <v/>
      </c>
      <c r="T4672" s="9" t="str">
        <f aca="false">IF(ISBLANK(A4672),"",IF($A4672=T$2,$C4672,T4671))</f>
        <v/>
      </c>
      <c r="U4672" s="9" t="str">
        <f aca="false">IF(ISBLANK(A4672),"",IF($A4672=U$2,$C4672,U4671))</f>
        <v/>
      </c>
      <c r="V4672" s="9" t="str">
        <f aca="false">IF(ISBLANK(A4672),"",IF($A4672=V$2,$C4672,V4671))</f>
        <v/>
      </c>
      <c r="W4672" s="9" t="str">
        <f aca="false">IF(ISBLANK(A4672),"",IF($A4672=W$2,$C4672,W4671))</f>
        <v/>
      </c>
    </row>
    <row r="4673" customFormat="false" ht="14.1" hidden="false" customHeight="false" outlineLevel="0" collapsed="false">
      <c r="H4673" s="8" t="n">
        <f aca="false">IF(ISBLANK(D4673),,LEFT(D4673,LEN(D4673)-6)*1)</f>
        <v>0</v>
      </c>
      <c r="I4673" s="9" t="str">
        <f aca="false">IF(ISBLANK(A4673),"",-B4673*C4673)</f>
        <v/>
      </c>
      <c r="J4673" s="9" t="str">
        <f aca="false">IF(ISBLANK(A4673),"",-SUM(I$3:I4673))</f>
        <v/>
      </c>
      <c r="K4673" s="9" t="str">
        <f aca="false">IF(ISBLANK(A4673),"",SUMPRODUCT(O4673:R4673,T4673:W4673)-J4673)</f>
        <v/>
      </c>
      <c r="L4673" s="5" t="str">
        <f aca="false">IF(ISBLANK(A4673),"",K4673/$M$1)</f>
        <v/>
      </c>
      <c r="M4673" s="5" t="str">
        <f aca="false">IF(ISBLANK(A4673),"",K4673/($M$1+SUM(K$3:K4672)))</f>
        <v/>
      </c>
      <c r="N4673" s="0" t="str">
        <f aca="false">IF(ISBLANK(A4673),"",IF(H4674=0,NETWORKDAYS($H$3,H4673,holiday!$B$2:$B$10),IF(DAY(H4673)&lt;DAY(H4674),NETWORKDAYS($H$3,H4673,holiday!$B$2:$B$10),0)))</f>
        <v/>
      </c>
      <c r="O4673" s="0" t="str">
        <f aca="false">IF(ISBLANK(A4673),"",SUMIF($A$3:$A4673,O$2,$B$3:$B4673))</f>
        <v/>
      </c>
      <c r="P4673" s="0" t="str">
        <f aca="false">IF(ISBLANK(A4673),"",SUMIF($A$3:$A4673,P$2,$B$3:$B4673))</f>
        <v/>
      </c>
      <c r="Q4673" s="0" t="str">
        <f aca="false">IF(ISBLANK(A4673),"",SUMIF($A$3:$A4673,Q$2,$B$3:$B4673))</f>
        <v/>
      </c>
      <c r="R4673" s="0" t="str">
        <f aca="false">IF(ISBLANK(A4673),"",SUMIF($A$3:$A4673,R$2,$B$3:$B4673))</f>
        <v/>
      </c>
      <c r="T4673" s="9" t="str">
        <f aca="false">IF(ISBLANK(A4673),"",IF($A4673=T$2,$C4673,T4672))</f>
        <v/>
      </c>
      <c r="U4673" s="9" t="str">
        <f aca="false">IF(ISBLANK(A4673),"",IF($A4673=U$2,$C4673,U4672))</f>
        <v/>
      </c>
      <c r="V4673" s="9" t="str">
        <f aca="false">IF(ISBLANK(A4673),"",IF($A4673=V$2,$C4673,V4672))</f>
        <v/>
      </c>
      <c r="W4673" s="9" t="str">
        <f aca="false">IF(ISBLANK(A4673),"",IF($A4673=W$2,$C4673,W4672))</f>
        <v/>
      </c>
    </row>
    <row r="4674" customFormat="false" ht="14.1" hidden="false" customHeight="false" outlineLevel="0" collapsed="false">
      <c r="H4674" s="8" t="n">
        <f aca="false">IF(ISBLANK(D4674),,LEFT(D4674,LEN(D4674)-6)*1)</f>
        <v>0</v>
      </c>
      <c r="I4674" s="9" t="str">
        <f aca="false">IF(ISBLANK(A4674),"",-B4674*C4674)</f>
        <v/>
      </c>
      <c r="J4674" s="9" t="str">
        <f aca="false">IF(ISBLANK(A4674),"",-SUM(I$3:I4674))</f>
        <v/>
      </c>
      <c r="K4674" s="9" t="str">
        <f aca="false">IF(ISBLANK(A4674),"",SUMPRODUCT(O4674:R4674,T4674:W4674)-J4674)</f>
        <v/>
      </c>
      <c r="L4674" s="5" t="str">
        <f aca="false">IF(ISBLANK(A4674),"",K4674/$M$1)</f>
        <v/>
      </c>
      <c r="M4674" s="5" t="str">
        <f aca="false">IF(ISBLANK(A4674),"",K4674/($M$1+SUM(K$3:K4673)))</f>
        <v/>
      </c>
      <c r="N4674" s="0" t="str">
        <f aca="false">IF(ISBLANK(A4674),"",IF(H4675=0,NETWORKDAYS($H$3,H4674,holiday!$B$2:$B$10),IF(DAY(H4674)&lt;DAY(H4675),NETWORKDAYS($H$3,H4674,holiday!$B$2:$B$10),0)))</f>
        <v/>
      </c>
      <c r="O4674" s="0" t="str">
        <f aca="false">IF(ISBLANK(A4674),"",SUMIF($A$3:$A4674,O$2,$B$3:$B4674))</f>
        <v/>
      </c>
      <c r="P4674" s="0" t="str">
        <f aca="false">IF(ISBLANK(A4674),"",SUMIF($A$3:$A4674,P$2,$B$3:$B4674))</f>
        <v/>
      </c>
      <c r="Q4674" s="0" t="str">
        <f aca="false">IF(ISBLANK(A4674),"",SUMIF($A$3:$A4674,Q$2,$B$3:$B4674))</f>
        <v/>
      </c>
      <c r="R4674" s="0" t="str">
        <f aca="false">IF(ISBLANK(A4674),"",SUMIF($A$3:$A4674,R$2,$B$3:$B4674))</f>
        <v/>
      </c>
      <c r="T4674" s="9" t="str">
        <f aca="false">IF(ISBLANK(A4674),"",IF($A4674=T$2,$C4674,T4673))</f>
        <v/>
      </c>
      <c r="U4674" s="9" t="str">
        <f aca="false">IF(ISBLANK(A4674),"",IF($A4674=U$2,$C4674,U4673))</f>
        <v/>
      </c>
      <c r="V4674" s="9" t="str">
        <f aca="false">IF(ISBLANK(A4674),"",IF($A4674=V$2,$C4674,V4673))</f>
        <v/>
      </c>
      <c r="W4674" s="9" t="str">
        <f aca="false">IF(ISBLANK(A4674),"",IF($A4674=W$2,$C4674,W4673))</f>
        <v/>
      </c>
    </row>
    <row r="4675" customFormat="false" ht="14.1" hidden="false" customHeight="false" outlineLevel="0" collapsed="false">
      <c r="H4675" s="8" t="n">
        <f aca="false">IF(ISBLANK(D4675),,LEFT(D4675,LEN(D4675)-6)*1)</f>
        <v>0</v>
      </c>
      <c r="I4675" s="9" t="str">
        <f aca="false">IF(ISBLANK(A4675),"",-B4675*C4675)</f>
        <v/>
      </c>
      <c r="J4675" s="9" t="str">
        <f aca="false">IF(ISBLANK(A4675),"",-SUM(I$3:I4675))</f>
        <v/>
      </c>
      <c r="K4675" s="9" t="str">
        <f aca="false">IF(ISBLANK(A4675),"",SUMPRODUCT(O4675:R4675,T4675:W4675)-J4675)</f>
        <v/>
      </c>
      <c r="L4675" s="5" t="str">
        <f aca="false">IF(ISBLANK(A4675),"",K4675/$M$1)</f>
        <v/>
      </c>
      <c r="M4675" s="5" t="str">
        <f aca="false">IF(ISBLANK(A4675),"",K4675/($M$1+SUM(K$3:K4674)))</f>
        <v/>
      </c>
      <c r="N4675" s="0" t="str">
        <f aca="false">IF(ISBLANK(A4675),"",IF(H4676=0,NETWORKDAYS($H$3,H4675,holiday!$B$2:$B$10),IF(DAY(H4675)&lt;DAY(H4676),NETWORKDAYS($H$3,H4675,holiday!$B$2:$B$10),0)))</f>
        <v/>
      </c>
      <c r="O4675" s="0" t="str">
        <f aca="false">IF(ISBLANK(A4675),"",SUMIF($A$3:$A4675,O$2,$B$3:$B4675))</f>
        <v/>
      </c>
      <c r="P4675" s="0" t="str">
        <f aca="false">IF(ISBLANK(A4675),"",SUMIF($A$3:$A4675,P$2,$B$3:$B4675))</f>
        <v/>
      </c>
      <c r="Q4675" s="0" t="str">
        <f aca="false">IF(ISBLANK(A4675),"",SUMIF($A$3:$A4675,Q$2,$B$3:$B4675))</f>
        <v/>
      </c>
      <c r="R4675" s="0" t="str">
        <f aca="false">IF(ISBLANK(A4675),"",SUMIF($A$3:$A4675,R$2,$B$3:$B4675))</f>
        <v/>
      </c>
      <c r="T4675" s="9" t="str">
        <f aca="false">IF(ISBLANK(A4675),"",IF($A4675=T$2,$C4675,T4674))</f>
        <v/>
      </c>
      <c r="U4675" s="9" t="str">
        <f aca="false">IF(ISBLANK(A4675),"",IF($A4675=U$2,$C4675,U4674))</f>
        <v/>
      </c>
      <c r="V4675" s="9" t="str">
        <f aca="false">IF(ISBLANK(A4675),"",IF($A4675=V$2,$C4675,V4674))</f>
        <v/>
      </c>
      <c r="W4675" s="9" t="str">
        <f aca="false">IF(ISBLANK(A4675),"",IF($A4675=W$2,$C4675,W4674))</f>
        <v/>
      </c>
    </row>
    <row r="4676" customFormat="false" ht="14.1" hidden="false" customHeight="false" outlineLevel="0" collapsed="false">
      <c r="H4676" s="8" t="n">
        <f aca="false">IF(ISBLANK(D4676),,LEFT(D4676,LEN(D4676)-6)*1)</f>
        <v>0</v>
      </c>
      <c r="I4676" s="9" t="str">
        <f aca="false">IF(ISBLANK(A4676),"",-B4676*C4676)</f>
        <v/>
      </c>
      <c r="J4676" s="9" t="str">
        <f aca="false">IF(ISBLANK(A4676),"",-SUM(I$3:I4676))</f>
        <v/>
      </c>
      <c r="K4676" s="9" t="str">
        <f aca="false">IF(ISBLANK(A4676),"",SUMPRODUCT(O4676:R4676,T4676:W4676)-J4676)</f>
        <v/>
      </c>
      <c r="L4676" s="5" t="str">
        <f aca="false">IF(ISBLANK(A4676),"",K4676/$M$1)</f>
        <v/>
      </c>
      <c r="M4676" s="5" t="str">
        <f aca="false">IF(ISBLANK(A4676),"",K4676/($M$1+SUM(K$3:K4675)))</f>
        <v/>
      </c>
      <c r="N4676" s="0" t="str">
        <f aca="false">IF(ISBLANK(A4676),"",IF(H4677=0,NETWORKDAYS($H$3,H4676,holiday!$B$2:$B$10),IF(DAY(H4676)&lt;DAY(H4677),NETWORKDAYS($H$3,H4676,holiday!$B$2:$B$10),0)))</f>
        <v/>
      </c>
      <c r="O4676" s="0" t="str">
        <f aca="false">IF(ISBLANK(A4676),"",SUMIF($A$3:$A4676,O$2,$B$3:$B4676))</f>
        <v/>
      </c>
      <c r="P4676" s="0" t="str">
        <f aca="false">IF(ISBLANK(A4676),"",SUMIF($A$3:$A4676,P$2,$B$3:$B4676))</f>
        <v/>
      </c>
      <c r="Q4676" s="0" t="str">
        <f aca="false">IF(ISBLANK(A4676),"",SUMIF($A$3:$A4676,Q$2,$B$3:$B4676))</f>
        <v/>
      </c>
      <c r="R4676" s="0" t="str">
        <f aca="false">IF(ISBLANK(A4676),"",SUMIF($A$3:$A4676,R$2,$B$3:$B4676))</f>
        <v/>
      </c>
      <c r="T4676" s="9" t="str">
        <f aca="false">IF(ISBLANK(A4676),"",IF($A4676=T$2,$C4676,T4675))</f>
        <v/>
      </c>
      <c r="U4676" s="9" t="str">
        <f aca="false">IF(ISBLANK(A4676),"",IF($A4676=U$2,$C4676,U4675))</f>
        <v/>
      </c>
      <c r="V4676" s="9" t="str">
        <f aca="false">IF(ISBLANK(A4676),"",IF($A4676=V$2,$C4676,V4675))</f>
        <v/>
      </c>
      <c r="W4676" s="9" t="str">
        <f aca="false">IF(ISBLANK(A4676),"",IF($A4676=W$2,$C4676,W4675))</f>
        <v/>
      </c>
    </row>
    <row r="4677" customFormat="false" ht="14.1" hidden="false" customHeight="false" outlineLevel="0" collapsed="false">
      <c r="H4677" s="8" t="n">
        <f aca="false">IF(ISBLANK(D4677),,LEFT(D4677,LEN(D4677)-6)*1)</f>
        <v>0</v>
      </c>
      <c r="I4677" s="9" t="str">
        <f aca="false">IF(ISBLANK(A4677),"",-B4677*C4677)</f>
        <v/>
      </c>
      <c r="J4677" s="9" t="str">
        <f aca="false">IF(ISBLANK(A4677),"",-SUM(I$3:I4677))</f>
        <v/>
      </c>
      <c r="K4677" s="9" t="str">
        <f aca="false">IF(ISBLANK(A4677),"",SUMPRODUCT(O4677:R4677,T4677:W4677)-J4677)</f>
        <v/>
      </c>
      <c r="L4677" s="5" t="str">
        <f aca="false">IF(ISBLANK(A4677),"",K4677/$M$1)</f>
        <v/>
      </c>
      <c r="M4677" s="5" t="str">
        <f aca="false">IF(ISBLANK(A4677),"",K4677/($M$1+SUM(K$3:K4676)))</f>
        <v/>
      </c>
      <c r="N4677" s="0" t="str">
        <f aca="false">IF(ISBLANK(A4677),"",IF(H4678=0,NETWORKDAYS($H$3,H4677,holiday!$B$2:$B$10),IF(DAY(H4677)&lt;DAY(H4678),NETWORKDAYS($H$3,H4677,holiday!$B$2:$B$10),0)))</f>
        <v/>
      </c>
      <c r="O4677" s="0" t="str">
        <f aca="false">IF(ISBLANK(A4677),"",SUMIF($A$3:$A4677,O$2,$B$3:$B4677))</f>
        <v/>
      </c>
      <c r="P4677" s="0" t="str">
        <f aca="false">IF(ISBLANK(A4677),"",SUMIF($A$3:$A4677,P$2,$B$3:$B4677))</f>
        <v/>
      </c>
      <c r="Q4677" s="0" t="str">
        <f aca="false">IF(ISBLANK(A4677),"",SUMIF($A$3:$A4677,Q$2,$B$3:$B4677))</f>
        <v/>
      </c>
      <c r="R4677" s="0" t="str">
        <f aca="false">IF(ISBLANK(A4677),"",SUMIF($A$3:$A4677,R$2,$B$3:$B4677))</f>
        <v/>
      </c>
      <c r="T4677" s="9" t="str">
        <f aca="false">IF(ISBLANK(A4677),"",IF($A4677=T$2,$C4677,T4676))</f>
        <v/>
      </c>
      <c r="U4677" s="9" t="str">
        <f aca="false">IF(ISBLANK(A4677),"",IF($A4677=U$2,$C4677,U4676))</f>
        <v/>
      </c>
      <c r="V4677" s="9" t="str">
        <f aca="false">IF(ISBLANK(A4677),"",IF($A4677=V$2,$C4677,V4676))</f>
        <v/>
      </c>
      <c r="W4677" s="9" t="str">
        <f aca="false">IF(ISBLANK(A4677),"",IF($A4677=W$2,$C4677,W4676))</f>
        <v/>
      </c>
    </row>
    <row r="4678" customFormat="false" ht="14.1" hidden="false" customHeight="false" outlineLevel="0" collapsed="false">
      <c r="H4678" s="8" t="n">
        <f aca="false">IF(ISBLANK(D4678),,LEFT(D4678,LEN(D4678)-6)*1)</f>
        <v>0</v>
      </c>
      <c r="I4678" s="9" t="str">
        <f aca="false">IF(ISBLANK(A4678),"",-B4678*C4678)</f>
        <v/>
      </c>
      <c r="J4678" s="9" t="str">
        <f aca="false">IF(ISBLANK(A4678),"",-SUM(I$3:I4678))</f>
        <v/>
      </c>
      <c r="K4678" s="9" t="str">
        <f aca="false">IF(ISBLANK(A4678),"",SUMPRODUCT(O4678:R4678,T4678:W4678)-J4678)</f>
        <v/>
      </c>
      <c r="L4678" s="5" t="str">
        <f aca="false">IF(ISBLANK(A4678),"",K4678/$M$1)</f>
        <v/>
      </c>
      <c r="M4678" s="5" t="str">
        <f aca="false">IF(ISBLANK(A4678),"",K4678/($M$1+SUM(K$3:K4677)))</f>
        <v/>
      </c>
      <c r="N4678" s="0" t="str">
        <f aca="false">IF(ISBLANK(A4678),"",IF(H4679=0,NETWORKDAYS($H$3,H4678,holiday!$B$2:$B$10),IF(DAY(H4678)&lt;DAY(H4679),NETWORKDAYS($H$3,H4678,holiday!$B$2:$B$10),0)))</f>
        <v/>
      </c>
      <c r="O4678" s="0" t="str">
        <f aca="false">IF(ISBLANK(A4678),"",SUMIF($A$3:$A4678,O$2,$B$3:$B4678))</f>
        <v/>
      </c>
      <c r="P4678" s="0" t="str">
        <f aca="false">IF(ISBLANK(A4678),"",SUMIF($A$3:$A4678,P$2,$B$3:$B4678))</f>
        <v/>
      </c>
      <c r="Q4678" s="0" t="str">
        <f aca="false">IF(ISBLANK(A4678),"",SUMIF($A$3:$A4678,Q$2,$B$3:$B4678))</f>
        <v/>
      </c>
      <c r="R4678" s="0" t="str">
        <f aca="false">IF(ISBLANK(A4678),"",SUMIF($A$3:$A4678,R$2,$B$3:$B4678))</f>
        <v/>
      </c>
      <c r="T4678" s="9" t="str">
        <f aca="false">IF(ISBLANK(A4678),"",IF($A4678=T$2,$C4678,T4677))</f>
        <v/>
      </c>
      <c r="U4678" s="9" t="str">
        <f aca="false">IF(ISBLANK(A4678),"",IF($A4678=U$2,$C4678,U4677))</f>
        <v/>
      </c>
      <c r="V4678" s="9" t="str">
        <f aca="false">IF(ISBLANK(A4678),"",IF($A4678=V$2,$C4678,V4677))</f>
        <v/>
      </c>
      <c r="W4678" s="9" t="str">
        <f aca="false">IF(ISBLANK(A4678),"",IF($A4678=W$2,$C4678,W4677))</f>
        <v/>
      </c>
    </row>
    <row r="4679" customFormat="false" ht="14.1" hidden="false" customHeight="false" outlineLevel="0" collapsed="false">
      <c r="H4679" s="8" t="n">
        <f aca="false">IF(ISBLANK(D4679),,LEFT(D4679,LEN(D4679)-6)*1)</f>
        <v>0</v>
      </c>
      <c r="I4679" s="9" t="str">
        <f aca="false">IF(ISBLANK(A4679),"",-B4679*C4679)</f>
        <v/>
      </c>
      <c r="J4679" s="9" t="str">
        <f aca="false">IF(ISBLANK(A4679),"",-SUM(I$3:I4679))</f>
        <v/>
      </c>
      <c r="K4679" s="9" t="str">
        <f aca="false">IF(ISBLANK(A4679),"",SUMPRODUCT(O4679:R4679,T4679:W4679)-J4679)</f>
        <v/>
      </c>
      <c r="L4679" s="5" t="str">
        <f aca="false">IF(ISBLANK(A4679),"",K4679/$M$1)</f>
        <v/>
      </c>
      <c r="M4679" s="5" t="str">
        <f aca="false">IF(ISBLANK(A4679),"",K4679/($M$1+SUM(K$3:K4678)))</f>
        <v/>
      </c>
      <c r="N4679" s="0" t="str">
        <f aca="false">IF(ISBLANK(A4679),"",IF(H4680=0,NETWORKDAYS($H$3,H4679,holiday!$B$2:$B$10),IF(DAY(H4679)&lt;DAY(H4680),NETWORKDAYS($H$3,H4679,holiday!$B$2:$B$10),0)))</f>
        <v/>
      </c>
      <c r="O4679" s="0" t="str">
        <f aca="false">IF(ISBLANK(A4679),"",SUMIF($A$3:$A4679,O$2,$B$3:$B4679))</f>
        <v/>
      </c>
      <c r="P4679" s="0" t="str">
        <f aca="false">IF(ISBLANK(A4679),"",SUMIF($A$3:$A4679,P$2,$B$3:$B4679))</f>
        <v/>
      </c>
      <c r="Q4679" s="0" t="str">
        <f aca="false">IF(ISBLANK(A4679),"",SUMIF($A$3:$A4679,Q$2,$B$3:$B4679))</f>
        <v/>
      </c>
      <c r="R4679" s="0" t="str">
        <f aca="false">IF(ISBLANK(A4679),"",SUMIF($A$3:$A4679,R$2,$B$3:$B4679))</f>
        <v/>
      </c>
      <c r="T4679" s="9" t="str">
        <f aca="false">IF(ISBLANK(A4679),"",IF($A4679=T$2,$C4679,T4678))</f>
        <v/>
      </c>
      <c r="U4679" s="9" t="str">
        <f aca="false">IF(ISBLANK(A4679),"",IF($A4679=U$2,$C4679,U4678))</f>
        <v/>
      </c>
      <c r="V4679" s="9" t="str">
        <f aca="false">IF(ISBLANK(A4679),"",IF($A4679=V$2,$C4679,V4678))</f>
        <v/>
      </c>
      <c r="W4679" s="9" t="str">
        <f aca="false">IF(ISBLANK(A4679),"",IF($A4679=W$2,$C4679,W4678))</f>
        <v/>
      </c>
    </row>
    <row r="4680" customFormat="false" ht="14.1" hidden="false" customHeight="false" outlineLevel="0" collapsed="false">
      <c r="H4680" s="8" t="n">
        <f aca="false">IF(ISBLANK(D4680),,LEFT(D4680,LEN(D4680)-6)*1)</f>
        <v>0</v>
      </c>
      <c r="I4680" s="9" t="str">
        <f aca="false">IF(ISBLANK(A4680),"",-B4680*C4680)</f>
        <v/>
      </c>
      <c r="J4680" s="9" t="str">
        <f aca="false">IF(ISBLANK(A4680),"",-SUM(I$3:I4680))</f>
        <v/>
      </c>
      <c r="K4680" s="9" t="str">
        <f aca="false">IF(ISBLANK(A4680),"",SUMPRODUCT(O4680:R4680,T4680:W4680)-J4680)</f>
        <v/>
      </c>
      <c r="L4680" s="5" t="str">
        <f aca="false">IF(ISBLANK(A4680),"",K4680/$M$1)</f>
        <v/>
      </c>
      <c r="M4680" s="5" t="str">
        <f aca="false">IF(ISBLANK(A4680),"",K4680/($M$1+SUM(K$3:K4679)))</f>
        <v/>
      </c>
      <c r="N4680" s="0" t="str">
        <f aca="false">IF(ISBLANK(A4680),"",IF(H4681=0,NETWORKDAYS($H$3,H4680,holiday!$B$2:$B$10),IF(DAY(H4680)&lt;DAY(H4681),NETWORKDAYS($H$3,H4680,holiday!$B$2:$B$10),0)))</f>
        <v/>
      </c>
      <c r="O4680" s="0" t="str">
        <f aca="false">IF(ISBLANK(A4680),"",SUMIF($A$3:$A4680,O$2,$B$3:$B4680))</f>
        <v/>
      </c>
      <c r="P4680" s="0" t="str">
        <f aca="false">IF(ISBLANK(A4680),"",SUMIF($A$3:$A4680,P$2,$B$3:$B4680))</f>
        <v/>
      </c>
      <c r="Q4680" s="0" t="str">
        <f aca="false">IF(ISBLANK(A4680),"",SUMIF($A$3:$A4680,Q$2,$B$3:$B4680))</f>
        <v/>
      </c>
      <c r="R4680" s="0" t="str">
        <f aca="false">IF(ISBLANK(A4680),"",SUMIF($A$3:$A4680,R$2,$B$3:$B4680))</f>
        <v/>
      </c>
      <c r="T4680" s="9" t="str">
        <f aca="false">IF(ISBLANK(A4680),"",IF($A4680=T$2,$C4680,T4679))</f>
        <v/>
      </c>
      <c r="U4680" s="9" t="str">
        <f aca="false">IF(ISBLANK(A4680),"",IF($A4680=U$2,$C4680,U4679))</f>
        <v/>
      </c>
      <c r="V4680" s="9" t="str">
        <f aca="false">IF(ISBLANK(A4680),"",IF($A4680=V$2,$C4680,V4679))</f>
        <v/>
      </c>
      <c r="W4680" s="9" t="str">
        <f aca="false">IF(ISBLANK(A4680),"",IF($A4680=W$2,$C4680,W4679))</f>
        <v/>
      </c>
    </row>
    <row r="4681" customFormat="false" ht="14.1" hidden="false" customHeight="false" outlineLevel="0" collapsed="false">
      <c r="H4681" s="8" t="n">
        <f aca="false">IF(ISBLANK(D4681),,LEFT(D4681,LEN(D4681)-6)*1)</f>
        <v>0</v>
      </c>
      <c r="I4681" s="9" t="str">
        <f aca="false">IF(ISBLANK(A4681),"",-B4681*C4681)</f>
        <v/>
      </c>
      <c r="J4681" s="9" t="str">
        <f aca="false">IF(ISBLANK(A4681),"",-SUM(I$3:I4681))</f>
        <v/>
      </c>
      <c r="K4681" s="9" t="str">
        <f aca="false">IF(ISBLANK(A4681),"",SUMPRODUCT(O4681:R4681,T4681:W4681)-J4681)</f>
        <v/>
      </c>
      <c r="L4681" s="5" t="str">
        <f aca="false">IF(ISBLANK(A4681),"",K4681/$M$1)</f>
        <v/>
      </c>
      <c r="M4681" s="5" t="str">
        <f aca="false">IF(ISBLANK(A4681),"",K4681/($M$1+SUM(K$3:K4680)))</f>
        <v/>
      </c>
      <c r="N4681" s="0" t="str">
        <f aca="false">IF(ISBLANK(A4681),"",IF(H4682=0,NETWORKDAYS($H$3,H4681,holiday!$B$2:$B$10),IF(DAY(H4681)&lt;DAY(H4682),NETWORKDAYS($H$3,H4681,holiday!$B$2:$B$10),0)))</f>
        <v/>
      </c>
      <c r="O4681" s="0" t="str">
        <f aca="false">IF(ISBLANK(A4681),"",SUMIF($A$3:$A4681,O$2,$B$3:$B4681))</f>
        <v/>
      </c>
      <c r="P4681" s="0" t="str">
        <f aca="false">IF(ISBLANK(A4681),"",SUMIF($A$3:$A4681,P$2,$B$3:$B4681))</f>
        <v/>
      </c>
      <c r="Q4681" s="0" t="str">
        <f aca="false">IF(ISBLANK(A4681),"",SUMIF($A$3:$A4681,Q$2,$B$3:$B4681))</f>
        <v/>
      </c>
      <c r="R4681" s="0" t="str">
        <f aca="false">IF(ISBLANK(A4681),"",SUMIF($A$3:$A4681,R$2,$B$3:$B4681))</f>
        <v/>
      </c>
      <c r="T4681" s="9" t="str">
        <f aca="false">IF(ISBLANK(A4681),"",IF($A4681=T$2,$C4681,T4680))</f>
        <v/>
      </c>
      <c r="U4681" s="9" t="str">
        <f aca="false">IF(ISBLANK(A4681),"",IF($A4681=U$2,$C4681,U4680))</f>
        <v/>
      </c>
      <c r="V4681" s="9" t="str">
        <f aca="false">IF(ISBLANK(A4681),"",IF($A4681=V$2,$C4681,V4680))</f>
        <v/>
      </c>
      <c r="W4681" s="9" t="str">
        <f aca="false">IF(ISBLANK(A4681),"",IF($A4681=W$2,$C4681,W4680))</f>
        <v/>
      </c>
    </row>
    <row r="4682" customFormat="false" ht="14.1" hidden="false" customHeight="false" outlineLevel="0" collapsed="false">
      <c r="H4682" s="8" t="n">
        <f aca="false">IF(ISBLANK(D4682),,LEFT(D4682,LEN(D4682)-6)*1)</f>
        <v>0</v>
      </c>
      <c r="I4682" s="9" t="str">
        <f aca="false">IF(ISBLANK(A4682),"",-B4682*C4682)</f>
        <v/>
      </c>
      <c r="J4682" s="9" t="str">
        <f aca="false">IF(ISBLANK(A4682),"",-SUM(I$3:I4682))</f>
        <v/>
      </c>
      <c r="K4682" s="9" t="str">
        <f aca="false">IF(ISBLANK(A4682),"",SUMPRODUCT(O4682:R4682,T4682:W4682)-J4682)</f>
        <v/>
      </c>
      <c r="L4682" s="5" t="str">
        <f aca="false">IF(ISBLANK(A4682),"",K4682/$M$1)</f>
        <v/>
      </c>
      <c r="M4682" s="5" t="str">
        <f aca="false">IF(ISBLANK(A4682),"",K4682/($M$1+SUM(K$3:K4681)))</f>
        <v/>
      </c>
      <c r="N4682" s="0" t="str">
        <f aca="false">IF(ISBLANK(A4682),"",IF(H4683=0,NETWORKDAYS($H$3,H4682,holiday!$B$2:$B$10),IF(DAY(H4682)&lt;DAY(H4683),NETWORKDAYS($H$3,H4682,holiday!$B$2:$B$10),0)))</f>
        <v/>
      </c>
      <c r="O4682" s="0" t="str">
        <f aca="false">IF(ISBLANK(A4682),"",SUMIF($A$3:$A4682,O$2,$B$3:$B4682))</f>
        <v/>
      </c>
      <c r="P4682" s="0" t="str">
        <f aca="false">IF(ISBLANK(A4682),"",SUMIF($A$3:$A4682,P$2,$B$3:$B4682))</f>
        <v/>
      </c>
      <c r="Q4682" s="0" t="str">
        <f aca="false">IF(ISBLANK(A4682),"",SUMIF($A$3:$A4682,Q$2,$B$3:$B4682))</f>
        <v/>
      </c>
      <c r="R4682" s="0" t="str">
        <f aca="false">IF(ISBLANK(A4682),"",SUMIF($A$3:$A4682,R$2,$B$3:$B4682))</f>
        <v/>
      </c>
      <c r="T4682" s="9" t="str">
        <f aca="false">IF(ISBLANK(A4682),"",IF($A4682=T$2,$C4682,T4681))</f>
        <v/>
      </c>
      <c r="U4682" s="9" t="str">
        <f aca="false">IF(ISBLANK(A4682),"",IF($A4682=U$2,$C4682,U4681))</f>
        <v/>
      </c>
      <c r="V4682" s="9" t="str">
        <f aca="false">IF(ISBLANK(A4682),"",IF($A4682=V$2,$C4682,V4681))</f>
        <v/>
      </c>
      <c r="W4682" s="9" t="str">
        <f aca="false">IF(ISBLANK(A4682),"",IF($A4682=W$2,$C4682,W4681))</f>
        <v/>
      </c>
    </row>
    <row r="4683" customFormat="false" ht="14.1" hidden="false" customHeight="false" outlineLevel="0" collapsed="false">
      <c r="H4683" s="8" t="n">
        <f aca="false">IF(ISBLANK(D4683),,LEFT(D4683,LEN(D4683)-6)*1)</f>
        <v>0</v>
      </c>
      <c r="I4683" s="9" t="str">
        <f aca="false">IF(ISBLANK(A4683),"",-B4683*C4683)</f>
        <v/>
      </c>
      <c r="J4683" s="9" t="str">
        <f aca="false">IF(ISBLANK(A4683),"",-SUM(I$3:I4683))</f>
        <v/>
      </c>
      <c r="K4683" s="9" t="str">
        <f aca="false">IF(ISBLANK(A4683),"",SUMPRODUCT(O4683:R4683,T4683:W4683)-J4683)</f>
        <v/>
      </c>
      <c r="L4683" s="5" t="str">
        <f aca="false">IF(ISBLANK(A4683),"",K4683/$M$1)</f>
        <v/>
      </c>
      <c r="M4683" s="5" t="str">
        <f aca="false">IF(ISBLANK(A4683),"",K4683/($M$1+SUM(K$3:K4682)))</f>
        <v/>
      </c>
      <c r="N4683" s="0" t="str">
        <f aca="false">IF(ISBLANK(A4683),"",IF(H4684=0,NETWORKDAYS($H$3,H4683,holiday!$B$2:$B$10),IF(DAY(H4683)&lt;DAY(H4684),NETWORKDAYS($H$3,H4683,holiday!$B$2:$B$10),0)))</f>
        <v/>
      </c>
      <c r="O4683" s="0" t="str">
        <f aca="false">IF(ISBLANK(A4683),"",SUMIF($A$3:$A4683,O$2,$B$3:$B4683))</f>
        <v/>
      </c>
      <c r="P4683" s="0" t="str">
        <f aca="false">IF(ISBLANK(A4683),"",SUMIF($A$3:$A4683,P$2,$B$3:$B4683))</f>
        <v/>
      </c>
      <c r="Q4683" s="0" t="str">
        <f aca="false">IF(ISBLANK(A4683),"",SUMIF($A$3:$A4683,Q$2,$B$3:$B4683))</f>
        <v/>
      </c>
      <c r="R4683" s="0" t="str">
        <f aca="false">IF(ISBLANK(A4683),"",SUMIF($A$3:$A4683,R$2,$B$3:$B4683))</f>
        <v/>
      </c>
      <c r="T4683" s="9" t="str">
        <f aca="false">IF(ISBLANK(A4683),"",IF($A4683=T$2,$C4683,T4682))</f>
        <v/>
      </c>
      <c r="U4683" s="9" t="str">
        <f aca="false">IF(ISBLANK(A4683),"",IF($A4683=U$2,$C4683,U4682))</f>
        <v/>
      </c>
      <c r="V4683" s="9" t="str">
        <f aca="false">IF(ISBLANK(A4683),"",IF($A4683=V$2,$C4683,V4682))</f>
        <v/>
      </c>
      <c r="W4683" s="9" t="str">
        <f aca="false">IF(ISBLANK(A4683),"",IF($A4683=W$2,$C4683,W4682))</f>
        <v/>
      </c>
    </row>
    <row r="4684" customFormat="false" ht="14.1" hidden="false" customHeight="false" outlineLevel="0" collapsed="false">
      <c r="H4684" s="8" t="n">
        <f aca="false">IF(ISBLANK(D4684),,LEFT(D4684,LEN(D4684)-6)*1)</f>
        <v>0</v>
      </c>
      <c r="I4684" s="9" t="str">
        <f aca="false">IF(ISBLANK(A4684),"",-B4684*C4684)</f>
        <v/>
      </c>
      <c r="J4684" s="9" t="str">
        <f aca="false">IF(ISBLANK(A4684),"",-SUM(I$3:I4684))</f>
        <v/>
      </c>
      <c r="K4684" s="9" t="str">
        <f aca="false">IF(ISBLANK(A4684),"",SUMPRODUCT(O4684:R4684,T4684:W4684)-J4684)</f>
        <v/>
      </c>
      <c r="L4684" s="5" t="str">
        <f aca="false">IF(ISBLANK(A4684),"",K4684/$M$1)</f>
        <v/>
      </c>
      <c r="M4684" s="5" t="str">
        <f aca="false">IF(ISBLANK(A4684),"",K4684/($M$1+SUM(K$3:K4683)))</f>
        <v/>
      </c>
      <c r="N4684" s="0" t="str">
        <f aca="false">IF(ISBLANK(A4684),"",IF(H4685=0,NETWORKDAYS($H$3,H4684,holiday!$B$2:$B$10),IF(DAY(H4684)&lt;DAY(H4685),NETWORKDAYS($H$3,H4684,holiday!$B$2:$B$10),0)))</f>
        <v/>
      </c>
      <c r="O4684" s="0" t="str">
        <f aca="false">IF(ISBLANK(A4684),"",SUMIF($A$3:$A4684,O$2,$B$3:$B4684))</f>
        <v/>
      </c>
      <c r="P4684" s="0" t="str">
        <f aca="false">IF(ISBLANK(A4684),"",SUMIF($A$3:$A4684,P$2,$B$3:$B4684))</f>
        <v/>
      </c>
      <c r="Q4684" s="0" t="str">
        <f aca="false">IF(ISBLANK(A4684),"",SUMIF($A$3:$A4684,Q$2,$B$3:$B4684))</f>
        <v/>
      </c>
      <c r="R4684" s="0" t="str">
        <f aca="false">IF(ISBLANK(A4684),"",SUMIF($A$3:$A4684,R$2,$B$3:$B4684))</f>
        <v/>
      </c>
      <c r="T4684" s="9" t="str">
        <f aca="false">IF(ISBLANK(A4684),"",IF($A4684=T$2,$C4684,T4683))</f>
        <v/>
      </c>
      <c r="U4684" s="9" t="str">
        <f aca="false">IF(ISBLANK(A4684),"",IF($A4684=U$2,$C4684,U4683))</f>
        <v/>
      </c>
      <c r="V4684" s="9" t="str">
        <f aca="false">IF(ISBLANK(A4684),"",IF($A4684=V$2,$C4684,V4683))</f>
        <v/>
      </c>
      <c r="W4684" s="9" t="str">
        <f aca="false">IF(ISBLANK(A4684),"",IF($A4684=W$2,$C4684,W4683))</f>
        <v/>
      </c>
    </row>
    <row r="4685" customFormat="false" ht="14.1" hidden="false" customHeight="false" outlineLevel="0" collapsed="false">
      <c r="H4685" s="8" t="n">
        <f aca="false">IF(ISBLANK(D4685),,LEFT(D4685,LEN(D4685)-6)*1)</f>
        <v>0</v>
      </c>
      <c r="I4685" s="9" t="str">
        <f aca="false">IF(ISBLANK(A4685),"",-B4685*C4685)</f>
        <v/>
      </c>
      <c r="J4685" s="9" t="str">
        <f aca="false">IF(ISBLANK(A4685),"",-SUM(I$3:I4685))</f>
        <v/>
      </c>
      <c r="K4685" s="9" t="str">
        <f aca="false">IF(ISBLANK(A4685),"",SUMPRODUCT(O4685:R4685,T4685:W4685)-J4685)</f>
        <v/>
      </c>
      <c r="L4685" s="5" t="str">
        <f aca="false">IF(ISBLANK(A4685),"",K4685/$M$1)</f>
        <v/>
      </c>
      <c r="M4685" s="5" t="str">
        <f aca="false">IF(ISBLANK(A4685),"",K4685/($M$1+SUM(K$3:K4684)))</f>
        <v/>
      </c>
      <c r="N4685" s="0" t="str">
        <f aca="false">IF(ISBLANK(A4685),"",IF(H4686=0,NETWORKDAYS($H$3,H4685,holiday!$B$2:$B$10),IF(DAY(H4685)&lt;DAY(H4686),NETWORKDAYS($H$3,H4685,holiday!$B$2:$B$10),0)))</f>
        <v/>
      </c>
      <c r="O4685" s="0" t="str">
        <f aca="false">IF(ISBLANK(A4685),"",SUMIF($A$3:$A4685,O$2,$B$3:$B4685))</f>
        <v/>
      </c>
      <c r="P4685" s="0" t="str">
        <f aca="false">IF(ISBLANK(A4685),"",SUMIF($A$3:$A4685,P$2,$B$3:$B4685))</f>
        <v/>
      </c>
      <c r="Q4685" s="0" t="str">
        <f aca="false">IF(ISBLANK(A4685),"",SUMIF($A$3:$A4685,Q$2,$B$3:$B4685))</f>
        <v/>
      </c>
      <c r="R4685" s="0" t="str">
        <f aca="false">IF(ISBLANK(A4685),"",SUMIF($A$3:$A4685,R$2,$B$3:$B4685))</f>
        <v/>
      </c>
      <c r="T4685" s="9" t="str">
        <f aca="false">IF(ISBLANK(A4685),"",IF($A4685=T$2,$C4685,T4684))</f>
        <v/>
      </c>
      <c r="U4685" s="9" t="str">
        <f aca="false">IF(ISBLANK(A4685),"",IF($A4685=U$2,$C4685,U4684))</f>
        <v/>
      </c>
      <c r="V4685" s="9" t="str">
        <f aca="false">IF(ISBLANK(A4685),"",IF($A4685=V$2,$C4685,V4684))</f>
        <v/>
      </c>
      <c r="W4685" s="9" t="str">
        <f aca="false">IF(ISBLANK(A4685),"",IF($A4685=W$2,$C4685,W4684))</f>
        <v/>
      </c>
    </row>
    <row r="4686" customFormat="false" ht="14.1" hidden="false" customHeight="false" outlineLevel="0" collapsed="false">
      <c r="H4686" s="8" t="n">
        <f aca="false">IF(ISBLANK(D4686),,LEFT(D4686,LEN(D4686)-6)*1)</f>
        <v>0</v>
      </c>
      <c r="I4686" s="9" t="str">
        <f aca="false">IF(ISBLANK(A4686),"",-B4686*C4686)</f>
        <v/>
      </c>
      <c r="J4686" s="9" t="str">
        <f aca="false">IF(ISBLANK(A4686),"",-SUM(I$3:I4686))</f>
        <v/>
      </c>
      <c r="K4686" s="9" t="str">
        <f aca="false">IF(ISBLANK(A4686),"",SUMPRODUCT(O4686:R4686,T4686:W4686)-J4686)</f>
        <v/>
      </c>
      <c r="L4686" s="5" t="str">
        <f aca="false">IF(ISBLANK(A4686),"",K4686/$M$1)</f>
        <v/>
      </c>
      <c r="M4686" s="5" t="str">
        <f aca="false">IF(ISBLANK(A4686),"",K4686/($M$1+SUM(K$3:K4685)))</f>
        <v/>
      </c>
      <c r="N4686" s="0" t="str">
        <f aca="false">IF(ISBLANK(A4686),"",IF(H4687=0,NETWORKDAYS($H$3,H4686,holiday!$B$2:$B$10),IF(DAY(H4686)&lt;DAY(H4687),NETWORKDAYS($H$3,H4686,holiday!$B$2:$B$10),0)))</f>
        <v/>
      </c>
      <c r="O4686" s="0" t="str">
        <f aca="false">IF(ISBLANK(A4686),"",SUMIF($A$3:$A4686,O$2,$B$3:$B4686))</f>
        <v/>
      </c>
      <c r="P4686" s="0" t="str">
        <f aca="false">IF(ISBLANK(A4686),"",SUMIF($A$3:$A4686,P$2,$B$3:$B4686))</f>
        <v/>
      </c>
      <c r="Q4686" s="0" t="str">
        <f aca="false">IF(ISBLANK(A4686),"",SUMIF($A$3:$A4686,Q$2,$B$3:$B4686))</f>
        <v/>
      </c>
      <c r="R4686" s="0" t="str">
        <f aca="false">IF(ISBLANK(A4686),"",SUMIF($A$3:$A4686,R$2,$B$3:$B4686))</f>
        <v/>
      </c>
      <c r="T4686" s="9" t="str">
        <f aca="false">IF(ISBLANK(A4686),"",IF($A4686=T$2,$C4686,T4685))</f>
        <v/>
      </c>
      <c r="U4686" s="9" t="str">
        <f aca="false">IF(ISBLANK(A4686),"",IF($A4686=U$2,$C4686,U4685))</f>
        <v/>
      </c>
      <c r="V4686" s="9" t="str">
        <f aca="false">IF(ISBLANK(A4686),"",IF($A4686=V$2,$C4686,V4685))</f>
        <v/>
      </c>
      <c r="W4686" s="9" t="str">
        <f aca="false">IF(ISBLANK(A4686),"",IF($A4686=W$2,$C4686,W4685))</f>
        <v/>
      </c>
    </row>
    <row r="4687" customFormat="false" ht="14.1" hidden="false" customHeight="false" outlineLevel="0" collapsed="false">
      <c r="H4687" s="8" t="n">
        <f aca="false">IF(ISBLANK(D4687),,LEFT(D4687,LEN(D4687)-6)*1)</f>
        <v>0</v>
      </c>
      <c r="I4687" s="9" t="str">
        <f aca="false">IF(ISBLANK(A4687),"",-B4687*C4687)</f>
        <v/>
      </c>
      <c r="J4687" s="9" t="str">
        <f aca="false">IF(ISBLANK(A4687),"",-SUM(I$3:I4687))</f>
        <v/>
      </c>
      <c r="K4687" s="9" t="str">
        <f aca="false">IF(ISBLANK(A4687),"",SUMPRODUCT(O4687:R4687,T4687:W4687)-J4687)</f>
        <v/>
      </c>
      <c r="L4687" s="5" t="str">
        <f aca="false">IF(ISBLANK(A4687),"",K4687/$M$1)</f>
        <v/>
      </c>
      <c r="M4687" s="5" t="str">
        <f aca="false">IF(ISBLANK(A4687),"",K4687/($M$1+SUM(K$3:K4686)))</f>
        <v/>
      </c>
      <c r="N4687" s="0" t="str">
        <f aca="false">IF(ISBLANK(A4687),"",IF(H4688=0,NETWORKDAYS($H$3,H4687,holiday!$B$2:$B$10),IF(DAY(H4687)&lt;DAY(H4688),NETWORKDAYS($H$3,H4687,holiday!$B$2:$B$10),0)))</f>
        <v/>
      </c>
      <c r="O4687" s="0" t="str">
        <f aca="false">IF(ISBLANK(A4687),"",SUMIF($A$3:$A4687,O$2,$B$3:$B4687))</f>
        <v/>
      </c>
      <c r="P4687" s="0" t="str">
        <f aca="false">IF(ISBLANK(A4687),"",SUMIF($A$3:$A4687,P$2,$B$3:$B4687))</f>
        <v/>
      </c>
      <c r="Q4687" s="0" t="str">
        <f aca="false">IF(ISBLANK(A4687),"",SUMIF($A$3:$A4687,Q$2,$B$3:$B4687))</f>
        <v/>
      </c>
      <c r="R4687" s="0" t="str">
        <f aca="false">IF(ISBLANK(A4687),"",SUMIF($A$3:$A4687,R$2,$B$3:$B4687))</f>
        <v/>
      </c>
      <c r="T4687" s="9" t="str">
        <f aca="false">IF(ISBLANK(A4687),"",IF($A4687=T$2,$C4687,T4686))</f>
        <v/>
      </c>
      <c r="U4687" s="9" t="str">
        <f aca="false">IF(ISBLANK(A4687),"",IF($A4687=U$2,$C4687,U4686))</f>
        <v/>
      </c>
      <c r="V4687" s="9" t="str">
        <f aca="false">IF(ISBLANK(A4687),"",IF($A4687=V$2,$C4687,V4686))</f>
        <v/>
      </c>
      <c r="W4687" s="9" t="str">
        <f aca="false">IF(ISBLANK(A4687),"",IF($A4687=W$2,$C4687,W4686))</f>
        <v/>
      </c>
    </row>
    <row r="4688" customFormat="false" ht="14.1" hidden="false" customHeight="false" outlineLevel="0" collapsed="false">
      <c r="H4688" s="8" t="n">
        <f aca="false">IF(ISBLANK(D4688),,LEFT(D4688,LEN(D4688)-6)*1)</f>
        <v>0</v>
      </c>
      <c r="I4688" s="9" t="str">
        <f aca="false">IF(ISBLANK(A4688),"",-B4688*C4688)</f>
        <v/>
      </c>
      <c r="J4688" s="9" t="str">
        <f aca="false">IF(ISBLANK(A4688),"",-SUM(I$3:I4688))</f>
        <v/>
      </c>
      <c r="K4688" s="9" t="str">
        <f aca="false">IF(ISBLANK(A4688),"",SUMPRODUCT(O4688:R4688,T4688:W4688)-J4688)</f>
        <v/>
      </c>
      <c r="L4688" s="5" t="str">
        <f aca="false">IF(ISBLANK(A4688),"",K4688/$M$1)</f>
        <v/>
      </c>
      <c r="M4688" s="5" t="str">
        <f aca="false">IF(ISBLANK(A4688),"",K4688/($M$1+SUM(K$3:K4687)))</f>
        <v/>
      </c>
      <c r="N4688" s="0" t="str">
        <f aca="false">IF(ISBLANK(A4688),"",IF(H4689=0,NETWORKDAYS($H$3,H4688,holiday!$B$2:$B$10),IF(DAY(H4688)&lt;DAY(H4689),NETWORKDAYS($H$3,H4688,holiday!$B$2:$B$10),0)))</f>
        <v/>
      </c>
      <c r="O4688" s="0" t="str">
        <f aca="false">IF(ISBLANK(A4688),"",SUMIF($A$3:$A4688,O$2,$B$3:$B4688))</f>
        <v/>
      </c>
      <c r="P4688" s="0" t="str">
        <f aca="false">IF(ISBLANK(A4688),"",SUMIF($A$3:$A4688,P$2,$B$3:$B4688))</f>
        <v/>
      </c>
      <c r="Q4688" s="0" t="str">
        <f aca="false">IF(ISBLANK(A4688),"",SUMIF($A$3:$A4688,Q$2,$B$3:$B4688))</f>
        <v/>
      </c>
      <c r="R4688" s="0" t="str">
        <f aca="false">IF(ISBLANK(A4688),"",SUMIF($A$3:$A4688,R$2,$B$3:$B4688))</f>
        <v/>
      </c>
      <c r="T4688" s="9" t="str">
        <f aca="false">IF(ISBLANK(A4688),"",IF($A4688=T$2,$C4688,T4687))</f>
        <v/>
      </c>
      <c r="U4688" s="9" t="str">
        <f aca="false">IF(ISBLANK(A4688),"",IF($A4688=U$2,$C4688,U4687))</f>
        <v/>
      </c>
      <c r="V4688" s="9" t="str">
        <f aca="false">IF(ISBLANK(A4688),"",IF($A4688=V$2,$C4688,V4687))</f>
        <v/>
      </c>
      <c r="W4688" s="9" t="str">
        <f aca="false">IF(ISBLANK(A4688),"",IF($A4688=W$2,$C4688,W4687))</f>
        <v/>
      </c>
    </row>
    <row r="4689" customFormat="false" ht="14.1" hidden="false" customHeight="false" outlineLevel="0" collapsed="false">
      <c r="H4689" s="8" t="n">
        <f aca="false">IF(ISBLANK(D4689),,LEFT(D4689,LEN(D4689)-6)*1)</f>
        <v>0</v>
      </c>
      <c r="I4689" s="9" t="str">
        <f aca="false">IF(ISBLANK(A4689),"",-B4689*C4689)</f>
        <v/>
      </c>
      <c r="J4689" s="9" t="str">
        <f aca="false">IF(ISBLANK(A4689),"",-SUM(I$3:I4689))</f>
        <v/>
      </c>
      <c r="K4689" s="9" t="str">
        <f aca="false">IF(ISBLANK(A4689),"",SUMPRODUCT(O4689:R4689,T4689:W4689)-J4689)</f>
        <v/>
      </c>
      <c r="L4689" s="5" t="str">
        <f aca="false">IF(ISBLANK(A4689),"",K4689/$M$1)</f>
        <v/>
      </c>
      <c r="M4689" s="5" t="str">
        <f aca="false">IF(ISBLANK(A4689),"",K4689/($M$1+SUM(K$3:K4688)))</f>
        <v/>
      </c>
      <c r="N4689" s="0" t="str">
        <f aca="false">IF(ISBLANK(A4689),"",IF(H4690=0,NETWORKDAYS($H$3,H4689,holiday!$B$2:$B$10),IF(DAY(H4689)&lt;DAY(H4690),NETWORKDAYS($H$3,H4689,holiday!$B$2:$B$10),0)))</f>
        <v/>
      </c>
      <c r="O4689" s="0" t="str">
        <f aca="false">IF(ISBLANK(A4689),"",SUMIF($A$3:$A4689,O$2,$B$3:$B4689))</f>
        <v/>
      </c>
      <c r="P4689" s="0" t="str">
        <f aca="false">IF(ISBLANK(A4689),"",SUMIF($A$3:$A4689,P$2,$B$3:$B4689))</f>
        <v/>
      </c>
      <c r="Q4689" s="0" t="str">
        <f aca="false">IF(ISBLANK(A4689),"",SUMIF($A$3:$A4689,Q$2,$B$3:$B4689))</f>
        <v/>
      </c>
      <c r="R4689" s="0" t="str">
        <f aca="false">IF(ISBLANK(A4689),"",SUMIF($A$3:$A4689,R$2,$B$3:$B4689))</f>
        <v/>
      </c>
      <c r="T4689" s="9" t="str">
        <f aca="false">IF(ISBLANK(A4689),"",IF($A4689=T$2,$C4689,T4688))</f>
        <v/>
      </c>
      <c r="U4689" s="9" t="str">
        <f aca="false">IF(ISBLANK(A4689),"",IF($A4689=U$2,$C4689,U4688))</f>
        <v/>
      </c>
      <c r="V4689" s="9" t="str">
        <f aca="false">IF(ISBLANK(A4689),"",IF($A4689=V$2,$C4689,V4688))</f>
        <v/>
      </c>
      <c r="W4689" s="9" t="str">
        <f aca="false">IF(ISBLANK(A4689),"",IF($A4689=W$2,$C4689,W4688))</f>
        <v/>
      </c>
    </row>
    <row r="4690" customFormat="false" ht="14.1" hidden="false" customHeight="false" outlineLevel="0" collapsed="false">
      <c r="H4690" s="8" t="n">
        <f aca="false">IF(ISBLANK(D4690),,LEFT(D4690,LEN(D4690)-6)*1)</f>
        <v>0</v>
      </c>
      <c r="I4690" s="9" t="str">
        <f aca="false">IF(ISBLANK(A4690),"",-B4690*C4690)</f>
        <v/>
      </c>
      <c r="J4690" s="9" t="str">
        <f aca="false">IF(ISBLANK(A4690),"",-SUM(I$3:I4690))</f>
        <v/>
      </c>
      <c r="K4690" s="9" t="str">
        <f aca="false">IF(ISBLANK(A4690),"",SUMPRODUCT(O4690:R4690,T4690:W4690)-J4690)</f>
        <v/>
      </c>
      <c r="L4690" s="5" t="str">
        <f aca="false">IF(ISBLANK(A4690),"",K4690/$M$1)</f>
        <v/>
      </c>
      <c r="M4690" s="5" t="str">
        <f aca="false">IF(ISBLANK(A4690),"",K4690/($M$1+SUM(K$3:K4689)))</f>
        <v/>
      </c>
      <c r="N4690" s="0" t="str">
        <f aca="false">IF(ISBLANK(A4690),"",IF(H4691=0,NETWORKDAYS($H$3,H4690,holiday!$B$2:$B$10),IF(DAY(H4690)&lt;DAY(H4691),NETWORKDAYS($H$3,H4690,holiday!$B$2:$B$10),0)))</f>
        <v/>
      </c>
      <c r="O4690" s="0" t="str">
        <f aca="false">IF(ISBLANK(A4690),"",SUMIF($A$3:$A4690,O$2,$B$3:$B4690))</f>
        <v/>
      </c>
      <c r="P4690" s="0" t="str">
        <f aca="false">IF(ISBLANK(A4690),"",SUMIF($A$3:$A4690,P$2,$B$3:$B4690))</f>
        <v/>
      </c>
      <c r="Q4690" s="0" t="str">
        <f aca="false">IF(ISBLANK(A4690),"",SUMIF($A$3:$A4690,Q$2,$B$3:$B4690))</f>
        <v/>
      </c>
      <c r="R4690" s="0" t="str">
        <f aca="false">IF(ISBLANK(A4690),"",SUMIF($A$3:$A4690,R$2,$B$3:$B4690))</f>
        <v/>
      </c>
      <c r="T4690" s="9" t="str">
        <f aca="false">IF(ISBLANK(A4690),"",IF($A4690=T$2,$C4690,T4689))</f>
        <v/>
      </c>
      <c r="U4690" s="9" t="str">
        <f aca="false">IF(ISBLANK(A4690),"",IF($A4690=U$2,$C4690,U4689))</f>
        <v/>
      </c>
      <c r="V4690" s="9" t="str">
        <f aca="false">IF(ISBLANK(A4690),"",IF($A4690=V$2,$C4690,V4689))</f>
        <v/>
      </c>
      <c r="W4690" s="9" t="str">
        <f aca="false">IF(ISBLANK(A4690),"",IF($A4690=W$2,$C4690,W4689))</f>
        <v/>
      </c>
    </row>
    <row r="4691" customFormat="false" ht="14.1" hidden="false" customHeight="false" outlineLevel="0" collapsed="false">
      <c r="H4691" s="8" t="n">
        <f aca="false">IF(ISBLANK(D4691),,LEFT(D4691,LEN(D4691)-6)*1)</f>
        <v>0</v>
      </c>
      <c r="I4691" s="9" t="str">
        <f aca="false">IF(ISBLANK(A4691),"",-B4691*C4691)</f>
        <v/>
      </c>
      <c r="J4691" s="9" t="str">
        <f aca="false">IF(ISBLANK(A4691),"",-SUM(I$3:I4691))</f>
        <v/>
      </c>
      <c r="K4691" s="9" t="str">
        <f aca="false">IF(ISBLANK(A4691),"",SUMPRODUCT(O4691:R4691,T4691:W4691)-J4691)</f>
        <v/>
      </c>
      <c r="L4691" s="5" t="str">
        <f aca="false">IF(ISBLANK(A4691),"",K4691/$M$1)</f>
        <v/>
      </c>
      <c r="M4691" s="5" t="str">
        <f aca="false">IF(ISBLANK(A4691),"",K4691/($M$1+SUM(K$3:K4690)))</f>
        <v/>
      </c>
      <c r="N4691" s="0" t="str">
        <f aca="false">IF(ISBLANK(A4691),"",IF(H4692=0,NETWORKDAYS($H$3,H4691,holiday!$B$2:$B$10),IF(DAY(H4691)&lt;DAY(H4692),NETWORKDAYS($H$3,H4691,holiday!$B$2:$B$10),0)))</f>
        <v/>
      </c>
      <c r="O4691" s="0" t="str">
        <f aca="false">IF(ISBLANK(A4691),"",SUMIF($A$3:$A4691,O$2,$B$3:$B4691))</f>
        <v/>
      </c>
      <c r="P4691" s="0" t="str">
        <f aca="false">IF(ISBLANK(A4691),"",SUMIF($A$3:$A4691,P$2,$B$3:$B4691))</f>
        <v/>
      </c>
      <c r="Q4691" s="0" t="str">
        <f aca="false">IF(ISBLANK(A4691),"",SUMIF($A$3:$A4691,Q$2,$B$3:$B4691))</f>
        <v/>
      </c>
      <c r="R4691" s="0" t="str">
        <f aca="false">IF(ISBLANK(A4691),"",SUMIF($A$3:$A4691,R$2,$B$3:$B4691))</f>
        <v/>
      </c>
      <c r="T4691" s="9" t="str">
        <f aca="false">IF(ISBLANK(A4691),"",IF($A4691=T$2,$C4691,T4690))</f>
        <v/>
      </c>
      <c r="U4691" s="9" t="str">
        <f aca="false">IF(ISBLANK(A4691),"",IF($A4691=U$2,$C4691,U4690))</f>
        <v/>
      </c>
      <c r="V4691" s="9" t="str">
        <f aca="false">IF(ISBLANK(A4691),"",IF($A4691=V$2,$C4691,V4690))</f>
        <v/>
      </c>
      <c r="W4691" s="9" t="str">
        <f aca="false">IF(ISBLANK(A4691),"",IF($A4691=W$2,$C4691,W4690))</f>
        <v/>
      </c>
    </row>
    <row r="4692" customFormat="false" ht="14.1" hidden="false" customHeight="false" outlineLevel="0" collapsed="false">
      <c r="H4692" s="8" t="n">
        <f aca="false">IF(ISBLANK(D4692),,LEFT(D4692,LEN(D4692)-6)*1)</f>
        <v>0</v>
      </c>
      <c r="I4692" s="9" t="str">
        <f aca="false">IF(ISBLANK(A4692),"",-B4692*C4692)</f>
        <v/>
      </c>
      <c r="J4692" s="9" t="str">
        <f aca="false">IF(ISBLANK(A4692),"",-SUM(I$3:I4692))</f>
        <v/>
      </c>
      <c r="K4692" s="9" t="str">
        <f aca="false">IF(ISBLANK(A4692),"",SUMPRODUCT(O4692:R4692,T4692:W4692)-J4692)</f>
        <v/>
      </c>
      <c r="L4692" s="5" t="str">
        <f aca="false">IF(ISBLANK(A4692),"",K4692/$M$1)</f>
        <v/>
      </c>
      <c r="M4692" s="5" t="str">
        <f aca="false">IF(ISBLANK(A4692),"",K4692/($M$1+SUM(K$3:K4691)))</f>
        <v/>
      </c>
      <c r="N4692" s="0" t="str">
        <f aca="false">IF(ISBLANK(A4692),"",IF(H4693=0,NETWORKDAYS($H$3,H4692,holiday!$B$2:$B$10),IF(DAY(H4692)&lt;DAY(H4693),NETWORKDAYS($H$3,H4692,holiday!$B$2:$B$10),0)))</f>
        <v/>
      </c>
      <c r="O4692" s="0" t="str">
        <f aca="false">IF(ISBLANK(A4692),"",SUMIF($A$3:$A4692,O$2,$B$3:$B4692))</f>
        <v/>
      </c>
      <c r="P4692" s="0" t="str">
        <f aca="false">IF(ISBLANK(A4692),"",SUMIF($A$3:$A4692,P$2,$B$3:$B4692))</f>
        <v/>
      </c>
      <c r="Q4692" s="0" t="str">
        <f aca="false">IF(ISBLANK(A4692),"",SUMIF($A$3:$A4692,Q$2,$B$3:$B4692))</f>
        <v/>
      </c>
      <c r="R4692" s="0" t="str">
        <f aca="false">IF(ISBLANK(A4692),"",SUMIF($A$3:$A4692,R$2,$B$3:$B4692))</f>
        <v/>
      </c>
      <c r="T4692" s="9" t="str">
        <f aca="false">IF(ISBLANK(A4692),"",IF($A4692=T$2,$C4692,T4691))</f>
        <v/>
      </c>
      <c r="U4692" s="9" t="str">
        <f aca="false">IF(ISBLANK(A4692),"",IF($A4692=U$2,$C4692,U4691))</f>
        <v/>
      </c>
      <c r="V4692" s="9" t="str">
        <f aca="false">IF(ISBLANK(A4692),"",IF($A4692=V$2,$C4692,V4691))</f>
        <v/>
      </c>
      <c r="W4692" s="9" t="str">
        <f aca="false">IF(ISBLANK(A4692),"",IF($A4692=W$2,$C4692,W4691))</f>
        <v/>
      </c>
    </row>
    <row r="4693" customFormat="false" ht="14.1" hidden="false" customHeight="false" outlineLevel="0" collapsed="false">
      <c r="H4693" s="8" t="n">
        <f aca="false">IF(ISBLANK(D4693),,LEFT(D4693,LEN(D4693)-6)*1)</f>
        <v>0</v>
      </c>
      <c r="I4693" s="9" t="str">
        <f aca="false">IF(ISBLANK(A4693),"",-B4693*C4693)</f>
        <v/>
      </c>
      <c r="J4693" s="9" t="str">
        <f aca="false">IF(ISBLANK(A4693),"",-SUM(I$3:I4693))</f>
        <v/>
      </c>
      <c r="K4693" s="9" t="str">
        <f aca="false">IF(ISBLANK(A4693),"",SUMPRODUCT(O4693:R4693,T4693:W4693)-J4693)</f>
        <v/>
      </c>
      <c r="L4693" s="5" t="str">
        <f aca="false">IF(ISBLANK(A4693),"",K4693/$M$1)</f>
        <v/>
      </c>
      <c r="M4693" s="5" t="str">
        <f aca="false">IF(ISBLANK(A4693),"",K4693/($M$1+SUM(K$3:K4692)))</f>
        <v/>
      </c>
      <c r="N4693" s="0" t="str">
        <f aca="false">IF(ISBLANK(A4693),"",IF(H4694=0,NETWORKDAYS($H$3,H4693,holiday!$B$2:$B$10),IF(DAY(H4693)&lt;DAY(H4694),NETWORKDAYS($H$3,H4693,holiday!$B$2:$B$10),0)))</f>
        <v/>
      </c>
      <c r="O4693" s="0" t="str">
        <f aca="false">IF(ISBLANK(A4693),"",SUMIF($A$3:$A4693,O$2,$B$3:$B4693))</f>
        <v/>
      </c>
      <c r="P4693" s="0" t="str">
        <f aca="false">IF(ISBLANK(A4693),"",SUMIF($A$3:$A4693,P$2,$B$3:$B4693))</f>
        <v/>
      </c>
      <c r="Q4693" s="0" t="str">
        <f aca="false">IF(ISBLANK(A4693),"",SUMIF($A$3:$A4693,Q$2,$B$3:$B4693))</f>
        <v/>
      </c>
      <c r="R4693" s="0" t="str">
        <f aca="false">IF(ISBLANK(A4693),"",SUMIF($A$3:$A4693,R$2,$B$3:$B4693))</f>
        <v/>
      </c>
      <c r="T4693" s="9" t="str">
        <f aca="false">IF(ISBLANK(A4693),"",IF($A4693=T$2,$C4693,T4692))</f>
        <v/>
      </c>
      <c r="U4693" s="9" t="str">
        <f aca="false">IF(ISBLANK(A4693),"",IF($A4693=U$2,$C4693,U4692))</f>
        <v/>
      </c>
      <c r="V4693" s="9" t="str">
        <f aca="false">IF(ISBLANK(A4693),"",IF($A4693=V$2,$C4693,V4692))</f>
        <v/>
      </c>
      <c r="W4693" s="9" t="str">
        <f aca="false">IF(ISBLANK(A4693),"",IF($A4693=W$2,$C4693,W4692))</f>
        <v/>
      </c>
    </row>
    <row r="4694" customFormat="false" ht="14.1" hidden="false" customHeight="false" outlineLevel="0" collapsed="false">
      <c r="H4694" s="8" t="n">
        <f aca="false">IF(ISBLANK(D4694),,LEFT(D4694,LEN(D4694)-6)*1)</f>
        <v>0</v>
      </c>
      <c r="I4694" s="9" t="str">
        <f aca="false">IF(ISBLANK(A4694),"",-B4694*C4694)</f>
        <v/>
      </c>
      <c r="J4694" s="9" t="str">
        <f aca="false">IF(ISBLANK(A4694),"",-SUM(I$3:I4694))</f>
        <v/>
      </c>
      <c r="K4694" s="9" t="str">
        <f aca="false">IF(ISBLANK(A4694),"",SUMPRODUCT(O4694:R4694,T4694:W4694)-J4694)</f>
        <v/>
      </c>
      <c r="L4694" s="5" t="str">
        <f aca="false">IF(ISBLANK(A4694),"",K4694/$M$1)</f>
        <v/>
      </c>
      <c r="M4694" s="5" t="str">
        <f aca="false">IF(ISBLANK(A4694),"",K4694/($M$1+SUM(K$3:K4693)))</f>
        <v/>
      </c>
      <c r="N4694" s="0" t="str">
        <f aca="false">IF(ISBLANK(A4694),"",IF(H4695=0,NETWORKDAYS($H$3,H4694,holiday!$B$2:$B$10),IF(DAY(H4694)&lt;DAY(H4695),NETWORKDAYS($H$3,H4694,holiday!$B$2:$B$10),0)))</f>
        <v/>
      </c>
      <c r="O4694" s="0" t="str">
        <f aca="false">IF(ISBLANK(A4694),"",SUMIF($A$3:$A4694,O$2,$B$3:$B4694))</f>
        <v/>
      </c>
      <c r="P4694" s="0" t="str">
        <f aca="false">IF(ISBLANK(A4694),"",SUMIF($A$3:$A4694,P$2,$B$3:$B4694))</f>
        <v/>
      </c>
      <c r="Q4694" s="0" t="str">
        <f aca="false">IF(ISBLANK(A4694),"",SUMIF($A$3:$A4694,Q$2,$B$3:$B4694))</f>
        <v/>
      </c>
      <c r="R4694" s="0" t="str">
        <f aca="false">IF(ISBLANK(A4694),"",SUMIF($A$3:$A4694,R$2,$B$3:$B4694))</f>
        <v/>
      </c>
      <c r="T4694" s="9" t="str">
        <f aca="false">IF(ISBLANK(A4694),"",IF($A4694=T$2,$C4694,T4693))</f>
        <v/>
      </c>
      <c r="U4694" s="9" t="str">
        <f aca="false">IF(ISBLANK(A4694),"",IF($A4694=U$2,$C4694,U4693))</f>
        <v/>
      </c>
      <c r="V4694" s="9" t="str">
        <f aca="false">IF(ISBLANK(A4694),"",IF($A4694=V$2,$C4694,V4693))</f>
        <v/>
      </c>
      <c r="W4694" s="9" t="str">
        <f aca="false">IF(ISBLANK(A4694),"",IF($A4694=W$2,$C4694,W4693))</f>
        <v/>
      </c>
    </row>
    <row r="4695" customFormat="false" ht="14.1" hidden="false" customHeight="false" outlineLevel="0" collapsed="false">
      <c r="H4695" s="8" t="n">
        <f aca="false">IF(ISBLANK(D4695),,LEFT(D4695,LEN(D4695)-6)*1)</f>
        <v>0</v>
      </c>
      <c r="I4695" s="9" t="str">
        <f aca="false">IF(ISBLANK(A4695),"",-B4695*C4695)</f>
        <v/>
      </c>
      <c r="J4695" s="9" t="str">
        <f aca="false">IF(ISBLANK(A4695),"",-SUM(I$3:I4695))</f>
        <v/>
      </c>
      <c r="K4695" s="9" t="str">
        <f aca="false">IF(ISBLANK(A4695),"",SUMPRODUCT(O4695:R4695,T4695:W4695)-J4695)</f>
        <v/>
      </c>
      <c r="L4695" s="5" t="str">
        <f aca="false">IF(ISBLANK(A4695),"",K4695/$M$1)</f>
        <v/>
      </c>
      <c r="M4695" s="5" t="str">
        <f aca="false">IF(ISBLANK(A4695),"",K4695/($M$1+SUM(K$3:K4694)))</f>
        <v/>
      </c>
      <c r="N4695" s="0" t="str">
        <f aca="false">IF(ISBLANK(A4695),"",IF(H4696=0,NETWORKDAYS($H$3,H4695,holiday!$B$2:$B$10),IF(DAY(H4695)&lt;DAY(H4696),NETWORKDAYS($H$3,H4695,holiday!$B$2:$B$10),0)))</f>
        <v/>
      </c>
      <c r="O4695" s="0" t="str">
        <f aca="false">IF(ISBLANK(A4695),"",SUMIF($A$3:$A4695,O$2,$B$3:$B4695))</f>
        <v/>
      </c>
      <c r="P4695" s="0" t="str">
        <f aca="false">IF(ISBLANK(A4695),"",SUMIF($A$3:$A4695,P$2,$B$3:$B4695))</f>
        <v/>
      </c>
      <c r="Q4695" s="0" t="str">
        <f aca="false">IF(ISBLANK(A4695),"",SUMIF($A$3:$A4695,Q$2,$B$3:$B4695))</f>
        <v/>
      </c>
      <c r="R4695" s="0" t="str">
        <f aca="false">IF(ISBLANK(A4695),"",SUMIF($A$3:$A4695,R$2,$B$3:$B4695))</f>
        <v/>
      </c>
      <c r="T4695" s="9" t="str">
        <f aca="false">IF(ISBLANK(A4695),"",IF($A4695=T$2,$C4695,T4694))</f>
        <v/>
      </c>
      <c r="U4695" s="9" t="str">
        <f aca="false">IF(ISBLANK(A4695),"",IF($A4695=U$2,$C4695,U4694))</f>
        <v/>
      </c>
      <c r="V4695" s="9" t="str">
        <f aca="false">IF(ISBLANK(A4695),"",IF($A4695=V$2,$C4695,V4694))</f>
        <v/>
      </c>
      <c r="W4695" s="9" t="str">
        <f aca="false">IF(ISBLANK(A4695),"",IF($A4695=W$2,$C4695,W4694))</f>
        <v/>
      </c>
    </row>
    <row r="4696" customFormat="false" ht="14.1" hidden="false" customHeight="false" outlineLevel="0" collapsed="false">
      <c r="H4696" s="8" t="n">
        <f aca="false">IF(ISBLANK(D4696),,LEFT(D4696,LEN(D4696)-6)*1)</f>
        <v>0</v>
      </c>
      <c r="I4696" s="9" t="str">
        <f aca="false">IF(ISBLANK(A4696),"",-B4696*C4696)</f>
        <v/>
      </c>
      <c r="J4696" s="9" t="str">
        <f aca="false">IF(ISBLANK(A4696),"",-SUM(I$3:I4696))</f>
        <v/>
      </c>
      <c r="K4696" s="9" t="str">
        <f aca="false">IF(ISBLANK(A4696),"",SUMPRODUCT(O4696:R4696,T4696:W4696)-J4696)</f>
        <v/>
      </c>
      <c r="L4696" s="5" t="str">
        <f aca="false">IF(ISBLANK(A4696),"",K4696/$M$1)</f>
        <v/>
      </c>
      <c r="M4696" s="5" t="str">
        <f aca="false">IF(ISBLANK(A4696),"",K4696/($M$1+SUM(K$3:K4695)))</f>
        <v/>
      </c>
      <c r="N4696" s="0" t="str">
        <f aca="false">IF(ISBLANK(A4696),"",IF(H4697=0,NETWORKDAYS($H$3,H4696,holiday!$B$2:$B$10),IF(DAY(H4696)&lt;DAY(H4697),NETWORKDAYS($H$3,H4696,holiday!$B$2:$B$10),0)))</f>
        <v/>
      </c>
      <c r="O4696" s="0" t="str">
        <f aca="false">IF(ISBLANK(A4696),"",SUMIF($A$3:$A4696,O$2,$B$3:$B4696))</f>
        <v/>
      </c>
      <c r="P4696" s="0" t="str">
        <f aca="false">IF(ISBLANK(A4696),"",SUMIF($A$3:$A4696,P$2,$B$3:$B4696))</f>
        <v/>
      </c>
      <c r="Q4696" s="0" t="str">
        <f aca="false">IF(ISBLANK(A4696),"",SUMIF($A$3:$A4696,Q$2,$B$3:$B4696))</f>
        <v/>
      </c>
      <c r="R4696" s="0" t="str">
        <f aca="false">IF(ISBLANK(A4696),"",SUMIF($A$3:$A4696,R$2,$B$3:$B4696))</f>
        <v/>
      </c>
      <c r="T4696" s="9" t="str">
        <f aca="false">IF(ISBLANK(A4696),"",IF($A4696=T$2,$C4696,T4695))</f>
        <v/>
      </c>
      <c r="U4696" s="9" t="str">
        <f aca="false">IF(ISBLANK(A4696),"",IF($A4696=U$2,$C4696,U4695))</f>
        <v/>
      </c>
      <c r="V4696" s="9" t="str">
        <f aca="false">IF(ISBLANK(A4696),"",IF($A4696=V$2,$C4696,V4695))</f>
        <v/>
      </c>
      <c r="W4696" s="9" t="str">
        <f aca="false">IF(ISBLANK(A4696),"",IF($A4696=W$2,$C4696,W4695))</f>
        <v/>
      </c>
    </row>
    <row r="4697" customFormat="false" ht="14.1" hidden="false" customHeight="false" outlineLevel="0" collapsed="false">
      <c r="H4697" s="8" t="n">
        <f aca="false">IF(ISBLANK(D4697),,LEFT(D4697,LEN(D4697)-6)*1)</f>
        <v>0</v>
      </c>
      <c r="I4697" s="9" t="str">
        <f aca="false">IF(ISBLANK(A4697),"",-B4697*C4697)</f>
        <v/>
      </c>
      <c r="J4697" s="9" t="str">
        <f aca="false">IF(ISBLANK(A4697),"",-SUM(I$3:I4697))</f>
        <v/>
      </c>
      <c r="K4697" s="9" t="str">
        <f aca="false">IF(ISBLANK(A4697),"",SUMPRODUCT(O4697:R4697,T4697:W4697)-J4697)</f>
        <v/>
      </c>
      <c r="L4697" s="5" t="str">
        <f aca="false">IF(ISBLANK(A4697),"",K4697/$M$1)</f>
        <v/>
      </c>
      <c r="M4697" s="5" t="str">
        <f aca="false">IF(ISBLANK(A4697),"",K4697/($M$1+SUM(K$3:K4696)))</f>
        <v/>
      </c>
      <c r="N4697" s="0" t="str">
        <f aca="false">IF(ISBLANK(A4697),"",IF(H4698=0,NETWORKDAYS($H$3,H4697,holiday!$B$2:$B$10),IF(DAY(H4697)&lt;DAY(H4698),NETWORKDAYS($H$3,H4697,holiday!$B$2:$B$10),0)))</f>
        <v/>
      </c>
      <c r="O4697" s="0" t="str">
        <f aca="false">IF(ISBLANK(A4697),"",SUMIF($A$3:$A4697,O$2,$B$3:$B4697))</f>
        <v/>
      </c>
      <c r="P4697" s="0" t="str">
        <f aca="false">IF(ISBLANK(A4697),"",SUMIF($A$3:$A4697,P$2,$B$3:$B4697))</f>
        <v/>
      </c>
      <c r="Q4697" s="0" t="str">
        <f aca="false">IF(ISBLANK(A4697),"",SUMIF($A$3:$A4697,Q$2,$B$3:$B4697))</f>
        <v/>
      </c>
      <c r="R4697" s="0" t="str">
        <f aca="false">IF(ISBLANK(A4697),"",SUMIF($A$3:$A4697,R$2,$B$3:$B4697))</f>
        <v/>
      </c>
      <c r="T4697" s="9" t="str">
        <f aca="false">IF(ISBLANK(A4697),"",IF($A4697=T$2,$C4697,T4696))</f>
        <v/>
      </c>
      <c r="U4697" s="9" t="str">
        <f aca="false">IF(ISBLANK(A4697),"",IF($A4697=U$2,$C4697,U4696))</f>
        <v/>
      </c>
      <c r="V4697" s="9" t="str">
        <f aca="false">IF(ISBLANK(A4697),"",IF($A4697=V$2,$C4697,V4696))</f>
        <v/>
      </c>
      <c r="W4697" s="9" t="str">
        <f aca="false">IF(ISBLANK(A4697),"",IF($A4697=W$2,$C4697,W4696))</f>
        <v/>
      </c>
    </row>
    <row r="4698" customFormat="false" ht="14.1" hidden="false" customHeight="false" outlineLevel="0" collapsed="false">
      <c r="H4698" s="8" t="n">
        <f aca="false">IF(ISBLANK(D4698),,LEFT(D4698,LEN(D4698)-6)*1)</f>
        <v>0</v>
      </c>
      <c r="I4698" s="9" t="str">
        <f aca="false">IF(ISBLANK(A4698),"",-B4698*C4698)</f>
        <v/>
      </c>
      <c r="J4698" s="9" t="str">
        <f aca="false">IF(ISBLANK(A4698),"",-SUM(I$3:I4698))</f>
        <v/>
      </c>
      <c r="K4698" s="9" t="str">
        <f aca="false">IF(ISBLANK(A4698),"",SUMPRODUCT(O4698:R4698,T4698:W4698)-J4698)</f>
        <v/>
      </c>
      <c r="L4698" s="5" t="str">
        <f aca="false">IF(ISBLANK(A4698),"",K4698/$M$1)</f>
        <v/>
      </c>
      <c r="M4698" s="5" t="str">
        <f aca="false">IF(ISBLANK(A4698),"",K4698/($M$1+SUM(K$3:K4697)))</f>
        <v/>
      </c>
      <c r="N4698" s="0" t="str">
        <f aca="false">IF(ISBLANK(A4698),"",IF(H4699=0,NETWORKDAYS($H$3,H4698,holiday!$B$2:$B$10),IF(DAY(H4698)&lt;DAY(H4699),NETWORKDAYS($H$3,H4698,holiday!$B$2:$B$10),0)))</f>
        <v/>
      </c>
      <c r="O4698" s="0" t="str">
        <f aca="false">IF(ISBLANK(A4698),"",SUMIF($A$3:$A4698,O$2,$B$3:$B4698))</f>
        <v/>
      </c>
      <c r="P4698" s="0" t="str">
        <f aca="false">IF(ISBLANK(A4698),"",SUMIF($A$3:$A4698,P$2,$B$3:$B4698))</f>
        <v/>
      </c>
      <c r="Q4698" s="0" t="str">
        <f aca="false">IF(ISBLANK(A4698),"",SUMIF($A$3:$A4698,Q$2,$B$3:$B4698))</f>
        <v/>
      </c>
      <c r="R4698" s="0" t="str">
        <f aca="false">IF(ISBLANK(A4698),"",SUMIF($A$3:$A4698,R$2,$B$3:$B4698))</f>
        <v/>
      </c>
      <c r="T4698" s="9" t="str">
        <f aca="false">IF(ISBLANK(A4698),"",IF($A4698=T$2,$C4698,T4697))</f>
        <v/>
      </c>
      <c r="U4698" s="9" t="str">
        <f aca="false">IF(ISBLANK(A4698),"",IF($A4698=U$2,$C4698,U4697))</f>
        <v/>
      </c>
      <c r="V4698" s="9" t="str">
        <f aca="false">IF(ISBLANK(A4698),"",IF($A4698=V$2,$C4698,V4697))</f>
        <v/>
      </c>
      <c r="W4698" s="9" t="str">
        <f aca="false">IF(ISBLANK(A4698),"",IF($A4698=W$2,$C4698,W4697))</f>
        <v/>
      </c>
    </row>
    <row r="4699" customFormat="false" ht="14.1" hidden="false" customHeight="false" outlineLevel="0" collapsed="false">
      <c r="H4699" s="8" t="n">
        <f aca="false">IF(ISBLANK(D4699),,LEFT(D4699,LEN(D4699)-6)*1)</f>
        <v>0</v>
      </c>
      <c r="I4699" s="9" t="str">
        <f aca="false">IF(ISBLANK(A4699),"",-B4699*C4699)</f>
        <v/>
      </c>
      <c r="J4699" s="9" t="str">
        <f aca="false">IF(ISBLANK(A4699),"",-SUM(I$3:I4699))</f>
        <v/>
      </c>
      <c r="K4699" s="9" t="str">
        <f aca="false">IF(ISBLANK(A4699),"",SUMPRODUCT(O4699:R4699,T4699:W4699)-J4699)</f>
        <v/>
      </c>
      <c r="L4699" s="5" t="str">
        <f aca="false">IF(ISBLANK(A4699),"",K4699/$M$1)</f>
        <v/>
      </c>
      <c r="M4699" s="5" t="str">
        <f aca="false">IF(ISBLANK(A4699),"",K4699/($M$1+SUM(K$3:K4698)))</f>
        <v/>
      </c>
      <c r="N4699" s="0" t="str">
        <f aca="false">IF(ISBLANK(A4699),"",IF(H4700=0,NETWORKDAYS($H$3,H4699,holiday!$B$2:$B$10),IF(DAY(H4699)&lt;DAY(H4700),NETWORKDAYS($H$3,H4699,holiday!$B$2:$B$10),0)))</f>
        <v/>
      </c>
      <c r="O4699" s="0" t="str">
        <f aca="false">IF(ISBLANK(A4699),"",SUMIF($A$3:$A4699,O$2,$B$3:$B4699))</f>
        <v/>
      </c>
      <c r="P4699" s="0" t="str">
        <f aca="false">IF(ISBLANK(A4699),"",SUMIF($A$3:$A4699,P$2,$B$3:$B4699))</f>
        <v/>
      </c>
      <c r="Q4699" s="0" t="str">
        <f aca="false">IF(ISBLANK(A4699),"",SUMIF($A$3:$A4699,Q$2,$B$3:$B4699))</f>
        <v/>
      </c>
      <c r="R4699" s="0" t="str">
        <f aca="false">IF(ISBLANK(A4699),"",SUMIF($A$3:$A4699,R$2,$B$3:$B4699))</f>
        <v/>
      </c>
      <c r="T4699" s="9" t="str">
        <f aca="false">IF(ISBLANK(A4699),"",IF($A4699=T$2,$C4699,T4698))</f>
        <v/>
      </c>
      <c r="U4699" s="9" t="str">
        <f aca="false">IF(ISBLANK(A4699),"",IF($A4699=U$2,$C4699,U4698))</f>
        <v/>
      </c>
      <c r="V4699" s="9" t="str">
        <f aca="false">IF(ISBLANK(A4699),"",IF($A4699=V$2,$C4699,V4698))</f>
        <v/>
      </c>
      <c r="W4699" s="9" t="str">
        <f aca="false">IF(ISBLANK(A4699),"",IF($A4699=W$2,$C4699,W4698))</f>
        <v/>
      </c>
    </row>
    <row r="4700" customFormat="false" ht="14.1" hidden="false" customHeight="false" outlineLevel="0" collapsed="false">
      <c r="H4700" s="8" t="n">
        <f aca="false">IF(ISBLANK(D4700),,LEFT(D4700,LEN(D4700)-6)*1)</f>
        <v>0</v>
      </c>
      <c r="I4700" s="9" t="str">
        <f aca="false">IF(ISBLANK(A4700),"",-B4700*C4700)</f>
        <v/>
      </c>
      <c r="J4700" s="9" t="str">
        <f aca="false">IF(ISBLANK(A4700),"",-SUM(I$3:I4700))</f>
        <v/>
      </c>
      <c r="K4700" s="9" t="str">
        <f aca="false">IF(ISBLANK(A4700),"",SUMPRODUCT(O4700:R4700,T4700:W4700)-J4700)</f>
        <v/>
      </c>
      <c r="L4700" s="5" t="str">
        <f aca="false">IF(ISBLANK(A4700),"",K4700/$M$1)</f>
        <v/>
      </c>
      <c r="M4700" s="5" t="str">
        <f aca="false">IF(ISBLANK(A4700),"",K4700/($M$1+SUM(K$3:K4699)))</f>
        <v/>
      </c>
      <c r="N4700" s="0" t="str">
        <f aca="false">IF(ISBLANK(A4700),"",IF(H4701=0,NETWORKDAYS($H$3,H4700,holiday!$B$2:$B$10),IF(DAY(H4700)&lt;DAY(H4701),NETWORKDAYS($H$3,H4700,holiday!$B$2:$B$10),0)))</f>
        <v/>
      </c>
      <c r="O4700" s="0" t="str">
        <f aca="false">IF(ISBLANK(A4700),"",SUMIF($A$3:$A4700,O$2,$B$3:$B4700))</f>
        <v/>
      </c>
      <c r="P4700" s="0" t="str">
        <f aca="false">IF(ISBLANK(A4700),"",SUMIF($A$3:$A4700,P$2,$B$3:$B4700))</f>
        <v/>
      </c>
      <c r="Q4700" s="0" t="str">
        <f aca="false">IF(ISBLANK(A4700),"",SUMIF($A$3:$A4700,Q$2,$B$3:$B4700))</f>
        <v/>
      </c>
      <c r="R4700" s="0" t="str">
        <f aca="false">IF(ISBLANK(A4700),"",SUMIF($A$3:$A4700,R$2,$B$3:$B4700))</f>
        <v/>
      </c>
      <c r="T4700" s="9" t="str">
        <f aca="false">IF(ISBLANK(A4700),"",IF($A4700=T$2,$C4700,T4699))</f>
        <v/>
      </c>
      <c r="U4700" s="9" t="str">
        <f aca="false">IF(ISBLANK(A4700),"",IF($A4700=U$2,$C4700,U4699))</f>
        <v/>
      </c>
      <c r="V4700" s="9" t="str">
        <f aca="false">IF(ISBLANK(A4700),"",IF($A4700=V$2,$C4700,V4699))</f>
        <v/>
      </c>
      <c r="W4700" s="9" t="str">
        <f aca="false">IF(ISBLANK(A4700),"",IF($A4700=W$2,$C4700,W4699))</f>
        <v/>
      </c>
    </row>
    <row r="4701" customFormat="false" ht="14.1" hidden="false" customHeight="false" outlineLevel="0" collapsed="false">
      <c r="H4701" s="8" t="n">
        <f aca="false">IF(ISBLANK(D4701),,LEFT(D4701,LEN(D4701)-6)*1)</f>
        <v>0</v>
      </c>
      <c r="I4701" s="9" t="str">
        <f aca="false">IF(ISBLANK(A4701),"",-B4701*C4701)</f>
        <v/>
      </c>
      <c r="J4701" s="9" t="str">
        <f aca="false">IF(ISBLANK(A4701),"",-SUM(I$3:I4701))</f>
        <v/>
      </c>
      <c r="K4701" s="9" t="str">
        <f aca="false">IF(ISBLANK(A4701),"",SUMPRODUCT(O4701:R4701,T4701:W4701)-J4701)</f>
        <v/>
      </c>
      <c r="L4701" s="5" t="str">
        <f aca="false">IF(ISBLANK(A4701),"",K4701/$M$1)</f>
        <v/>
      </c>
      <c r="M4701" s="5" t="str">
        <f aca="false">IF(ISBLANK(A4701),"",K4701/($M$1+SUM(K$3:K4700)))</f>
        <v/>
      </c>
      <c r="N4701" s="0" t="str">
        <f aca="false">IF(ISBLANK(A4701),"",IF(H4702=0,NETWORKDAYS($H$3,H4701,holiday!$B$2:$B$10),IF(DAY(H4701)&lt;DAY(H4702),NETWORKDAYS($H$3,H4701,holiday!$B$2:$B$10),0)))</f>
        <v/>
      </c>
      <c r="O4701" s="0" t="str">
        <f aca="false">IF(ISBLANK(A4701),"",SUMIF($A$3:$A4701,O$2,$B$3:$B4701))</f>
        <v/>
      </c>
      <c r="P4701" s="0" t="str">
        <f aca="false">IF(ISBLANK(A4701),"",SUMIF($A$3:$A4701,P$2,$B$3:$B4701))</f>
        <v/>
      </c>
      <c r="Q4701" s="0" t="str">
        <f aca="false">IF(ISBLANK(A4701),"",SUMIF($A$3:$A4701,Q$2,$B$3:$B4701))</f>
        <v/>
      </c>
      <c r="R4701" s="0" t="str">
        <f aca="false">IF(ISBLANK(A4701),"",SUMIF($A$3:$A4701,R$2,$B$3:$B4701))</f>
        <v/>
      </c>
      <c r="T4701" s="9" t="str">
        <f aca="false">IF(ISBLANK(A4701),"",IF($A4701=T$2,$C4701,T4700))</f>
        <v/>
      </c>
      <c r="U4701" s="9" t="str">
        <f aca="false">IF(ISBLANK(A4701),"",IF($A4701=U$2,$C4701,U4700))</f>
        <v/>
      </c>
      <c r="V4701" s="9" t="str">
        <f aca="false">IF(ISBLANK(A4701),"",IF($A4701=V$2,$C4701,V4700))</f>
        <v/>
      </c>
      <c r="W4701" s="9" t="str">
        <f aca="false">IF(ISBLANK(A4701),"",IF($A4701=W$2,$C4701,W4700))</f>
        <v/>
      </c>
    </row>
    <row r="4702" customFormat="false" ht="14.1" hidden="false" customHeight="false" outlineLevel="0" collapsed="false">
      <c r="H4702" s="8" t="n">
        <f aca="false">IF(ISBLANK(D4702),,LEFT(D4702,LEN(D4702)-6)*1)</f>
        <v>0</v>
      </c>
      <c r="I4702" s="9" t="str">
        <f aca="false">IF(ISBLANK(A4702),"",-B4702*C4702)</f>
        <v/>
      </c>
      <c r="J4702" s="9" t="str">
        <f aca="false">IF(ISBLANK(A4702),"",-SUM(I$3:I4702))</f>
        <v/>
      </c>
      <c r="K4702" s="9" t="str">
        <f aca="false">IF(ISBLANK(A4702),"",SUMPRODUCT(O4702:R4702,T4702:W4702)-J4702)</f>
        <v/>
      </c>
      <c r="L4702" s="5" t="str">
        <f aca="false">IF(ISBLANK(A4702),"",K4702/$M$1)</f>
        <v/>
      </c>
      <c r="M4702" s="5" t="str">
        <f aca="false">IF(ISBLANK(A4702),"",K4702/($M$1+SUM(K$3:K4701)))</f>
        <v/>
      </c>
      <c r="N4702" s="0" t="str">
        <f aca="false">IF(ISBLANK(A4702),"",IF(H4703=0,NETWORKDAYS($H$3,H4702,holiday!$B$2:$B$10),IF(DAY(H4702)&lt;DAY(H4703),NETWORKDAYS($H$3,H4702,holiday!$B$2:$B$10),0)))</f>
        <v/>
      </c>
      <c r="O4702" s="0" t="str">
        <f aca="false">IF(ISBLANK(A4702),"",SUMIF($A$3:$A4702,O$2,$B$3:$B4702))</f>
        <v/>
      </c>
      <c r="P4702" s="0" t="str">
        <f aca="false">IF(ISBLANK(A4702),"",SUMIF($A$3:$A4702,P$2,$B$3:$B4702))</f>
        <v/>
      </c>
      <c r="Q4702" s="0" t="str">
        <f aca="false">IF(ISBLANK(A4702),"",SUMIF($A$3:$A4702,Q$2,$B$3:$B4702))</f>
        <v/>
      </c>
      <c r="R4702" s="0" t="str">
        <f aca="false">IF(ISBLANK(A4702),"",SUMIF($A$3:$A4702,R$2,$B$3:$B4702))</f>
        <v/>
      </c>
      <c r="T4702" s="9" t="str">
        <f aca="false">IF(ISBLANK(A4702),"",IF($A4702=T$2,$C4702,T4701))</f>
        <v/>
      </c>
      <c r="U4702" s="9" t="str">
        <f aca="false">IF(ISBLANK(A4702),"",IF($A4702=U$2,$C4702,U4701))</f>
        <v/>
      </c>
      <c r="V4702" s="9" t="str">
        <f aca="false">IF(ISBLANK(A4702),"",IF($A4702=V$2,$C4702,V4701))</f>
        <v/>
      </c>
      <c r="W4702" s="9" t="str">
        <f aca="false">IF(ISBLANK(A4702),"",IF($A4702=W$2,$C4702,W4701))</f>
        <v/>
      </c>
    </row>
    <row r="4703" customFormat="false" ht="14.1" hidden="false" customHeight="false" outlineLevel="0" collapsed="false">
      <c r="H4703" s="8" t="n">
        <f aca="false">IF(ISBLANK(D4703),,LEFT(D4703,LEN(D4703)-6)*1)</f>
        <v>0</v>
      </c>
      <c r="I4703" s="9" t="str">
        <f aca="false">IF(ISBLANK(A4703),"",-B4703*C4703)</f>
        <v/>
      </c>
      <c r="J4703" s="9" t="str">
        <f aca="false">IF(ISBLANK(A4703),"",-SUM(I$3:I4703))</f>
        <v/>
      </c>
      <c r="K4703" s="9" t="str">
        <f aca="false">IF(ISBLANK(A4703),"",SUMPRODUCT(O4703:R4703,T4703:W4703)-J4703)</f>
        <v/>
      </c>
      <c r="L4703" s="5" t="str">
        <f aca="false">IF(ISBLANK(A4703),"",K4703/$M$1)</f>
        <v/>
      </c>
      <c r="M4703" s="5" t="str">
        <f aca="false">IF(ISBLANK(A4703),"",K4703/($M$1+SUM(K$3:K4702)))</f>
        <v/>
      </c>
      <c r="N4703" s="0" t="str">
        <f aca="false">IF(ISBLANK(A4703),"",IF(H4704=0,NETWORKDAYS($H$3,H4703,holiday!$B$2:$B$10),IF(DAY(H4703)&lt;DAY(H4704),NETWORKDAYS($H$3,H4703,holiday!$B$2:$B$10),0)))</f>
        <v/>
      </c>
      <c r="O4703" s="0" t="str">
        <f aca="false">IF(ISBLANK(A4703),"",SUMIF($A$3:$A4703,O$2,$B$3:$B4703))</f>
        <v/>
      </c>
      <c r="P4703" s="0" t="str">
        <f aca="false">IF(ISBLANK(A4703),"",SUMIF($A$3:$A4703,P$2,$B$3:$B4703))</f>
        <v/>
      </c>
      <c r="Q4703" s="0" t="str">
        <f aca="false">IF(ISBLANK(A4703),"",SUMIF($A$3:$A4703,Q$2,$B$3:$B4703))</f>
        <v/>
      </c>
      <c r="R4703" s="0" t="str">
        <f aca="false">IF(ISBLANK(A4703),"",SUMIF($A$3:$A4703,R$2,$B$3:$B4703))</f>
        <v/>
      </c>
      <c r="T4703" s="9" t="str">
        <f aca="false">IF(ISBLANK(A4703),"",IF($A4703=T$2,$C4703,T4702))</f>
        <v/>
      </c>
      <c r="U4703" s="9" t="str">
        <f aca="false">IF(ISBLANK(A4703),"",IF($A4703=U$2,$C4703,U4702))</f>
        <v/>
      </c>
      <c r="V4703" s="9" t="str">
        <f aca="false">IF(ISBLANK(A4703),"",IF($A4703=V$2,$C4703,V4702))</f>
        <v/>
      </c>
      <c r="W4703" s="9" t="str">
        <f aca="false">IF(ISBLANK(A4703),"",IF($A4703=W$2,$C4703,W4702))</f>
        <v/>
      </c>
    </row>
    <row r="4704" customFormat="false" ht="14.1" hidden="false" customHeight="false" outlineLevel="0" collapsed="false">
      <c r="H4704" s="8" t="n">
        <f aca="false">IF(ISBLANK(D4704),,LEFT(D4704,LEN(D4704)-6)*1)</f>
        <v>0</v>
      </c>
      <c r="I4704" s="9" t="str">
        <f aca="false">IF(ISBLANK(A4704),"",-B4704*C4704)</f>
        <v/>
      </c>
      <c r="J4704" s="9" t="str">
        <f aca="false">IF(ISBLANK(A4704),"",-SUM(I$3:I4704))</f>
        <v/>
      </c>
      <c r="K4704" s="9" t="str">
        <f aca="false">IF(ISBLANK(A4704),"",SUMPRODUCT(O4704:R4704,T4704:W4704)-J4704)</f>
        <v/>
      </c>
      <c r="L4704" s="5" t="str">
        <f aca="false">IF(ISBLANK(A4704),"",K4704/$M$1)</f>
        <v/>
      </c>
      <c r="M4704" s="5" t="str">
        <f aca="false">IF(ISBLANK(A4704),"",K4704/($M$1+SUM(K$3:K4703)))</f>
        <v/>
      </c>
      <c r="N4704" s="0" t="str">
        <f aca="false">IF(ISBLANK(A4704),"",IF(H4705=0,NETWORKDAYS($H$3,H4704,holiday!$B$2:$B$10),IF(DAY(H4704)&lt;DAY(H4705),NETWORKDAYS($H$3,H4704,holiday!$B$2:$B$10),0)))</f>
        <v/>
      </c>
      <c r="O4704" s="0" t="str">
        <f aca="false">IF(ISBLANK(A4704),"",SUMIF($A$3:$A4704,O$2,$B$3:$B4704))</f>
        <v/>
      </c>
      <c r="P4704" s="0" t="str">
        <f aca="false">IF(ISBLANK(A4704),"",SUMIF($A$3:$A4704,P$2,$B$3:$B4704))</f>
        <v/>
      </c>
      <c r="Q4704" s="0" t="str">
        <f aca="false">IF(ISBLANK(A4704),"",SUMIF($A$3:$A4704,Q$2,$B$3:$B4704))</f>
        <v/>
      </c>
      <c r="R4704" s="0" t="str">
        <f aca="false">IF(ISBLANK(A4704),"",SUMIF($A$3:$A4704,R$2,$B$3:$B4704))</f>
        <v/>
      </c>
      <c r="T4704" s="9" t="str">
        <f aca="false">IF(ISBLANK(A4704),"",IF($A4704=T$2,$C4704,T4703))</f>
        <v/>
      </c>
      <c r="U4704" s="9" t="str">
        <f aca="false">IF(ISBLANK(A4704),"",IF($A4704=U$2,$C4704,U4703))</f>
        <v/>
      </c>
      <c r="V4704" s="9" t="str">
        <f aca="false">IF(ISBLANK(A4704),"",IF($A4704=V$2,$C4704,V4703))</f>
        <v/>
      </c>
      <c r="W4704" s="9" t="str">
        <f aca="false">IF(ISBLANK(A4704),"",IF($A4704=W$2,$C4704,W4703))</f>
        <v/>
      </c>
    </row>
    <row r="4705" customFormat="false" ht="14.1" hidden="false" customHeight="false" outlineLevel="0" collapsed="false">
      <c r="H4705" s="8" t="n">
        <f aca="false">IF(ISBLANK(D4705),,LEFT(D4705,LEN(D4705)-6)*1)</f>
        <v>0</v>
      </c>
      <c r="I4705" s="9" t="str">
        <f aca="false">IF(ISBLANK(A4705),"",-B4705*C4705)</f>
        <v/>
      </c>
      <c r="J4705" s="9" t="str">
        <f aca="false">IF(ISBLANK(A4705),"",-SUM(I$3:I4705))</f>
        <v/>
      </c>
      <c r="K4705" s="9" t="str">
        <f aca="false">IF(ISBLANK(A4705),"",SUMPRODUCT(O4705:R4705,T4705:W4705)-J4705)</f>
        <v/>
      </c>
      <c r="L4705" s="5" t="str">
        <f aca="false">IF(ISBLANK(A4705),"",K4705/$M$1)</f>
        <v/>
      </c>
      <c r="M4705" s="5" t="str">
        <f aca="false">IF(ISBLANK(A4705),"",K4705/($M$1+SUM(K$3:K4704)))</f>
        <v/>
      </c>
      <c r="N4705" s="0" t="str">
        <f aca="false">IF(ISBLANK(A4705),"",IF(H4706=0,NETWORKDAYS($H$3,H4705,holiday!$B$2:$B$10),IF(DAY(H4705)&lt;DAY(H4706),NETWORKDAYS($H$3,H4705,holiday!$B$2:$B$10),0)))</f>
        <v/>
      </c>
      <c r="O4705" s="0" t="str">
        <f aca="false">IF(ISBLANK(A4705),"",SUMIF($A$3:$A4705,O$2,$B$3:$B4705))</f>
        <v/>
      </c>
      <c r="P4705" s="0" t="str">
        <f aca="false">IF(ISBLANK(A4705),"",SUMIF($A$3:$A4705,P$2,$B$3:$B4705))</f>
        <v/>
      </c>
      <c r="Q4705" s="0" t="str">
        <f aca="false">IF(ISBLANK(A4705),"",SUMIF($A$3:$A4705,Q$2,$B$3:$B4705))</f>
        <v/>
      </c>
      <c r="R4705" s="0" t="str">
        <f aca="false">IF(ISBLANK(A4705),"",SUMIF($A$3:$A4705,R$2,$B$3:$B4705))</f>
        <v/>
      </c>
      <c r="T4705" s="9" t="str">
        <f aca="false">IF(ISBLANK(A4705),"",IF($A4705=T$2,$C4705,T4704))</f>
        <v/>
      </c>
      <c r="U4705" s="9" t="str">
        <f aca="false">IF(ISBLANK(A4705),"",IF($A4705=U$2,$C4705,U4704))</f>
        <v/>
      </c>
      <c r="V4705" s="9" t="str">
        <f aca="false">IF(ISBLANK(A4705),"",IF($A4705=V$2,$C4705,V4704))</f>
        <v/>
      </c>
      <c r="W4705" s="9" t="str">
        <f aca="false">IF(ISBLANK(A4705),"",IF($A4705=W$2,$C4705,W4704))</f>
        <v/>
      </c>
    </row>
    <row r="4706" customFormat="false" ht="14.1" hidden="false" customHeight="false" outlineLevel="0" collapsed="false">
      <c r="H4706" s="8" t="n">
        <f aca="false">IF(ISBLANK(D4706),,LEFT(D4706,LEN(D4706)-6)*1)</f>
        <v>0</v>
      </c>
      <c r="I4706" s="9" t="str">
        <f aca="false">IF(ISBLANK(A4706),"",-B4706*C4706)</f>
        <v/>
      </c>
      <c r="J4706" s="9" t="str">
        <f aca="false">IF(ISBLANK(A4706),"",-SUM(I$3:I4706))</f>
        <v/>
      </c>
      <c r="K4706" s="9" t="str">
        <f aca="false">IF(ISBLANK(A4706),"",SUMPRODUCT(O4706:R4706,T4706:W4706)-J4706)</f>
        <v/>
      </c>
      <c r="L4706" s="5" t="str">
        <f aca="false">IF(ISBLANK(A4706),"",K4706/$M$1)</f>
        <v/>
      </c>
      <c r="M4706" s="5" t="str">
        <f aca="false">IF(ISBLANK(A4706),"",K4706/($M$1+SUM(K$3:K4705)))</f>
        <v/>
      </c>
      <c r="N4706" s="0" t="str">
        <f aca="false">IF(ISBLANK(A4706),"",IF(H4707=0,NETWORKDAYS($H$3,H4706,holiday!$B$2:$B$10),IF(DAY(H4706)&lt;DAY(H4707),NETWORKDAYS($H$3,H4706,holiday!$B$2:$B$10),0)))</f>
        <v/>
      </c>
      <c r="O4706" s="0" t="str">
        <f aca="false">IF(ISBLANK(A4706),"",SUMIF($A$3:$A4706,O$2,$B$3:$B4706))</f>
        <v/>
      </c>
      <c r="P4706" s="0" t="str">
        <f aca="false">IF(ISBLANK(A4706),"",SUMIF($A$3:$A4706,P$2,$B$3:$B4706))</f>
        <v/>
      </c>
      <c r="Q4706" s="0" t="str">
        <f aca="false">IF(ISBLANK(A4706),"",SUMIF($A$3:$A4706,Q$2,$B$3:$B4706))</f>
        <v/>
      </c>
      <c r="R4706" s="0" t="str">
        <f aca="false">IF(ISBLANK(A4706),"",SUMIF($A$3:$A4706,R$2,$B$3:$B4706))</f>
        <v/>
      </c>
      <c r="T4706" s="9" t="str">
        <f aca="false">IF(ISBLANK(A4706),"",IF($A4706=T$2,$C4706,T4705))</f>
        <v/>
      </c>
      <c r="U4706" s="9" t="str">
        <f aca="false">IF(ISBLANK(A4706),"",IF($A4706=U$2,$C4706,U4705))</f>
        <v/>
      </c>
      <c r="V4706" s="9" t="str">
        <f aca="false">IF(ISBLANK(A4706),"",IF($A4706=V$2,$C4706,V4705))</f>
        <v/>
      </c>
      <c r="W4706" s="9" t="str">
        <f aca="false">IF(ISBLANK(A4706),"",IF($A4706=W$2,$C4706,W4705))</f>
        <v/>
      </c>
    </row>
    <row r="4707" customFormat="false" ht="14.1" hidden="false" customHeight="false" outlineLevel="0" collapsed="false">
      <c r="H4707" s="8" t="n">
        <f aca="false">IF(ISBLANK(D4707),,LEFT(D4707,LEN(D4707)-6)*1)</f>
        <v>0</v>
      </c>
      <c r="I4707" s="9" t="str">
        <f aca="false">IF(ISBLANK(A4707),"",-B4707*C4707)</f>
        <v/>
      </c>
      <c r="J4707" s="9" t="str">
        <f aca="false">IF(ISBLANK(A4707),"",-SUM(I$3:I4707))</f>
        <v/>
      </c>
      <c r="K4707" s="9" t="str">
        <f aca="false">IF(ISBLANK(A4707),"",SUMPRODUCT(O4707:R4707,T4707:W4707)-J4707)</f>
        <v/>
      </c>
      <c r="L4707" s="5" t="str">
        <f aca="false">IF(ISBLANK(A4707),"",K4707/$M$1)</f>
        <v/>
      </c>
      <c r="M4707" s="5" t="str">
        <f aca="false">IF(ISBLANK(A4707),"",K4707/($M$1+SUM(K$3:K4706)))</f>
        <v/>
      </c>
      <c r="N4707" s="0" t="str">
        <f aca="false">IF(ISBLANK(A4707),"",IF(H4708=0,NETWORKDAYS($H$3,H4707,holiday!$B$2:$B$10),IF(DAY(H4707)&lt;DAY(H4708),NETWORKDAYS($H$3,H4707,holiday!$B$2:$B$10),0)))</f>
        <v/>
      </c>
      <c r="O4707" s="0" t="str">
        <f aca="false">IF(ISBLANK(A4707),"",SUMIF($A$3:$A4707,O$2,$B$3:$B4707))</f>
        <v/>
      </c>
      <c r="P4707" s="0" t="str">
        <f aca="false">IF(ISBLANK(A4707),"",SUMIF($A$3:$A4707,P$2,$B$3:$B4707))</f>
        <v/>
      </c>
      <c r="Q4707" s="0" t="str">
        <f aca="false">IF(ISBLANK(A4707),"",SUMIF($A$3:$A4707,Q$2,$B$3:$B4707))</f>
        <v/>
      </c>
      <c r="R4707" s="0" t="str">
        <f aca="false">IF(ISBLANK(A4707),"",SUMIF($A$3:$A4707,R$2,$B$3:$B4707))</f>
        <v/>
      </c>
      <c r="T4707" s="9" t="str">
        <f aca="false">IF(ISBLANK(A4707),"",IF($A4707=T$2,$C4707,T4706))</f>
        <v/>
      </c>
      <c r="U4707" s="9" t="str">
        <f aca="false">IF(ISBLANK(A4707),"",IF($A4707=U$2,$C4707,U4706))</f>
        <v/>
      </c>
      <c r="V4707" s="9" t="str">
        <f aca="false">IF(ISBLANK(A4707),"",IF($A4707=V$2,$C4707,V4706))</f>
        <v/>
      </c>
      <c r="W4707" s="9" t="str">
        <f aca="false">IF(ISBLANK(A4707),"",IF($A4707=W$2,$C4707,W4706))</f>
        <v/>
      </c>
    </row>
    <row r="4708" customFormat="false" ht="14.1" hidden="false" customHeight="false" outlineLevel="0" collapsed="false">
      <c r="H4708" s="8" t="n">
        <f aca="false">IF(ISBLANK(D4708),,LEFT(D4708,LEN(D4708)-6)*1)</f>
        <v>0</v>
      </c>
      <c r="I4708" s="9" t="str">
        <f aca="false">IF(ISBLANK(A4708),"",-B4708*C4708)</f>
        <v/>
      </c>
      <c r="J4708" s="9" t="str">
        <f aca="false">IF(ISBLANK(A4708),"",-SUM(I$3:I4708))</f>
        <v/>
      </c>
      <c r="K4708" s="9" t="str">
        <f aca="false">IF(ISBLANK(A4708),"",SUMPRODUCT(O4708:R4708,T4708:W4708)-J4708)</f>
        <v/>
      </c>
      <c r="L4708" s="5" t="str">
        <f aca="false">IF(ISBLANK(A4708),"",K4708/$M$1)</f>
        <v/>
      </c>
      <c r="M4708" s="5" t="str">
        <f aca="false">IF(ISBLANK(A4708),"",K4708/($M$1+SUM(K$3:K4707)))</f>
        <v/>
      </c>
      <c r="N4708" s="0" t="str">
        <f aca="false">IF(ISBLANK(A4708),"",IF(H4709=0,NETWORKDAYS($H$3,H4708,holiday!$B$2:$B$10),IF(DAY(H4708)&lt;DAY(H4709),NETWORKDAYS($H$3,H4708,holiday!$B$2:$B$10),0)))</f>
        <v/>
      </c>
      <c r="O4708" s="0" t="str">
        <f aca="false">IF(ISBLANK(A4708),"",SUMIF($A$3:$A4708,O$2,$B$3:$B4708))</f>
        <v/>
      </c>
      <c r="P4708" s="0" t="str">
        <f aca="false">IF(ISBLANK(A4708),"",SUMIF($A$3:$A4708,P$2,$B$3:$B4708))</f>
        <v/>
      </c>
      <c r="Q4708" s="0" t="str">
        <f aca="false">IF(ISBLANK(A4708),"",SUMIF($A$3:$A4708,Q$2,$B$3:$B4708))</f>
        <v/>
      </c>
      <c r="R4708" s="0" t="str">
        <f aca="false">IF(ISBLANK(A4708),"",SUMIF($A$3:$A4708,R$2,$B$3:$B4708))</f>
        <v/>
      </c>
      <c r="T4708" s="9" t="str">
        <f aca="false">IF(ISBLANK(A4708),"",IF($A4708=T$2,$C4708,T4707))</f>
        <v/>
      </c>
      <c r="U4708" s="9" t="str">
        <f aca="false">IF(ISBLANK(A4708),"",IF($A4708=U$2,$C4708,U4707))</f>
        <v/>
      </c>
      <c r="V4708" s="9" t="str">
        <f aca="false">IF(ISBLANK(A4708),"",IF($A4708=V$2,$C4708,V4707))</f>
        <v/>
      </c>
      <c r="W4708" s="9" t="str">
        <f aca="false">IF(ISBLANK(A4708),"",IF($A4708=W$2,$C4708,W4707))</f>
        <v/>
      </c>
    </row>
    <row r="4709" customFormat="false" ht="14.1" hidden="false" customHeight="false" outlineLevel="0" collapsed="false">
      <c r="H4709" s="8" t="n">
        <f aca="false">IF(ISBLANK(D4709),,LEFT(D4709,LEN(D4709)-6)*1)</f>
        <v>0</v>
      </c>
      <c r="I4709" s="9" t="str">
        <f aca="false">IF(ISBLANK(A4709),"",-B4709*C4709)</f>
        <v/>
      </c>
      <c r="J4709" s="9" t="str">
        <f aca="false">IF(ISBLANK(A4709),"",-SUM(I$3:I4709))</f>
        <v/>
      </c>
      <c r="K4709" s="9" t="str">
        <f aca="false">IF(ISBLANK(A4709),"",SUMPRODUCT(O4709:R4709,T4709:W4709)-J4709)</f>
        <v/>
      </c>
      <c r="L4709" s="5" t="str">
        <f aca="false">IF(ISBLANK(A4709),"",K4709/$M$1)</f>
        <v/>
      </c>
      <c r="M4709" s="5" t="str">
        <f aca="false">IF(ISBLANK(A4709),"",K4709/($M$1+SUM(K$3:K4708)))</f>
        <v/>
      </c>
      <c r="N4709" s="0" t="str">
        <f aca="false">IF(ISBLANK(A4709),"",IF(H4710=0,NETWORKDAYS($H$3,H4709,holiday!$B$2:$B$10),IF(DAY(H4709)&lt;DAY(H4710),NETWORKDAYS($H$3,H4709,holiday!$B$2:$B$10),0)))</f>
        <v/>
      </c>
      <c r="O4709" s="0" t="str">
        <f aca="false">IF(ISBLANK(A4709),"",SUMIF($A$3:$A4709,O$2,$B$3:$B4709))</f>
        <v/>
      </c>
      <c r="P4709" s="0" t="str">
        <f aca="false">IF(ISBLANK(A4709),"",SUMIF($A$3:$A4709,P$2,$B$3:$B4709))</f>
        <v/>
      </c>
      <c r="Q4709" s="0" t="str">
        <f aca="false">IF(ISBLANK(A4709),"",SUMIF($A$3:$A4709,Q$2,$B$3:$B4709))</f>
        <v/>
      </c>
      <c r="R4709" s="0" t="str">
        <f aca="false">IF(ISBLANK(A4709),"",SUMIF($A$3:$A4709,R$2,$B$3:$B4709))</f>
        <v/>
      </c>
      <c r="T4709" s="9" t="str">
        <f aca="false">IF(ISBLANK(A4709),"",IF($A4709=T$2,$C4709,T4708))</f>
        <v/>
      </c>
      <c r="U4709" s="9" t="str">
        <f aca="false">IF(ISBLANK(A4709),"",IF($A4709=U$2,$C4709,U4708))</f>
        <v/>
      </c>
      <c r="V4709" s="9" t="str">
        <f aca="false">IF(ISBLANK(A4709),"",IF($A4709=V$2,$C4709,V4708))</f>
        <v/>
      </c>
      <c r="W4709" s="9" t="str">
        <f aca="false">IF(ISBLANK(A4709),"",IF($A4709=W$2,$C4709,W4708))</f>
        <v/>
      </c>
    </row>
    <row r="4710" customFormat="false" ht="14.1" hidden="false" customHeight="false" outlineLevel="0" collapsed="false">
      <c r="H4710" s="8" t="n">
        <f aca="false">IF(ISBLANK(D4710),,LEFT(D4710,LEN(D4710)-6)*1)</f>
        <v>0</v>
      </c>
      <c r="I4710" s="9" t="str">
        <f aca="false">IF(ISBLANK(A4710),"",-B4710*C4710)</f>
        <v/>
      </c>
      <c r="J4710" s="9" t="str">
        <f aca="false">IF(ISBLANK(A4710),"",-SUM(I$3:I4710))</f>
        <v/>
      </c>
      <c r="K4710" s="9" t="str">
        <f aca="false">IF(ISBLANK(A4710),"",SUMPRODUCT(O4710:R4710,T4710:W4710)-J4710)</f>
        <v/>
      </c>
      <c r="L4710" s="5" t="str">
        <f aca="false">IF(ISBLANK(A4710),"",K4710/$M$1)</f>
        <v/>
      </c>
      <c r="M4710" s="5" t="str">
        <f aca="false">IF(ISBLANK(A4710),"",K4710/($M$1+SUM(K$3:K4709)))</f>
        <v/>
      </c>
      <c r="N4710" s="0" t="str">
        <f aca="false">IF(ISBLANK(A4710),"",IF(H4711=0,NETWORKDAYS($H$3,H4710,holiday!$B$2:$B$10),IF(DAY(H4710)&lt;DAY(H4711),NETWORKDAYS($H$3,H4710,holiday!$B$2:$B$10),0)))</f>
        <v/>
      </c>
      <c r="O4710" s="0" t="str">
        <f aca="false">IF(ISBLANK(A4710),"",SUMIF($A$3:$A4710,O$2,$B$3:$B4710))</f>
        <v/>
      </c>
      <c r="P4710" s="0" t="str">
        <f aca="false">IF(ISBLANK(A4710),"",SUMIF($A$3:$A4710,P$2,$B$3:$B4710))</f>
        <v/>
      </c>
      <c r="Q4710" s="0" t="str">
        <f aca="false">IF(ISBLANK(A4710),"",SUMIF($A$3:$A4710,Q$2,$B$3:$B4710))</f>
        <v/>
      </c>
      <c r="R4710" s="0" t="str">
        <f aca="false">IF(ISBLANK(A4710),"",SUMIF($A$3:$A4710,R$2,$B$3:$B4710))</f>
        <v/>
      </c>
      <c r="T4710" s="9" t="str">
        <f aca="false">IF(ISBLANK(A4710),"",IF($A4710=T$2,$C4710,T4709))</f>
        <v/>
      </c>
      <c r="U4710" s="9" t="str">
        <f aca="false">IF(ISBLANK(A4710),"",IF($A4710=U$2,$C4710,U4709))</f>
        <v/>
      </c>
      <c r="V4710" s="9" t="str">
        <f aca="false">IF(ISBLANK(A4710),"",IF($A4710=V$2,$C4710,V4709))</f>
        <v/>
      </c>
      <c r="W4710" s="9" t="str">
        <f aca="false">IF(ISBLANK(A4710),"",IF($A4710=W$2,$C4710,W4709))</f>
        <v/>
      </c>
    </row>
    <row r="4711" customFormat="false" ht="14.1" hidden="false" customHeight="false" outlineLevel="0" collapsed="false">
      <c r="H4711" s="8" t="n">
        <f aca="false">IF(ISBLANK(D4711),,LEFT(D4711,LEN(D4711)-6)*1)</f>
        <v>0</v>
      </c>
      <c r="I4711" s="9" t="str">
        <f aca="false">IF(ISBLANK(A4711),"",-B4711*C4711)</f>
        <v/>
      </c>
      <c r="J4711" s="9" t="str">
        <f aca="false">IF(ISBLANK(A4711),"",-SUM(I$3:I4711))</f>
        <v/>
      </c>
      <c r="K4711" s="9" t="str">
        <f aca="false">IF(ISBLANK(A4711),"",SUMPRODUCT(O4711:R4711,T4711:W4711)-J4711)</f>
        <v/>
      </c>
      <c r="L4711" s="5" t="str">
        <f aca="false">IF(ISBLANK(A4711),"",K4711/$M$1)</f>
        <v/>
      </c>
      <c r="M4711" s="5" t="str">
        <f aca="false">IF(ISBLANK(A4711),"",K4711/($M$1+SUM(K$3:K4710)))</f>
        <v/>
      </c>
      <c r="N4711" s="0" t="str">
        <f aca="false">IF(ISBLANK(A4711),"",IF(H4712=0,NETWORKDAYS($H$3,H4711,holiday!$B$2:$B$10),IF(DAY(H4711)&lt;DAY(H4712),NETWORKDAYS($H$3,H4711,holiday!$B$2:$B$10),0)))</f>
        <v/>
      </c>
      <c r="O4711" s="0" t="str">
        <f aca="false">IF(ISBLANK(A4711),"",SUMIF($A$3:$A4711,O$2,$B$3:$B4711))</f>
        <v/>
      </c>
      <c r="P4711" s="0" t="str">
        <f aca="false">IF(ISBLANK(A4711),"",SUMIF($A$3:$A4711,P$2,$B$3:$B4711))</f>
        <v/>
      </c>
      <c r="Q4711" s="0" t="str">
        <f aca="false">IF(ISBLANK(A4711),"",SUMIF($A$3:$A4711,Q$2,$B$3:$B4711))</f>
        <v/>
      </c>
      <c r="R4711" s="0" t="str">
        <f aca="false">IF(ISBLANK(A4711),"",SUMIF($A$3:$A4711,R$2,$B$3:$B4711))</f>
        <v/>
      </c>
      <c r="T4711" s="9" t="str">
        <f aca="false">IF(ISBLANK(A4711),"",IF($A4711=T$2,$C4711,T4710))</f>
        <v/>
      </c>
      <c r="U4711" s="9" t="str">
        <f aca="false">IF(ISBLANK(A4711),"",IF($A4711=U$2,$C4711,U4710))</f>
        <v/>
      </c>
      <c r="V4711" s="9" t="str">
        <f aca="false">IF(ISBLANK(A4711),"",IF($A4711=V$2,$C4711,V4710))</f>
        <v/>
      </c>
      <c r="W4711" s="9" t="str">
        <f aca="false">IF(ISBLANK(A4711),"",IF($A4711=W$2,$C4711,W4710))</f>
        <v/>
      </c>
    </row>
    <row r="4712" customFormat="false" ht="14.1" hidden="false" customHeight="false" outlineLevel="0" collapsed="false">
      <c r="H4712" s="8" t="n">
        <f aca="false">IF(ISBLANK(D4712),,LEFT(D4712,LEN(D4712)-6)*1)</f>
        <v>0</v>
      </c>
      <c r="I4712" s="9" t="str">
        <f aca="false">IF(ISBLANK(A4712),"",-B4712*C4712)</f>
        <v/>
      </c>
      <c r="J4712" s="9" t="str">
        <f aca="false">IF(ISBLANK(A4712),"",-SUM(I$3:I4712))</f>
        <v/>
      </c>
      <c r="K4712" s="9" t="str">
        <f aca="false">IF(ISBLANK(A4712),"",SUMPRODUCT(O4712:R4712,T4712:W4712)-J4712)</f>
        <v/>
      </c>
      <c r="L4712" s="5" t="str">
        <f aca="false">IF(ISBLANK(A4712),"",K4712/$M$1)</f>
        <v/>
      </c>
      <c r="M4712" s="5" t="str">
        <f aca="false">IF(ISBLANK(A4712),"",K4712/($M$1+SUM(K$3:K4711)))</f>
        <v/>
      </c>
      <c r="N4712" s="0" t="str">
        <f aca="false">IF(ISBLANK(A4712),"",IF(H4713=0,NETWORKDAYS($H$3,H4712,holiday!$B$2:$B$10),IF(DAY(H4712)&lt;DAY(H4713),NETWORKDAYS($H$3,H4712,holiday!$B$2:$B$10),0)))</f>
        <v/>
      </c>
      <c r="O4712" s="0" t="str">
        <f aca="false">IF(ISBLANK(A4712),"",SUMIF($A$3:$A4712,O$2,$B$3:$B4712))</f>
        <v/>
      </c>
      <c r="P4712" s="0" t="str">
        <f aca="false">IF(ISBLANK(A4712),"",SUMIF($A$3:$A4712,P$2,$B$3:$B4712))</f>
        <v/>
      </c>
      <c r="Q4712" s="0" t="str">
        <f aca="false">IF(ISBLANK(A4712),"",SUMIF($A$3:$A4712,Q$2,$B$3:$B4712))</f>
        <v/>
      </c>
      <c r="R4712" s="0" t="str">
        <f aca="false">IF(ISBLANK(A4712),"",SUMIF($A$3:$A4712,R$2,$B$3:$B4712))</f>
        <v/>
      </c>
      <c r="T4712" s="9" t="str">
        <f aca="false">IF(ISBLANK(A4712),"",IF($A4712=T$2,$C4712,T4711))</f>
        <v/>
      </c>
      <c r="U4712" s="9" t="str">
        <f aca="false">IF(ISBLANK(A4712),"",IF($A4712=U$2,$C4712,U4711))</f>
        <v/>
      </c>
      <c r="V4712" s="9" t="str">
        <f aca="false">IF(ISBLANK(A4712),"",IF($A4712=V$2,$C4712,V4711))</f>
        <v/>
      </c>
      <c r="W4712" s="9" t="str">
        <f aca="false">IF(ISBLANK(A4712),"",IF($A4712=W$2,$C4712,W4711))</f>
        <v/>
      </c>
    </row>
    <row r="4713" customFormat="false" ht="14.1" hidden="false" customHeight="false" outlineLevel="0" collapsed="false">
      <c r="H4713" s="8" t="n">
        <f aca="false">IF(ISBLANK(D4713),,LEFT(D4713,LEN(D4713)-6)*1)</f>
        <v>0</v>
      </c>
      <c r="I4713" s="9" t="str">
        <f aca="false">IF(ISBLANK(A4713),"",-B4713*C4713)</f>
        <v/>
      </c>
      <c r="J4713" s="9" t="str">
        <f aca="false">IF(ISBLANK(A4713),"",-SUM(I$3:I4713))</f>
        <v/>
      </c>
      <c r="K4713" s="9" t="str">
        <f aca="false">IF(ISBLANK(A4713),"",SUMPRODUCT(O4713:R4713,T4713:W4713)-J4713)</f>
        <v/>
      </c>
      <c r="L4713" s="5" t="str">
        <f aca="false">IF(ISBLANK(A4713),"",K4713/$M$1)</f>
        <v/>
      </c>
      <c r="M4713" s="5" t="str">
        <f aca="false">IF(ISBLANK(A4713),"",K4713/($M$1+SUM(K$3:K4712)))</f>
        <v/>
      </c>
      <c r="N4713" s="0" t="str">
        <f aca="false">IF(ISBLANK(A4713),"",IF(H4714=0,NETWORKDAYS($H$3,H4713,holiday!$B$2:$B$10),IF(DAY(H4713)&lt;DAY(H4714),NETWORKDAYS($H$3,H4713,holiday!$B$2:$B$10),0)))</f>
        <v/>
      </c>
      <c r="O4713" s="0" t="str">
        <f aca="false">IF(ISBLANK(A4713),"",SUMIF($A$3:$A4713,O$2,$B$3:$B4713))</f>
        <v/>
      </c>
      <c r="P4713" s="0" t="str">
        <f aca="false">IF(ISBLANK(A4713),"",SUMIF($A$3:$A4713,P$2,$B$3:$B4713))</f>
        <v/>
      </c>
      <c r="Q4713" s="0" t="str">
        <f aca="false">IF(ISBLANK(A4713),"",SUMIF($A$3:$A4713,Q$2,$B$3:$B4713))</f>
        <v/>
      </c>
      <c r="R4713" s="0" t="str">
        <f aca="false">IF(ISBLANK(A4713),"",SUMIF($A$3:$A4713,R$2,$B$3:$B4713))</f>
        <v/>
      </c>
      <c r="T4713" s="9" t="str">
        <f aca="false">IF(ISBLANK(A4713),"",IF($A4713=T$2,$C4713,T4712))</f>
        <v/>
      </c>
      <c r="U4713" s="9" t="str">
        <f aca="false">IF(ISBLANK(A4713),"",IF($A4713=U$2,$C4713,U4712))</f>
        <v/>
      </c>
      <c r="V4713" s="9" t="str">
        <f aca="false">IF(ISBLANK(A4713),"",IF($A4713=V$2,$C4713,V4712))</f>
        <v/>
      </c>
      <c r="W4713" s="9" t="str">
        <f aca="false">IF(ISBLANK(A4713),"",IF($A4713=W$2,$C4713,W4712))</f>
        <v/>
      </c>
    </row>
    <row r="4714" customFormat="false" ht="14.1" hidden="false" customHeight="false" outlineLevel="0" collapsed="false">
      <c r="H4714" s="8" t="n">
        <f aca="false">IF(ISBLANK(D4714),,LEFT(D4714,LEN(D4714)-6)*1)</f>
        <v>0</v>
      </c>
      <c r="I4714" s="9" t="str">
        <f aca="false">IF(ISBLANK(A4714),"",-B4714*C4714)</f>
        <v/>
      </c>
      <c r="J4714" s="9" t="str">
        <f aca="false">IF(ISBLANK(A4714),"",-SUM(I$3:I4714))</f>
        <v/>
      </c>
      <c r="K4714" s="9" t="str">
        <f aca="false">IF(ISBLANK(A4714),"",SUMPRODUCT(O4714:R4714,T4714:W4714)-J4714)</f>
        <v/>
      </c>
      <c r="L4714" s="5" t="str">
        <f aca="false">IF(ISBLANK(A4714),"",K4714/$M$1)</f>
        <v/>
      </c>
      <c r="M4714" s="5" t="str">
        <f aca="false">IF(ISBLANK(A4714),"",K4714/($M$1+SUM(K$3:K4713)))</f>
        <v/>
      </c>
      <c r="N4714" s="0" t="str">
        <f aca="false">IF(ISBLANK(A4714),"",IF(H4715=0,NETWORKDAYS($H$3,H4714,holiday!$B$2:$B$10),IF(DAY(H4714)&lt;DAY(H4715),NETWORKDAYS($H$3,H4714,holiday!$B$2:$B$10),0)))</f>
        <v/>
      </c>
      <c r="O4714" s="0" t="str">
        <f aca="false">IF(ISBLANK(A4714),"",SUMIF($A$3:$A4714,O$2,$B$3:$B4714))</f>
        <v/>
      </c>
      <c r="P4714" s="0" t="str">
        <f aca="false">IF(ISBLANK(A4714),"",SUMIF($A$3:$A4714,P$2,$B$3:$B4714))</f>
        <v/>
      </c>
      <c r="Q4714" s="0" t="str">
        <f aca="false">IF(ISBLANK(A4714),"",SUMIF($A$3:$A4714,Q$2,$B$3:$B4714))</f>
        <v/>
      </c>
      <c r="R4714" s="0" t="str">
        <f aca="false">IF(ISBLANK(A4714),"",SUMIF($A$3:$A4714,R$2,$B$3:$B4714))</f>
        <v/>
      </c>
      <c r="T4714" s="9" t="str">
        <f aca="false">IF(ISBLANK(A4714),"",IF($A4714=T$2,$C4714,T4713))</f>
        <v/>
      </c>
      <c r="U4714" s="9" t="str">
        <f aca="false">IF(ISBLANK(A4714),"",IF($A4714=U$2,$C4714,U4713))</f>
        <v/>
      </c>
      <c r="V4714" s="9" t="str">
        <f aca="false">IF(ISBLANK(A4714),"",IF($A4714=V$2,$C4714,V4713))</f>
        <v/>
      </c>
      <c r="W4714" s="9" t="str">
        <f aca="false">IF(ISBLANK(A4714),"",IF($A4714=W$2,$C4714,W4713))</f>
        <v/>
      </c>
    </row>
    <row r="4715" customFormat="false" ht="14.1" hidden="false" customHeight="false" outlineLevel="0" collapsed="false">
      <c r="H4715" s="8" t="n">
        <f aca="false">IF(ISBLANK(D4715),,LEFT(D4715,LEN(D4715)-6)*1)</f>
        <v>0</v>
      </c>
      <c r="I4715" s="9" t="str">
        <f aca="false">IF(ISBLANK(A4715),"",-B4715*C4715)</f>
        <v/>
      </c>
      <c r="J4715" s="9" t="str">
        <f aca="false">IF(ISBLANK(A4715),"",-SUM(I$3:I4715))</f>
        <v/>
      </c>
      <c r="K4715" s="9" t="str">
        <f aca="false">IF(ISBLANK(A4715),"",SUMPRODUCT(O4715:R4715,T4715:W4715)-J4715)</f>
        <v/>
      </c>
      <c r="L4715" s="5" t="str">
        <f aca="false">IF(ISBLANK(A4715),"",K4715/$M$1)</f>
        <v/>
      </c>
      <c r="M4715" s="5" t="str">
        <f aca="false">IF(ISBLANK(A4715),"",K4715/($M$1+SUM(K$3:K4714)))</f>
        <v/>
      </c>
      <c r="N4715" s="0" t="str">
        <f aca="false">IF(ISBLANK(A4715),"",IF(H4716=0,NETWORKDAYS($H$3,H4715,holiday!$B$2:$B$10),IF(DAY(H4715)&lt;DAY(H4716),NETWORKDAYS($H$3,H4715,holiday!$B$2:$B$10),0)))</f>
        <v/>
      </c>
      <c r="O4715" s="0" t="str">
        <f aca="false">IF(ISBLANK(A4715),"",SUMIF($A$3:$A4715,O$2,$B$3:$B4715))</f>
        <v/>
      </c>
      <c r="P4715" s="0" t="str">
        <f aca="false">IF(ISBLANK(A4715),"",SUMIF($A$3:$A4715,P$2,$B$3:$B4715))</f>
        <v/>
      </c>
      <c r="Q4715" s="0" t="str">
        <f aca="false">IF(ISBLANK(A4715),"",SUMIF($A$3:$A4715,Q$2,$B$3:$B4715))</f>
        <v/>
      </c>
      <c r="R4715" s="0" t="str">
        <f aca="false">IF(ISBLANK(A4715),"",SUMIF($A$3:$A4715,R$2,$B$3:$B4715))</f>
        <v/>
      </c>
      <c r="T4715" s="9" t="str">
        <f aca="false">IF(ISBLANK(A4715),"",IF($A4715=T$2,$C4715,T4714))</f>
        <v/>
      </c>
      <c r="U4715" s="9" t="str">
        <f aca="false">IF(ISBLANK(A4715),"",IF($A4715=U$2,$C4715,U4714))</f>
        <v/>
      </c>
      <c r="V4715" s="9" t="str">
        <f aca="false">IF(ISBLANK(A4715),"",IF($A4715=V$2,$C4715,V4714))</f>
        <v/>
      </c>
      <c r="W4715" s="9" t="str">
        <f aca="false">IF(ISBLANK(A4715),"",IF($A4715=W$2,$C4715,W4714))</f>
        <v/>
      </c>
    </row>
    <row r="4716" customFormat="false" ht="14.1" hidden="false" customHeight="false" outlineLevel="0" collapsed="false">
      <c r="H4716" s="8" t="n">
        <f aca="false">IF(ISBLANK(D4716),,LEFT(D4716,LEN(D4716)-6)*1)</f>
        <v>0</v>
      </c>
      <c r="I4716" s="9" t="str">
        <f aca="false">IF(ISBLANK(A4716),"",-B4716*C4716)</f>
        <v/>
      </c>
      <c r="J4716" s="9" t="str">
        <f aca="false">IF(ISBLANK(A4716),"",-SUM(I$3:I4716))</f>
        <v/>
      </c>
      <c r="K4716" s="9" t="str">
        <f aca="false">IF(ISBLANK(A4716),"",SUMPRODUCT(O4716:R4716,T4716:W4716)-J4716)</f>
        <v/>
      </c>
      <c r="L4716" s="5" t="str">
        <f aca="false">IF(ISBLANK(A4716),"",K4716/$M$1)</f>
        <v/>
      </c>
      <c r="M4716" s="5" t="str">
        <f aca="false">IF(ISBLANK(A4716),"",K4716/($M$1+SUM(K$3:K4715)))</f>
        <v/>
      </c>
      <c r="N4716" s="0" t="str">
        <f aca="false">IF(ISBLANK(A4716),"",IF(H4717=0,NETWORKDAYS($H$3,H4716,holiday!$B$2:$B$10),IF(DAY(H4716)&lt;DAY(H4717),NETWORKDAYS($H$3,H4716,holiday!$B$2:$B$10),0)))</f>
        <v/>
      </c>
      <c r="O4716" s="0" t="str">
        <f aca="false">IF(ISBLANK(A4716),"",SUMIF($A$3:$A4716,O$2,$B$3:$B4716))</f>
        <v/>
      </c>
      <c r="P4716" s="0" t="str">
        <f aca="false">IF(ISBLANK(A4716),"",SUMIF($A$3:$A4716,P$2,$B$3:$B4716))</f>
        <v/>
      </c>
      <c r="Q4716" s="0" t="str">
        <f aca="false">IF(ISBLANK(A4716),"",SUMIF($A$3:$A4716,Q$2,$B$3:$B4716))</f>
        <v/>
      </c>
      <c r="R4716" s="0" t="str">
        <f aca="false">IF(ISBLANK(A4716),"",SUMIF($A$3:$A4716,R$2,$B$3:$B4716))</f>
        <v/>
      </c>
      <c r="T4716" s="9" t="str">
        <f aca="false">IF(ISBLANK(A4716),"",IF($A4716=T$2,$C4716,T4715))</f>
        <v/>
      </c>
      <c r="U4716" s="9" t="str">
        <f aca="false">IF(ISBLANK(A4716),"",IF($A4716=U$2,$C4716,U4715))</f>
        <v/>
      </c>
      <c r="V4716" s="9" t="str">
        <f aca="false">IF(ISBLANK(A4716),"",IF($A4716=V$2,$C4716,V4715))</f>
        <v/>
      </c>
      <c r="W4716" s="9" t="str">
        <f aca="false">IF(ISBLANK(A4716),"",IF($A4716=W$2,$C4716,W4715))</f>
        <v/>
      </c>
    </row>
    <row r="4717" customFormat="false" ht="14.1" hidden="false" customHeight="false" outlineLevel="0" collapsed="false">
      <c r="H4717" s="8" t="n">
        <f aca="false">IF(ISBLANK(D4717),,LEFT(D4717,LEN(D4717)-6)*1)</f>
        <v>0</v>
      </c>
      <c r="I4717" s="9" t="str">
        <f aca="false">IF(ISBLANK(A4717),"",-B4717*C4717)</f>
        <v/>
      </c>
      <c r="J4717" s="9" t="str">
        <f aca="false">IF(ISBLANK(A4717),"",-SUM(I$3:I4717))</f>
        <v/>
      </c>
      <c r="K4717" s="9" t="str">
        <f aca="false">IF(ISBLANK(A4717),"",SUMPRODUCT(O4717:R4717,T4717:W4717)-J4717)</f>
        <v/>
      </c>
      <c r="L4717" s="5" t="str">
        <f aca="false">IF(ISBLANK(A4717),"",K4717/$M$1)</f>
        <v/>
      </c>
      <c r="M4717" s="5" t="str">
        <f aca="false">IF(ISBLANK(A4717),"",K4717/($M$1+SUM(K$3:K4716)))</f>
        <v/>
      </c>
      <c r="N4717" s="0" t="str">
        <f aca="false">IF(ISBLANK(A4717),"",IF(H4718=0,NETWORKDAYS($H$3,H4717,holiday!$B$2:$B$10),IF(DAY(H4717)&lt;DAY(H4718),NETWORKDAYS($H$3,H4717,holiday!$B$2:$B$10),0)))</f>
        <v/>
      </c>
      <c r="O4717" s="0" t="str">
        <f aca="false">IF(ISBLANK(A4717),"",SUMIF($A$3:$A4717,O$2,$B$3:$B4717))</f>
        <v/>
      </c>
      <c r="P4717" s="0" t="str">
        <f aca="false">IF(ISBLANK(A4717),"",SUMIF($A$3:$A4717,P$2,$B$3:$B4717))</f>
        <v/>
      </c>
      <c r="Q4717" s="0" t="str">
        <f aca="false">IF(ISBLANK(A4717),"",SUMIF($A$3:$A4717,Q$2,$B$3:$B4717))</f>
        <v/>
      </c>
      <c r="R4717" s="0" t="str">
        <f aca="false">IF(ISBLANK(A4717),"",SUMIF($A$3:$A4717,R$2,$B$3:$B4717))</f>
        <v/>
      </c>
      <c r="T4717" s="9" t="str">
        <f aca="false">IF(ISBLANK(A4717),"",IF($A4717=T$2,$C4717,T4716))</f>
        <v/>
      </c>
      <c r="U4717" s="9" t="str">
        <f aca="false">IF(ISBLANK(A4717),"",IF($A4717=U$2,$C4717,U4716))</f>
        <v/>
      </c>
      <c r="V4717" s="9" t="str">
        <f aca="false">IF(ISBLANK(A4717),"",IF($A4717=V$2,$C4717,V4716))</f>
        <v/>
      </c>
      <c r="W4717" s="9" t="str">
        <f aca="false">IF(ISBLANK(A4717),"",IF($A4717=W$2,$C4717,W4716))</f>
        <v/>
      </c>
    </row>
    <row r="4718" customFormat="false" ht="14.1" hidden="false" customHeight="false" outlineLevel="0" collapsed="false">
      <c r="H4718" s="8" t="n">
        <f aca="false">IF(ISBLANK(D4718),,LEFT(D4718,LEN(D4718)-6)*1)</f>
        <v>0</v>
      </c>
      <c r="I4718" s="9" t="str">
        <f aca="false">IF(ISBLANK(A4718),"",-B4718*C4718)</f>
        <v/>
      </c>
      <c r="J4718" s="9" t="str">
        <f aca="false">IF(ISBLANK(A4718),"",-SUM(I$3:I4718))</f>
        <v/>
      </c>
      <c r="K4718" s="9" t="str">
        <f aca="false">IF(ISBLANK(A4718),"",SUMPRODUCT(O4718:R4718,T4718:W4718)-J4718)</f>
        <v/>
      </c>
      <c r="L4718" s="5" t="str">
        <f aca="false">IF(ISBLANK(A4718),"",K4718/$M$1)</f>
        <v/>
      </c>
      <c r="M4718" s="5" t="str">
        <f aca="false">IF(ISBLANK(A4718),"",K4718/($M$1+SUM(K$3:K4717)))</f>
        <v/>
      </c>
      <c r="N4718" s="0" t="str">
        <f aca="false">IF(ISBLANK(A4718),"",IF(H4719=0,NETWORKDAYS($H$3,H4718,holiday!$B$2:$B$10),IF(DAY(H4718)&lt;DAY(H4719),NETWORKDAYS($H$3,H4718,holiday!$B$2:$B$10),0)))</f>
        <v/>
      </c>
      <c r="O4718" s="0" t="str">
        <f aca="false">IF(ISBLANK(A4718),"",SUMIF($A$3:$A4718,O$2,$B$3:$B4718))</f>
        <v/>
      </c>
      <c r="P4718" s="0" t="str">
        <f aca="false">IF(ISBLANK(A4718),"",SUMIF($A$3:$A4718,P$2,$B$3:$B4718))</f>
        <v/>
      </c>
      <c r="Q4718" s="0" t="str">
        <f aca="false">IF(ISBLANK(A4718),"",SUMIF($A$3:$A4718,Q$2,$B$3:$B4718))</f>
        <v/>
      </c>
      <c r="R4718" s="0" t="str">
        <f aca="false">IF(ISBLANK(A4718),"",SUMIF($A$3:$A4718,R$2,$B$3:$B4718))</f>
        <v/>
      </c>
      <c r="T4718" s="9" t="str">
        <f aca="false">IF(ISBLANK(A4718),"",IF($A4718=T$2,$C4718,T4717))</f>
        <v/>
      </c>
      <c r="U4718" s="9" t="str">
        <f aca="false">IF(ISBLANK(A4718),"",IF($A4718=U$2,$C4718,U4717))</f>
        <v/>
      </c>
      <c r="V4718" s="9" t="str">
        <f aca="false">IF(ISBLANK(A4718),"",IF($A4718=V$2,$C4718,V4717))</f>
        <v/>
      </c>
      <c r="W4718" s="9" t="str">
        <f aca="false">IF(ISBLANK(A4718),"",IF($A4718=W$2,$C4718,W4717))</f>
        <v/>
      </c>
    </row>
    <row r="4719" customFormat="false" ht="14.1" hidden="false" customHeight="false" outlineLevel="0" collapsed="false">
      <c r="H4719" s="8" t="n">
        <f aca="false">IF(ISBLANK(D4719),,LEFT(D4719,LEN(D4719)-6)*1)</f>
        <v>0</v>
      </c>
      <c r="I4719" s="9" t="str">
        <f aca="false">IF(ISBLANK(A4719),"",-B4719*C4719)</f>
        <v/>
      </c>
      <c r="J4719" s="9" t="str">
        <f aca="false">IF(ISBLANK(A4719),"",-SUM(I$3:I4719))</f>
        <v/>
      </c>
      <c r="K4719" s="9" t="str">
        <f aca="false">IF(ISBLANK(A4719),"",SUMPRODUCT(O4719:R4719,T4719:W4719)-J4719)</f>
        <v/>
      </c>
      <c r="L4719" s="5" t="str">
        <f aca="false">IF(ISBLANK(A4719),"",K4719/$M$1)</f>
        <v/>
      </c>
      <c r="M4719" s="5" t="str">
        <f aca="false">IF(ISBLANK(A4719),"",K4719/($M$1+SUM(K$3:K4718)))</f>
        <v/>
      </c>
      <c r="N4719" s="0" t="str">
        <f aca="false">IF(ISBLANK(A4719),"",IF(H4720=0,NETWORKDAYS($H$3,H4719,holiday!$B$2:$B$10),IF(DAY(H4719)&lt;DAY(H4720),NETWORKDAYS($H$3,H4719,holiday!$B$2:$B$10),0)))</f>
        <v/>
      </c>
      <c r="O4719" s="0" t="str">
        <f aca="false">IF(ISBLANK(A4719),"",SUMIF($A$3:$A4719,O$2,$B$3:$B4719))</f>
        <v/>
      </c>
      <c r="P4719" s="0" t="str">
        <f aca="false">IF(ISBLANK(A4719),"",SUMIF($A$3:$A4719,P$2,$B$3:$B4719))</f>
        <v/>
      </c>
      <c r="Q4719" s="0" t="str">
        <f aca="false">IF(ISBLANK(A4719),"",SUMIF($A$3:$A4719,Q$2,$B$3:$B4719))</f>
        <v/>
      </c>
      <c r="R4719" s="0" t="str">
        <f aca="false">IF(ISBLANK(A4719),"",SUMIF($A$3:$A4719,R$2,$B$3:$B4719))</f>
        <v/>
      </c>
      <c r="T4719" s="9" t="str">
        <f aca="false">IF(ISBLANK(A4719),"",IF($A4719=T$2,$C4719,T4718))</f>
        <v/>
      </c>
      <c r="U4719" s="9" t="str">
        <f aca="false">IF(ISBLANK(A4719),"",IF($A4719=U$2,$C4719,U4718))</f>
        <v/>
      </c>
      <c r="V4719" s="9" t="str">
        <f aca="false">IF(ISBLANK(A4719),"",IF($A4719=V$2,$C4719,V4718))</f>
        <v/>
      </c>
      <c r="W4719" s="9" t="str">
        <f aca="false">IF(ISBLANK(A4719),"",IF($A4719=W$2,$C4719,W4718))</f>
        <v/>
      </c>
    </row>
    <row r="4720" customFormat="false" ht="14.1" hidden="false" customHeight="false" outlineLevel="0" collapsed="false">
      <c r="H4720" s="8" t="n">
        <f aca="false">IF(ISBLANK(D4720),,LEFT(D4720,LEN(D4720)-6)*1)</f>
        <v>0</v>
      </c>
      <c r="I4720" s="9" t="str">
        <f aca="false">IF(ISBLANK(A4720),"",-B4720*C4720)</f>
        <v/>
      </c>
      <c r="J4720" s="9" t="str">
        <f aca="false">IF(ISBLANK(A4720),"",-SUM(I$3:I4720))</f>
        <v/>
      </c>
      <c r="K4720" s="9" t="str">
        <f aca="false">IF(ISBLANK(A4720),"",SUMPRODUCT(O4720:R4720,T4720:W4720)-J4720)</f>
        <v/>
      </c>
      <c r="L4720" s="5" t="str">
        <f aca="false">IF(ISBLANK(A4720),"",K4720/$M$1)</f>
        <v/>
      </c>
      <c r="M4720" s="5" t="str">
        <f aca="false">IF(ISBLANK(A4720),"",K4720/($M$1+SUM(K$3:K4719)))</f>
        <v/>
      </c>
      <c r="N4720" s="0" t="str">
        <f aca="false">IF(ISBLANK(A4720),"",IF(H4721=0,NETWORKDAYS($H$3,H4720,holiday!$B$2:$B$10),IF(DAY(H4720)&lt;DAY(H4721),NETWORKDAYS($H$3,H4720,holiday!$B$2:$B$10),0)))</f>
        <v/>
      </c>
      <c r="O4720" s="0" t="str">
        <f aca="false">IF(ISBLANK(A4720),"",SUMIF($A$3:$A4720,O$2,$B$3:$B4720))</f>
        <v/>
      </c>
      <c r="P4720" s="0" t="str">
        <f aca="false">IF(ISBLANK(A4720),"",SUMIF($A$3:$A4720,P$2,$B$3:$B4720))</f>
        <v/>
      </c>
      <c r="Q4720" s="0" t="str">
        <f aca="false">IF(ISBLANK(A4720),"",SUMIF($A$3:$A4720,Q$2,$B$3:$B4720))</f>
        <v/>
      </c>
      <c r="R4720" s="0" t="str">
        <f aca="false">IF(ISBLANK(A4720),"",SUMIF($A$3:$A4720,R$2,$B$3:$B4720))</f>
        <v/>
      </c>
      <c r="T4720" s="9" t="str">
        <f aca="false">IF(ISBLANK(A4720),"",IF($A4720=T$2,$C4720,T4719))</f>
        <v/>
      </c>
      <c r="U4720" s="9" t="str">
        <f aca="false">IF(ISBLANK(A4720),"",IF($A4720=U$2,$C4720,U4719))</f>
        <v/>
      </c>
      <c r="V4720" s="9" t="str">
        <f aca="false">IF(ISBLANK(A4720),"",IF($A4720=V$2,$C4720,V4719))</f>
        <v/>
      </c>
      <c r="W4720" s="9" t="str">
        <f aca="false">IF(ISBLANK(A4720),"",IF($A4720=W$2,$C4720,W4719))</f>
        <v/>
      </c>
    </row>
    <row r="4721" customFormat="false" ht="14.1" hidden="false" customHeight="false" outlineLevel="0" collapsed="false">
      <c r="H4721" s="8" t="n">
        <f aca="false">IF(ISBLANK(D4721),,LEFT(D4721,LEN(D4721)-6)*1)</f>
        <v>0</v>
      </c>
      <c r="I4721" s="9" t="str">
        <f aca="false">IF(ISBLANK(A4721),"",-B4721*C4721)</f>
        <v/>
      </c>
      <c r="J4721" s="9" t="str">
        <f aca="false">IF(ISBLANK(A4721),"",-SUM(I$3:I4721))</f>
        <v/>
      </c>
      <c r="K4721" s="9" t="str">
        <f aca="false">IF(ISBLANK(A4721),"",SUMPRODUCT(O4721:R4721,T4721:W4721)-J4721)</f>
        <v/>
      </c>
      <c r="L4721" s="5" t="str">
        <f aca="false">IF(ISBLANK(A4721),"",K4721/$M$1)</f>
        <v/>
      </c>
      <c r="M4721" s="5" t="str">
        <f aca="false">IF(ISBLANK(A4721),"",K4721/($M$1+SUM(K$3:K4720)))</f>
        <v/>
      </c>
      <c r="N4721" s="0" t="str">
        <f aca="false">IF(ISBLANK(A4721),"",IF(H4722=0,NETWORKDAYS($H$3,H4721,holiday!$B$2:$B$10),IF(DAY(H4721)&lt;DAY(H4722),NETWORKDAYS($H$3,H4721,holiday!$B$2:$B$10),0)))</f>
        <v/>
      </c>
      <c r="O4721" s="0" t="str">
        <f aca="false">IF(ISBLANK(A4721),"",SUMIF($A$3:$A4721,O$2,$B$3:$B4721))</f>
        <v/>
      </c>
      <c r="P4721" s="0" t="str">
        <f aca="false">IF(ISBLANK(A4721),"",SUMIF($A$3:$A4721,P$2,$B$3:$B4721))</f>
        <v/>
      </c>
      <c r="Q4721" s="0" t="str">
        <f aca="false">IF(ISBLANK(A4721),"",SUMIF($A$3:$A4721,Q$2,$B$3:$B4721))</f>
        <v/>
      </c>
      <c r="R4721" s="0" t="str">
        <f aca="false">IF(ISBLANK(A4721),"",SUMIF($A$3:$A4721,R$2,$B$3:$B4721))</f>
        <v/>
      </c>
      <c r="T4721" s="9" t="str">
        <f aca="false">IF(ISBLANK(A4721),"",IF($A4721=T$2,$C4721,T4720))</f>
        <v/>
      </c>
      <c r="U4721" s="9" t="str">
        <f aca="false">IF(ISBLANK(A4721),"",IF($A4721=U$2,$C4721,U4720))</f>
        <v/>
      </c>
      <c r="V4721" s="9" t="str">
        <f aca="false">IF(ISBLANK(A4721),"",IF($A4721=V$2,$C4721,V4720))</f>
        <v/>
      </c>
      <c r="W4721" s="9" t="str">
        <f aca="false">IF(ISBLANK(A4721),"",IF($A4721=W$2,$C4721,W4720))</f>
        <v/>
      </c>
    </row>
    <row r="4722" customFormat="false" ht="14.1" hidden="false" customHeight="false" outlineLevel="0" collapsed="false">
      <c r="H4722" s="8" t="n">
        <f aca="false">IF(ISBLANK(D4722),,LEFT(D4722,LEN(D4722)-6)*1)</f>
        <v>0</v>
      </c>
      <c r="I4722" s="9" t="str">
        <f aca="false">IF(ISBLANK(A4722),"",-B4722*C4722)</f>
        <v/>
      </c>
      <c r="J4722" s="9" t="str">
        <f aca="false">IF(ISBLANK(A4722),"",-SUM(I$3:I4722))</f>
        <v/>
      </c>
      <c r="K4722" s="9" t="str">
        <f aca="false">IF(ISBLANK(A4722),"",SUMPRODUCT(O4722:R4722,T4722:W4722)-J4722)</f>
        <v/>
      </c>
      <c r="L4722" s="5" t="str">
        <f aca="false">IF(ISBLANK(A4722),"",K4722/$M$1)</f>
        <v/>
      </c>
      <c r="M4722" s="5" t="str">
        <f aca="false">IF(ISBLANK(A4722),"",K4722/($M$1+SUM(K$3:K4721)))</f>
        <v/>
      </c>
      <c r="N4722" s="0" t="str">
        <f aca="false">IF(ISBLANK(A4722),"",IF(H4723=0,NETWORKDAYS($H$3,H4722,holiday!$B$2:$B$10),IF(DAY(H4722)&lt;DAY(H4723),NETWORKDAYS($H$3,H4722,holiday!$B$2:$B$10),0)))</f>
        <v/>
      </c>
      <c r="O4722" s="0" t="str">
        <f aca="false">IF(ISBLANK(A4722),"",SUMIF($A$3:$A4722,O$2,$B$3:$B4722))</f>
        <v/>
      </c>
      <c r="P4722" s="0" t="str">
        <f aca="false">IF(ISBLANK(A4722),"",SUMIF($A$3:$A4722,P$2,$B$3:$B4722))</f>
        <v/>
      </c>
      <c r="Q4722" s="0" t="str">
        <f aca="false">IF(ISBLANK(A4722),"",SUMIF($A$3:$A4722,Q$2,$B$3:$B4722))</f>
        <v/>
      </c>
      <c r="R4722" s="0" t="str">
        <f aca="false">IF(ISBLANK(A4722),"",SUMIF($A$3:$A4722,R$2,$B$3:$B4722))</f>
        <v/>
      </c>
      <c r="T4722" s="9" t="str">
        <f aca="false">IF(ISBLANK(A4722),"",IF($A4722=T$2,$C4722,T4721))</f>
        <v/>
      </c>
      <c r="U4722" s="9" t="str">
        <f aca="false">IF(ISBLANK(A4722),"",IF($A4722=U$2,$C4722,U4721))</f>
        <v/>
      </c>
      <c r="V4722" s="9" t="str">
        <f aca="false">IF(ISBLANK(A4722),"",IF($A4722=V$2,$C4722,V4721))</f>
        <v/>
      </c>
      <c r="W4722" s="9" t="str">
        <f aca="false">IF(ISBLANK(A4722),"",IF($A4722=W$2,$C4722,W4721))</f>
        <v/>
      </c>
    </row>
    <row r="4723" customFormat="false" ht="14.1" hidden="false" customHeight="false" outlineLevel="0" collapsed="false">
      <c r="H4723" s="8" t="n">
        <f aca="false">IF(ISBLANK(D4723),,LEFT(D4723,LEN(D4723)-6)*1)</f>
        <v>0</v>
      </c>
      <c r="I4723" s="9" t="str">
        <f aca="false">IF(ISBLANK(A4723),"",-B4723*C4723)</f>
        <v/>
      </c>
      <c r="J4723" s="9" t="str">
        <f aca="false">IF(ISBLANK(A4723),"",-SUM(I$3:I4723))</f>
        <v/>
      </c>
      <c r="K4723" s="9" t="str">
        <f aca="false">IF(ISBLANK(A4723),"",SUMPRODUCT(O4723:R4723,T4723:W4723)-J4723)</f>
        <v/>
      </c>
      <c r="L4723" s="5" t="str">
        <f aca="false">IF(ISBLANK(A4723),"",K4723/$M$1)</f>
        <v/>
      </c>
      <c r="M4723" s="5" t="str">
        <f aca="false">IF(ISBLANK(A4723),"",K4723/($M$1+SUM(K$3:K4722)))</f>
        <v/>
      </c>
      <c r="N4723" s="0" t="str">
        <f aca="false">IF(ISBLANK(A4723),"",IF(H4724=0,NETWORKDAYS($H$3,H4723,holiday!$B$2:$B$10),IF(DAY(H4723)&lt;DAY(H4724),NETWORKDAYS($H$3,H4723,holiday!$B$2:$B$10),0)))</f>
        <v/>
      </c>
      <c r="O4723" s="0" t="str">
        <f aca="false">IF(ISBLANK(A4723),"",SUMIF($A$3:$A4723,O$2,$B$3:$B4723))</f>
        <v/>
      </c>
      <c r="P4723" s="0" t="str">
        <f aca="false">IF(ISBLANK(A4723),"",SUMIF($A$3:$A4723,P$2,$B$3:$B4723))</f>
        <v/>
      </c>
      <c r="Q4723" s="0" t="str">
        <f aca="false">IF(ISBLANK(A4723),"",SUMIF($A$3:$A4723,Q$2,$B$3:$B4723))</f>
        <v/>
      </c>
      <c r="R4723" s="0" t="str">
        <f aca="false">IF(ISBLANK(A4723),"",SUMIF($A$3:$A4723,R$2,$B$3:$B4723))</f>
        <v/>
      </c>
      <c r="T4723" s="9" t="str">
        <f aca="false">IF(ISBLANK(A4723),"",IF($A4723=T$2,$C4723,T4722))</f>
        <v/>
      </c>
      <c r="U4723" s="9" t="str">
        <f aca="false">IF(ISBLANK(A4723),"",IF($A4723=U$2,$C4723,U4722))</f>
        <v/>
      </c>
      <c r="V4723" s="9" t="str">
        <f aca="false">IF(ISBLANK(A4723),"",IF($A4723=V$2,$C4723,V4722))</f>
        <v/>
      </c>
      <c r="W4723" s="9" t="str">
        <f aca="false">IF(ISBLANK(A4723),"",IF($A4723=W$2,$C4723,W4722))</f>
        <v/>
      </c>
    </row>
    <row r="4724" customFormat="false" ht="14.1" hidden="false" customHeight="false" outlineLevel="0" collapsed="false">
      <c r="H4724" s="8" t="n">
        <f aca="false">IF(ISBLANK(D4724),,LEFT(D4724,LEN(D4724)-6)*1)</f>
        <v>0</v>
      </c>
      <c r="I4724" s="9" t="str">
        <f aca="false">IF(ISBLANK(A4724),"",-B4724*C4724)</f>
        <v/>
      </c>
      <c r="J4724" s="9" t="str">
        <f aca="false">IF(ISBLANK(A4724),"",-SUM(I$3:I4724))</f>
        <v/>
      </c>
      <c r="K4724" s="9" t="str">
        <f aca="false">IF(ISBLANK(A4724),"",SUMPRODUCT(O4724:R4724,T4724:W4724)-J4724)</f>
        <v/>
      </c>
      <c r="L4724" s="5" t="str">
        <f aca="false">IF(ISBLANK(A4724),"",K4724/$M$1)</f>
        <v/>
      </c>
      <c r="M4724" s="5" t="str">
        <f aca="false">IF(ISBLANK(A4724),"",K4724/($M$1+SUM(K$3:K4723)))</f>
        <v/>
      </c>
      <c r="N4724" s="0" t="str">
        <f aca="false">IF(ISBLANK(A4724),"",IF(H4725=0,NETWORKDAYS($H$3,H4724,holiday!$B$2:$B$10),IF(DAY(H4724)&lt;DAY(H4725),NETWORKDAYS($H$3,H4724,holiday!$B$2:$B$10),0)))</f>
        <v/>
      </c>
      <c r="O4724" s="0" t="str">
        <f aca="false">IF(ISBLANK(A4724),"",SUMIF($A$3:$A4724,O$2,$B$3:$B4724))</f>
        <v/>
      </c>
      <c r="P4724" s="0" t="str">
        <f aca="false">IF(ISBLANK(A4724),"",SUMIF($A$3:$A4724,P$2,$B$3:$B4724))</f>
        <v/>
      </c>
      <c r="Q4724" s="0" t="str">
        <f aca="false">IF(ISBLANK(A4724),"",SUMIF($A$3:$A4724,Q$2,$B$3:$B4724))</f>
        <v/>
      </c>
      <c r="R4724" s="0" t="str">
        <f aca="false">IF(ISBLANK(A4724),"",SUMIF($A$3:$A4724,R$2,$B$3:$B4724))</f>
        <v/>
      </c>
      <c r="T4724" s="9" t="str">
        <f aca="false">IF(ISBLANK(A4724),"",IF($A4724=T$2,$C4724,T4723))</f>
        <v/>
      </c>
      <c r="U4724" s="9" t="str">
        <f aca="false">IF(ISBLANK(A4724),"",IF($A4724=U$2,$C4724,U4723))</f>
        <v/>
      </c>
      <c r="V4724" s="9" t="str">
        <f aca="false">IF(ISBLANK(A4724),"",IF($A4724=V$2,$C4724,V4723))</f>
        <v/>
      </c>
      <c r="W4724" s="9" t="str">
        <f aca="false">IF(ISBLANK(A4724),"",IF($A4724=W$2,$C4724,W4723))</f>
        <v/>
      </c>
    </row>
    <row r="4725" customFormat="false" ht="14.1" hidden="false" customHeight="false" outlineLevel="0" collapsed="false">
      <c r="H4725" s="8" t="n">
        <f aca="false">IF(ISBLANK(D4725),,LEFT(D4725,LEN(D4725)-6)*1)</f>
        <v>0</v>
      </c>
      <c r="I4725" s="9" t="str">
        <f aca="false">IF(ISBLANK(A4725),"",-B4725*C4725)</f>
        <v/>
      </c>
      <c r="J4725" s="9" t="str">
        <f aca="false">IF(ISBLANK(A4725),"",-SUM(I$3:I4725))</f>
        <v/>
      </c>
      <c r="K4725" s="9" t="str">
        <f aca="false">IF(ISBLANK(A4725),"",SUMPRODUCT(O4725:R4725,T4725:W4725)-J4725)</f>
        <v/>
      </c>
      <c r="L4725" s="5" t="str">
        <f aca="false">IF(ISBLANK(A4725),"",K4725/$M$1)</f>
        <v/>
      </c>
      <c r="M4725" s="5" t="str">
        <f aca="false">IF(ISBLANK(A4725),"",K4725/($M$1+SUM(K$3:K4724)))</f>
        <v/>
      </c>
      <c r="N4725" s="0" t="str">
        <f aca="false">IF(ISBLANK(A4725),"",IF(H4726=0,NETWORKDAYS($H$3,H4725,holiday!$B$2:$B$10),IF(DAY(H4725)&lt;DAY(H4726),NETWORKDAYS($H$3,H4725,holiday!$B$2:$B$10),0)))</f>
        <v/>
      </c>
      <c r="O4725" s="0" t="str">
        <f aca="false">IF(ISBLANK(A4725),"",SUMIF($A$3:$A4725,O$2,$B$3:$B4725))</f>
        <v/>
      </c>
      <c r="P4725" s="0" t="str">
        <f aca="false">IF(ISBLANK(A4725),"",SUMIF($A$3:$A4725,P$2,$B$3:$B4725))</f>
        <v/>
      </c>
      <c r="Q4725" s="0" t="str">
        <f aca="false">IF(ISBLANK(A4725),"",SUMIF($A$3:$A4725,Q$2,$B$3:$B4725))</f>
        <v/>
      </c>
      <c r="R4725" s="0" t="str">
        <f aca="false">IF(ISBLANK(A4725),"",SUMIF($A$3:$A4725,R$2,$B$3:$B4725))</f>
        <v/>
      </c>
      <c r="T4725" s="9" t="str">
        <f aca="false">IF(ISBLANK(A4725),"",IF($A4725=T$2,$C4725,T4724))</f>
        <v/>
      </c>
      <c r="U4725" s="9" t="str">
        <f aca="false">IF(ISBLANK(A4725),"",IF($A4725=U$2,$C4725,U4724))</f>
        <v/>
      </c>
      <c r="V4725" s="9" t="str">
        <f aca="false">IF(ISBLANK(A4725),"",IF($A4725=V$2,$C4725,V4724))</f>
        <v/>
      </c>
      <c r="W4725" s="9" t="str">
        <f aca="false">IF(ISBLANK(A4725),"",IF($A4725=W$2,$C4725,W4724))</f>
        <v/>
      </c>
    </row>
    <row r="4726" customFormat="false" ht="14.1" hidden="false" customHeight="false" outlineLevel="0" collapsed="false">
      <c r="H4726" s="8" t="n">
        <f aca="false">IF(ISBLANK(D4726),,LEFT(D4726,LEN(D4726)-6)*1)</f>
        <v>0</v>
      </c>
      <c r="I4726" s="9" t="str">
        <f aca="false">IF(ISBLANK(A4726),"",-B4726*C4726)</f>
        <v/>
      </c>
      <c r="J4726" s="9" t="str">
        <f aca="false">IF(ISBLANK(A4726),"",-SUM(I$3:I4726))</f>
        <v/>
      </c>
      <c r="K4726" s="9" t="str">
        <f aca="false">IF(ISBLANK(A4726),"",SUMPRODUCT(O4726:R4726,T4726:W4726)-J4726)</f>
        <v/>
      </c>
      <c r="L4726" s="5" t="str">
        <f aca="false">IF(ISBLANK(A4726),"",K4726/$M$1)</f>
        <v/>
      </c>
      <c r="M4726" s="5" t="str">
        <f aca="false">IF(ISBLANK(A4726),"",K4726/($M$1+SUM(K$3:K4725)))</f>
        <v/>
      </c>
      <c r="N4726" s="0" t="str">
        <f aca="false">IF(ISBLANK(A4726),"",IF(H4727=0,NETWORKDAYS($H$3,H4726,holiday!$B$2:$B$10),IF(DAY(H4726)&lt;DAY(H4727),NETWORKDAYS($H$3,H4726,holiday!$B$2:$B$10),0)))</f>
        <v/>
      </c>
      <c r="O4726" s="0" t="str">
        <f aca="false">IF(ISBLANK(A4726),"",SUMIF($A$3:$A4726,O$2,$B$3:$B4726))</f>
        <v/>
      </c>
      <c r="P4726" s="0" t="str">
        <f aca="false">IF(ISBLANK(A4726),"",SUMIF($A$3:$A4726,P$2,$B$3:$B4726))</f>
        <v/>
      </c>
      <c r="Q4726" s="0" t="str">
        <f aca="false">IF(ISBLANK(A4726),"",SUMIF($A$3:$A4726,Q$2,$B$3:$B4726))</f>
        <v/>
      </c>
      <c r="R4726" s="0" t="str">
        <f aca="false">IF(ISBLANK(A4726),"",SUMIF($A$3:$A4726,R$2,$B$3:$B4726))</f>
        <v/>
      </c>
      <c r="T4726" s="9" t="str">
        <f aca="false">IF(ISBLANK(A4726),"",IF($A4726=T$2,$C4726,T4725))</f>
        <v/>
      </c>
      <c r="U4726" s="9" t="str">
        <f aca="false">IF(ISBLANK(A4726),"",IF($A4726=U$2,$C4726,U4725))</f>
        <v/>
      </c>
      <c r="V4726" s="9" t="str">
        <f aca="false">IF(ISBLANK(A4726),"",IF($A4726=V$2,$C4726,V4725))</f>
        <v/>
      </c>
      <c r="W4726" s="9" t="str">
        <f aca="false">IF(ISBLANK(A4726),"",IF($A4726=W$2,$C4726,W4725))</f>
        <v/>
      </c>
    </row>
    <row r="4727" customFormat="false" ht="14.1" hidden="false" customHeight="false" outlineLevel="0" collapsed="false">
      <c r="H4727" s="8" t="n">
        <f aca="false">IF(ISBLANK(D4727),,LEFT(D4727,LEN(D4727)-6)*1)</f>
        <v>0</v>
      </c>
      <c r="I4727" s="9" t="str">
        <f aca="false">IF(ISBLANK(A4727),"",-B4727*C4727)</f>
        <v/>
      </c>
      <c r="J4727" s="9" t="str">
        <f aca="false">IF(ISBLANK(A4727),"",-SUM(I$3:I4727))</f>
        <v/>
      </c>
      <c r="K4727" s="9" t="str">
        <f aca="false">IF(ISBLANK(A4727),"",SUMPRODUCT(O4727:R4727,T4727:W4727)-J4727)</f>
        <v/>
      </c>
      <c r="L4727" s="5" t="str">
        <f aca="false">IF(ISBLANK(A4727),"",K4727/$M$1)</f>
        <v/>
      </c>
      <c r="M4727" s="5" t="str">
        <f aca="false">IF(ISBLANK(A4727),"",K4727/($M$1+SUM(K$3:K4726)))</f>
        <v/>
      </c>
      <c r="N4727" s="0" t="str">
        <f aca="false">IF(ISBLANK(A4727),"",IF(H4728=0,NETWORKDAYS($H$3,H4727,holiday!$B$2:$B$10),IF(DAY(H4727)&lt;DAY(H4728),NETWORKDAYS($H$3,H4727,holiday!$B$2:$B$10),0)))</f>
        <v/>
      </c>
      <c r="O4727" s="0" t="str">
        <f aca="false">IF(ISBLANK(A4727),"",SUMIF($A$3:$A4727,O$2,$B$3:$B4727))</f>
        <v/>
      </c>
      <c r="P4727" s="0" t="str">
        <f aca="false">IF(ISBLANK(A4727),"",SUMIF($A$3:$A4727,P$2,$B$3:$B4727))</f>
        <v/>
      </c>
      <c r="Q4727" s="0" t="str">
        <f aca="false">IF(ISBLANK(A4727),"",SUMIF($A$3:$A4727,Q$2,$B$3:$B4727))</f>
        <v/>
      </c>
      <c r="R4727" s="0" t="str">
        <f aca="false">IF(ISBLANK(A4727),"",SUMIF($A$3:$A4727,R$2,$B$3:$B4727))</f>
        <v/>
      </c>
      <c r="T4727" s="9" t="str">
        <f aca="false">IF(ISBLANK(A4727),"",IF($A4727=T$2,$C4727,T4726))</f>
        <v/>
      </c>
      <c r="U4727" s="9" t="str">
        <f aca="false">IF(ISBLANK(A4727),"",IF($A4727=U$2,$C4727,U4726))</f>
        <v/>
      </c>
      <c r="V4727" s="9" t="str">
        <f aca="false">IF(ISBLANK(A4727),"",IF($A4727=V$2,$C4727,V4726))</f>
        <v/>
      </c>
      <c r="W4727" s="9" t="str">
        <f aca="false">IF(ISBLANK(A4727),"",IF($A4727=W$2,$C4727,W4726))</f>
        <v/>
      </c>
    </row>
    <row r="4728" customFormat="false" ht="14.1" hidden="false" customHeight="false" outlineLevel="0" collapsed="false">
      <c r="H4728" s="8" t="n">
        <f aca="false">IF(ISBLANK(D4728),,LEFT(D4728,LEN(D4728)-6)*1)</f>
        <v>0</v>
      </c>
      <c r="I4728" s="9" t="str">
        <f aca="false">IF(ISBLANK(A4728),"",-B4728*C4728)</f>
        <v/>
      </c>
      <c r="J4728" s="9" t="str">
        <f aca="false">IF(ISBLANK(A4728),"",-SUM(I$3:I4728))</f>
        <v/>
      </c>
      <c r="K4728" s="9" t="str">
        <f aca="false">IF(ISBLANK(A4728),"",SUMPRODUCT(O4728:R4728,T4728:W4728)-J4728)</f>
        <v/>
      </c>
      <c r="L4728" s="5" t="str">
        <f aca="false">IF(ISBLANK(A4728),"",K4728/$M$1)</f>
        <v/>
      </c>
      <c r="M4728" s="5" t="str">
        <f aca="false">IF(ISBLANK(A4728),"",K4728/($M$1+SUM(K$3:K4727)))</f>
        <v/>
      </c>
      <c r="N4728" s="0" t="str">
        <f aca="false">IF(ISBLANK(A4728),"",IF(H4729=0,NETWORKDAYS($H$3,H4728,holiday!$B$2:$B$10),IF(DAY(H4728)&lt;DAY(H4729),NETWORKDAYS($H$3,H4728,holiday!$B$2:$B$10),0)))</f>
        <v/>
      </c>
      <c r="O4728" s="0" t="str">
        <f aca="false">IF(ISBLANK(A4728),"",SUMIF($A$3:$A4728,O$2,$B$3:$B4728))</f>
        <v/>
      </c>
      <c r="P4728" s="0" t="str">
        <f aca="false">IF(ISBLANK(A4728),"",SUMIF($A$3:$A4728,P$2,$B$3:$B4728))</f>
        <v/>
      </c>
      <c r="Q4728" s="0" t="str">
        <f aca="false">IF(ISBLANK(A4728),"",SUMIF($A$3:$A4728,Q$2,$B$3:$B4728))</f>
        <v/>
      </c>
      <c r="R4728" s="0" t="str">
        <f aca="false">IF(ISBLANK(A4728),"",SUMIF($A$3:$A4728,R$2,$B$3:$B4728))</f>
        <v/>
      </c>
      <c r="T4728" s="9" t="str">
        <f aca="false">IF(ISBLANK(A4728),"",IF($A4728=T$2,$C4728,T4727))</f>
        <v/>
      </c>
      <c r="U4728" s="9" t="str">
        <f aca="false">IF(ISBLANK(A4728),"",IF($A4728=U$2,$C4728,U4727))</f>
        <v/>
      </c>
      <c r="V4728" s="9" t="str">
        <f aca="false">IF(ISBLANK(A4728),"",IF($A4728=V$2,$C4728,V4727))</f>
        <v/>
      </c>
      <c r="W4728" s="9" t="str">
        <f aca="false">IF(ISBLANK(A4728),"",IF($A4728=W$2,$C4728,W4727))</f>
        <v/>
      </c>
    </row>
    <row r="4729" customFormat="false" ht="14.1" hidden="false" customHeight="false" outlineLevel="0" collapsed="false">
      <c r="H4729" s="8" t="n">
        <f aca="false">IF(ISBLANK(D4729),,LEFT(D4729,LEN(D4729)-6)*1)</f>
        <v>0</v>
      </c>
      <c r="I4729" s="9" t="str">
        <f aca="false">IF(ISBLANK(A4729),"",-B4729*C4729)</f>
        <v/>
      </c>
      <c r="J4729" s="9" t="str">
        <f aca="false">IF(ISBLANK(A4729),"",-SUM(I$3:I4729))</f>
        <v/>
      </c>
      <c r="K4729" s="9" t="str">
        <f aca="false">IF(ISBLANK(A4729),"",SUMPRODUCT(O4729:R4729,T4729:W4729)-J4729)</f>
        <v/>
      </c>
      <c r="L4729" s="5" t="str">
        <f aca="false">IF(ISBLANK(A4729),"",K4729/$M$1)</f>
        <v/>
      </c>
      <c r="M4729" s="5" t="str">
        <f aca="false">IF(ISBLANK(A4729),"",K4729/($M$1+SUM(K$3:K4728)))</f>
        <v/>
      </c>
      <c r="N4729" s="0" t="str">
        <f aca="false">IF(ISBLANK(A4729),"",IF(H4730=0,NETWORKDAYS($H$3,H4729,holiday!$B$2:$B$10),IF(DAY(H4729)&lt;DAY(H4730),NETWORKDAYS($H$3,H4729,holiday!$B$2:$B$10),0)))</f>
        <v/>
      </c>
      <c r="O4729" s="0" t="str">
        <f aca="false">IF(ISBLANK(A4729),"",SUMIF($A$3:$A4729,O$2,$B$3:$B4729))</f>
        <v/>
      </c>
      <c r="P4729" s="0" t="str">
        <f aca="false">IF(ISBLANK(A4729),"",SUMIF($A$3:$A4729,P$2,$B$3:$B4729))</f>
        <v/>
      </c>
      <c r="Q4729" s="0" t="str">
        <f aca="false">IF(ISBLANK(A4729),"",SUMIF($A$3:$A4729,Q$2,$B$3:$B4729))</f>
        <v/>
      </c>
      <c r="R4729" s="0" t="str">
        <f aca="false">IF(ISBLANK(A4729),"",SUMIF($A$3:$A4729,R$2,$B$3:$B4729))</f>
        <v/>
      </c>
      <c r="T4729" s="9" t="str">
        <f aca="false">IF(ISBLANK(A4729),"",IF($A4729=T$2,$C4729,T4728))</f>
        <v/>
      </c>
      <c r="U4729" s="9" t="str">
        <f aca="false">IF(ISBLANK(A4729),"",IF($A4729=U$2,$C4729,U4728))</f>
        <v/>
      </c>
      <c r="V4729" s="9" t="str">
        <f aca="false">IF(ISBLANK(A4729),"",IF($A4729=V$2,$C4729,V4728))</f>
        <v/>
      </c>
      <c r="W4729" s="9" t="str">
        <f aca="false">IF(ISBLANK(A4729),"",IF($A4729=W$2,$C4729,W4728))</f>
        <v/>
      </c>
    </row>
    <row r="4730" customFormat="false" ht="14.1" hidden="false" customHeight="false" outlineLevel="0" collapsed="false">
      <c r="H4730" s="8" t="n">
        <f aca="false">IF(ISBLANK(D4730),,LEFT(D4730,LEN(D4730)-6)*1)</f>
        <v>0</v>
      </c>
      <c r="I4730" s="9" t="str">
        <f aca="false">IF(ISBLANK(A4730),"",-B4730*C4730)</f>
        <v/>
      </c>
      <c r="J4730" s="9" t="str">
        <f aca="false">IF(ISBLANK(A4730),"",-SUM(I$3:I4730))</f>
        <v/>
      </c>
      <c r="K4730" s="9" t="str">
        <f aca="false">IF(ISBLANK(A4730),"",SUMPRODUCT(O4730:R4730,T4730:W4730)-J4730)</f>
        <v/>
      </c>
      <c r="L4730" s="5" t="str">
        <f aca="false">IF(ISBLANK(A4730),"",K4730/$M$1)</f>
        <v/>
      </c>
      <c r="M4730" s="5" t="str">
        <f aca="false">IF(ISBLANK(A4730),"",K4730/($M$1+SUM(K$3:K4729)))</f>
        <v/>
      </c>
      <c r="N4730" s="0" t="str">
        <f aca="false">IF(ISBLANK(A4730),"",IF(H4731=0,NETWORKDAYS($H$3,H4730,holiday!$B$2:$B$10),IF(DAY(H4730)&lt;DAY(H4731),NETWORKDAYS($H$3,H4730,holiday!$B$2:$B$10),0)))</f>
        <v/>
      </c>
      <c r="O4730" s="0" t="str">
        <f aca="false">IF(ISBLANK(A4730),"",SUMIF($A$3:$A4730,O$2,$B$3:$B4730))</f>
        <v/>
      </c>
      <c r="P4730" s="0" t="str">
        <f aca="false">IF(ISBLANK(A4730),"",SUMIF($A$3:$A4730,P$2,$B$3:$B4730))</f>
        <v/>
      </c>
      <c r="Q4730" s="0" t="str">
        <f aca="false">IF(ISBLANK(A4730),"",SUMIF($A$3:$A4730,Q$2,$B$3:$B4730))</f>
        <v/>
      </c>
      <c r="R4730" s="0" t="str">
        <f aca="false">IF(ISBLANK(A4730),"",SUMIF($A$3:$A4730,R$2,$B$3:$B4730))</f>
        <v/>
      </c>
      <c r="T4730" s="9" t="str">
        <f aca="false">IF(ISBLANK(A4730),"",IF($A4730=T$2,$C4730,T4729))</f>
        <v/>
      </c>
      <c r="U4730" s="9" t="str">
        <f aca="false">IF(ISBLANK(A4730),"",IF($A4730=U$2,$C4730,U4729))</f>
        <v/>
      </c>
      <c r="V4730" s="9" t="str">
        <f aca="false">IF(ISBLANK(A4730),"",IF($A4730=V$2,$C4730,V4729))</f>
        <v/>
      </c>
      <c r="W4730" s="9" t="str">
        <f aca="false">IF(ISBLANK(A4730),"",IF($A4730=W$2,$C4730,W4729))</f>
        <v/>
      </c>
    </row>
    <row r="4731" customFormat="false" ht="14.1" hidden="false" customHeight="false" outlineLevel="0" collapsed="false">
      <c r="H4731" s="8" t="n">
        <f aca="false">IF(ISBLANK(D4731),,LEFT(D4731,LEN(D4731)-6)*1)</f>
        <v>0</v>
      </c>
      <c r="I4731" s="9" t="str">
        <f aca="false">IF(ISBLANK(A4731),"",-B4731*C4731)</f>
        <v/>
      </c>
      <c r="J4731" s="9" t="str">
        <f aca="false">IF(ISBLANK(A4731),"",-SUM(I$3:I4731))</f>
        <v/>
      </c>
      <c r="K4731" s="9" t="str">
        <f aca="false">IF(ISBLANK(A4731),"",SUMPRODUCT(O4731:R4731,T4731:W4731)-J4731)</f>
        <v/>
      </c>
      <c r="L4731" s="5" t="str">
        <f aca="false">IF(ISBLANK(A4731),"",K4731/$M$1)</f>
        <v/>
      </c>
      <c r="M4731" s="5" t="str">
        <f aca="false">IF(ISBLANK(A4731),"",K4731/($M$1+SUM(K$3:K4730)))</f>
        <v/>
      </c>
      <c r="N4731" s="0" t="str">
        <f aca="false">IF(ISBLANK(A4731),"",IF(H4732=0,NETWORKDAYS($H$3,H4731,holiday!$B$2:$B$10),IF(DAY(H4731)&lt;DAY(H4732),NETWORKDAYS($H$3,H4731,holiday!$B$2:$B$10),0)))</f>
        <v/>
      </c>
      <c r="O4731" s="0" t="str">
        <f aca="false">IF(ISBLANK(A4731),"",SUMIF($A$3:$A4731,O$2,$B$3:$B4731))</f>
        <v/>
      </c>
      <c r="P4731" s="0" t="str">
        <f aca="false">IF(ISBLANK(A4731),"",SUMIF($A$3:$A4731,P$2,$B$3:$B4731))</f>
        <v/>
      </c>
      <c r="Q4731" s="0" t="str">
        <f aca="false">IF(ISBLANK(A4731),"",SUMIF($A$3:$A4731,Q$2,$B$3:$B4731))</f>
        <v/>
      </c>
      <c r="R4731" s="0" t="str">
        <f aca="false">IF(ISBLANK(A4731),"",SUMIF($A$3:$A4731,R$2,$B$3:$B4731))</f>
        <v/>
      </c>
      <c r="T4731" s="9" t="str">
        <f aca="false">IF(ISBLANK(A4731),"",IF($A4731=T$2,$C4731,T4730))</f>
        <v/>
      </c>
      <c r="U4731" s="9" t="str">
        <f aca="false">IF(ISBLANK(A4731),"",IF($A4731=U$2,$C4731,U4730))</f>
        <v/>
      </c>
      <c r="V4731" s="9" t="str">
        <f aca="false">IF(ISBLANK(A4731),"",IF($A4731=V$2,$C4731,V4730))</f>
        <v/>
      </c>
      <c r="W4731" s="9" t="str">
        <f aca="false">IF(ISBLANK(A4731),"",IF($A4731=W$2,$C4731,W4730))</f>
        <v/>
      </c>
    </row>
    <row r="4732" customFormat="false" ht="14.1" hidden="false" customHeight="false" outlineLevel="0" collapsed="false">
      <c r="H4732" s="8" t="n">
        <f aca="false">IF(ISBLANK(D4732),,LEFT(D4732,LEN(D4732)-6)*1)</f>
        <v>0</v>
      </c>
      <c r="I4732" s="9" t="str">
        <f aca="false">IF(ISBLANK(A4732),"",-B4732*C4732)</f>
        <v/>
      </c>
      <c r="J4732" s="9" t="str">
        <f aca="false">IF(ISBLANK(A4732),"",-SUM(I$3:I4732))</f>
        <v/>
      </c>
      <c r="K4732" s="9" t="str">
        <f aca="false">IF(ISBLANK(A4732),"",SUMPRODUCT(O4732:R4732,T4732:W4732)-J4732)</f>
        <v/>
      </c>
      <c r="L4732" s="5" t="str">
        <f aca="false">IF(ISBLANK(A4732),"",K4732/$M$1)</f>
        <v/>
      </c>
      <c r="M4732" s="5" t="str">
        <f aca="false">IF(ISBLANK(A4732),"",K4732/($M$1+SUM(K$3:K4731)))</f>
        <v/>
      </c>
      <c r="N4732" s="0" t="str">
        <f aca="false">IF(ISBLANK(A4732),"",IF(H4733=0,NETWORKDAYS($H$3,H4732,holiday!$B$2:$B$10),IF(DAY(H4732)&lt;DAY(H4733),NETWORKDAYS($H$3,H4732,holiday!$B$2:$B$10),0)))</f>
        <v/>
      </c>
      <c r="O4732" s="0" t="str">
        <f aca="false">IF(ISBLANK(A4732),"",SUMIF($A$3:$A4732,O$2,$B$3:$B4732))</f>
        <v/>
      </c>
      <c r="P4732" s="0" t="str">
        <f aca="false">IF(ISBLANK(A4732),"",SUMIF($A$3:$A4732,P$2,$B$3:$B4732))</f>
        <v/>
      </c>
      <c r="Q4732" s="0" t="str">
        <f aca="false">IF(ISBLANK(A4732),"",SUMIF($A$3:$A4732,Q$2,$B$3:$B4732))</f>
        <v/>
      </c>
      <c r="R4732" s="0" t="str">
        <f aca="false">IF(ISBLANK(A4732),"",SUMIF($A$3:$A4732,R$2,$B$3:$B4732))</f>
        <v/>
      </c>
      <c r="T4732" s="9" t="str">
        <f aca="false">IF(ISBLANK(A4732),"",IF($A4732=T$2,$C4732,T4731))</f>
        <v/>
      </c>
      <c r="U4732" s="9" t="str">
        <f aca="false">IF(ISBLANK(A4732),"",IF($A4732=U$2,$C4732,U4731))</f>
        <v/>
      </c>
      <c r="V4732" s="9" t="str">
        <f aca="false">IF(ISBLANK(A4732),"",IF($A4732=V$2,$C4732,V4731))</f>
        <v/>
      </c>
      <c r="W4732" s="9" t="str">
        <f aca="false">IF(ISBLANK(A4732),"",IF($A4732=W$2,$C4732,W4731))</f>
        <v/>
      </c>
    </row>
    <row r="4733" customFormat="false" ht="14.1" hidden="false" customHeight="false" outlineLevel="0" collapsed="false">
      <c r="H4733" s="8" t="n">
        <f aca="false">IF(ISBLANK(D4733),,LEFT(D4733,LEN(D4733)-6)*1)</f>
        <v>0</v>
      </c>
      <c r="I4733" s="9" t="str">
        <f aca="false">IF(ISBLANK(A4733),"",-B4733*C4733)</f>
        <v/>
      </c>
      <c r="J4733" s="9" t="str">
        <f aca="false">IF(ISBLANK(A4733),"",-SUM(I$3:I4733))</f>
        <v/>
      </c>
      <c r="K4733" s="9" t="str">
        <f aca="false">IF(ISBLANK(A4733),"",SUMPRODUCT(O4733:R4733,T4733:W4733)-J4733)</f>
        <v/>
      </c>
      <c r="L4733" s="5" t="str">
        <f aca="false">IF(ISBLANK(A4733),"",K4733/$M$1)</f>
        <v/>
      </c>
      <c r="M4733" s="5" t="str">
        <f aca="false">IF(ISBLANK(A4733),"",K4733/($M$1+SUM(K$3:K4732)))</f>
        <v/>
      </c>
      <c r="N4733" s="0" t="str">
        <f aca="false">IF(ISBLANK(A4733),"",IF(H4734=0,NETWORKDAYS($H$3,H4733,holiday!$B$2:$B$10),IF(DAY(H4733)&lt;DAY(H4734),NETWORKDAYS($H$3,H4733,holiday!$B$2:$B$10),0)))</f>
        <v/>
      </c>
      <c r="O4733" s="0" t="str">
        <f aca="false">IF(ISBLANK(A4733),"",SUMIF($A$3:$A4733,O$2,$B$3:$B4733))</f>
        <v/>
      </c>
      <c r="P4733" s="0" t="str">
        <f aca="false">IF(ISBLANK(A4733),"",SUMIF($A$3:$A4733,P$2,$B$3:$B4733))</f>
        <v/>
      </c>
      <c r="Q4733" s="0" t="str">
        <f aca="false">IF(ISBLANK(A4733),"",SUMIF($A$3:$A4733,Q$2,$B$3:$B4733))</f>
        <v/>
      </c>
      <c r="R4733" s="0" t="str">
        <f aca="false">IF(ISBLANK(A4733),"",SUMIF($A$3:$A4733,R$2,$B$3:$B4733))</f>
        <v/>
      </c>
      <c r="T4733" s="9" t="str">
        <f aca="false">IF(ISBLANK(A4733),"",IF($A4733=T$2,$C4733,T4732))</f>
        <v/>
      </c>
      <c r="U4733" s="9" t="str">
        <f aca="false">IF(ISBLANK(A4733),"",IF($A4733=U$2,$C4733,U4732))</f>
        <v/>
      </c>
      <c r="V4733" s="9" t="str">
        <f aca="false">IF(ISBLANK(A4733),"",IF($A4733=V$2,$C4733,V4732))</f>
        <v/>
      </c>
      <c r="W4733" s="9" t="str">
        <f aca="false">IF(ISBLANK(A4733),"",IF($A4733=W$2,$C4733,W4732))</f>
        <v/>
      </c>
    </row>
    <row r="4734" customFormat="false" ht="14.1" hidden="false" customHeight="false" outlineLevel="0" collapsed="false">
      <c r="H4734" s="8" t="n">
        <f aca="false">IF(ISBLANK(D4734),,LEFT(D4734,LEN(D4734)-6)*1)</f>
        <v>0</v>
      </c>
      <c r="I4734" s="9" t="str">
        <f aca="false">IF(ISBLANK(A4734),"",-B4734*C4734)</f>
        <v/>
      </c>
      <c r="J4734" s="9" t="str">
        <f aca="false">IF(ISBLANK(A4734),"",-SUM(I$3:I4734))</f>
        <v/>
      </c>
      <c r="K4734" s="9" t="str">
        <f aca="false">IF(ISBLANK(A4734),"",SUMPRODUCT(O4734:R4734,T4734:W4734)-J4734)</f>
        <v/>
      </c>
      <c r="L4734" s="5" t="str">
        <f aca="false">IF(ISBLANK(A4734),"",K4734/$M$1)</f>
        <v/>
      </c>
      <c r="M4734" s="5" t="str">
        <f aca="false">IF(ISBLANK(A4734),"",K4734/($M$1+SUM(K$3:K4733)))</f>
        <v/>
      </c>
      <c r="N4734" s="0" t="str">
        <f aca="false">IF(ISBLANK(A4734),"",IF(H4735=0,NETWORKDAYS($H$3,H4734,holiday!$B$2:$B$10),IF(DAY(H4734)&lt;DAY(H4735),NETWORKDAYS($H$3,H4734,holiday!$B$2:$B$10),0)))</f>
        <v/>
      </c>
      <c r="O4734" s="0" t="str">
        <f aca="false">IF(ISBLANK(A4734),"",SUMIF($A$3:$A4734,O$2,$B$3:$B4734))</f>
        <v/>
      </c>
      <c r="P4734" s="0" t="str">
        <f aca="false">IF(ISBLANK(A4734),"",SUMIF($A$3:$A4734,P$2,$B$3:$B4734))</f>
        <v/>
      </c>
      <c r="Q4734" s="0" t="str">
        <f aca="false">IF(ISBLANK(A4734),"",SUMIF($A$3:$A4734,Q$2,$B$3:$B4734))</f>
        <v/>
      </c>
      <c r="R4734" s="0" t="str">
        <f aca="false">IF(ISBLANK(A4734),"",SUMIF($A$3:$A4734,R$2,$B$3:$B4734))</f>
        <v/>
      </c>
      <c r="T4734" s="9" t="str">
        <f aca="false">IF(ISBLANK(A4734),"",IF($A4734=T$2,$C4734,T4733))</f>
        <v/>
      </c>
      <c r="U4734" s="9" t="str">
        <f aca="false">IF(ISBLANK(A4734),"",IF($A4734=U$2,$C4734,U4733))</f>
        <v/>
      </c>
      <c r="V4734" s="9" t="str">
        <f aca="false">IF(ISBLANK(A4734),"",IF($A4734=V$2,$C4734,V4733))</f>
        <v/>
      </c>
      <c r="W4734" s="9" t="str">
        <f aca="false">IF(ISBLANK(A4734),"",IF($A4734=W$2,$C4734,W4733))</f>
        <v/>
      </c>
    </row>
    <row r="4735" customFormat="false" ht="14.1" hidden="false" customHeight="false" outlineLevel="0" collapsed="false">
      <c r="H4735" s="8" t="n">
        <f aca="false">IF(ISBLANK(D4735),,LEFT(D4735,LEN(D4735)-6)*1)</f>
        <v>0</v>
      </c>
      <c r="I4735" s="9" t="str">
        <f aca="false">IF(ISBLANK(A4735),"",-B4735*C4735)</f>
        <v/>
      </c>
      <c r="J4735" s="9" t="str">
        <f aca="false">IF(ISBLANK(A4735),"",-SUM(I$3:I4735))</f>
        <v/>
      </c>
      <c r="K4735" s="9" t="str">
        <f aca="false">IF(ISBLANK(A4735),"",SUMPRODUCT(O4735:R4735,T4735:W4735)-J4735)</f>
        <v/>
      </c>
      <c r="L4735" s="5" t="str">
        <f aca="false">IF(ISBLANK(A4735),"",K4735/$M$1)</f>
        <v/>
      </c>
      <c r="M4735" s="5" t="str">
        <f aca="false">IF(ISBLANK(A4735),"",K4735/($M$1+SUM(K$3:K4734)))</f>
        <v/>
      </c>
      <c r="N4735" s="0" t="str">
        <f aca="false">IF(ISBLANK(A4735),"",IF(H4736=0,NETWORKDAYS($H$3,H4735,holiday!$B$2:$B$10),IF(DAY(H4735)&lt;DAY(H4736),NETWORKDAYS($H$3,H4735,holiday!$B$2:$B$10),0)))</f>
        <v/>
      </c>
      <c r="O4735" s="0" t="str">
        <f aca="false">IF(ISBLANK(A4735),"",SUMIF($A$3:$A4735,O$2,$B$3:$B4735))</f>
        <v/>
      </c>
      <c r="P4735" s="0" t="str">
        <f aca="false">IF(ISBLANK(A4735),"",SUMIF($A$3:$A4735,P$2,$B$3:$B4735))</f>
        <v/>
      </c>
      <c r="Q4735" s="0" t="str">
        <f aca="false">IF(ISBLANK(A4735),"",SUMIF($A$3:$A4735,Q$2,$B$3:$B4735))</f>
        <v/>
      </c>
      <c r="R4735" s="0" t="str">
        <f aca="false">IF(ISBLANK(A4735),"",SUMIF($A$3:$A4735,R$2,$B$3:$B4735))</f>
        <v/>
      </c>
      <c r="T4735" s="9" t="str">
        <f aca="false">IF(ISBLANK(A4735),"",IF($A4735=T$2,$C4735,T4734))</f>
        <v/>
      </c>
      <c r="U4735" s="9" t="str">
        <f aca="false">IF(ISBLANK(A4735),"",IF($A4735=U$2,$C4735,U4734))</f>
        <v/>
      </c>
      <c r="V4735" s="9" t="str">
        <f aca="false">IF(ISBLANK(A4735),"",IF($A4735=V$2,$C4735,V4734))</f>
        <v/>
      </c>
      <c r="W4735" s="9" t="str">
        <f aca="false">IF(ISBLANK(A4735),"",IF($A4735=W$2,$C4735,W4734))</f>
        <v/>
      </c>
    </row>
    <row r="4736" customFormat="false" ht="14.1" hidden="false" customHeight="false" outlineLevel="0" collapsed="false">
      <c r="H4736" s="8" t="n">
        <f aca="false">IF(ISBLANK(D4736),,LEFT(D4736,LEN(D4736)-6)*1)</f>
        <v>0</v>
      </c>
      <c r="I4736" s="9" t="str">
        <f aca="false">IF(ISBLANK(A4736),"",-B4736*C4736)</f>
        <v/>
      </c>
      <c r="J4736" s="9" t="str">
        <f aca="false">IF(ISBLANK(A4736),"",-SUM(I$3:I4736))</f>
        <v/>
      </c>
      <c r="K4736" s="9" t="str">
        <f aca="false">IF(ISBLANK(A4736),"",SUMPRODUCT(O4736:R4736,T4736:W4736)-J4736)</f>
        <v/>
      </c>
      <c r="L4736" s="5" t="str">
        <f aca="false">IF(ISBLANK(A4736),"",K4736/$M$1)</f>
        <v/>
      </c>
      <c r="M4736" s="5" t="str">
        <f aca="false">IF(ISBLANK(A4736),"",K4736/($M$1+SUM(K$3:K4735)))</f>
        <v/>
      </c>
      <c r="N4736" s="0" t="str">
        <f aca="false">IF(ISBLANK(A4736),"",IF(H4737=0,NETWORKDAYS($H$3,H4736,holiday!$B$2:$B$10),IF(DAY(H4736)&lt;DAY(H4737),NETWORKDAYS($H$3,H4736,holiday!$B$2:$B$10),0)))</f>
        <v/>
      </c>
      <c r="O4736" s="0" t="str">
        <f aca="false">IF(ISBLANK(A4736),"",SUMIF($A$3:$A4736,O$2,$B$3:$B4736))</f>
        <v/>
      </c>
      <c r="P4736" s="0" t="str">
        <f aca="false">IF(ISBLANK(A4736),"",SUMIF($A$3:$A4736,P$2,$B$3:$B4736))</f>
        <v/>
      </c>
      <c r="Q4736" s="0" t="str">
        <f aca="false">IF(ISBLANK(A4736),"",SUMIF($A$3:$A4736,Q$2,$B$3:$B4736))</f>
        <v/>
      </c>
      <c r="R4736" s="0" t="str">
        <f aca="false">IF(ISBLANK(A4736),"",SUMIF($A$3:$A4736,R$2,$B$3:$B4736))</f>
        <v/>
      </c>
      <c r="T4736" s="9" t="str">
        <f aca="false">IF(ISBLANK(A4736),"",IF($A4736=T$2,$C4736,T4735))</f>
        <v/>
      </c>
      <c r="U4736" s="9" t="str">
        <f aca="false">IF(ISBLANK(A4736),"",IF($A4736=U$2,$C4736,U4735))</f>
        <v/>
      </c>
      <c r="V4736" s="9" t="str">
        <f aca="false">IF(ISBLANK(A4736),"",IF($A4736=V$2,$C4736,V4735))</f>
        <v/>
      </c>
      <c r="W4736" s="9" t="str">
        <f aca="false">IF(ISBLANK(A4736),"",IF($A4736=W$2,$C4736,W4735))</f>
        <v/>
      </c>
    </row>
    <row r="4737" customFormat="false" ht="14.1" hidden="false" customHeight="false" outlineLevel="0" collapsed="false">
      <c r="H4737" s="8" t="n">
        <f aca="false">IF(ISBLANK(D4737),,LEFT(D4737,LEN(D4737)-6)*1)</f>
        <v>0</v>
      </c>
      <c r="I4737" s="9" t="str">
        <f aca="false">IF(ISBLANK(A4737),"",-B4737*C4737)</f>
        <v/>
      </c>
      <c r="J4737" s="9" t="str">
        <f aca="false">IF(ISBLANK(A4737),"",-SUM(I$3:I4737))</f>
        <v/>
      </c>
      <c r="K4737" s="9" t="str">
        <f aca="false">IF(ISBLANK(A4737),"",SUMPRODUCT(O4737:R4737,T4737:W4737)-J4737)</f>
        <v/>
      </c>
      <c r="L4737" s="5" t="str">
        <f aca="false">IF(ISBLANK(A4737),"",K4737/$M$1)</f>
        <v/>
      </c>
      <c r="M4737" s="5" t="str">
        <f aca="false">IF(ISBLANK(A4737),"",K4737/($M$1+SUM(K$3:K4736)))</f>
        <v/>
      </c>
      <c r="N4737" s="0" t="str">
        <f aca="false">IF(ISBLANK(A4737),"",IF(H4738=0,NETWORKDAYS($H$3,H4737,holiday!$B$2:$B$10),IF(DAY(H4737)&lt;DAY(H4738),NETWORKDAYS($H$3,H4737,holiday!$B$2:$B$10),0)))</f>
        <v/>
      </c>
      <c r="O4737" s="0" t="str">
        <f aca="false">IF(ISBLANK(A4737),"",SUMIF($A$3:$A4737,O$2,$B$3:$B4737))</f>
        <v/>
      </c>
      <c r="P4737" s="0" t="str">
        <f aca="false">IF(ISBLANK(A4737),"",SUMIF($A$3:$A4737,P$2,$B$3:$B4737))</f>
        <v/>
      </c>
      <c r="Q4737" s="0" t="str">
        <f aca="false">IF(ISBLANK(A4737),"",SUMIF($A$3:$A4737,Q$2,$B$3:$B4737))</f>
        <v/>
      </c>
      <c r="R4737" s="0" t="str">
        <f aca="false">IF(ISBLANK(A4737),"",SUMIF($A$3:$A4737,R$2,$B$3:$B4737))</f>
        <v/>
      </c>
      <c r="T4737" s="9" t="str">
        <f aca="false">IF(ISBLANK(A4737),"",IF($A4737=T$2,$C4737,T4736))</f>
        <v/>
      </c>
      <c r="U4737" s="9" t="str">
        <f aca="false">IF(ISBLANK(A4737),"",IF($A4737=U$2,$C4737,U4736))</f>
        <v/>
      </c>
      <c r="V4737" s="9" t="str">
        <f aca="false">IF(ISBLANK(A4737),"",IF($A4737=V$2,$C4737,V4736))</f>
        <v/>
      </c>
      <c r="W4737" s="9" t="str">
        <f aca="false">IF(ISBLANK(A4737),"",IF($A4737=W$2,$C4737,W4736))</f>
        <v/>
      </c>
    </row>
    <row r="4738" customFormat="false" ht="14.1" hidden="false" customHeight="false" outlineLevel="0" collapsed="false">
      <c r="H4738" s="8" t="n">
        <f aca="false">IF(ISBLANK(D4738),,LEFT(D4738,LEN(D4738)-6)*1)</f>
        <v>0</v>
      </c>
      <c r="I4738" s="9" t="str">
        <f aca="false">IF(ISBLANK(A4738),"",-B4738*C4738)</f>
        <v/>
      </c>
      <c r="J4738" s="9" t="str">
        <f aca="false">IF(ISBLANK(A4738),"",-SUM(I$3:I4738))</f>
        <v/>
      </c>
      <c r="K4738" s="9" t="str">
        <f aca="false">IF(ISBLANK(A4738),"",SUMPRODUCT(O4738:R4738,T4738:W4738)-J4738)</f>
        <v/>
      </c>
      <c r="L4738" s="5" t="str">
        <f aca="false">IF(ISBLANK(A4738),"",K4738/$M$1)</f>
        <v/>
      </c>
      <c r="M4738" s="5" t="str">
        <f aca="false">IF(ISBLANK(A4738),"",K4738/($M$1+SUM(K$3:K4737)))</f>
        <v/>
      </c>
      <c r="N4738" s="0" t="str">
        <f aca="false">IF(ISBLANK(A4738),"",IF(H4739=0,NETWORKDAYS($H$3,H4738,holiday!$B$2:$B$10),IF(DAY(H4738)&lt;DAY(H4739),NETWORKDAYS($H$3,H4738,holiday!$B$2:$B$10),0)))</f>
        <v/>
      </c>
      <c r="O4738" s="0" t="str">
        <f aca="false">IF(ISBLANK(A4738),"",SUMIF($A$3:$A4738,O$2,$B$3:$B4738))</f>
        <v/>
      </c>
      <c r="P4738" s="0" t="str">
        <f aca="false">IF(ISBLANK(A4738),"",SUMIF($A$3:$A4738,P$2,$B$3:$B4738))</f>
        <v/>
      </c>
      <c r="Q4738" s="0" t="str">
        <f aca="false">IF(ISBLANK(A4738),"",SUMIF($A$3:$A4738,Q$2,$B$3:$B4738))</f>
        <v/>
      </c>
      <c r="R4738" s="0" t="str">
        <f aca="false">IF(ISBLANK(A4738),"",SUMIF($A$3:$A4738,R$2,$B$3:$B4738))</f>
        <v/>
      </c>
      <c r="T4738" s="9" t="str">
        <f aca="false">IF(ISBLANK(A4738),"",IF($A4738=T$2,$C4738,T4737))</f>
        <v/>
      </c>
      <c r="U4738" s="9" t="str">
        <f aca="false">IF(ISBLANK(A4738),"",IF($A4738=U$2,$C4738,U4737))</f>
        <v/>
      </c>
      <c r="V4738" s="9" t="str">
        <f aca="false">IF(ISBLANK(A4738),"",IF($A4738=V$2,$C4738,V4737))</f>
        <v/>
      </c>
      <c r="W4738" s="9" t="str">
        <f aca="false">IF(ISBLANK(A4738),"",IF($A4738=W$2,$C4738,W4737))</f>
        <v/>
      </c>
    </row>
    <row r="4739" customFormat="false" ht="14.1" hidden="false" customHeight="false" outlineLevel="0" collapsed="false">
      <c r="H4739" s="8" t="n">
        <f aca="false">IF(ISBLANK(D4739),,LEFT(D4739,LEN(D4739)-6)*1)</f>
        <v>0</v>
      </c>
      <c r="I4739" s="9" t="str">
        <f aca="false">IF(ISBLANK(A4739),"",-B4739*C4739)</f>
        <v/>
      </c>
      <c r="J4739" s="9" t="str">
        <f aca="false">IF(ISBLANK(A4739),"",-SUM(I$3:I4739))</f>
        <v/>
      </c>
      <c r="K4739" s="9" t="str">
        <f aca="false">IF(ISBLANK(A4739),"",SUMPRODUCT(O4739:R4739,T4739:W4739)-J4739)</f>
        <v/>
      </c>
      <c r="L4739" s="5" t="str">
        <f aca="false">IF(ISBLANK(A4739),"",K4739/$M$1)</f>
        <v/>
      </c>
      <c r="M4739" s="5" t="str">
        <f aca="false">IF(ISBLANK(A4739),"",K4739/($M$1+SUM(K$3:K4738)))</f>
        <v/>
      </c>
      <c r="N4739" s="0" t="str">
        <f aca="false">IF(ISBLANK(A4739),"",IF(H4740=0,NETWORKDAYS($H$3,H4739,holiday!$B$2:$B$10),IF(DAY(H4739)&lt;DAY(H4740),NETWORKDAYS($H$3,H4739,holiday!$B$2:$B$10),0)))</f>
        <v/>
      </c>
      <c r="O4739" s="0" t="str">
        <f aca="false">IF(ISBLANK(A4739),"",SUMIF($A$3:$A4739,O$2,$B$3:$B4739))</f>
        <v/>
      </c>
      <c r="P4739" s="0" t="str">
        <f aca="false">IF(ISBLANK(A4739),"",SUMIF($A$3:$A4739,P$2,$B$3:$B4739))</f>
        <v/>
      </c>
      <c r="Q4739" s="0" t="str">
        <f aca="false">IF(ISBLANK(A4739),"",SUMIF($A$3:$A4739,Q$2,$B$3:$B4739))</f>
        <v/>
      </c>
      <c r="R4739" s="0" t="str">
        <f aca="false">IF(ISBLANK(A4739),"",SUMIF($A$3:$A4739,R$2,$B$3:$B4739))</f>
        <v/>
      </c>
      <c r="T4739" s="9" t="str">
        <f aca="false">IF(ISBLANK(A4739),"",IF($A4739=T$2,$C4739,T4738))</f>
        <v/>
      </c>
      <c r="U4739" s="9" t="str">
        <f aca="false">IF(ISBLANK(A4739),"",IF($A4739=U$2,$C4739,U4738))</f>
        <v/>
      </c>
      <c r="V4739" s="9" t="str">
        <f aca="false">IF(ISBLANK(A4739),"",IF($A4739=V$2,$C4739,V4738))</f>
        <v/>
      </c>
      <c r="W4739" s="9" t="str">
        <f aca="false">IF(ISBLANK(A4739),"",IF($A4739=W$2,$C4739,W4738))</f>
        <v/>
      </c>
    </row>
    <row r="4740" customFormat="false" ht="14.1" hidden="false" customHeight="false" outlineLevel="0" collapsed="false">
      <c r="H4740" s="8" t="n">
        <f aca="false">IF(ISBLANK(D4740),,LEFT(D4740,LEN(D4740)-6)*1)</f>
        <v>0</v>
      </c>
      <c r="I4740" s="9" t="str">
        <f aca="false">IF(ISBLANK(A4740),"",-B4740*C4740)</f>
        <v/>
      </c>
      <c r="J4740" s="9" t="str">
        <f aca="false">IF(ISBLANK(A4740),"",-SUM(I$3:I4740))</f>
        <v/>
      </c>
      <c r="K4740" s="9" t="str">
        <f aca="false">IF(ISBLANK(A4740),"",SUMPRODUCT(O4740:R4740,T4740:W4740)-J4740)</f>
        <v/>
      </c>
      <c r="L4740" s="5" t="str">
        <f aca="false">IF(ISBLANK(A4740),"",K4740/$M$1)</f>
        <v/>
      </c>
      <c r="M4740" s="5" t="str">
        <f aca="false">IF(ISBLANK(A4740),"",K4740/($M$1+SUM(K$3:K4739)))</f>
        <v/>
      </c>
      <c r="N4740" s="0" t="str">
        <f aca="false">IF(ISBLANK(A4740),"",IF(H4741=0,NETWORKDAYS($H$3,H4740,holiday!$B$2:$B$10),IF(DAY(H4740)&lt;DAY(H4741),NETWORKDAYS($H$3,H4740,holiday!$B$2:$B$10),0)))</f>
        <v/>
      </c>
      <c r="O4740" s="0" t="str">
        <f aca="false">IF(ISBLANK(A4740),"",SUMIF($A$3:$A4740,O$2,$B$3:$B4740))</f>
        <v/>
      </c>
      <c r="P4740" s="0" t="str">
        <f aca="false">IF(ISBLANK(A4740),"",SUMIF($A$3:$A4740,P$2,$B$3:$B4740))</f>
        <v/>
      </c>
      <c r="Q4740" s="0" t="str">
        <f aca="false">IF(ISBLANK(A4740),"",SUMIF($A$3:$A4740,Q$2,$B$3:$B4740))</f>
        <v/>
      </c>
      <c r="R4740" s="0" t="str">
        <f aca="false">IF(ISBLANK(A4740),"",SUMIF($A$3:$A4740,R$2,$B$3:$B4740))</f>
        <v/>
      </c>
      <c r="T4740" s="9" t="str">
        <f aca="false">IF(ISBLANK(A4740),"",IF($A4740=T$2,$C4740,T4739))</f>
        <v/>
      </c>
      <c r="U4740" s="9" t="str">
        <f aca="false">IF(ISBLANK(A4740),"",IF($A4740=U$2,$C4740,U4739))</f>
        <v/>
      </c>
      <c r="V4740" s="9" t="str">
        <f aca="false">IF(ISBLANK(A4740),"",IF($A4740=V$2,$C4740,V4739))</f>
        <v/>
      </c>
      <c r="W4740" s="9" t="str">
        <f aca="false">IF(ISBLANK(A4740),"",IF($A4740=W$2,$C4740,W4739))</f>
        <v/>
      </c>
    </row>
    <row r="4741" customFormat="false" ht="14.1" hidden="false" customHeight="false" outlineLevel="0" collapsed="false">
      <c r="H4741" s="8" t="n">
        <f aca="false">IF(ISBLANK(D4741),,LEFT(D4741,LEN(D4741)-6)*1)</f>
        <v>0</v>
      </c>
      <c r="I4741" s="9" t="str">
        <f aca="false">IF(ISBLANK(A4741),"",-B4741*C4741)</f>
        <v/>
      </c>
      <c r="J4741" s="9" t="str">
        <f aca="false">IF(ISBLANK(A4741),"",-SUM(I$3:I4741))</f>
        <v/>
      </c>
      <c r="K4741" s="9" t="str">
        <f aca="false">IF(ISBLANK(A4741),"",SUMPRODUCT(O4741:R4741,T4741:W4741)-J4741)</f>
        <v/>
      </c>
      <c r="L4741" s="5" t="str">
        <f aca="false">IF(ISBLANK(A4741),"",K4741/$M$1)</f>
        <v/>
      </c>
      <c r="M4741" s="5" t="str">
        <f aca="false">IF(ISBLANK(A4741),"",K4741/($M$1+SUM(K$3:K4740)))</f>
        <v/>
      </c>
      <c r="N4741" s="0" t="str">
        <f aca="false">IF(ISBLANK(A4741),"",IF(H4742=0,NETWORKDAYS($H$3,H4741,holiday!$B$2:$B$10),IF(DAY(H4741)&lt;DAY(H4742),NETWORKDAYS($H$3,H4741,holiday!$B$2:$B$10),0)))</f>
        <v/>
      </c>
      <c r="O4741" s="0" t="str">
        <f aca="false">IF(ISBLANK(A4741),"",SUMIF($A$3:$A4741,O$2,$B$3:$B4741))</f>
        <v/>
      </c>
      <c r="P4741" s="0" t="str">
        <f aca="false">IF(ISBLANK(A4741),"",SUMIF($A$3:$A4741,P$2,$B$3:$B4741))</f>
        <v/>
      </c>
      <c r="Q4741" s="0" t="str">
        <f aca="false">IF(ISBLANK(A4741),"",SUMIF($A$3:$A4741,Q$2,$B$3:$B4741))</f>
        <v/>
      </c>
      <c r="R4741" s="0" t="str">
        <f aca="false">IF(ISBLANK(A4741),"",SUMIF($A$3:$A4741,R$2,$B$3:$B4741))</f>
        <v/>
      </c>
      <c r="T4741" s="9" t="str">
        <f aca="false">IF(ISBLANK(A4741),"",IF($A4741=T$2,$C4741,T4740))</f>
        <v/>
      </c>
      <c r="U4741" s="9" t="str">
        <f aca="false">IF(ISBLANK(A4741),"",IF($A4741=U$2,$C4741,U4740))</f>
        <v/>
      </c>
      <c r="V4741" s="9" t="str">
        <f aca="false">IF(ISBLANK(A4741),"",IF($A4741=V$2,$C4741,V4740))</f>
        <v/>
      </c>
      <c r="W4741" s="9" t="str">
        <f aca="false">IF(ISBLANK(A4741),"",IF($A4741=W$2,$C4741,W4740))</f>
        <v/>
      </c>
    </row>
    <row r="4742" customFormat="false" ht="14.1" hidden="false" customHeight="false" outlineLevel="0" collapsed="false">
      <c r="H4742" s="8" t="n">
        <f aca="false">IF(ISBLANK(D4742),,LEFT(D4742,LEN(D4742)-6)*1)</f>
        <v>0</v>
      </c>
      <c r="I4742" s="9" t="str">
        <f aca="false">IF(ISBLANK(A4742),"",-B4742*C4742)</f>
        <v/>
      </c>
      <c r="J4742" s="9" t="str">
        <f aca="false">IF(ISBLANK(A4742),"",-SUM(I$3:I4742))</f>
        <v/>
      </c>
      <c r="K4742" s="9" t="str">
        <f aca="false">IF(ISBLANK(A4742),"",SUMPRODUCT(O4742:R4742,T4742:W4742)-J4742)</f>
        <v/>
      </c>
      <c r="L4742" s="5" t="str">
        <f aca="false">IF(ISBLANK(A4742),"",K4742/$M$1)</f>
        <v/>
      </c>
      <c r="M4742" s="5" t="str">
        <f aca="false">IF(ISBLANK(A4742),"",K4742/($M$1+SUM(K$3:K4741)))</f>
        <v/>
      </c>
      <c r="N4742" s="0" t="str">
        <f aca="false">IF(ISBLANK(A4742),"",IF(H4743=0,NETWORKDAYS($H$3,H4742,holiday!$B$2:$B$10),IF(DAY(H4742)&lt;DAY(H4743),NETWORKDAYS($H$3,H4742,holiday!$B$2:$B$10),0)))</f>
        <v/>
      </c>
      <c r="O4742" s="0" t="str">
        <f aca="false">IF(ISBLANK(A4742),"",SUMIF($A$3:$A4742,O$2,$B$3:$B4742))</f>
        <v/>
      </c>
      <c r="P4742" s="0" t="str">
        <f aca="false">IF(ISBLANK(A4742),"",SUMIF($A$3:$A4742,P$2,$B$3:$B4742))</f>
        <v/>
      </c>
      <c r="Q4742" s="0" t="str">
        <f aca="false">IF(ISBLANK(A4742),"",SUMIF($A$3:$A4742,Q$2,$B$3:$B4742))</f>
        <v/>
      </c>
      <c r="R4742" s="0" t="str">
        <f aca="false">IF(ISBLANK(A4742),"",SUMIF($A$3:$A4742,R$2,$B$3:$B4742))</f>
        <v/>
      </c>
      <c r="T4742" s="9" t="str">
        <f aca="false">IF(ISBLANK(A4742),"",IF($A4742=T$2,$C4742,T4741))</f>
        <v/>
      </c>
      <c r="U4742" s="9" t="str">
        <f aca="false">IF(ISBLANK(A4742),"",IF($A4742=U$2,$C4742,U4741))</f>
        <v/>
      </c>
      <c r="V4742" s="9" t="str">
        <f aca="false">IF(ISBLANK(A4742),"",IF($A4742=V$2,$C4742,V4741))</f>
        <v/>
      </c>
      <c r="W4742" s="9" t="str">
        <f aca="false">IF(ISBLANK(A4742),"",IF($A4742=W$2,$C4742,W4741))</f>
        <v/>
      </c>
    </row>
    <row r="4743" customFormat="false" ht="14.1" hidden="false" customHeight="false" outlineLevel="0" collapsed="false">
      <c r="H4743" s="8" t="n">
        <f aca="false">IF(ISBLANK(D4743),,LEFT(D4743,LEN(D4743)-6)*1)</f>
        <v>0</v>
      </c>
      <c r="I4743" s="9" t="str">
        <f aca="false">IF(ISBLANK(A4743),"",-B4743*C4743)</f>
        <v/>
      </c>
      <c r="J4743" s="9" t="str">
        <f aca="false">IF(ISBLANK(A4743),"",-SUM(I$3:I4743))</f>
        <v/>
      </c>
      <c r="K4743" s="9" t="str">
        <f aca="false">IF(ISBLANK(A4743),"",SUMPRODUCT(O4743:R4743,T4743:W4743)-J4743)</f>
        <v/>
      </c>
      <c r="L4743" s="5" t="str">
        <f aca="false">IF(ISBLANK(A4743),"",K4743/$M$1)</f>
        <v/>
      </c>
      <c r="M4743" s="5" t="str">
        <f aca="false">IF(ISBLANK(A4743),"",K4743/($M$1+SUM(K$3:K4742)))</f>
        <v/>
      </c>
      <c r="N4743" s="0" t="str">
        <f aca="false">IF(ISBLANK(A4743),"",IF(H4744=0,NETWORKDAYS($H$3,H4743,holiday!$B$2:$B$10),IF(DAY(H4743)&lt;DAY(H4744),NETWORKDAYS($H$3,H4743,holiday!$B$2:$B$10),0)))</f>
        <v/>
      </c>
      <c r="O4743" s="0" t="str">
        <f aca="false">IF(ISBLANK(A4743),"",SUMIF($A$3:$A4743,O$2,$B$3:$B4743))</f>
        <v/>
      </c>
      <c r="P4743" s="0" t="str">
        <f aca="false">IF(ISBLANK(A4743),"",SUMIF($A$3:$A4743,P$2,$B$3:$B4743))</f>
        <v/>
      </c>
      <c r="Q4743" s="0" t="str">
        <f aca="false">IF(ISBLANK(A4743),"",SUMIF($A$3:$A4743,Q$2,$B$3:$B4743))</f>
        <v/>
      </c>
      <c r="R4743" s="0" t="str">
        <f aca="false">IF(ISBLANK(A4743),"",SUMIF($A$3:$A4743,R$2,$B$3:$B4743))</f>
        <v/>
      </c>
      <c r="T4743" s="9" t="str">
        <f aca="false">IF(ISBLANK(A4743),"",IF($A4743=T$2,$C4743,T4742))</f>
        <v/>
      </c>
      <c r="U4743" s="9" t="str">
        <f aca="false">IF(ISBLANK(A4743),"",IF($A4743=U$2,$C4743,U4742))</f>
        <v/>
      </c>
      <c r="V4743" s="9" t="str">
        <f aca="false">IF(ISBLANK(A4743),"",IF($A4743=V$2,$C4743,V4742))</f>
        <v/>
      </c>
      <c r="W4743" s="9" t="str">
        <f aca="false">IF(ISBLANK(A4743),"",IF($A4743=W$2,$C4743,W4742))</f>
        <v/>
      </c>
    </row>
    <row r="4744" customFormat="false" ht="14.1" hidden="false" customHeight="false" outlineLevel="0" collapsed="false">
      <c r="H4744" s="8" t="n">
        <f aca="false">IF(ISBLANK(D4744),,LEFT(D4744,LEN(D4744)-6)*1)</f>
        <v>0</v>
      </c>
      <c r="I4744" s="9" t="str">
        <f aca="false">IF(ISBLANK(A4744),"",-B4744*C4744)</f>
        <v/>
      </c>
      <c r="J4744" s="9" t="str">
        <f aca="false">IF(ISBLANK(A4744),"",-SUM(I$3:I4744))</f>
        <v/>
      </c>
      <c r="K4744" s="9" t="str">
        <f aca="false">IF(ISBLANK(A4744),"",SUMPRODUCT(O4744:R4744,T4744:W4744)-J4744)</f>
        <v/>
      </c>
      <c r="L4744" s="5" t="str">
        <f aca="false">IF(ISBLANK(A4744),"",K4744/$M$1)</f>
        <v/>
      </c>
      <c r="M4744" s="5" t="str">
        <f aca="false">IF(ISBLANK(A4744),"",K4744/($M$1+SUM(K$3:K4743)))</f>
        <v/>
      </c>
      <c r="N4744" s="0" t="str">
        <f aca="false">IF(ISBLANK(A4744),"",IF(H4745=0,NETWORKDAYS($H$3,H4744,holiday!$B$2:$B$10),IF(DAY(H4744)&lt;DAY(H4745),NETWORKDAYS($H$3,H4744,holiday!$B$2:$B$10),0)))</f>
        <v/>
      </c>
      <c r="O4744" s="0" t="str">
        <f aca="false">IF(ISBLANK(A4744),"",SUMIF($A$3:$A4744,O$2,$B$3:$B4744))</f>
        <v/>
      </c>
      <c r="P4744" s="0" t="str">
        <f aca="false">IF(ISBLANK(A4744),"",SUMIF($A$3:$A4744,P$2,$B$3:$B4744))</f>
        <v/>
      </c>
      <c r="Q4744" s="0" t="str">
        <f aca="false">IF(ISBLANK(A4744),"",SUMIF($A$3:$A4744,Q$2,$B$3:$B4744))</f>
        <v/>
      </c>
      <c r="R4744" s="0" t="str">
        <f aca="false">IF(ISBLANK(A4744),"",SUMIF($A$3:$A4744,R$2,$B$3:$B4744))</f>
        <v/>
      </c>
      <c r="T4744" s="9" t="str">
        <f aca="false">IF(ISBLANK(A4744),"",IF($A4744=T$2,$C4744,T4743))</f>
        <v/>
      </c>
      <c r="U4744" s="9" t="str">
        <f aca="false">IF(ISBLANK(A4744),"",IF($A4744=U$2,$C4744,U4743))</f>
        <v/>
      </c>
      <c r="V4744" s="9" t="str">
        <f aca="false">IF(ISBLANK(A4744),"",IF($A4744=V$2,$C4744,V4743))</f>
        <v/>
      </c>
      <c r="W4744" s="9" t="str">
        <f aca="false">IF(ISBLANK(A4744),"",IF($A4744=W$2,$C4744,W4743))</f>
        <v/>
      </c>
    </row>
    <row r="4745" customFormat="false" ht="14.1" hidden="false" customHeight="false" outlineLevel="0" collapsed="false">
      <c r="H4745" s="8" t="n">
        <f aca="false">IF(ISBLANK(D4745),,LEFT(D4745,LEN(D4745)-6)*1)</f>
        <v>0</v>
      </c>
      <c r="I4745" s="9" t="str">
        <f aca="false">IF(ISBLANK(A4745),"",-B4745*C4745)</f>
        <v/>
      </c>
      <c r="J4745" s="9" t="str">
        <f aca="false">IF(ISBLANK(A4745),"",-SUM(I$3:I4745))</f>
        <v/>
      </c>
      <c r="K4745" s="9" t="str">
        <f aca="false">IF(ISBLANK(A4745),"",SUMPRODUCT(O4745:R4745,T4745:W4745)-J4745)</f>
        <v/>
      </c>
      <c r="L4745" s="5" t="str">
        <f aca="false">IF(ISBLANK(A4745),"",K4745/$M$1)</f>
        <v/>
      </c>
      <c r="M4745" s="5" t="str">
        <f aca="false">IF(ISBLANK(A4745),"",K4745/($M$1+SUM(K$3:K4744)))</f>
        <v/>
      </c>
      <c r="N4745" s="0" t="str">
        <f aca="false">IF(ISBLANK(A4745),"",IF(H4746=0,NETWORKDAYS($H$3,H4745,holiday!$B$2:$B$10),IF(DAY(H4745)&lt;DAY(H4746),NETWORKDAYS($H$3,H4745,holiday!$B$2:$B$10),0)))</f>
        <v/>
      </c>
      <c r="O4745" s="0" t="str">
        <f aca="false">IF(ISBLANK(A4745),"",SUMIF($A$3:$A4745,O$2,$B$3:$B4745))</f>
        <v/>
      </c>
      <c r="P4745" s="0" t="str">
        <f aca="false">IF(ISBLANK(A4745),"",SUMIF($A$3:$A4745,P$2,$B$3:$B4745))</f>
        <v/>
      </c>
      <c r="Q4745" s="0" t="str">
        <f aca="false">IF(ISBLANK(A4745),"",SUMIF($A$3:$A4745,Q$2,$B$3:$B4745))</f>
        <v/>
      </c>
      <c r="R4745" s="0" t="str">
        <f aca="false">IF(ISBLANK(A4745),"",SUMIF($A$3:$A4745,R$2,$B$3:$B4745))</f>
        <v/>
      </c>
      <c r="T4745" s="9" t="str">
        <f aca="false">IF(ISBLANK(A4745),"",IF($A4745=T$2,$C4745,T4744))</f>
        <v/>
      </c>
      <c r="U4745" s="9" t="str">
        <f aca="false">IF(ISBLANK(A4745),"",IF($A4745=U$2,$C4745,U4744))</f>
        <v/>
      </c>
      <c r="V4745" s="9" t="str">
        <f aca="false">IF(ISBLANK(A4745),"",IF($A4745=V$2,$C4745,V4744))</f>
        <v/>
      </c>
      <c r="W4745" s="9" t="str">
        <f aca="false">IF(ISBLANK(A4745),"",IF($A4745=W$2,$C4745,W4744))</f>
        <v/>
      </c>
    </row>
    <row r="4746" customFormat="false" ht="14.1" hidden="false" customHeight="false" outlineLevel="0" collapsed="false">
      <c r="H4746" s="8" t="n">
        <f aca="false">IF(ISBLANK(D4746),,LEFT(D4746,LEN(D4746)-6)*1)</f>
        <v>0</v>
      </c>
      <c r="I4746" s="9" t="str">
        <f aca="false">IF(ISBLANK(A4746),"",-B4746*C4746)</f>
        <v/>
      </c>
      <c r="J4746" s="9" t="str">
        <f aca="false">IF(ISBLANK(A4746),"",-SUM(I$3:I4746))</f>
        <v/>
      </c>
      <c r="K4746" s="9" t="str">
        <f aca="false">IF(ISBLANK(A4746),"",SUMPRODUCT(O4746:R4746,T4746:W4746)-J4746)</f>
        <v/>
      </c>
      <c r="L4746" s="5" t="str">
        <f aca="false">IF(ISBLANK(A4746),"",K4746/$M$1)</f>
        <v/>
      </c>
      <c r="M4746" s="5" t="str">
        <f aca="false">IF(ISBLANK(A4746),"",K4746/($M$1+SUM(K$3:K4745)))</f>
        <v/>
      </c>
      <c r="N4746" s="0" t="str">
        <f aca="false">IF(ISBLANK(A4746),"",IF(H4747=0,NETWORKDAYS($H$3,H4746,holiday!$B$2:$B$10),IF(DAY(H4746)&lt;DAY(H4747),NETWORKDAYS($H$3,H4746,holiday!$B$2:$B$10),0)))</f>
        <v/>
      </c>
      <c r="O4746" s="0" t="str">
        <f aca="false">IF(ISBLANK(A4746),"",SUMIF($A$3:$A4746,O$2,$B$3:$B4746))</f>
        <v/>
      </c>
      <c r="P4746" s="0" t="str">
        <f aca="false">IF(ISBLANK(A4746),"",SUMIF($A$3:$A4746,P$2,$B$3:$B4746))</f>
        <v/>
      </c>
      <c r="Q4746" s="0" t="str">
        <f aca="false">IF(ISBLANK(A4746),"",SUMIF($A$3:$A4746,Q$2,$B$3:$B4746))</f>
        <v/>
      </c>
      <c r="R4746" s="0" t="str">
        <f aca="false">IF(ISBLANK(A4746),"",SUMIF($A$3:$A4746,R$2,$B$3:$B4746))</f>
        <v/>
      </c>
      <c r="T4746" s="9" t="str">
        <f aca="false">IF(ISBLANK(A4746),"",IF($A4746=T$2,$C4746,T4745))</f>
        <v/>
      </c>
      <c r="U4746" s="9" t="str">
        <f aca="false">IF(ISBLANK(A4746),"",IF($A4746=U$2,$C4746,U4745))</f>
        <v/>
      </c>
      <c r="V4746" s="9" t="str">
        <f aca="false">IF(ISBLANK(A4746),"",IF($A4746=V$2,$C4746,V4745))</f>
        <v/>
      </c>
      <c r="W4746" s="9" t="str">
        <f aca="false">IF(ISBLANK(A4746),"",IF($A4746=W$2,$C4746,W4745))</f>
        <v/>
      </c>
    </row>
    <row r="4747" customFormat="false" ht="14.1" hidden="false" customHeight="false" outlineLevel="0" collapsed="false">
      <c r="H4747" s="8" t="n">
        <f aca="false">IF(ISBLANK(D4747),,LEFT(D4747,LEN(D4747)-6)*1)</f>
        <v>0</v>
      </c>
      <c r="I4747" s="9" t="str">
        <f aca="false">IF(ISBLANK(A4747),"",-B4747*C4747)</f>
        <v/>
      </c>
      <c r="J4747" s="9" t="str">
        <f aca="false">IF(ISBLANK(A4747),"",-SUM(I$3:I4747))</f>
        <v/>
      </c>
      <c r="K4747" s="9" t="str">
        <f aca="false">IF(ISBLANK(A4747),"",SUMPRODUCT(O4747:R4747,T4747:W4747)-J4747)</f>
        <v/>
      </c>
      <c r="L4747" s="5" t="str">
        <f aca="false">IF(ISBLANK(A4747),"",K4747/$M$1)</f>
        <v/>
      </c>
      <c r="M4747" s="5" t="str">
        <f aca="false">IF(ISBLANK(A4747),"",K4747/($M$1+SUM(K$3:K4746)))</f>
        <v/>
      </c>
      <c r="N4747" s="0" t="str">
        <f aca="false">IF(ISBLANK(A4747),"",IF(H4748=0,NETWORKDAYS($H$3,H4747,holiday!$B$2:$B$10),IF(DAY(H4747)&lt;DAY(H4748),NETWORKDAYS($H$3,H4747,holiday!$B$2:$B$10),0)))</f>
        <v/>
      </c>
      <c r="O4747" s="0" t="str">
        <f aca="false">IF(ISBLANK(A4747),"",SUMIF($A$3:$A4747,O$2,$B$3:$B4747))</f>
        <v/>
      </c>
      <c r="P4747" s="0" t="str">
        <f aca="false">IF(ISBLANK(A4747),"",SUMIF($A$3:$A4747,P$2,$B$3:$B4747))</f>
        <v/>
      </c>
      <c r="Q4747" s="0" t="str">
        <f aca="false">IF(ISBLANK(A4747),"",SUMIF($A$3:$A4747,Q$2,$B$3:$B4747))</f>
        <v/>
      </c>
      <c r="R4747" s="0" t="str">
        <f aca="false">IF(ISBLANK(A4747),"",SUMIF($A$3:$A4747,R$2,$B$3:$B4747))</f>
        <v/>
      </c>
      <c r="T4747" s="9" t="str">
        <f aca="false">IF(ISBLANK(A4747),"",IF($A4747=T$2,$C4747,T4746))</f>
        <v/>
      </c>
      <c r="U4747" s="9" t="str">
        <f aca="false">IF(ISBLANK(A4747),"",IF($A4747=U$2,$C4747,U4746))</f>
        <v/>
      </c>
      <c r="V4747" s="9" t="str">
        <f aca="false">IF(ISBLANK(A4747),"",IF($A4747=V$2,$C4747,V4746))</f>
        <v/>
      </c>
      <c r="W4747" s="9" t="str">
        <f aca="false">IF(ISBLANK(A4747),"",IF($A4747=W$2,$C4747,W4746))</f>
        <v/>
      </c>
    </row>
    <row r="4748" customFormat="false" ht="14.1" hidden="false" customHeight="false" outlineLevel="0" collapsed="false">
      <c r="H4748" s="8" t="n">
        <f aca="false">IF(ISBLANK(D4748),,LEFT(D4748,LEN(D4748)-6)*1)</f>
        <v>0</v>
      </c>
      <c r="I4748" s="9" t="str">
        <f aca="false">IF(ISBLANK(A4748),"",-B4748*C4748)</f>
        <v/>
      </c>
      <c r="J4748" s="9" t="str">
        <f aca="false">IF(ISBLANK(A4748),"",-SUM(I$3:I4748))</f>
        <v/>
      </c>
      <c r="K4748" s="9" t="str">
        <f aca="false">IF(ISBLANK(A4748),"",SUMPRODUCT(O4748:R4748,T4748:W4748)-J4748)</f>
        <v/>
      </c>
      <c r="L4748" s="5" t="str">
        <f aca="false">IF(ISBLANK(A4748),"",K4748/$M$1)</f>
        <v/>
      </c>
      <c r="M4748" s="5" t="str">
        <f aca="false">IF(ISBLANK(A4748),"",K4748/($M$1+SUM(K$3:K4747)))</f>
        <v/>
      </c>
      <c r="N4748" s="0" t="str">
        <f aca="false">IF(ISBLANK(A4748),"",IF(H4749=0,NETWORKDAYS($H$3,H4748,holiday!$B$2:$B$10),IF(DAY(H4748)&lt;DAY(H4749),NETWORKDAYS($H$3,H4748,holiday!$B$2:$B$10),0)))</f>
        <v/>
      </c>
      <c r="O4748" s="0" t="str">
        <f aca="false">IF(ISBLANK(A4748),"",SUMIF($A$3:$A4748,O$2,$B$3:$B4748))</f>
        <v/>
      </c>
      <c r="P4748" s="0" t="str">
        <f aca="false">IF(ISBLANK(A4748),"",SUMIF($A$3:$A4748,P$2,$B$3:$B4748))</f>
        <v/>
      </c>
      <c r="Q4748" s="0" t="str">
        <f aca="false">IF(ISBLANK(A4748),"",SUMIF($A$3:$A4748,Q$2,$B$3:$B4748))</f>
        <v/>
      </c>
      <c r="R4748" s="0" t="str">
        <f aca="false">IF(ISBLANK(A4748),"",SUMIF($A$3:$A4748,R$2,$B$3:$B4748))</f>
        <v/>
      </c>
      <c r="T4748" s="9" t="str">
        <f aca="false">IF(ISBLANK(A4748),"",IF($A4748=T$2,$C4748,T4747))</f>
        <v/>
      </c>
      <c r="U4748" s="9" t="str">
        <f aca="false">IF(ISBLANK(A4748),"",IF($A4748=U$2,$C4748,U4747))</f>
        <v/>
      </c>
      <c r="V4748" s="9" t="str">
        <f aca="false">IF(ISBLANK(A4748),"",IF($A4748=V$2,$C4748,V4747))</f>
        <v/>
      </c>
      <c r="W4748" s="9" t="str">
        <f aca="false">IF(ISBLANK(A4748),"",IF($A4748=W$2,$C4748,W4747))</f>
        <v/>
      </c>
    </row>
    <row r="4749" customFormat="false" ht="14.1" hidden="false" customHeight="false" outlineLevel="0" collapsed="false">
      <c r="H4749" s="8" t="n">
        <f aca="false">IF(ISBLANK(D4749),,LEFT(D4749,LEN(D4749)-6)*1)</f>
        <v>0</v>
      </c>
      <c r="I4749" s="9" t="str">
        <f aca="false">IF(ISBLANK(A4749),"",-B4749*C4749)</f>
        <v/>
      </c>
      <c r="J4749" s="9" t="str">
        <f aca="false">IF(ISBLANK(A4749),"",-SUM(I$3:I4749))</f>
        <v/>
      </c>
      <c r="K4749" s="9" t="str">
        <f aca="false">IF(ISBLANK(A4749),"",SUMPRODUCT(O4749:R4749,T4749:W4749)-J4749)</f>
        <v/>
      </c>
      <c r="L4749" s="5" t="str">
        <f aca="false">IF(ISBLANK(A4749),"",K4749/$M$1)</f>
        <v/>
      </c>
      <c r="M4749" s="5" t="str">
        <f aca="false">IF(ISBLANK(A4749),"",K4749/($M$1+SUM(K$3:K4748)))</f>
        <v/>
      </c>
      <c r="N4749" s="0" t="str">
        <f aca="false">IF(ISBLANK(A4749),"",IF(H4750=0,NETWORKDAYS($H$3,H4749,holiday!$B$2:$B$10),IF(DAY(H4749)&lt;DAY(H4750),NETWORKDAYS($H$3,H4749,holiday!$B$2:$B$10),0)))</f>
        <v/>
      </c>
      <c r="O4749" s="0" t="str">
        <f aca="false">IF(ISBLANK(A4749),"",SUMIF($A$3:$A4749,O$2,$B$3:$B4749))</f>
        <v/>
      </c>
      <c r="P4749" s="0" t="str">
        <f aca="false">IF(ISBLANK(A4749),"",SUMIF($A$3:$A4749,P$2,$B$3:$B4749))</f>
        <v/>
      </c>
      <c r="Q4749" s="0" t="str">
        <f aca="false">IF(ISBLANK(A4749),"",SUMIF($A$3:$A4749,Q$2,$B$3:$B4749))</f>
        <v/>
      </c>
      <c r="R4749" s="0" t="str">
        <f aca="false">IF(ISBLANK(A4749),"",SUMIF($A$3:$A4749,R$2,$B$3:$B4749))</f>
        <v/>
      </c>
      <c r="T4749" s="9" t="str">
        <f aca="false">IF(ISBLANK(A4749),"",IF($A4749=T$2,$C4749,T4748))</f>
        <v/>
      </c>
      <c r="U4749" s="9" t="str">
        <f aca="false">IF(ISBLANK(A4749),"",IF($A4749=U$2,$C4749,U4748))</f>
        <v/>
      </c>
      <c r="V4749" s="9" t="str">
        <f aca="false">IF(ISBLANK(A4749),"",IF($A4749=V$2,$C4749,V4748))</f>
        <v/>
      </c>
      <c r="W4749" s="9" t="str">
        <f aca="false">IF(ISBLANK(A4749),"",IF($A4749=W$2,$C4749,W4748))</f>
        <v/>
      </c>
    </row>
    <row r="4750" customFormat="false" ht="14.1" hidden="false" customHeight="false" outlineLevel="0" collapsed="false">
      <c r="H4750" s="8" t="n">
        <f aca="false">IF(ISBLANK(D4750),,LEFT(D4750,LEN(D4750)-6)*1)</f>
        <v>0</v>
      </c>
      <c r="I4750" s="9" t="str">
        <f aca="false">IF(ISBLANK(A4750),"",-B4750*C4750)</f>
        <v/>
      </c>
      <c r="J4750" s="9" t="str">
        <f aca="false">IF(ISBLANK(A4750),"",-SUM(I$3:I4750))</f>
        <v/>
      </c>
      <c r="K4750" s="9" t="str">
        <f aca="false">IF(ISBLANK(A4750),"",SUMPRODUCT(O4750:R4750,T4750:W4750)-J4750)</f>
        <v/>
      </c>
      <c r="L4750" s="5" t="str">
        <f aca="false">IF(ISBLANK(A4750),"",K4750/$M$1)</f>
        <v/>
      </c>
      <c r="M4750" s="5" t="str">
        <f aca="false">IF(ISBLANK(A4750),"",K4750/($M$1+SUM(K$3:K4749)))</f>
        <v/>
      </c>
      <c r="N4750" s="0" t="str">
        <f aca="false">IF(ISBLANK(A4750),"",IF(H4751=0,NETWORKDAYS($H$3,H4750,holiday!$B$2:$B$10),IF(DAY(H4750)&lt;DAY(H4751),NETWORKDAYS($H$3,H4750,holiday!$B$2:$B$10),0)))</f>
        <v/>
      </c>
      <c r="O4750" s="0" t="str">
        <f aca="false">IF(ISBLANK(A4750),"",SUMIF($A$3:$A4750,O$2,$B$3:$B4750))</f>
        <v/>
      </c>
      <c r="P4750" s="0" t="str">
        <f aca="false">IF(ISBLANK(A4750),"",SUMIF($A$3:$A4750,P$2,$B$3:$B4750))</f>
        <v/>
      </c>
      <c r="Q4750" s="0" t="str">
        <f aca="false">IF(ISBLANK(A4750),"",SUMIF($A$3:$A4750,Q$2,$B$3:$B4750))</f>
        <v/>
      </c>
      <c r="R4750" s="0" t="str">
        <f aca="false">IF(ISBLANK(A4750),"",SUMIF($A$3:$A4750,R$2,$B$3:$B4750))</f>
        <v/>
      </c>
      <c r="T4750" s="9" t="str">
        <f aca="false">IF(ISBLANK(A4750),"",IF($A4750=T$2,$C4750,T4749))</f>
        <v/>
      </c>
      <c r="U4750" s="9" t="str">
        <f aca="false">IF(ISBLANK(A4750),"",IF($A4750=U$2,$C4750,U4749))</f>
        <v/>
      </c>
      <c r="V4750" s="9" t="str">
        <f aca="false">IF(ISBLANK(A4750),"",IF($A4750=V$2,$C4750,V4749))</f>
        <v/>
      </c>
      <c r="W4750" s="9" t="str">
        <f aca="false">IF(ISBLANK(A4750),"",IF($A4750=W$2,$C4750,W4749))</f>
        <v/>
      </c>
    </row>
    <row r="4751" customFormat="false" ht="14.1" hidden="false" customHeight="false" outlineLevel="0" collapsed="false">
      <c r="H4751" s="8" t="n">
        <f aca="false">IF(ISBLANK(D4751),,LEFT(D4751,LEN(D4751)-6)*1)</f>
        <v>0</v>
      </c>
      <c r="I4751" s="9" t="str">
        <f aca="false">IF(ISBLANK(A4751),"",-B4751*C4751)</f>
        <v/>
      </c>
      <c r="J4751" s="9" t="str">
        <f aca="false">IF(ISBLANK(A4751),"",-SUM(I$3:I4751))</f>
        <v/>
      </c>
      <c r="K4751" s="9" t="str">
        <f aca="false">IF(ISBLANK(A4751),"",SUMPRODUCT(O4751:R4751,T4751:W4751)-J4751)</f>
        <v/>
      </c>
      <c r="L4751" s="5" t="str">
        <f aca="false">IF(ISBLANK(A4751),"",K4751/$M$1)</f>
        <v/>
      </c>
      <c r="M4751" s="5" t="str">
        <f aca="false">IF(ISBLANK(A4751),"",K4751/($M$1+SUM(K$3:K4750)))</f>
        <v/>
      </c>
      <c r="N4751" s="0" t="str">
        <f aca="false">IF(ISBLANK(A4751),"",IF(H4752=0,NETWORKDAYS($H$3,H4751,holiday!$B$2:$B$10),IF(DAY(H4751)&lt;DAY(H4752),NETWORKDAYS($H$3,H4751,holiday!$B$2:$B$10),0)))</f>
        <v/>
      </c>
      <c r="O4751" s="0" t="str">
        <f aca="false">IF(ISBLANK(A4751),"",SUMIF($A$3:$A4751,O$2,$B$3:$B4751))</f>
        <v/>
      </c>
      <c r="P4751" s="0" t="str">
        <f aca="false">IF(ISBLANK(A4751),"",SUMIF($A$3:$A4751,P$2,$B$3:$B4751))</f>
        <v/>
      </c>
      <c r="Q4751" s="0" t="str">
        <f aca="false">IF(ISBLANK(A4751),"",SUMIF($A$3:$A4751,Q$2,$B$3:$B4751))</f>
        <v/>
      </c>
      <c r="R4751" s="0" t="str">
        <f aca="false">IF(ISBLANK(A4751),"",SUMIF($A$3:$A4751,R$2,$B$3:$B4751))</f>
        <v/>
      </c>
      <c r="T4751" s="9" t="str">
        <f aca="false">IF(ISBLANK(A4751),"",IF($A4751=T$2,$C4751,T4750))</f>
        <v/>
      </c>
      <c r="U4751" s="9" t="str">
        <f aca="false">IF(ISBLANK(A4751),"",IF($A4751=U$2,$C4751,U4750))</f>
        <v/>
      </c>
      <c r="V4751" s="9" t="str">
        <f aca="false">IF(ISBLANK(A4751),"",IF($A4751=V$2,$C4751,V4750))</f>
        <v/>
      </c>
      <c r="W4751" s="9" t="str">
        <f aca="false">IF(ISBLANK(A4751),"",IF($A4751=W$2,$C4751,W4750))</f>
        <v/>
      </c>
    </row>
    <row r="4752" customFormat="false" ht="14.1" hidden="false" customHeight="false" outlineLevel="0" collapsed="false">
      <c r="H4752" s="8" t="n">
        <f aca="false">IF(ISBLANK(D4752),,LEFT(D4752,LEN(D4752)-6)*1)</f>
        <v>0</v>
      </c>
      <c r="I4752" s="9" t="str">
        <f aca="false">IF(ISBLANK(A4752),"",-B4752*C4752)</f>
        <v/>
      </c>
      <c r="J4752" s="9" t="str">
        <f aca="false">IF(ISBLANK(A4752),"",-SUM(I$3:I4752))</f>
        <v/>
      </c>
      <c r="K4752" s="9" t="str">
        <f aca="false">IF(ISBLANK(A4752),"",SUMPRODUCT(O4752:R4752,T4752:W4752)-J4752)</f>
        <v/>
      </c>
      <c r="L4752" s="5" t="str">
        <f aca="false">IF(ISBLANK(A4752),"",K4752/$M$1)</f>
        <v/>
      </c>
      <c r="M4752" s="5" t="str">
        <f aca="false">IF(ISBLANK(A4752),"",K4752/($M$1+SUM(K$3:K4751)))</f>
        <v/>
      </c>
      <c r="N4752" s="0" t="str">
        <f aca="false">IF(ISBLANK(A4752),"",IF(H4753=0,NETWORKDAYS($H$3,H4752,holiday!$B$2:$B$10),IF(DAY(H4752)&lt;DAY(H4753),NETWORKDAYS($H$3,H4752,holiday!$B$2:$B$10),0)))</f>
        <v/>
      </c>
      <c r="O4752" s="0" t="str">
        <f aca="false">IF(ISBLANK(A4752),"",SUMIF($A$3:$A4752,O$2,$B$3:$B4752))</f>
        <v/>
      </c>
      <c r="P4752" s="0" t="str">
        <f aca="false">IF(ISBLANK(A4752),"",SUMIF($A$3:$A4752,P$2,$B$3:$B4752))</f>
        <v/>
      </c>
      <c r="Q4752" s="0" t="str">
        <f aca="false">IF(ISBLANK(A4752),"",SUMIF($A$3:$A4752,Q$2,$B$3:$B4752))</f>
        <v/>
      </c>
      <c r="R4752" s="0" t="str">
        <f aca="false">IF(ISBLANK(A4752),"",SUMIF($A$3:$A4752,R$2,$B$3:$B4752))</f>
        <v/>
      </c>
      <c r="T4752" s="9" t="str">
        <f aca="false">IF(ISBLANK(A4752),"",IF($A4752=T$2,$C4752,T4751))</f>
        <v/>
      </c>
      <c r="U4752" s="9" t="str">
        <f aca="false">IF(ISBLANK(A4752),"",IF($A4752=U$2,$C4752,U4751))</f>
        <v/>
      </c>
      <c r="V4752" s="9" t="str">
        <f aca="false">IF(ISBLANK(A4752),"",IF($A4752=V$2,$C4752,V4751))</f>
        <v/>
      </c>
      <c r="W4752" s="9" t="str">
        <f aca="false">IF(ISBLANK(A4752),"",IF($A4752=W$2,$C4752,W4751))</f>
        <v/>
      </c>
    </row>
    <row r="4753" customFormat="false" ht="14.1" hidden="false" customHeight="false" outlineLevel="0" collapsed="false">
      <c r="H4753" s="8" t="n">
        <f aca="false">IF(ISBLANK(D4753),,LEFT(D4753,LEN(D4753)-6)*1)</f>
        <v>0</v>
      </c>
      <c r="I4753" s="9" t="str">
        <f aca="false">IF(ISBLANK(A4753),"",-B4753*C4753)</f>
        <v/>
      </c>
      <c r="J4753" s="9" t="str">
        <f aca="false">IF(ISBLANK(A4753),"",-SUM(I$3:I4753))</f>
        <v/>
      </c>
      <c r="K4753" s="9" t="str">
        <f aca="false">IF(ISBLANK(A4753),"",SUMPRODUCT(O4753:R4753,T4753:W4753)-J4753)</f>
        <v/>
      </c>
      <c r="L4753" s="5" t="str">
        <f aca="false">IF(ISBLANK(A4753),"",K4753/$M$1)</f>
        <v/>
      </c>
      <c r="M4753" s="5" t="str">
        <f aca="false">IF(ISBLANK(A4753),"",K4753/($M$1+SUM(K$3:K4752)))</f>
        <v/>
      </c>
      <c r="N4753" s="0" t="str">
        <f aca="false">IF(ISBLANK(A4753),"",IF(H4754=0,NETWORKDAYS($H$3,H4753,holiday!$B$2:$B$10),IF(DAY(H4753)&lt;DAY(H4754),NETWORKDAYS($H$3,H4753,holiday!$B$2:$B$10),0)))</f>
        <v/>
      </c>
      <c r="O4753" s="0" t="str">
        <f aca="false">IF(ISBLANK(A4753),"",SUMIF($A$3:$A4753,O$2,$B$3:$B4753))</f>
        <v/>
      </c>
      <c r="P4753" s="0" t="str">
        <f aca="false">IF(ISBLANK(A4753),"",SUMIF($A$3:$A4753,P$2,$B$3:$B4753))</f>
        <v/>
      </c>
      <c r="Q4753" s="0" t="str">
        <f aca="false">IF(ISBLANK(A4753),"",SUMIF($A$3:$A4753,Q$2,$B$3:$B4753))</f>
        <v/>
      </c>
      <c r="R4753" s="0" t="str">
        <f aca="false">IF(ISBLANK(A4753),"",SUMIF($A$3:$A4753,R$2,$B$3:$B4753))</f>
        <v/>
      </c>
      <c r="T4753" s="9" t="str">
        <f aca="false">IF(ISBLANK(A4753),"",IF($A4753=T$2,$C4753,T4752))</f>
        <v/>
      </c>
      <c r="U4753" s="9" t="str">
        <f aca="false">IF(ISBLANK(A4753),"",IF($A4753=U$2,$C4753,U4752))</f>
        <v/>
      </c>
      <c r="V4753" s="9" t="str">
        <f aca="false">IF(ISBLANK(A4753),"",IF($A4753=V$2,$C4753,V4752))</f>
        <v/>
      </c>
      <c r="W4753" s="9" t="str">
        <f aca="false">IF(ISBLANK(A4753),"",IF($A4753=W$2,$C4753,W4752))</f>
        <v/>
      </c>
    </row>
    <row r="4754" customFormat="false" ht="14.1" hidden="false" customHeight="false" outlineLevel="0" collapsed="false">
      <c r="H4754" s="8" t="n">
        <f aca="false">IF(ISBLANK(D4754),,LEFT(D4754,LEN(D4754)-6)*1)</f>
        <v>0</v>
      </c>
      <c r="I4754" s="9" t="str">
        <f aca="false">IF(ISBLANK(A4754),"",-B4754*C4754)</f>
        <v/>
      </c>
      <c r="J4754" s="9" t="str">
        <f aca="false">IF(ISBLANK(A4754),"",-SUM(I$3:I4754))</f>
        <v/>
      </c>
      <c r="K4754" s="9" t="str">
        <f aca="false">IF(ISBLANK(A4754),"",SUMPRODUCT(O4754:R4754,T4754:W4754)-J4754)</f>
        <v/>
      </c>
      <c r="L4754" s="5" t="str">
        <f aca="false">IF(ISBLANK(A4754),"",K4754/$M$1)</f>
        <v/>
      </c>
      <c r="M4754" s="5" t="str">
        <f aca="false">IF(ISBLANK(A4754),"",K4754/($M$1+SUM(K$3:K4753)))</f>
        <v/>
      </c>
      <c r="N4754" s="0" t="str">
        <f aca="false">IF(ISBLANK(A4754),"",IF(H4755=0,NETWORKDAYS($H$3,H4754,holiday!$B$2:$B$10),IF(DAY(H4754)&lt;DAY(H4755),NETWORKDAYS($H$3,H4754,holiday!$B$2:$B$10),0)))</f>
        <v/>
      </c>
      <c r="O4754" s="0" t="str">
        <f aca="false">IF(ISBLANK(A4754),"",SUMIF($A$3:$A4754,O$2,$B$3:$B4754))</f>
        <v/>
      </c>
      <c r="P4754" s="0" t="str">
        <f aca="false">IF(ISBLANK(A4754),"",SUMIF($A$3:$A4754,P$2,$B$3:$B4754))</f>
        <v/>
      </c>
      <c r="Q4754" s="0" t="str">
        <f aca="false">IF(ISBLANK(A4754),"",SUMIF($A$3:$A4754,Q$2,$B$3:$B4754))</f>
        <v/>
      </c>
      <c r="R4754" s="0" t="str">
        <f aca="false">IF(ISBLANK(A4754),"",SUMIF($A$3:$A4754,R$2,$B$3:$B4754))</f>
        <v/>
      </c>
      <c r="T4754" s="9" t="str">
        <f aca="false">IF(ISBLANK(A4754),"",IF($A4754=T$2,$C4754,T4753))</f>
        <v/>
      </c>
      <c r="U4754" s="9" t="str">
        <f aca="false">IF(ISBLANK(A4754),"",IF($A4754=U$2,$C4754,U4753))</f>
        <v/>
      </c>
      <c r="V4754" s="9" t="str">
        <f aca="false">IF(ISBLANK(A4754),"",IF($A4754=V$2,$C4754,V4753))</f>
        <v/>
      </c>
      <c r="W4754" s="9" t="str">
        <f aca="false">IF(ISBLANK(A4754),"",IF($A4754=W$2,$C4754,W4753))</f>
        <v/>
      </c>
    </row>
    <row r="4755" customFormat="false" ht="14.1" hidden="false" customHeight="false" outlineLevel="0" collapsed="false">
      <c r="H4755" s="8" t="n">
        <f aca="false">IF(ISBLANK(D4755),,LEFT(D4755,LEN(D4755)-6)*1)</f>
        <v>0</v>
      </c>
      <c r="I4755" s="9" t="str">
        <f aca="false">IF(ISBLANK(A4755),"",-B4755*C4755)</f>
        <v/>
      </c>
      <c r="J4755" s="9" t="str">
        <f aca="false">IF(ISBLANK(A4755),"",-SUM(I$3:I4755))</f>
        <v/>
      </c>
      <c r="K4755" s="9" t="str">
        <f aca="false">IF(ISBLANK(A4755),"",SUMPRODUCT(O4755:R4755,T4755:W4755)-J4755)</f>
        <v/>
      </c>
      <c r="L4755" s="5" t="str">
        <f aca="false">IF(ISBLANK(A4755),"",K4755/$M$1)</f>
        <v/>
      </c>
      <c r="M4755" s="5" t="str">
        <f aca="false">IF(ISBLANK(A4755),"",K4755/($M$1+SUM(K$3:K4754)))</f>
        <v/>
      </c>
      <c r="N4755" s="0" t="str">
        <f aca="false">IF(ISBLANK(A4755),"",IF(H4756=0,NETWORKDAYS($H$3,H4755,holiday!$B$2:$B$10),IF(DAY(H4755)&lt;DAY(H4756),NETWORKDAYS($H$3,H4755,holiday!$B$2:$B$10),0)))</f>
        <v/>
      </c>
      <c r="O4755" s="0" t="str">
        <f aca="false">IF(ISBLANK(A4755),"",SUMIF($A$3:$A4755,O$2,$B$3:$B4755))</f>
        <v/>
      </c>
      <c r="P4755" s="0" t="str">
        <f aca="false">IF(ISBLANK(A4755),"",SUMIF($A$3:$A4755,P$2,$B$3:$B4755))</f>
        <v/>
      </c>
      <c r="Q4755" s="0" t="str">
        <f aca="false">IF(ISBLANK(A4755),"",SUMIF($A$3:$A4755,Q$2,$B$3:$B4755))</f>
        <v/>
      </c>
      <c r="R4755" s="0" t="str">
        <f aca="false">IF(ISBLANK(A4755),"",SUMIF($A$3:$A4755,R$2,$B$3:$B4755))</f>
        <v/>
      </c>
      <c r="T4755" s="9" t="str">
        <f aca="false">IF(ISBLANK(A4755),"",IF($A4755=T$2,$C4755,T4754))</f>
        <v/>
      </c>
      <c r="U4755" s="9" t="str">
        <f aca="false">IF(ISBLANK(A4755),"",IF($A4755=U$2,$C4755,U4754))</f>
        <v/>
      </c>
      <c r="V4755" s="9" t="str">
        <f aca="false">IF(ISBLANK(A4755),"",IF($A4755=V$2,$C4755,V4754))</f>
        <v/>
      </c>
      <c r="W4755" s="9" t="str">
        <f aca="false">IF(ISBLANK(A4755),"",IF($A4755=W$2,$C4755,W4754))</f>
        <v/>
      </c>
    </row>
    <row r="4756" customFormat="false" ht="14.1" hidden="false" customHeight="false" outlineLevel="0" collapsed="false">
      <c r="H4756" s="8" t="n">
        <f aca="false">IF(ISBLANK(D4756),,LEFT(D4756,LEN(D4756)-6)*1)</f>
        <v>0</v>
      </c>
      <c r="I4756" s="9" t="str">
        <f aca="false">IF(ISBLANK(A4756),"",-B4756*C4756)</f>
        <v/>
      </c>
      <c r="J4756" s="9" t="str">
        <f aca="false">IF(ISBLANK(A4756),"",-SUM(I$3:I4756))</f>
        <v/>
      </c>
      <c r="K4756" s="9" t="str">
        <f aca="false">IF(ISBLANK(A4756),"",SUMPRODUCT(O4756:R4756,T4756:W4756)-J4756)</f>
        <v/>
      </c>
      <c r="L4756" s="5" t="str">
        <f aca="false">IF(ISBLANK(A4756),"",K4756/$M$1)</f>
        <v/>
      </c>
      <c r="M4756" s="5" t="str">
        <f aca="false">IF(ISBLANK(A4756),"",K4756/($M$1+SUM(K$3:K4755)))</f>
        <v/>
      </c>
      <c r="N4756" s="0" t="str">
        <f aca="false">IF(ISBLANK(A4756),"",IF(H4757=0,NETWORKDAYS($H$3,H4756,holiday!$B$2:$B$10),IF(DAY(H4756)&lt;DAY(H4757),NETWORKDAYS($H$3,H4756,holiday!$B$2:$B$10),0)))</f>
        <v/>
      </c>
      <c r="O4756" s="0" t="str">
        <f aca="false">IF(ISBLANK(A4756),"",SUMIF($A$3:$A4756,O$2,$B$3:$B4756))</f>
        <v/>
      </c>
      <c r="P4756" s="0" t="str">
        <f aca="false">IF(ISBLANK(A4756),"",SUMIF($A$3:$A4756,P$2,$B$3:$B4756))</f>
        <v/>
      </c>
      <c r="Q4756" s="0" t="str">
        <f aca="false">IF(ISBLANK(A4756),"",SUMIF($A$3:$A4756,Q$2,$B$3:$B4756))</f>
        <v/>
      </c>
      <c r="R4756" s="0" t="str">
        <f aca="false">IF(ISBLANK(A4756),"",SUMIF($A$3:$A4756,R$2,$B$3:$B4756))</f>
        <v/>
      </c>
      <c r="T4756" s="9" t="str">
        <f aca="false">IF(ISBLANK(A4756),"",IF($A4756=T$2,$C4756,T4755))</f>
        <v/>
      </c>
      <c r="U4756" s="9" t="str">
        <f aca="false">IF(ISBLANK(A4756),"",IF($A4756=U$2,$C4756,U4755))</f>
        <v/>
      </c>
      <c r="V4756" s="9" t="str">
        <f aca="false">IF(ISBLANK(A4756),"",IF($A4756=V$2,$C4756,V4755))</f>
        <v/>
      </c>
      <c r="W4756" s="9" t="str">
        <f aca="false">IF(ISBLANK(A4756),"",IF($A4756=W$2,$C4756,W4755))</f>
        <v/>
      </c>
    </row>
    <row r="4757" customFormat="false" ht="14.1" hidden="false" customHeight="false" outlineLevel="0" collapsed="false">
      <c r="H4757" s="8" t="n">
        <f aca="false">IF(ISBLANK(D4757),,LEFT(D4757,LEN(D4757)-6)*1)</f>
        <v>0</v>
      </c>
      <c r="I4757" s="9" t="str">
        <f aca="false">IF(ISBLANK(A4757),"",-B4757*C4757)</f>
        <v/>
      </c>
      <c r="J4757" s="9" t="str">
        <f aca="false">IF(ISBLANK(A4757),"",-SUM(I$3:I4757))</f>
        <v/>
      </c>
      <c r="K4757" s="9" t="str">
        <f aca="false">IF(ISBLANK(A4757),"",SUMPRODUCT(O4757:R4757,T4757:W4757)-J4757)</f>
        <v/>
      </c>
      <c r="L4757" s="5" t="str">
        <f aca="false">IF(ISBLANK(A4757),"",K4757/$M$1)</f>
        <v/>
      </c>
      <c r="M4757" s="5" t="str">
        <f aca="false">IF(ISBLANK(A4757),"",K4757/($M$1+SUM(K$3:K4756)))</f>
        <v/>
      </c>
      <c r="N4757" s="0" t="str">
        <f aca="false">IF(ISBLANK(A4757),"",IF(H4758=0,NETWORKDAYS($H$3,H4757,holiday!$B$2:$B$10),IF(DAY(H4757)&lt;DAY(H4758),NETWORKDAYS($H$3,H4757,holiday!$B$2:$B$10),0)))</f>
        <v/>
      </c>
      <c r="O4757" s="0" t="str">
        <f aca="false">IF(ISBLANK(A4757),"",SUMIF($A$3:$A4757,O$2,$B$3:$B4757))</f>
        <v/>
      </c>
      <c r="P4757" s="0" t="str">
        <f aca="false">IF(ISBLANK(A4757),"",SUMIF($A$3:$A4757,P$2,$B$3:$B4757))</f>
        <v/>
      </c>
      <c r="Q4757" s="0" t="str">
        <f aca="false">IF(ISBLANK(A4757),"",SUMIF($A$3:$A4757,Q$2,$B$3:$B4757))</f>
        <v/>
      </c>
      <c r="R4757" s="0" t="str">
        <f aca="false">IF(ISBLANK(A4757),"",SUMIF($A$3:$A4757,R$2,$B$3:$B4757))</f>
        <v/>
      </c>
      <c r="T4757" s="9" t="str">
        <f aca="false">IF(ISBLANK(A4757),"",IF($A4757=T$2,$C4757,T4756))</f>
        <v/>
      </c>
      <c r="U4757" s="9" t="str">
        <f aca="false">IF(ISBLANK(A4757),"",IF($A4757=U$2,$C4757,U4756))</f>
        <v/>
      </c>
      <c r="V4757" s="9" t="str">
        <f aca="false">IF(ISBLANK(A4757),"",IF($A4757=V$2,$C4757,V4756))</f>
        <v/>
      </c>
      <c r="W4757" s="9" t="str">
        <f aca="false">IF(ISBLANK(A4757),"",IF($A4757=W$2,$C4757,W4756))</f>
        <v/>
      </c>
    </row>
    <row r="4758" customFormat="false" ht="14.1" hidden="false" customHeight="false" outlineLevel="0" collapsed="false">
      <c r="H4758" s="8" t="n">
        <f aca="false">IF(ISBLANK(D4758),,LEFT(D4758,LEN(D4758)-6)*1)</f>
        <v>0</v>
      </c>
      <c r="I4758" s="9" t="str">
        <f aca="false">IF(ISBLANK(A4758),"",-B4758*C4758)</f>
        <v/>
      </c>
      <c r="J4758" s="9" t="str">
        <f aca="false">IF(ISBLANK(A4758),"",-SUM(I$3:I4758))</f>
        <v/>
      </c>
      <c r="K4758" s="9" t="str">
        <f aca="false">IF(ISBLANK(A4758),"",SUMPRODUCT(O4758:R4758,T4758:W4758)-J4758)</f>
        <v/>
      </c>
      <c r="L4758" s="5" t="str">
        <f aca="false">IF(ISBLANK(A4758),"",K4758/$M$1)</f>
        <v/>
      </c>
      <c r="M4758" s="5" t="str">
        <f aca="false">IF(ISBLANK(A4758),"",K4758/($M$1+SUM(K$3:K4757)))</f>
        <v/>
      </c>
      <c r="N4758" s="0" t="str">
        <f aca="false">IF(ISBLANK(A4758),"",IF(H4759=0,NETWORKDAYS($H$3,H4758,holiday!$B$2:$B$10),IF(DAY(H4758)&lt;DAY(H4759),NETWORKDAYS($H$3,H4758,holiday!$B$2:$B$10),0)))</f>
        <v/>
      </c>
      <c r="O4758" s="0" t="str">
        <f aca="false">IF(ISBLANK(A4758),"",SUMIF($A$3:$A4758,O$2,$B$3:$B4758))</f>
        <v/>
      </c>
      <c r="P4758" s="0" t="str">
        <f aca="false">IF(ISBLANK(A4758),"",SUMIF($A$3:$A4758,P$2,$B$3:$B4758))</f>
        <v/>
      </c>
      <c r="Q4758" s="0" t="str">
        <f aca="false">IF(ISBLANK(A4758),"",SUMIF($A$3:$A4758,Q$2,$B$3:$B4758))</f>
        <v/>
      </c>
      <c r="R4758" s="0" t="str">
        <f aca="false">IF(ISBLANK(A4758),"",SUMIF($A$3:$A4758,R$2,$B$3:$B4758))</f>
        <v/>
      </c>
      <c r="T4758" s="9" t="str">
        <f aca="false">IF(ISBLANK(A4758),"",IF($A4758=T$2,$C4758,T4757))</f>
        <v/>
      </c>
      <c r="U4758" s="9" t="str">
        <f aca="false">IF(ISBLANK(A4758),"",IF($A4758=U$2,$C4758,U4757))</f>
        <v/>
      </c>
      <c r="V4758" s="9" t="str">
        <f aca="false">IF(ISBLANK(A4758),"",IF($A4758=V$2,$C4758,V4757))</f>
        <v/>
      </c>
      <c r="W4758" s="9" t="str">
        <f aca="false">IF(ISBLANK(A4758),"",IF($A4758=W$2,$C4758,W4757))</f>
        <v/>
      </c>
    </row>
    <row r="4759" customFormat="false" ht="14.1" hidden="false" customHeight="false" outlineLevel="0" collapsed="false">
      <c r="H4759" s="8" t="n">
        <f aca="false">IF(ISBLANK(D4759),,LEFT(D4759,LEN(D4759)-6)*1)</f>
        <v>0</v>
      </c>
      <c r="I4759" s="9" t="str">
        <f aca="false">IF(ISBLANK(A4759),"",-B4759*C4759)</f>
        <v/>
      </c>
      <c r="J4759" s="9" t="str">
        <f aca="false">IF(ISBLANK(A4759),"",-SUM(I$3:I4759))</f>
        <v/>
      </c>
      <c r="K4759" s="9" t="str">
        <f aca="false">IF(ISBLANK(A4759),"",SUMPRODUCT(O4759:R4759,T4759:W4759)-J4759)</f>
        <v/>
      </c>
      <c r="L4759" s="5" t="str">
        <f aca="false">IF(ISBLANK(A4759),"",K4759/$M$1)</f>
        <v/>
      </c>
      <c r="M4759" s="5" t="str">
        <f aca="false">IF(ISBLANK(A4759),"",K4759/($M$1+SUM(K$3:K4758)))</f>
        <v/>
      </c>
      <c r="N4759" s="0" t="str">
        <f aca="false">IF(ISBLANK(A4759),"",IF(H4760=0,NETWORKDAYS($H$3,H4759,holiday!$B$2:$B$10),IF(DAY(H4759)&lt;DAY(H4760),NETWORKDAYS($H$3,H4759,holiday!$B$2:$B$10),0)))</f>
        <v/>
      </c>
      <c r="O4759" s="0" t="str">
        <f aca="false">IF(ISBLANK(A4759),"",SUMIF($A$3:$A4759,O$2,$B$3:$B4759))</f>
        <v/>
      </c>
      <c r="P4759" s="0" t="str">
        <f aca="false">IF(ISBLANK(A4759),"",SUMIF($A$3:$A4759,P$2,$B$3:$B4759))</f>
        <v/>
      </c>
      <c r="Q4759" s="0" t="str">
        <f aca="false">IF(ISBLANK(A4759),"",SUMIF($A$3:$A4759,Q$2,$B$3:$B4759))</f>
        <v/>
      </c>
      <c r="R4759" s="0" t="str">
        <f aca="false">IF(ISBLANK(A4759),"",SUMIF($A$3:$A4759,R$2,$B$3:$B4759))</f>
        <v/>
      </c>
      <c r="T4759" s="9" t="str">
        <f aca="false">IF(ISBLANK(A4759),"",IF($A4759=T$2,$C4759,T4758))</f>
        <v/>
      </c>
      <c r="U4759" s="9" t="str">
        <f aca="false">IF(ISBLANK(A4759),"",IF($A4759=U$2,$C4759,U4758))</f>
        <v/>
      </c>
      <c r="V4759" s="9" t="str">
        <f aca="false">IF(ISBLANK(A4759),"",IF($A4759=V$2,$C4759,V4758))</f>
        <v/>
      </c>
      <c r="W4759" s="9" t="str">
        <f aca="false">IF(ISBLANK(A4759),"",IF($A4759=W$2,$C4759,W4758))</f>
        <v/>
      </c>
    </row>
    <row r="4760" customFormat="false" ht="14.1" hidden="false" customHeight="false" outlineLevel="0" collapsed="false">
      <c r="H4760" s="8" t="n">
        <f aca="false">IF(ISBLANK(D4760),,LEFT(D4760,LEN(D4760)-6)*1)</f>
        <v>0</v>
      </c>
      <c r="I4760" s="9" t="str">
        <f aca="false">IF(ISBLANK(A4760),"",-B4760*C4760)</f>
        <v/>
      </c>
      <c r="J4760" s="9" t="str">
        <f aca="false">IF(ISBLANK(A4760),"",-SUM(I$3:I4760))</f>
        <v/>
      </c>
      <c r="K4760" s="9" t="str">
        <f aca="false">IF(ISBLANK(A4760),"",SUMPRODUCT(O4760:R4760,T4760:W4760)-J4760)</f>
        <v/>
      </c>
      <c r="L4760" s="5" t="str">
        <f aca="false">IF(ISBLANK(A4760),"",K4760/$M$1)</f>
        <v/>
      </c>
      <c r="M4760" s="5" t="str">
        <f aca="false">IF(ISBLANK(A4760),"",K4760/($M$1+SUM(K$3:K4759)))</f>
        <v/>
      </c>
      <c r="N4760" s="0" t="str">
        <f aca="false">IF(ISBLANK(A4760),"",IF(H4761=0,NETWORKDAYS($H$3,H4760,holiday!$B$2:$B$10),IF(DAY(H4760)&lt;DAY(H4761),NETWORKDAYS($H$3,H4760,holiday!$B$2:$B$10),0)))</f>
        <v/>
      </c>
      <c r="O4760" s="0" t="str">
        <f aca="false">IF(ISBLANK(A4760),"",SUMIF($A$3:$A4760,O$2,$B$3:$B4760))</f>
        <v/>
      </c>
      <c r="P4760" s="0" t="str">
        <f aca="false">IF(ISBLANK(A4760),"",SUMIF($A$3:$A4760,P$2,$B$3:$B4760))</f>
        <v/>
      </c>
      <c r="Q4760" s="0" t="str">
        <f aca="false">IF(ISBLANK(A4760),"",SUMIF($A$3:$A4760,Q$2,$B$3:$B4760))</f>
        <v/>
      </c>
      <c r="R4760" s="0" t="str">
        <f aca="false">IF(ISBLANK(A4760),"",SUMIF($A$3:$A4760,R$2,$B$3:$B4760))</f>
        <v/>
      </c>
      <c r="T4760" s="9" t="str">
        <f aca="false">IF(ISBLANK(A4760),"",IF($A4760=T$2,$C4760,T4759))</f>
        <v/>
      </c>
      <c r="U4760" s="9" t="str">
        <f aca="false">IF(ISBLANK(A4760),"",IF($A4760=U$2,$C4760,U4759))</f>
        <v/>
      </c>
      <c r="V4760" s="9" t="str">
        <f aca="false">IF(ISBLANK(A4760),"",IF($A4760=V$2,$C4760,V4759))</f>
        <v/>
      </c>
      <c r="W4760" s="9" t="str">
        <f aca="false">IF(ISBLANK(A4760),"",IF($A4760=W$2,$C4760,W4759))</f>
        <v/>
      </c>
    </row>
    <row r="4761" customFormat="false" ht="14.1" hidden="false" customHeight="false" outlineLevel="0" collapsed="false">
      <c r="H4761" s="8" t="n">
        <f aca="false">IF(ISBLANK(D4761),,LEFT(D4761,LEN(D4761)-6)*1)</f>
        <v>0</v>
      </c>
      <c r="I4761" s="9" t="str">
        <f aca="false">IF(ISBLANK(A4761),"",-B4761*C4761)</f>
        <v/>
      </c>
      <c r="J4761" s="9" t="str">
        <f aca="false">IF(ISBLANK(A4761),"",-SUM(I$3:I4761))</f>
        <v/>
      </c>
      <c r="K4761" s="9" t="str">
        <f aca="false">IF(ISBLANK(A4761),"",SUMPRODUCT(O4761:R4761,T4761:W4761)-J4761)</f>
        <v/>
      </c>
      <c r="L4761" s="5" t="str">
        <f aca="false">IF(ISBLANK(A4761),"",K4761/$M$1)</f>
        <v/>
      </c>
      <c r="M4761" s="5" t="str">
        <f aca="false">IF(ISBLANK(A4761),"",K4761/($M$1+SUM(K$3:K4760)))</f>
        <v/>
      </c>
      <c r="N4761" s="0" t="str">
        <f aca="false">IF(ISBLANK(A4761),"",IF(H4762=0,NETWORKDAYS($H$3,H4761,holiday!$B$2:$B$10),IF(DAY(H4761)&lt;DAY(H4762),NETWORKDAYS($H$3,H4761,holiday!$B$2:$B$10),0)))</f>
        <v/>
      </c>
      <c r="O4761" s="0" t="str">
        <f aca="false">IF(ISBLANK(A4761),"",SUMIF($A$3:$A4761,O$2,$B$3:$B4761))</f>
        <v/>
      </c>
      <c r="P4761" s="0" t="str">
        <f aca="false">IF(ISBLANK(A4761),"",SUMIF($A$3:$A4761,P$2,$B$3:$B4761))</f>
        <v/>
      </c>
      <c r="Q4761" s="0" t="str">
        <f aca="false">IF(ISBLANK(A4761),"",SUMIF($A$3:$A4761,Q$2,$B$3:$B4761))</f>
        <v/>
      </c>
      <c r="R4761" s="0" t="str">
        <f aca="false">IF(ISBLANK(A4761),"",SUMIF($A$3:$A4761,R$2,$B$3:$B4761))</f>
        <v/>
      </c>
      <c r="T4761" s="9" t="str">
        <f aca="false">IF(ISBLANK(A4761),"",IF($A4761=T$2,$C4761,T4760))</f>
        <v/>
      </c>
      <c r="U4761" s="9" t="str">
        <f aca="false">IF(ISBLANK(A4761),"",IF($A4761=U$2,$C4761,U4760))</f>
        <v/>
      </c>
      <c r="V4761" s="9" t="str">
        <f aca="false">IF(ISBLANK(A4761),"",IF($A4761=V$2,$C4761,V4760))</f>
        <v/>
      </c>
      <c r="W4761" s="9" t="str">
        <f aca="false">IF(ISBLANK(A4761),"",IF($A4761=W$2,$C4761,W4760))</f>
        <v/>
      </c>
    </row>
    <row r="4762" customFormat="false" ht="14.1" hidden="false" customHeight="false" outlineLevel="0" collapsed="false">
      <c r="H4762" s="8" t="n">
        <f aca="false">IF(ISBLANK(D4762),,LEFT(D4762,LEN(D4762)-6)*1)</f>
        <v>0</v>
      </c>
      <c r="I4762" s="9" t="str">
        <f aca="false">IF(ISBLANK(A4762),"",-B4762*C4762)</f>
        <v/>
      </c>
      <c r="J4762" s="9" t="str">
        <f aca="false">IF(ISBLANK(A4762),"",-SUM(I$3:I4762))</f>
        <v/>
      </c>
      <c r="K4762" s="9" t="str">
        <f aca="false">IF(ISBLANK(A4762),"",SUMPRODUCT(O4762:R4762,T4762:W4762)-J4762)</f>
        <v/>
      </c>
      <c r="L4762" s="5" t="str">
        <f aca="false">IF(ISBLANK(A4762),"",K4762/$M$1)</f>
        <v/>
      </c>
      <c r="M4762" s="5" t="str">
        <f aca="false">IF(ISBLANK(A4762),"",K4762/($M$1+SUM(K$3:K4761)))</f>
        <v/>
      </c>
      <c r="N4762" s="0" t="str">
        <f aca="false">IF(ISBLANK(A4762),"",IF(H4763=0,NETWORKDAYS($H$3,H4762,holiday!$B$2:$B$10),IF(DAY(H4762)&lt;DAY(H4763),NETWORKDAYS($H$3,H4762,holiday!$B$2:$B$10),0)))</f>
        <v/>
      </c>
      <c r="O4762" s="0" t="str">
        <f aca="false">IF(ISBLANK(A4762),"",SUMIF($A$3:$A4762,O$2,$B$3:$B4762))</f>
        <v/>
      </c>
      <c r="P4762" s="0" t="str">
        <f aca="false">IF(ISBLANK(A4762),"",SUMIF($A$3:$A4762,P$2,$B$3:$B4762))</f>
        <v/>
      </c>
      <c r="Q4762" s="0" t="str">
        <f aca="false">IF(ISBLANK(A4762),"",SUMIF($A$3:$A4762,Q$2,$B$3:$B4762))</f>
        <v/>
      </c>
      <c r="R4762" s="0" t="str">
        <f aca="false">IF(ISBLANK(A4762),"",SUMIF($A$3:$A4762,R$2,$B$3:$B4762))</f>
        <v/>
      </c>
      <c r="T4762" s="9" t="str">
        <f aca="false">IF(ISBLANK(A4762),"",IF($A4762=T$2,$C4762,T4761))</f>
        <v/>
      </c>
      <c r="U4762" s="9" t="str">
        <f aca="false">IF(ISBLANK(A4762),"",IF($A4762=U$2,$C4762,U4761))</f>
        <v/>
      </c>
      <c r="V4762" s="9" t="str">
        <f aca="false">IF(ISBLANK(A4762),"",IF($A4762=V$2,$C4762,V4761))</f>
        <v/>
      </c>
      <c r="W4762" s="9" t="str">
        <f aca="false">IF(ISBLANK(A4762),"",IF($A4762=W$2,$C4762,W4761))</f>
        <v/>
      </c>
    </row>
    <row r="4763" customFormat="false" ht="14.1" hidden="false" customHeight="false" outlineLevel="0" collapsed="false">
      <c r="H4763" s="8" t="n">
        <f aca="false">IF(ISBLANK(D4763),,LEFT(D4763,LEN(D4763)-6)*1)</f>
        <v>0</v>
      </c>
      <c r="I4763" s="9" t="str">
        <f aca="false">IF(ISBLANK(A4763),"",-B4763*C4763)</f>
        <v/>
      </c>
      <c r="J4763" s="9" t="str">
        <f aca="false">IF(ISBLANK(A4763),"",-SUM(I$3:I4763))</f>
        <v/>
      </c>
      <c r="K4763" s="9" t="str">
        <f aca="false">IF(ISBLANK(A4763),"",SUMPRODUCT(O4763:R4763,T4763:W4763)-J4763)</f>
        <v/>
      </c>
      <c r="L4763" s="5" t="str">
        <f aca="false">IF(ISBLANK(A4763),"",K4763/$M$1)</f>
        <v/>
      </c>
      <c r="M4763" s="5" t="str">
        <f aca="false">IF(ISBLANK(A4763),"",K4763/($M$1+SUM(K$3:K4762)))</f>
        <v/>
      </c>
      <c r="N4763" s="0" t="str">
        <f aca="false">IF(ISBLANK(A4763),"",IF(H4764=0,NETWORKDAYS($H$3,H4763,holiday!$B$2:$B$10),IF(DAY(H4763)&lt;DAY(H4764),NETWORKDAYS($H$3,H4763,holiday!$B$2:$B$10),0)))</f>
        <v/>
      </c>
      <c r="O4763" s="0" t="str">
        <f aca="false">IF(ISBLANK(A4763),"",SUMIF($A$3:$A4763,O$2,$B$3:$B4763))</f>
        <v/>
      </c>
      <c r="P4763" s="0" t="str">
        <f aca="false">IF(ISBLANK(A4763),"",SUMIF($A$3:$A4763,P$2,$B$3:$B4763))</f>
        <v/>
      </c>
      <c r="Q4763" s="0" t="str">
        <f aca="false">IF(ISBLANK(A4763),"",SUMIF($A$3:$A4763,Q$2,$B$3:$B4763))</f>
        <v/>
      </c>
      <c r="R4763" s="0" t="str">
        <f aca="false">IF(ISBLANK(A4763),"",SUMIF($A$3:$A4763,R$2,$B$3:$B4763))</f>
        <v/>
      </c>
      <c r="T4763" s="9" t="str">
        <f aca="false">IF(ISBLANK(A4763),"",IF($A4763=T$2,$C4763,T4762))</f>
        <v/>
      </c>
      <c r="U4763" s="9" t="str">
        <f aca="false">IF(ISBLANK(A4763),"",IF($A4763=U$2,$C4763,U4762))</f>
        <v/>
      </c>
      <c r="V4763" s="9" t="str">
        <f aca="false">IF(ISBLANK(A4763),"",IF($A4763=V$2,$C4763,V4762))</f>
        <v/>
      </c>
      <c r="W4763" s="9" t="str">
        <f aca="false">IF(ISBLANK(A4763),"",IF($A4763=W$2,$C4763,W4762))</f>
        <v/>
      </c>
    </row>
    <row r="4764" customFormat="false" ht="14.1" hidden="false" customHeight="false" outlineLevel="0" collapsed="false">
      <c r="H4764" s="8" t="n">
        <f aca="false">IF(ISBLANK(D4764),,LEFT(D4764,LEN(D4764)-6)*1)</f>
        <v>0</v>
      </c>
      <c r="I4764" s="9" t="str">
        <f aca="false">IF(ISBLANK(A4764),"",-B4764*C4764)</f>
        <v/>
      </c>
      <c r="J4764" s="9" t="str">
        <f aca="false">IF(ISBLANK(A4764),"",-SUM(I$3:I4764))</f>
        <v/>
      </c>
      <c r="K4764" s="9" t="str">
        <f aca="false">IF(ISBLANK(A4764),"",SUMPRODUCT(O4764:R4764,T4764:W4764)-J4764)</f>
        <v/>
      </c>
      <c r="L4764" s="5" t="str">
        <f aca="false">IF(ISBLANK(A4764),"",K4764/$M$1)</f>
        <v/>
      </c>
      <c r="M4764" s="5" t="str">
        <f aca="false">IF(ISBLANK(A4764),"",K4764/($M$1+SUM(K$3:K4763)))</f>
        <v/>
      </c>
      <c r="N4764" s="0" t="str">
        <f aca="false">IF(ISBLANK(A4764),"",IF(H4765=0,NETWORKDAYS($H$3,H4764,holiday!$B$2:$B$10),IF(DAY(H4764)&lt;DAY(H4765),NETWORKDAYS($H$3,H4764,holiday!$B$2:$B$10),0)))</f>
        <v/>
      </c>
      <c r="O4764" s="0" t="str">
        <f aca="false">IF(ISBLANK(A4764),"",SUMIF($A$3:$A4764,O$2,$B$3:$B4764))</f>
        <v/>
      </c>
      <c r="P4764" s="0" t="str">
        <f aca="false">IF(ISBLANK(A4764),"",SUMIF($A$3:$A4764,P$2,$B$3:$B4764))</f>
        <v/>
      </c>
      <c r="Q4764" s="0" t="str">
        <f aca="false">IF(ISBLANK(A4764),"",SUMIF($A$3:$A4764,Q$2,$B$3:$B4764))</f>
        <v/>
      </c>
      <c r="R4764" s="0" t="str">
        <f aca="false">IF(ISBLANK(A4764),"",SUMIF($A$3:$A4764,R$2,$B$3:$B4764))</f>
        <v/>
      </c>
      <c r="T4764" s="9" t="str">
        <f aca="false">IF(ISBLANK(A4764),"",IF($A4764=T$2,$C4764,T4763))</f>
        <v/>
      </c>
      <c r="U4764" s="9" t="str">
        <f aca="false">IF(ISBLANK(A4764),"",IF($A4764=U$2,$C4764,U4763))</f>
        <v/>
      </c>
      <c r="V4764" s="9" t="str">
        <f aca="false">IF(ISBLANK(A4764),"",IF($A4764=V$2,$C4764,V4763))</f>
        <v/>
      </c>
      <c r="W4764" s="9" t="str">
        <f aca="false">IF(ISBLANK(A4764),"",IF($A4764=W$2,$C4764,W4763))</f>
        <v/>
      </c>
    </row>
    <row r="4765" customFormat="false" ht="14.1" hidden="false" customHeight="false" outlineLevel="0" collapsed="false">
      <c r="H4765" s="8" t="n">
        <f aca="false">IF(ISBLANK(D4765),,LEFT(D4765,LEN(D4765)-6)*1)</f>
        <v>0</v>
      </c>
      <c r="I4765" s="9" t="str">
        <f aca="false">IF(ISBLANK(A4765),"",-B4765*C4765)</f>
        <v/>
      </c>
      <c r="J4765" s="9" t="str">
        <f aca="false">IF(ISBLANK(A4765),"",-SUM(I$3:I4765))</f>
        <v/>
      </c>
      <c r="K4765" s="9" t="str">
        <f aca="false">IF(ISBLANK(A4765),"",SUMPRODUCT(O4765:R4765,T4765:W4765)-J4765)</f>
        <v/>
      </c>
      <c r="L4765" s="5" t="str">
        <f aca="false">IF(ISBLANK(A4765),"",K4765/$M$1)</f>
        <v/>
      </c>
      <c r="M4765" s="5" t="str">
        <f aca="false">IF(ISBLANK(A4765),"",K4765/($M$1+SUM(K$3:K4764)))</f>
        <v/>
      </c>
      <c r="N4765" s="0" t="str">
        <f aca="false">IF(ISBLANK(A4765),"",IF(H4766=0,NETWORKDAYS($H$3,H4765,holiday!$B$2:$B$10),IF(DAY(H4765)&lt;DAY(H4766),NETWORKDAYS($H$3,H4765,holiday!$B$2:$B$10),0)))</f>
        <v/>
      </c>
      <c r="O4765" s="0" t="str">
        <f aca="false">IF(ISBLANK(A4765),"",SUMIF($A$3:$A4765,O$2,$B$3:$B4765))</f>
        <v/>
      </c>
      <c r="P4765" s="0" t="str">
        <f aca="false">IF(ISBLANK(A4765),"",SUMIF($A$3:$A4765,P$2,$B$3:$B4765))</f>
        <v/>
      </c>
      <c r="Q4765" s="0" t="str">
        <f aca="false">IF(ISBLANK(A4765),"",SUMIF($A$3:$A4765,Q$2,$B$3:$B4765))</f>
        <v/>
      </c>
      <c r="R4765" s="0" t="str">
        <f aca="false">IF(ISBLANK(A4765),"",SUMIF($A$3:$A4765,R$2,$B$3:$B4765))</f>
        <v/>
      </c>
      <c r="T4765" s="9" t="str">
        <f aca="false">IF(ISBLANK(A4765),"",IF($A4765=T$2,$C4765,T4764))</f>
        <v/>
      </c>
      <c r="U4765" s="9" t="str">
        <f aca="false">IF(ISBLANK(A4765),"",IF($A4765=U$2,$C4765,U4764))</f>
        <v/>
      </c>
      <c r="V4765" s="9" t="str">
        <f aca="false">IF(ISBLANK(A4765),"",IF($A4765=V$2,$C4765,V4764))</f>
        <v/>
      </c>
      <c r="W4765" s="9" t="str">
        <f aca="false">IF(ISBLANK(A4765),"",IF($A4765=W$2,$C4765,W4764))</f>
        <v/>
      </c>
    </row>
    <row r="4766" customFormat="false" ht="14.1" hidden="false" customHeight="false" outlineLevel="0" collapsed="false">
      <c r="H4766" s="8" t="n">
        <f aca="false">IF(ISBLANK(D4766),,LEFT(D4766,LEN(D4766)-6)*1)</f>
        <v>0</v>
      </c>
      <c r="I4766" s="9" t="str">
        <f aca="false">IF(ISBLANK(A4766),"",-B4766*C4766)</f>
        <v/>
      </c>
      <c r="J4766" s="9" t="str">
        <f aca="false">IF(ISBLANK(A4766),"",-SUM(I$3:I4766))</f>
        <v/>
      </c>
      <c r="K4766" s="9" t="str">
        <f aca="false">IF(ISBLANK(A4766),"",SUMPRODUCT(O4766:R4766,T4766:W4766)-J4766)</f>
        <v/>
      </c>
      <c r="L4766" s="5" t="str">
        <f aca="false">IF(ISBLANK(A4766),"",K4766/$M$1)</f>
        <v/>
      </c>
      <c r="M4766" s="5" t="str">
        <f aca="false">IF(ISBLANK(A4766),"",K4766/($M$1+SUM(K$3:K4765)))</f>
        <v/>
      </c>
      <c r="N4766" s="0" t="str">
        <f aca="false">IF(ISBLANK(A4766),"",IF(H4767=0,NETWORKDAYS($H$3,H4766,holiday!$B$2:$B$10),IF(DAY(H4766)&lt;DAY(H4767),NETWORKDAYS($H$3,H4766,holiday!$B$2:$B$10),0)))</f>
        <v/>
      </c>
      <c r="O4766" s="0" t="str">
        <f aca="false">IF(ISBLANK(A4766),"",SUMIF($A$3:$A4766,O$2,$B$3:$B4766))</f>
        <v/>
      </c>
      <c r="P4766" s="0" t="str">
        <f aca="false">IF(ISBLANK(A4766),"",SUMIF($A$3:$A4766,P$2,$B$3:$B4766))</f>
        <v/>
      </c>
      <c r="Q4766" s="0" t="str">
        <f aca="false">IF(ISBLANK(A4766),"",SUMIF($A$3:$A4766,Q$2,$B$3:$B4766))</f>
        <v/>
      </c>
      <c r="R4766" s="0" t="str">
        <f aca="false">IF(ISBLANK(A4766),"",SUMIF($A$3:$A4766,R$2,$B$3:$B4766))</f>
        <v/>
      </c>
      <c r="T4766" s="9" t="str">
        <f aca="false">IF(ISBLANK(A4766),"",IF($A4766=T$2,$C4766,T4765))</f>
        <v/>
      </c>
      <c r="U4766" s="9" t="str">
        <f aca="false">IF(ISBLANK(A4766),"",IF($A4766=U$2,$C4766,U4765))</f>
        <v/>
      </c>
      <c r="V4766" s="9" t="str">
        <f aca="false">IF(ISBLANK(A4766),"",IF($A4766=V$2,$C4766,V4765))</f>
        <v/>
      </c>
      <c r="W4766" s="9" t="str">
        <f aca="false">IF(ISBLANK(A4766),"",IF($A4766=W$2,$C4766,W4765))</f>
        <v/>
      </c>
    </row>
    <row r="4767" customFormat="false" ht="14.1" hidden="false" customHeight="false" outlineLevel="0" collapsed="false">
      <c r="H4767" s="8" t="n">
        <f aca="false">IF(ISBLANK(D4767),,LEFT(D4767,LEN(D4767)-6)*1)</f>
        <v>0</v>
      </c>
      <c r="I4767" s="9" t="str">
        <f aca="false">IF(ISBLANK(A4767),"",-B4767*C4767)</f>
        <v/>
      </c>
      <c r="J4767" s="9" t="str">
        <f aca="false">IF(ISBLANK(A4767),"",-SUM(I$3:I4767))</f>
        <v/>
      </c>
      <c r="K4767" s="9" t="str">
        <f aca="false">IF(ISBLANK(A4767),"",SUMPRODUCT(O4767:R4767,T4767:W4767)-J4767)</f>
        <v/>
      </c>
      <c r="L4767" s="5" t="str">
        <f aca="false">IF(ISBLANK(A4767),"",K4767/$M$1)</f>
        <v/>
      </c>
      <c r="M4767" s="5" t="str">
        <f aca="false">IF(ISBLANK(A4767),"",K4767/($M$1+SUM(K$3:K4766)))</f>
        <v/>
      </c>
      <c r="N4767" s="0" t="str">
        <f aca="false">IF(ISBLANK(A4767),"",IF(H4768=0,NETWORKDAYS($H$3,H4767,holiday!$B$2:$B$10),IF(DAY(H4767)&lt;DAY(H4768),NETWORKDAYS($H$3,H4767,holiday!$B$2:$B$10),0)))</f>
        <v/>
      </c>
      <c r="O4767" s="0" t="str">
        <f aca="false">IF(ISBLANK(A4767),"",SUMIF($A$3:$A4767,O$2,$B$3:$B4767))</f>
        <v/>
      </c>
      <c r="P4767" s="0" t="str">
        <f aca="false">IF(ISBLANK(A4767),"",SUMIF($A$3:$A4767,P$2,$B$3:$B4767))</f>
        <v/>
      </c>
      <c r="Q4767" s="0" t="str">
        <f aca="false">IF(ISBLANK(A4767),"",SUMIF($A$3:$A4767,Q$2,$B$3:$B4767))</f>
        <v/>
      </c>
      <c r="R4767" s="0" t="str">
        <f aca="false">IF(ISBLANK(A4767),"",SUMIF($A$3:$A4767,R$2,$B$3:$B4767))</f>
        <v/>
      </c>
      <c r="T4767" s="9" t="str">
        <f aca="false">IF(ISBLANK(A4767),"",IF($A4767=T$2,$C4767,T4766))</f>
        <v/>
      </c>
      <c r="U4767" s="9" t="str">
        <f aca="false">IF(ISBLANK(A4767),"",IF($A4767=U$2,$C4767,U4766))</f>
        <v/>
      </c>
      <c r="V4767" s="9" t="str">
        <f aca="false">IF(ISBLANK(A4767),"",IF($A4767=V$2,$C4767,V4766))</f>
        <v/>
      </c>
      <c r="W4767" s="9" t="str">
        <f aca="false">IF(ISBLANK(A4767),"",IF($A4767=W$2,$C4767,W4766))</f>
        <v/>
      </c>
    </row>
    <row r="4768" customFormat="false" ht="14.1" hidden="false" customHeight="false" outlineLevel="0" collapsed="false">
      <c r="H4768" s="8" t="n">
        <f aca="false">IF(ISBLANK(D4768),,LEFT(D4768,LEN(D4768)-6)*1)</f>
        <v>0</v>
      </c>
      <c r="I4768" s="9" t="str">
        <f aca="false">IF(ISBLANK(A4768),"",-B4768*C4768)</f>
        <v/>
      </c>
      <c r="J4768" s="9" t="str">
        <f aca="false">IF(ISBLANK(A4768),"",-SUM(I$3:I4768))</f>
        <v/>
      </c>
      <c r="K4768" s="9" t="str">
        <f aca="false">IF(ISBLANK(A4768),"",SUMPRODUCT(O4768:R4768,T4768:W4768)-J4768)</f>
        <v/>
      </c>
      <c r="L4768" s="5" t="str">
        <f aca="false">IF(ISBLANK(A4768),"",K4768/$M$1)</f>
        <v/>
      </c>
      <c r="M4768" s="5" t="str">
        <f aca="false">IF(ISBLANK(A4768),"",K4768/($M$1+SUM(K$3:K4767)))</f>
        <v/>
      </c>
      <c r="N4768" s="0" t="str">
        <f aca="false">IF(ISBLANK(A4768),"",IF(H4769=0,NETWORKDAYS($H$3,H4768,holiday!$B$2:$B$10),IF(DAY(H4768)&lt;DAY(H4769),NETWORKDAYS($H$3,H4768,holiday!$B$2:$B$10),0)))</f>
        <v/>
      </c>
      <c r="O4768" s="0" t="str">
        <f aca="false">IF(ISBLANK(A4768),"",SUMIF($A$3:$A4768,O$2,$B$3:$B4768))</f>
        <v/>
      </c>
      <c r="P4768" s="0" t="str">
        <f aca="false">IF(ISBLANK(A4768),"",SUMIF($A$3:$A4768,P$2,$B$3:$B4768))</f>
        <v/>
      </c>
      <c r="Q4768" s="0" t="str">
        <f aca="false">IF(ISBLANK(A4768),"",SUMIF($A$3:$A4768,Q$2,$B$3:$B4768))</f>
        <v/>
      </c>
      <c r="R4768" s="0" t="str">
        <f aca="false">IF(ISBLANK(A4768),"",SUMIF($A$3:$A4768,R$2,$B$3:$B4768))</f>
        <v/>
      </c>
      <c r="T4768" s="9" t="str">
        <f aca="false">IF(ISBLANK(A4768),"",IF($A4768=T$2,$C4768,T4767))</f>
        <v/>
      </c>
      <c r="U4768" s="9" t="str">
        <f aca="false">IF(ISBLANK(A4768),"",IF($A4768=U$2,$C4768,U4767))</f>
        <v/>
      </c>
      <c r="V4768" s="9" t="str">
        <f aca="false">IF(ISBLANK(A4768),"",IF($A4768=V$2,$C4768,V4767))</f>
        <v/>
      </c>
      <c r="W4768" s="9" t="str">
        <f aca="false">IF(ISBLANK(A4768),"",IF($A4768=W$2,$C4768,W4767))</f>
        <v/>
      </c>
    </row>
    <row r="4769" customFormat="false" ht="14.1" hidden="false" customHeight="false" outlineLevel="0" collapsed="false">
      <c r="H4769" s="8" t="n">
        <f aca="false">IF(ISBLANK(D4769),,LEFT(D4769,LEN(D4769)-6)*1)</f>
        <v>0</v>
      </c>
      <c r="I4769" s="9" t="str">
        <f aca="false">IF(ISBLANK(A4769),"",-B4769*C4769)</f>
        <v/>
      </c>
      <c r="J4769" s="9" t="str">
        <f aca="false">IF(ISBLANK(A4769),"",-SUM(I$3:I4769))</f>
        <v/>
      </c>
      <c r="K4769" s="9" t="str">
        <f aca="false">IF(ISBLANK(A4769),"",SUMPRODUCT(O4769:R4769,T4769:W4769)-J4769)</f>
        <v/>
      </c>
      <c r="L4769" s="5" t="str">
        <f aca="false">IF(ISBLANK(A4769),"",K4769/$M$1)</f>
        <v/>
      </c>
      <c r="M4769" s="5" t="str">
        <f aca="false">IF(ISBLANK(A4769),"",K4769/($M$1+SUM(K$3:K4768)))</f>
        <v/>
      </c>
      <c r="N4769" s="0" t="str">
        <f aca="false">IF(ISBLANK(A4769),"",IF(H4770=0,NETWORKDAYS($H$3,H4769,holiday!$B$2:$B$10),IF(DAY(H4769)&lt;DAY(H4770),NETWORKDAYS($H$3,H4769,holiday!$B$2:$B$10),0)))</f>
        <v/>
      </c>
      <c r="O4769" s="0" t="str">
        <f aca="false">IF(ISBLANK(A4769),"",SUMIF($A$3:$A4769,O$2,$B$3:$B4769))</f>
        <v/>
      </c>
      <c r="P4769" s="0" t="str">
        <f aca="false">IF(ISBLANK(A4769),"",SUMIF($A$3:$A4769,P$2,$B$3:$B4769))</f>
        <v/>
      </c>
      <c r="Q4769" s="0" t="str">
        <f aca="false">IF(ISBLANK(A4769),"",SUMIF($A$3:$A4769,Q$2,$B$3:$B4769))</f>
        <v/>
      </c>
      <c r="R4769" s="0" t="str">
        <f aca="false">IF(ISBLANK(A4769),"",SUMIF($A$3:$A4769,R$2,$B$3:$B4769))</f>
        <v/>
      </c>
      <c r="T4769" s="9" t="str">
        <f aca="false">IF(ISBLANK(A4769),"",IF($A4769=T$2,$C4769,T4768))</f>
        <v/>
      </c>
      <c r="U4769" s="9" t="str">
        <f aca="false">IF(ISBLANK(A4769),"",IF($A4769=U$2,$C4769,U4768))</f>
        <v/>
      </c>
      <c r="V4769" s="9" t="str">
        <f aca="false">IF(ISBLANK(A4769),"",IF($A4769=V$2,$C4769,V4768))</f>
        <v/>
      </c>
      <c r="W4769" s="9" t="str">
        <f aca="false">IF(ISBLANK(A4769),"",IF($A4769=W$2,$C4769,W4768))</f>
        <v/>
      </c>
    </row>
    <row r="4770" customFormat="false" ht="14.1" hidden="false" customHeight="false" outlineLevel="0" collapsed="false">
      <c r="H4770" s="8" t="n">
        <f aca="false">IF(ISBLANK(D4770),,LEFT(D4770,LEN(D4770)-6)*1)</f>
        <v>0</v>
      </c>
      <c r="I4770" s="9" t="str">
        <f aca="false">IF(ISBLANK(A4770),"",-B4770*C4770)</f>
        <v/>
      </c>
      <c r="J4770" s="9" t="str">
        <f aca="false">IF(ISBLANK(A4770),"",-SUM(I$3:I4770))</f>
        <v/>
      </c>
      <c r="K4770" s="9" t="str">
        <f aca="false">IF(ISBLANK(A4770),"",SUMPRODUCT(O4770:R4770,T4770:W4770)-J4770)</f>
        <v/>
      </c>
      <c r="L4770" s="5" t="str">
        <f aca="false">IF(ISBLANK(A4770),"",K4770/$M$1)</f>
        <v/>
      </c>
      <c r="M4770" s="5" t="str">
        <f aca="false">IF(ISBLANK(A4770),"",K4770/($M$1+SUM(K$3:K4769)))</f>
        <v/>
      </c>
      <c r="N4770" s="0" t="str">
        <f aca="false">IF(ISBLANK(A4770),"",IF(H4771=0,NETWORKDAYS($H$3,H4770,holiday!$B$2:$B$10),IF(DAY(H4770)&lt;DAY(H4771),NETWORKDAYS($H$3,H4770,holiday!$B$2:$B$10),0)))</f>
        <v/>
      </c>
      <c r="O4770" s="0" t="str">
        <f aca="false">IF(ISBLANK(A4770),"",SUMIF($A$3:$A4770,O$2,$B$3:$B4770))</f>
        <v/>
      </c>
      <c r="P4770" s="0" t="str">
        <f aca="false">IF(ISBLANK(A4770),"",SUMIF($A$3:$A4770,P$2,$B$3:$B4770))</f>
        <v/>
      </c>
      <c r="Q4770" s="0" t="str">
        <f aca="false">IF(ISBLANK(A4770),"",SUMIF($A$3:$A4770,Q$2,$B$3:$B4770))</f>
        <v/>
      </c>
      <c r="R4770" s="0" t="str">
        <f aca="false">IF(ISBLANK(A4770),"",SUMIF($A$3:$A4770,R$2,$B$3:$B4770))</f>
        <v/>
      </c>
      <c r="T4770" s="9" t="str">
        <f aca="false">IF(ISBLANK(A4770),"",IF($A4770=T$2,$C4770,T4769))</f>
        <v/>
      </c>
      <c r="U4770" s="9" t="str">
        <f aca="false">IF(ISBLANK(A4770),"",IF($A4770=U$2,$C4770,U4769))</f>
        <v/>
      </c>
      <c r="V4770" s="9" t="str">
        <f aca="false">IF(ISBLANK(A4770),"",IF($A4770=V$2,$C4770,V4769))</f>
        <v/>
      </c>
      <c r="W4770" s="9" t="str">
        <f aca="false">IF(ISBLANK(A4770),"",IF($A4770=W$2,$C4770,W4769))</f>
        <v/>
      </c>
    </row>
    <row r="4771" customFormat="false" ht="14.1" hidden="false" customHeight="false" outlineLevel="0" collapsed="false">
      <c r="H4771" s="8" t="n">
        <f aca="false">IF(ISBLANK(D4771),,LEFT(D4771,LEN(D4771)-6)*1)</f>
        <v>0</v>
      </c>
      <c r="I4771" s="9" t="str">
        <f aca="false">IF(ISBLANK(A4771),"",-B4771*C4771)</f>
        <v/>
      </c>
      <c r="J4771" s="9" t="str">
        <f aca="false">IF(ISBLANK(A4771),"",-SUM(I$3:I4771))</f>
        <v/>
      </c>
      <c r="K4771" s="9" t="str">
        <f aca="false">IF(ISBLANK(A4771),"",SUMPRODUCT(O4771:R4771,T4771:W4771)-J4771)</f>
        <v/>
      </c>
      <c r="L4771" s="5" t="str">
        <f aca="false">IF(ISBLANK(A4771),"",K4771/$M$1)</f>
        <v/>
      </c>
      <c r="M4771" s="5" t="str">
        <f aca="false">IF(ISBLANK(A4771),"",K4771/($M$1+SUM(K$3:K4770)))</f>
        <v/>
      </c>
      <c r="N4771" s="0" t="str">
        <f aca="false">IF(ISBLANK(A4771),"",IF(H4772=0,NETWORKDAYS($H$3,H4771,holiday!$B$2:$B$10),IF(DAY(H4771)&lt;DAY(H4772),NETWORKDAYS($H$3,H4771,holiday!$B$2:$B$10),0)))</f>
        <v/>
      </c>
      <c r="O4771" s="0" t="str">
        <f aca="false">IF(ISBLANK(A4771),"",SUMIF($A$3:$A4771,O$2,$B$3:$B4771))</f>
        <v/>
      </c>
      <c r="P4771" s="0" t="str">
        <f aca="false">IF(ISBLANK(A4771),"",SUMIF($A$3:$A4771,P$2,$B$3:$B4771))</f>
        <v/>
      </c>
      <c r="Q4771" s="0" t="str">
        <f aca="false">IF(ISBLANK(A4771),"",SUMIF($A$3:$A4771,Q$2,$B$3:$B4771))</f>
        <v/>
      </c>
      <c r="R4771" s="0" t="str">
        <f aca="false">IF(ISBLANK(A4771),"",SUMIF($A$3:$A4771,R$2,$B$3:$B4771))</f>
        <v/>
      </c>
      <c r="T4771" s="9" t="str">
        <f aca="false">IF(ISBLANK(A4771),"",IF($A4771=T$2,$C4771,T4770))</f>
        <v/>
      </c>
      <c r="U4771" s="9" t="str">
        <f aca="false">IF(ISBLANK(A4771),"",IF($A4771=U$2,$C4771,U4770))</f>
        <v/>
      </c>
      <c r="V4771" s="9" t="str">
        <f aca="false">IF(ISBLANK(A4771),"",IF($A4771=V$2,$C4771,V4770))</f>
        <v/>
      </c>
      <c r="W4771" s="9" t="str">
        <f aca="false">IF(ISBLANK(A4771),"",IF($A4771=W$2,$C4771,W4770))</f>
        <v/>
      </c>
    </row>
    <row r="4772" customFormat="false" ht="14.1" hidden="false" customHeight="false" outlineLevel="0" collapsed="false">
      <c r="H4772" s="8" t="n">
        <f aca="false">IF(ISBLANK(D4772),,LEFT(D4772,LEN(D4772)-6)*1)</f>
        <v>0</v>
      </c>
      <c r="I4772" s="9" t="str">
        <f aca="false">IF(ISBLANK(A4772),"",-B4772*C4772)</f>
        <v/>
      </c>
      <c r="J4772" s="9" t="str">
        <f aca="false">IF(ISBLANK(A4772),"",-SUM(I$3:I4772))</f>
        <v/>
      </c>
      <c r="K4772" s="9" t="str">
        <f aca="false">IF(ISBLANK(A4772),"",SUMPRODUCT(O4772:R4772,T4772:W4772)-J4772)</f>
        <v/>
      </c>
      <c r="L4772" s="5" t="str">
        <f aca="false">IF(ISBLANK(A4772),"",K4772/$M$1)</f>
        <v/>
      </c>
      <c r="M4772" s="5" t="str">
        <f aca="false">IF(ISBLANK(A4772),"",K4772/($M$1+SUM(K$3:K4771)))</f>
        <v/>
      </c>
      <c r="N4772" s="0" t="str">
        <f aca="false">IF(ISBLANK(A4772),"",IF(H4773=0,NETWORKDAYS($H$3,H4772,holiday!$B$2:$B$10),IF(DAY(H4772)&lt;DAY(H4773),NETWORKDAYS($H$3,H4772,holiday!$B$2:$B$10),0)))</f>
        <v/>
      </c>
      <c r="O4772" s="0" t="str">
        <f aca="false">IF(ISBLANK(A4772),"",SUMIF($A$3:$A4772,O$2,$B$3:$B4772))</f>
        <v/>
      </c>
      <c r="P4772" s="0" t="str">
        <f aca="false">IF(ISBLANK(A4772),"",SUMIF($A$3:$A4772,P$2,$B$3:$B4772))</f>
        <v/>
      </c>
      <c r="Q4772" s="0" t="str">
        <f aca="false">IF(ISBLANK(A4772),"",SUMIF($A$3:$A4772,Q$2,$B$3:$B4772))</f>
        <v/>
      </c>
      <c r="R4772" s="0" t="str">
        <f aca="false">IF(ISBLANK(A4772),"",SUMIF($A$3:$A4772,R$2,$B$3:$B4772))</f>
        <v/>
      </c>
      <c r="T4772" s="9" t="str">
        <f aca="false">IF(ISBLANK(A4772),"",IF($A4772=T$2,$C4772,T4771))</f>
        <v/>
      </c>
      <c r="U4772" s="9" t="str">
        <f aca="false">IF(ISBLANK(A4772),"",IF($A4772=U$2,$C4772,U4771))</f>
        <v/>
      </c>
      <c r="V4772" s="9" t="str">
        <f aca="false">IF(ISBLANK(A4772),"",IF($A4772=V$2,$C4772,V4771))</f>
        <v/>
      </c>
      <c r="W4772" s="9" t="str">
        <f aca="false">IF(ISBLANK(A4772),"",IF($A4772=W$2,$C4772,W4771))</f>
        <v/>
      </c>
    </row>
    <row r="4773" customFormat="false" ht="14.1" hidden="false" customHeight="false" outlineLevel="0" collapsed="false">
      <c r="H4773" s="8" t="n">
        <f aca="false">IF(ISBLANK(D4773),,LEFT(D4773,LEN(D4773)-6)*1)</f>
        <v>0</v>
      </c>
      <c r="I4773" s="9" t="str">
        <f aca="false">IF(ISBLANK(A4773),"",-B4773*C4773)</f>
        <v/>
      </c>
      <c r="J4773" s="9" t="str">
        <f aca="false">IF(ISBLANK(A4773),"",-SUM(I$3:I4773))</f>
        <v/>
      </c>
      <c r="K4773" s="9" t="str">
        <f aca="false">IF(ISBLANK(A4773),"",SUMPRODUCT(O4773:R4773,T4773:W4773)-J4773)</f>
        <v/>
      </c>
      <c r="L4773" s="5" t="str">
        <f aca="false">IF(ISBLANK(A4773),"",K4773/$M$1)</f>
        <v/>
      </c>
      <c r="M4773" s="5" t="str">
        <f aca="false">IF(ISBLANK(A4773),"",K4773/($M$1+SUM(K$3:K4772)))</f>
        <v/>
      </c>
      <c r="N4773" s="0" t="str">
        <f aca="false">IF(ISBLANK(A4773),"",IF(H4774=0,NETWORKDAYS($H$3,H4773,holiday!$B$2:$B$10),IF(DAY(H4773)&lt;DAY(H4774),NETWORKDAYS($H$3,H4773,holiday!$B$2:$B$10),0)))</f>
        <v/>
      </c>
      <c r="O4773" s="0" t="str">
        <f aca="false">IF(ISBLANK(A4773),"",SUMIF($A$3:$A4773,O$2,$B$3:$B4773))</f>
        <v/>
      </c>
      <c r="P4773" s="0" t="str">
        <f aca="false">IF(ISBLANK(A4773),"",SUMIF($A$3:$A4773,P$2,$B$3:$B4773))</f>
        <v/>
      </c>
      <c r="Q4773" s="0" t="str">
        <f aca="false">IF(ISBLANK(A4773),"",SUMIF($A$3:$A4773,Q$2,$B$3:$B4773))</f>
        <v/>
      </c>
      <c r="R4773" s="0" t="str">
        <f aca="false">IF(ISBLANK(A4773),"",SUMIF($A$3:$A4773,R$2,$B$3:$B4773))</f>
        <v/>
      </c>
      <c r="T4773" s="9" t="str">
        <f aca="false">IF(ISBLANK(A4773),"",IF($A4773=T$2,$C4773,T4772))</f>
        <v/>
      </c>
      <c r="U4773" s="9" t="str">
        <f aca="false">IF(ISBLANK(A4773),"",IF($A4773=U$2,$C4773,U4772))</f>
        <v/>
      </c>
      <c r="V4773" s="9" t="str">
        <f aca="false">IF(ISBLANK(A4773),"",IF($A4773=V$2,$C4773,V4772))</f>
        <v/>
      </c>
      <c r="W4773" s="9" t="str">
        <f aca="false">IF(ISBLANK(A4773),"",IF($A4773=W$2,$C4773,W4772))</f>
        <v/>
      </c>
    </row>
    <row r="4774" customFormat="false" ht="14.1" hidden="false" customHeight="false" outlineLevel="0" collapsed="false">
      <c r="H4774" s="8" t="n">
        <f aca="false">IF(ISBLANK(D4774),,LEFT(D4774,LEN(D4774)-6)*1)</f>
        <v>0</v>
      </c>
      <c r="I4774" s="9" t="str">
        <f aca="false">IF(ISBLANK(A4774),"",-B4774*C4774)</f>
        <v/>
      </c>
      <c r="J4774" s="9" t="str">
        <f aca="false">IF(ISBLANK(A4774),"",-SUM(I$3:I4774))</f>
        <v/>
      </c>
      <c r="K4774" s="9" t="str">
        <f aca="false">IF(ISBLANK(A4774),"",SUMPRODUCT(O4774:R4774,T4774:W4774)-J4774)</f>
        <v/>
      </c>
      <c r="L4774" s="5" t="str">
        <f aca="false">IF(ISBLANK(A4774),"",K4774/$M$1)</f>
        <v/>
      </c>
      <c r="M4774" s="5" t="str">
        <f aca="false">IF(ISBLANK(A4774),"",K4774/($M$1+SUM(K$3:K4773)))</f>
        <v/>
      </c>
      <c r="N4774" s="0" t="str">
        <f aca="false">IF(ISBLANK(A4774),"",IF(H4775=0,NETWORKDAYS($H$3,H4774,holiday!$B$2:$B$10),IF(DAY(H4774)&lt;DAY(H4775),NETWORKDAYS($H$3,H4774,holiday!$B$2:$B$10),0)))</f>
        <v/>
      </c>
      <c r="O4774" s="0" t="str">
        <f aca="false">IF(ISBLANK(A4774),"",SUMIF($A$3:$A4774,O$2,$B$3:$B4774))</f>
        <v/>
      </c>
      <c r="P4774" s="0" t="str">
        <f aca="false">IF(ISBLANK(A4774),"",SUMIF($A$3:$A4774,P$2,$B$3:$B4774))</f>
        <v/>
      </c>
      <c r="Q4774" s="0" t="str">
        <f aca="false">IF(ISBLANK(A4774),"",SUMIF($A$3:$A4774,Q$2,$B$3:$B4774))</f>
        <v/>
      </c>
      <c r="R4774" s="0" t="str">
        <f aca="false">IF(ISBLANK(A4774),"",SUMIF($A$3:$A4774,R$2,$B$3:$B4774))</f>
        <v/>
      </c>
      <c r="T4774" s="9" t="str">
        <f aca="false">IF(ISBLANK(A4774),"",IF($A4774=T$2,$C4774,T4773))</f>
        <v/>
      </c>
      <c r="U4774" s="9" t="str">
        <f aca="false">IF(ISBLANK(A4774),"",IF($A4774=U$2,$C4774,U4773))</f>
        <v/>
      </c>
      <c r="V4774" s="9" t="str">
        <f aca="false">IF(ISBLANK(A4774),"",IF($A4774=V$2,$C4774,V4773))</f>
        <v/>
      </c>
      <c r="W4774" s="9" t="str">
        <f aca="false">IF(ISBLANK(A4774),"",IF($A4774=W$2,$C4774,W4773))</f>
        <v/>
      </c>
    </row>
    <row r="4775" customFormat="false" ht="14.1" hidden="false" customHeight="false" outlineLevel="0" collapsed="false">
      <c r="H4775" s="8" t="n">
        <f aca="false">IF(ISBLANK(D4775),,LEFT(D4775,LEN(D4775)-6)*1)</f>
        <v>0</v>
      </c>
      <c r="I4775" s="9" t="str">
        <f aca="false">IF(ISBLANK(A4775),"",-B4775*C4775)</f>
        <v/>
      </c>
      <c r="J4775" s="9" t="str">
        <f aca="false">IF(ISBLANK(A4775),"",-SUM(I$3:I4775))</f>
        <v/>
      </c>
      <c r="K4775" s="9" t="str">
        <f aca="false">IF(ISBLANK(A4775),"",SUMPRODUCT(O4775:R4775,T4775:W4775)-J4775)</f>
        <v/>
      </c>
      <c r="L4775" s="5" t="str">
        <f aca="false">IF(ISBLANK(A4775),"",K4775/$M$1)</f>
        <v/>
      </c>
      <c r="M4775" s="5" t="str">
        <f aca="false">IF(ISBLANK(A4775),"",K4775/($M$1+SUM(K$3:K4774)))</f>
        <v/>
      </c>
      <c r="N4775" s="0" t="str">
        <f aca="false">IF(ISBLANK(A4775),"",IF(H4776=0,NETWORKDAYS($H$3,H4775,holiday!$B$2:$B$10),IF(DAY(H4775)&lt;DAY(H4776),NETWORKDAYS($H$3,H4775,holiday!$B$2:$B$10),0)))</f>
        <v/>
      </c>
      <c r="O4775" s="0" t="str">
        <f aca="false">IF(ISBLANK(A4775),"",SUMIF($A$3:$A4775,O$2,$B$3:$B4775))</f>
        <v/>
      </c>
      <c r="P4775" s="0" t="str">
        <f aca="false">IF(ISBLANK(A4775),"",SUMIF($A$3:$A4775,P$2,$B$3:$B4775))</f>
        <v/>
      </c>
      <c r="Q4775" s="0" t="str">
        <f aca="false">IF(ISBLANK(A4775),"",SUMIF($A$3:$A4775,Q$2,$B$3:$B4775))</f>
        <v/>
      </c>
      <c r="R4775" s="0" t="str">
        <f aca="false">IF(ISBLANK(A4775),"",SUMIF($A$3:$A4775,R$2,$B$3:$B4775))</f>
        <v/>
      </c>
      <c r="T4775" s="9" t="str">
        <f aca="false">IF(ISBLANK(A4775),"",IF($A4775=T$2,$C4775,T4774))</f>
        <v/>
      </c>
      <c r="U4775" s="9" t="str">
        <f aca="false">IF(ISBLANK(A4775),"",IF($A4775=U$2,$C4775,U4774))</f>
        <v/>
      </c>
      <c r="V4775" s="9" t="str">
        <f aca="false">IF(ISBLANK(A4775),"",IF($A4775=V$2,$C4775,V4774))</f>
        <v/>
      </c>
      <c r="W4775" s="9" t="str">
        <f aca="false">IF(ISBLANK(A4775),"",IF($A4775=W$2,$C4775,W4774))</f>
        <v/>
      </c>
    </row>
    <row r="4776" customFormat="false" ht="14.1" hidden="false" customHeight="false" outlineLevel="0" collapsed="false">
      <c r="H4776" s="8" t="n">
        <f aca="false">IF(ISBLANK(D4776),,LEFT(D4776,LEN(D4776)-6)*1)</f>
        <v>0</v>
      </c>
      <c r="I4776" s="9" t="str">
        <f aca="false">IF(ISBLANK(A4776),"",-B4776*C4776)</f>
        <v/>
      </c>
      <c r="J4776" s="9" t="str">
        <f aca="false">IF(ISBLANK(A4776),"",-SUM(I$3:I4776))</f>
        <v/>
      </c>
      <c r="K4776" s="9" t="str">
        <f aca="false">IF(ISBLANK(A4776),"",SUMPRODUCT(O4776:R4776,T4776:W4776)-J4776)</f>
        <v/>
      </c>
      <c r="L4776" s="5" t="str">
        <f aca="false">IF(ISBLANK(A4776),"",K4776/$M$1)</f>
        <v/>
      </c>
      <c r="M4776" s="5" t="str">
        <f aca="false">IF(ISBLANK(A4776),"",K4776/($M$1+SUM(K$3:K4775)))</f>
        <v/>
      </c>
      <c r="N4776" s="0" t="str">
        <f aca="false">IF(ISBLANK(A4776),"",IF(H4777=0,NETWORKDAYS($H$3,H4776,holiday!$B$2:$B$10),IF(DAY(H4776)&lt;DAY(H4777),NETWORKDAYS($H$3,H4776,holiday!$B$2:$B$10),0)))</f>
        <v/>
      </c>
      <c r="O4776" s="0" t="str">
        <f aca="false">IF(ISBLANK(A4776),"",SUMIF($A$3:$A4776,O$2,$B$3:$B4776))</f>
        <v/>
      </c>
      <c r="P4776" s="0" t="str">
        <f aca="false">IF(ISBLANK(A4776),"",SUMIF($A$3:$A4776,P$2,$B$3:$B4776))</f>
        <v/>
      </c>
      <c r="Q4776" s="0" t="str">
        <f aca="false">IF(ISBLANK(A4776),"",SUMIF($A$3:$A4776,Q$2,$B$3:$B4776))</f>
        <v/>
      </c>
      <c r="R4776" s="0" t="str">
        <f aca="false">IF(ISBLANK(A4776),"",SUMIF($A$3:$A4776,R$2,$B$3:$B4776))</f>
        <v/>
      </c>
      <c r="T4776" s="9" t="str">
        <f aca="false">IF(ISBLANK(A4776),"",IF($A4776=T$2,$C4776,T4775))</f>
        <v/>
      </c>
      <c r="U4776" s="9" t="str">
        <f aca="false">IF(ISBLANK(A4776),"",IF($A4776=U$2,$C4776,U4775))</f>
        <v/>
      </c>
      <c r="V4776" s="9" t="str">
        <f aca="false">IF(ISBLANK(A4776),"",IF($A4776=V$2,$C4776,V4775))</f>
        <v/>
      </c>
      <c r="W4776" s="9" t="str">
        <f aca="false">IF(ISBLANK(A4776),"",IF($A4776=W$2,$C4776,W4775))</f>
        <v/>
      </c>
    </row>
    <row r="4777" customFormat="false" ht="14.1" hidden="false" customHeight="false" outlineLevel="0" collapsed="false">
      <c r="H4777" s="8" t="n">
        <f aca="false">IF(ISBLANK(D4777),,LEFT(D4777,LEN(D4777)-6)*1)</f>
        <v>0</v>
      </c>
      <c r="I4777" s="9" t="str">
        <f aca="false">IF(ISBLANK(A4777),"",-B4777*C4777)</f>
        <v/>
      </c>
      <c r="J4777" s="9" t="str">
        <f aca="false">IF(ISBLANK(A4777),"",-SUM(I$3:I4777))</f>
        <v/>
      </c>
      <c r="K4777" s="9" t="str">
        <f aca="false">IF(ISBLANK(A4777),"",SUMPRODUCT(O4777:R4777,T4777:W4777)-J4777)</f>
        <v/>
      </c>
      <c r="L4777" s="5" t="str">
        <f aca="false">IF(ISBLANK(A4777),"",K4777/$M$1)</f>
        <v/>
      </c>
      <c r="M4777" s="5" t="str">
        <f aca="false">IF(ISBLANK(A4777),"",K4777/($M$1+SUM(K$3:K4776)))</f>
        <v/>
      </c>
      <c r="N4777" s="0" t="str">
        <f aca="false">IF(ISBLANK(A4777),"",IF(H4778=0,NETWORKDAYS($H$3,H4777,holiday!$B$2:$B$10),IF(DAY(H4777)&lt;DAY(H4778),NETWORKDAYS($H$3,H4777,holiday!$B$2:$B$10),0)))</f>
        <v/>
      </c>
      <c r="O4777" s="0" t="str">
        <f aca="false">IF(ISBLANK(A4777),"",SUMIF($A$3:$A4777,O$2,$B$3:$B4777))</f>
        <v/>
      </c>
      <c r="P4777" s="0" t="str">
        <f aca="false">IF(ISBLANK(A4777),"",SUMIF($A$3:$A4777,P$2,$B$3:$B4777))</f>
        <v/>
      </c>
      <c r="Q4777" s="0" t="str">
        <f aca="false">IF(ISBLANK(A4777),"",SUMIF($A$3:$A4777,Q$2,$B$3:$B4777))</f>
        <v/>
      </c>
      <c r="R4777" s="0" t="str">
        <f aca="false">IF(ISBLANK(A4777),"",SUMIF($A$3:$A4777,R$2,$B$3:$B4777))</f>
        <v/>
      </c>
      <c r="T4777" s="9" t="str">
        <f aca="false">IF(ISBLANK(A4777),"",IF($A4777=T$2,$C4777,T4776))</f>
        <v/>
      </c>
      <c r="U4777" s="9" t="str">
        <f aca="false">IF(ISBLANK(A4777),"",IF($A4777=U$2,$C4777,U4776))</f>
        <v/>
      </c>
      <c r="V4777" s="9" t="str">
        <f aca="false">IF(ISBLANK(A4777),"",IF($A4777=V$2,$C4777,V4776))</f>
        <v/>
      </c>
      <c r="W4777" s="9" t="str">
        <f aca="false">IF(ISBLANK(A4777),"",IF($A4777=W$2,$C4777,W4776))</f>
        <v/>
      </c>
    </row>
    <row r="4778" customFormat="false" ht="14.1" hidden="false" customHeight="false" outlineLevel="0" collapsed="false">
      <c r="H4778" s="8" t="n">
        <f aca="false">IF(ISBLANK(D4778),,LEFT(D4778,LEN(D4778)-6)*1)</f>
        <v>0</v>
      </c>
      <c r="I4778" s="9" t="str">
        <f aca="false">IF(ISBLANK(A4778),"",-B4778*C4778)</f>
        <v/>
      </c>
      <c r="J4778" s="9" t="str">
        <f aca="false">IF(ISBLANK(A4778),"",-SUM(I$3:I4778))</f>
        <v/>
      </c>
      <c r="K4778" s="9" t="str">
        <f aca="false">IF(ISBLANK(A4778),"",SUMPRODUCT(O4778:R4778,T4778:W4778)-J4778)</f>
        <v/>
      </c>
      <c r="L4778" s="5" t="str">
        <f aca="false">IF(ISBLANK(A4778),"",K4778/$M$1)</f>
        <v/>
      </c>
      <c r="M4778" s="5" t="str">
        <f aca="false">IF(ISBLANK(A4778),"",K4778/($M$1+SUM(K$3:K4777)))</f>
        <v/>
      </c>
      <c r="N4778" s="0" t="str">
        <f aca="false">IF(ISBLANK(A4778),"",IF(H4779=0,NETWORKDAYS($H$3,H4778,holiday!$B$2:$B$10),IF(DAY(H4778)&lt;DAY(H4779),NETWORKDAYS($H$3,H4778,holiday!$B$2:$B$10),0)))</f>
        <v/>
      </c>
      <c r="O4778" s="0" t="str">
        <f aca="false">IF(ISBLANK(A4778),"",SUMIF($A$3:$A4778,O$2,$B$3:$B4778))</f>
        <v/>
      </c>
      <c r="P4778" s="0" t="str">
        <f aca="false">IF(ISBLANK(A4778),"",SUMIF($A$3:$A4778,P$2,$B$3:$B4778))</f>
        <v/>
      </c>
      <c r="Q4778" s="0" t="str">
        <f aca="false">IF(ISBLANK(A4778),"",SUMIF($A$3:$A4778,Q$2,$B$3:$B4778))</f>
        <v/>
      </c>
      <c r="R4778" s="0" t="str">
        <f aca="false">IF(ISBLANK(A4778),"",SUMIF($A$3:$A4778,R$2,$B$3:$B4778))</f>
        <v/>
      </c>
      <c r="T4778" s="9" t="str">
        <f aca="false">IF(ISBLANK(A4778),"",IF($A4778=T$2,$C4778,T4777))</f>
        <v/>
      </c>
      <c r="U4778" s="9" t="str">
        <f aca="false">IF(ISBLANK(A4778),"",IF($A4778=U$2,$C4778,U4777))</f>
        <v/>
      </c>
      <c r="V4778" s="9" t="str">
        <f aca="false">IF(ISBLANK(A4778),"",IF($A4778=V$2,$C4778,V4777))</f>
        <v/>
      </c>
      <c r="W4778" s="9" t="str">
        <f aca="false">IF(ISBLANK(A4778),"",IF($A4778=W$2,$C4778,W4777))</f>
        <v/>
      </c>
    </row>
    <row r="4779" customFormat="false" ht="14.1" hidden="false" customHeight="false" outlineLevel="0" collapsed="false">
      <c r="H4779" s="8" t="n">
        <f aca="false">IF(ISBLANK(D4779),,LEFT(D4779,LEN(D4779)-6)*1)</f>
        <v>0</v>
      </c>
      <c r="I4779" s="9" t="str">
        <f aca="false">IF(ISBLANK(A4779),"",-B4779*C4779)</f>
        <v/>
      </c>
      <c r="J4779" s="9" t="str">
        <f aca="false">IF(ISBLANK(A4779),"",-SUM(I$3:I4779))</f>
        <v/>
      </c>
      <c r="K4779" s="9" t="str">
        <f aca="false">IF(ISBLANK(A4779),"",SUMPRODUCT(O4779:R4779,T4779:W4779)-J4779)</f>
        <v/>
      </c>
      <c r="L4779" s="5" t="str">
        <f aca="false">IF(ISBLANK(A4779),"",K4779/$M$1)</f>
        <v/>
      </c>
      <c r="M4779" s="5" t="str">
        <f aca="false">IF(ISBLANK(A4779),"",K4779/($M$1+SUM(K$3:K4778)))</f>
        <v/>
      </c>
      <c r="N4779" s="0" t="str">
        <f aca="false">IF(ISBLANK(A4779),"",IF(H4780=0,NETWORKDAYS($H$3,H4779,holiday!$B$2:$B$10),IF(DAY(H4779)&lt;DAY(H4780),NETWORKDAYS($H$3,H4779,holiday!$B$2:$B$10),0)))</f>
        <v/>
      </c>
      <c r="O4779" s="0" t="str">
        <f aca="false">IF(ISBLANK(A4779),"",SUMIF($A$3:$A4779,O$2,$B$3:$B4779))</f>
        <v/>
      </c>
      <c r="P4779" s="0" t="str">
        <f aca="false">IF(ISBLANK(A4779),"",SUMIF($A$3:$A4779,P$2,$B$3:$B4779))</f>
        <v/>
      </c>
      <c r="Q4779" s="0" t="str">
        <f aca="false">IF(ISBLANK(A4779),"",SUMIF($A$3:$A4779,Q$2,$B$3:$B4779))</f>
        <v/>
      </c>
      <c r="R4779" s="0" t="str">
        <f aca="false">IF(ISBLANK(A4779),"",SUMIF($A$3:$A4779,R$2,$B$3:$B4779))</f>
        <v/>
      </c>
      <c r="T4779" s="9" t="str">
        <f aca="false">IF(ISBLANK(A4779),"",IF($A4779=T$2,$C4779,T4778))</f>
        <v/>
      </c>
      <c r="U4779" s="9" t="str">
        <f aca="false">IF(ISBLANK(A4779),"",IF($A4779=U$2,$C4779,U4778))</f>
        <v/>
      </c>
      <c r="V4779" s="9" t="str">
        <f aca="false">IF(ISBLANK(A4779),"",IF($A4779=V$2,$C4779,V4778))</f>
        <v/>
      </c>
      <c r="W4779" s="9" t="str">
        <f aca="false">IF(ISBLANK(A4779),"",IF($A4779=W$2,$C4779,W4778))</f>
        <v/>
      </c>
    </row>
    <row r="4780" customFormat="false" ht="14.1" hidden="false" customHeight="false" outlineLevel="0" collapsed="false">
      <c r="H4780" s="8" t="n">
        <f aca="false">IF(ISBLANK(D4780),,LEFT(D4780,LEN(D4780)-6)*1)</f>
        <v>0</v>
      </c>
      <c r="I4780" s="9" t="str">
        <f aca="false">IF(ISBLANK(A4780),"",-B4780*C4780)</f>
        <v/>
      </c>
      <c r="J4780" s="9" t="str">
        <f aca="false">IF(ISBLANK(A4780),"",-SUM(I$3:I4780))</f>
        <v/>
      </c>
      <c r="K4780" s="9" t="str">
        <f aca="false">IF(ISBLANK(A4780),"",SUMPRODUCT(O4780:R4780,T4780:W4780)-J4780)</f>
        <v/>
      </c>
      <c r="L4780" s="5" t="str">
        <f aca="false">IF(ISBLANK(A4780),"",K4780/$M$1)</f>
        <v/>
      </c>
      <c r="M4780" s="5" t="str">
        <f aca="false">IF(ISBLANK(A4780),"",K4780/($M$1+SUM(K$3:K4779)))</f>
        <v/>
      </c>
      <c r="N4780" s="0" t="str">
        <f aca="false">IF(ISBLANK(A4780),"",IF(H4781=0,NETWORKDAYS($H$3,H4780,holiday!$B$2:$B$10),IF(DAY(H4780)&lt;DAY(H4781),NETWORKDAYS($H$3,H4780,holiday!$B$2:$B$10),0)))</f>
        <v/>
      </c>
      <c r="O4780" s="0" t="str">
        <f aca="false">IF(ISBLANK(A4780),"",SUMIF($A$3:$A4780,O$2,$B$3:$B4780))</f>
        <v/>
      </c>
      <c r="P4780" s="0" t="str">
        <f aca="false">IF(ISBLANK(A4780),"",SUMIF($A$3:$A4780,P$2,$B$3:$B4780))</f>
        <v/>
      </c>
      <c r="Q4780" s="0" t="str">
        <f aca="false">IF(ISBLANK(A4780),"",SUMIF($A$3:$A4780,Q$2,$B$3:$B4780))</f>
        <v/>
      </c>
      <c r="R4780" s="0" t="str">
        <f aca="false">IF(ISBLANK(A4780),"",SUMIF($A$3:$A4780,R$2,$B$3:$B4780))</f>
        <v/>
      </c>
      <c r="T4780" s="9" t="str">
        <f aca="false">IF(ISBLANK(A4780),"",IF($A4780=T$2,$C4780,T4779))</f>
        <v/>
      </c>
      <c r="U4780" s="9" t="str">
        <f aca="false">IF(ISBLANK(A4780),"",IF($A4780=U$2,$C4780,U4779))</f>
        <v/>
      </c>
      <c r="V4780" s="9" t="str">
        <f aca="false">IF(ISBLANK(A4780),"",IF($A4780=V$2,$C4780,V4779))</f>
        <v/>
      </c>
      <c r="W4780" s="9" t="str">
        <f aca="false">IF(ISBLANK(A4780),"",IF($A4780=W$2,$C4780,W4779))</f>
        <v/>
      </c>
    </row>
    <row r="4781" customFormat="false" ht="14.1" hidden="false" customHeight="false" outlineLevel="0" collapsed="false">
      <c r="H4781" s="8" t="n">
        <f aca="false">IF(ISBLANK(D4781),,LEFT(D4781,LEN(D4781)-6)*1)</f>
        <v>0</v>
      </c>
      <c r="I4781" s="9" t="str">
        <f aca="false">IF(ISBLANK(A4781),"",-B4781*C4781)</f>
        <v/>
      </c>
      <c r="J4781" s="9" t="str">
        <f aca="false">IF(ISBLANK(A4781),"",-SUM(I$3:I4781))</f>
        <v/>
      </c>
      <c r="K4781" s="9" t="str">
        <f aca="false">IF(ISBLANK(A4781),"",SUMPRODUCT(O4781:R4781,T4781:W4781)-J4781)</f>
        <v/>
      </c>
      <c r="L4781" s="5" t="str">
        <f aca="false">IF(ISBLANK(A4781),"",K4781/$M$1)</f>
        <v/>
      </c>
      <c r="M4781" s="5" t="str">
        <f aca="false">IF(ISBLANK(A4781),"",K4781/($M$1+SUM(K$3:K4780)))</f>
        <v/>
      </c>
      <c r="N4781" s="0" t="str">
        <f aca="false">IF(ISBLANK(A4781),"",IF(H4782=0,NETWORKDAYS($H$3,H4781,holiday!$B$2:$B$10),IF(DAY(H4781)&lt;DAY(H4782),NETWORKDAYS($H$3,H4781,holiday!$B$2:$B$10),0)))</f>
        <v/>
      </c>
      <c r="O4781" s="0" t="str">
        <f aca="false">IF(ISBLANK(A4781),"",SUMIF($A$3:$A4781,O$2,$B$3:$B4781))</f>
        <v/>
      </c>
      <c r="P4781" s="0" t="str">
        <f aca="false">IF(ISBLANK(A4781),"",SUMIF($A$3:$A4781,P$2,$B$3:$B4781))</f>
        <v/>
      </c>
      <c r="Q4781" s="0" t="str">
        <f aca="false">IF(ISBLANK(A4781),"",SUMIF($A$3:$A4781,Q$2,$B$3:$B4781))</f>
        <v/>
      </c>
      <c r="R4781" s="0" t="str">
        <f aca="false">IF(ISBLANK(A4781),"",SUMIF($A$3:$A4781,R$2,$B$3:$B4781))</f>
        <v/>
      </c>
      <c r="T4781" s="9" t="str">
        <f aca="false">IF(ISBLANK(A4781),"",IF($A4781=T$2,$C4781,T4780))</f>
        <v/>
      </c>
      <c r="U4781" s="9" t="str">
        <f aca="false">IF(ISBLANK(A4781),"",IF($A4781=U$2,$C4781,U4780))</f>
        <v/>
      </c>
      <c r="V4781" s="9" t="str">
        <f aca="false">IF(ISBLANK(A4781),"",IF($A4781=V$2,$C4781,V4780))</f>
        <v/>
      </c>
      <c r="W4781" s="9" t="str">
        <f aca="false">IF(ISBLANK(A4781),"",IF($A4781=W$2,$C4781,W4780))</f>
        <v/>
      </c>
    </row>
    <row r="4782" customFormat="false" ht="14.1" hidden="false" customHeight="false" outlineLevel="0" collapsed="false">
      <c r="H4782" s="8" t="n">
        <f aca="false">IF(ISBLANK(D4782),,LEFT(D4782,LEN(D4782)-6)*1)</f>
        <v>0</v>
      </c>
      <c r="I4782" s="9" t="str">
        <f aca="false">IF(ISBLANK(A4782),"",-B4782*C4782)</f>
        <v/>
      </c>
      <c r="J4782" s="9" t="str">
        <f aca="false">IF(ISBLANK(A4782),"",-SUM(I$3:I4782))</f>
        <v/>
      </c>
      <c r="K4782" s="9" t="str">
        <f aca="false">IF(ISBLANK(A4782),"",SUMPRODUCT(O4782:R4782,T4782:W4782)-J4782)</f>
        <v/>
      </c>
      <c r="L4782" s="5" t="str">
        <f aca="false">IF(ISBLANK(A4782),"",K4782/$M$1)</f>
        <v/>
      </c>
      <c r="M4782" s="5" t="str">
        <f aca="false">IF(ISBLANK(A4782),"",K4782/($M$1+SUM(K$3:K4781)))</f>
        <v/>
      </c>
      <c r="N4782" s="0" t="str">
        <f aca="false">IF(ISBLANK(A4782),"",IF(H4783=0,NETWORKDAYS($H$3,H4782,holiday!$B$2:$B$10),IF(DAY(H4782)&lt;DAY(H4783),NETWORKDAYS($H$3,H4782,holiday!$B$2:$B$10),0)))</f>
        <v/>
      </c>
      <c r="O4782" s="0" t="str">
        <f aca="false">IF(ISBLANK(A4782),"",SUMIF($A$3:$A4782,O$2,$B$3:$B4782))</f>
        <v/>
      </c>
      <c r="P4782" s="0" t="str">
        <f aca="false">IF(ISBLANK(A4782),"",SUMIF($A$3:$A4782,P$2,$B$3:$B4782))</f>
        <v/>
      </c>
      <c r="Q4782" s="0" t="str">
        <f aca="false">IF(ISBLANK(A4782),"",SUMIF($A$3:$A4782,Q$2,$B$3:$B4782))</f>
        <v/>
      </c>
      <c r="R4782" s="0" t="str">
        <f aca="false">IF(ISBLANK(A4782),"",SUMIF($A$3:$A4782,R$2,$B$3:$B4782))</f>
        <v/>
      </c>
      <c r="T4782" s="9" t="str">
        <f aca="false">IF(ISBLANK(A4782),"",IF($A4782=T$2,$C4782,T4781))</f>
        <v/>
      </c>
      <c r="U4782" s="9" t="str">
        <f aca="false">IF(ISBLANK(A4782),"",IF($A4782=U$2,$C4782,U4781))</f>
        <v/>
      </c>
      <c r="V4782" s="9" t="str">
        <f aca="false">IF(ISBLANK(A4782),"",IF($A4782=V$2,$C4782,V4781))</f>
        <v/>
      </c>
      <c r="W4782" s="9" t="str">
        <f aca="false">IF(ISBLANK(A4782),"",IF($A4782=W$2,$C4782,W4781))</f>
        <v/>
      </c>
    </row>
    <row r="4783" customFormat="false" ht="14.1" hidden="false" customHeight="false" outlineLevel="0" collapsed="false">
      <c r="H4783" s="8" t="n">
        <f aca="false">IF(ISBLANK(D4783),,LEFT(D4783,LEN(D4783)-6)*1)</f>
        <v>0</v>
      </c>
      <c r="I4783" s="9" t="str">
        <f aca="false">IF(ISBLANK(A4783),"",-B4783*C4783)</f>
        <v/>
      </c>
      <c r="J4783" s="9" t="str">
        <f aca="false">IF(ISBLANK(A4783),"",-SUM(I$3:I4783))</f>
        <v/>
      </c>
      <c r="K4783" s="9" t="str">
        <f aca="false">IF(ISBLANK(A4783),"",SUMPRODUCT(O4783:R4783,T4783:W4783)-J4783)</f>
        <v/>
      </c>
      <c r="L4783" s="5" t="str">
        <f aca="false">IF(ISBLANK(A4783),"",K4783/$M$1)</f>
        <v/>
      </c>
      <c r="M4783" s="5" t="str">
        <f aca="false">IF(ISBLANK(A4783),"",K4783/($M$1+SUM(K$3:K4782)))</f>
        <v/>
      </c>
      <c r="N4783" s="0" t="str">
        <f aca="false">IF(ISBLANK(A4783),"",IF(H4784=0,NETWORKDAYS($H$3,H4783,holiday!$B$2:$B$10),IF(DAY(H4783)&lt;DAY(H4784),NETWORKDAYS($H$3,H4783,holiday!$B$2:$B$10),0)))</f>
        <v/>
      </c>
      <c r="O4783" s="0" t="str">
        <f aca="false">IF(ISBLANK(A4783),"",SUMIF($A$3:$A4783,O$2,$B$3:$B4783))</f>
        <v/>
      </c>
      <c r="P4783" s="0" t="str">
        <f aca="false">IF(ISBLANK(A4783),"",SUMIF($A$3:$A4783,P$2,$B$3:$B4783))</f>
        <v/>
      </c>
      <c r="Q4783" s="0" t="str">
        <f aca="false">IF(ISBLANK(A4783),"",SUMIF($A$3:$A4783,Q$2,$B$3:$B4783))</f>
        <v/>
      </c>
      <c r="R4783" s="0" t="str">
        <f aca="false">IF(ISBLANK(A4783),"",SUMIF($A$3:$A4783,R$2,$B$3:$B4783))</f>
        <v/>
      </c>
      <c r="T4783" s="9" t="str">
        <f aca="false">IF(ISBLANK(A4783),"",IF($A4783=T$2,$C4783,T4782))</f>
        <v/>
      </c>
      <c r="U4783" s="9" t="str">
        <f aca="false">IF(ISBLANK(A4783),"",IF($A4783=U$2,$C4783,U4782))</f>
        <v/>
      </c>
      <c r="V4783" s="9" t="str">
        <f aca="false">IF(ISBLANK(A4783),"",IF($A4783=V$2,$C4783,V4782))</f>
        <v/>
      </c>
      <c r="W4783" s="9" t="str">
        <f aca="false">IF(ISBLANK(A4783),"",IF($A4783=W$2,$C4783,W4782))</f>
        <v/>
      </c>
    </row>
    <row r="4784" customFormat="false" ht="14.1" hidden="false" customHeight="false" outlineLevel="0" collapsed="false">
      <c r="H4784" s="8" t="n">
        <f aca="false">IF(ISBLANK(D4784),,LEFT(D4784,LEN(D4784)-6)*1)</f>
        <v>0</v>
      </c>
      <c r="I4784" s="9" t="str">
        <f aca="false">IF(ISBLANK(A4784),"",-B4784*C4784)</f>
        <v/>
      </c>
      <c r="J4784" s="9" t="str">
        <f aca="false">IF(ISBLANK(A4784),"",-SUM(I$3:I4784))</f>
        <v/>
      </c>
      <c r="K4784" s="9" t="str">
        <f aca="false">IF(ISBLANK(A4784),"",SUMPRODUCT(O4784:R4784,T4784:W4784)-J4784)</f>
        <v/>
      </c>
      <c r="L4784" s="5" t="str">
        <f aca="false">IF(ISBLANK(A4784),"",K4784/$M$1)</f>
        <v/>
      </c>
      <c r="M4784" s="5" t="str">
        <f aca="false">IF(ISBLANK(A4784),"",K4784/($M$1+SUM(K$3:K4783)))</f>
        <v/>
      </c>
      <c r="N4784" s="0" t="str">
        <f aca="false">IF(ISBLANK(A4784),"",IF(H4785=0,NETWORKDAYS($H$3,H4784,holiday!$B$2:$B$10),IF(DAY(H4784)&lt;DAY(H4785),NETWORKDAYS($H$3,H4784,holiday!$B$2:$B$10),0)))</f>
        <v/>
      </c>
      <c r="O4784" s="0" t="str">
        <f aca="false">IF(ISBLANK(A4784),"",SUMIF($A$3:$A4784,O$2,$B$3:$B4784))</f>
        <v/>
      </c>
      <c r="P4784" s="0" t="str">
        <f aca="false">IF(ISBLANK(A4784),"",SUMIF($A$3:$A4784,P$2,$B$3:$B4784))</f>
        <v/>
      </c>
      <c r="Q4784" s="0" t="str">
        <f aca="false">IF(ISBLANK(A4784),"",SUMIF($A$3:$A4784,Q$2,$B$3:$B4784))</f>
        <v/>
      </c>
      <c r="R4784" s="0" t="str">
        <f aca="false">IF(ISBLANK(A4784),"",SUMIF($A$3:$A4784,R$2,$B$3:$B4784))</f>
        <v/>
      </c>
      <c r="T4784" s="9" t="str">
        <f aca="false">IF(ISBLANK(A4784),"",IF($A4784=T$2,$C4784,T4783))</f>
        <v/>
      </c>
      <c r="U4784" s="9" t="str">
        <f aca="false">IF(ISBLANK(A4784),"",IF($A4784=U$2,$C4784,U4783))</f>
        <v/>
      </c>
      <c r="V4784" s="9" t="str">
        <f aca="false">IF(ISBLANK(A4784),"",IF($A4784=V$2,$C4784,V4783))</f>
        <v/>
      </c>
      <c r="W4784" s="9" t="str">
        <f aca="false">IF(ISBLANK(A4784),"",IF($A4784=W$2,$C4784,W4783))</f>
        <v/>
      </c>
    </row>
    <row r="4785" customFormat="false" ht="14.1" hidden="false" customHeight="false" outlineLevel="0" collapsed="false">
      <c r="H4785" s="8" t="n">
        <f aca="false">IF(ISBLANK(D4785),,LEFT(D4785,LEN(D4785)-6)*1)</f>
        <v>0</v>
      </c>
      <c r="I4785" s="9" t="str">
        <f aca="false">IF(ISBLANK(A4785),"",-B4785*C4785)</f>
        <v/>
      </c>
      <c r="J4785" s="9" t="str">
        <f aca="false">IF(ISBLANK(A4785),"",-SUM(I$3:I4785))</f>
        <v/>
      </c>
      <c r="K4785" s="9" t="str">
        <f aca="false">IF(ISBLANK(A4785),"",SUMPRODUCT(O4785:R4785,T4785:W4785)-J4785)</f>
        <v/>
      </c>
      <c r="L4785" s="5" t="str">
        <f aca="false">IF(ISBLANK(A4785),"",K4785/$M$1)</f>
        <v/>
      </c>
      <c r="M4785" s="5" t="str">
        <f aca="false">IF(ISBLANK(A4785),"",K4785/($M$1+SUM(K$3:K4784)))</f>
        <v/>
      </c>
      <c r="N4785" s="0" t="str">
        <f aca="false">IF(ISBLANK(A4785),"",IF(H4786=0,NETWORKDAYS($H$3,H4785,holiday!$B$2:$B$10),IF(DAY(H4785)&lt;DAY(H4786),NETWORKDAYS($H$3,H4785,holiday!$B$2:$B$10),0)))</f>
        <v/>
      </c>
      <c r="O4785" s="0" t="str">
        <f aca="false">IF(ISBLANK(A4785),"",SUMIF($A$3:$A4785,O$2,$B$3:$B4785))</f>
        <v/>
      </c>
      <c r="P4785" s="0" t="str">
        <f aca="false">IF(ISBLANK(A4785),"",SUMIF($A$3:$A4785,P$2,$B$3:$B4785))</f>
        <v/>
      </c>
      <c r="Q4785" s="0" t="str">
        <f aca="false">IF(ISBLANK(A4785),"",SUMIF($A$3:$A4785,Q$2,$B$3:$B4785))</f>
        <v/>
      </c>
      <c r="R4785" s="0" t="str">
        <f aca="false">IF(ISBLANK(A4785),"",SUMIF($A$3:$A4785,R$2,$B$3:$B4785))</f>
        <v/>
      </c>
      <c r="T4785" s="9" t="str">
        <f aca="false">IF(ISBLANK(A4785),"",IF($A4785=T$2,$C4785,T4784))</f>
        <v/>
      </c>
      <c r="U4785" s="9" t="str">
        <f aca="false">IF(ISBLANK(A4785),"",IF($A4785=U$2,$C4785,U4784))</f>
        <v/>
      </c>
      <c r="V4785" s="9" t="str">
        <f aca="false">IF(ISBLANK(A4785),"",IF($A4785=V$2,$C4785,V4784))</f>
        <v/>
      </c>
      <c r="W4785" s="9" t="str">
        <f aca="false">IF(ISBLANK(A4785),"",IF($A4785=W$2,$C4785,W4784))</f>
        <v/>
      </c>
    </row>
    <row r="4786" customFormat="false" ht="14.1" hidden="false" customHeight="false" outlineLevel="0" collapsed="false">
      <c r="H4786" s="8" t="n">
        <f aca="false">IF(ISBLANK(D4786),,LEFT(D4786,LEN(D4786)-6)*1)</f>
        <v>0</v>
      </c>
      <c r="I4786" s="9" t="str">
        <f aca="false">IF(ISBLANK(A4786),"",-B4786*C4786)</f>
        <v/>
      </c>
      <c r="J4786" s="9" t="str">
        <f aca="false">IF(ISBLANK(A4786),"",-SUM(I$3:I4786))</f>
        <v/>
      </c>
      <c r="K4786" s="9" t="str">
        <f aca="false">IF(ISBLANK(A4786),"",SUMPRODUCT(O4786:R4786,T4786:W4786)-J4786)</f>
        <v/>
      </c>
      <c r="L4786" s="5" t="str">
        <f aca="false">IF(ISBLANK(A4786),"",K4786/$M$1)</f>
        <v/>
      </c>
      <c r="M4786" s="5" t="str">
        <f aca="false">IF(ISBLANK(A4786),"",K4786/($M$1+SUM(K$3:K4785)))</f>
        <v/>
      </c>
      <c r="N4786" s="0" t="str">
        <f aca="false">IF(ISBLANK(A4786),"",IF(H4787=0,NETWORKDAYS($H$3,H4786,holiday!$B$2:$B$10),IF(DAY(H4786)&lt;DAY(H4787),NETWORKDAYS($H$3,H4786,holiday!$B$2:$B$10),0)))</f>
        <v/>
      </c>
      <c r="O4786" s="0" t="str">
        <f aca="false">IF(ISBLANK(A4786),"",SUMIF($A$3:$A4786,O$2,$B$3:$B4786))</f>
        <v/>
      </c>
      <c r="P4786" s="0" t="str">
        <f aca="false">IF(ISBLANK(A4786),"",SUMIF($A$3:$A4786,P$2,$B$3:$B4786))</f>
        <v/>
      </c>
      <c r="Q4786" s="0" t="str">
        <f aca="false">IF(ISBLANK(A4786),"",SUMIF($A$3:$A4786,Q$2,$B$3:$B4786))</f>
        <v/>
      </c>
      <c r="R4786" s="0" t="str">
        <f aca="false">IF(ISBLANK(A4786),"",SUMIF($A$3:$A4786,R$2,$B$3:$B4786))</f>
        <v/>
      </c>
      <c r="T4786" s="9" t="str">
        <f aca="false">IF(ISBLANK(A4786),"",IF($A4786=T$2,$C4786,T4785))</f>
        <v/>
      </c>
      <c r="U4786" s="9" t="str">
        <f aca="false">IF(ISBLANK(A4786),"",IF($A4786=U$2,$C4786,U4785))</f>
        <v/>
      </c>
      <c r="V4786" s="9" t="str">
        <f aca="false">IF(ISBLANK(A4786),"",IF($A4786=V$2,$C4786,V4785))</f>
        <v/>
      </c>
      <c r="W4786" s="9" t="str">
        <f aca="false">IF(ISBLANK(A4786),"",IF($A4786=W$2,$C4786,W4785))</f>
        <v/>
      </c>
    </row>
    <row r="4787" customFormat="false" ht="14.1" hidden="false" customHeight="false" outlineLevel="0" collapsed="false">
      <c r="H4787" s="8" t="n">
        <f aca="false">IF(ISBLANK(D4787),,LEFT(D4787,LEN(D4787)-6)*1)</f>
        <v>0</v>
      </c>
      <c r="I4787" s="9" t="str">
        <f aca="false">IF(ISBLANK(A4787),"",-B4787*C4787)</f>
        <v/>
      </c>
      <c r="J4787" s="9" t="str">
        <f aca="false">IF(ISBLANK(A4787),"",-SUM(I$3:I4787))</f>
        <v/>
      </c>
      <c r="K4787" s="9" t="str">
        <f aca="false">IF(ISBLANK(A4787),"",SUMPRODUCT(O4787:R4787,T4787:W4787)-J4787)</f>
        <v/>
      </c>
      <c r="L4787" s="5" t="str">
        <f aca="false">IF(ISBLANK(A4787),"",K4787/$M$1)</f>
        <v/>
      </c>
      <c r="M4787" s="5" t="str">
        <f aca="false">IF(ISBLANK(A4787),"",K4787/($M$1+SUM(K$3:K4786)))</f>
        <v/>
      </c>
      <c r="N4787" s="0" t="str">
        <f aca="false">IF(ISBLANK(A4787),"",IF(H4788=0,NETWORKDAYS($H$3,H4787,holiday!$B$2:$B$10),IF(DAY(H4787)&lt;DAY(H4788),NETWORKDAYS($H$3,H4787,holiday!$B$2:$B$10),0)))</f>
        <v/>
      </c>
      <c r="O4787" s="0" t="str">
        <f aca="false">IF(ISBLANK(A4787),"",SUMIF($A$3:$A4787,O$2,$B$3:$B4787))</f>
        <v/>
      </c>
      <c r="P4787" s="0" t="str">
        <f aca="false">IF(ISBLANK(A4787),"",SUMIF($A$3:$A4787,P$2,$B$3:$B4787))</f>
        <v/>
      </c>
      <c r="Q4787" s="0" t="str">
        <f aca="false">IF(ISBLANK(A4787),"",SUMIF($A$3:$A4787,Q$2,$B$3:$B4787))</f>
        <v/>
      </c>
      <c r="R4787" s="0" t="str">
        <f aca="false">IF(ISBLANK(A4787),"",SUMIF($A$3:$A4787,R$2,$B$3:$B4787))</f>
        <v/>
      </c>
      <c r="T4787" s="9" t="str">
        <f aca="false">IF(ISBLANK(A4787),"",IF($A4787=T$2,$C4787,T4786))</f>
        <v/>
      </c>
      <c r="U4787" s="9" t="str">
        <f aca="false">IF(ISBLANK(A4787),"",IF($A4787=U$2,$C4787,U4786))</f>
        <v/>
      </c>
      <c r="V4787" s="9" t="str">
        <f aca="false">IF(ISBLANK(A4787),"",IF($A4787=V$2,$C4787,V4786))</f>
        <v/>
      </c>
      <c r="W4787" s="9" t="str">
        <f aca="false">IF(ISBLANK(A4787),"",IF($A4787=W$2,$C4787,W4786))</f>
        <v/>
      </c>
    </row>
    <row r="4788" customFormat="false" ht="14.1" hidden="false" customHeight="false" outlineLevel="0" collapsed="false">
      <c r="H4788" s="8" t="n">
        <f aca="false">IF(ISBLANK(D4788),,LEFT(D4788,LEN(D4788)-6)*1)</f>
        <v>0</v>
      </c>
      <c r="I4788" s="9" t="str">
        <f aca="false">IF(ISBLANK(A4788),"",-B4788*C4788)</f>
        <v/>
      </c>
      <c r="J4788" s="9" t="str">
        <f aca="false">IF(ISBLANK(A4788),"",-SUM(I$3:I4788))</f>
        <v/>
      </c>
      <c r="K4788" s="9" t="str">
        <f aca="false">IF(ISBLANK(A4788),"",SUMPRODUCT(O4788:R4788,T4788:W4788)-J4788)</f>
        <v/>
      </c>
      <c r="L4788" s="5" t="str">
        <f aca="false">IF(ISBLANK(A4788),"",K4788/$M$1)</f>
        <v/>
      </c>
      <c r="M4788" s="5" t="str">
        <f aca="false">IF(ISBLANK(A4788),"",K4788/($M$1+SUM(K$3:K4787)))</f>
        <v/>
      </c>
      <c r="N4788" s="0" t="str">
        <f aca="false">IF(ISBLANK(A4788),"",IF(H4789=0,NETWORKDAYS($H$3,H4788,holiday!$B$2:$B$10),IF(DAY(H4788)&lt;DAY(H4789),NETWORKDAYS($H$3,H4788,holiday!$B$2:$B$10),0)))</f>
        <v/>
      </c>
      <c r="O4788" s="0" t="str">
        <f aca="false">IF(ISBLANK(A4788),"",SUMIF($A$3:$A4788,O$2,$B$3:$B4788))</f>
        <v/>
      </c>
      <c r="P4788" s="0" t="str">
        <f aca="false">IF(ISBLANK(A4788),"",SUMIF($A$3:$A4788,P$2,$B$3:$B4788))</f>
        <v/>
      </c>
      <c r="Q4788" s="0" t="str">
        <f aca="false">IF(ISBLANK(A4788),"",SUMIF($A$3:$A4788,Q$2,$B$3:$B4788))</f>
        <v/>
      </c>
      <c r="R4788" s="0" t="str">
        <f aca="false">IF(ISBLANK(A4788),"",SUMIF($A$3:$A4788,R$2,$B$3:$B4788))</f>
        <v/>
      </c>
      <c r="T4788" s="9" t="str">
        <f aca="false">IF(ISBLANK(A4788),"",IF($A4788=T$2,$C4788,T4787))</f>
        <v/>
      </c>
      <c r="U4788" s="9" t="str">
        <f aca="false">IF(ISBLANK(A4788),"",IF($A4788=U$2,$C4788,U4787))</f>
        <v/>
      </c>
      <c r="V4788" s="9" t="str">
        <f aca="false">IF(ISBLANK(A4788),"",IF($A4788=V$2,$C4788,V4787))</f>
        <v/>
      </c>
      <c r="W4788" s="9" t="str">
        <f aca="false">IF(ISBLANK(A4788),"",IF($A4788=W$2,$C4788,W4787))</f>
        <v/>
      </c>
    </row>
    <row r="4789" customFormat="false" ht="14.1" hidden="false" customHeight="false" outlineLevel="0" collapsed="false">
      <c r="H4789" s="8" t="n">
        <f aca="false">IF(ISBLANK(D4789),,LEFT(D4789,LEN(D4789)-6)*1)</f>
        <v>0</v>
      </c>
      <c r="I4789" s="9" t="str">
        <f aca="false">IF(ISBLANK(A4789),"",-B4789*C4789)</f>
        <v/>
      </c>
      <c r="J4789" s="9" t="str">
        <f aca="false">IF(ISBLANK(A4789),"",-SUM(I$3:I4789))</f>
        <v/>
      </c>
      <c r="K4789" s="9" t="str">
        <f aca="false">IF(ISBLANK(A4789),"",SUMPRODUCT(O4789:R4789,T4789:W4789)-J4789)</f>
        <v/>
      </c>
      <c r="L4789" s="5" t="str">
        <f aca="false">IF(ISBLANK(A4789),"",K4789/$M$1)</f>
        <v/>
      </c>
      <c r="M4789" s="5" t="str">
        <f aca="false">IF(ISBLANK(A4789),"",K4789/($M$1+SUM(K$3:K4788)))</f>
        <v/>
      </c>
      <c r="N4789" s="0" t="str">
        <f aca="false">IF(ISBLANK(A4789),"",IF(H4790=0,NETWORKDAYS($H$3,H4789,holiday!$B$2:$B$10),IF(DAY(H4789)&lt;DAY(H4790),NETWORKDAYS($H$3,H4789,holiday!$B$2:$B$10),0)))</f>
        <v/>
      </c>
      <c r="O4789" s="0" t="str">
        <f aca="false">IF(ISBLANK(A4789),"",SUMIF($A$3:$A4789,O$2,$B$3:$B4789))</f>
        <v/>
      </c>
      <c r="P4789" s="0" t="str">
        <f aca="false">IF(ISBLANK(A4789),"",SUMIF($A$3:$A4789,P$2,$B$3:$B4789))</f>
        <v/>
      </c>
      <c r="Q4789" s="0" t="str">
        <f aca="false">IF(ISBLANK(A4789),"",SUMIF($A$3:$A4789,Q$2,$B$3:$B4789))</f>
        <v/>
      </c>
      <c r="R4789" s="0" t="str">
        <f aca="false">IF(ISBLANK(A4789),"",SUMIF($A$3:$A4789,R$2,$B$3:$B4789))</f>
        <v/>
      </c>
      <c r="T4789" s="9" t="str">
        <f aca="false">IF(ISBLANK(A4789),"",IF($A4789=T$2,$C4789,T4788))</f>
        <v/>
      </c>
      <c r="U4789" s="9" t="str">
        <f aca="false">IF(ISBLANK(A4789),"",IF($A4789=U$2,$C4789,U4788))</f>
        <v/>
      </c>
      <c r="V4789" s="9" t="str">
        <f aca="false">IF(ISBLANK(A4789),"",IF($A4789=V$2,$C4789,V4788))</f>
        <v/>
      </c>
      <c r="W4789" s="9" t="str">
        <f aca="false">IF(ISBLANK(A4789),"",IF($A4789=W$2,$C4789,W4788))</f>
        <v/>
      </c>
    </row>
    <row r="4790" customFormat="false" ht="14.1" hidden="false" customHeight="false" outlineLevel="0" collapsed="false">
      <c r="H4790" s="8" t="n">
        <f aca="false">IF(ISBLANK(D4790),,LEFT(D4790,LEN(D4790)-6)*1)</f>
        <v>0</v>
      </c>
      <c r="I4790" s="9" t="str">
        <f aca="false">IF(ISBLANK(A4790),"",-B4790*C4790)</f>
        <v/>
      </c>
      <c r="J4790" s="9" t="str">
        <f aca="false">IF(ISBLANK(A4790),"",-SUM(I$3:I4790))</f>
        <v/>
      </c>
      <c r="K4790" s="9" t="str">
        <f aca="false">IF(ISBLANK(A4790),"",SUMPRODUCT(O4790:R4790,T4790:W4790)-J4790)</f>
        <v/>
      </c>
      <c r="L4790" s="5" t="str">
        <f aca="false">IF(ISBLANK(A4790),"",K4790/$M$1)</f>
        <v/>
      </c>
      <c r="M4790" s="5" t="str">
        <f aca="false">IF(ISBLANK(A4790),"",K4790/($M$1+SUM(K$3:K4789)))</f>
        <v/>
      </c>
      <c r="N4790" s="0" t="str">
        <f aca="false">IF(ISBLANK(A4790),"",IF(H4791=0,NETWORKDAYS($H$3,H4790,holiday!$B$2:$B$10),IF(DAY(H4790)&lt;DAY(H4791),NETWORKDAYS($H$3,H4790,holiday!$B$2:$B$10),0)))</f>
        <v/>
      </c>
      <c r="O4790" s="0" t="str">
        <f aca="false">IF(ISBLANK(A4790),"",SUMIF($A$3:$A4790,O$2,$B$3:$B4790))</f>
        <v/>
      </c>
      <c r="P4790" s="0" t="str">
        <f aca="false">IF(ISBLANK(A4790),"",SUMIF($A$3:$A4790,P$2,$B$3:$B4790))</f>
        <v/>
      </c>
      <c r="Q4790" s="0" t="str">
        <f aca="false">IF(ISBLANK(A4790),"",SUMIF($A$3:$A4790,Q$2,$B$3:$B4790))</f>
        <v/>
      </c>
      <c r="R4790" s="0" t="str">
        <f aca="false">IF(ISBLANK(A4790),"",SUMIF($A$3:$A4790,R$2,$B$3:$B4790))</f>
        <v/>
      </c>
      <c r="T4790" s="9" t="str">
        <f aca="false">IF(ISBLANK(A4790),"",IF($A4790=T$2,$C4790,T4789))</f>
        <v/>
      </c>
      <c r="U4790" s="9" t="str">
        <f aca="false">IF(ISBLANK(A4790),"",IF($A4790=U$2,$C4790,U4789))</f>
        <v/>
      </c>
      <c r="V4790" s="9" t="str">
        <f aca="false">IF(ISBLANK(A4790),"",IF($A4790=V$2,$C4790,V4789))</f>
        <v/>
      </c>
      <c r="W4790" s="9" t="str">
        <f aca="false">IF(ISBLANK(A4790),"",IF($A4790=W$2,$C4790,W4789))</f>
        <v/>
      </c>
    </row>
    <row r="4791" customFormat="false" ht="14.1" hidden="false" customHeight="false" outlineLevel="0" collapsed="false">
      <c r="H4791" s="8" t="n">
        <f aca="false">IF(ISBLANK(D4791),,LEFT(D4791,LEN(D4791)-6)*1)</f>
        <v>0</v>
      </c>
      <c r="I4791" s="9" t="str">
        <f aca="false">IF(ISBLANK(A4791),"",-B4791*C4791)</f>
        <v/>
      </c>
      <c r="J4791" s="9" t="str">
        <f aca="false">IF(ISBLANK(A4791),"",-SUM(I$3:I4791))</f>
        <v/>
      </c>
      <c r="K4791" s="9" t="str">
        <f aca="false">IF(ISBLANK(A4791),"",SUMPRODUCT(O4791:R4791,T4791:W4791)-J4791)</f>
        <v/>
      </c>
      <c r="L4791" s="5" t="str">
        <f aca="false">IF(ISBLANK(A4791),"",K4791/$M$1)</f>
        <v/>
      </c>
      <c r="M4791" s="5" t="str">
        <f aca="false">IF(ISBLANK(A4791),"",K4791/($M$1+SUM(K$3:K4790)))</f>
        <v/>
      </c>
      <c r="N4791" s="0" t="str">
        <f aca="false">IF(ISBLANK(A4791),"",IF(H4792=0,NETWORKDAYS($H$3,H4791,holiday!$B$2:$B$10),IF(DAY(H4791)&lt;DAY(H4792),NETWORKDAYS($H$3,H4791,holiday!$B$2:$B$10),0)))</f>
        <v/>
      </c>
      <c r="O4791" s="0" t="str">
        <f aca="false">IF(ISBLANK(A4791),"",SUMIF($A$3:$A4791,O$2,$B$3:$B4791))</f>
        <v/>
      </c>
      <c r="P4791" s="0" t="str">
        <f aca="false">IF(ISBLANK(A4791),"",SUMIF($A$3:$A4791,P$2,$B$3:$B4791))</f>
        <v/>
      </c>
      <c r="Q4791" s="0" t="str">
        <f aca="false">IF(ISBLANK(A4791),"",SUMIF($A$3:$A4791,Q$2,$B$3:$B4791))</f>
        <v/>
      </c>
      <c r="R4791" s="0" t="str">
        <f aca="false">IF(ISBLANK(A4791),"",SUMIF($A$3:$A4791,R$2,$B$3:$B4791))</f>
        <v/>
      </c>
      <c r="T4791" s="9" t="str">
        <f aca="false">IF(ISBLANK(A4791),"",IF($A4791=T$2,$C4791,T4790))</f>
        <v/>
      </c>
      <c r="U4791" s="9" t="str">
        <f aca="false">IF(ISBLANK(A4791),"",IF($A4791=U$2,$C4791,U4790))</f>
        <v/>
      </c>
      <c r="V4791" s="9" t="str">
        <f aca="false">IF(ISBLANK(A4791),"",IF($A4791=V$2,$C4791,V4790))</f>
        <v/>
      </c>
      <c r="W4791" s="9" t="str">
        <f aca="false">IF(ISBLANK(A4791),"",IF($A4791=W$2,$C4791,W4790))</f>
        <v/>
      </c>
    </row>
    <row r="4792" customFormat="false" ht="14.1" hidden="false" customHeight="false" outlineLevel="0" collapsed="false">
      <c r="H4792" s="8" t="n">
        <f aca="false">IF(ISBLANK(D4792),,LEFT(D4792,LEN(D4792)-6)*1)</f>
        <v>0</v>
      </c>
      <c r="I4792" s="9" t="str">
        <f aca="false">IF(ISBLANK(A4792),"",-B4792*C4792)</f>
        <v/>
      </c>
      <c r="J4792" s="9" t="str">
        <f aca="false">IF(ISBLANK(A4792),"",-SUM(I$3:I4792))</f>
        <v/>
      </c>
      <c r="K4792" s="9" t="str">
        <f aca="false">IF(ISBLANK(A4792),"",SUMPRODUCT(O4792:R4792,T4792:W4792)-J4792)</f>
        <v/>
      </c>
      <c r="L4792" s="5" t="str">
        <f aca="false">IF(ISBLANK(A4792),"",K4792/$M$1)</f>
        <v/>
      </c>
      <c r="M4792" s="5" t="str">
        <f aca="false">IF(ISBLANK(A4792),"",K4792/($M$1+SUM(K$3:K4791)))</f>
        <v/>
      </c>
      <c r="N4792" s="0" t="str">
        <f aca="false">IF(ISBLANK(A4792),"",IF(H4793=0,NETWORKDAYS($H$3,H4792,holiday!$B$2:$B$10),IF(DAY(H4792)&lt;DAY(H4793),NETWORKDAYS($H$3,H4792,holiday!$B$2:$B$10),0)))</f>
        <v/>
      </c>
      <c r="O4792" s="0" t="str">
        <f aca="false">IF(ISBLANK(A4792),"",SUMIF($A$3:$A4792,O$2,$B$3:$B4792))</f>
        <v/>
      </c>
      <c r="P4792" s="0" t="str">
        <f aca="false">IF(ISBLANK(A4792),"",SUMIF($A$3:$A4792,P$2,$B$3:$B4792))</f>
        <v/>
      </c>
      <c r="Q4792" s="0" t="str">
        <f aca="false">IF(ISBLANK(A4792),"",SUMIF($A$3:$A4792,Q$2,$B$3:$B4792))</f>
        <v/>
      </c>
      <c r="R4792" s="0" t="str">
        <f aca="false">IF(ISBLANK(A4792),"",SUMIF($A$3:$A4792,R$2,$B$3:$B4792))</f>
        <v/>
      </c>
      <c r="T4792" s="9" t="str">
        <f aca="false">IF(ISBLANK(A4792),"",IF($A4792=T$2,$C4792,T4791))</f>
        <v/>
      </c>
      <c r="U4792" s="9" t="str">
        <f aca="false">IF(ISBLANK(A4792),"",IF($A4792=U$2,$C4792,U4791))</f>
        <v/>
      </c>
      <c r="V4792" s="9" t="str">
        <f aca="false">IF(ISBLANK(A4792),"",IF($A4792=V$2,$C4792,V4791))</f>
        <v/>
      </c>
      <c r="W4792" s="9" t="str">
        <f aca="false">IF(ISBLANK(A4792),"",IF($A4792=W$2,$C4792,W4791))</f>
        <v/>
      </c>
    </row>
    <row r="4793" customFormat="false" ht="14.1" hidden="false" customHeight="false" outlineLevel="0" collapsed="false">
      <c r="H4793" s="8" t="n">
        <f aca="false">IF(ISBLANK(D4793),,LEFT(D4793,LEN(D4793)-6)*1)</f>
        <v>0</v>
      </c>
      <c r="I4793" s="9" t="str">
        <f aca="false">IF(ISBLANK(A4793),"",-B4793*C4793)</f>
        <v/>
      </c>
      <c r="J4793" s="9" t="str">
        <f aca="false">IF(ISBLANK(A4793),"",-SUM(I$3:I4793))</f>
        <v/>
      </c>
      <c r="K4793" s="9" t="str">
        <f aca="false">IF(ISBLANK(A4793),"",SUMPRODUCT(O4793:R4793,T4793:W4793)-J4793)</f>
        <v/>
      </c>
      <c r="L4793" s="5" t="str">
        <f aca="false">IF(ISBLANK(A4793),"",K4793/$M$1)</f>
        <v/>
      </c>
      <c r="M4793" s="5" t="str">
        <f aca="false">IF(ISBLANK(A4793),"",K4793/($M$1+SUM(K$3:K4792)))</f>
        <v/>
      </c>
      <c r="N4793" s="0" t="str">
        <f aca="false">IF(ISBLANK(A4793),"",IF(H4794=0,NETWORKDAYS($H$3,H4793,holiday!$B$2:$B$10),IF(DAY(H4793)&lt;DAY(H4794),NETWORKDAYS($H$3,H4793,holiday!$B$2:$B$10),0)))</f>
        <v/>
      </c>
      <c r="O4793" s="0" t="str">
        <f aca="false">IF(ISBLANK(A4793),"",SUMIF($A$3:$A4793,O$2,$B$3:$B4793))</f>
        <v/>
      </c>
      <c r="P4793" s="0" t="str">
        <f aca="false">IF(ISBLANK(A4793),"",SUMIF($A$3:$A4793,P$2,$B$3:$B4793))</f>
        <v/>
      </c>
      <c r="Q4793" s="0" t="str">
        <f aca="false">IF(ISBLANK(A4793),"",SUMIF($A$3:$A4793,Q$2,$B$3:$B4793))</f>
        <v/>
      </c>
      <c r="R4793" s="0" t="str">
        <f aca="false">IF(ISBLANK(A4793),"",SUMIF($A$3:$A4793,R$2,$B$3:$B4793))</f>
        <v/>
      </c>
      <c r="T4793" s="9" t="str">
        <f aca="false">IF(ISBLANK(A4793),"",IF($A4793=T$2,$C4793,T4792))</f>
        <v/>
      </c>
      <c r="U4793" s="9" t="str">
        <f aca="false">IF(ISBLANK(A4793),"",IF($A4793=U$2,$C4793,U4792))</f>
        <v/>
      </c>
      <c r="V4793" s="9" t="str">
        <f aca="false">IF(ISBLANK(A4793),"",IF($A4793=V$2,$C4793,V4792))</f>
        <v/>
      </c>
      <c r="W4793" s="9" t="str">
        <f aca="false">IF(ISBLANK(A4793),"",IF($A4793=W$2,$C4793,W4792))</f>
        <v/>
      </c>
    </row>
    <row r="4794" customFormat="false" ht="14.1" hidden="false" customHeight="false" outlineLevel="0" collapsed="false">
      <c r="H4794" s="8" t="n">
        <f aca="false">IF(ISBLANK(D4794),,LEFT(D4794,LEN(D4794)-6)*1)</f>
        <v>0</v>
      </c>
      <c r="I4794" s="9" t="str">
        <f aca="false">IF(ISBLANK(A4794),"",-B4794*C4794)</f>
        <v/>
      </c>
      <c r="J4794" s="9" t="str">
        <f aca="false">IF(ISBLANK(A4794),"",-SUM(I$3:I4794))</f>
        <v/>
      </c>
      <c r="K4794" s="9" t="str">
        <f aca="false">IF(ISBLANK(A4794),"",SUMPRODUCT(O4794:R4794,T4794:W4794)-J4794)</f>
        <v/>
      </c>
      <c r="L4794" s="5" t="str">
        <f aca="false">IF(ISBLANK(A4794),"",K4794/$M$1)</f>
        <v/>
      </c>
      <c r="M4794" s="5" t="str">
        <f aca="false">IF(ISBLANK(A4794),"",K4794/($M$1+SUM(K$3:K4793)))</f>
        <v/>
      </c>
      <c r="N4794" s="0" t="str">
        <f aca="false">IF(ISBLANK(A4794),"",IF(H4795=0,NETWORKDAYS($H$3,H4794,holiday!$B$2:$B$10),IF(DAY(H4794)&lt;DAY(H4795),NETWORKDAYS($H$3,H4794,holiday!$B$2:$B$10),0)))</f>
        <v/>
      </c>
      <c r="O4794" s="0" t="str">
        <f aca="false">IF(ISBLANK(A4794),"",SUMIF($A$3:$A4794,O$2,$B$3:$B4794))</f>
        <v/>
      </c>
      <c r="P4794" s="0" t="str">
        <f aca="false">IF(ISBLANK(A4794),"",SUMIF($A$3:$A4794,P$2,$B$3:$B4794))</f>
        <v/>
      </c>
      <c r="Q4794" s="0" t="str">
        <f aca="false">IF(ISBLANK(A4794),"",SUMIF($A$3:$A4794,Q$2,$B$3:$B4794))</f>
        <v/>
      </c>
      <c r="R4794" s="0" t="str">
        <f aca="false">IF(ISBLANK(A4794),"",SUMIF($A$3:$A4794,R$2,$B$3:$B4794))</f>
        <v/>
      </c>
      <c r="T4794" s="9" t="str">
        <f aca="false">IF(ISBLANK(A4794),"",IF($A4794=T$2,$C4794,T4793))</f>
        <v/>
      </c>
      <c r="U4794" s="9" t="str">
        <f aca="false">IF(ISBLANK(A4794),"",IF($A4794=U$2,$C4794,U4793))</f>
        <v/>
      </c>
      <c r="V4794" s="9" t="str">
        <f aca="false">IF(ISBLANK(A4794),"",IF($A4794=V$2,$C4794,V4793))</f>
        <v/>
      </c>
      <c r="W4794" s="9" t="str">
        <f aca="false">IF(ISBLANK(A4794),"",IF($A4794=W$2,$C4794,W4793))</f>
        <v/>
      </c>
    </row>
    <row r="4795" customFormat="false" ht="14.1" hidden="false" customHeight="false" outlineLevel="0" collapsed="false">
      <c r="H4795" s="8" t="n">
        <f aca="false">IF(ISBLANK(D4795),,LEFT(D4795,LEN(D4795)-6)*1)</f>
        <v>0</v>
      </c>
      <c r="I4795" s="9" t="str">
        <f aca="false">IF(ISBLANK(A4795),"",-B4795*C4795)</f>
        <v/>
      </c>
      <c r="J4795" s="9" t="str">
        <f aca="false">IF(ISBLANK(A4795),"",-SUM(I$3:I4795))</f>
        <v/>
      </c>
      <c r="K4795" s="9" t="str">
        <f aca="false">IF(ISBLANK(A4795),"",SUMPRODUCT(O4795:R4795,T4795:W4795)-J4795)</f>
        <v/>
      </c>
      <c r="L4795" s="5" t="str">
        <f aca="false">IF(ISBLANK(A4795),"",K4795/$M$1)</f>
        <v/>
      </c>
      <c r="M4795" s="5" t="str">
        <f aca="false">IF(ISBLANK(A4795),"",K4795/($M$1+SUM(K$3:K4794)))</f>
        <v/>
      </c>
      <c r="N4795" s="0" t="str">
        <f aca="false">IF(ISBLANK(A4795),"",IF(H4796=0,NETWORKDAYS($H$3,H4795,holiday!$B$2:$B$10),IF(DAY(H4795)&lt;DAY(H4796),NETWORKDAYS($H$3,H4795,holiday!$B$2:$B$10),0)))</f>
        <v/>
      </c>
      <c r="O4795" s="0" t="str">
        <f aca="false">IF(ISBLANK(A4795),"",SUMIF($A$3:$A4795,O$2,$B$3:$B4795))</f>
        <v/>
      </c>
      <c r="P4795" s="0" t="str">
        <f aca="false">IF(ISBLANK(A4795),"",SUMIF($A$3:$A4795,P$2,$B$3:$B4795))</f>
        <v/>
      </c>
      <c r="Q4795" s="0" t="str">
        <f aca="false">IF(ISBLANK(A4795),"",SUMIF($A$3:$A4795,Q$2,$B$3:$B4795))</f>
        <v/>
      </c>
      <c r="R4795" s="0" t="str">
        <f aca="false">IF(ISBLANK(A4795),"",SUMIF($A$3:$A4795,R$2,$B$3:$B4795))</f>
        <v/>
      </c>
      <c r="T4795" s="9" t="str">
        <f aca="false">IF(ISBLANK(A4795),"",IF($A4795=T$2,$C4795,T4794))</f>
        <v/>
      </c>
      <c r="U4795" s="9" t="str">
        <f aca="false">IF(ISBLANK(A4795),"",IF($A4795=U$2,$C4795,U4794))</f>
        <v/>
      </c>
      <c r="V4795" s="9" t="str">
        <f aca="false">IF(ISBLANK(A4795),"",IF($A4795=V$2,$C4795,V4794))</f>
        <v/>
      </c>
      <c r="W4795" s="9" t="str">
        <f aca="false">IF(ISBLANK(A4795),"",IF($A4795=W$2,$C4795,W4794))</f>
        <v/>
      </c>
    </row>
    <row r="4796" customFormat="false" ht="14.1" hidden="false" customHeight="false" outlineLevel="0" collapsed="false">
      <c r="H4796" s="8" t="n">
        <f aca="false">IF(ISBLANK(D4796),,LEFT(D4796,LEN(D4796)-6)*1)</f>
        <v>0</v>
      </c>
      <c r="I4796" s="9" t="str">
        <f aca="false">IF(ISBLANK(A4796),"",-B4796*C4796)</f>
        <v/>
      </c>
      <c r="J4796" s="9" t="str">
        <f aca="false">IF(ISBLANK(A4796),"",-SUM(I$3:I4796))</f>
        <v/>
      </c>
      <c r="K4796" s="9" t="str">
        <f aca="false">IF(ISBLANK(A4796),"",SUMPRODUCT(O4796:R4796,T4796:W4796)-J4796)</f>
        <v/>
      </c>
      <c r="L4796" s="5" t="str">
        <f aca="false">IF(ISBLANK(A4796),"",K4796/$M$1)</f>
        <v/>
      </c>
      <c r="M4796" s="5" t="str">
        <f aca="false">IF(ISBLANK(A4796),"",K4796/($M$1+SUM(K$3:K4795)))</f>
        <v/>
      </c>
      <c r="N4796" s="0" t="str">
        <f aca="false">IF(ISBLANK(A4796),"",IF(H4797=0,NETWORKDAYS($H$3,H4796,holiday!$B$2:$B$10),IF(DAY(H4796)&lt;DAY(H4797),NETWORKDAYS($H$3,H4796,holiday!$B$2:$B$10),0)))</f>
        <v/>
      </c>
      <c r="O4796" s="0" t="str">
        <f aca="false">IF(ISBLANK(A4796),"",SUMIF($A$3:$A4796,O$2,$B$3:$B4796))</f>
        <v/>
      </c>
      <c r="P4796" s="0" t="str">
        <f aca="false">IF(ISBLANK(A4796),"",SUMIF($A$3:$A4796,P$2,$B$3:$B4796))</f>
        <v/>
      </c>
      <c r="Q4796" s="0" t="str">
        <f aca="false">IF(ISBLANK(A4796),"",SUMIF($A$3:$A4796,Q$2,$B$3:$B4796))</f>
        <v/>
      </c>
      <c r="R4796" s="0" t="str">
        <f aca="false">IF(ISBLANK(A4796),"",SUMIF($A$3:$A4796,R$2,$B$3:$B4796))</f>
        <v/>
      </c>
      <c r="T4796" s="9" t="str">
        <f aca="false">IF(ISBLANK(A4796),"",IF($A4796=T$2,$C4796,T4795))</f>
        <v/>
      </c>
      <c r="U4796" s="9" t="str">
        <f aca="false">IF(ISBLANK(A4796),"",IF($A4796=U$2,$C4796,U4795))</f>
        <v/>
      </c>
      <c r="V4796" s="9" t="str">
        <f aca="false">IF(ISBLANK(A4796),"",IF($A4796=V$2,$C4796,V4795))</f>
        <v/>
      </c>
      <c r="W4796" s="9" t="str">
        <f aca="false">IF(ISBLANK(A4796),"",IF($A4796=W$2,$C4796,W4795))</f>
        <v/>
      </c>
    </row>
    <row r="4797" customFormat="false" ht="14.1" hidden="false" customHeight="false" outlineLevel="0" collapsed="false">
      <c r="H4797" s="8" t="n">
        <f aca="false">IF(ISBLANK(D4797),,LEFT(D4797,LEN(D4797)-6)*1)</f>
        <v>0</v>
      </c>
      <c r="I4797" s="9" t="str">
        <f aca="false">IF(ISBLANK(A4797),"",-B4797*C4797)</f>
        <v/>
      </c>
      <c r="J4797" s="9" t="str">
        <f aca="false">IF(ISBLANK(A4797),"",-SUM(I$3:I4797))</f>
        <v/>
      </c>
      <c r="K4797" s="9" t="str">
        <f aca="false">IF(ISBLANK(A4797),"",SUMPRODUCT(O4797:R4797,T4797:W4797)-J4797)</f>
        <v/>
      </c>
      <c r="L4797" s="5" t="str">
        <f aca="false">IF(ISBLANK(A4797),"",K4797/$M$1)</f>
        <v/>
      </c>
      <c r="M4797" s="5" t="str">
        <f aca="false">IF(ISBLANK(A4797),"",K4797/($M$1+SUM(K$3:K4796)))</f>
        <v/>
      </c>
      <c r="N4797" s="0" t="str">
        <f aca="false">IF(ISBLANK(A4797),"",IF(H4798=0,NETWORKDAYS($H$3,H4797,holiday!$B$2:$B$10),IF(DAY(H4797)&lt;DAY(H4798),NETWORKDAYS($H$3,H4797,holiday!$B$2:$B$10),0)))</f>
        <v/>
      </c>
      <c r="O4797" s="0" t="str">
        <f aca="false">IF(ISBLANK(A4797),"",SUMIF($A$3:$A4797,O$2,$B$3:$B4797))</f>
        <v/>
      </c>
      <c r="P4797" s="0" t="str">
        <f aca="false">IF(ISBLANK(A4797),"",SUMIF($A$3:$A4797,P$2,$B$3:$B4797))</f>
        <v/>
      </c>
      <c r="Q4797" s="0" t="str">
        <f aca="false">IF(ISBLANK(A4797),"",SUMIF($A$3:$A4797,Q$2,$B$3:$B4797))</f>
        <v/>
      </c>
      <c r="R4797" s="0" t="str">
        <f aca="false">IF(ISBLANK(A4797),"",SUMIF($A$3:$A4797,R$2,$B$3:$B4797))</f>
        <v/>
      </c>
      <c r="T4797" s="9" t="str">
        <f aca="false">IF(ISBLANK(A4797),"",IF($A4797=T$2,$C4797,T4796))</f>
        <v/>
      </c>
      <c r="U4797" s="9" t="str">
        <f aca="false">IF(ISBLANK(A4797),"",IF($A4797=U$2,$C4797,U4796))</f>
        <v/>
      </c>
      <c r="V4797" s="9" t="str">
        <f aca="false">IF(ISBLANK(A4797),"",IF($A4797=V$2,$C4797,V4796))</f>
        <v/>
      </c>
      <c r="W4797" s="9" t="str">
        <f aca="false">IF(ISBLANK(A4797),"",IF($A4797=W$2,$C4797,W4796))</f>
        <v/>
      </c>
    </row>
    <row r="4798" customFormat="false" ht="14.1" hidden="false" customHeight="false" outlineLevel="0" collapsed="false">
      <c r="H4798" s="8" t="n">
        <f aca="false">IF(ISBLANK(D4798),,LEFT(D4798,LEN(D4798)-6)*1)</f>
        <v>0</v>
      </c>
      <c r="I4798" s="9" t="str">
        <f aca="false">IF(ISBLANK(A4798),"",-B4798*C4798)</f>
        <v/>
      </c>
      <c r="J4798" s="9" t="str">
        <f aca="false">IF(ISBLANK(A4798),"",-SUM(I$3:I4798))</f>
        <v/>
      </c>
      <c r="K4798" s="9" t="str">
        <f aca="false">IF(ISBLANK(A4798),"",SUMPRODUCT(O4798:R4798,T4798:W4798)-J4798)</f>
        <v/>
      </c>
      <c r="L4798" s="5" t="str">
        <f aca="false">IF(ISBLANK(A4798),"",K4798/$M$1)</f>
        <v/>
      </c>
      <c r="M4798" s="5" t="str">
        <f aca="false">IF(ISBLANK(A4798),"",K4798/($M$1+SUM(K$3:K4797)))</f>
        <v/>
      </c>
      <c r="N4798" s="0" t="str">
        <f aca="false">IF(ISBLANK(A4798),"",IF(H4799=0,NETWORKDAYS($H$3,H4798,holiday!$B$2:$B$10),IF(DAY(H4798)&lt;DAY(H4799),NETWORKDAYS($H$3,H4798,holiday!$B$2:$B$10),0)))</f>
        <v/>
      </c>
      <c r="O4798" s="0" t="str">
        <f aca="false">IF(ISBLANK(A4798),"",SUMIF($A$3:$A4798,O$2,$B$3:$B4798))</f>
        <v/>
      </c>
      <c r="P4798" s="0" t="str">
        <f aca="false">IF(ISBLANK(A4798),"",SUMIF($A$3:$A4798,P$2,$B$3:$B4798))</f>
        <v/>
      </c>
      <c r="Q4798" s="0" t="str">
        <f aca="false">IF(ISBLANK(A4798),"",SUMIF($A$3:$A4798,Q$2,$B$3:$B4798))</f>
        <v/>
      </c>
      <c r="R4798" s="0" t="str">
        <f aca="false">IF(ISBLANK(A4798),"",SUMIF($A$3:$A4798,R$2,$B$3:$B4798))</f>
        <v/>
      </c>
      <c r="T4798" s="9" t="str">
        <f aca="false">IF(ISBLANK(A4798),"",IF($A4798=T$2,$C4798,T4797))</f>
        <v/>
      </c>
      <c r="U4798" s="9" t="str">
        <f aca="false">IF(ISBLANK(A4798),"",IF($A4798=U$2,$C4798,U4797))</f>
        <v/>
      </c>
      <c r="V4798" s="9" t="str">
        <f aca="false">IF(ISBLANK(A4798),"",IF($A4798=V$2,$C4798,V4797))</f>
        <v/>
      </c>
      <c r="W4798" s="9" t="str">
        <f aca="false">IF(ISBLANK(A4798),"",IF($A4798=W$2,$C4798,W4797))</f>
        <v/>
      </c>
    </row>
    <row r="4799" customFormat="false" ht="14.1" hidden="false" customHeight="false" outlineLevel="0" collapsed="false">
      <c r="H4799" s="8" t="n">
        <f aca="false">IF(ISBLANK(D4799),,LEFT(D4799,LEN(D4799)-6)*1)</f>
        <v>0</v>
      </c>
      <c r="I4799" s="9" t="str">
        <f aca="false">IF(ISBLANK(A4799),"",-B4799*C4799)</f>
        <v/>
      </c>
      <c r="J4799" s="9" t="str">
        <f aca="false">IF(ISBLANK(A4799),"",-SUM(I$3:I4799))</f>
        <v/>
      </c>
      <c r="K4799" s="9" t="str">
        <f aca="false">IF(ISBLANK(A4799),"",SUMPRODUCT(O4799:R4799,T4799:W4799)-J4799)</f>
        <v/>
      </c>
      <c r="L4799" s="5" t="str">
        <f aca="false">IF(ISBLANK(A4799),"",K4799/$M$1)</f>
        <v/>
      </c>
      <c r="M4799" s="5" t="str">
        <f aca="false">IF(ISBLANK(A4799),"",K4799/($M$1+SUM(K$3:K4798)))</f>
        <v/>
      </c>
      <c r="N4799" s="0" t="str">
        <f aca="false">IF(ISBLANK(A4799),"",IF(H4800=0,NETWORKDAYS($H$3,H4799,holiday!$B$2:$B$10),IF(DAY(H4799)&lt;DAY(H4800),NETWORKDAYS($H$3,H4799,holiday!$B$2:$B$10),0)))</f>
        <v/>
      </c>
      <c r="O4799" s="0" t="str">
        <f aca="false">IF(ISBLANK(A4799),"",SUMIF($A$3:$A4799,O$2,$B$3:$B4799))</f>
        <v/>
      </c>
      <c r="P4799" s="0" t="str">
        <f aca="false">IF(ISBLANK(A4799),"",SUMIF($A$3:$A4799,P$2,$B$3:$B4799))</f>
        <v/>
      </c>
      <c r="Q4799" s="0" t="str">
        <f aca="false">IF(ISBLANK(A4799),"",SUMIF($A$3:$A4799,Q$2,$B$3:$B4799))</f>
        <v/>
      </c>
      <c r="R4799" s="0" t="str">
        <f aca="false">IF(ISBLANK(A4799),"",SUMIF($A$3:$A4799,R$2,$B$3:$B4799))</f>
        <v/>
      </c>
      <c r="T4799" s="9" t="str">
        <f aca="false">IF(ISBLANK(A4799),"",IF($A4799=T$2,$C4799,T4798))</f>
        <v/>
      </c>
      <c r="U4799" s="9" t="str">
        <f aca="false">IF(ISBLANK(A4799),"",IF($A4799=U$2,$C4799,U4798))</f>
        <v/>
      </c>
      <c r="V4799" s="9" t="str">
        <f aca="false">IF(ISBLANK(A4799),"",IF($A4799=V$2,$C4799,V4798))</f>
        <v/>
      </c>
      <c r="W4799" s="9" t="str">
        <f aca="false">IF(ISBLANK(A4799),"",IF($A4799=W$2,$C4799,W4798))</f>
        <v/>
      </c>
    </row>
    <row r="4800" customFormat="false" ht="14.1" hidden="false" customHeight="false" outlineLevel="0" collapsed="false">
      <c r="H4800" s="8" t="n">
        <f aca="false">IF(ISBLANK(D4800),,LEFT(D4800,LEN(D4800)-6)*1)</f>
        <v>0</v>
      </c>
      <c r="I4800" s="9" t="str">
        <f aca="false">IF(ISBLANK(A4800),"",-B4800*C4800)</f>
        <v/>
      </c>
      <c r="J4800" s="9" t="str">
        <f aca="false">IF(ISBLANK(A4800),"",-SUM(I$3:I4800))</f>
        <v/>
      </c>
      <c r="K4800" s="9" t="str">
        <f aca="false">IF(ISBLANK(A4800),"",SUMPRODUCT(O4800:R4800,T4800:W4800)-J4800)</f>
        <v/>
      </c>
      <c r="L4800" s="5" t="str">
        <f aca="false">IF(ISBLANK(A4800),"",K4800/$M$1)</f>
        <v/>
      </c>
      <c r="M4800" s="5" t="str">
        <f aca="false">IF(ISBLANK(A4800),"",K4800/($M$1+SUM(K$3:K4799)))</f>
        <v/>
      </c>
      <c r="N4800" s="0" t="str">
        <f aca="false">IF(ISBLANK(A4800),"",IF(H4801=0,NETWORKDAYS($H$3,H4800,holiday!$B$2:$B$10),IF(DAY(H4800)&lt;DAY(H4801),NETWORKDAYS($H$3,H4800,holiday!$B$2:$B$10),0)))</f>
        <v/>
      </c>
      <c r="O4800" s="0" t="str">
        <f aca="false">IF(ISBLANK(A4800),"",SUMIF($A$3:$A4800,O$2,$B$3:$B4800))</f>
        <v/>
      </c>
      <c r="P4800" s="0" t="str">
        <f aca="false">IF(ISBLANK(A4800),"",SUMIF($A$3:$A4800,P$2,$B$3:$B4800))</f>
        <v/>
      </c>
      <c r="Q4800" s="0" t="str">
        <f aca="false">IF(ISBLANK(A4800),"",SUMIF($A$3:$A4800,Q$2,$B$3:$B4800))</f>
        <v/>
      </c>
      <c r="R4800" s="0" t="str">
        <f aca="false">IF(ISBLANK(A4800),"",SUMIF($A$3:$A4800,R$2,$B$3:$B4800))</f>
        <v/>
      </c>
      <c r="T4800" s="9" t="str">
        <f aca="false">IF(ISBLANK(A4800),"",IF($A4800=T$2,$C4800,T4799))</f>
        <v/>
      </c>
      <c r="U4800" s="9" t="str">
        <f aca="false">IF(ISBLANK(A4800),"",IF($A4800=U$2,$C4800,U4799))</f>
        <v/>
      </c>
      <c r="V4800" s="9" t="str">
        <f aca="false">IF(ISBLANK(A4800),"",IF($A4800=V$2,$C4800,V4799))</f>
        <v/>
      </c>
      <c r="W4800" s="9" t="str">
        <f aca="false">IF(ISBLANK(A4800),"",IF($A4800=W$2,$C4800,W4799))</f>
        <v/>
      </c>
    </row>
    <row r="4801" customFormat="false" ht="14.1" hidden="false" customHeight="false" outlineLevel="0" collapsed="false">
      <c r="H4801" s="8" t="n">
        <f aca="false">IF(ISBLANK(D4801),,LEFT(D4801,LEN(D4801)-6)*1)</f>
        <v>0</v>
      </c>
      <c r="I4801" s="9" t="str">
        <f aca="false">IF(ISBLANK(A4801),"",-B4801*C4801)</f>
        <v/>
      </c>
      <c r="J4801" s="9" t="str">
        <f aca="false">IF(ISBLANK(A4801),"",-SUM(I$3:I4801))</f>
        <v/>
      </c>
      <c r="K4801" s="9" t="str">
        <f aca="false">IF(ISBLANK(A4801),"",SUMPRODUCT(O4801:R4801,T4801:W4801)-J4801)</f>
        <v/>
      </c>
      <c r="L4801" s="5" t="str">
        <f aca="false">IF(ISBLANK(A4801),"",K4801/$M$1)</f>
        <v/>
      </c>
      <c r="M4801" s="5" t="str">
        <f aca="false">IF(ISBLANK(A4801),"",K4801/($M$1+SUM(K$3:K4800)))</f>
        <v/>
      </c>
      <c r="N4801" s="0" t="str">
        <f aca="false">IF(ISBLANK(A4801),"",IF(H4802=0,NETWORKDAYS($H$3,H4801,holiday!$B$2:$B$10),IF(DAY(H4801)&lt;DAY(H4802),NETWORKDAYS($H$3,H4801,holiday!$B$2:$B$10),0)))</f>
        <v/>
      </c>
      <c r="O4801" s="0" t="str">
        <f aca="false">IF(ISBLANK(A4801),"",SUMIF($A$3:$A4801,O$2,$B$3:$B4801))</f>
        <v/>
      </c>
      <c r="P4801" s="0" t="str">
        <f aca="false">IF(ISBLANK(A4801),"",SUMIF($A$3:$A4801,P$2,$B$3:$B4801))</f>
        <v/>
      </c>
      <c r="Q4801" s="0" t="str">
        <f aca="false">IF(ISBLANK(A4801),"",SUMIF($A$3:$A4801,Q$2,$B$3:$B4801))</f>
        <v/>
      </c>
      <c r="R4801" s="0" t="str">
        <f aca="false">IF(ISBLANK(A4801),"",SUMIF($A$3:$A4801,R$2,$B$3:$B4801))</f>
        <v/>
      </c>
      <c r="T4801" s="9" t="str">
        <f aca="false">IF(ISBLANK(A4801),"",IF($A4801=T$2,$C4801,T4800))</f>
        <v/>
      </c>
      <c r="U4801" s="9" t="str">
        <f aca="false">IF(ISBLANK(A4801),"",IF($A4801=U$2,$C4801,U4800))</f>
        <v/>
      </c>
      <c r="V4801" s="9" t="str">
        <f aca="false">IF(ISBLANK(A4801),"",IF($A4801=V$2,$C4801,V4800))</f>
        <v/>
      </c>
      <c r="W4801" s="9" t="str">
        <f aca="false">IF(ISBLANK(A4801),"",IF($A4801=W$2,$C4801,W4800))</f>
        <v/>
      </c>
    </row>
    <row r="4802" customFormat="false" ht="14.1" hidden="false" customHeight="false" outlineLevel="0" collapsed="false">
      <c r="H4802" s="8" t="n">
        <f aca="false">IF(ISBLANK(D4802),,LEFT(D4802,LEN(D4802)-6)*1)</f>
        <v>0</v>
      </c>
      <c r="I4802" s="9" t="str">
        <f aca="false">IF(ISBLANK(A4802),"",-B4802*C4802)</f>
        <v/>
      </c>
      <c r="J4802" s="9" t="str">
        <f aca="false">IF(ISBLANK(A4802),"",-SUM(I$3:I4802))</f>
        <v/>
      </c>
      <c r="K4802" s="9" t="str">
        <f aca="false">IF(ISBLANK(A4802),"",SUMPRODUCT(O4802:R4802,T4802:W4802)-J4802)</f>
        <v/>
      </c>
      <c r="L4802" s="5" t="str">
        <f aca="false">IF(ISBLANK(A4802),"",K4802/$M$1)</f>
        <v/>
      </c>
      <c r="M4802" s="5" t="str">
        <f aca="false">IF(ISBLANK(A4802),"",K4802/($M$1+SUM(K$3:K4801)))</f>
        <v/>
      </c>
      <c r="N4802" s="0" t="str">
        <f aca="false">IF(ISBLANK(A4802),"",IF(H4803=0,NETWORKDAYS($H$3,H4802,holiday!$B$2:$B$10),IF(DAY(H4802)&lt;DAY(H4803),NETWORKDAYS($H$3,H4802,holiday!$B$2:$B$10),0)))</f>
        <v/>
      </c>
      <c r="O4802" s="0" t="str">
        <f aca="false">IF(ISBLANK(A4802),"",SUMIF($A$3:$A4802,O$2,$B$3:$B4802))</f>
        <v/>
      </c>
      <c r="P4802" s="0" t="str">
        <f aca="false">IF(ISBLANK(A4802),"",SUMIF($A$3:$A4802,P$2,$B$3:$B4802))</f>
        <v/>
      </c>
      <c r="Q4802" s="0" t="str">
        <f aca="false">IF(ISBLANK(A4802),"",SUMIF($A$3:$A4802,Q$2,$B$3:$B4802))</f>
        <v/>
      </c>
      <c r="R4802" s="0" t="str">
        <f aca="false">IF(ISBLANK(A4802),"",SUMIF($A$3:$A4802,R$2,$B$3:$B4802))</f>
        <v/>
      </c>
      <c r="T4802" s="9" t="str">
        <f aca="false">IF(ISBLANK(A4802),"",IF($A4802=T$2,$C4802,T4801))</f>
        <v/>
      </c>
      <c r="U4802" s="9" t="str">
        <f aca="false">IF(ISBLANK(A4802),"",IF($A4802=U$2,$C4802,U4801))</f>
        <v/>
      </c>
      <c r="V4802" s="9" t="str">
        <f aca="false">IF(ISBLANK(A4802),"",IF($A4802=V$2,$C4802,V4801))</f>
        <v/>
      </c>
      <c r="W4802" s="9" t="str">
        <f aca="false">IF(ISBLANK(A4802),"",IF($A4802=W$2,$C4802,W4801))</f>
        <v/>
      </c>
    </row>
    <row r="4803" customFormat="false" ht="14.1" hidden="false" customHeight="false" outlineLevel="0" collapsed="false">
      <c r="H4803" s="8" t="n">
        <f aca="false">IF(ISBLANK(D4803),,LEFT(D4803,LEN(D4803)-6)*1)</f>
        <v>0</v>
      </c>
      <c r="I4803" s="9" t="str">
        <f aca="false">IF(ISBLANK(A4803),"",-B4803*C4803)</f>
        <v/>
      </c>
      <c r="J4803" s="9" t="str">
        <f aca="false">IF(ISBLANK(A4803),"",-SUM(I$3:I4803))</f>
        <v/>
      </c>
      <c r="K4803" s="9" t="str">
        <f aca="false">IF(ISBLANK(A4803),"",SUMPRODUCT(O4803:R4803,T4803:W4803)-J4803)</f>
        <v/>
      </c>
      <c r="L4803" s="5" t="str">
        <f aca="false">IF(ISBLANK(A4803),"",K4803/$M$1)</f>
        <v/>
      </c>
      <c r="M4803" s="5" t="str">
        <f aca="false">IF(ISBLANK(A4803),"",K4803/($M$1+SUM(K$3:K4802)))</f>
        <v/>
      </c>
      <c r="N4803" s="0" t="str">
        <f aca="false">IF(ISBLANK(A4803),"",IF(H4804=0,NETWORKDAYS($H$3,H4803,holiday!$B$2:$B$10),IF(DAY(H4803)&lt;DAY(H4804),NETWORKDAYS($H$3,H4803,holiday!$B$2:$B$10),0)))</f>
        <v/>
      </c>
      <c r="O4803" s="0" t="str">
        <f aca="false">IF(ISBLANK(A4803),"",SUMIF($A$3:$A4803,O$2,$B$3:$B4803))</f>
        <v/>
      </c>
      <c r="P4803" s="0" t="str">
        <f aca="false">IF(ISBLANK(A4803),"",SUMIF($A$3:$A4803,P$2,$B$3:$B4803))</f>
        <v/>
      </c>
      <c r="Q4803" s="0" t="str">
        <f aca="false">IF(ISBLANK(A4803),"",SUMIF($A$3:$A4803,Q$2,$B$3:$B4803))</f>
        <v/>
      </c>
      <c r="R4803" s="0" t="str">
        <f aca="false">IF(ISBLANK(A4803),"",SUMIF($A$3:$A4803,R$2,$B$3:$B4803))</f>
        <v/>
      </c>
      <c r="T4803" s="9" t="str">
        <f aca="false">IF(ISBLANK(A4803),"",IF($A4803=T$2,$C4803,T4802))</f>
        <v/>
      </c>
      <c r="U4803" s="9" t="str">
        <f aca="false">IF(ISBLANK(A4803),"",IF($A4803=U$2,$C4803,U4802))</f>
        <v/>
      </c>
      <c r="V4803" s="9" t="str">
        <f aca="false">IF(ISBLANK(A4803),"",IF($A4803=V$2,$C4803,V4802))</f>
        <v/>
      </c>
      <c r="W4803" s="9" t="str">
        <f aca="false">IF(ISBLANK(A4803),"",IF($A4803=W$2,$C4803,W4802))</f>
        <v/>
      </c>
    </row>
    <row r="4804" customFormat="false" ht="14.1" hidden="false" customHeight="false" outlineLevel="0" collapsed="false">
      <c r="H4804" s="8" t="n">
        <f aca="false">IF(ISBLANK(D4804),,LEFT(D4804,LEN(D4804)-6)*1)</f>
        <v>0</v>
      </c>
      <c r="I4804" s="9" t="str">
        <f aca="false">IF(ISBLANK(A4804),"",-B4804*C4804)</f>
        <v/>
      </c>
      <c r="J4804" s="9" t="str">
        <f aca="false">IF(ISBLANK(A4804),"",-SUM(I$3:I4804))</f>
        <v/>
      </c>
      <c r="K4804" s="9" t="str">
        <f aca="false">IF(ISBLANK(A4804),"",SUMPRODUCT(O4804:R4804,T4804:W4804)-J4804)</f>
        <v/>
      </c>
      <c r="L4804" s="5" t="str">
        <f aca="false">IF(ISBLANK(A4804),"",K4804/$M$1)</f>
        <v/>
      </c>
      <c r="M4804" s="5" t="str">
        <f aca="false">IF(ISBLANK(A4804),"",K4804/($M$1+SUM(K$3:K4803)))</f>
        <v/>
      </c>
      <c r="N4804" s="0" t="str">
        <f aca="false">IF(ISBLANK(A4804),"",IF(H4805=0,NETWORKDAYS($H$3,H4804,holiday!$B$2:$B$10),IF(DAY(H4804)&lt;DAY(H4805),NETWORKDAYS($H$3,H4804,holiday!$B$2:$B$10),0)))</f>
        <v/>
      </c>
      <c r="O4804" s="0" t="str">
        <f aca="false">IF(ISBLANK(A4804),"",SUMIF($A$3:$A4804,O$2,$B$3:$B4804))</f>
        <v/>
      </c>
      <c r="P4804" s="0" t="str">
        <f aca="false">IF(ISBLANK(A4804),"",SUMIF($A$3:$A4804,P$2,$B$3:$B4804))</f>
        <v/>
      </c>
      <c r="Q4804" s="0" t="str">
        <f aca="false">IF(ISBLANK(A4804),"",SUMIF($A$3:$A4804,Q$2,$B$3:$B4804))</f>
        <v/>
      </c>
      <c r="R4804" s="0" t="str">
        <f aca="false">IF(ISBLANK(A4804),"",SUMIF($A$3:$A4804,R$2,$B$3:$B4804))</f>
        <v/>
      </c>
      <c r="T4804" s="9" t="str">
        <f aca="false">IF(ISBLANK(A4804),"",IF($A4804=T$2,$C4804,T4803))</f>
        <v/>
      </c>
      <c r="U4804" s="9" t="str">
        <f aca="false">IF(ISBLANK(A4804),"",IF($A4804=U$2,$C4804,U4803))</f>
        <v/>
      </c>
      <c r="V4804" s="9" t="str">
        <f aca="false">IF(ISBLANK(A4804),"",IF($A4804=V$2,$C4804,V4803))</f>
        <v/>
      </c>
      <c r="W4804" s="9" t="str">
        <f aca="false">IF(ISBLANK(A4804),"",IF($A4804=W$2,$C4804,W4803))</f>
        <v/>
      </c>
    </row>
    <row r="4805" customFormat="false" ht="14.1" hidden="false" customHeight="false" outlineLevel="0" collapsed="false">
      <c r="H4805" s="8" t="n">
        <f aca="false">IF(ISBLANK(D4805),,LEFT(D4805,LEN(D4805)-6)*1)</f>
        <v>0</v>
      </c>
      <c r="I4805" s="9" t="str">
        <f aca="false">IF(ISBLANK(A4805),"",-B4805*C4805)</f>
        <v/>
      </c>
      <c r="J4805" s="9" t="str">
        <f aca="false">IF(ISBLANK(A4805),"",-SUM(I$3:I4805))</f>
        <v/>
      </c>
      <c r="K4805" s="9" t="str">
        <f aca="false">IF(ISBLANK(A4805),"",SUMPRODUCT(O4805:R4805,T4805:W4805)-J4805)</f>
        <v/>
      </c>
      <c r="L4805" s="5" t="str">
        <f aca="false">IF(ISBLANK(A4805),"",K4805/$M$1)</f>
        <v/>
      </c>
      <c r="M4805" s="5" t="str">
        <f aca="false">IF(ISBLANK(A4805),"",K4805/($M$1+SUM(K$3:K4804)))</f>
        <v/>
      </c>
      <c r="N4805" s="0" t="str">
        <f aca="false">IF(ISBLANK(A4805),"",IF(H4806=0,NETWORKDAYS($H$3,H4805,holiday!$B$2:$B$10),IF(DAY(H4805)&lt;DAY(H4806),NETWORKDAYS($H$3,H4805,holiday!$B$2:$B$10),0)))</f>
        <v/>
      </c>
      <c r="O4805" s="0" t="str">
        <f aca="false">IF(ISBLANK(A4805),"",SUMIF($A$3:$A4805,O$2,$B$3:$B4805))</f>
        <v/>
      </c>
      <c r="P4805" s="0" t="str">
        <f aca="false">IF(ISBLANK(A4805),"",SUMIF($A$3:$A4805,P$2,$B$3:$B4805))</f>
        <v/>
      </c>
      <c r="Q4805" s="0" t="str">
        <f aca="false">IF(ISBLANK(A4805),"",SUMIF($A$3:$A4805,Q$2,$B$3:$B4805))</f>
        <v/>
      </c>
      <c r="R4805" s="0" t="str">
        <f aca="false">IF(ISBLANK(A4805),"",SUMIF($A$3:$A4805,R$2,$B$3:$B4805))</f>
        <v/>
      </c>
      <c r="T4805" s="9" t="str">
        <f aca="false">IF(ISBLANK(A4805),"",IF($A4805=T$2,$C4805,T4804))</f>
        <v/>
      </c>
      <c r="U4805" s="9" t="str">
        <f aca="false">IF(ISBLANK(A4805),"",IF($A4805=U$2,$C4805,U4804))</f>
        <v/>
      </c>
      <c r="V4805" s="9" t="str">
        <f aca="false">IF(ISBLANK(A4805),"",IF($A4805=V$2,$C4805,V4804))</f>
        <v/>
      </c>
      <c r="W4805" s="9" t="str">
        <f aca="false">IF(ISBLANK(A4805),"",IF($A4805=W$2,$C4805,W4804))</f>
        <v/>
      </c>
    </row>
    <row r="4806" customFormat="false" ht="14.1" hidden="false" customHeight="false" outlineLevel="0" collapsed="false">
      <c r="H4806" s="8" t="n">
        <f aca="false">IF(ISBLANK(D4806),,LEFT(D4806,LEN(D4806)-6)*1)</f>
        <v>0</v>
      </c>
      <c r="I4806" s="9" t="str">
        <f aca="false">IF(ISBLANK(A4806),"",-B4806*C4806)</f>
        <v/>
      </c>
      <c r="J4806" s="9" t="str">
        <f aca="false">IF(ISBLANK(A4806),"",-SUM(I$3:I4806))</f>
        <v/>
      </c>
      <c r="K4806" s="9" t="str">
        <f aca="false">IF(ISBLANK(A4806),"",SUMPRODUCT(O4806:R4806,T4806:W4806)-J4806)</f>
        <v/>
      </c>
      <c r="L4806" s="5" t="str">
        <f aca="false">IF(ISBLANK(A4806),"",K4806/$M$1)</f>
        <v/>
      </c>
      <c r="M4806" s="5" t="str">
        <f aca="false">IF(ISBLANK(A4806),"",K4806/($M$1+SUM(K$3:K4805)))</f>
        <v/>
      </c>
      <c r="N4806" s="0" t="str">
        <f aca="false">IF(ISBLANK(A4806),"",IF(H4807=0,NETWORKDAYS($H$3,H4806,holiday!$B$2:$B$10),IF(DAY(H4806)&lt;DAY(H4807),NETWORKDAYS($H$3,H4806,holiday!$B$2:$B$10),0)))</f>
        <v/>
      </c>
      <c r="O4806" s="0" t="str">
        <f aca="false">IF(ISBLANK(A4806),"",SUMIF($A$3:$A4806,O$2,$B$3:$B4806))</f>
        <v/>
      </c>
      <c r="P4806" s="0" t="str">
        <f aca="false">IF(ISBLANK(A4806),"",SUMIF($A$3:$A4806,P$2,$B$3:$B4806))</f>
        <v/>
      </c>
      <c r="Q4806" s="0" t="str">
        <f aca="false">IF(ISBLANK(A4806),"",SUMIF($A$3:$A4806,Q$2,$B$3:$B4806))</f>
        <v/>
      </c>
      <c r="R4806" s="0" t="str">
        <f aca="false">IF(ISBLANK(A4806),"",SUMIF($A$3:$A4806,R$2,$B$3:$B4806))</f>
        <v/>
      </c>
      <c r="T4806" s="9" t="str">
        <f aca="false">IF(ISBLANK(A4806),"",IF($A4806=T$2,$C4806,T4805))</f>
        <v/>
      </c>
      <c r="U4806" s="9" t="str">
        <f aca="false">IF(ISBLANK(A4806),"",IF($A4806=U$2,$C4806,U4805))</f>
        <v/>
      </c>
      <c r="V4806" s="9" t="str">
        <f aca="false">IF(ISBLANK(A4806),"",IF($A4806=V$2,$C4806,V4805))</f>
        <v/>
      </c>
      <c r="W4806" s="9" t="str">
        <f aca="false">IF(ISBLANK(A4806),"",IF($A4806=W$2,$C4806,W4805))</f>
        <v/>
      </c>
    </row>
    <row r="4807" customFormat="false" ht="14.1" hidden="false" customHeight="false" outlineLevel="0" collapsed="false">
      <c r="H4807" s="8" t="n">
        <f aca="false">IF(ISBLANK(D4807),,LEFT(D4807,LEN(D4807)-6)*1)</f>
        <v>0</v>
      </c>
      <c r="I4807" s="9" t="str">
        <f aca="false">IF(ISBLANK(A4807),"",-B4807*C4807)</f>
        <v/>
      </c>
      <c r="J4807" s="9" t="str">
        <f aca="false">IF(ISBLANK(A4807),"",-SUM(I$3:I4807))</f>
        <v/>
      </c>
      <c r="K4807" s="9" t="str">
        <f aca="false">IF(ISBLANK(A4807),"",SUMPRODUCT(O4807:R4807,T4807:W4807)-J4807)</f>
        <v/>
      </c>
      <c r="L4807" s="5" t="str">
        <f aca="false">IF(ISBLANK(A4807),"",K4807/$M$1)</f>
        <v/>
      </c>
      <c r="M4807" s="5" t="str">
        <f aca="false">IF(ISBLANK(A4807),"",K4807/($M$1+SUM(K$3:K4806)))</f>
        <v/>
      </c>
      <c r="N4807" s="0" t="str">
        <f aca="false">IF(ISBLANK(A4807),"",IF(H4808=0,NETWORKDAYS($H$3,H4807,holiday!$B$2:$B$10),IF(DAY(H4807)&lt;DAY(H4808),NETWORKDAYS($H$3,H4807,holiday!$B$2:$B$10),0)))</f>
        <v/>
      </c>
      <c r="O4807" s="0" t="str">
        <f aca="false">IF(ISBLANK(A4807),"",SUMIF($A$3:$A4807,O$2,$B$3:$B4807))</f>
        <v/>
      </c>
      <c r="P4807" s="0" t="str">
        <f aca="false">IF(ISBLANK(A4807),"",SUMIF($A$3:$A4807,P$2,$B$3:$B4807))</f>
        <v/>
      </c>
      <c r="Q4807" s="0" t="str">
        <f aca="false">IF(ISBLANK(A4807),"",SUMIF($A$3:$A4807,Q$2,$B$3:$B4807))</f>
        <v/>
      </c>
      <c r="R4807" s="0" t="str">
        <f aca="false">IF(ISBLANK(A4807),"",SUMIF($A$3:$A4807,R$2,$B$3:$B4807))</f>
        <v/>
      </c>
      <c r="T4807" s="9" t="str">
        <f aca="false">IF(ISBLANK(A4807),"",IF($A4807=T$2,$C4807,T4806))</f>
        <v/>
      </c>
      <c r="U4807" s="9" t="str">
        <f aca="false">IF(ISBLANK(A4807),"",IF($A4807=U$2,$C4807,U4806))</f>
        <v/>
      </c>
      <c r="V4807" s="9" t="str">
        <f aca="false">IF(ISBLANK(A4807),"",IF($A4807=V$2,$C4807,V4806))</f>
        <v/>
      </c>
      <c r="W4807" s="9" t="str">
        <f aca="false">IF(ISBLANK(A4807),"",IF($A4807=W$2,$C4807,W4806))</f>
        <v/>
      </c>
    </row>
    <row r="4808" customFormat="false" ht="14.1" hidden="false" customHeight="false" outlineLevel="0" collapsed="false">
      <c r="H4808" s="8" t="n">
        <f aca="false">IF(ISBLANK(D4808),,LEFT(D4808,LEN(D4808)-6)*1)</f>
        <v>0</v>
      </c>
      <c r="I4808" s="9" t="str">
        <f aca="false">IF(ISBLANK(A4808),"",-B4808*C4808)</f>
        <v/>
      </c>
      <c r="J4808" s="9" t="str">
        <f aca="false">IF(ISBLANK(A4808),"",-SUM(I$3:I4808))</f>
        <v/>
      </c>
      <c r="K4808" s="9" t="str">
        <f aca="false">IF(ISBLANK(A4808),"",SUMPRODUCT(O4808:R4808,T4808:W4808)-J4808)</f>
        <v/>
      </c>
      <c r="L4808" s="5" t="str">
        <f aca="false">IF(ISBLANK(A4808),"",K4808/$M$1)</f>
        <v/>
      </c>
      <c r="M4808" s="5" t="str">
        <f aca="false">IF(ISBLANK(A4808),"",K4808/($M$1+SUM(K$3:K4807)))</f>
        <v/>
      </c>
      <c r="N4808" s="0" t="str">
        <f aca="false">IF(ISBLANK(A4808),"",IF(H4809=0,NETWORKDAYS($H$3,H4808,holiday!$B$2:$B$10),IF(DAY(H4808)&lt;DAY(H4809),NETWORKDAYS($H$3,H4808,holiday!$B$2:$B$10),0)))</f>
        <v/>
      </c>
      <c r="O4808" s="0" t="str">
        <f aca="false">IF(ISBLANK(A4808),"",SUMIF($A$3:$A4808,O$2,$B$3:$B4808))</f>
        <v/>
      </c>
      <c r="P4808" s="0" t="str">
        <f aca="false">IF(ISBLANK(A4808),"",SUMIF($A$3:$A4808,P$2,$B$3:$B4808))</f>
        <v/>
      </c>
      <c r="Q4808" s="0" t="str">
        <f aca="false">IF(ISBLANK(A4808),"",SUMIF($A$3:$A4808,Q$2,$B$3:$B4808))</f>
        <v/>
      </c>
      <c r="R4808" s="0" t="str">
        <f aca="false">IF(ISBLANK(A4808),"",SUMIF($A$3:$A4808,R$2,$B$3:$B4808))</f>
        <v/>
      </c>
      <c r="T4808" s="9" t="str">
        <f aca="false">IF(ISBLANK(A4808),"",IF($A4808=T$2,$C4808,T4807))</f>
        <v/>
      </c>
      <c r="U4808" s="9" t="str">
        <f aca="false">IF(ISBLANK(A4808),"",IF($A4808=U$2,$C4808,U4807))</f>
        <v/>
      </c>
      <c r="V4808" s="9" t="str">
        <f aca="false">IF(ISBLANK(A4808),"",IF($A4808=V$2,$C4808,V4807))</f>
        <v/>
      </c>
      <c r="W4808" s="9" t="str">
        <f aca="false">IF(ISBLANK(A4808),"",IF($A4808=W$2,$C4808,W4807))</f>
        <v/>
      </c>
    </row>
    <row r="4809" customFormat="false" ht="14.1" hidden="false" customHeight="false" outlineLevel="0" collapsed="false">
      <c r="H4809" s="8" t="n">
        <f aca="false">IF(ISBLANK(D4809),,LEFT(D4809,LEN(D4809)-6)*1)</f>
        <v>0</v>
      </c>
      <c r="I4809" s="9" t="str">
        <f aca="false">IF(ISBLANK(A4809),"",-B4809*C4809)</f>
        <v/>
      </c>
      <c r="J4809" s="9" t="str">
        <f aca="false">IF(ISBLANK(A4809),"",-SUM(I$3:I4809))</f>
        <v/>
      </c>
      <c r="K4809" s="9" t="str">
        <f aca="false">IF(ISBLANK(A4809),"",SUMPRODUCT(O4809:R4809,T4809:W4809)-J4809)</f>
        <v/>
      </c>
      <c r="L4809" s="5" t="str">
        <f aca="false">IF(ISBLANK(A4809),"",K4809/$M$1)</f>
        <v/>
      </c>
      <c r="M4809" s="5" t="str">
        <f aca="false">IF(ISBLANK(A4809),"",K4809/($M$1+SUM(K$3:K4808)))</f>
        <v/>
      </c>
      <c r="N4809" s="0" t="str">
        <f aca="false">IF(ISBLANK(A4809),"",IF(H4810=0,NETWORKDAYS($H$3,H4809,holiday!$B$2:$B$10),IF(DAY(H4809)&lt;DAY(H4810),NETWORKDAYS($H$3,H4809,holiday!$B$2:$B$10),0)))</f>
        <v/>
      </c>
      <c r="O4809" s="0" t="str">
        <f aca="false">IF(ISBLANK(A4809),"",SUMIF($A$3:$A4809,O$2,$B$3:$B4809))</f>
        <v/>
      </c>
      <c r="P4809" s="0" t="str">
        <f aca="false">IF(ISBLANK(A4809),"",SUMIF($A$3:$A4809,P$2,$B$3:$B4809))</f>
        <v/>
      </c>
      <c r="Q4809" s="0" t="str">
        <f aca="false">IF(ISBLANK(A4809),"",SUMIF($A$3:$A4809,Q$2,$B$3:$B4809))</f>
        <v/>
      </c>
      <c r="R4809" s="0" t="str">
        <f aca="false">IF(ISBLANK(A4809),"",SUMIF($A$3:$A4809,R$2,$B$3:$B4809))</f>
        <v/>
      </c>
      <c r="T4809" s="9" t="str">
        <f aca="false">IF(ISBLANK(A4809),"",IF($A4809=T$2,$C4809,T4808))</f>
        <v/>
      </c>
      <c r="U4809" s="9" t="str">
        <f aca="false">IF(ISBLANK(A4809),"",IF($A4809=U$2,$C4809,U4808))</f>
        <v/>
      </c>
      <c r="V4809" s="9" t="str">
        <f aca="false">IF(ISBLANK(A4809),"",IF($A4809=V$2,$C4809,V4808))</f>
        <v/>
      </c>
      <c r="W4809" s="9" t="str">
        <f aca="false">IF(ISBLANK(A4809),"",IF($A4809=W$2,$C4809,W4808))</f>
        <v/>
      </c>
    </row>
    <row r="4810" customFormat="false" ht="14.1" hidden="false" customHeight="false" outlineLevel="0" collapsed="false">
      <c r="H4810" s="8" t="n">
        <f aca="false">IF(ISBLANK(D4810),,LEFT(D4810,LEN(D4810)-6)*1)</f>
        <v>0</v>
      </c>
      <c r="I4810" s="9" t="str">
        <f aca="false">IF(ISBLANK(A4810),"",-B4810*C4810)</f>
        <v/>
      </c>
      <c r="J4810" s="9" t="str">
        <f aca="false">IF(ISBLANK(A4810),"",-SUM(I$3:I4810))</f>
        <v/>
      </c>
      <c r="K4810" s="9" t="str">
        <f aca="false">IF(ISBLANK(A4810),"",SUMPRODUCT(O4810:R4810,T4810:W4810)-J4810)</f>
        <v/>
      </c>
      <c r="L4810" s="5" t="str">
        <f aca="false">IF(ISBLANK(A4810),"",K4810/$M$1)</f>
        <v/>
      </c>
      <c r="M4810" s="5" t="str">
        <f aca="false">IF(ISBLANK(A4810),"",K4810/($M$1+SUM(K$3:K4809)))</f>
        <v/>
      </c>
      <c r="N4810" s="0" t="str">
        <f aca="false">IF(ISBLANK(A4810),"",IF(H4811=0,NETWORKDAYS($H$3,H4810,holiday!$B$2:$B$10),IF(DAY(H4810)&lt;DAY(H4811),NETWORKDAYS($H$3,H4810,holiday!$B$2:$B$10),0)))</f>
        <v/>
      </c>
      <c r="O4810" s="0" t="str">
        <f aca="false">IF(ISBLANK(A4810),"",SUMIF($A$3:$A4810,O$2,$B$3:$B4810))</f>
        <v/>
      </c>
      <c r="P4810" s="0" t="str">
        <f aca="false">IF(ISBLANK(A4810),"",SUMIF($A$3:$A4810,P$2,$B$3:$B4810))</f>
        <v/>
      </c>
      <c r="Q4810" s="0" t="str">
        <f aca="false">IF(ISBLANK(A4810),"",SUMIF($A$3:$A4810,Q$2,$B$3:$B4810))</f>
        <v/>
      </c>
      <c r="R4810" s="0" t="str">
        <f aca="false">IF(ISBLANK(A4810),"",SUMIF($A$3:$A4810,R$2,$B$3:$B4810))</f>
        <v/>
      </c>
      <c r="T4810" s="9" t="str">
        <f aca="false">IF(ISBLANK(A4810),"",IF($A4810=T$2,$C4810,T4809))</f>
        <v/>
      </c>
      <c r="U4810" s="9" t="str">
        <f aca="false">IF(ISBLANK(A4810),"",IF($A4810=U$2,$C4810,U4809))</f>
        <v/>
      </c>
      <c r="V4810" s="9" t="str">
        <f aca="false">IF(ISBLANK(A4810),"",IF($A4810=V$2,$C4810,V4809))</f>
        <v/>
      </c>
      <c r="W4810" s="9" t="str">
        <f aca="false">IF(ISBLANK(A4810),"",IF($A4810=W$2,$C4810,W4809))</f>
        <v/>
      </c>
    </row>
    <row r="4811" customFormat="false" ht="14.1" hidden="false" customHeight="false" outlineLevel="0" collapsed="false">
      <c r="H4811" s="8" t="n">
        <f aca="false">IF(ISBLANK(D4811),,LEFT(D4811,LEN(D4811)-6)*1)</f>
        <v>0</v>
      </c>
      <c r="I4811" s="9" t="str">
        <f aca="false">IF(ISBLANK(A4811),"",-B4811*C4811)</f>
        <v/>
      </c>
      <c r="J4811" s="9" t="str">
        <f aca="false">IF(ISBLANK(A4811),"",-SUM(I$3:I4811))</f>
        <v/>
      </c>
      <c r="K4811" s="9" t="str">
        <f aca="false">IF(ISBLANK(A4811),"",SUMPRODUCT(O4811:R4811,T4811:W4811)-J4811)</f>
        <v/>
      </c>
      <c r="L4811" s="5" t="str">
        <f aca="false">IF(ISBLANK(A4811),"",K4811/$M$1)</f>
        <v/>
      </c>
      <c r="M4811" s="5" t="str">
        <f aca="false">IF(ISBLANK(A4811),"",K4811/($M$1+SUM(K$3:K4810)))</f>
        <v/>
      </c>
      <c r="N4811" s="0" t="str">
        <f aca="false">IF(ISBLANK(A4811),"",IF(H4812=0,NETWORKDAYS($H$3,H4811,holiday!$B$2:$B$10),IF(DAY(H4811)&lt;DAY(H4812),NETWORKDAYS($H$3,H4811,holiday!$B$2:$B$10),0)))</f>
        <v/>
      </c>
      <c r="O4811" s="0" t="str">
        <f aca="false">IF(ISBLANK(A4811),"",SUMIF($A$3:$A4811,O$2,$B$3:$B4811))</f>
        <v/>
      </c>
      <c r="P4811" s="0" t="str">
        <f aca="false">IF(ISBLANK(A4811),"",SUMIF($A$3:$A4811,P$2,$B$3:$B4811))</f>
        <v/>
      </c>
      <c r="Q4811" s="0" t="str">
        <f aca="false">IF(ISBLANK(A4811),"",SUMIF($A$3:$A4811,Q$2,$B$3:$B4811))</f>
        <v/>
      </c>
      <c r="R4811" s="0" t="str">
        <f aca="false">IF(ISBLANK(A4811),"",SUMIF($A$3:$A4811,R$2,$B$3:$B4811))</f>
        <v/>
      </c>
      <c r="T4811" s="9" t="str">
        <f aca="false">IF(ISBLANK(A4811),"",IF($A4811=T$2,$C4811,T4810))</f>
        <v/>
      </c>
      <c r="U4811" s="9" t="str">
        <f aca="false">IF(ISBLANK(A4811),"",IF($A4811=U$2,$C4811,U4810))</f>
        <v/>
      </c>
      <c r="V4811" s="9" t="str">
        <f aca="false">IF(ISBLANK(A4811),"",IF($A4811=V$2,$C4811,V4810))</f>
        <v/>
      </c>
      <c r="W4811" s="9" t="str">
        <f aca="false">IF(ISBLANK(A4811),"",IF($A4811=W$2,$C4811,W4810))</f>
        <v/>
      </c>
    </row>
    <row r="4812" customFormat="false" ht="14.1" hidden="false" customHeight="false" outlineLevel="0" collapsed="false">
      <c r="H4812" s="8" t="n">
        <f aca="false">IF(ISBLANK(D4812),,LEFT(D4812,LEN(D4812)-6)*1)</f>
        <v>0</v>
      </c>
      <c r="I4812" s="9" t="str">
        <f aca="false">IF(ISBLANK(A4812),"",-B4812*C4812)</f>
        <v/>
      </c>
      <c r="J4812" s="9" t="str">
        <f aca="false">IF(ISBLANK(A4812),"",-SUM(I$3:I4812))</f>
        <v/>
      </c>
      <c r="K4812" s="9" t="str">
        <f aca="false">IF(ISBLANK(A4812),"",SUMPRODUCT(O4812:R4812,T4812:W4812)-J4812)</f>
        <v/>
      </c>
      <c r="L4812" s="5" t="str">
        <f aca="false">IF(ISBLANK(A4812),"",K4812/$M$1)</f>
        <v/>
      </c>
      <c r="M4812" s="5" t="str">
        <f aca="false">IF(ISBLANK(A4812),"",K4812/($M$1+SUM(K$3:K4811)))</f>
        <v/>
      </c>
      <c r="N4812" s="0" t="str">
        <f aca="false">IF(ISBLANK(A4812),"",IF(H4813=0,NETWORKDAYS($H$3,H4812,holiday!$B$2:$B$10),IF(DAY(H4812)&lt;DAY(H4813),NETWORKDAYS($H$3,H4812,holiday!$B$2:$B$10),0)))</f>
        <v/>
      </c>
      <c r="O4812" s="0" t="str">
        <f aca="false">IF(ISBLANK(A4812),"",SUMIF($A$3:$A4812,O$2,$B$3:$B4812))</f>
        <v/>
      </c>
      <c r="P4812" s="0" t="str">
        <f aca="false">IF(ISBLANK(A4812),"",SUMIF($A$3:$A4812,P$2,$B$3:$B4812))</f>
        <v/>
      </c>
      <c r="Q4812" s="0" t="str">
        <f aca="false">IF(ISBLANK(A4812),"",SUMIF($A$3:$A4812,Q$2,$B$3:$B4812))</f>
        <v/>
      </c>
      <c r="R4812" s="0" t="str">
        <f aca="false">IF(ISBLANK(A4812),"",SUMIF($A$3:$A4812,R$2,$B$3:$B4812))</f>
        <v/>
      </c>
      <c r="T4812" s="9" t="str">
        <f aca="false">IF(ISBLANK(A4812),"",IF($A4812=T$2,$C4812,T4811))</f>
        <v/>
      </c>
      <c r="U4812" s="9" t="str">
        <f aca="false">IF(ISBLANK(A4812),"",IF($A4812=U$2,$C4812,U4811))</f>
        <v/>
      </c>
      <c r="V4812" s="9" t="str">
        <f aca="false">IF(ISBLANK(A4812),"",IF($A4812=V$2,$C4812,V4811))</f>
        <v/>
      </c>
      <c r="W4812" s="9" t="str">
        <f aca="false">IF(ISBLANK(A4812),"",IF($A4812=W$2,$C4812,W4811))</f>
        <v/>
      </c>
    </row>
    <row r="4813" customFormat="false" ht="14.1" hidden="false" customHeight="false" outlineLevel="0" collapsed="false">
      <c r="H4813" s="8" t="n">
        <f aca="false">IF(ISBLANK(D4813),,LEFT(D4813,LEN(D4813)-6)*1)</f>
        <v>0</v>
      </c>
      <c r="I4813" s="9" t="str">
        <f aca="false">IF(ISBLANK(A4813),"",-B4813*C4813)</f>
        <v/>
      </c>
      <c r="J4813" s="9" t="str">
        <f aca="false">IF(ISBLANK(A4813),"",-SUM(I$3:I4813))</f>
        <v/>
      </c>
      <c r="K4813" s="9" t="str">
        <f aca="false">IF(ISBLANK(A4813),"",SUMPRODUCT(O4813:R4813,T4813:W4813)-J4813)</f>
        <v/>
      </c>
      <c r="L4813" s="5" t="str">
        <f aca="false">IF(ISBLANK(A4813),"",K4813/$M$1)</f>
        <v/>
      </c>
      <c r="M4813" s="5" t="str">
        <f aca="false">IF(ISBLANK(A4813),"",K4813/($M$1+SUM(K$3:K4812)))</f>
        <v/>
      </c>
      <c r="N4813" s="0" t="str">
        <f aca="false">IF(ISBLANK(A4813),"",IF(H4814=0,NETWORKDAYS($H$3,H4813,holiday!$B$2:$B$10),IF(DAY(H4813)&lt;DAY(H4814),NETWORKDAYS($H$3,H4813,holiday!$B$2:$B$10),0)))</f>
        <v/>
      </c>
      <c r="O4813" s="0" t="str">
        <f aca="false">IF(ISBLANK(A4813),"",SUMIF($A$3:$A4813,O$2,$B$3:$B4813))</f>
        <v/>
      </c>
      <c r="P4813" s="0" t="str">
        <f aca="false">IF(ISBLANK(A4813),"",SUMIF($A$3:$A4813,P$2,$B$3:$B4813))</f>
        <v/>
      </c>
      <c r="Q4813" s="0" t="str">
        <f aca="false">IF(ISBLANK(A4813),"",SUMIF($A$3:$A4813,Q$2,$B$3:$B4813))</f>
        <v/>
      </c>
      <c r="R4813" s="0" t="str">
        <f aca="false">IF(ISBLANK(A4813),"",SUMIF($A$3:$A4813,R$2,$B$3:$B4813))</f>
        <v/>
      </c>
      <c r="T4813" s="9" t="str">
        <f aca="false">IF(ISBLANK(A4813),"",IF($A4813=T$2,$C4813,T4812))</f>
        <v/>
      </c>
      <c r="U4813" s="9" t="str">
        <f aca="false">IF(ISBLANK(A4813),"",IF($A4813=U$2,$C4813,U4812))</f>
        <v/>
      </c>
      <c r="V4813" s="9" t="str">
        <f aca="false">IF(ISBLANK(A4813),"",IF($A4813=V$2,$C4813,V4812))</f>
        <v/>
      </c>
      <c r="W4813" s="9" t="str">
        <f aca="false">IF(ISBLANK(A4813),"",IF($A4813=W$2,$C4813,W4812))</f>
        <v/>
      </c>
    </row>
    <row r="4814" customFormat="false" ht="14.1" hidden="false" customHeight="false" outlineLevel="0" collapsed="false">
      <c r="H4814" s="8" t="n">
        <f aca="false">IF(ISBLANK(D4814),,LEFT(D4814,LEN(D4814)-6)*1)</f>
        <v>0</v>
      </c>
      <c r="I4814" s="9" t="str">
        <f aca="false">IF(ISBLANK(A4814),"",-B4814*C4814)</f>
        <v/>
      </c>
      <c r="J4814" s="9" t="str">
        <f aca="false">IF(ISBLANK(A4814),"",-SUM(I$3:I4814))</f>
        <v/>
      </c>
      <c r="K4814" s="9" t="str">
        <f aca="false">IF(ISBLANK(A4814),"",SUMPRODUCT(O4814:R4814,T4814:W4814)-J4814)</f>
        <v/>
      </c>
      <c r="L4814" s="5" t="str">
        <f aca="false">IF(ISBLANK(A4814),"",K4814/$M$1)</f>
        <v/>
      </c>
      <c r="M4814" s="5" t="str">
        <f aca="false">IF(ISBLANK(A4814),"",K4814/($M$1+SUM(K$3:K4813)))</f>
        <v/>
      </c>
      <c r="N4814" s="0" t="str">
        <f aca="false">IF(ISBLANK(A4814),"",IF(H4815=0,NETWORKDAYS($H$3,H4814,holiday!$B$2:$B$10),IF(DAY(H4814)&lt;DAY(H4815),NETWORKDAYS($H$3,H4814,holiday!$B$2:$B$10),0)))</f>
        <v/>
      </c>
      <c r="O4814" s="0" t="str">
        <f aca="false">IF(ISBLANK(A4814),"",SUMIF($A$3:$A4814,O$2,$B$3:$B4814))</f>
        <v/>
      </c>
      <c r="P4814" s="0" t="str">
        <f aca="false">IF(ISBLANK(A4814),"",SUMIF($A$3:$A4814,P$2,$B$3:$B4814))</f>
        <v/>
      </c>
      <c r="Q4814" s="0" t="str">
        <f aca="false">IF(ISBLANK(A4814),"",SUMIF($A$3:$A4814,Q$2,$B$3:$B4814))</f>
        <v/>
      </c>
      <c r="R4814" s="0" t="str">
        <f aca="false">IF(ISBLANK(A4814),"",SUMIF($A$3:$A4814,R$2,$B$3:$B4814))</f>
        <v/>
      </c>
      <c r="T4814" s="9" t="str">
        <f aca="false">IF(ISBLANK(A4814),"",IF($A4814=T$2,$C4814,T4813))</f>
        <v/>
      </c>
      <c r="U4814" s="9" t="str">
        <f aca="false">IF(ISBLANK(A4814),"",IF($A4814=U$2,$C4814,U4813))</f>
        <v/>
      </c>
      <c r="V4814" s="9" t="str">
        <f aca="false">IF(ISBLANK(A4814),"",IF($A4814=V$2,$C4814,V4813))</f>
        <v/>
      </c>
      <c r="W4814" s="9" t="str">
        <f aca="false">IF(ISBLANK(A4814),"",IF($A4814=W$2,$C4814,W4813))</f>
        <v/>
      </c>
    </row>
    <row r="4815" customFormat="false" ht="14.1" hidden="false" customHeight="false" outlineLevel="0" collapsed="false">
      <c r="H4815" s="8" t="n">
        <f aca="false">IF(ISBLANK(D4815),,LEFT(D4815,LEN(D4815)-6)*1)</f>
        <v>0</v>
      </c>
      <c r="I4815" s="9" t="str">
        <f aca="false">IF(ISBLANK(A4815),"",-B4815*C4815)</f>
        <v/>
      </c>
      <c r="J4815" s="9" t="str">
        <f aca="false">IF(ISBLANK(A4815),"",-SUM(I$3:I4815))</f>
        <v/>
      </c>
      <c r="K4815" s="9" t="str">
        <f aca="false">IF(ISBLANK(A4815),"",SUMPRODUCT(O4815:R4815,T4815:W4815)-J4815)</f>
        <v/>
      </c>
      <c r="L4815" s="5" t="str">
        <f aca="false">IF(ISBLANK(A4815),"",K4815/$M$1)</f>
        <v/>
      </c>
      <c r="M4815" s="5" t="str">
        <f aca="false">IF(ISBLANK(A4815),"",K4815/($M$1+SUM(K$3:K4814)))</f>
        <v/>
      </c>
      <c r="N4815" s="0" t="str">
        <f aca="false">IF(ISBLANK(A4815),"",IF(H4816=0,NETWORKDAYS($H$3,H4815,holiday!$B$2:$B$10),IF(DAY(H4815)&lt;DAY(H4816),NETWORKDAYS($H$3,H4815,holiday!$B$2:$B$10),0)))</f>
        <v/>
      </c>
      <c r="O4815" s="0" t="str">
        <f aca="false">IF(ISBLANK(A4815),"",SUMIF($A$3:$A4815,O$2,$B$3:$B4815))</f>
        <v/>
      </c>
      <c r="P4815" s="0" t="str">
        <f aca="false">IF(ISBLANK(A4815),"",SUMIF($A$3:$A4815,P$2,$B$3:$B4815))</f>
        <v/>
      </c>
      <c r="Q4815" s="0" t="str">
        <f aca="false">IF(ISBLANK(A4815),"",SUMIF($A$3:$A4815,Q$2,$B$3:$B4815))</f>
        <v/>
      </c>
      <c r="R4815" s="0" t="str">
        <f aca="false">IF(ISBLANK(A4815),"",SUMIF($A$3:$A4815,R$2,$B$3:$B4815))</f>
        <v/>
      </c>
      <c r="T4815" s="9" t="str">
        <f aca="false">IF(ISBLANK(A4815),"",IF($A4815=T$2,$C4815,T4814))</f>
        <v/>
      </c>
      <c r="U4815" s="9" t="str">
        <f aca="false">IF(ISBLANK(A4815),"",IF($A4815=U$2,$C4815,U4814))</f>
        <v/>
      </c>
      <c r="V4815" s="9" t="str">
        <f aca="false">IF(ISBLANK(A4815),"",IF($A4815=V$2,$C4815,V4814))</f>
        <v/>
      </c>
      <c r="W4815" s="9" t="str">
        <f aca="false">IF(ISBLANK(A4815),"",IF($A4815=W$2,$C4815,W4814))</f>
        <v/>
      </c>
    </row>
    <row r="4816" customFormat="false" ht="14.1" hidden="false" customHeight="false" outlineLevel="0" collapsed="false">
      <c r="H4816" s="8" t="n">
        <f aca="false">IF(ISBLANK(D4816),,LEFT(D4816,LEN(D4816)-6)*1)</f>
        <v>0</v>
      </c>
      <c r="I4816" s="9" t="str">
        <f aca="false">IF(ISBLANK(A4816),"",-B4816*C4816)</f>
        <v/>
      </c>
      <c r="J4816" s="9" t="str">
        <f aca="false">IF(ISBLANK(A4816),"",-SUM(I$3:I4816))</f>
        <v/>
      </c>
      <c r="K4816" s="9" t="str">
        <f aca="false">IF(ISBLANK(A4816),"",SUMPRODUCT(O4816:R4816,T4816:W4816)-J4816)</f>
        <v/>
      </c>
      <c r="L4816" s="5" t="str">
        <f aca="false">IF(ISBLANK(A4816),"",K4816/$M$1)</f>
        <v/>
      </c>
      <c r="M4816" s="5" t="str">
        <f aca="false">IF(ISBLANK(A4816),"",K4816/($M$1+SUM(K$3:K4815)))</f>
        <v/>
      </c>
      <c r="N4816" s="0" t="str">
        <f aca="false">IF(ISBLANK(A4816),"",IF(H4817=0,NETWORKDAYS($H$3,H4816,holiday!$B$2:$B$10),IF(DAY(H4816)&lt;DAY(H4817),NETWORKDAYS($H$3,H4816,holiday!$B$2:$B$10),0)))</f>
        <v/>
      </c>
      <c r="O4816" s="0" t="str">
        <f aca="false">IF(ISBLANK(A4816),"",SUMIF($A$3:$A4816,O$2,$B$3:$B4816))</f>
        <v/>
      </c>
      <c r="P4816" s="0" t="str">
        <f aca="false">IF(ISBLANK(A4816),"",SUMIF($A$3:$A4816,P$2,$B$3:$B4816))</f>
        <v/>
      </c>
      <c r="Q4816" s="0" t="str">
        <f aca="false">IF(ISBLANK(A4816),"",SUMIF($A$3:$A4816,Q$2,$B$3:$B4816))</f>
        <v/>
      </c>
      <c r="R4816" s="0" t="str">
        <f aca="false">IF(ISBLANK(A4816),"",SUMIF($A$3:$A4816,R$2,$B$3:$B4816))</f>
        <v/>
      </c>
      <c r="T4816" s="9" t="str">
        <f aca="false">IF(ISBLANK(A4816),"",IF($A4816=T$2,$C4816,T4815))</f>
        <v/>
      </c>
      <c r="U4816" s="9" t="str">
        <f aca="false">IF(ISBLANK(A4816),"",IF($A4816=U$2,$C4816,U4815))</f>
        <v/>
      </c>
      <c r="V4816" s="9" t="str">
        <f aca="false">IF(ISBLANK(A4816),"",IF($A4816=V$2,$C4816,V4815))</f>
        <v/>
      </c>
      <c r="W4816" s="9" t="str">
        <f aca="false">IF(ISBLANK(A4816),"",IF($A4816=W$2,$C4816,W4815))</f>
        <v/>
      </c>
    </row>
    <row r="4817" customFormat="false" ht="14.1" hidden="false" customHeight="false" outlineLevel="0" collapsed="false">
      <c r="H4817" s="8" t="n">
        <f aca="false">IF(ISBLANK(D4817),,LEFT(D4817,LEN(D4817)-6)*1)</f>
        <v>0</v>
      </c>
      <c r="I4817" s="9" t="str">
        <f aca="false">IF(ISBLANK(A4817),"",-B4817*C4817)</f>
        <v/>
      </c>
      <c r="J4817" s="9" t="str">
        <f aca="false">IF(ISBLANK(A4817),"",-SUM(I$3:I4817))</f>
        <v/>
      </c>
      <c r="K4817" s="9" t="str">
        <f aca="false">IF(ISBLANK(A4817),"",SUMPRODUCT(O4817:R4817,T4817:W4817)-J4817)</f>
        <v/>
      </c>
      <c r="L4817" s="5" t="str">
        <f aca="false">IF(ISBLANK(A4817),"",K4817/$M$1)</f>
        <v/>
      </c>
      <c r="M4817" s="5" t="str">
        <f aca="false">IF(ISBLANK(A4817),"",K4817/($M$1+SUM(K$3:K4816)))</f>
        <v/>
      </c>
      <c r="N4817" s="0" t="str">
        <f aca="false">IF(ISBLANK(A4817),"",IF(H4818=0,NETWORKDAYS($H$3,H4817,holiday!$B$2:$B$10),IF(DAY(H4817)&lt;DAY(H4818),NETWORKDAYS($H$3,H4817,holiday!$B$2:$B$10),0)))</f>
        <v/>
      </c>
      <c r="O4817" s="0" t="str">
        <f aca="false">IF(ISBLANK(A4817),"",SUMIF($A$3:$A4817,O$2,$B$3:$B4817))</f>
        <v/>
      </c>
      <c r="P4817" s="0" t="str">
        <f aca="false">IF(ISBLANK(A4817),"",SUMIF($A$3:$A4817,P$2,$B$3:$B4817))</f>
        <v/>
      </c>
      <c r="Q4817" s="0" t="str">
        <f aca="false">IF(ISBLANK(A4817),"",SUMIF($A$3:$A4817,Q$2,$B$3:$B4817))</f>
        <v/>
      </c>
      <c r="R4817" s="0" t="str">
        <f aca="false">IF(ISBLANK(A4817),"",SUMIF($A$3:$A4817,R$2,$B$3:$B4817))</f>
        <v/>
      </c>
      <c r="T4817" s="9" t="str">
        <f aca="false">IF(ISBLANK(A4817),"",IF($A4817=T$2,$C4817,T4816))</f>
        <v/>
      </c>
      <c r="U4817" s="9" t="str">
        <f aca="false">IF(ISBLANK(A4817),"",IF($A4817=U$2,$C4817,U4816))</f>
        <v/>
      </c>
      <c r="V4817" s="9" t="str">
        <f aca="false">IF(ISBLANK(A4817),"",IF($A4817=V$2,$C4817,V4816))</f>
        <v/>
      </c>
      <c r="W4817" s="9" t="str">
        <f aca="false">IF(ISBLANK(A4817),"",IF($A4817=W$2,$C4817,W4816))</f>
        <v/>
      </c>
    </row>
    <row r="4818" customFormat="false" ht="14.1" hidden="false" customHeight="false" outlineLevel="0" collapsed="false">
      <c r="H4818" s="8" t="n">
        <f aca="false">IF(ISBLANK(D4818),,LEFT(D4818,LEN(D4818)-6)*1)</f>
        <v>0</v>
      </c>
      <c r="I4818" s="9" t="str">
        <f aca="false">IF(ISBLANK(A4818),"",-B4818*C4818)</f>
        <v/>
      </c>
      <c r="J4818" s="9" t="str">
        <f aca="false">IF(ISBLANK(A4818),"",-SUM(I$3:I4818))</f>
        <v/>
      </c>
      <c r="K4818" s="9" t="str">
        <f aca="false">IF(ISBLANK(A4818),"",SUMPRODUCT(O4818:R4818,T4818:W4818)-J4818)</f>
        <v/>
      </c>
      <c r="L4818" s="5" t="str">
        <f aca="false">IF(ISBLANK(A4818),"",K4818/$M$1)</f>
        <v/>
      </c>
      <c r="M4818" s="5" t="str">
        <f aca="false">IF(ISBLANK(A4818),"",K4818/($M$1+SUM(K$3:K4817)))</f>
        <v/>
      </c>
      <c r="N4818" s="0" t="str">
        <f aca="false">IF(ISBLANK(A4818),"",IF(H4819=0,NETWORKDAYS($H$3,H4818,holiday!$B$2:$B$10),IF(DAY(H4818)&lt;DAY(H4819),NETWORKDAYS($H$3,H4818,holiday!$B$2:$B$10),0)))</f>
        <v/>
      </c>
      <c r="O4818" s="0" t="str">
        <f aca="false">IF(ISBLANK(A4818),"",SUMIF($A$3:$A4818,O$2,$B$3:$B4818))</f>
        <v/>
      </c>
      <c r="P4818" s="0" t="str">
        <f aca="false">IF(ISBLANK(A4818),"",SUMIF($A$3:$A4818,P$2,$B$3:$B4818))</f>
        <v/>
      </c>
      <c r="Q4818" s="0" t="str">
        <f aca="false">IF(ISBLANK(A4818),"",SUMIF($A$3:$A4818,Q$2,$B$3:$B4818))</f>
        <v/>
      </c>
      <c r="R4818" s="0" t="str">
        <f aca="false">IF(ISBLANK(A4818),"",SUMIF($A$3:$A4818,R$2,$B$3:$B4818))</f>
        <v/>
      </c>
      <c r="T4818" s="9" t="str">
        <f aca="false">IF(ISBLANK(A4818),"",IF($A4818=T$2,$C4818,T4817))</f>
        <v/>
      </c>
      <c r="U4818" s="9" t="str">
        <f aca="false">IF(ISBLANK(A4818),"",IF($A4818=U$2,$C4818,U4817))</f>
        <v/>
      </c>
      <c r="V4818" s="9" t="str">
        <f aca="false">IF(ISBLANK(A4818),"",IF($A4818=V$2,$C4818,V4817))</f>
        <v/>
      </c>
      <c r="W4818" s="9" t="str">
        <f aca="false">IF(ISBLANK(A4818),"",IF($A4818=W$2,$C4818,W4817))</f>
        <v/>
      </c>
    </row>
    <row r="4819" customFormat="false" ht="14.1" hidden="false" customHeight="false" outlineLevel="0" collapsed="false">
      <c r="H4819" s="8" t="n">
        <f aca="false">IF(ISBLANK(D4819),,LEFT(D4819,LEN(D4819)-6)*1)</f>
        <v>0</v>
      </c>
      <c r="I4819" s="9" t="str">
        <f aca="false">IF(ISBLANK(A4819),"",-B4819*C4819)</f>
        <v/>
      </c>
      <c r="J4819" s="9" t="str">
        <f aca="false">IF(ISBLANK(A4819),"",-SUM(I$3:I4819))</f>
        <v/>
      </c>
      <c r="K4819" s="9" t="str">
        <f aca="false">IF(ISBLANK(A4819),"",SUMPRODUCT(O4819:R4819,T4819:W4819)-J4819)</f>
        <v/>
      </c>
      <c r="L4819" s="5" t="str">
        <f aca="false">IF(ISBLANK(A4819),"",K4819/$M$1)</f>
        <v/>
      </c>
      <c r="M4819" s="5" t="str">
        <f aca="false">IF(ISBLANK(A4819),"",K4819/($M$1+SUM(K$3:K4818)))</f>
        <v/>
      </c>
      <c r="N4819" s="0" t="str">
        <f aca="false">IF(ISBLANK(A4819),"",IF(H4820=0,NETWORKDAYS($H$3,H4819,holiday!$B$2:$B$10),IF(DAY(H4819)&lt;DAY(H4820),NETWORKDAYS($H$3,H4819,holiday!$B$2:$B$10),0)))</f>
        <v/>
      </c>
      <c r="O4819" s="0" t="str">
        <f aca="false">IF(ISBLANK(A4819),"",SUMIF($A$3:$A4819,O$2,$B$3:$B4819))</f>
        <v/>
      </c>
      <c r="P4819" s="0" t="str">
        <f aca="false">IF(ISBLANK(A4819),"",SUMIF($A$3:$A4819,P$2,$B$3:$B4819))</f>
        <v/>
      </c>
      <c r="Q4819" s="0" t="str">
        <f aca="false">IF(ISBLANK(A4819),"",SUMIF($A$3:$A4819,Q$2,$B$3:$B4819))</f>
        <v/>
      </c>
      <c r="R4819" s="0" t="str">
        <f aca="false">IF(ISBLANK(A4819),"",SUMIF($A$3:$A4819,R$2,$B$3:$B4819))</f>
        <v/>
      </c>
      <c r="T4819" s="9" t="str">
        <f aca="false">IF(ISBLANK(A4819),"",IF($A4819=T$2,$C4819,T4818))</f>
        <v/>
      </c>
      <c r="U4819" s="9" t="str">
        <f aca="false">IF(ISBLANK(A4819),"",IF($A4819=U$2,$C4819,U4818))</f>
        <v/>
      </c>
      <c r="V4819" s="9" t="str">
        <f aca="false">IF(ISBLANK(A4819),"",IF($A4819=V$2,$C4819,V4818))</f>
        <v/>
      </c>
      <c r="W4819" s="9" t="str">
        <f aca="false">IF(ISBLANK(A4819),"",IF($A4819=W$2,$C4819,W4818))</f>
        <v/>
      </c>
    </row>
    <row r="4820" customFormat="false" ht="14.1" hidden="false" customHeight="false" outlineLevel="0" collapsed="false">
      <c r="H4820" s="8" t="n">
        <f aca="false">IF(ISBLANK(D4820),,LEFT(D4820,LEN(D4820)-6)*1)</f>
        <v>0</v>
      </c>
      <c r="I4820" s="9" t="str">
        <f aca="false">IF(ISBLANK(A4820),"",-B4820*C4820)</f>
        <v/>
      </c>
      <c r="J4820" s="9" t="str">
        <f aca="false">IF(ISBLANK(A4820),"",-SUM(I$3:I4820))</f>
        <v/>
      </c>
      <c r="K4820" s="9" t="str">
        <f aca="false">IF(ISBLANK(A4820),"",SUMPRODUCT(O4820:R4820,T4820:W4820)-J4820)</f>
        <v/>
      </c>
      <c r="L4820" s="5" t="str">
        <f aca="false">IF(ISBLANK(A4820),"",K4820/$M$1)</f>
        <v/>
      </c>
      <c r="M4820" s="5" t="str">
        <f aca="false">IF(ISBLANK(A4820),"",K4820/($M$1+SUM(K$3:K4819)))</f>
        <v/>
      </c>
      <c r="N4820" s="0" t="str">
        <f aca="false">IF(ISBLANK(A4820),"",IF(H4821=0,NETWORKDAYS($H$3,H4820,holiday!$B$2:$B$10),IF(DAY(H4820)&lt;DAY(H4821),NETWORKDAYS($H$3,H4820,holiday!$B$2:$B$10),0)))</f>
        <v/>
      </c>
      <c r="O4820" s="0" t="str">
        <f aca="false">IF(ISBLANK(A4820),"",SUMIF($A$3:$A4820,O$2,$B$3:$B4820))</f>
        <v/>
      </c>
      <c r="P4820" s="0" t="str">
        <f aca="false">IF(ISBLANK(A4820),"",SUMIF($A$3:$A4820,P$2,$B$3:$B4820))</f>
        <v/>
      </c>
      <c r="Q4820" s="0" t="str">
        <f aca="false">IF(ISBLANK(A4820),"",SUMIF($A$3:$A4820,Q$2,$B$3:$B4820))</f>
        <v/>
      </c>
      <c r="R4820" s="0" t="str">
        <f aca="false">IF(ISBLANK(A4820),"",SUMIF($A$3:$A4820,R$2,$B$3:$B4820))</f>
        <v/>
      </c>
      <c r="T4820" s="9" t="str">
        <f aca="false">IF(ISBLANK(A4820),"",IF($A4820=T$2,$C4820,T4819))</f>
        <v/>
      </c>
      <c r="U4820" s="9" t="str">
        <f aca="false">IF(ISBLANK(A4820),"",IF($A4820=U$2,$C4820,U4819))</f>
        <v/>
      </c>
      <c r="V4820" s="9" t="str">
        <f aca="false">IF(ISBLANK(A4820),"",IF($A4820=V$2,$C4820,V4819))</f>
        <v/>
      </c>
      <c r="W4820" s="9" t="str">
        <f aca="false">IF(ISBLANK(A4820),"",IF($A4820=W$2,$C4820,W4819))</f>
        <v/>
      </c>
    </row>
    <row r="4821" customFormat="false" ht="14.1" hidden="false" customHeight="false" outlineLevel="0" collapsed="false">
      <c r="H4821" s="8" t="n">
        <f aca="false">IF(ISBLANK(D4821),,LEFT(D4821,LEN(D4821)-6)*1)</f>
        <v>0</v>
      </c>
      <c r="I4821" s="9" t="str">
        <f aca="false">IF(ISBLANK(A4821),"",-B4821*C4821)</f>
        <v/>
      </c>
      <c r="J4821" s="9" t="str">
        <f aca="false">IF(ISBLANK(A4821),"",-SUM(I$3:I4821))</f>
        <v/>
      </c>
      <c r="K4821" s="9" t="str">
        <f aca="false">IF(ISBLANK(A4821),"",SUMPRODUCT(O4821:R4821,T4821:W4821)-J4821)</f>
        <v/>
      </c>
      <c r="L4821" s="5" t="str">
        <f aca="false">IF(ISBLANK(A4821),"",K4821/$M$1)</f>
        <v/>
      </c>
      <c r="M4821" s="5" t="str">
        <f aca="false">IF(ISBLANK(A4821),"",K4821/($M$1+SUM(K$3:K4820)))</f>
        <v/>
      </c>
      <c r="N4821" s="0" t="str">
        <f aca="false">IF(ISBLANK(A4821),"",IF(H4822=0,NETWORKDAYS($H$3,H4821,holiday!$B$2:$B$10),IF(DAY(H4821)&lt;DAY(H4822),NETWORKDAYS($H$3,H4821,holiday!$B$2:$B$10),0)))</f>
        <v/>
      </c>
      <c r="O4821" s="0" t="str">
        <f aca="false">IF(ISBLANK(A4821),"",SUMIF($A$3:$A4821,O$2,$B$3:$B4821))</f>
        <v/>
      </c>
      <c r="P4821" s="0" t="str">
        <f aca="false">IF(ISBLANK(A4821),"",SUMIF($A$3:$A4821,P$2,$B$3:$B4821))</f>
        <v/>
      </c>
      <c r="Q4821" s="0" t="str">
        <f aca="false">IF(ISBLANK(A4821),"",SUMIF($A$3:$A4821,Q$2,$B$3:$B4821))</f>
        <v/>
      </c>
      <c r="R4821" s="0" t="str">
        <f aca="false">IF(ISBLANK(A4821),"",SUMIF($A$3:$A4821,R$2,$B$3:$B4821))</f>
        <v/>
      </c>
      <c r="T4821" s="9" t="str">
        <f aca="false">IF(ISBLANK(A4821),"",IF($A4821=T$2,$C4821,T4820))</f>
        <v/>
      </c>
      <c r="U4821" s="9" t="str">
        <f aca="false">IF(ISBLANK(A4821),"",IF($A4821=U$2,$C4821,U4820))</f>
        <v/>
      </c>
      <c r="V4821" s="9" t="str">
        <f aca="false">IF(ISBLANK(A4821),"",IF($A4821=V$2,$C4821,V4820))</f>
        <v/>
      </c>
      <c r="W4821" s="9" t="str">
        <f aca="false">IF(ISBLANK(A4821),"",IF($A4821=W$2,$C4821,W4820))</f>
        <v/>
      </c>
    </row>
    <row r="4822" customFormat="false" ht="14.1" hidden="false" customHeight="false" outlineLevel="0" collapsed="false">
      <c r="H4822" s="8" t="n">
        <f aca="false">IF(ISBLANK(D4822),,LEFT(D4822,LEN(D4822)-6)*1)</f>
        <v>0</v>
      </c>
      <c r="I4822" s="9" t="str">
        <f aca="false">IF(ISBLANK(A4822),"",-B4822*C4822)</f>
        <v/>
      </c>
      <c r="J4822" s="9" t="str">
        <f aca="false">IF(ISBLANK(A4822),"",-SUM(I$3:I4822))</f>
        <v/>
      </c>
      <c r="K4822" s="9" t="str">
        <f aca="false">IF(ISBLANK(A4822),"",SUMPRODUCT(O4822:R4822,T4822:W4822)-J4822)</f>
        <v/>
      </c>
      <c r="L4822" s="5" t="str">
        <f aca="false">IF(ISBLANK(A4822),"",K4822/$M$1)</f>
        <v/>
      </c>
      <c r="M4822" s="5" t="str">
        <f aca="false">IF(ISBLANK(A4822),"",K4822/($M$1+SUM(K$3:K4821)))</f>
        <v/>
      </c>
      <c r="N4822" s="0" t="str">
        <f aca="false">IF(ISBLANK(A4822),"",IF(H4823=0,NETWORKDAYS($H$3,H4822,holiday!$B$2:$B$10),IF(DAY(H4822)&lt;DAY(H4823),NETWORKDAYS($H$3,H4822,holiday!$B$2:$B$10),0)))</f>
        <v/>
      </c>
      <c r="O4822" s="0" t="str">
        <f aca="false">IF(ISBLANK(A4822),"",SUMIF($A$3:$A4822,O$2,$B$3:$B4822))</f>
        <v/>
      </c>
      <c r="P4822" s="0" t="str">
        <f aca="false">IF(ISBLANK(A4822),"",SUMIF($A$3:$A4822,P$2,$B$3:$B4822))</f>
        <v/>
      </c>
      <c r="Q4822" s="0" t="str">
        <f aca="false">IF(ISBLANK(A4822),"",SUMIF($A$3:$A4822,Q$2,$B$3:$B4822))</f>
        <v/>
      </c>
      <c r="R4822" s="0" t="str">
        <f aca="false">IF(ISBLANK(A4822),"",SUMIF($A$3:$A4822,R$2,$B$3:$B4822))</f>
        <v/>
      </c>
      <c r="T4822" s="9" t="str">
        <f aca="false">IF(ISBLANK(A4822),"",IF($A4822=T$2,$C4822,T4821))</f>
        <v/>
      </c>
      <c r="U4822" s="9" t="str">
        <f aca="false">IF(ISBLANK(A4822),"",IF($A4822=U$2,$C4822,U4821))</f>
        <v/>
      </c>
      <c r="V4822" s="9" t="str">
        <f aca="false">IF(ISBLANK(A4822),"",IF($A4822=V$2,$C4822,V4821))</f>
        <v/>
      </c>
      <c r="W4822" s="9" t="str">
        <f aca="false">IF(ISBLANK(A4822),"",IF($A4822=W$2,$C4822,W4821))</f>
        <v/>
      </c>
    </row>
    <row r="4823" customFormat="false" ht="14.1" hidden="false" customHeight="false" outlineLevel="0" collapsed="false">
      <c r="H4823" s="8" t="n">
        <f aca="false">IF(ISBLANK(D4823),,LEFT(D4823,LEN(D4823)-6)*1)</f>
        <v>0</v>
      </c>
      <c r="I4823" s="9" t="str">
        <f aca="false">IF(ISBLANK(A4823),"",-B4823*C4823)</f>
        <v/>
      </c>
      <c r="J4823" s="9" t="str">
        <f aca="false">IF(ISBLANK(A4823),"",-SUM(I$3:I4823))</f>
        <v/>
      </c>
      <c r="K4823" s="9" t="str">
        <f aca="false">IF(ISBLANK(A4823),"",SUMPRODUCT(O4823:R4823,T4823:W4823)-J4823)</f>
        <v/>
      </c>
      <c r="L4823" s="5" t="str">
        <f aca="false">IF(ISBLANK(A4823),"",K4823/$M$1)</f>
        <v/>
      </c>
      <c r="M4823" s="5" t="str">
        <f aca="false">IF(ISBLANK(A4823),"",K4823/($M$1+SUM(K$3:K4822)))</f>
        <v/>
      </c>
      <c r="N4823" s="0" t="str">
        <f aca="false">IF(ISBLANK(A4823),"",IF(H4824=0,NETWORKDAYS($H$3,H4823,holiday!$B$2:$B$10),IF(DAY(H4823)&lt;DAY(H4824),NETWORKDAYS($H$3,H4823,holiday!$B$2:$B$10),0)))</f>
        <v/>
      </c>
      <c r="O4823" s="0" t="str">
        <f aca="false">IF(ISBLANK(A4823),"",SUMIF($A$3:$A4823,O$2,$B$3:$B4823))</f>
        <v/>
      </c>
      <c r="P4823" s="0" t="str">
        <f aca="false">IF(ISBLANK(A4823),"",SUMIF($A$3:$A4823,P$2,$B$3:$B4823))</f>
        <v/>
      </c>
      <c r="Q4823" s="0" t="str">
        <f aca="false">IF(ISBLANK(A4823),"",SUMIF($A$3:$A4823,Q$2,$B$3:$B4823))</f>
        <v/>
      </c>
      <c r="R4823" s="0" t="str">
        <f aca="false">IF(ISBLANK(A4823),"",SUMIF($A$3:$A4823,R$2,$B$3:$B4823))</f>
        <v/>
      </c>
      <c r="T4823" s="9" t="str">
        <f aca="false">IF(ISBLANK(A4823),"",IF($A4823=T$2,$C4823,T4822))</f>
        <v/>
      </c>
      <c r="U4823" s="9" t="str">
        <f aca="false">IF(ISBLANK(A4823),"",IF($A4823=U$2,$C4823,U4822))</f>
        <v/>
      </c>
      <c r="V4823" s="9" t="str">
        <f aca="false">IF(ISBLANK(A4823),"",IF($A4823=V$2,$C4823,V4822))</f>
        <v/>
      </c>
      <c r="W4823" s="9" t="str">
        <f aca="false">IF(ISBLANK(A4823),"",IF($A4823=W$2,$C4823,W4822))</f>
        <v/>
      </c>
    </row>
    <row r="4824" customFormat="false" ht="14.1" hidden="false" customHeight="false" outlineLevel="0" collapsed="false">
      <c r="H4824" s="8" t="n">
        <f aca="false">IF(ISBLANK(D4824),,LEFT(D4824,LEN(D4824)-6)*1)</f>
        <v>0</v>
      </c>
      <c r="I4824" s="9" t="str">
        <f aca="false">IF(ISBLANK(A4824),"",-B4824*C4824)</f>
        <v/>
      </c>
      <c r="J4824" s="9" t="str">
        <f aca="false">IF(ISBLANK(A4824),"",-SUM(I$3:I4824))</f>
        <v/>
      </c>
      <c r="K4824" s="9" t="str">
        <f aca="false">IF(ISBLANK(A4824),"",SUMPRODUCT(O4824:R4824,T4824:W4824)-J4824)</f>
        <v/>
      </c>
      <c r="L4824" s="5" t="str">
        <f aca="false">IF(ISBLANK(A4824),"",K4824/$M$1)</f>
        <v/>
      </c>
      <c r="M4824" s="5" t="str">
        <f aca="false">IF(ISBLANK(A4824),"",K4824/($M$1+SUM(K$3:K4823)))</f>
        <v/>
      </c>
      <c r="N4824" s="0" t="str">
        <f aca="false">IF(ISBLANK(A4824),"",IF(H4825=0,NETWORKDAYS($H$3,H4824,holiday!$B$2:$B$10),IF(DAY(H4824)&lt;DAY(H4825),NETWORKDAYS($H$3,H4824,holiday!$B$2:$B$10),0)))</f>
        <v/>
      </c>
      <c r="O4824" s="0" t="str">
        <f aca="false">IF(ISBLANK(A4824),"",SUMIF($A$3:$A4824,O$2,$B$3:$B4824))</f>
        <v/>
      </c>
      <c r="P4824" s="0" t="str">
        <f aca="false">IF(ISBLANK(A4824),"",SUMIF($A$3:$A4824,P$2,$B$3:$B4824))</f>
        <v/>
      </c>
      <c r="Q4824" s="0" t="str">
        <f aca="false">IF(ISBLANK(A4824),"",SUMIF($A$3:$A4824,Q$2,$B$3:$B4824))</f>
        <v/>
      </c>
      <c r="R4824" s="0" t="str">
        <f aca="false">IF(ISBLANK(A4824),"",SUMIF($A$3:$A4824,R$2,$B$3:$B4824))</f>
        <v/>
      </c>
      <c r="T4824" s="9" t="str">
        <f aca="false">IF(ISBLANK(A4824),"",IF($A4824=T$2,$C4824,T4823))</f>
        <v/>
      </c>
      <c r="U4824" s="9" t="str">
        <f aca="false">IF(ISBLANK(A4824),"",IF($A4824=U$2,$C4824,U4823))</f>
        <v/>
      </c>
      <c r="V4824" s="9" t="str">
        <f aca="false">IF(ISBLANK(A4824),"",IF($A4824=V$2,$C4824,V4823))</f>
        <v/>
      </c>
      <c r="W4824" s="9" t="str">
        <f aca="false">IF(ISBLANK(A4824),"",IF($A4824=W$2,$C4824,W4823))</f>
        <v/>
      </c>
    </row>
    <row r="4825" customFormat="false" ht="14.1" hidden="false" customHeight="false" outlineLevel="0" collapsed="false">
      <c r="H4825" s="8" t="n">
        <f aca="false">IF(ISBLANK(D4825),,LEFT(D4825,LEN(D4825)-6)*1)</f>
        <v>0</v>
      </c>
      <c r="I4825" s="9" t="str">
        <f aca="false">IF(ISBLANK(A4825),"",-B4825*C4825)</f>
        <v/>
      </c>
      <c r="J4825" s="9" t="str">
        <f aca="false">IF(ISBLANK(A4825),"",-SUM(I$3:I4825))</f>
        <v/>
      </c>
      <c r="K4825" s="9" t="str">
        <f aca="false">IF(ISBLANK(A4825),"",SUMPRODUCT(O4825:R4825,T4825:W4825)-J4825)</f>
        <v/>
      </c>
      <c r="L4825" s="5" t="str">
        <f aca="false">IF(ISBLANK(A4825),"",K4825/$M$1)</f>
        <v/>
      </c>
      <c r="M4825" s="5" t="str">
        <f aca="false">IF(ISBLANK(A4825),"",K4825/($M$1+SUM(K$3:K4824)))</f>
        <v/>
      </c>
      <c r="N4825" s="0" t="str">
        <f aca="false">IF(ISBLANK(A4825),"",IF(H4826=0,NETWORKDAYS($H$3,H4825,holiday!$B$2:$B$10),IF(DAY(H4825)&lt;DAY(H4826),NETWORKDAYS($H$3,H4825,holiday!$B$2:$B$10),0)))</f>
        <v/>
      </c>
      <c r="O4825" s="0" t="str">
        <f aca="false">IF(ISBLANK(A4825),"",SUMIF($A$3:$A4825,O$2,$B$3:$B4825))</f>
        <v/>
      </c>
      <c r="P4825" s="0" t="str">
        <f aca="false">IF(ISBLANK(A4825),"",SUMIF($A$3:$A4825,P$2,$B$3:$B4825))</f>
        <v/>
      </c>
      <c r="Q4825" s="0" t="str">
        <f aca="false">IF(ISBLANK(A4825),"",SUMIF($A$3:$A4825,Q$2,$B$3:$B4825))</f>
        <v/>
      </c>
      <c r="R4825" s="0" t="str">
        <f aca="false">IF(ISBLANK(A4825),"",SUMIF($A$3:$A4825,R$2,$B$3:$B4825))</f>
        <v/>
      </c>
      <c r="T4825" s="9" t="str">
        <f aca="false">IF(ISBLANK(A4825),"",IF($A4825=T$2,$C4825,T4824))</f>
        <v/>
      </c>
      <c r="U4825" s="9" t="str">
        <f aca="false">IF(ISBLANK(A4825),"",IF($A4825=U$2,$C4825,U4824))</f>
        <v/>
      </c>
      <c r="V4825" s="9" t="str">
        <f aca="false">IF(ISBLANK(A4825),"",IF($A4825=V$2,$C4825,V4824))</f>
        <v/>
      </c>
      <c r="W4825" s="9" t="str">
        <f aca="false">IF(ISBLANK(A4825),"",IF($A4825=W$2,$C4825,W4824))</f>
        <v/>
      </c>
    </row>
    <row r="4826" customFormat="false" ht="14.1" hidden="false" customHeight="false" outlineLevel="0" collapsed="false">
      <c r="H4826" s="8" t="n">
        <f aca="false">IF(ISBLANK(D4826),,LEFT(D4826,LEN(D4826)-6)*1)</f>
        <v>0</v>
      </c>
      <c r="I4826" s="9" t="str">
        <f aca="false">IF(ISBLANK(A4826),"",-B4826*C4826)</f>
        <v/>
      </c>
      <c r="J4826" s="9" t="str">
        <f aca="false">IF(ISBLANK(A4826),"",-SUM(I$3:I4826))</f>
        <v/>
      </c>
      <c r="K4826" s="9" t="str">
        <f aca="false">IF(ISBLANK(A4826),"",SUMPRODUCT(O4826:R4826,T4826:W4826)-J4826)</f>
        <v/>
      </c>
      <c r="L4826" s="5" t="str">
        <f aca="false">IF(ISBLANK(A4826),"",K4826/$M$1)</f>
        <v/>
      </c>
      <c r="M4826" s="5" t="str">
        <f aca="false">IF(ISBLANK(A4826),"",K4826/($M$1+SUM(K$3:K4825)))</f>
        <v/>
      </c>
      <c r="N4826" s="0" t="str">
        <f aca="false">IF(ISBLANK(A4826),"",IF(H4827=0,NETWORKDAYS($H$3,H4826,holiday!$B$2:$B$10),IF(DAY(H4826)&lt;DAY(H4827),NETWORKDAYS($H$3,H4826,holiday!$B$2:$B$10),0)))</f>
        <v/>
      </c>
      <c r="O4826" s="0" t="str">
        <f aca="false">IF(ISBLANK(A4826),"",SUMIF($A$3:$A4826,O$2,$B$3:$B4826))</f>
        <v/>
      </c>
      <c r="P4826" s="0" t="str">
        <f aca="false">IF(ISBLANK(A4826),"",SUMIF($A$3:$A4826,P$2,$B$3:$B4826))</f>
        <v/>
      </c>
      <c r="Q4826" s="0" t="str">
        <f aca="false">IF(ISBLANK(A4826),"",SUMIF($A$3:$A4826,Q$2,$B$3:$B4826))</f>
        <v/>
      </c>
      <c r="R4826" s="0" t="str">
        <f aca="false">IF(ISBLANK(A4826),"",SUMIF($A$3:$A4826,R$2,$B$3:$B4826))</f>
        <v/>
      </c>
      <c r="T4826" s="9" t="str">
        <f aca="false">IF(ISBLANK(A4826),"",IF($A4826=T$2,$C4826,T4825))</f>
        <v/>
      </c>
      <c r="U4826" s="9" t="str">
        <f aca="false">IF(ISBLANK(A4826),"",IF($A4826=U$2,$C4826,U4825))</f>
        <v/>
      </c>
      <c r="V4826" s="9" t="str">
        <f aca="false">IF(ISBLANK(A4826),"",IF($A4826=V$2,$C4826,V4825))</f>
        <v/>
      </c>
      <c r="W4826" s="9" t="str">
        <f aca="false">IF(ISBLANK(A4826),"",IF($A4826=W$2,$C4826,W4825))</f>
        <v/>
      </c>
    </row>
    <row r="4827" customFormat="false" ht="14.1" hidden="false" customHeight="false" outlineLevel="0" collapsed="false">
      <c r="H4827" s="8" t="n">
        <f aca="false">IF(ISBLANK(D4827),,LEFT(D4827,LEN(D4827)-6)*1)</f>
        <v>0</v>
      </c>
      <c r="I4827" s="9" t="str">
        <f aca="false">IF(ISBLANK(A4827),"",-B4827*C4827)</f>
        <v/>
      </c>
      <c r="J4827" s="9" t="str">
        <f aca="false">IF(ISBLANK(A4827),"",-SUM(I$3:I4827))</f>
        <v/>
      </c>
      <c r="K4827" s="9" t="str">
        <f aca="false">IF(ISBLANK(A4827),"",SUMPRODUCT(O4827:R4827,T4827:W4827)-J4827)</f>
        <v/>
      </c>
      <c r="L4827" s="5" t="str">
        <f aca="false">IF(ISBLANK(A4827),"",K4827/$M$1)</f>
        <v/>
      </c>
      <c r="M4827" s="5" t="str">
        <f aca="false">IF(ISBLANK(A4827),"",K4827/($M$1+SUM(K$3:K4826)))</f>
        <v/>
      </c>
      <c r="N4827" s="0" t="str">
        <f aca="false">IF(ISBLANK(A4827),"",IF(H4828=0,NETWORKDAYS($H$3,H4827,holiday!$B$2:$B$10),IF(DAY(H4827)&lt;DAY(H4828),NETWORKDAYS($H$3,H4827,holiday!$B$2:$B$10),0)))</f>
        <v/>
      </c>
      <c r="O4827" s="0" t="str">
        <f aca="false">IF(ISBLANK(A4827),"",SUMIF($A$3:$A4827,O$2,$B$3:$B4827))</f>
        <v/>
      </c>
      <c r="P4827" s="0" t="str">
        <f aca="false">IF(ISBLANK(A4827),"",SUMIF($A$3:$A4827,P$2,$B$3:$B4827))</f>
        <v/>
      </c>
      <c r="Q4827" s="0" t="str">
        <f aca="false">IF(ISBLANK(A4827),"",SUMIF($A$3:$A4827,Q$2,$B$3:$B4827))</f>
        <v/>
      </c>
      <c r="R4827" s="0" t="str">
        <f aca="false">IF(ISBLANK(A4827),"",SUMIF($A$3:$A4827,R$2,$B$3:$B4827))</f>
        <v/>
      </c>
      <c r="T4827" s="9" t="str">
        <f aca="false">IF(ISBLANK(A4827),"",IF($A4827=T$2,$C4827,T4826))</f>
        <v/>
      </c>
      <c r="U4827" s="9" t="str">
        <f aca="false">IF(ISBLANK(A4827),"",IF($A4827=U$2,$C4827,U4826))</f>
        <v/>
      </c>
      <c r="V4827" s="9" t="str">
        <f aca="false">IF(ISBLANK(A4827),"",IF($A4827=V$2,$C4827,V4826))</f>
        <v/>
      </c>
      <c r="W4827" s="9" t="str">
        <f aca="false">IF(ISBLANK(A4827),"",IF($A4827=W$2,$C4827,W4826))</f>
        <v/>
      </c>
    </row>
    <row r="4828" customFormat="false" ht="14.1" hidden="false" customHeight="false" outlineLevel="0" collapsed="false">
      <c r="H4828" s="8" t="n">
        <f aca="false">IF(ISBLANK(D4828),,LEFT(D4828,LEN(D4828)-6)*1)</f>
        <v>0</v>
      </c>
      <c r="I4828" s="9" t="str">
        <f aca="false">IF(ISBLANK(A4828),"",-B4828*C4828)</f>
        <v/>
      </c>
      <c r="J4828" s="9" t="str">
        <f aca="false">IF(ISBLANK(A4828),"",-SUM(I$3:I4828))</f>
        <v/>
      </c>
      <c r="K4828" s="9" t="str">
        <f aca="false">IF(ISBLANK(A4828),"",SUMPRODUCT(O4828:R4828,T4828:W4828)-J4828)</f>
        <v/>
      </c>
      <c r="L4828" s="5" t="str">
        <f aca="false">IF(ISBLANK(A4828),"",K4828/$M$1)</f>
        <v/>
      </c>
      <c r="M4828" s="5" t="str">
        <f aca="false">IF(ISBLANK(A4828),"",K4828/($M$1+SUM(K$3:K4827)))</f>
        <v/>
      </c>
      <c r="N4828" s="0" t="str">
        <f aca="false">IF(ISBLANK(A4828),"",IF(H4829=0,NETWORKDAYS($H$3,H4828,holiday!$B$2:$B$10),IF(DAY(H4828)&lt;DAY(H4829),NETWORKDAYS($H$3,H4828,holiday!$B$2:$B$10),0)))</f>
        <v/>
      </c>
      <c r="O4828" s="0" t="str">
        <f aca="false">IF(ISBLANK(A4828),"",SUMIF($A$3:$A4828,O$2,$B$3:$B4828))</f>
        <v/>
      </c>
      <c r="P4828" s="0" t="str">
        <f aca="false">IF(ISBLANK(A4828),"",SUMIF($A$3:$A4828,P$2,$B$3:$B4828))</f>
        <v/>
      </c>
      <c r="Q4828" s="0" t="str">
        <f aca="false">IF(ISBLANK(A4828),"",SUMIF($A$3:$A4828,Q$2,$B$3:$B4828))</f>
        <v/>
      </c>
      <c r="R4828" s="0" t="str">
        <f aca="false">IF(ISBLANK(A4828),"",SUMIF($A$3:$A4828,R$2,$B$3:$B4828))</f>
        <v/>
      </c>
      <c r="T4828" s="9" t="str">
        <f aca="false">IF(ISBLANK(A4828),"",IF($A4828=T$2,$C4828,T4827))</f>
        <v/>
      </c>
      <c r="U4828" s="9" t="str">
        <f aca="false">IF(ISBLANK(A4828),"",IF($A4828=U$2,$C4828,U4827))</f>
        <v/>
      </c>
      <c r="V4828" s="9" t="str">
        <f aca="false">IF(ISBLANK(A4828),"",IF($A4828=V$2,$C4828,V4827))</f>
        <v/>
      </c>
      <c r="W4828" s="9" t="str">
        <f aca="false">IF(ISBLANK(A4828),"",IF($A4828=W$2,$C4828,W4827))</f>
        <v/>
      </c>
    </row>
    <row r="4829" customFormat="false" ht="14.1" hidden="false" customHeight="false" outlineLevel="0" collapsed="false">
      <c r="H4829" s="8" t="n">
        <f aca="false">IF(ISBLANK(D4829),,LEFT(D4829,LEN(D4829)-6)*1)</f>
        <v>0</v>
      </c>
      <c r="I4829" s="9" t="str">
        <f aca="false">IF(ISBLANK(A4829),"",-B4829*C4829)</f>
        <v/>
      </c>
      <c r="J4829" s="9" t="str">
        <f aca="false">IF(ISBLANK(A4829),"",-SUM(I$3:I4829))</f>
        <v/>
      </c>
      <c r="K4829" s="9" t="str">
        <f aca="false">IF(ISBLANK(A4829),"",SUMPRODUCT(O4829:R4829,T4829:W4829)-J4829)</f>
        <v/>
      </c>
      <c r="L4829" s="5" t="str">
        <f aca="false">IF(ISBLANK(A4829),"",K4829/$M$1)</f>
        <v/>
      </c>
      <c r="M4829" s="5" t="str">
        <f aca="false">IF(ISBLANK(A4829),"",K4829/($M$1+SUM(K$3:K4828)))</f>
        <v/>
      </c>
      <c r="N4829" s="0" t="str">
        <f aca="false">IF(ISBLANK(A4829),"",IF(H4830=0,NETWORKDAYS($H$3,H4829,holiday!$B$2:$B$10),IF(DAY(H4829)&lt;DAY(H4830),NETWORKDAYS($H$3,H4829,holiday!$B$2:$B$10),0)))</f>
        <v/>
      </c>
      <c r="O4829" s="0" t="str">
        <f aca="false">IF(ISBLANK(A4829),"",SUMIF($A$3:$A4829,O$2,$B$3:$B4829))</f>
        <v/>
      </c>
      <c r="P4829" s="0" t="str">
        <f aca="false">IF(ISBLANK(A4829),"",SUMIF($A$3:$A4829,P$2,$B$3:$B4829))</f>
        <v/>
      </c>
      <c r="Q4829" s="0" t="str">
        <f aca="false">IF(ISBLANK(A4829),"",SUMIF($A$3:$A4829,Q$2,$B$3:$B4829))</f>
        <v/>
      </c>
      <c r="R4829" s="0" t="str">
        <f aca="false">IF(ISBLANK(A4829),"",SUMIF($A$3:$A4829,R$2,$B$3:$B4829))</f>
        <v/>
      </c>
      <c r="T4829" s="9" t="str">
        <f aca="false">IF(ISBLANK(A4829),"",IF($A4829=T$2,$C4829,T4828))</f>
        <v/>
      </c>
      <c r="U4829" s="9" t="str">
        <f aca="false">IF(ISBLANK(A4829),"",IF($A4829=U$2,$C4829,U4828))</f>
        <v/>
      </c>
      <c r="V4829" s="9" t="str">
        <f aca="false">IF(ISBLANK(A4829),"",IF($A4829=V$2,$C4829,V4828))</f>
        <v/>
      </c>
      <c r="W4829" s="9" t="str">
        <f aca="false">IF(ISBLANK(A4829),"",IF($A4829=W$2,$C4829,W4828))</f>
        <v/>
      </c>
    </row>
    <row r="4830" customFormat="false" ht="14.1" hidden="false" customHeight="false" outlineLevel="0" collapsed="false">
      <c r="H4830" s="8" t="n">
        <f aca="false">IF(ISBLANK(D4830),,LEFT(D4830,LEN(D4830)-6)*1)</f>
        <v>0</v>
      </c>
      <c r="I4830" s="9" t="str">
        <f aca="false">IF(ISBLANK(A4830),"",-B4830*C4830)</f>
        <v/>
      </c>
      <c r="J4830" s="9" t="str">
        <f aca="false">IF(ISBLANK(A4830),"",-SUM(I$3:I4830))</f>
        <v/>
      </c>
      <c r="K4830" s="9" t="str">
        <f aca="false">IF(ISBLANK(A4830),"",SUMPRODUCT(O4830:R4830,T4830:W4830)-J4830)</f>
        <v/>
      </c>
      <c r="L4830" s="5" t="str">
        <f aca="false">IF(ISBLANK(A4830),"",K4830/$M$1)</f>
        <v/>
      </c>
      <c r="M4830" s="5" t="str">
        <f aca="false">IF(ISBLANK(A4830),"",K4830/($M$1+SUM(K$3:K4829)))</f>
        <v/>
      </c>
      <c r="N4830" s="0" t="str">
        <f aca="false">IF(ISBLANK(A4830),"",IF(H4831=0,NETWORKDAYS($H$3,H4830,holiday!$B$2:$B$10),IF(DAY(H4830)&lt;DAY(H4831),NETWORKDAYS($H$3,H4830,holiday!$B$2:$B$10),0)))</f>
        <v/>
      </c>
      <c r="O4830" s="0" t="str">
        <f aca="false">IF(ISBLANK(A4830),"",SUMIF($A$3:$A4830,O$2,$B$3:$B4830))</f>
        <v/>
      </c>
      <c r="P4830" s="0" t="str">
        <f aca="false">IF(ISBLANK(A4830),"",SUMIF($A$3:$A4830,P$2,$B$3:$B4830))</f>
        <v/>
      </c>
      <c r="Q4830" s="0" t="str">
        <f aca="false">IF(ISBLANK(A4830),"",SUMIF($A$3:$A4830,Q$2,$B$3:$B4830))</f>
        <v/>
      </c>
      <c r="R4830" s="0" t="str">
        <f aca="false">IF(ISBLANK(A4830),"",SUMIF($A$3:$A4830,R$2,$B$3:$B4830))</f>
        <v/>
      </c>
      <c r="T4830" s="9" t="str">
        <f aca="false">IF(ISBLANK(A4830),"",IF($A4830=T$2,$C4830,T4829))</f>
        <v/>
      </c>
      <c r="U4830" s="9" t="str">
        <f aca="false">IF(ISBLANK(A4830),"",IF($A4830=U$2,$C4830,U4829))</f>
        <v/>
      </c>
      <c r="V4830" s="9" t="str">
        <f aca="false">IF(ISBLANK(A4830),"",IF($A4830=V$2,$C4830,V4829))</f>
        <v/>
      </c>
      <c r="W4830" s="9" t="str">
        <f aca="false">IF(ISBLANK(A4830),"",IF($A4830=W$2,$C4830,W4829))</f>
        <v/>
      </c>
    </row>
    <row r="4831" customFormat="false" ht="14.1" hidden="false" customHeight="false" outlineLevel="0" collapsed="false">
      <c r="H4831" s="8" t="n">
        <f aca="false">IF(ISBLANK(D4831),,LEFT(D4831,LEN(D4831)-6)*1)</f>
        <v>0</v>
      </c>
      <c r="I4831" s="9" t="str">
        <f aca="false">IF(ISBLANK(A4831),"",-B4831*C4831)</f>
        <v/>
      </c>
      <c r="J4831" s="9" t="str">
        <f aca="false">IF(ISBLANK(A4831),"",-SUM(I$3:I4831))</f>
        <v/>
      </c>
      <c r="K4831" s="9" t="str">
        <f aca="false">IF(ISBLANK(A4831),"",SUMPRODUCT(O4831:R4831,T4831:W4831)-J4831)</f>
        <v/>
      </c>
      <c r="L4831" s="5" t="str">
        <f aca="false">IF(ISBLANK(A4831),"",K4831/$M$1)</f>
        <v/>
      </c>
      <c r="M4831" s="5" t="str">
        <f aca="false">IF(ISBLANK(A4831),"",K4831/($M$1+SUM(K$3:K4830)))</f>
        <v/>
      </c>
      <c r="N4831" s="0" t="str">
        <f aca="false">IF(ISBLANK(A4831),"",IF(H4832=0,NETWORKDAYS($H$3,H4831,holiday!$B$2:$B$10),IF(DAY(H4831)&lt;DAY(H4832),NETWORKDAYS($H$3,H4831,holiday!$B$2:$B$10),0)))</f>
        <v/>
      </c>
      <c r="O4831" s="0" t="str">
        <f aca="false">IF(ISBLANK(A4831),"",SUMIF($A$3:$A4831,O$2,$B$3:$B4831))</f>
        <v/>
      </c>
      <c r="P4831" s="0" t="str">
        <f aca="false">IF(ISBLANK(A4831),"",SUMIF($A$3:$A4831,P$2,$B$3:$B4831))</f>
        <v/>
      </c>
      <c r="Q4831" s="0" t="str">
        <f aca="false">IF(ISBLANK(A4831),"",SUMIF($A$3:$A4831,Q$2,$B$3:$B4831))</f>
        <v/>
      </c>
      <c r="R4831" s="0" t="str">
        <f aca="false">IF(ISBLANK(A4831),"",SUMIF($A$3:$A4831,R$2,$B$3:$B4831))</f>
        <v/>
      </c>
      <c r="T4831" s="9" t="str">
        <f aca="false">IF(ISBLANK(A4831),"",IF($A4831=T$2,$C4831,T4830))</f>
        <v/>
      </c>
      <c r="U4831" s="9" t="str">
        <f aca="false">IF(ISBLANK(A4831),"",IF($A4831=U$2,$C4831,U4830))</f>
        <v/>
      </c>
      <c r="V4831" s="9" t="str">
        <f aca="false">IF(ISBLANK(A4831),"",IF($A4831=V$2,$C4831,V4830))</f>
        <v/>
      </c>
      <c r="W4831" s="9" t="str">
        <f aca="false">IF(ISBLANK(A4831),"",IF($A4831=W$2,$C4831,W4830))</f>
        <v/>
      </c>
    </row>
    <row r="4832" customFormat="false" ht="14.1" hidden="false" customHeight="false" outlineLevel="0" collapsed="false">
      <c r="H4832" s="8" t="n">
        <f aca="false">IF(ISBLANK(D4832),,LEFT(D4832,LEN(D4832)-6)*1)</f>
        <v>0</v>
      </c>
      <c r="I4832" s="9" t="str">
        <f aca="false">IF(ISBLANK(A4832),"",-B4832*C4832)</f>
        <v/>
      </c>
      <c r="J4832" s="9" t="str">
        <f aca="false">IF(ISBLANK(A4832),"",-SUM(I$3:I4832))</f>
        <v/>
      </c>
      <c r="K4832" s="9" t="str">
        <f aca="false">IF(ISBLANK(A4832),"",SUMPRODUCT(O4832:R4832,T4832:W4832)-J4832)</f>
        <v/>
      </c>
      <c r="L4832" s="5" t="str">
        <f aca="false">IF(ISBLANK(A4832),"",K4832/$M$1)</f>
        <v/>
      </c>
      <c r="M4832" s="5" t="str">
        <f aca="false">IF(ISBLANK(A4832),"",K4832/($M$1+SUM(K$3:K4831)))</f>
        <v/>
      </c>
      <c r="N4832" s="0" t="str">
        <f aca="false">IF(ISBLANK(A4832),"",IF(H4833=0,NETWORKDAYS($H$3,H4832,holiday!$B$2:$B$10),IF(DAY(H4832)&lt;DAY(H4833),NETWORKDAYS($H$3,H4832,holiday!$B$2:$B$10),0)))</f>
        <v/>
      </c>
      <c r="O4832" s="0" t="str">
        <f aca="false">IF(ISBLANK(A4832),"",SUMIF($A$3:$A4832,O$2,$B$3:$B4832))</f>
        <v/>
      </c>
      <c r="P4832" s="0" t="str">
        <f aca="false">IF(ISBLANK(A4832),"",SUMIF($A$3:$A4832,P$2,$B$3:$B4832))</f>
        <v/>
      </c>
      <c r="Q4832" s="0" t="str">
        <f aca="false">IF(ISBLANK(A4832),"",SUMIF($A$3:$A4832,Q$2,$B$3:$B4832))</f>
        <v/>
      </c>
      <c r="R4832" s="0" t="str">
        <f aca="false">IF(ISBLANK(A4832),"",SUMIF($A$3:$A4832,R$2,$B$3:$B4832))</f>
        <v/>
      </c>
      <c r="T4832" s="9" t="str">
        <f aca="false">IF(ISBLANK(A4832),"",IF($A4832=T$2,$C4832,T4831))</f>
        <v/>
      </c>
      <c r="U4832" s="9" t="str">
        <f aca="false">IF(ISBLANK(A4832),"",IF($A4832=U$2,$C4832,U4831))</f>
        <v/>
      </c>
      <c r="V4832" s="9" t="str">
        <f aca="false">IF(ISBLANK(A4832),"",IF($A4832=V$2,$C4832,V4831))</f>
        <v/>
      </c>
      <c r="W4832" s="9" t="str">
        <f aca="false">IF(ISBLANK(A4832),"",IF($A4832=W$2,$C4832,W4831))</f>
        <v/>
      </c>
    </row>
    <row r="4833" customFormat="false" ht="14.1" hidden="false" customHeight="false" outlineLevel="0" collapsed="false">
      <c r="H4833" s="8" t="n">
        <f aca="false">IF(ISBLANK(D4833),,LEFT(D4833,LEN(D4833)-6)*1)</f>
        <v>0</v>
      </c>
      <c r="I4833" s="9" t="str">
        <f aca="false">IF(ISBLANK(A4833),"",-B4833*C4833)</f>
        <v/>
      </c>
      <c r="J4833" s="9" t="str">
        <f aca="false">IF(ISBLANK(A4833),"",-SUM(I$3:I4833))</f>
        <v/>
      </c>
      <c r="K4833" s="9" t="str">
        <f aca="false">IF(ISBLANK(A4833),"",SUMPRODUCT(O4833:R4833,T4833:W4833)-J4833)</f>
        <v/>
      </c>
      <c r="L4833" s="5" t="str">
        <f aca="false">IF(ISBLANK(A4833),"",K4833/$M$1)</f>
        <v/>
      </c>
      <c r="M4833" s="5" t="str">
        <f aca="false">IF(ISBLANK(A4833),"",K4833/($M$1+SUM(K$3:K4832)))</f>
        <v/>
      </c>
      <c r="N4833" s="0" t="str">
        <f aca="false">IF(ISBLANK(A4833),"",IF(H4834=0,NETWORKDAYS($H$3,H4833,holiday!$B$2:$B$10),IF(DAY(H4833)&lt;DAY(H4834),NETWORKDAYS($H$3,H4833,holiday!$B$2:$B$10),0)))</f>
        <v/>
      </c>
      <c r="O4833" s="0" t="str">
        <f aca="false">IF(ISBLANK(A4833),"",SUMIF($A$3:$A4833,O$2,$B$3:$B4833))</f>
        <v/>
      </c>
      <c r="P4833" s="0" t="str">
        <f aca="false">IF(ISBLANK(A4833),"",SUMIF($A$3:$A4833,P$2,$B$3:$B4833))</f>
        <v/>
      </c>
      <c r="Q4833" s="0" t="str">
        <f aca="false">IF(ISBLANK(A4833),"",SUMIF($A$3:$A4833,Q$2,$B$3:$B4833))</f>
        <v/>
      </c>
      <c r="R4833" s="0" t="str">
        <f aca="false">IF(ISBLANK(A4833),"",SUMIF($A$3:$A4833,R$2,$B$3:$B4833))</f>
        <v/>
      </c>
      <c r="T4833" s="9" t="str">
        <f aca="false">IF(ISBLANK(A4833),"",IF($A4833=T$2,$C4833,T4832))</f>
        <v/>
      </c>
      <c r="U4833" s="9" t="str">
        <f aca="false">IF(ISBLANK(A4833),"",IF($A4833=U$2,$C4833,U4832))</f>
        <v/>
      </c>
      <c r="V4833" s="9" t="str">
        <f aca="false">IF(ISBLANK(A4833),"",IF($A4833=V$2,$C4833,V4832))</f>
        <v/>
      </c>
      <c r="W4833" s="9" t="str">
        <f aca="false">IF(ISBLANK(A4833),"",IF($A4833=W$2,$C4833,W4832))</f>
        <v/>
      </c>
    </row>
    <row r="4834" customFormat="false" ht="14.1" hidden="false" customHeight="false" outlineLevel="0" collapsed="false">
      <c r="H4834" s="8" t="n">
        <f aca="false">IF(ISBLANK(D4834),,LEFT(D4834,LEN(D4834)-6)*1)</f>
        <v>0</v>
      </c>
      <c r="I4834" s="9" t="str">
        <f aca="false">IF(ISBLANK(A4834),"",-B4834*C4834)</f>
        <v/>
      </c>
      <c r="J4834" s="9" t="str">
        <f aca="false">IF(ISBLANK(A4834),"",-SUM(I$3:I4834))</f>
        <v/>
      </c>
      <c r="K4834" s="9" t="str">
        <f aca="false">IF(ISBLANK(A4834),"",SUMPRODUCT(O4834:R4834,T4834:W4834)-J4834)</f>
        <v/>
      </c>
      <c r="L4834" s="5" t="str">
        <f aca="false">IF(ISBLANK(A4834),"",K4834/$M$1)</f>
        <v/>
      </c>
      <c r="M4834" s="5" t="str">
        <f aca="false">IF(ISBLANK(A4834),"",K4834/($M$1+SUM(K$3:K4833)))</f>
        <v/>
      </c>
      <c r="N4834" s="0" t="str">
        <f aca="false">IF(ISBLANK(A4834),"",IF(H4835=0,NETWORKDAYS($H$3,H4834,holiday!$B$2:$B$10),IF(DAY(H4834)&lt;DAY(H4835),NETWORKDAYS($H$3,H4834,holiday!$B$2:$B$10),0)))</f>
        <v/>
      </c>
      <c r="O4834" s="0" t="str">
        <f aca="false">IF(ISBLANK(A4834),"",SUMIF($A$3:$A4834,O$2,$B$3:$B4834))</f>
        <v/>
      </c>
      <c r="P4834" s="0" t="str">
        <f aca="false">IF(ISBLANK(A4834),"",SUMIF($A$3:$A4834,P$2,$B$3:$B4834))</f>
        <v/>
      </c>
      <c r="Q4834" s="0" t="str">
        <f aca="false">IF(ISBLANK(A4834),"",SUMIF($A$3:$A4834,Q$2,$B$3:$B4834))</f>
        <v/>
      </c>
      <c r="R4834" s="0" t="str">
        <f aca="false">IF(ISBLANK(A4834),"",SUMIF($A$3:$A4834,R$2,$B$3:$B4834))</f>
        <v/>
      </c>
      <c r="T4834" s="9" t="str">
        <f aca="false">IF(ISBLANK(A4834),"",IF($A4834=T$2,$C4834,T4833))</f>
        <v/>
      </c>
      <c r="U4834" s="9" t="str">
        <f aca="false">IF(ISBLANK(A4834),"",IF($A4834=U$2,$C4834,U4833))</f>
        <v/>
      </c>
      <c r="V4834" s="9" t="str">
        <f aca="false">IF(ISBLANK(A4834),"",IF($A4834=V$2,$C4834,V4833))</f>
        <v/>
      </c>
      <c r="W4834" s="9" t="str">
        <f aca="false">IF(ISBLANK(A4834),"",IF($A4834=W$2,$C4834,W4833))</f>
        <v/>
      </c>
    </row>
    <row r="4835" customFormat="false" ht="14.1" hidden="false" customHeight="false" outlineLevel="0" collapsed="false">
      <c r="H4835" s="8" t="n">
        <f aca="false">IF(ISBLANK(D4835),,LEFT(D4835,LEN(D4835)-6)*1)</f>
        <v>0</v>
      </c>
      <c r="I4835" s="9" t="str">
        <f aca="false">IF(ISBLANK(A4835),"",-B4835*C4835)</f>
        <v/>
      </c>
      <c r="J4835" s="9" t="str">
        <f aca="false">IF(ISBLANK(A4835),"",-SUM(I$3:I4835))</f>
        <v/>
      </c>
      <c r="K4835" s="9" t="str">
        <f aca="false">IF(ISBLANK(A4835),"",SUMPRODUCT(O4835:R4835,T4835:W4835)-J4835)</f>
        <v/>
      </c>
      <c r="L4835" s="5" t="str">
        <f aca="false">IF(ISBLANK(A4835),"",K4835/$M$1)</f>
        <v/>
      </c>
      <c r="M4835" s="5" t="str">
        <f aca="false">IF(ISBLANK(A4835),"",K4835/($M$1+SUM(K$3:K4834)))</f>
        <v/>
      </c>
      <c r="N4835" s="0" t="str">
        <f aca="false">IF(ISBLANK(A4835),"",IF(H4836=0,NETWORKDAYS($H$3,H4835,holiday!$B$2:$B$10),IF(DAY(H4835)&lt;DAY(H4836),NETWORKDAYS($H$3,H4835,holiday!$B$2:$B$10),0)))</f>
        <v/>
      </c>
      <c r="O4835" s="0" t="str">
        <f aca="false">IF(ISBLANK(A4835),"",SUMIF($A$3:$A4835,O$2,$B$3:$B4835))</f>
        <v/>
      </c>
      <c r="P4835" s="0" t="str">
        <f aca="false">IF(ISBLANK(A4835),"",SUMIF($A$3:$A4835,P$2,$B$3:$B4835))</f>
        <v/>
      </c>
      <c r="Q4835" s="0" t="str">
        <f aca="false">IF(ISBLANK(A4835),"",SUMIF($A$3:$A4835,Q$2,$B$3:$B4835))</f>
        <v/>
      </c>
      <c r="R4835" s="0" t="str">
        <f aca="false">IF(ISBLANK(A4835),"",SUMIF($A$3:$A4835,R$2,$B$3:$B4835))</f>
        <v/>
      </c>
      <c r="T4835" s="9" t="str">
        <f aca="false">IF(ISBLANK(A4835),"",IF($A4835=T$2,$C4835,T4834))</f>
        <v/>
      </c>
      <c r="U4835" s="9" t="str">
        <f aca="false">IF(ISBLANK(A4835),"",IF($A4835=U$2,$C4835,U4834))</f>
        <v/>
      </c>
      <c r="V4835" s="9" t="str">
        <f aca="false">IF(ISBLANK(A4835),"",IF($A4835=V$2,$C4835,V4834))</f>
        <v/>
      </c>
      <c r="W4835" s="9" t="str">
        <f aca="false">IF(ISBLANK(A4835),"",IF($A4835=W$2,$C4835,W4834))</f>
        <v/>
      </c>
    </row>
    <row r="4836" customFormat="false" ht="14.1" hidden="false" customHeight="false" outlineLevel="0" collapsed="false">
      <c r="H4836" s="8" t="n">
        <f aca="false">IF(ISBLANK(D4836),,LEFT(D4836,LEN(D4836)-6)*1)</f>
        <v>0</v>
      </c>
      <c r="I4836" s="9" t="str">
        <f aca="false">IF(ISBLANK(A4836),"",-B4836*C4836)</f>
        <v/>
      </c>
      <c r="J4836" s="9" t="str">
        <f aca="false">IF(ISBLANK(A4836),"",-SUM(I$3:I4836))</f>
        <v/>
      </c>
      <c r="K4836" s="9" t="str">
        <f aca="false">IF(ISBLANK(A4836),"",SUMPRODUCT(O4836:R4836,T4836:W4836)-J4836)</f>
        <v/>
      </c>
      <c r="L4836" s="5" t="str">
        <f aca="false">IF(ISBLANK(A4836),"",K4836/$M$1)</f>
        <v/>
      </c>
      <c r="M4836" s="5" t="str">
        <f aca="false">IF(ISBLANK(A4836),"",K4836/($M$1+SUM(K$3:K4835)))</f>
        <v/>
      </c>
      <c r="N4836" s="0" t="str">
        <f aca="false">IF(ISBLANK(A4836),"",IF(H4837=0,NETWORKDAYS($H$3,H4836,holiday!$B$2:$B$10),IF(DAY(H4836)&lt;DAY(H4837),NETWORKDAYS($H$3,H4836,holiday!$B$2:$B$10),0)))</f>
        <v/>
      </c>
      <c r="O4836" s="0" t="str">
        <f aca="false">IF(ISBLANK(A4836),"",SUMIF($A$3:$A4836,O$2,$B$3:$B4836))</f>
        <v/>
      </c>
      <c r="P4836" s="0" t="str">
        <f aca="false">IF(ISBLANK(A4836),"",SUMIF($A$3:$A4836,P$2,$B$3:$B4836))</f>
        <v/>
      </c>
      <c r="Q4836" s="0" t="str">
        <f aca="false">IF(ISBLANK(A4836),"",SUMIF($A$3:$A4836,Q$2,$B$3:$B4836))</f>
        <v/>
      </c>
      <c r="R4836" s="0" t="str">
        <f aca="false">IF(ISBLANK(A4836),"",SUMIF($A$3:$A4836,R$2,$B$3:$B4836))</f>
        <v/>
      </c>
      <c r="T4836" s="9" t="str">
        <f aca="false">IF(ISBLANK(A4836),"",IF($A4836=T$2,$C4836,T4835))</f>
        <v/>
      </c>
      <c r="U4836" s="9" t="str">
        <f aca="false">IF(ISBLANK(A4836),"",IF($A4836=U$2,$C4836,U4835))</f>
        <v/>
      </c>
      <c r="V4836" s="9" t="str">
        <f aca="false">IF(ISBLANK(A4836),"",IF($A4836=V$2,$C4836,V4835))</f>
        <v/>
      </c>
      <c r="W4836" s="9" t="str">
        <f aca="false">IF(ISBLANK(A4836),"",IF($A4836=W$2,$C4836,W4835))</f>
        <v/>
      </c>
    </row>
    <row r="4837" customFormat="false" ht="14.1" hidden="false" customHeight="false" outlineLevel="0" collapsed="false">
      <c r="H4837" s="8" t="n">
        <f aca="false">IF(ISBLANK(D4837),,LEFT(D4837,LEN(D4837)-6)*1)</f>
        <v>0</v>
      </c>
      <c r="I4837" s="9" t="str">
        <f aca="false">IF(ISBLANK(A4837),"",-B4837*C4837)</f>
        <v/>
      </c>
      <c r="J4837" s="9" t="str">
        <f aca="false">IF(ISBLANK(A4837),"",-SUM(I$3:I4837))</f>
        <v/>
      </c>
      <c r="K4837" s="9" t="str">
        <f aca="false">IF(ISBLANK(A4837),"",SUMPRODUCT(O4837:R4837,T4837:W4837)-J4837)</f>
        <v/>
      </c>
      <c r="L4837" s="5" t="str">
        <f aca="false">IF(ISBLANK(A4837),"",K4837/$M$1)</f>
        <v/>
      </c>
      <c r="M4837" s="5" t="str">
        <f aca="false">IF(ISBLANK(A4837),"",K4837/($M$1+SUM(K$3:K4836)))</f>
        <v/>
      </c>
      <c r="N4837" s="0" t="str">
        <f aca="false">IF(ISBLANK(A4837),"",IF(H4838=0,NETWORKDAYS($H$3,H4837,holiday!$B$2:$B$10),IF(DAY(H4837)&lt;DAY(H4838),NETWORKDAYS($H$3,H4837,holiday!$B$2:$B$10),0)))</f>
        <v/>
      </c>
      <c r="O4837" s="0" t="str">
        <f aca="false">IF(ISBLANK(A4837),"",SUMIF($A$3:$A4837,O$2,$B$3:$B4837))</f>
        <v/>
      </c>
      <c r="P4837" s="0" t="str">
        <f aca="false">IF(ISBLANK(A4837),"",SUMIF($A$3:$A4837,P$2,$B$3:$B4837))</f>
        <v/>
      </c>
      <c r="Q4837" s="0" t="str">
        <f aca="false">IF(ISBLANK(A4837),"",SUMIF($A$3:$A4837,Q$2,$B$3:$B4837))</f>
        <v/>
      </c>
      <c r="R4837" s="0" t="str">
        <f aca="false">IF(ISBLANK(A4837),"",SUMIF($A$3:$A4837,R$2,$B$3:$B4837))</f>
        <v/>
      </c>
      <c r="T4837" s="9" t="str">
        <f aca="false">IF(ISBLANK(A4837),"",IF($A4837=T$2,$C4837,T4836))</f>
        <v/>
      </c>
      <c r="U4837" s="9" t="str">
        <f aca="false">IF(ISBLANK(A4837),"",IF($A4837=U$2,$C4837,U4836))</f>
        <v/>
      </c>
      <c r="V4837" s="9" t="str">
        <f aca="false">IF(ISBLANK(A4837),"",IF($A4837=V$2,$C4837,V4836))</f>
        <v/>
      </c>
      <c r="W4837" s="9" t="str">
        <f aca="false">IF(ISBLANK(A4837),"",IF($A4837=W$2,$C4837,W4836))</f>
        <v/>
      </c>
    </row>
    <row r="4838" customFormat="false" ht="14.1" hidden="false" customHeight="false" outlineLevel="0" collapsed="false">
      <c r="H4838" s="8" t="n">
        <f aca="false">IF(ISBLANK(D4838),,LEFT(D4838,LEN(D4838)-6)*1)</f>
        <v>0</v>
      </c>
      <c r="I4838" s="9" t="str">
        <f aca="false">IF(ISBLANK(A4838),"",-B4838*C4838)</f>
        <v/>
      </c>
      <c r="J4838" s="9" t="str">
        <f aca="false">IF(ISBLANK(A4838),"",-SUM(I$3:I4838))</f>
        <v/>
      </c>
      <c r="K4838" s="9" t="str">
        <f aca="false">IF(ISBLANK(A4838),"",SUMPRODUCT(O4838:R4838,T4838:W4838)-J4838)</f>
        <v/>
      </c>
      <c r="L4838" s="5" t="str">
        <f aca="false">IF(ISBLANK(A4838),"",K4838/$M$1)</f>
        <v/>
      </c>
      <c r="M4838" s="5" t="str">
        <f aca="false">IF(ISBLANK(A4838),"",K4838/($M$1+SUM(K$3:K4837)))</f>
        <v/>
      </c>
      <c r="N4838" s="0" t="str">
        <f aca="false">IF(ISBLANK(A4838),"",IF(H4839=0,NETWORKDAYS($H$3,H4838,holiday!$B$2:$B$10),IF(DAY(H4838)&lt;DAY(H4839),NETWORKDAYS($H$3,H4838,holiday!$B$2:$B$10),0)))</f>
        <v/>
      </c>
      <c r="O4838" s="0" t="str">
        <f aca="false">IF(ISBLANK(A4838),"",SUMIF($A$3:$A4838,O$2,$B$3:$B4838))</f>
        <v/>
      </c>
      <c r="P4838" s="0" t="str">
        <f aca="false">IF(ISBLANK(A4838),"",SUMIF($A$3:$A4838,P$2,$B$3:$B4838))</f>
        <v/>
      </c>
      <c r="Q4838" s="0" t="str">
        <f aca="false">IF(ISBLANK(A4838),"",SUMIF($A$3:$A4838,Q$2,$B$3:$B4838))</f>
        <v/>
      </c>
      <c r="R4838" s="0" t="str">
        <f aca="false">IF(ISBLANK(A4838),"",SUMIF($A$3:$A4838,R$2,$B$3:$B4838))</f>
        <v/>
      </c>
      <c r="T4838" s="9" t="str">
        <f aca="false">IF(ISBLANK(A4838),"",IF($A4838=T$2,$C4838,T4837))</f>
        <v/>
      </c>
      <c r="U4838" s="9" t="str">
        <f aca="false">IF(ISBLANK(A4838),"",IF($A4838=U$2,$C4838,U4837))</f>
        <v/>
      </c>
      <c r="V4838" s="9" t="str">
        <f aca="false">IF(ISBLANK(A4838),"",IF($A4838=V$2,$C4838,V4837))</f>
        <v/>
      </c>
      <c r="W4838" s="9" t="str">
        <f aca="false">IF(ISBLANK(A4838),"",IF($A4838=W$2,$C4838,W4837))</f>
        <v/>
      </c>
    </row>
    <row r="4839" customFormat="false" ht="14.1" hidden="false" customHeight="false" outlineLevel="0" collapsed="false">
      <c r="H4839" s="8" t="n">
        <f aca="false">IF(ISBLANK(D4839),,LEFT(D4839,LEN(D4839)-6)*1)</f>
        <v>0</v>
      </c>
      <c r="I4839" s="9" t="str">
        <f aca="false">IF(ISBLANK(A4839),"",-B4839*C4839)</f>
        <v/>
      </c>
      <c r="J4839" s="9" t="str">
        <f aca="false">IF(ISBLANK(A4839),"",-SUM(I$3:I4839))</f>
        <v/>
      </c>
      <c r="K4839" s="9" t="str">
        <f aca="false">IF(ISBLANK(A4839),"",SUMPRODUCT(O4839:R4839,T4839:W4839)-J4839)</f>
        <v/>
      </c>
      <c r="L4839" s="5" t="str">
        <f aca="false">IF(ISBLANK(A4839),"",K4839/$M$1)</f>
        <v/>
      </c>
      <c r="M4839" s="5" t="str">
        <f aca="false">IF(ISBLANK(A4839),"",K4839/($M$1+SUM(K$3:K4838)))</f>
        <v/>
      </c>
      <c r="N4839" s="0" t="str">
        <f aca="false">IF(ISBLANK(A4839),"",IF(H4840=0,NETWORKDAYS($H$3,H4839,holiday!$B$2:$B$10),IF(DAY(H4839)&lt;DAY(H4840),NETWORKDAYS($H$3,H4839,holiday!$B$2:$B$10),0)))</f>
        <v/>
      </c>
      <c r="O4839" s="0" t="str">
        <f aca="false">IF(ISBLANK(A4839),"",SUMIF($A$3:$A4839,O$2,$B$3:$B4839))</f>
        <v/>
      </c>
      <c r="P4839" s="0" t="str">
        <f aca="false">IF(ISBLANK(A4839),"",SUMIF($A$3:$A4839,P$2,$B$3:$B4839))</f>
        <v/>
      </c>
      <c r="Q4839" s="0" t="str">
        <f aca="false">IF(ISBLANK(A4839),"",SUMIF($A$3:$A4839,Q$2,$B$3:$B4839))</f>
        <v/>
      </c>
      <c r="R4839" s="0" t="str">
        <f aca="false">IF(ISBLANK(A4839),"",SUMIF($A$3:$A4839,R$2,$B$3:$B4839))</f>
        <v/>
      </c>
      <c r="T4839" s="9" t="str">
        <f aca="false">IF(ISBLANK(A4839),"",IF($A4839=T$2,$C4839,T4838))</f>
        <v/>
      </c>
      <c r="U4839" s="9" t="str">
        <f aca="false">IF(ISBLANK(A4839),"",IF($A4839=U$2,$C4839,U4838))</f>
        <v/>
      </c>
      <c r="V4839" s="9" t="str">
        <f aca="false">IF(ISBLANK(A4839),"",IF($A4839=V$2,$C4839,V4838))</f>
        <v/>
      </c>
      <c r="W4839" s="9" t="str">
        <f aca="false">IF(ISBLANK(A4839),"",IF($A4839=W$2,$C4839,W4838))</f>
        <v/>
      </c>
    </row>
    <row r="4840" customFormat="false" ht="14.1" hidden="false" customHeight="false" outlineLevel="0" collapsed="false">
      <c r="H4840" s="8" t="n">
        <f aca="false">IF(ISBLANK(D4840),,LEFT(D4840,LEN(D4840)-6)*1)</f>
        <v>0</v>
      </c>
      <c r="I4840" s="9" t="str">
        <f aca="false">IF(ISBLANK(A4840),"",-B4840*C4840)</f>
        <v/>
      </c>
      <c r="J4840" s="9" t="str">
        <f aca="false">IF(ISBLANK(A4840),"",-SUM(I$3:I4840))</f>
        <v/>
      </c>
      <c r="K4840" s="9" t="str">
        <f aca="false">IF(ISBLANK(A4840),"",SUMPRODUCT(O4840:R4840,T4840:W4840)-J4840)</f>
        <v/>
      </c>
      <c r="L4840" s="5" t="str">
        <f aca="false">IF(ISBLANK(A4840),"",K4840/$M$1)</f>
        <v/>
      </c>
      <c r="M4840" s="5" t="str">
        <f aca="false">IF(ISBLANK(A4840),"",K4840/($M$1+SUM(K$3:K4839)))</f>
        <v/>
      </c>
      <c r="N4840" s="0" t="str">
        <f aca="false">IF(ISBLANK(A4840),"",IF(H4841=0,NETWORKDAYS($H$3,H4840,holiday!$B$2:$B$10),IF(DAY(H4840)&lt;DAY(H4841),NETWORKDAYS($H$3,H4840,holiday!$B$2:$B$10),0)))</f>
        <v/>
      </c>
      <c r="O4840" s="0" t="str">
        <f aca="false">IF(ISBLANK(A4840),"",SUMIF($A$3:$A4840,O$2,$B$3:$B4840))</f>
        <v/>
      </c>
      <c r="P4840" s="0" t="str">
        <f aca="false">IF(ISBLANK(A4840),"",SUMIF($A$3:$A4840,P$2,$B$3:$B4840))</f>
        <v/>
      </c>
      <c r="Q4840" s="0" t="str">
        <f aca="false">IF(ISBLANK(A4840),"",SUMIF($A$3:$A4840,Q$2,$B$3:$B4840))</f>
        <v/>
      </c>
      <c r="R4840" s="0" t="str">
        <f aca="false">IF(ISBLANK(A4840),"",SUMIF($A$3:$A4840,R$2,$B$3:$B4840))</f>
        <v/>
      </c>
      <c r="T4840" s="9" t="str">
        <f aca="false">IF(ISBLANK(A4840),"",IF($A4840=T$2,$C4840,T4839))</f>
        <v/>
      </c>
      <c r="U4840" s="9" t="str">
        <f aca="false">IF(ISBLANK(A4840),"",IF($A4840=U$2,$C4840,U4839))</f>
        <v/>
      </c>
      <c r="V4840" s="9" t="str">
        <f aca="false">IF(ISBLANK(A4840),"",IF($A4840=V$2,$C4840,V4839))</f>
        <v/>
      </c>
      <c r="W4840" s="9" t="str">
        <f aca="false">IF(ISBLANK(A4840),"",IF($A4840=W$2,$C4840,W4839))</f>
        <v/>
      </c>
    </row>
    <row r="4841" customFormat="false" ht="14.1" hidden="false" customHeight="false" outlineLevel="0" collapsed="false">
      <c r="H4841" s="8" t="n">
        <f aca="false">IF(ISBLANK(D4841),,LEFT(D4841,LEN(D4841)-6)*1)</f>
        <v>0</v>
      </c>
      <c r="I4841" s="9" t="str">
        <f aca="false">IF(ISBLANK(A4841),"",-B4841*C4841)</f>
        <v/>
      </c>
      <c r="J4841" s="9" t="str">
        <f aca="false">IF(ISBLANK(A4841),"",-SUM(I$3:I4841))</f>
        <v/>
      </c>
      <c r="K4841" s="9" t="str">
        <f aca="false">IF(ISBLANK(A4841),"",SUMPRODUCT(O4841:R4841,T4841:W4841)-J4841)</f>
        <v/>
      </c>
      <c r="L4841" s="5" t="str">
        <f aca="false">IF(ISBLANK(A4841),"",K4841/$M$1)</f>
        <v/>
      </c>
      <c r="M4841" s="5" t="str">
        <f aca="false">IF(ISBLANK(A4841),"",K4841/($M$1+SUM(K$3:K4840)))</f>
        <v/>
      </c>
      <c r="N4841" s="0" t="str">
        <f aca="false">IF(ISBLANK(A4841),"",IF(H4842=0,NETWORKDAYS($H$3,H4841,holiday!$B$2:$B$10),IF(DAY(H4841)&lt;DAY(H4842),NETWORKDAYS($H$3,H4841,holiday!$B$2:$B$10),0)))</f>
        <v/>
      </c>
      <c r="O4841" s="0" t="str">
        <f aca="false">IF(ISBLANK(A4841),"",SUMIF($A$3:$A4841,O$2,$B$3:$B4841))</f>
        <v/>
      </c>
      <c r="P4841" s="0" t="str">
        <f aca="false">IF(ISBLANK(A4841),"",SUMIF($A$3:$A4841,P$2,$B$3:$B4841))</f>
        <v/>
      </c>
      <c r="Q4841" s="0" t="str">
        <f aca="false">IF(ISBLANK(A4841),"",SUMIF($A$3:$A4841,Q$2,$B$3:$B4841))</f>
        <v/>
      </c>
      <c r="R4841" s="0" t="str">
        <f aca="false">IF(ISBLANK(A4841),"",SUMIF($A$3:$A4841,R$2,$B$3:$B4841))</f>
        <v/>
      </c>
      <c r="T4841" s="9" t="str">
        <f aca="false">IF(ISBLANK(A4841),"",IF($A4841=T$2,$C4841,T4840))</f>
        <v/>
      </c>
      <c r="U4841" s="9" t="str">
        <f aca="false">IF(ISBLANK(A4841),"",IF($A4841=U$2,$C4841,U4840))</f>
        <v/>
      </c>
      <c r="V4841" s="9" t="str">
        <f aca="false">IF(ISBLANK(A4841),"",IF($A4841=V$2,$C4841,V4840))</f>
        <v/>
      </c>
      <c r="W4841" s="9" t="str">
        <f aca="false">IF(ISBLANK(A4841),"",IF($A4841=W$2,$C4841,W4840))</f>
        <v/>
      </c>
    </row>
    <row r="4842" customFormat="false" ht="14.1" hidden="false" customHeight="false" outlineLevel="0" collapsed="false">
      <c r="H4842" s="8" t="n">
        <f aca="false">IF(ISBLANK(D4842),,LEFT(D4842,LEN(D4842)-6)*1)</f>
        <v>0</v>
      </c>
      <c r="I4842" s="9" t="str">
        <f aca="false">IF(ISBLANK(A4842),"",-B4842*C4842)</f>
        <v/>
      </c>
      <c r="J4842" s="9" t="str">
        <f aca="false">IF(ISBLANK(A4842),"",-SUM(I$3:I4842))</f>
        <v/>
      </c>
      <c r="K4842" s="9" t="str">
        <f aca="false">IF(ISBLANK(A4842),"",SUMPRODUCT(O4842:R4842,T4842:W4842)-J4842)</f>
        <v/>
      </c>
      <c r="L4842" s="5" t="str">
        <f aca="false">IF(ISBLANK(A4842),"",K4842/$M$1)</f>
        <v/>
      </c>
      <c r="M4842" s="5" t="str">
        <f aca="false">IF(ISBLANK(A4842),"",K4842/($M$1+SUM(K$3:K4841)))</f>
        <v/>
      </c>
      <c r="N4842" s="0" t="str">
        <f aca="false">IF(ISBLANK(A4842),"",IF(H4843=0,NETWORKDAYS($H$3,H4842,holiday!$B$2:$B$10),IF(DAY(H4842)&lt;DAY(H4843),NETWORKDAYS($H$3,H4842,holiday!$B$2:$B$10),0)))</f>
        <v/>
      </c>
      <c r="O4842" s="0" t="str">
        <f aca="false">IF(ISBLANK(A4842),"",SUMIF($A$3:$A4842,O$2,$B$3:$B4842))</f>
        <v/>
      </c>
      <c r="P4842" s="0" t="str">
        <f aca="false">IF(ISBLANK(A4842),"",SUMIF($A$3:$A4842,P$2,$B$3:$B4842))</f>
        <v/>
      </c>
      <c r="Q4842" s="0" t="str">
        <f aca="false">IF(ISBLANK(A4842),"",SUMIF($A$3:$A4842,Q$2,$B$3:$B4842))</f>
        <v/>
      </c>
      <c r="R4842" s="0" t="str">
        <f aca="false">IF(ISBLANK(A4842),"",SUMIF($A$3:$A4842,R$2,$B$3:$B4842))</f>
        <v/>
      </c>
      <c r="T4842" s="9" t="str">
        <f aca="false">IF(ISBLANK(A4842),"",IF($A4842=T$2,$C4842,T4841))</f>
        <v/>
      </c>
      <c r="U4842" s="9" t="str">
        <f aca="false">IF(ISBLANK(A4842),"",IF($A4842=U$2,$C4842,U4841))</f>
        <v/>
      </c>
      <c r="V4842" s="9" t="str">
        <f aca="false">IF(ISBLANK(A4842),"",IF($A4842=V$2,$C4842,V4841))</f>
        <v/>
      </c>
      <c r="W4842" s="9" t="str">
        <f aca="false">IF(ISBLANK(A4842),"",IF($A4842=W$2,$C4842,W4841))</f>
        <v/>
      </c>
    </row>
    <row r="4843" customFormat="false" ht="14.1" hidden="false" customHeight="false" outlineLevel="0" collapsed="false">
      <c r="H4843" s="8" t="n">
        <f aca="false">IF(ISBLANK(D4843),,LEFT(D4843,LEN(D4843)-6)*1)</f>
        <v>0</v>
      </c>
      <c r="I4843" s="9" t="str">
        <f aca="false">IF(ISBLANK(A4843),"",-B4843*C4843)</f>
        <v/>
      </c>
      <c r="J4843" s="9" t="str">
        <f aca="false">IF(ISBLANK(A4843),"",-SUM(I$3:I4843))</f>
        <v/>
      </c>
      <c r="K4843" s="9" t="str">
        <f aca="false">IF(ISBLANK(A4843),"",SUMPRODUCT(O4843:R4843,T4843:W4843)-J4843)</f>
        <v/>
      </c>
      <c r="L4843" s="5" t="str">
        <f aca="false">IF(ISBLANK(A4843),"",K4843/$M$1)</f>
        <v/>
      </c>
      <c r="M4843" s="5" t="str">
        <f aca="false">IF(ISBLANK(A4843),"",K4843/($M$1+SUM(K$3:K4842)))</f>
        <v/>
      </c>
      <c r="N4843" s="0" t="str">
        <f aca="false">IF(ISBLANK(A4843),"",IF(H4844=0,NETWORKDAYS($H$3,H4843,holiday!$B$2:$B$10),IF(DAY(H4843)&lt;DAY(H4844),NETWORKDAYS($H$3,H4843,holiday!$B$2:$B$10),0)))</f>
        <v/>
      </c>
      <c r="O4843" s="0" t="str">
        <f aca="false">IF(ISBLANK(A4843),"",SUMIF($A$3:$A4843,O$2,$B$3:$B4843))</f>
        <v/>
      </c>
      <c r="P4843" s="0" t="str">
        <f aca="false">IF(ISBLANK(A4843),"",SUMIF($A$3:$A4843,P$2,$B$3:$B4843))</f>
        <v/>
      </c>
      <c r="Q4843" s="0" t="str">
        <f aca="false">IF(ISBLANK(A4843),"",SUMIF($A$3:$A4843,Q$2,$B$3:$B4843))</f>
        <v/>
      </c>
      <c r="R4843" s="0" t="str">
        <f aca="false">IF(ISBLANK(A4843),"",SUMIF($A$3:$A4843,R$2,$B$3:$B4843))</f>
        <v/>
      </c>
      <c r="T4843" s="9" t="str">
        <f aca="false">IF(ISBLANK(A4843),"",IF($A4843=T$2,$C4843,T4842))</f>
        <v/>
      </c>
      <c r="U4843" s="9" t="str">
        <f aca="false">IF(ISBLANK(A4843),"",IF($A4843=U$2,$C4843,U4842))</f>
        <v/>
      </c>
      <c r="V4843" s="9" t="str">
        <f aca="false">IF(ISBLANK(A4843),"",IF($A4843=V$2,$C4843,V4842))</f>
        <v/>
      </c>
      <c r="W4843" s="9" t="str">
        <f aca="false">IF(ISBLANK(A4843),"",IF($A4843=W$2,$C4843,W4842))</f>
        <v/>
      </c>
    </row>
    <row r="4844" customFormat="false" ht="14.1" hidden="false" customHeight="false" outlineLevel="0" collapsed="false">
      <c r="H4844" s="8" t="n">
        <f aca="false">IF(ISBLANK(D4844),,LEFT(D4844,LEN(D4844)-6)*1)</f>
        <v>0</v>
      </c>
      <c r="I4844" s="9" t="str">
        <f aca="false">IF(ISBLANK(A4844),"",-B4844*C4844)</f>
        <v/>
      </c>
      <c r="J4844" s="9" t="str">
        <f aca="false">IF(ISBLANK(A4844),"",-SUM(I$3:I4844))</f>
        <v/>
      </c>
      <c r="K4844" s="9" t="str">
        <f aca="false">IF(ISBLANK(A4844),"",SUMPRODUCT(O4844:R4844,T4844:W4844)-J4844)</f>
        <v/>
      </c>
      <c r="L4844" s="5" t="str">
        <f aca="false">IF(ISBLANK(A4844),"",K4844/$M$1)</f>
        <v/>
      </c>
      <c r="M4844" s="5" t="str">
        <f aca="false">IF(ISBLANK(A4844),"",K4844/($M$1+SUM(K$3:K4843)))</f>
        <v/>
      </c>
      <c r="N4844" s="0" t="str">
        <f aca="false">IF(ISBLANK(A4844),"",IF(H4845=0,NETWORKDAYS($H$3,H4844,holiday!$B$2:$B$10),IF(DAY(H4844)&lt;DAY(H4845),NETWORKDAYS($H$3,H4844,holiday!$B$2:$B$10),0)))</f>
        <v/>
      </c>
      <c r="O4844" s="0" t="str">
        <f aca="false">IF(ISBLANK(A4844),"",SUMIF($A$3:$A4844,O$2,$B$3:$B4844))</f>
        <v/>
      </c>
      <c r="P4844" s="0" t="str">
        <f aca="false">IF(ISBLANK(A4844),"",SUMIF($A$3:$A4844,P$2,$B$3:$B4844))</f>
        <v/>
      </c>
      <c r="Q4844" s="0" t="str">
        <f aca="false">IF(ISBLANK(A4844),"",SUMIF($A$3:$A4844,Q$2,$B$3:$B4844))</f>
        <v/>
      </c>
      <c r="R4844" s="0" t="str">
        <f aca="false">IF(ISBLANK(A4844),"",SUMIF($A$3:$A4844,R$2,$B$3:$B4844))</f>
        <v/>
      </c>
      <c r="T4844" s="9" t="str">
        <f aca="false">IF(ISBLANK(A4844),"",IF($A4844=T$2,$C4844,T4843))</f>
        <v/>
      </c>
      <c r="U4844" s="9" t="str">
        <f aca="false">IF(ISBLANK(A4844),"",IF($A4844=U$2,$C4844,U4843))</f>
        <v/>
      </c>
      <c r="V4844" s="9" t="str">
        <f aca="false">IF(ISBLANK(A4844),"",IF($A4844=V$2,$C4844,V4843))</f>
        <v/>
      </c>
      <c r="W4844" s="9" t="str">
        <f aca="false">IF(ISBLANK(A4844),"",IF($A4844=W$2,$C4844,W4843))</f>
        <v/>
      </c>
    </row>
    <row r="4845" customFormat="false" ht="14.1" hidden="false" customHeight="false" outlineLevel="0" collapsed="false">
      <c r="H4845" s="8" t="n">
        <f aca="false">IF(ISBLANK(D4845),,LEFT(D4845,LEN(D4845)-6)*1)</f>
        <v>0</v>
      </c>
      <c r="I4845" s="9" t="str">
        <f aca="false">IF(ISBLANK(A4845),"",-B4845*C4845)</f>
        <v/>
      </c>
      <c r="J4845" s="9" t="str">
        <f aca="false">IF(ISBLANK(A4845),"",-SUM(I$3:I4845))</f>
        <v/>
      </c>
      <c r="K4845" s="9" t="str">
        <f aca="false">IF(ISBLANK(A4845),"",SUMPRODUCT(O4845:R4845,T4845:W4845)-J4845)</f>
        <v/>
      </c>
      <c r="L4845" s="5" t="str">
        <f aca="false">IF(ISBLANK(A4845),"",K4845/$M$1)</f>
        <v/>
      </c>
      <c r="M4845" s="5" t="str">
        <f aca="false">IF(ISBLANK(A4845),"",K4845/($M$1+SUM(K$3:K4844)))</f>
        <v/>
      </c>
      <c r="N4845" s="0" t="str">
        <f aca="false">IF(ISBLANK(A4845),"",IF(H4846=0,NETWORKDAYS($H$3,H4845,holiday!$B$2:$B$10),IF(DAY(H4845)&lt;DAY(H4846),NETWORKDAYS($H$3,H4845,holiday!$B$2:$B$10),0)))</f>
        <v/>
      </c>
      <c r="O4845" s="0" t="str">
        <f aca="false">IF(ISBLANK(A4845),"",SUMIF($A$3:$A4845,O$2,$B$3:$B4845))</f>
        <v/>
      </c>
      <c r="P4845" s="0" t="str">
        <f aca="false">IF(ISBLANK(A4845),"",SUMIF($A$3:$A4845,P$2,$B$3:$B4845))</f>
        <v/>
      </c>
      <c r="Q4845" s="0" t="str">
        <f aca="false">IF(ISBLANK(A4845),"",SUMIF($A$3:$A4845,Q$2,$B$3:$B4845))</f>
        <v/>
      </c>
      <c r="R4845" s="0" t="str">
        <f aca="false">IF(ISBLANK(A4845),"",SUMIF($A$3:$A4845,R$2,$B$3:$B4845))</f>
        <v/>
      </c>
      <c r="T4845" s="9" t="str">
        <f aca="false">IF(ISBLANK(A4845),"",IF($A4845=T$2,$C4845,T4844))</f>
        <v/>
      </c>
      <c r="U4845" s="9" t="str">
        <f aca="false">IF(ISBLANK(A4845),"",IF($A4845=U$2,$C4845,U4844))</f>
        <v/>
      </c>
      <c r="V4845" s="9" t="str">
        <f aca="false">IF(ISBLANK(A4845),"",IF($A4845=V$2,$C4845,V4844))</f>
        <v/>
      </c>
      <c r="W4845" s="9" t="str">
        <f aca="false">IF(ISBLANK(A4845),"",IF($A4845=W$2,$C4845,W4844))</f>
        <v/>
      </c>
    </row>
    <row r="4846" customFormat="false" ht="14.1" hidden="false" customHeight="false" outlineLevel="0" collapsed="false">
      <c r="H4846" s="8" t="n">
        <f aca="false">IF(ISBLANK(D4846),,LEFT(D4846,LEN(D4846)-6)*1)</f>
        <v>0</v>
      </c>
      <c r="I4846" s="9" t="str">
        <f aca="false">IF(ISBLANK(A4846),"",-B4846*C4846)</f>
        <v/>
      </c>
      <c r="J4846" s="9" t="str">
        <f aca="false">IF(ISBLANK(A4846),"",-SUM(I$3:I4846))</f>
        <v/>
      </c>
      <c r="K4846" s="9" t="str">
        <f aca="false">IF(ISBLANK(A4846),"",SUMPRODUCT(O4846:R4846,T4846:W4846)-J4846)</f>
        <v/>
      </c>
      <c r="L4846" s="5" t="str">
        <f aca="false">IF(ISBLANK(A4846),"",K4846/$M$1)</f>
        <v/>
      </c>
      <c r="M4846" s="5" t="str">
        <f aca="false">IF(ISBLANK(A4846),"",K4846/($M$1+SUM(K$3:K4845)))</f>
        <v/>
      </c>
      <c r="N4846" s="0" t="str">
        <f aca="false">IF(ISBLANK(A4846),"",IF(H4847=0,NETWORKDAYS($H$3,H4846,holiday!$B$2:$B$10),IF(DAY(H4846)&lt;DAY(H4847),NETWORKDAYS($H$3,H4846,holiday!$B$2:$B$10),0)))</f>
        <v/>
      </c>
      <c r="O4846" s="0" t="str">
        <f aca="false">IF(ISBLANK(A4846),"",SUMIF($A$3:$A4846,O$2,$B$3:$B4846))</f>
        <v/>
      </c>
      <c r="P4846" s="0" t="str">
        <f aca="false">IF(ISBLANK(A4846),"",SUMIF($A$3:$A4846,P$2,$B$3:$B4846))</f>
        <v/>
      </c>
      <c r="Q4846" s="0" t="str">
        <f aca="false">IF(ISBLANK(A4846),"",SUMIF($A$3:$A4846,Q$2,$B$3:$B4846))</f>
        <v/>
      </c>
      <c r="R4846" s="0" t="str">
        <f aca="false">IF(ISBLANK(A4846),"",SUMIF($A$3:$A4846,R$2,$B$3:$B4846))</f>
        <v/>
      </c>
      <c r="T4846" s="9" t="str">
        <f aca="false">IF(ISBLANK(A4846),"",IF($A4846=T$2,$C4846,T4845))</f>
        <v/>
      </c>
      <c r="U4846" s="9" t="str">
        <f aca="false">IF(ISBLANK(A4846),"",IF($A4846=U$2,$C4846,U4845))</f>
        <v/>
      </c>
      <c r="V4846" s="9" t="str">
        <f aca="false">IF(ISBLANK(A4846),"",IF($A4846=V$2,$C4846,V4845))</f>
        <v/>
      </c>
      <c r="W4846" s="9" t="str">
        <f aca="false">IF(ISBLANK(A4846),"",IF($A4846=W$2,$C4846,W4845))</f>
        <v/>
      </c>
    </row>
    <row r="4847" customFormat="false" ht="14.1" hidden="false" customHeight="false" outlineLevel="0" collapsed="false">
      <c r="H4847" s="8" t="n">
        <f aca="false">IF(ISBLANK(D4847),,LEFT(D4847,LEN(D4847)-6)*1)</f>
        <v>0</v>
      </c>
      <c r="I4847" s="9" t="str">
        <f aca="false">IF(ISBLANK(A4847),"",-B4847*C4847)</f>
        <v/>
      </c>
      <c r="J4847" s="9" t="str">
        <f aca="false">IF(ISBLANK(A4847),"",-SUM(I$3:I4847))</f>
        <v/>
      </c>
      <c r="K4847" s="9" t="str">
        <f aca="false">IF(ISBLANK(A4847),"",SUMPRODUCT(O4847:R4847,T4847:W4847)-J4847)</f>
        <v/>
      </c>
      <c r="L4847" s="5" t="str">
        <f aca="false">IF(ISBLANK(A4847),"",K4847/$M$1)</f>
        <v/>
      </c>
      <c r="M4847" s="5" t="str">
        <f aca="false">IF(ISBLANK(A4847),"",K4847/($M$1+SUM(K$3:K4846)))</f>
        <v/>
      </c>
      <c r="N4847" s="0" t="str">
        <f aca="false">IF(ISBLANK(A4847),"",IF(H4848=0,NETWORKDAYS($H$3,H4847,holiday!$B$2:$B$10),IF(DAY(H4847)&lt;DAY(H4848),NETWORKDAYS($H$3,H4847,holiday!$B$2:$B$10),0)))</f>
        <v/>
      </c>
      <c r="O4847" s="0" t="str">
        <f aca="false">IF(ISBLANK(A4847),"",SUMIF($A$3:$A4847,O$2,$B$3:$B4847))</f>
        <v/>
      </c>
      <c r="P4847" s="0" t="str">
        <f aca="false">IF(ISBLANK(A4847),"",SUMIF($A$3:$A4847,P$2,$B$3:$B4847))</f>
        <v/>
      </c>
      <c r="Q4847" s="0" t="str">
        <f aca="false">IF(ISBLANK(A4847),"",SUMIF($A$3:$A4847,Q$2,$B$3:$B4847))</f>
        <v/>
      </c>
      <c r="R4847" s="0" t="str">
        <f aca="false">IF(ISBLANK(A4847),"",SUMIF($A$3:$A4847,R$2,$B$3:$B4847))</f>
        <v/>
      </c>
      <c r="T4847" s="9" t="str">
        <f aca="false">IF(ISBLANK(A4847),"",IF($A4847=T$2,$C4847,T4846))</f>
        <v/>
      </c>
      <c r="U4847" s="9" t="str">
        <f aca="false">IF(ISBLANK(A4847),"",IF($A4847=U$2,$C4847,U4846))</f>
        <v/>
      </c>
      <c r="V4847" s="9" t="str">
        <f aca="false">IF(ISBLANK(A4847),"",IF($A4847=V$2,$C4847,V4846))</f>
        <v/>
      </c>
      <c r="W4847" s="9" t="str">
        <f aca="false">IF(ISBLANK(A4847),"",IF($A4847=W$2,$C4847,W4846))</f>
        <v/>
      </c>
    </row>
    <row r="4848" customFormat="false" ht="14.1" hidden="false" customHeight="false" outlineLevel="0" collapsed="false">
      <c r="H4848" s="8" t="n">
        <f aca="false">IF(ISBLANK(D4848),,LEFT(D4848,LEN(D4848)-6)*1)</f>
        <v>0</v>
      </c>
      <c r="I4848" s="9" t="str">
        <f aca="false">IF(ISBLANK(A4848),"",-B4848*C4848)</f>
        <v/>
      </c>
      <c r="J4848" s="9" t="str">
        <f aca="false">IF(ISBLANK(A4848),"",-SUM(I$3:I4848))</f>
        <v/>
      </c>
      <c r="K4848" s="9" t="str">
        <f aca="false">IF(ISBLANK(A4848),"",SUMPRODUCT(O4848:R4848,T4848:W4848)-J4848)</f>
        <v/>
      </c>
      <c r="L4848" s="5" t="str">
        <f aca="false">IF(ISBLANK(A4848),"",K4848/$M$1)</f>
        <v/>
      </c>
      <c r="M4848" s="5" t="str">
        <f aca="false">IF(ISBLANK(A4848),"",K4848/($M$1+SUM(K$3:K4847)))</f>
        <v/>
      </c>
      <c r="N4848" s="0" t="str">
        <f aca="false">IF(ISBLANK(A4848),"",IF(H4849=0,NETWORKDAYS($H$3,H4848,holiday!$B$2:$B$10),IF(DAY(H4848)&lt;DAY(H4849),NETWORKDAYS($H$3,H4848,holiday!$B$2:$B$10),0)))</f>
        <v/>
      </c>
      <c r="O4848" s="0" t="str">
        <f aca="false">IF(ISBLANK(A4848),"",SUMIF($A$3:$A4848,O$2,$B$3:$B4848))</f>
        <v/>
      </c>
      <c r="P4848" s="0" t="str">
        <f aca="false">IF(ISBLANK(A4848),"",SUMIF($A$3:$A4848,P$2,$B$3:$B4848))</f>
        <v/>
      </c>
      <c r="Q4848" s="0" t="str">
        <f aca="false">IF(ISBLANK(A4848),"",SUMIF($A$3:$A4848,Q$2,$B$3:$B4848))</f>
        <v/>
      </c>
      <c r="R4848" s="0" t="str">
        <f aca="false">IF(ISBLANK(A4848),"",SUMIF($A$3:$A4848,R$2,$B$3:$B4848))</f>
        <v/>
      </c>
      <c r="T4848" s="9" t="str">
        <f aca="false">IF(ISBLANK(A4848),"",IF($A4848=T$2,$C4848,T4847))</f>
        <v/>
      </c>
      <c r="U4848" s="9" t="str">
        <f aca="false">IF(ISBLANK(A4848),"",IF($A4848=U$2,$C4848,U4847))</f>
        <v/>
      </c>
      <c r="V4848" s="9" t="str">
        <f aca="false">IF(ISBLANK(A4848),"",IF($A4848=V$2,$C4848,V4847))</f>
        <v/>
      </c>
      <c r="W4848" s="9" t="str">
        <f aca="false">IF(ISBLANK(A4848),"",IF($A4848=W$2,$C4848,W4847))</f>
        <v/>
      </c>
    </row>
    <row r="4849" customFormat="false" ht="14.1" hidden="false" customHeight="false" outlineLevel="0" collapsed="false">
      <c r="H4849" s="8" t="n">
        <f aca="false">IF(ISBLANK(D4849),,LEFT(D4849,LEN(D4849)-6)*1)</f>
        <v>0</v>
      </c>
      <c r="I4849" s="9" t="str">
        <f aca="false">IF(ISBLANK(A4849),"",-B4849*C4849)</f>
        <v/>
      </c>
      <c r="J4849" s="9" t="str">
        <f aca="false">IF(ISBLANK(A4849),"",-SUM(I$3:I4849))</f>
        <v/>
      </c>
      <c r="K4849" s="9" t="str">
        <f aca="false">IF(ISBLANK(A4849),"",SUMPRODUCT(O4849:R4849,T4849:W4849)-J4849)</f>
        <v/>
      </c>
      <c r="L4849" s="5" t="str">
        <f aca="false">IF(ISBLANK(A4849),"",K4849/$M$1)</f>
        <v/>
      </c>
      <c r="M4849" s="5" t="str">
        <f aca="false">IF(ISBLANK(A4849),"",K4849/($M$1+SUM(K$3:K4848)))</f>
        <v/>
      </c>
      <c r="N4849" s="0" t="str">
        <f aca="false">IF(ISBLANK(A4849),"",IF(H4850=0,NETWORKDAYS($H$3,H4849,holiday!$B$2:$B$10),IF(DAY(H4849)&lt;DAY(H4850),NETWORKDAYS($H$3,H4849,holiday!$B$2:$B$10),0)))</f>
        <v/>
      </c>
      <c r="O4849" s="0" t="str">
        <f aca="false">IF(ISBLANK(A4849),"",SUMIF($A$3:$A4849,O$2,$B$3:$B4849))</f>
        <v/>
      </c>
      <c r="P4849" s="0" t="str">
        <f aca="false">IF(ISBLANK(A4849),"",SUMIF($A$3:$A4849,P$2,$B$3:$B4849))</f>
        <v/>
      </c>
      <c r="Q4849" s="0" t="str">
        <f aca="false">IF(ISBLANK(A4849),"",SUMIF($A$3:$A4849,Q$2,$B$3:$B4849))</f>
        <v/>
      </c>
      <c r="R4849" s="0" t="str">
        <f aca="false">IF(ISBLANK(A4849),"",SUMIF($A$3:$A4849,R$2,$B$3:$B4849))</f>
        <v/>
      </c>
      <c r="T4849" s="9" t="str">
        <f aca="false">IF(ISBLANK(A4849),"",IF($A4849=T$2,$C4849,T4848))</f>
        <v/>
      </c>
      <c r="U4849" s="9" t="str">
        <f aca="false">IF(ISBLANK(A4849),"",IF($A4849=U$2,$C4849,U4848))</f>
        <v/>
      </c>
      <c r="V4849" s="9" t="str">
        <f aca="false">IF(ISBLANK(A4849),"",IF($A4849=V$2,$C4849,V4848))</f>
        <v/>
      </c>
      <c r="W4849" s="9" t="str">
        <f aca="false">IF(ISBLANK(A4849),"",IF($A4849=W$2,$C4849,W4848))</f>
        <v/>
      </c>
    </row>
    <row r="4850" customFormat="false" ht="14.1" hidden="false" customHeight="false" outlineLevel="0" collapsed="false">
      <c r="H4850" s="8" t="n">
        <f aca="false">IF(ISBLANK(D4850),,LEFT(D4850,LEN(D4850)-6)*1)</f>
        <v>0</v>
      </c>
      <c r="I4850" s="9" t="str">
        <f aca="false">IF(ISBLANK(A4850),"",-B4850*C4850)</f>
        <v/>
      </c>
      <c r="J4850" s="9" t="str">
        <f aca="false">IF(ISBLANK(A4850),"",-SUM(I$3:I4850))</f>
        <v/>
      </c>
      <c r="K4850" s="9" t="str">
        <f aca="false">IF(ISBLANK(A4850),"",SUMPRODUCT(O4850:R4850,T4850:W4850)-J4850)</f>
        <v/>
      </c>
      <c r="L4850" s="5" t="str">
        <f aca="false">IF(ISBLANK(A4850),"",K4850/$M$1)</f>
        <v/>
      </c>
      <c r="M4850" s="5" t="str">
        <f aca="false">IF(ISBLANK(A4850),"",K4850/($M$1+SUM(K$3:K4849)))</f>
        <v/>
      </c>
      <c r="N4850" s="0" t="str">
        <f aca="false">IF(ISBLANK(A4850),"",IF(H4851=0,NETWORKDAYS($H$3,H4850,holiday!$B$2:$B$10),IF(DAY(H4850)&lt;DAY(H4851),NETWORKDAYS($H$3,H4850,holiday!$B$2:$B$10),0)))</f>
        <v/>
      </c>
      <c r="O4850" s="0" t="str">
        <f aca="false">IF(ISBLANK(A4850),"",SUMIF($A$3:$A4850,O$2,$B$3:$B4850))</f>
        <v/>
      </c>
      <c r="P4850" s="0" t="str">
        <f aca="false">IF(ISBLANK(A4850),"",SUMIF($A$3:$A4850,P$2,$B$3:$B4850))</f>
        <v/>
      </c>
      <c r="Q4850" s="0" t="str">
        <f aca="false">IF(ISBLANK(A4850),"",SUMIF($A$3:$A4850,Q$2,$B$3:$B4850))</f>
        <v/>
      </c>
      <c r="R4850" s="0" t="str">
        <f aca="false">IF(ISBLANK(A4850),"",SUMIF($A$3:$A4850,R$2,$B$3:$B4850))</f>
        <v/>
      </c>
      <c r="T4850" s="9" t="str">
        <f aca="false">IF(ISBLANK(A4850),"",IF($A4850=T$2,$C4850,T4849))</f>
        <v/>
      </c>
      <c r="U4850" s="9" t="str">
        <f aca="false">IF(ISBLANK(A4850),"",IF($A4850=U$2,$C4850,U4849))</f>
        <v/>
      </c>
      <c r="V4850" s="9" t="str">
        <f aca="false">IF(ISBLANK(A4850),"",IF($A4850=V$2,$C4850,V4849))</f>
        <v/>
      </c>
      <c r="W4850" s="9" t="str">
        <f aca="false">IF(ISBLANK(A4850),"",IF($A4850=W$2,$C4850,W4849))</f>
        <v/>
      </c>
    </row>
    <row r="4851" customFormat="false" ht="14.1" hidden="false" customHeight="false" outlineLevel="0" collapsed="false">
      <c r="H4851" s="8" t="n">
        <f aca="false">IF(ISBLANK(D4851),,LEFT(D4851,LEN(D4851)-6)*1)</f>
        <v>0</v>
      </c>
      <c r="I4851" s="9" t="str">
        <f aca="false">IF(ISBLANK(A4851),"",-B4851*C4851)</f>
        <v/>
      </c>
      <c r="J4851" s="9" t="str">
        <f aca="false">IF(ISBLANK(A4851),"",-SUM(I$3:I4851))</f>
        <v/>
      </c>
      <c r="K4851" s="9" t="str">
        <f aca="false">IF(ISBLANK(A4851),"",SUMPRODUCT(O4851:R4851,T4851:W4851)-J4851)</f>
        <v/>
      </c>
      <c r="L4851" s="5" t="str">
        <f aca="false">IF(ISBLANK(A4851),"",K4851/$M$1)</f>
        <v/>
      </c>
      <c r="M4851" s="5" t="str">
        <f aca="false">IF(ISBLANK(A4851),"",K4851/($M$1+SUM(K$3:K4850)))</f>
        <v/>
      </c>
      <c r="N4851" s="0" t="str">
        <f aca="false">IF(ISBLANK(A4851),"",IF(H4852=0,NETWORKDAYS($H$3,H4851,holiday!$B$2:$B$10),IF(DAY(H4851)&lt;DAY(H4852),NETWORKDAYS($H$3,H4851,holiday!$B$2:$B$10),0)))</f>
        <v/>
      </c>
      <c r="O4851" s="0" t="str">
        <f aca="false">IF(ISBLANK(A4851),"",SUMIF($A$3:$A4851,O$2,$B$3:$B4851))</f>
        <v/>
      </c>
      <c r="P4851" s="0" t="str">
        <f aca="false">IF(ISBLANK(A4851),"",SUMIF($A$3:$A4851,P$2,$B$3:$B4851))</f>
        <v/>
      </c>
      <c r="Q4851" s="0" t="str">
        <f aca="false">IF(ISBLANK(A4851),"",SUMIF($A$3:$A4851,Q$2,$B$3:$B4851))</f>
        <v/>
      </c>
      <c r="R4851" s="0" t="str">
        <f aca="false">IF(ISBLANK(A4851),"",SUMIF($A$3:$A4851,R$2,$B$3:$B4851))</f>
        <v/>
      </c>
      <c r="T4851" s="9" t="str">
        <f aca="false">IF(ISBLANK(A4851),"",IF($A4851=T$2,$C4851,T4850))</f>
        <v/>
      </c>
      <c r="U4851" s="9" t="str">
        <f aca="false">IF(ISBLANK(A4851),"",IF($A4851=U$2,$C4851,U4850))</f>
        <v/>
      </c>
      <c r="V4851" s="9" t="str">
        <f aca="false">IF(ISBLANK(A4851),"",IF($A4851=V$2,$C4851,V4850))</f>
        <v/>
      </c>
      <c r="W4851" s="9" t="str">
        <f aca="false">IF(ISBLANK(A4851),"",IF($A4851=W$2,$C4851,W4850))</f>
        <v/>
      </c>
    </row>
    <row r="4852" customFormat="false" ht="14.1" hidden="false" customHeight="false" outlineLevel="0" collapsed="false">
      <c r="H4852" s="8" t="n">
        <f aca="false">IF(ISBLANK(D4852),,LEFT(D4852,LEN(D4852)-6)*1)</f>
        <v>0</v>
      </c>
      <c r="I4852" s="9" t="str">
        <f aca="false">IF(ISBLANK(A4852),"",-B4852*C4852)</f>
        <v/>
      </c>
      <c r="J4852" s="9" t="str">
        <f aca="false">IF(ISBLANK(A4852),"",-SUM(I$3:I4852))</f>
        <v/>
      </c>
      <c r="K4852" s="9" t="str">
        <f aca="false">IF(ISBLANK(A4852),"",SUMPRODUCT(O4852:R4852,T4852:W4852)-J4852)</f>
        <v/>
      </c>
      <c r="L4852" s="5" t="str">
        <f aca="false">IF(ISBLANK(A4852),"",K4852/$M$1)</f>
        <v/>
      </c>
      <c r="M4852" s="5" t="str">
        <f aca="false">IF(ISBLANK(A4852),"",K4852/($M$1+SUM(K$3:K4851)))</f>
        <v/>
      </c>
      <c r="N4852" s="0" t="str">
        <f aca="false">IF(ISBLANK(A4852),"",IF(H4853=0,NETWORKDAYS($H$3,H4852,holiday!$B$2:$B$10),IF(DAY(H4852)&lt;DAY(H4853),NETWORKDAYS($H$3,H4852,holiday!$B$2:$B$10),0)))</f>
        <v/>
      </c>
      <c r="O4852" s="0" t="str">
        <f aca="false">IF(ISBLANK(A4852),"",SUMIF($A$3:$A4852,O$2,$B$3:$B4852))</f>
        <v/>
      </c>
      <c r="P4852" s="0" t="str">
        <f aca="false">IF(ISBLANK(A4852),"",SUMIF($A$3:$A4852,P$2,$B$3:$B4852))</f>
        <v/>
      </c>
      <c r="Q4852" s="0" t="str">
        <f aca="false">IF(ISBLANK(A4852),"",SUMIF($A$3:$A4852,Q$2,$B$3:$B4852))</f>
        <v/>
      </c>
      <c r="R4852" s="0" t="str">
        <f aca="false">IF(ISBLANK(A4852),"",SUMIF($A$3:$A4852,R$2,$B$3:$B4852))</f>
        <v/>
      </c>
      <c r="T4852" s="9" t="str">
        <f aca="false">IF(ISBLANK(A4852),"",IF($A4852=T$2,$C4852,T4851))</f>
        <v/>
      </c>
      <c r="U4852" s="9" t="str">
        <f aca="false">IF(ISBLANK(A4852),"",IF($A4852=U$2,$C4852,U4851))</f>
        <v/>
      </c>
      <c r="V4852" s="9" t="str">
        <f aca="false">IF(ISBLANK(A4852),"",IF($A4852=V$2,$C4852,V4851))</f>
        <v/>
      </c>
      <c r="W4852" s="9" t="str">
        <f aca="false">IF(ISBLANK(A4852),"",IF($A4852=W$2,$C4852,W4851))</f>
        <v/>
      </c>
    </row>
    <row r="4853" customFormat="false" ht="14.1" hidden="false" customHeight="false" outlineLevel="0" collapsed="false">
      <c r="H4853" s="8" t="n">
        <f aca="false">IF(ISBLANK(D4853),,LEFT(D4853,LEN(D4853)-6)*1)</f>
        <v>0</v>
      </c>
      <c r="I4853" s="9" t="str">
        <f aca="false">IF(ISBLANK(A4853),"",-B4853*C4853)</f>
        <v/>
      </c>
      <c r="J4853" s="9" t="str">
        <f aca="false">IF(ISBLANK(A4853),"",-SUM(I$3:I4853))</f>
        <v/>
      </c>
      <c r="K4853" s="9" t="str">
        <f aca="false">IF(ISBLANK(A4853),"",SUMPRODUCT(O4853:R4853,T4853:W4853)-J4853)</f>
        <v/>
      </c>
      <c r="L4853" s="5" t="str">
        <f aca="false">IF(ISBLANK(A4853),"",K4853/$M$1)</f>
        <v/>
      </c>
      <c r="M4853" s="5" t="str">
        <f aca="false">IF(ISBLANK(A4853),"",K4853/($M$1+SUM(K$3:K4852)))</f>
        <v/>
      </c>
      <c r="N4853" s="0" t="str">
        <f aca="false">IF(ISBLANK(A4853),"",IF(H4854=0,NETWORKDAYS($H$3,H4853,holiday!$B$2:$B$10),IF(DAY(H4853)&lt;DAY(H4854),NETWORKDAYS($H$3,H4853,holiday!$B$2:$B$10),0)))</f>
        <v/>
      </c>
      <c r="O4853" s="0" t="str">
        <f aca="false">IF(ISBLANK(A4853),"",SUMIF($A$3:$A4853,O$2,$B$3:$B4853))</f>
        <v/>
      </c>
      <c r="P4853" s="0" t="str">
        <f aca="false">IF(ISBLANK(A4853),"",SUMIF($A$3:$A4853,P$2,$B$3:$B4853))</f>
        <v/>
      </c>
      <c r="Q4853" s="0" t="str">
        <f aca="false">IF(ISBLANK(A4853),"",SUMIF($A$3:$A4853,Q$2,$B$3:$B4853))</f>
        <v/>
      </c>
      <c r="R4853" s="0" t="str">
        <f aca="false">IF(ISBLANK(A4853),"",SUMIF($A$3:$A4853,R$2,$B$3:$B4853))</f>
        <v/>
      </c>
      <c r="T4853" s="9" t="str">
        <f aca="false">IF(ISBLANK(A4853),"",IF($A4853=T$2,$C4853,T4852))</f>
        <v/>
      </c>
      <c r="U4853" s="9" t="str">
        <f aca="false">IF(ISBLANK(A4853),"",IF($A4853=U$2,$C4853,U4852))</f>
        <v/>
      </c>
      <c r="V4853" s="9" t="str">
        <f aca="false">IF(ISBLANK(A4853),"",IF($A4853=V$2,$C4853,V4852))</f>
        <v/>
      </c>
      <c r="W4853" s="9" t="str">
        <f aca="false">IF(ISBLANK(A4853),"",IF($A4853=W$2,$C4853,W4852))</f>
        <v/>
      </c>
    </row>
    <row r="4854" customFormat="false" ht="14.1" hidden="false" customHeight="false" outlineLevel="0" collapsed="false">
      <c r="H4854" s="8" t="n">
        <f aca="false">IF(ISBLANK(D4854),,LEFT(D4854,LEN(D4854)-6)*1)</f>
        <v>0</v>
      </c>
      <c r="I4854" s="9" t="str">
        <f aca="false">IF(ISBLANK(A4854),"",-B4854*C4854)</f>
        <v/>
      </c>
      <c r="J4854" s="9" t="str">
        <f aca="false">IF(ISBLANK(A4854),"",-SUM(I$3:I4854))</f>
        <v/>
      </c>
      <c r="K4854" s="9" t="str">
        <f aca="false">IF(ISBLANK(A4854),"",SUMPRODUCT(O4854:R4854,T4854:W4854)-J4854)</f>
        <v/>
      </c>
      <c r="L4854" s="5" t="str">
        <f aca="false">IF(ISBLANK(A4854),"",K4854/$M$1)</f>
        <v/>
      </c>
      <c r="M4854" s="5" t="str">
        <f aca="false">IF(ISBLANK(A4854),"",K4854/($M$1+SUM(K$3:K4853)))</f>
        <v/>
      </c>
      <c r="N4854" s="0" t="str">
        <f aca="false">IF(ISBLANK(A4854),"",IF(H4855=0,NETWORKDAYS($H$3,H4854,holiday!$B$2:$B$10),IF(DAY(H4854)&lt;DAY(H4855),NETWORKDAYS($H$3,H4854,holiday!$B$2:$B$10),0)))</f>
        <v/>
      </c>
      <c r="O4854" s="0" t="str">
        <f aca="false">IF(ISBLANK(A4854),"",SUMIF($A$3:$A4854,O$2,$B$3:$B4854))</f>
        <v/>
      </c>
      <c r="P4854" s="0" t="str">
        <f aca="false">IF(ISBLANK(A4854),"",SUMIF($A$3:$A4854,P$2,$B$3:$B4854))</f>
        <v/>
      </c>
      <c r="Q4854" s="0" t="str">
        <f aca="false">IF(ISBLANK(A4854),"",SUMIF($A$3:$A4854,Q$2,$B$3:$B4854))</f>
        <v/>
      </c>
      <c r="R4854" s="0" t="str">
        <f aca="false">IF(ISBLANK(A4854),"",SUMIF($A$3:$A4854,R$2,$B$3:$B4854))</f>
        <v/>
      </c>
      <c r="T4854" s="9" t="str">
        <f aca="false">IF(ISBLANK(A4854),"",IF($A4854=T$2,$C4854,T4853))</f>
        <v/>
      </c>
      <c r="U4854" s="9" t="str">
        <f aca="false">IF(ISBLANK(A4854),"",IF($A4854=U$2,$C4854,U4853))</f>
        <v/>
      </c>
      <c r="V4854" s="9" t="str">
        <f aca="false">IF(ISBLANK(A4854),"",IF($A4854=V$2,$C4854,V4853))</f>
        <v/>
      </c>
      <c r="W4854" s="9" t="str">
        <f aca="false">IF(ISBLANK(A4854),"",IF($A4854=W$2,$C4854,W4853))</f>
        <v/>
      </c>
    </row>
    <row r="4855" customFormat="false" ht="14.1" hidden="false" customHeight="false" outlineLevel="0" collapsed="false">
      <c r="H4855" s="8" t="n">
        <f aca="false">IF(ISBLANK(D4855),,LEFT(D4855,LEN(D4855)-6)*1)</f>
        <v>0</v>
      </c>
      <c r="I4855" s="9" t="str">
        <f aca="false">IF(ISBLANK(A4855),"",-B4855*C4855)</f>
        <v/>
      </c>
      <c r="J4855" s="9" t="str">
        <f aca="false">IF(ISBLANK(A4855),"",-SUM(I$3:I4855))</f>
        <v/>
      </c>
      <c r="K4855" s="9" t="str">
        <f aca="false">IF(ISBLANK(A4855),"",SUMPRODUCT(O4855:R4855,T4855:W4855)-J4855)</f>
        <v/>
      </c>
      <c r="L4855" s="5" t="str">
        <f aca="false">IF(ISBLANK(A4855),"",K4855/$M$1)</f>
        <v/>
      </c>
      <c r="M4855" s="5" t="str">
        <f aca="false">IF(ISBLANK(A4855),"",K4855/($M$1+SUM(K$3:K4854)))</f>
        <v/>
      </c>
      <c r="N4855" s="0" t="str">
        <f aca="false">IF(ISBLANK(A4855),"",IF(H4856=0,NETWORKDAYS($H$3,H4855,holiday!$B$2:$B$10),IF(DAY(H4855)&lt;DAY(H4856),NETWORKDAYS($H$3,H4855,holiday!$B$2:$B$10),0)))</f>
        <v/>
      </c>
      <c r="O4855" s="0" t="str">
        <f aca="false">IF(ISBLANK(A4855),"",SUMIF($A$3:$A4855,O$2,$B$3:$B4855))</f>
        <v/>
      </c>
      <c r="P4855" s="0" t="str">
        <f aca="false">IF(ISBLANK(A4855),"",SUMIF($A$3:$A4855,P$2,$B$3:$B4855))</f>
        <v/>
      </c>
      <c r="Q4855" s="0" t="str">
        <f aca="false">IF(ISBLANK(A4855),"",SUMIF($A$3:$A4855,Q$2,$B$3:$B4855))</f>
        <v/>
      </c>
      <c r="R4855" s="0" t="str">
        <f aca="false">IF(ISBLANK(A4855),"",SUMIF($A$3:$A4855,R$2,$B$3:$B4855))</f>
        <v/>
      </c>
      <c r="T4855" s="9" t="str">
        <f aca="false">IF(ISBLANK(A4855),"",IF($A4855=T$2,$C4855,T4854))</f>
        <v/>
      </c>
      <c r="U4855" s="9" t="str">
        <f aca="false">IF(ISBLANK(A4855),"",IF($A4855=U$2,$C4855,U4854))</f>
        <v/>
      </c>
      <c r="V4855" s="9" t="str">
        <f aca="false">IF(ISBLANK(A4855),"",IF($A4855=V$2,$C4855,V4854))</f>
        <v/>
      </c>
      <c r="W4855" s="9" t="str">
        <f aca="false">IF(ISBLANK(A4855),"",IF($A4855=W$2,$C4855,W4854))</f>
        <v/>
      </c>
    </row>
    <row r="4856" customFormat="false" ht="14.1" hidden="false" customHeight="false" outlineLevel="0" collapsed="false">
      <c r="H4856" s="8" t="n">
        <f aca="false">IF(ISBLANK(D4856),,LEFT(D4856,LEN(D4856)-6)*1)</f>
        <v>0</v>
      </c>
      <c r="I4856" s="9" t="str">
        <f aca="false">IF(ISBLANK(A4856),"",-B4856*C4856)</f>
        <v/>
      </c>
      <c r="J4856" s="9" t="str">
        <f aca="false">IF(ISBLANK(A4856),"",-SUM(I$3:I4856))</f>
        <v/>
      </c>
      <c r="K4856" s="9" t="str">
        <f aca="false">IF(ISBLANK(A4856),"",SUMPRODUCT(O4856:R4856,T4856:W4856)-J4856)</f>
        <v/>
      </c>
      <c r="L4856" s="5" t="str">
        <f aca="false">IF(ISBLANK(A4856),"",K4856/$M$1)</f>
        <v/>
      </c>
      <c r="M4856" s="5" t="str">
        <f aca="false">IF(ISBLANK(A4856),"",K4856/($M$1+SUM(K$3:K4855)))</f>
        <v/>
      </c>
      <c r="N4856" s="0" t="str">
        <f aca="false">IF(ISBLANK(A4856),"",IF(H4857=0,NETWORKDAYS($H$3,H4856,holiday!$B$2:$B$10),IF(DAY(H4856)&lt;DAY(H4857),NETWORKDAYS($H$3,H4856,holiday!$B$2:$B$10),0)))</f>
        <v/>
      </c>
      <c r="O4856" s="0" t="str">
        <f aca="false">IF(ISBLANK(A4856),"",SUMIF($A$3:$A4856,O$2,$B$3:$B4856))</f>
        <v/>
      </c>
      <c r="P4856" s="0" t="str">
        <f aca="false">IF(ISBLANK(A4856),"",SUMIF($A$3:$A4856,P$2,$B$3:$B4856))</f>
        <v/>
      </c>
      <c r="Q4856" s="0" t="str">
        <f aca="false">IF(ISBLANK(A4856),"",SUMIF($A$3:$A4856,Q$2,$B$3:$B4856))</f>
        <v/>
      </c>
      <c r="R4856" s="0" t="str">
        <f aca="false">IF(ISBLANK(A4856),"",SUMIF($A$3:$A4856,R$2,$B$3:$B4856))</f>
        <v/>
      </c>
      <c r="T4856" s="9" t="str">
        <f aca="false">IF(ISBLANK(A4856),"",IF($A4856=T$2,$C4856,T4855))</f>
        <v/>
      </c>
      <c r="U4856" s="9" t="str">
        <f aca="false">IF(ISBLANK(A4856),"",IF($A4856=U$2,$C4856,U4855))</f>
        <v/>
      </c>
      <c r="V4856" s="9" t="str">
        <f aca="false">IF(ISBLANK(A4856),"",IF($A4856=V$2,$C4856,V4855))</f>
        <v/>
      </c>
      <c r="W4856" s="9" t="str">
        <f aca="false">IF(ISBLANK(A4856),"",IF($A4856=W$2,$C4856,W4855))</f>
        <v/>
      </c>
    </row>
    <row r="4857" customFormat="false" ht="14.1" hidden="false" customHeight="false" outlineLevel="0" collapsed="false">
      <c r="H4857" s="8" t="n">
        <f aca="false">IF(ISBLANK(D4857),,LEFT(D4857,LEN(D4857)-6)*1)</f>
        <v>0</v>
      </c>
      <c r="I4857" s="9" t="str">
        <f aca="false">IF(ISBLANK(A4857),"",-B4857*C4857)</f>
        <v/>
      </c>
      <c r="J4857" s="9" t="str">
        <f aca="false">IF(ISBLANK(A4857),"",-SUM(I$3:I4857))</f>
        <v/>
      </c>
      <c r="K4857" s="9" t="str">
        <f aca="false">IF(ISBLANK(A4857),"",SUMPRODUCT(O4857:R4857,T4857:W4857)-J4857)</f>
        <v/>
      </c>
      <c r="L4857" s="5" t="str">
        <f aca="false">IF(ISBLANK(A4857),"",K4857/$M$1)</f>
        <v/>
      </c>
      <c r="M4857" s="5" t="str">
        <f aca="false">IF(ISBLANK(A4857),"",K4857/($M$1+SUM(K$3:K4856)))</f>
        <v/>
      </c>
      <c r="N4857" s="0" t="str">
        <f aca="false">IF(ISBLANK(A4857),"",IF(H4858=0,NETWORKDAYS($H$3,H4857,holiday!$B$2:$B$10),IF(DAY(H4857)&lt;DAY(H4858),NETWORKDAYS($H$3,H4857,holiday!$B$2:$B$10),0)))</f>
        <v/>
      </c>
      <c r="O4857" s="0" t="str">
        <f aca="false">IF(ISBLANK(A4857),"",SUMIF($A$3:$A4857,O$2,$B$3:$B4857))</f>
        <v/>
      </c>
      <c r="P4857" s="0" t="str">
        <f aca="false">IF(ISBLANK(A4857),"",SUMIF($A$3:$A4857,P$2,$B$3:$B4857))</f>
        <v/>
      </c>
      <c r="Q4857" s="0" t="str">
        <f aca="false">IF(ISBLANK(A4857),"",SUMIF($A$3:$A4857,Q$2,$B$3:$B4857))</f>
        <v/>
      </c>
      <c r="R4857" s="0" t="str">
        <f aca="false">IF(ISBLANK(A4857),"",SUMIF($A$3:$A4857,R$2,$B$3:$B4857))</f>
        <v/>
      </c>
      <c r="T4857" s="9" t="str">
        <f aca="false">IF(ISBLANK(A4857),"",IF($A4857=T$2,$C4857,T4856))</f>
        <v/>
      </c>
      <c r="U4857" s="9" t="str">
        <f aca="false">IF(ISBLANK(A4857),"",IF($A4857=U$2,$C4857,U4856))</f>
        <v/>
      </c>
      <c r="V4857" s="9" t="str">
        <f aca="false">IF(ISBLANK(A4857),"",IF($A4857=V$2,$C4857,V4856))</f>
        <v/>
      </c>
      <c r="W4857" s="9" t="str">
        <f aca="false">IF(ISBLANK(A4857),"",IF($A4857=W$2,$C4857,W4856))</f>
        <v/>
      </c>
    </row>
    <row r="4858" customFormat="false" ht="14.1" hidden="false" customHeight="false" outlineLevel="0" collapsed="false">
      <c r="H4858" s="8" t="n">
        <f aca="false">IF(ISBLANK(D4858),,LEFT(D4858,LEN(D4858)-6)*1)</f>
        <v>0</v>
      </c>
      <c r="I4858" s="9" t="str">
        <f aca="false">IF(ISBLANK(A4858),"",-B4858*C4858)</f>
        <v/>
      </c>
      <c r="J4858" s="9" t="str">
        <f aca="false">IF(ISBLANK(A4858),"",-SUM(I$3:I4858))</f>
        <v/>
      </c>
      <c r="K4858" s="9" t="str">
        <f aca="false">IF(ISBLANK(A4858),"",SUMPRODUCT(O4858:R4858,T4858:W4858)-J4858)</f>
        <v/>
      </c>
      <c r="L4858" s="5" t="str">
        <f aca="false">IF(ISBLANK(A4858),"",K4858/$M$1)</f>
        <v/>
      </c>
      <c r="M4858" s="5" t="str">
        <f aca="false">IF(ISBLANK(A4858),"",K4858/($M$1+SUM(K$3:K4857)))</f>
        <v/>
      </c>
      <c r="N4858" s="0" t="str">
        <f aca="false">IF(ISBLANK(A4858),"",IF(H4859=0,NETWORKDAYS($H$3,H4858,holiday!$B$2:$B$10),IF(DAY(H4858)&lt;DAY(H4859),NETWORKDAYS($H$3,H4858,holiday!$B$2:$B$10),0)))</f>
        <v/>
      </c>
      <c r="O4858" s="0" t="str">
        <f aca="false">IF(ISBLANK(A4858),"",SUMIF($A$3:$A4858,O$2,$B$3:$B4858))</f>
        <v/>
      </c>
      <c r="P4858" s="0" t="str">
        <f aca="false">IF(ISBLANK(A4858),"",SUMIF($A$3:$A4858,P$2,$B$3:$B4858))</f>
        <v/>
      </c>
      <c r="Q4858" s="0" t="str">
        <f aca="false">IF(ISBLANK(A4858),"",SUMIF($A$3:$A4858,Q$2,$B$3:$B4858))</f>
        <v/>
      </c>
      <c r="R4858" s="0" t="str">
        <f aca="false">IF(ISBLANK(A4858),"",SUMIF($A$3:$A4858,R$2,$B$3:$B4858))</f>
        <v/>
      </c>
      <c r="T4858" s="9" t="str">
        <f aca="false">IF(ISBLANK(A4858),"",IF($A4858=T$2,$C4858,T4857))</f>
        <v/>
      </c>
      <c r="U4858" s="9" t="str">
        <f aca="false">IF(ISBLANK(A4858),"",IF($A4858=U$2,$C4858,U4857))</f>
        <v/>
      </c>
      <c r="V4858" s="9" t="str">
        <f aca="false">IF(ISBLANK(A4858),"",IF($A4858=V$2,$C4858,V4857))</f>
        <v/>
      </c>
      <c r="W4858" s="9" t="str">
        <f aca="false">IF(ISBLANK(A4858),"",IF($A4858=W$2,$C4858,W4857))</f>
        <v/>
      </c>
    </row>
    <row r="4859" customFormat="false" ht="14.1" hidden="false" customHeight="false" outlineLevel="0" collapsed="false">
      <c r="H4859" s="8" t="n">
        <f aca="false">IF(ISBLANK(D4859),,LEFT(D4859,LEN(D4859)-6)*1)</f>
        <v>0</v>
      </c>
      <c r="I4859" s="9" t="str">
        <f aca="false">IF(ISBLANK(A4859),"",-B4859*C4859)</f>
        <v/>
      </c>
      <c r="J4859" s="9" t="str">
        <f aca="false">IF(ISBLANK(A4859),"",-SUM(I$3:I4859))</f>
        <v/>
      </c>
      <c r="K4859" s="9" t="str">
        <f aca="false">IF(ISBLANK(A4859),"",SUMPRODUCT(O4859:R4859,T4859:W4859)-J4859)</f>
        <v/>
      </c>
      <c r="L4859" s="5" t="str">
        <f aca="false">IF(ISBLANK(A4859),"",K4859/$M$1)</f>
        <v/>
      </c>
      <c r="M4859" s="5" t="str">
        <f aca="false">IF(ISBLANK(A4859),"",K4859/($M$1+SUM(K$3:K4858)))</f>
        <v/>
      </c>
      <c r="N4859" s="0" t="str">
        <f aca="false">IF(ISBLANK(A4859),"",IF(H4860=0,NETWORKDAYS($H$3,H4859,holiday!$B$2:$B$10),IF(DAY(H4859)&lt;DAY(H4860),NETWORKDAYS($H$3,H4859,holiday!$B$2:$B$10),0)))</f>
        <v/>
      </c>
      <c r="O4859" s="0" t="str">
        <f aca="false">IF(ISBLANK(A4859),"",SUMIF($A$3:$A4859,O$2,$B$3:$B4859))</f>
        <v/>
      </c>
      <c r="P4859" s="0" t="str">
        <f aca="false">IF(ISBLANK(A4859),"",SUMIF($A$3:$A4859,P$2,$B$3:$B4859))</f>
        <v/>
      </c>
      <c r="Q4859" s="0" t="str">
        <f aca="false">IF(ISBLANK(A4859),"",SUMIF($A$3:$A4859,Q$2,$B$3:$B4859))</f>
        <v/>
      </c>
      <c r="R4859" s="0" t="str">
        <f aca="false">IF(ISBLANK(A4859),"",SUMIF($A$3:$A4859,R$2,$B$3:$B4859))</f>
        <v/>
      </c>
      <c r="T4859" s="9" t="str">
        <f aca="false">IF(ISBLANK(A4859),"",IF($A4859=T$2,$C4859,T4858))</f>
        <v/>
      </c>
      <c r="U4859" s="9" t="str">
        <f aca="false">IF(ISBLANK(A4859),"",IF($A4859=U$2,$C4859,U4858))</f>
        <v/>
      </c>
      <c r="V4859" s="9" t="str">
        <f aca="false">IF(ISBLANK(A4859),"",IF($A4859=V$2,$C4859,V4858))</f>
        <v/>
      </c>
      <c r="W4859" s="9" t="str">
        <f aca="false">IF(ISBLANK(A4859),"",IF($A4859=W$2,$C4859,W4858))</f>
        <v/>
      </c>
    </row>
    <row r="4860" customFormat="false" ht="14.1" hidden="false" customHeight="false" outlineLevel="0" collapsed="false">
      <c r="H4860" s="8" t="n">
        <f aca="false">IF(ISBLANK(D4860),,LEFT(D4860,LEN(D4860)-6)*1)</f>
        <v>0</v>
      </c>
      <c r="I4860" s="9" t="str">
        <f aca="false">IF(ISBLANK(A4860),"",-B4860*C4860)</f>
        <v/>
      </c>
      <c r="J4860" s="9" t="str">
        <f aca="false">IF(ISBLANK(A4860),"",-SUM(I$3:I4860))</f>
        <v/>
      </c>
      <c r="K4860" s="9" t="str">
        <f aca="false">IF(ISBLANK(A4860),"",SUMPRODUCT(O4860:R4860,T4860:W4860)-J4860)</f>
        <v/>
      </c>
      <c r="L4860" s="5" t="str">
        <f aca="false">IF(ISBLANK(A4860),"",K4860/$M$1)</f>
        <v/>
      </c>
      <c r="M4860" s="5" t="str">
        <f aca="false">IF(ISBLANK(A4860),"",K4860/($M$1+SUM(K$3:K4859)))</f>
        <v/>
      </c>
      <c r="N4860" s="0" t="str">
        <f aca="false">IF(ISBLANK(A4860),"",IF(H4861=0,NETWORKDAYS($H$3,H4860,holiday!$B$2:$B$10),IF(DAY(H4860)&lt;DAY(H4861),NETWORKDAYS($H$3,H4860,holiday!$B$2:$B$10),0)))</f>
        <v/>
      </c>
      <c r="O4860" s="0" t="str">
        <f aca="false">IF(ISBLANK(A4860),"",SUMIF($A$3:$A4860,O$2,$B$3:$B4860))</f>
        <v/>
      </c>
      <c r="P4860" s="0" t="str">
        <f aca="false">IF(ISBLANK(A4860),"",SUMIF($A$3:$A4860,P$2,$B$3:$B4860))</f>
        <v/>
      </c>
      <c r="Q4860" s="0" t="str">
        <f aca="false">IF(ISBLANK(A4860),"",SUMIF($A$3:$A4860,Q$2,$B$3:$B4860))</f>
        <v/>
      </c>
      <c r="R4860" s="0" t="str">
        <f aca="false">IF(ISBLANK(A4860),"",SUMIF($A$3:$A4860,R$2,$B$3:$B4860))</f>
        <v/>
      </c>
      <c r="T4860" s="9" t="str">
        <f aca="false">IF(ISBLANK(A4860),"",IF($A4860=T$2,$C4860,T4859))</f>
        <v/>
      </c>
      <c r="U4860" s="9" t="str">
        <f aca="false">IF(ISBLANK(A4860),"",IF($A4860=U$2,$C4860,U4859))</f>
        <v/>
      </c>
      <c r="V4860" s="9" t="str">
        <f aca="false">IF(ISBLANK(A4860),"",IF($A4860=V$2,$C4860,V4859))</f>
        <v/>
      </c>
      <c r="W4860" s="9" t="str">
        <f aca="false">IF(ISBLANK(A4860),"",IF($A4860=W$2,$C4860,W4859))</f>
        <v/>
      </c>
    </row>
    <row r="4861" customFormat="false" ht="14.1" hidden="false" customHeight="false" outlineLevel="0" collapsed="false">
      <c r="H4861" s="8" t="n">
        <f aca="false">IF(ISBLANK(D4861),,LEFT(D4861,LEN(D4861)-6)*1)</f>
        <v>0</v>
      </c>
      <c r="I4861" s="9" t="str">
        <f aca="false">IF(ISBLANK(A4861),"",-B4861*C4861)</f>
        <v/>
      </c>
      <c r="J4861" s="9" t="str">
        <f aca="false">IF(ISBLANK(A4861),"",-SUM(I$3:I4861))</f>
        <v/>
      </c>
      <c r="K4861" s="9" t="str">
        <f aca="false">IF(ISBLANK(A4861),"",SUMPRODUCT(O4861:R4861,T4861:W4861)-J4861)</f>
        <v/>
      </c>
      <c r="L4861" s="5" t="str">
        <f aca="false">IF(ISBLANK(A4861),"",K4861/$M$1)</f>
        <v/>
      </c>
      <c r="M4861" s="5" t="str">
        <f aca="false">IF(ISBLANK(A4861),"",K4861/($M$1+SUM(K$3:K4860)))</f>
        <v/>
      </c>
      <c r="N4861" s="0" t="str">
        <f aca="false">IF(ISBLANK(A4861),"",IF(H4862=0,NETWORKDAYS($H$3,H4861,holiday!$B$2:$B$10),IF(DAY(H4861)&lt;DAY(H4862),NETWORKDAYS($H$3,H4861,holiday!$B$2:$B$10),0)))</f>
        <v/>
      </c>
      <c r="O4861" s="0" t="str">
        <f aca="false">IF(ISBLANK(A4861),"",SUMIF($A$3:$A4861,O$2,$B$3:$B4861))</f>
        <v/>
      </c>
      <c r="P4861" s="0" t="str">
        <f aca="false">IF(ISBLANK(A4861),"",SUMIF($A$3:$A4861,P$2,$B$3:$B4861))</f>
        <v/>
      </c>
      <c r="Q4861" s="0" t="str">
        <f aca="false">IF(ISBLANK(A4861),"",SUMIF($A$3:$A4861,Q$2,$B$3:$B4861))</f>
        <v/>
      </c>
      <c r="R4861" s="0" t="str">
        <f aca="false">IF(ISBLANK(A4861),"",SUMIF($A$3:$A4861,R$2,$B$3:$B4861))</f>
        <v/>
      </c>
      <c r="T4861" s="9" t="str">
        <f aca="false">IF(ISBLANK(A4861),"",IF($A4861=T$2,$C4861,T4860))</f>
        <v/>
      </c>
      <c r="U4861" s="9" t="str">
        <f aca="false">IF(ISBLANK(A4861),"",IF($A4861=U$2,$C4861,U4860))</f>
        <v/>
      </c>
      <c r="V4861" s="9" t="str">
        <f aca="false">IF(ISBLANK(A4861),"",IF($A4861=V$2,$C4861,V4860))</f>
        <v/>
      </c>
      <c r="W4861" s="9" t="str">
        <f aca="false">IF(ISBLANK(A4861),"",IF($A4861=W$2,$C4861,W4860))</f>
        <v/>
      </c>
    </row>
    <row r="4862" customFormat="false" ht="14.1" hidden="false" customHeight="false" outlineLevel="0" collapsed="false">
      <c r="H4862" s="8" t="n">
        <f aca="false">IF(ISBLANK(D4862),,LEFT(D4862,LEN(D4862)-6)*1)</f>
        <v>0</v>
      </c>
      <c r="I4862" s="9" t="str">
        <f aca="false">IF(ISBLANK(A4862),"",-B4862*C4862)</f>
        <v/>
      </c>
      <c r="J4862" s="9" t="str">
        <f aca="false">IF(ISBLANK(A4862),"",-SUM(I$3:I4862))</f>
        <v/>
      </c>
      <c r="K4862" s="9" t="str">
        <f aca="false">IF(ISBLANK(A4862),"",SUMPRODUCT(O4862:R4862,T4862:W4862)-J4862)</f>
        <v/>
      </c>
      <c r="L4862" s="5" t="str">
        <f aca="false">IF(ISBLANK(A4862),"",K4862/$M$1)</f>
        <v/>
      </c>
      <c r="M4862" s="5" t="str">
        <f aca="false">IF(ISBLANK(A4862),"",K4862/($M$1+SUM(K$3:K4861)))</f>
        <v/>
      </c>
      <c r="N4862" s="0" t="str">
        <f aca="false">IF(ISBLANK(A4862),"",IF(H4863=0,NETWORKDAYS($H$3,H4862,holiday!$B$2:$B$10),IF(DAY(H4862)&lt;DAY(H4863),NETWORKDAYS($H$3,H4862,holiday!$B$2:$B$10),0)))</f>
        <v/>
      </c>
      <c r="O4862" s="0" t="str">
        <f aca="false">IF(ISBLANK(A4862),"",SUMIF($A$3:$A4862,O$2,$B$3:$B4862))</f>
        <v/>
      </c>
      <c r="P4862" s="0" t="str">
        <f aca="false">IF(ISBLANK(A4862),"",SUMIF($A$3:$A4862,P$2,$B$3:$B4862))</f>
        <v/>
      </c>
      <c r="Q4862" s="0" t="str">
        <f aca="false">IF(ISBLANK(A4862),"",SUMIF($A$3:$A4862,Q$2,$B$3:$B4862))</f>
        <v/>
      </c>
      <c r="R4862" s="0" t="str">
        <f aca="false">IF(ISBLANK(A4862),"",SUMIF($A$3:$A4862,R$2,$B$3:$B4862))</f>
        <v/>
      </c>
      <c r="T4862" s="9" t="str">
        <f aca="false">IF(ISBLANK(A4862),"",IF($A4862=T$2,$C4862,T4861))</f>
        <v/>
      </c>
      <c r="U4862" s="9" t="str">
        <f aca="false">IF(ISBLANK(A4862),"",IF($A4862=U$2,$C4862,U4861))</f>
        <v/>
      </c>
      <c r="V4862" s="9" t="str">
        <f aca="false">IF(ISBLANK(A4862),"",IF($A4862=V$2,$C4862,V4861))</f>
        <v/>
      </c>
      <c r="W4862" s="9" t="str">
        <f aca="false">IF(ISBLANK(A4862),"",IF($A4862=W$2,$C4862,W4861))</f>
        <v/>
      </c>
    </row>
    <row r="4863" customFormat="false" ht="14.1" hidden="false" customHeight="false" outlineLevel="0" collapsed="false">
      <c r="H4863" s="8" t="n">
        <f aca="false">IF(ISBLANK(D4863),,LEFT(D4863,LEN(D4863)-6)*1)</f>
        <v>0</v>
      </c>
      <c r="I4863" s="9" t="str">
        <f aca="false">IF(ISBLANK(A4863),"",-B4863*C4863)</f>
        <v/>
      </c>
      <c r="J4863" s="9" t="str">
        <f aca="false">IF(ISBLANK(A4863),"",-SUM(I$3:I4863))</f>
        <v/>
      </c>
      <c r="K4863" s="9" t="str">
        <f aca="false">IF(ISBLANK(A4863),"",SUMPRODUCT(O4863:R4863,T4863:W4863)-J4863)</f>
        <v/>
      </c>
      <c r="L4863" s="5" t="str">
        <f aca="false">IF(ISBLANK(A4863),"",K4863/$M$1)</f>
        <v/>
      </c>
      <c r="M4863" s="5" t="str">
        <f aca="false">IF(ISBLANK(A4863),"",K4863/($M$1+SUM(K$3:K4862)))</f>
        <v/>
      </c>
      <c r="N4863" s="0" t="str">
        <f aca="false">IF(ISBLANK(A4863),"",IF(H4864=0,NETWORKDAYS($H$3,H4863,holiday!$B$2:$B$10),IF(DAY(H4863)&lt;DAY(H4864),NETWORKDAYS($H$3,H4863,holiday!$B$2:$B$10),0)))</f>
        <v/>
      </c>
      <c r="O4863" s="0" t="str">
        <f aca="false">IF(ISBLANK(A4863),"",SUMIF($A$3:$A4863,O$2,$B$3:$B4863))</f>
        <v/>
      </c>
      <c r="P4863" s="0" t="str">
        <f aca="false">IF(ISBLANK(A4863),"",SUMIF($A$3:$A4863,P$2,$B$3:$B4863))</f>
        <v/>
      </c>
      <c r="Q4863" s="0" t="str">
        <f aca="false">IF(ISBLANK(A4863),"",SUMIF($A$3:$A4863,Q$2,$B$3:$B4863))</f>
        <v/>
      </c>
      <c r="R4863" s="0" t="str">
        <f aca="false">IF(ISBLANK(A4863),"",SUMIF($A$3:$A4863,R$2,$B$3:$B4863))</f>
        <v/>
      </c>
      <c r="T4863" s="9" t="str">
        <f aca="false">IF(ISBLANK(A4863),"",IF($A4863=T$2,$C4863,T4862))</f>
        <v/>
      </c>
      <c r="U4863" s="9" t="str">
        <f aca="false">IF(ISBLANK(A4863),"",IF($A4863=U$2,$C4863,U4862))</f>
        <v/>
      </c>
      <c r="V4863" s="9" t="str">
        <f aca="false">IF(ISBLANK(A4863),"",IF($A4863=V$2,$C4863,V4862))</f>
        <v/>
      </c>
      <c r="W4863" s="9" t="str">
        <f aca="false">IF(ISBLANK(A4863),"",IF($A4863=W$2,$C4863,W4862))</f>
        <v/>
      </c>
    </row>
    <row r="4864" customFormat="false" ht="14.1" hidden="false" customHeight="false" outlineLevel="0" collapsed="false">
      <c r="H4864" s="8" t="n">
        <f aca="false">IF(ISBLANK(D4864),,LEFT(D4864,LEN(D4864)-6)*1)</f>
        <v>0</v>
      </c>
      <c r="I4864" s="9" t="str">
        <f aca="false">IF(ISBLANK(A4864),"",-B4864*C4864)</f>
        <v/>
      </c>
      <c r="J4864" s="9" t="str">
        <f aca="false">IF(ISBLANK(A4864),"",-SUM(I$3:I4864))</f>
        <v/>
      </c>
      <c r="K4864" s="9" t="str">
        <f aca="false">IF(ISBLANK(A4864),"",SUMPRODUCT(O4864:R4864,T4864:W4864)-J4864)</f>
        <v/>
      </c>
      <c r="L4864" s="5" t="str">
        <f aca="false">IF(ISBLANK(A4864),"",K4864/$M$1)</f>
        <v/>
      </c>
      <c r="M4864" s="5" t="str">
        <f aca="false">IF(ISBLANK(A4864),"",K4864/($M$1+SUM(K$3:K4863)))</f>
        <v/>
      </c>
      <c r="N4864" s="0" t="str">
        <f aca="false">IF(ISBLANK(A4864),"",IF(H4865=0,NETWORKDAYS($H$3,H4864,holiday!$B$2:$B$10),IF(DAY(H4864)&lt;DAY(H4865),NETWORKDAYS($H$3,H4864,holiday!$B$2:$B$10),0)))</f>
        <v/>
      </c>
      <c r="O4864" s="0" t="str">
        <f aca="false">IF(ISBLANK(A4864),"",SUMIF($A$3:$A4864,O$2,$B$3:$B4864))</f>
        <v/>
      </c>
      <c r="P4864" s="0" t="str">
        <f aca="false">IF(ISBLANK(A4864),"",SUMIF($A$3:$A4864,P$2,$B$3:$B4864))</f>
        <v/>
      </c>
      <c r="Q4864" s="0" t="str">
        <f aca="false">IF(ISBLANK(A4864),"",SUMIF($A$3:$A4864,Q$2,$B$3:$B4864))</f>
        <v/>
      </c>
      <c r="R4864" s="0" t="str">
        <f aca="false">IF(ISBLANK(A4864),"",SUMIF($A$3:$A4864,R$2,$B$3:$B4864))</f>
        <v/>
      </c>
      <c r="T4864" s="9" t="str">
        <f aca="false">IF(ISBLANK(A4864),"",IF($A4864=T$2,$C4864,T4863))</f>
        <v/>
      </c>
      <c r="U4864" s="9" t="str">
        <f aca="false">IF(ISBLANK(A4864),"",IF($A4864=U$2,$C4864,U4863))</f>
        <v/>
      </c>
      <c r="V4864" s="9" t="str">
        <f aca="false">IF(ISBLANK(A4864),"",IF($A4864=V$2,$C4864,V4863))</f>
        <v/>
      </c>
      <c r="W4864" s="9" t="str">
        <f aca="false">IF(ISBLANK(A4864),"",IF($A4864=W$2,$C4864,W4863))</f>
        <v/>
      </c>
    </row>
    <row r="4865" customFormat="false" ht="14.1" hidden="false" customHeight="false" outlineLevel="0" collapsed="false">
      <c r="H4865" s="8" t="n">
        <f aca="false">IF(ISBLANK(D4865),,LEFT(D4865,LEN(D4865)-6)*1)</f>
        <v>0</v>
      </c>
      <c r="I4865" s="9" t="str">
        <f aca="false">IF(ISBLANK(A4865),"",-B4865*C4865)</f>
        <v/>
      </c>
      <c r="J4865" s="9" t="str">
        <f aca="false">IF(ISBLANK(A4865),"",-SUM(I$3:I4865))</f>
        <v/>
      </c>
      <c r="K4865" s="9" t="str">
        <f aca="false">IF(ISBLANK(A4865),"",SUMPRODUCT(O4865:R4865,T4865:W4865)-J4865)</f>
        <v/>
      </c>
      <c r="L4865" s="5" t="str">
        <f aca="false">IF(ISBLANK(A4865),"",K4865/$M$1)</f>
        <v/>
      </c>
      <c r="M4865" s="5" t="str">
        <f aca="false">IF(ISBLANK(A4865),"",K4865/($M$1+SUM(K$3:K4864)))</f>
        <v/>
      </c>
      <c r="N4865" s="0" t="str">
        <f aca="false">IF(ISBLANK(A4865),"",IF(H4866=0,NETWORKDAYS($H$3,H4865,holiday!$B$2:$B$10),IF(DAY(H4865)&lt;DAY(H4866),NETWORKDAYS($H$3,H4865,holiday!$B$2:$B$10),0)))</f>
        <v/>
      </c>
      <c r="O4865" s="0" t="str">
        <f aca="false">IF(ISBLANK(A4865),"",SUMIF($A$3:$A4865,O$2,$B$3:$B4865))</f>
        <v/>
      </c>
      <c r="P4865" s="0" t="str">
        <f aca="false">IF(ISBLANK(A4865),"",SUMIF($A$3:$A4865,P$2,$B$3:$B4865))</f>
        <v/>
      </c>
      <c r="Q4865" s="0" t="str">
        <f aca="false">IF(ISBLANK(A4865),"",SUMIF($A$3:$A4865,Q$2,$B$3:$B4865))</f>
        <v/>
      </c>
      <c r="R4865" s="0" t="str">
        <f aca="false">IF(ISBLANK(A4865),"",SUMIF($A$3:$A4865,R$2,$B$3:$B4865))</f>
        <v/>
      </c>
      <c r="T4865" s="9" t="str">
        <f aca="false">IF(ISBLANK(A4865),"",IF($A4865=T$2,$C4865,T4864))</f>
        <v/>
      </c>
      <c r="U4865" s="9" t="str">
        <f aca="false">IF(ISBLANK(A4865),"",IF($A4865=U$2,$C4865,U4864))</f>
        <v/>
      </c>
      <c r="V4865" s="9" t="str">
        <f aca="false">IF(ISBLANK(A4865),"",IF($A4865=V$2,$C4865,V4864))</f>
        <v/>
      </c>
      <c r="W4865" s="9" t="str">
        <f aca="false">IF(ISBLANK(A4865),"",IF($A4865=W$2,$C4865,W4864))</f>
        <v/>
      </c>
    </row>
    <row r="4866" customFormat="false" ht="14.1" hidden="false" customHeight="false" outlineLevel="0" collapsed="false">
      <c r="H4866" s="8" t="n">
        <f aca="false">IF(ISBLANK(D4866),,LEFT(D4866,LEN(D4866)-6)*1)</f>
        <v>0</v>
      </c>
      <c r="I4866" s="9" t="str">
        <f aca="false">IF(ISBLANK(A4866),"",-B4866*C4866)</f>
        <v/>
      </c>
      <c r="J4866" s="9" t="str">
        <f aca="false">IF(ISBLANK(A4866),"",-SUM(I$3:I4866))</f>
        <v/>
      </c>
      <c r="K4866" s="9" t="str">
        <f aca="false">IF(ISBLANK(A4866),"",SUMPRODUCT(O4866:R4866,T4866:W4866)-J4866)</f>
        <v/>
      </c>
      <c r="L4866" s="5" t="str">
        <f aca="false">IF(ISBLANK(A4866),"",K4866/$M$1)</f>
        <v/>
      </c>
      <c r="M4866" s="5" t="str">
        <f aca="false">IF(ISBLANK(A4866),"",K4866/($M$1+SUM(K$3:K4865)))</f>
        <v/>
      </c>
      <c r="N4866" s="0" t="str">
        <f aca="false">IF(ISBLANK(A4866),"",IF(H4867=0,NETWORKDAYS($H$3,H4866,holiday!$B$2:$B$10),IF(DAY(H4866)&lt;DAY(H4867),NETWORKDAYS($H$3,H4866,holiday!$B$2:$B$10),0)))</f>
        <v/>
      </c>
      <c r="O4866" s="0" t="str">
        <f aca="false">IF(ISBLANK(A4866),"",SUMIF($A$3:$A4866,O$2,$B$3:$B4866))</f>
        <v/>
      </c>
      <c r="P4866" s="0" t="str">
        <f aca="false">IF(ISBLANK(A4866),"",SUMIF($A$3:$A4866,P$2,$B$3:$B4866))</f>
        <v/>
      </c>
      <c r="Q4866" s="0" t="str">
        <f aca="false">IF(ISBLANK(A4866),"",SUMIF($A$3:$A4866,Q$2,$B$3:$B4866))</f>
        <v/>
      </c>
      <c r="R4866" s="0" t="str">
        <f aca="false">IF(ISBLANK(A4866),"",SUMIF($A$3:$A4866,R$2,$B$3:$B4866))</f>
        <v/>
      </c>
      <c r="T4866" s="9" t="str">
        <f aca="false">IF(ISBLANK(A4866),"",IF($A4866=T$2,$C4866,T4865))</f>
        <v/>
      </c>
      <c r="U4866" s="9" t="str">
        <f aca="false">IF(ISBLANK(A4866),"",IF($A4866=U$2,$C4866,U4865))</f>
        <v/>
      </c>
      <c r="V4866" s="9" t="str">
        <f aca="false">IF(ISBLANK(A4866),"",IF($A4866=V$2,$C4866,V4865))</f>
        <v/>
      </c>
      <c r="W4866" s="9" t="str">
        <f aca="false">IF(ISBLANK(A4866),"",IF($A4866=W$2,$C4866,W4865))</f>
        <v/>
      </c>
    </row>
    <row r="4867" customFormat="false" ht="14.1" hidden="false" customHeight="false" outlineLevel="0" collapsed="false">
      <c r="H4867" s="8" t="n">
        <f aca="false">IF(ISBLANK(D4867),,LEFT(D4867,LEN(D4867)-6)*1)</f>
        <v>0</v>
      </c>
      <c r="I4867" s="9" t="str">
        <f aca="false">IF(ISBLANK(A4867),"",-B4867*C4867)</f>
        <v/>
      </c>
      <c r="J4867" s="9" t="str">
        <f aca="false">IF(ISBLANK(A4867),"",-SUM(I$3:I4867))</f>
        <v/>
      </c>
      <c r="K4867" s="9" t="str">
        <f aca="false">IF(ISBLANK(A4867),"",SUMPRODUCT(O4867:R4867,T4867:W4867)-J4867)</f>
        <v/>
      </c>
      <c r="L4867" s="5" t="str">
        <f aca="false">IF(ISBLANK(A4867),"",K4867/$M$1)</f>
        <v/>
      </c>
      <c r="M4867" s="5" t="str">
        <f aca="false">IF(ISBLANK(A4867),"",K4867/($M$1+SUM(K$3:K4866)))</f>
        <v/>
      </c>
      <c r="N4867" s="0" t="str">
        <f aca="false">IF(ISBLANK(A4867),"",IF(H4868=0,NETWORKDAYS($H$3,H4867,holiday!$B$2:$B$10),IF(DAY(H4867)&lt;DAY(H4868),NETWORKDAYS($H$3,H4867,holiday!$B$2:$B$10),0)))</f>
        <v/>
      </c>
      <c r="O4867" s="0" t="str">
        <f aca="false">IF(ISBLANK(A4867),"",SUMIF($A$3:$A4867,O$2,$B$3:$B4867))</f>
        <v/>
      </c>
      <c r="P4867" s="0" t="str">
        <f aca="false">IF(ISBLANK(A4867),"",SUMIF($A$3:$A4867,P$2,$B$3:$B4867))</f>
        <v/>
      </c>
      <c r="Q4867" s="0" t="str">
        <f aca="false">IF(ISBLANK(A4867),"",SUMIF($A$3:$A4867,Q$2,$B$3:$B4867))</f>
        <v/>
      </c>
      <c r="R4867" s="0" t="str">
        <f aca="false">IF(ISBLANK(A4867),"",SUMIF($A$3:$A4867,R$2,$B$3:$B4867))</f>
        <v/>
      </c>
      <c r="T4867" s="9" t="str">
        <f aca="false">IF(ISBLANK(A4867),"",IF($A4867=T$2,$C4867,T4866))</f>
        <v/>
      </c>
      <c r="U4867" s="9" t="str">
        <f aca="false">IF(ISBLANK(A4867),"",IF($A4867=U$2,$C4867,U4866))</f>
        <v/>
      </c>
      <c r="V4867" s="9" t="str">
        <f aca="false">IF(ISBLANK(A4867),"",IF($A4867=V$2,$C4867,V4866))</f>
        <v/>
      </c>
      <c r="W4867" s="9" t="str">
        <f aca="false">IF(ISBLANK(A4867),"",IF($A4867=W$2,$C4867,W4866))</f>
        <v/>
      </c>
    </row>
    <row r="4868" customFormat="false" ht="14.1" hidden="false" customHeight="false" outlineLevel="0" collapsed="false">
      <c r="H4868" s="8" t="n">
        <f aca="false">IF(ISBLANK(D4868),,LEFT(D4868,LEN(D4868)-6)*1)</f>
        <v>0</v>
      </c>
      <c r="I4868" s="9" t="str">
        <f aca="false">IF(ISBLANK(A4868),"",-B4868*C4868)</f>
        <v/>
      </c>
      <c r="J4868" s="9" t="str">
        <f aca="false">IF(ISBLANK(A4868),"",-SUM(I$3:I4868))</f>
        <v/>
      </c>
      <c r="K4868" s="9" t="str">
        <f aca="false">IF(ISBLANK(A4868),"",SUMPRODUCT(O4868:R4868,T4868:W4868)-J4868)</f>
        <v/>
      </c>
      <c r="L4868" s="5" t="str">
        <f aca="false">IF(ISBLANK(A4868),"",K4868/$M$1)</f>
        <v/>
      </c>
      <c r="M4868" s="5" t="str">
        <f aca="false">IF(ISBLANK(A4868),"",K4868/($M$1+SUM(K$3:K4867)))</f>
        <v/>
      </c>
      <c r="N4868" s="0" t="str">
        <f aca="false">IF(ISBLANK(A4868),"",IF(H4869=0,NETWORKDAYS($H$3,H4868,holiday!$B$2:$B$10),IF(DAY(H4868)&lt;DAY(H4869),NETWORKDAYS($H$3,H4868,holiday!$B$2:$B$10),0)))</f>
        <v/>
      </c>
      <c r="O4868" s="0" t="str">
        <f aca="false">IF(ISBLANK(A4868),"",SUMIF($A$3:$A4868,O$2,$B$3:$B4868))</f>
        <v/>
      </c>
      <c r="P4868" s="0" t="str">
        <f aca="false">IF(ISBLANK(A4868),"",SUMIF($A$3:$A4868,P$2,$B$3:$B4868))</f>
        <v/>
      </c>
      <c r="Q4868" s="0" t="str">
        <f aca="false">IF(ISBLANK(A4868),"",SUMIF($A$3:$A4868,Q$2,$B$3:$B4868))</f>
        <v/>
      </c>
      <c r="R4868" s="0" t="str">
        <f aca="false">IF(ISBLANK(A4868),"",SUMIF($A$3:$A4868,R$2,$B$3:$B4868))</f>
        <v/>
      </c>
      <c r="T4868" s="9" t="str">
        <f aca="false">IF(ISBLANK(A4868),"",IF($A4868=T$2,$C4868,T4867))</f>
        <v/>
      </c>
      <c r="U4868" s="9" t="str">
        <f aca="false">IF(ISBLANK(A4868),"",IF($A4868=U$2,$C4868,U4867))</f>
        <v/>
      </c>
      <c r="V4868" s="9" t="str">
        <f aca="false">IF(ISBLANK(A4868),"",IF($A4868=V$2,$C4868,V4867))</f>
        <v/>
      </c>
      <c r="W4868" s="9" t="str">
        <f aca="false">IF(ISBLANK(A4868),"",IF($A4868=W$2,$C4868,W4867))</f>
        <v/>
      </c>
    </row>
    <row r="4869" customFormat="false" ht="14.1" hidden="false" customHeight="false" outlineLevel="0" collapsed="false">
      <c r="H4869" s="8" t="n">
        <f aca="false">IF(ISBLANK(D4869),,LEFT(D4869,LEN(D4869)-6)*1)</f>
        <v>0</v>
      </c>
      <c r="I4869" s="9" t="str">
        <f aca="false">IF(ISBLANK(A4869),"",-B4869*C4869)</f>
        <v/>
      </c>
      <c r="J4869" s="9" t="str">
        <f aca="false">IF(ISBLANK(A4869),"",-SUM(I$3:I4869))</f>
        <v/>
      </c>
      <c r="K4869" s="9" t="str">
        <f aca="false">IF(ISBLANK(A4869),"",SUMPRODUCT(O4869:R4869,T4869:W4869)-J4869)</f>
        <v/>
      </c>
      <c r="L4869" s="5" t="str">
        <f aca="false">IF(ISBLANK(A4869),"",K4869/$M$1)</f>
        <v/>
      </c>
      <c r="M4869" s="5" t="str">
        <f aca="false">IF(ISBLANK(A4869),"",K4869/($M$1+SUM(K$3:K4868)))</f>
        <v/>
      </c>
      <c r="N4869" s="0" t="str">
        <f aca="false">IF(ISBLANK(A4869),"",IF(H4870=0,NETWORKDAYS($H$3,H4869,holiday!$B$2:$B$10),IF(DAY(H4869)&lt;DAY(H4870),NETWORKDAYS($H$3,H4869,holiday!$B$2:$B$10),0)))</f>
        <v/>
      </c>
      <c r="O4869" s="0" t="str">
        <f aca="false">IF(ISBLANK(A4869),"",SUMIF($A$3:$A4869,O$2,$B$3:$B4869))</f>
        <v/>
      </c>
      <c r="P4869" s="0" t="str">
        <f aca="false">IF(ISBLANK(A4869),"",SUMIF($A$3:$A4869,P$2,$B$3:$B4869))</f>
        <v/>
      </c>
      <c r="Q4869" s="0" t="str">
        <f aca="false">IF(ISBLANK(A4869),"",SUMIF($A$3:$A4869,Q$2,$B$3:$B4869))</f>
        <v/>
      </c>
      <c r="R4869" s="0" t="str">
        <f aca="false">IF(ISBLANK(A4869),"",SUMIF($A$3:$A4869,R$2,$B$3:$B4869))</f>
        <v/>
      </c>
      <c r="T4869" s="9" t="str">
        <f aca="false">IF(ISBLANK(A4869),"",IF($A4869=T$2,$C4869,T4868))</f>
        <v/>
      </c>
      <c r="U4869" s="9" t="str">
        <f aca="false">IF(ISBLANK(A4869),"",IF($A4869=U$2,$C4869,U4868))</f>
        <v/>
      </c>
      <c r="V4869" s="9" t="str">
        <f aca="false">IF(ISBLANK(A4869),"",IF($A4869=V$2,$C4869,V4868))</f>
        <v/>
      </c>
      <c r="W4869" s="9" t="str">
        <f aca="false">IF(ISBLANK(A4869),"",IF($A4869=W$2,$C4869,W4868))</f>
        <v/>
      </c>
    </row>
    <row r="4870" customFormat="false" ht="14.1" hidden="false" customHeight="false" outlineLevel="0" collapsed="false">
      <c r="H4870" s="8" t="n">
        <f aca="false">IF(ISBLANK(D4870),,LEFT(D4870,LEN(D4870)-6)*1)</f>
        <v>0</v>
      </c>
      <c r="I4870" s="9" t="str">
        <f aca="false">IF(ISBLANK(A4870),"",-B4870*C4870)</f>
        <v/>
      </c>
      <c r="J4870" s="9" t="str">
        <f aca="false">IF(ISBLANK(A4870),"",-SUM(I$3:I4870))</f>
        <v/>
      </c>
      <c r="K4870" s="9" t="str">
        <f aca="false">IF(ISBLANK(A4870),"",SUMPRODUCT(O4870:R4870,T4870:W4870)-J4870)</f>
        <v/>
      </c>
      <c r="L4870" s="5" t="str">
        <f aca="false">IF(ISBLANK(A4870),"",K4870/$M$1)</f>
        <v/>
      </c>
      <c r="M4870" s="5" t="str">
        <f aca="false">IF(ISBLANK(A4870),"",K4870/($M$1+SUM(K$3:K4869)))</f>
        <v/>
      </c>
      <c r="N4870" s="0" t="str">
        <f aca="false">IF(ISBLANK(A4870),"",IF(H4871=0,NETWORKDAYS($H$3,H4870,holiday!$B$2:$B$10),IF(DAY(H4870)&lt;DAY(H4871),NETWORKDAYS($H$3,H4870,holiday!$B$2:$B$10),0)))</f>
        <v/>
      </c>
      <c r="O4870" s="0" t="str">
        <f aca="false">IF(ISBLANK(A4870),"",SUMIF($A$3:$A4870,O$2,$B$3:$B4870))</f>
        <v/>
      </c>
      <c r="P4870" s="0" t="str">
        <f aca="false">IF(ISBLANK(A4870),"",SUMIF($A$3:$A4870,P$2,$B$3:$B4870))</f>
        <v/>
      </c>
      <c r="Q4870" s="0" t="str">
        <f aca="false">IF(ISBLANK(A4870),"",SUMIF($A$3:$A4870,Q$2,$B$3:$B4870))</f>
        <v/>
      </c>
      <c r="R4870" s="0" t="str">
        <f aca="false">IF(ISBLANK(A4870),"",SUMIF($A$3:$A4870,R$2,$B$3:$B4870))</f>
        <v/>
      </c>
      <c r="T4870" s="9" t="str">
        <f aca="false">IF(ISBLANK(A4870),"",IF($A4870=T$2,$C4870,T4869))</f>
        <v/>
      </c>
      <c r="U4870" s="9" t="str">
        <f aca="false">IF(ISBLANK(A4870),"",IF($A4870=U$2,$C4870,U4869))</f>
        <v/>
      </c>
      <c r="V4870" s="9" t="str">
        <f aca="false">IF(ISBLANK(A4870),"",IF($A4870=V$2,$C4870,V4869))</f>
        <v/>
      </c>
      <c r="W4870" s="9" t="str">
        <f aca="false">IF(ISBLANK(A4870),"",IF($A4870=W$2,$C4870,W4869))</f>
        <v/>
      </c>
    </row>
    <row r="4871" customFormat="false" ht="14.1" hidden="false" customHeight="false" outlineLevel="0" collapsed="false">
      <c r="H4871" s="8" t="n">
        <f aca="false">IF(ISBLANK(D4871),,LEFT(D4871,LEN(D4871)-6)*1)</f>
        <v>0</v>
      </c>
      <c r="I4871" s="9" t="str">
        <f aca="false">IF(ISBLANK(A4871),"",-B4871*C4871)</f>
        <v/>
      </c>
      <c r="J4871" s="9" t="str">
        <f aca="false">IF(ISBLANK(A4871),"",-SUM(I$3:I4871))</f>
        <v/>
      </c>
      <c r="K4871" s="9" t="str">
        <f aca="false">IF(ISBLANK(A4871),"",SUMPRODUCT(O4871:R4871,T4871:W4871)-J4871)</f>
        <v/>
      </c>
      <c r="L4871" s="5" t="str">
        <f aca="false">IF(ISBLANK(A4871),"",K4871/$M$1)</f>
        <v/>
      </c>
      <c r="M4871" s="5" t="str">
        <f aca="false">IF(ISBLANK(A4871),"",K4871/($M$1+SUM(K$3:K4870)))</f>
        <v/>
      </c>
      <c r="N4871" s="0" t="str">
        <f aca="false">IF(ISBLANK(A4871),"",IF(H4872=0,NETWORKDAYS($H$3,H4871,holiday!$B$2:$B$10),IF(DAY(H4871)&lt;DAY(H4872),NETWORKDAYS($H$3,H4871,holiday!$B$2:$B$10),0)))</f>
        <v/>
      </c>
      <c r="O4871" s="0" t="str">
        <f aca="false">IF(ISBLANK(A4871),"",SUMIF($A$3:$A4871,O$2,$B$3:$B4871))</f>
        <v/>
      </c>
      <c r="P4871" s="0" t="str">
        <f aca="false">IF(ISBLANK(A4871),"",SUMIF($A$3:$A4871,P$2,$B$3:$B4871))</f>
        <v/>
      </c>
      <c r="Q4871" s="0" t="str">
        <f aca="false">IF(ISBLANK(A4871),"",SUMIF($A$3:$A4871,Q$2,$B$3:$B4871))</f>
        <v/>
      </c>
      <c r="R4871" s="0" t="str">
        <f aca="false">IF(ISBLANK(A4871),"",SUMIF($A$3:$A4871,R$2,$B$3:$B4871))</f>
        <v/>
      </c>
      <c r="T4871" s="9" t="str">
        <f aca="false">IF(ISBLANK(A4871),"",IF($A4871=T$2,$C4871,T4870))</f>
        <v/>
      </c>
      <c r="U4871" s="9" t="str">
        <f aca="false">IF(ISBLANK(A4871),"",IF($A4871=U$2,$C4871,U4870))</f>
        <v/>
      </c>
      <c r="V4871" s="9" t="str">
        <f aca="false">IF(ISBLANK(A4871),"",IF($A4871=V$2,$C4871,V4870))</f>
        <v/>
      </c>
      <c r="W4871" s="9" t="str">
        <f aca="false">IF(ISBLANK(A4871),"",IF($A4871=W$2,$C4871,W4870))</f>
        <v/>
      </c>
    </row>
    <row r="4872" customFormat="false" ht="14.1" hidden="false" customHeight="false" outlineLevel="0" collapsed="false">
      <c r="H4872" s="8" t="n">
        <f aca="false">IF(ISBLANK(D4872),,LEFT(D4872,LEN(D4872)-6)*1)</f>
        <v>0</v>
      </c>
      <c r="I4872" s="9" t="str">
        <f aca="false">IF(ISBLANK(A4872),"",-B4872*C4872)</f>
        <v/>
      </c>
      <c r="J4872" s="9" t="str">
        <f aca="false">IF(ISBLANK(A4872),"",-SUM(I$3:I4872))</f>
        <v/>
      </c>
      <c r="K4872" s="9" t="str">
        <f aca="false">IF(ISBLANK(A4872),"",SUMPRODUCT(O4872:R4872,T4872:W4872)-J4872)</f>
        <v/>
      </c>
      <c r="L4872" s="5" t="str">
        <f aca="false">IF(ISBLANK(A4872),"",K4872/$M$1)</f>
        <v/>
      </c>
      <c r="M4872" s="5" t="str">
        <f aca="false">IF(ISBLANK(A4872),"",K4872/($M$1+SUM(K$3:K4871)))</f>
        <v/>
      </c>
      <c r="N4872" s="0" t="str">
        <f aca="false">IF(ISBLANK(A4872),"",IF(H4873=0,NETWORKDAYS($H$3,H4872,holiday!$B$2:$B$10),IF(DAY(H4872)&lt;DAY(H4873),NETWORKDAYS($H$3,H4872,holiday!$B$2:$B$10),0)))</f>
        <v/>
      </c>
      <c r="O4872" s="0" t="str">
        <f aca="false">IF(ISBLANK(A4872),"",SUMIF($A$3:$A4872,O$2,$B$3:$B4872))</f>
        <v/>
      </c>
      <c r="P4872" s="0" t="str">
        <f aca="false">IF(ISBLANK(A4872),"",SUMIF($A$3:$A4872,P$2,$B$3:$B4872))</f>
        <v/>
      </c>
      <c r="Q4872" s="0" t="str">
        <f aca="false">IF(ISBLANK(A4872),"",SUMIF($A$3:$A4872,Q$2,$B$3:$B4872))</f>
        <v/>
      </c>
      <c r="R4872" s="0" t="str">
        <f aca="false">IF(ISBLANK(A4872),"",SUMIF($A$3:$A4872,R$2,$B$3:$B4872))</f>
        <v/>
      </c>
      <c r="T4872" s="9" t="str">
        <f aca="false">IF(ISBLANK(A4872),"",IF($A4872=T$2,$C4872,T4871))</f>
        <v/>
      </c>
      <c r="U4872" s="9" t="str">
        <f aca="false">IF(ISBLANK(A4872),"",IF($A4872=U$2,$C4872,U4871))</f>
        <v/>
      </c>
      <c r="V4872" s="9" t="str">
        <f aca="false">IF(ISBLANK(A4872),"",IF($A4872=V$2,$C4872,V4871))</f>
        <v/>
      </c>
      <c r="W4872" s="9" t="str">
        <f aca="false">IF(ISBLANK(A4872),"",IF($A4872=W$2,$C4872,W4871))</f>
        <v/>
      </c>
    </row>
    <row r="4873" customFormat="false" ht="14.1" hidden="false" customHeight="false" outlineLevel="0" collapsed="false">
      <c r="H4873" s="8" t="n">
        <f aca="false">IF(ISBLANK(D4873),,LEFT(D4873,LEN(D4873)-6)*1)</f>
        <v>0</v>
      </c>
      <c r="I4873" s="9" t="str">
        <f aca="false">IF(ISBLANK(A4873),"",-B4873*C4873)</f>
        <v/>
      </c>
      <c r="J4873" s="9" t="str">
        <f aca="false">IF(ISBLANK(A4873),"",-SUM(I$3:I4873))</f>
        <v/>
      </c>
      <c r="K4873" s="9" t="str">
        <f aca="false">IF(ISBLANK(A4873),"",SUMPRODUCT(O4873:R4873,T4873:W4873)-J4873)</f>
        <v/>
      </c>
      <c r="L4873" s="5" t="str">
        <f aca="false">IF(ISBLANK(A4873),"",K4873/$M$1)</f>
        <v/>
      </c>
      <c r="M4873" s="5" t="str">
        <f aca="false">IF(ISBLANK(A4873),"",K4873/($M$1+SUM(K$3:K4872)))</f>
        <v/>
      </c>
      <c r="N4873" s="0" t="str">
        <f aca="false">IF(ISBLANK(A4873),"",IF(H4874=0,NETWORKDAYS($H$3,H4873,holiday!$B$2:$B$10),IF(DAY(H4873)&lt;DAY(H4874),NETWORKDAYS($H$3,H4873,holiday!$B$2:$B$10),0)))</f>
        <v/>
      </c>
      <c r="O4873" s="0" t="str">
        <f aca="false">IF(ISBLANK(A4873),"",SUMIF($A$3:$A4873,O$2,$B$3:$B4873))</f>
        <v/>
      </c>
      <c r="P4873" s="0" t="str">
        <f aca="false">IF(ISBLANK(A4873),"",SUMIF($A$3:$A4873,P$2,$B$3:$B4873))</f>
        <v/>
      </c>
      <c r="Q4873" s="0" t="str">
        <f aca="false">IF(ISBLANK(A4873),"",SUMIF($A$3:$A4873,Q$2,$B$3:$B4873))</f>
        <v/>
      </c>
      <c r="R4873" s="0" t="str">
        <f aca="false">IF(ISBLANK(A4873),"",SUMIF($A$3:$A4873,R$2,$B$3:$B4873))</f>
        <v/>
      </c>
      <c r="T4873" s="9" t="str">
        <f aca="false">IF(ISBLANK(A4873),"",IF($A4873=T$2,$C4873,T4872))</f>
        <v/>
      </c>
      <c r="U4873" s="9" t="str">
        <f aca="false">IF(ISBLANK(A4873),"",IF($A4873=U$2,$C4873,U4872))</f>
        <v/>
      </c>
      <c r="V4873" s="9" t="str">
        <f aca="false">IF(ISBLANK(A4873),"",IF($A4873=V$2,$C4873,V4872))</f>
        <v/>
      </c>
      <c r="W4873" s="9" t="str">
        <f aca="false">IF(ISBLANK(A4873),"",IF($A4873=W$2,$C4873,W4872))</f>
        <v/>
      </c>
    </row>
    <row r="4874" customFormat="false" ht="14.1" hidden="false" customHeight="false" outlineLevel="0" collapsed="false">
      <c r="H4874" s="8" t="n">
        <f aca="false">IF(ISBLANK(D4874),,LEFT(D4874,LEN(D4874)-6)*1)</f>
        <v>0</v>
      </c>
      <c r="I4874" s="9" t="str">
        <f aca="false">IF(ISBLANK(A4874),"",-B4874*C4874)</f>
        <v/>
      </c>
      <c r="J4874" s="9" t="str">
        <f aca="false">IF(ISBLANK(A4874),"",-SUM(I$3:I4874))</f>
        <v/>
      </c>
      <c r="K4874" s="9" t="str">
        <f aca="false">IF(ISBLANK(A4874),"",SUMPRODUCT(O4874:R4874,T4874:W4874)-J4874)</f>
        <v/>
      </c>
      <c r="L4874" s="5" t="str">
        <f aca="false">IF(ISBLANK(A4874),"",K4874/$M$1)</f>
        <v/>
      </c>
      <c r="M4874" s="5" t="str">
        <f aca="false">IF(ISBLANK(A4874),"",K4874/($M$1+SUM(K$3:K4873)))</f>
        <v/>
      </c>
      <c r="N4874" s="0" t="str">
        <f aca="false">IF(ISBLANK(A4874),"",IF(H4875=0,NETWORKDAYS($H$3,H4874,holiday!$B$2:$B$10),IF(DAY(H4874)&lt;DAY(H4875),NETWORKDAYS($H$3,H4874,holiday!$B$2:$B$10),0)))</f>
        <v/>
      </c>
      <c r="O4874" s="0" t="str">
        <f aca="false">IF(ISBLANK(A4874),"",SUMIF($A$3:$A4874,O$2,$B$3:$B4874))</f>
        <v/>
      </c>
      <c r="P4874" s="0" t="str">
        <f aca="false">IF(ISBLANK(A4874),"",SUMIF($A$3:$A4874,P$2,$B$3:$B4874))</f>
        <v/>
      </c>
      <c r="Q4874" s="0" t="str">
        <f aca="false">IF(ISBLANK(A4874),"",SUMIF($A$3:$A4874,Q$2,$B$3:$B4874))</f>
        <v/>
      </c>
      <c r="R4874" s="0" t="str">
        <f aca="false">IF(ISBLANK(A4874),"",SUMIF($A$3:$A4874,R$2,$B$3:$B4874))</f>
        <v/>
      </c>
      <c r="T4874" s="9" t="str">
        <f aca="false">IF(ISBLANK(A4874),"",IF($A4874=T$2,$C4874,T4873))</f>
        <v/>
      </c>
      <c r="U4874" s="9" t="str">
        <f aca="false">IF(ISBLANK(A4874),"",IF($A4874=U$2,$C4874,U4873))</f>
        <v/>
      </c>
      <c r="V4874" s="9" t="str">
        <f aca="false">IF(ISBLANK(A4874),"",IF($A4874=V$2,$C4874,V4873))</f>
        <v/>
      </c>
      <c r="W4874" s="9" t="str">
        <f aca="false">IF(ISBLANK(A4874),"",IF($A4874=W$2,$C4874,W4873))</f>
        <v/>
      </c>
    </row>
    <row r="4875" customFormat="false" ht="14.1" hidden="false" customHeight="false" outlineLevel="0" collapsed="false">
      <c r="H4875" s="8" t="n">
        <f aca="false">IF(ISBLANK(D4875),,LEFT(D4875,LEN(D4875)-6)*1)</f>
        <v>0</v>
      </c>
      <c r="I4875" s="9" t="str">
        <f aca="false">IF(ISBLANK(A4875),"",-B4875*C4875)</f>
        <v/>
      </c>
      <c r="J4875" s="9" t="str">
        <f aca="false">IF(ISBLANK(A4875),"",-SUM(I$3:I4875))</f>
        <v/>
      </c>
      <c r="K4875" s="9" t="str">
        <f aca="false">IF(ISBLANK(A4875),"",SUMPRODUCT(O4875:R4875,T4875:W4875)-J4875)</f>
        <v/>
      </c>
      <c r="L4875" s="5" t="str">
        <f aca="false">IF(ISBLANK(A4875),"",K4875/$M$1)</f>
        <v/>
      </c>
      <c r="M4875" s="5" t="str">
        <f aca="false">IF(ISBLANK(A4875),"",K4875/($M$1+SUM(K$3:K4874)))</f>
        <v/>
      </c>
      <c r="N4875" s="0" t="str">
        <f aca="false">IF(ISBLANK(A4875),"",IF(H4876=0,NETWORKDAYS($H$3,H4875,holiday!$B$2:$B$10),IF(DAY(H4875)&lt;DAY(H4876),NETWORKDAYS($H$3,H4875,holiday!$B$2:$B$10),0)))</f>
        <v/>
      </c>
      <c r="O4875" s="0" t="str">
        <f aca="false">IF(ISBLANK(A4875),"",SUMIF($A$3:$A4875,O$2,$B$3:$B4875))</f>
        <v/>
      </c>
      <c r="P4875" s="0" t="str">
        <f aca="false">IF(ISBLANK(A4875),"",SUMIF($A$3:$A4875,P$2,$B$3:$B4875))</f>
        <v/>
      </c>
      <c r="Q4875" s="0" t="str">
        <f aca="false">IF(ISBLANK(A4875),"",SUMIF($A$3:$A4875,Q$2,$B$3:$B4875))</f>
        <v/>
      </c>
      <c r="R4875" s="0" t="str">
        <f aca="false">IF(ISBLANK(A4875),"",SUMIF($A$3:$A4875,R$2,$B$3:$B4875))</f>
        <v/>
      </c>
      <c r="T4875" s="9" t="str">
        <f aca="false">IF(ISBLANK(A4875),"",IF($A4875=T$2,$C4875,T4874))</f>
        <v/>
      </c>
      <c r="U4875" s="9" t="str">
        <f aca="false">IF(ISBLANK(A4875),"",IF($A4875=U$2,$C4875,U4874))</f>
        <v/>
      </c>
      <c r="V4875" s="9" t="str">
        <f aca="false">IF(ISBLANK(A4875),"",IF($A4875=V$2,$C4875,V4874))</f>
        <v/>
      </c>
      <c r="W4875" s="9" t="str">
        <f aca="false">IF(ISBLANK(A4875),"",IF($A4875=W$2,$C4875,W4874))</f>
        <v/>
      </c>
    </row>
    <row r="4876" customFormat="false" ht="14.1" hidden="false" customHeight="false" outlineLevel="0" collapsed="false">
      <c r="H4876" s="8" t="n">
        <f aca="false">IF(ISBLANK(D4876),,LEFT(D4876,LEN(D4876)-6)*1)</f>
        <v>0</v>
      </c>
      <c r="I4876" s="9" t="str">
        <f aca="false">IF(ISBLANK(A4876),"",-B4876*C4876)</f>
        <v/>
      </c>
      <c r="J4876" s="9" t="str">
        <f aca="false">IF(ISBLANK(A4876),"",-SUM(I$3:I4876))</f>
        <v/>
      </c>
      <c r="K4876" s="9" t="str">
        <f aca="false">IF(ISBLANK(A4876),"",SUMPRODUCT(O4876:R4876,T4876:W4876)-J4876)</f>
        <v/>
      </c>
      <c r="L4876" s="5" t="str">
        <f aca="false">IF(ISBLANK(A4876),"",K4876/$M$1)</f>
        <v/>
      </c>
      <c r="M4876" s="5" t="str">
        <f aca="false">IF(ISBLANK(A4876),"",K4876/($M$1+SUM(K$3:K4875)))</f>
        <v/>
      </c>
      <c r="N4876" s="0" t="str">
        <f aca="false">IF(ISBLANK(A4876),"",IF(H4877=0,NETWORKDAYS($H$3,H4876,holiday!$B$2:$B$10),IF(DAY(H4876)&lt;DAY(H4877),NETWORKDAYS($H$3,H4876,holiday!$B$2:$B$10),0)))</f>
        <v/>
      </c>
      <c r="O4876" s="0" t="str">
        <f aca="false">IF(ISBLANK(A4876),"",SUMIF($A$3:$A4876,O$2,$B$3:$B4876))</f>
        <v/>
      </c>
      <c r="P4876" s="0" t="str">
        <f aca="false">IF(ISBLANK(A4876),"",SUMIF($A$3:$A4876,P$2,$B$3:$B4876))</f>
        <v/>
      </c>
      <c r="Q4876" s="0" t="str">
        <f aca="false">IF(ISBLANK(A4876),"",SUMIF($A$3:$A4876,Q$2,$B$3:$B4876))</f>
        <v/>
      </c>
      <c r="R4876" s="0" t="str">
        <f aca="false">IF(ISBLANK(A4876),"",SUMIF($A$3:$A4876,R$2,$B$3:$B4876))</f>
        <v/>
      </c>
      <c r="T4876" s="9" t="str">
        <f aca="false">IF(ISBLANK(A4876),"",IF($A4876=T$2,$C4876,T4875))</f>
        <v/>
      </c>
      <c r="U4876" s="9" t="str">
        <f aca="false">IF(ISBLANK(A4876),"",IF($A4876=U$2,$C4876,U4875))</f>
        <v/>
      </c>
      <c r="V4876" s="9" t="str">
        <f aca="false">IF(ISBLANK(A4876),"",IF($A4876=V$2,$C4876,V4875))</f>
        <v/>
      </c>
      <c r="W4876" s="9" t="str">
        <f aca="false">IF(ISBLANK(A4876),"",IF($A4876=W$2,$C4876,W4875))</f>
        <v/>
      </c>
    </row>
    <row r="4877" customFormat="false" ht="14.1" hidden="false" customHeight="false" outlineLevel="0" collapsed="false">
      <c r="H4877" s="8" t="n">
        <f aca="false">IF(ISBLANK(D4877),,LEFT(D4877,LEN(D4877)-6)*1)</f>
        <v>0</v>
      </c>
      <c r="I4877" s="9" t="str">
        <f aca="false">IF(ISBLANK(A4877),"",-B4877*C4877)</f>
        <v/>
      </c>
      <c r="J4877" s="9" t="str">
        <f aca="false">IF(ISBLANK(A4877),"",-SUM(I$3:I4877))</f>
        <v/>
      </c>
      <c r="K4877" s="9" t="str">
        <f aca="false">IF(ISBLANK(A4877),"",SUMPRODUCT(O4877:R4877,T4877:W4877)-J4877)</f>
        <v/>
      </c>
      <c r="L4877" s="5" t="str">
        <f aca="false">IF(ISBLANK(A4877),"",K4877/$M$1)</f>
        <v/>
      </c>
      <c r="M4877" s="5" t="str">
        <f aca="false">IF(ISBLANK(A4877),"",K4877/($M$1+SUM(K$3:K4876)))</f>
        <v/>
      </c>
      <c r="N4877" s="0" t="str">
        <f aca="false">IF(ISBLANK(A4877),"",IF(H4878=0,NETWORKDAYS($H$3,H4877,holiday!$B$2:$B$10),IF(DAY(H4877)&lt;DAY(H4878),NETWORKDAYS($H$3,H4877,holiday!$B$2:$B$10),0)))</f>
        <v/>
      </c>
      <c r="O4877" s="0" t="str">
        <f aca="false">IF(ISBLANK(A4877),"",SUMIF($A$3:$A4877,O$2,$B$3:$B4877))</f>
        <v/>
      </c>
      <c r="P4877" s="0" t="str">
        <f aca="false">IF(ISBLANK(A4877),"",SUMIF($A$3:$A4877,P$2,$B$3:$B4877))</f>
        <v/>
      </c>
      <c r="Q4877" s="0" t="str">
        <f aca="false">IF(ISBLANK(A4877),"",SUMIF($A$3:$A4877,Q$2,$B$3:$B4877))</f>
        <v/>
      </c>
      <c r="R4877" s="0" t="str">
        <f aca="false">IF(ISBLANK(A4877),"",SUMIF($A$3:$A4877,R$2,$B$3:$B4877))</f>
        <v/>
      </c>
      <c r="T4877" s="9" t="str">
        <f aca="false">IF(ISBLANK(A4877),"",IF($A4877=T$2,$C4877,T4876))</f>
        <v/>
      </c>
      <c r="U4877" s="9" t="str">
        <f aca="false">IF(ISBLANK(A4877),"",IF($A4877=U$2,$C4877,U4876))</f>
        <v/>
      </c>
      <c r="V4877" s="9" t="str">
        <f aca="false">IF(ISBLANK(A4877),"",IF($A4877=V$2,$C4877,V4876))</f>
        <v/>
      </c>
      <c r="W4877" s="9" t="str">
        <f aca="false">IF(ISBLANK(A4877),"",IF($A4877=W$2,$C4877,W4876))</f>
        <v/>
      </c>
    </row>
    <row r="4878" customFormat="false" ht="14.1" hidden="false" customHeight="false" outlineLevel="0" collapsed="false">
      <c r="H4878" s="8" t="n">
        <f aca="false">IF(ISBLANK(D4878),,LEFT(D4878,LEN(D4878)-6)*1)</f>
        <v>0</v>
      </c>
      <c r="I4878" s="9" t="str">
        <f aca="false">IF(ISBLANK(A4878),"",-B4878*C4878)</f>
        <v/>
      </c>
      <c r="J4878" s="9" t="str">
        <f aca="false">IF(ISBLANK(A4878),"",-SUM(I$3:I4878))</f>
        <v/>
      </c>
      <c r="K4878" s="9" t="str">
        <f aca="false">IF(ISBLANK(A4878),"",SUMPRODUCT(O4878:R4878,T4878:W4878)-J4878)</f>
        <v/>
      </c>
      <c r="L4878" s="5" t="str">
        <f aca="false">IF(ISBLANK(A4878),"",K4878/$M$1)</f>
        <v/>
      </c>
      <c r="M4878" s="5" t="str">
        <f aca="false">IF(ISBLANK(A4878),"",K4878/($M$1+SUM(K$3:K4877)))</f>
        <v/>
      </c>
      <c r="N4878" s="0" t="str">
        <f aca="false">IF(ISBLANK(A4878),"",IF(H4879=0,NETWORKDAYS($H$3,H4878,holiday!$B$2:$B$10),IF(DAY(H4878)&lt;DAY(H4879),NETWORKDAYS($H$3,H4878,holiday!$B$2:$B$10),0)))</f>
        <v/>
      </c>
      <c r="O4878" s="0" t="str">
        <f aca="false">IF(ISBLANK(A4878),"",SUMIF($A$3:$A4878,O$2,$B$3:$B4878))</f>
        <v/>
      </c>
      <c r="P4878" s="0" t="str">
        <f aca="false">IF(ISBLANK(A4878),"",SUMIF($A$3:$A4878,P$2,$B$3:$B4878))</f>
        <v/>
      </c>
      <c r="Q4878" s="0" t="str">
        <f aca="false">IF(ISBLANK(A4878),"",SUMIF($A$3:$A4878,Q$2,$B$3:$B4878))</f>
        <v/>
      </c>
      <c r="R4878" s="0" t="str">
        <f aca="false">IF(ISBLANK(A4878),"",SUMIF($A$3:$A4878,R$2,$B$3:$B4878))</f>
        <v/>
      </c>
      <c r="T4878" s="9" t="str">
        <f aca="false">IF(ISBLANK(A4878),"",IF($A4878=T$2,$C4878,T4877))</f>
        <v/>
      </c>
      <c r="U4878" s="9" t="str">
        <f aca="false">IF(ISBLANK(A4878),"",IF($A4878=U$2,$C4878,U4877))</f>
        <v/>
      </c>
      <c r="V4878" s="9" t="str">
        <f aca="false">IF(ISBLANK(A4878),"",IF($A4878=V$2,$C4878,V4877))</f>
        <v/>
      </c>
      <c r="W4878" s="9" t="str">
        <f aca="false">IF(ISBLANK(A4878),"",IF($A4878=W$2,$C4878,W4877))</f>
        <v/>
      </c>
    </row>
    <row r="4879" customFormat="false" ht="14.1" hidden="false" customHeight="false" outlineLevel="0" collapsed="false">
      <c r="H4879" s="8" t="n">
        <f aca="false">IF(ISBLANK(D4879),,LEFT(D4879,LEN(D4879)-6)*1)</f>
        <v>0</v>
      </c>
      <c r="I4879" s="9" t="str">
        <f aca="false">IF(ISBLANK(A4879),"",-B4879*C4879)</f>
        <v/>
      </c>
      <c r="J4879" s="9" t="str">
        <f aca="false">IF(ISBLANK(A4879),"",-SUM(I$3:I4879))</f>
        <v/>
      </c>
      <c r="K4879" s="9" t="str">
        <f aca="false">IF(ISBLANK(A4879),"",SUMPRODUCT(O4879:R4879,T4879:W4879)-J4879)</f>
        <v/>
      </c>
      <c r="L4879" s="5" t="str">
        <f aca="false">IF(ISBLANK(A4879),"",K4879/$M$1)</f>
        <v/>
      </c>
      <c r="M4879" s="5" t="str">
        <f aca="false">IF(ISBLANK(A4879),"",K4879/($M$1+SUM(K$3:K4878)))</f>
        <v/>
      </c>
      <c r="N4879" s="0" t="str">
        <f aca="false">IF(ISBLANK(A4879),"",IF(H4880=0,NETWORKDAYS($H$3,H4879,holiday!$B$2:$B$10),IF(DAY(H4879)&lt;DAY(H4880),NETWORKDAYS($H$3,H4879,holiday!$B$2:$B$10),0)))</f>
        <v/>
      </c>
      <c r="O4879" s="0" t="str">
        <f aca="false">IF(ISBLANK(A4879),"",SUMIF($A$3:$A4879,O$2,$B$3:$B4879))</f>
        <v/>
      </c>
      <c r="P4879" s="0" t="str">
        <f aca="false">IF(ISBLANK(A4879),"",SUMIF($A$3:$A4879,P$2,$B$3:$B4879))</f>
        <v/>
      </c>
      <c r="Q4879" s="0" t="str">
        <f aca="false">IF(ISBLANK(A4879),"",SUMIF($A$3:$A4879,Q$2,$B$3:$B4879))</f>
        <v/>
      </c>
      <c r="R4879" s="0" t="str">
        <f aca="false">IF(ISBLANK(A4879),"",SUMIF($A$3:$A4879,R$2,$B$3:$B4879))</f>
        <v/>
      </c>
      <c r="T4879" s="9" t="str">
        <f aca="false">IF(ISBLANK(A4879),"",IF($A4879=T$2,$C4879,T4878))</f>
        <v/>
      </c>
      <c r="U4879" s="9" t="str">
        <f aca="false">IF(ISBLANK(A4879),"",IF($A4879=U$2,$C4879,U4878))</f>
        <v/>
      </c>
      <c r="V4879" s="9" t="str">
        <f aca="false">IF(ISBLANK(A4879),"",IF($A4879=V$2,$C4879,V4878))</f>
        <v/>
      </c>
      <c r="W4879" s="9" t="str">
        <f aca="false">IF(ISBLANK(A4879),"",IF($A4879=W$2,$C4879,W4878))</f>
        <v/>
      </c>
    </row>
    <row r="4880" customFormat="false" ht="14.1" hidden="false" customHeight="false" outlineLevel="0" collapsed="false">
      <c r="H4880" s="8" t="n">
        <f aca="false">IF(ISBLANK(D4880),,LEFT(D4880,LEN(D4880)-6)*1)</f>
        <v>0</v>
      </c>
      <c r="I4880" s="9" t="str">
        <f aca="false">IF(ISBLANK(A4880),"",-B4880*C4880)</f>
        <v/>
      </c>
      <c r="J4880" s="9" t="str">
        <f aca="false">IF(ISBLANK(A4880),"",-SUM(I$3:I4880))</f>
        <v/>
      </c>
      <c r="K4880" s="9" t="str">
        <f aca="false">IF(ISBLANK(A4880),"",SUMPRODUCT(O4880:R4880,T4880:W4880)-J4880)</f>
        <v/>
      </c>
      <c r="L4880" s="5" t="str">
        <f aca="false">IF(ISBLANK(A4880),"",K4880/$M$1)</f>
        <v/>
      </c>
      <c r="M4880" s="5" t="str">
        <f aca="false">IF(ISBLANK(A4880),"",K4880/($M$1+SUM(K$3:K4879)))</f>
        <v/>
      </c>
      <c r="N4880" s="0" t="str">
        <f aca="false">IF(ISBLANK(A4880),"",IF(H4881=0,NETWORKDAYS($H$3,H4880,holiday!$B$2:$B$10),IF(DAY(H4880)&lt;DAY(H4881),NETWORKDAYS($H$3,H4880,holiday!$B$2:$B$10),0)))</f>
        <v/>
      </c>
      <c r="O4880" s="0" t="str">
        <f aca="false">IF(ISBLANK(A4880),"",SUMIF($A$3:$A4880,O$2,$B$3:$B4880))</f>
        <v/>
      </c>
      <c r="P4880" s="0" t="str">
        <f aca="false">IF(ISBLANK(A4880),"",SUMIF($A$3:$A4880,P$2,$B$3:$B4880))</f>
        <v/>
      </c>
      <c r="Q4880" s="0" t="str">
        <f aca="false">IF(ISBLANK(A4880),"",SUMIF($A$3:$A4880,Q$2,$B$3:$B4880))</f>
        <v/>
      </c>
      <c r="R4880" s="0" t="str">
        <f aca="false">IF(ISBLANK(A4880),"",SUMIF($A$3:$A4880,R$2,$B$3:$B4880))</f>
        <v/>
      </c>
      <c r="T4880" s="9" t="str">
        <f aca="false">IF(ISBLANK(A4880),"",IF($A4880=T$2,$C4880,T4879))</f>
        <v/>
      </c>
      <c r="U4880" s="9" t="str">
        <f aca="false">IF(ISBLANK(A4880),"",IF($A4880=U$2,$C4880,U4879))</f>
        <v/>
      </c>
      <c r="V4880" s="9" t="str">
        <f aca="false">IF(ISBLANK(A4880),"",IF($A4880=V$2,$C4880,V4879))</f>
        <v/>
      </c>
      <c r="W4880" s="9" t="str">
        <f aca="false">IF(ISBLANK(A4880),"",IF($A4880=W$2,$C4880,W4879))</f>
        <v/>
      </c>
    </row>
    <row r="4881" customFormat="false" ht="14.1" hidden="false" customHeight="false" outlineLevel="0" collapsed="false">
      <c r="H4881" s="8" t="n">
        <f aca="false">IF(ISBLANK(D4881),,LEFT(D4881,LEN(D4881)-6)*1)</f>
        <v>0</v>
      </c>
      <c r="I4881" s="9" t="str">
        <f aca="false">IF(ISBLANK(A4881),"",-B4881*C4881)</f>
        <v/>
      </c>
      <c r="J4881" s="9" t="str">
        <f aca="false">IF(ISBLANK(A4881),"",-SUM(I$3:I4881))</f>
        <v/>
      </c>
      <c r="K4881" s="9" t="str">
        <f aca="false">IF(ISBLANK(A4881),"",SUMPRODUCT(O4881:R4881,T4881:W4881)-J4881)</f>
        <v/>
      </c>
      <c r="L4881" s="5" t="str">
        <f aca="false">IF(ISBLANK(A4881),"",K4881/$M$1)</f>
        <v/>
      </c>
      <c r="M4881" s="5" t="str">
        <f aca="false">IF(ISBLANK(A4881),"",K4881/($M$1+SUM(K$3:K4880)))</f>
        <v/>
      </c>
      <c r="N4881" s="0" t="str">
        <f aca="false">IF(ISBLANK(A4881),"",IF(H4882=0,NETWORKDAYS($H$3,H4881,holiday!$B$2:$B$10),IF(DAY(H4881)&lt;DAY(H4882),NETWORKDAYS($H$3,H4881,holiday!$B$2:$B$10),0)))</f>
        <v/>
      </c>
      <c r="O4881" s="0" t="str">
        <f aca="false">IF(ISBLANK(A4881),"",SUMIF($A$3:$A4881,O$2,$B$3:$B4881))</f>
        <v/>
      </c>
      <c r="P4881" s="0" t="str">
        <f aca="false">IF(ISBLANK(A4881),"",SUMIF($A$3:$A4881,P$2,$B$3:$B4881))</f>
        <v/>
      </c>
      <c r="Q4881" s="0" t="str">
        <f aca="false">IF(ISBLANK(A4881),"",SUMIF($A$3:$A4881,Q$2,$B$3:$B4881))</f>
        <v/>
      </c>
      <c r="R4881" s="0" t="str">
        <f aca="false">IF(ISBLANK(A4881),"",SUMIF($A$3:$A4881,R$2,$B$3:$B4881))</f>
        <v/>
      </c>
      <c r="T4881" s="9" t="str">
        <f aca="false">IF(ISBLANK(A4881),"",IF($A4881=T$2,$C4881,T4880))</f>
        <v/>
      </c>
      <c r="U4881" s="9" t="str">
        <f aca="false">IF(ISBLANK(A4881),"",IF($A4881=U$2,$C4881,U4880))</f>
        <v/>
      </c>
      <c r="V4881" s="9" t="str">
        <f aca="false">IF(ISBLANK(A4881),"",IF($A4881=V$2,$C4881,V4880))</f>
        <v/>
      </c>
      <c r="W4881" s="9" t="str">
        <f aca="false">IF(ISBLANK(A4881),"",IF($A4881=W$2,$C4881,W4880))</f>
        <v/>
      </c>
    </row>
    <row r="4882" customFormat="false" ht="14.1" hidden="false" customHeight="false" outlineLevel="0" collapsed="false">
      <c r="H4882" s="8" t="n">
        <f aca="false">IF(ISBLANK(D4882),,LEFT(D4882,LEN(D4882)-6)*1)</f>
        <v>0</v>
      </c>
      <c r="I4882" s="9" t="str">
        <f aca="false">IF(ISBLANK(A4882),"",-B4882*C4882)</f>
        <v/>
      </c>
      <c r="J4882" s="9" t="str">
        <f aca="false">IF(ISBLANK(A4882),"",-SUM(I$3:I4882))</f>
        <v/>
      </c>
      <c r="K4882" s="9" t="str">
        <f aca="false">IF(ISBLANK(A4882),"",SUMPRODUCT(O4882:R4882,T4882:W4882)-J4882)</f>
        <v/>
      </c>
      <c r="L4882" s="5" t="str">
        <f aca="false">IF(ISBLANK(A4882),"",K4882/$M$1)</f>
        <v/>
      </c>
      <c r="M4882" s="5" t="str">
        <f aca="false">IF(ISBLANK(A4882),"",K4882/($M$1+SUM(K$3:K4881)))</f>
        <v/>
      </c>
      <c r="N4882" s="0" t="str">
        <f aca="false">IF(ISBLANK(A4882),"",IF(H4883=0,NETWORKDAYS($H$3,H4882,holiday!$B$2:$B$10),IF(DAY(H4882)&lt;DAY(H4883),NETWORKDAYS($H$3,H4882,holiday!$B$2:$B$10),0)))</f>
        <v/>
      </c>
      <c r="O4882" s="0" t="str">
        <f aca="false">IF(ISBLANK(A4882),"",SUMIF($A$3:$A4882,O$2,$B$3:$B4882))</f>
        <v/>
      </c>
      <c r="P4882" s="0" t="str">
        <f aca="false">IF(ISBLANK(A4882),"",SUMIF($A$3:$A4882,P$2,$B$3:$B4882))</f>
        <v/>
      </c>
      <c r="Q4882" s="0" t="str">
        <f aca="false">IF(ISBLANK(A4882),"",SUMIF($A$3:$A4882,Q$2,$B$3:$B4882))</f>
        <v/>
      </c>
      <c r="R4882" s="0" t="str">
        <f aca="false">IF(ISBLANK(A4882),"",SUMIF($A$3:$A4882,R$2,$B$3:$B4882))</f>
        <v/>
      </c>
      <c r="T4882" s="9" t="str">
        <f aca="false">IF(ISBLANK(A4882),"",IF($A4882=T$2,$C4882,T4881))</f>
        <v/>
      </c>
      <c r="U4882" s="9" t="str">
        <f aca="false">IF(ISBLANK(A4882),"",IF($A4882=U$2,$C4882,U4881))</f>
        <v/>
      </c>
      <c r="V4882" s="9" t="str">
        <f aca="false">IF(ISBLANK(A4882),"",IF($A4882=V$2,$C4882,V4881))</f>
        <v/>
      </c>
      <c r="W4882" s="9" t="str">
        <f aca="false">IF(ISBLANK(A4882),"",IF($A4882=W$2,$C4882,W4881))</f>
        <v/>
      </c>
    </row>
    <row r="4883" customFormat="false" ht="14.1" hidden="false" customHeight="false" outlineLevel="0" collapsed="false">
      <c r="H4883" s="8" t="n">
        <f aca="false">IF(ISBLANK(D4883),,LEFT(D4883,LEN(D4883)-6)*1)</f>
        <v>0</v>
      </c>
      <c r="I4883" s="9" t="str">
        <f aca="false">IF(ISBLANK(A4883),"",-B4883*C4883)</f>
        <v/>
      </c>
      <c r="J4883" s="9" t="str">
        <f aca="false">IF(ISBLANK(A4883),"",-SUM(I$3:I4883))</f>
        <v/>
      </c>
      <c r="K4883" s="9" t="str">
        <f aca="false">IF(ISBLANK(A4883),"",SUMPRODUCT(O4883:R4883,T4883:W4883)-J4883)</f>
        <v/>
      </c>
      <c r="L4883" s="5" t="str">
        <f aca="false">IF(ISBLANK(A4883),"",K4883/$M$1)</f>
        <v/>
      </c>
      <c r="M4883" s="5" t="str">
        <f aca="false">IF(ISBLANK(A4883),"",K4883/($M$1+SUM(K$3:K4882)))</f>
        <v/>
      </c>
      <c r="N4883" s="0" t="str">
        <f aca="false">IF(ISBLANK(A4883),"",IF(H4884=0,NETWORKDAYS($H$3,H4883,holiday!$B$2:$B$10),IF(DAY(H4883)&lt;DAY(H4884),NETWORKDAYS($H$3,H4883,holiday!$B$2:$B$10),0)))</f>
        <v/>
      </c>
      <c r="O4883" s="0" t="str">
        <f aca="false">IF(ISBLANK(A4883),"",SUMIF($A$3:$A4883,O$2,$B$3:$B4883))</f>
        <v/>
      </c>
      <c r="P4883" s="0" t="str">
        <f aca="false">IF(ISBLANK(A4883),"",SUMIF($A$3:$A4883,P$2,$B$3:$B4883))</f>
        <v/>
      </c>
      <c r="Q4883" s="0" t="str">
        <f aca="false">IF(ISBLANK(A4883),"",SUMIF($A$3:$A4883,Q$2,$B$3:$B4883))</f>
        <v/>
      </c>
      <c r="R4883" s="0" t="str">
        <f aca="false">IF(ISBLANK(A4883),"",SUMIF($A$3:$A4883,R$2,$B$3:$B4883))</f>
        <v/>
      </c>
      <c r="T4883" s="9" t="str">
        <f aca="false">IF(ISBLANK(A4883),"",IF($A4883=T$2,$C4883,T4882))</f>
        <v/>
      </c>
      <c r="U4883" s="9" t="str">
        <f aca="false">IF(ISBLANK(A4883),"",IF($A4883=U$2,$C4883,U4882))</f>
        <v/>
      </c>
      <c r="V4883" s="9" t="str">
        <f aca="false">IF(ISBLANK(A4883),"",IF($A4883=V$2,$C4883,V4882))</f>
        <v/>
      </c>
      <c r="W4883" s="9" t="str">
        <f aca="false">IF(ISBLANK(A4883),"",IF($A4883=W$2,$C4883,W4882))</f>
        <v/>
      </c>
    </row>
    <row r="4884" customFormat="false" ht="14.1" hidden="false" customHeight="false" outlineLevel="0" collapsed="false">
      <c r="H4884" s="8" t="n">
        <f aca="false">IF(ISBLANK(D4884),,LEFT(D4884,LEN(D4884)-6)*1)</f>
        <v>0</v>
      </c>
      <c r="I4884" s="9" t="str">
        <f aca="false">IF(ISBLANK(A4884),"",-B4884*C4884)</f>
        <v/>
      </c>
      <c r="J4884" s="9" t="str">
        <f aca="false">IF(ISBLANK(A4884),"",-SUM(I$3:I4884))</f>
        <v/>
      </c>
      <c r="K4884" s="9" t="str">
        <f aca="false">IF(ISBLANK(A4884),"",SUMPRODUCT(O4884:R4884,T4884:W4884)-J4884)</f>
        <v/>
      </c>
      <c r="L4884" s="5" t="str">
        <f aca="false">IF(ISBLANK(A4884),"",K4884/$M$1)</f>
        <v/>
      </c>
      <c r="M4884" s="5" t="str">
        <f aca="false">IF(ISBLANK(A4884),"",K4884/($M$1+SUM(K$3:K4883)))</f>
        <v/>
      </c>
      <c r="N4884" s="0" t="str">
        <f aca="false">IF(ISBLANK(A4884),"",IF(H4885=0,NETWORKDAYS($H$3,H4884,holiday!$B$2:$B$10),IF(DAY(H4884)&lt;DAY(H4885),NETWORKDAYS($H$3,H4884,holiday!$B$2:$B$10),0)))</f>
        <v/>
      </c>
      <c r="O4884" s="0" t="str">
        <f aca="false">IF(ISBLANK(A4884),"",SUMIF($A$3:$A4884,O$2,$B$3:$B4884))</f>
        <v/>
      </c>
      <c r="P4884" s="0" t="str">
        <f aca="false">IF(ISBLANK(A4884),"",SUMIF($A$3:$A4884,P$2,$B$3:$B4884))</f>
        <v/>
      </c>
      <c r="Q4884" s="0" t="str">
        <f aca="false">IF(ISBLANK(A4884),"",SUMIF($A$3:$A4884,Q$2,$B$3:$B4884))</f>
        <v/>
      </c>
      <c r="R4884" s="0" t="str">
        <f aca="false">IF(ISBLANK(A4884),"",SUMIF($A$3:$A4884,R$2,$B$3:$B4884))</f>
        <v/>
      </c>
      <c r="T4884" s="9" t="str">
        <f aca="false">IF(ISBLANK(A4884),"",IF($A4884=T$2,$C4884,T4883))</f>
        <v/>
      </c>
      <c r="U4884" s="9" t="str">
        <f aca="false">IF(ISBLANK(A4884),"",IF($A4884=U$2,$C4884,U4883))</f>
        <v/>
      </c>
      <c r="V4884" s="9" t="str">
        <f aca="false">IF(ISBLANK(A4884),"",IF($A4884=V$2,$C4884,V4883))</f>
        <v/>
      </c>
      <c r="W4884" s="9" t="str">
        <f aca="false">IF(ISBLANK(A4884),"",IF($A4884=W$2,$C4884,W4883))</f>
        <v/>
      </c>
    </row>
    <row r="4885" customFormat="false" ht="14.1" hidden="false" customHeight="false" outlineLevel="0" collapsed="false">
      <c r="H4885" s="8" t="n">
        <f aca="false">IF(ISBLANK(D4885),,LEFT(D4885,LEN(D4885)-6)*1)</f>
        <v>0</v>
      </c>
      <c r="I4885" s="9" t="str">
        <f aca="false">IF(ISBLANK(A4885),"",-B4885*C4885)</f>
        <v/>
      </c>
      <c r="J4885" s="9" t="str">
        <f aca="false">IF(ISBLANK(A4885),"",-SUM(I$3:I4885))</f>
        <v/>
      </c>
      <c r="K4885" s="9" t="str">
        <f aca="false">IF(ISBLANK(A4885),"",SUMPRODUCT(O4885:R4885,T4885:W4885)-J4885)</f>
        <v/>
      </c>
      <c r="L4885" s="5" t="str">
        <f aca="false">IF(ISBLANK(A4885),"",K4885/$M$1)</f>
        <v/>
      </c>
      <c r="M4885" s="5" t="str">
        <f aca="false">IF(ISBLANK(A4885),"",K4885/($M$1+SUM(K$3:K4884)))</f>
        <v/>
      </c>
      <c r="N4885" s="0" t="str">
        <f aca="false">IF(ISBLANK(A4885),"",IF(H4886=0,NETWORKDAYS($H$3,H4885,holiday!$B$2:$B$10),IF(DAY(H4885)&lt;DAY(H4886),NETWORKDAYS($H$3,H4885,holiday!$B$2:$B$10),0)))</f>
        <v/>
      </c>
      <c r="O4885" s="0" t="str">
        <f aca="false">IF(ISBLANK(A4885),"",SUMIF($A$3:$A4885,O$2,$B$3:$B4885))</f>
        <v/>
      </c>
      <c r="P4885" s="0" t="str">
        <f aca="false">IF(ISBLANK(A4885),"",SUMIF($A$3:$A4885,P$2,$B$3:$B4885))</f>
        <v/>
      </c>
      <c r="Q4885" s="0" t="str">
        <f aca="false">IF(ISBLANK(A4885),"",SUMIF($A$3:$A4885,Q$2,$B$3:$B4885))</f>
        <v/>
      </c>
      <c r="R4885" s="0" t="str">
        <f aca="false">IF(ISBLANK(A4885),"",SUMIF($A$3:$A4885,R$2,$B$3:$B4885))</f>
        <v/>
      </c>
      <c r="T4885" s="9" t="str">
        <f aca="false">IF(ISBLANK(A4885),"",IF($A4885=T$2,$C4885,T4884))</f>
        <v/>
      </c>
      <c r="U4885" s="9" t="str">
        <f aca="false">IF(ISBLANK(A4885),"",IF($A4885=U$2,$C4885,U4884))</f>
        <v/>
      </c>
      <c r="V4885" s="9" t="str">
        <f aca="false">IF(ISBLANK(A4885),"",IF($A4885=V$2,$C4885,V4884))</f>
        <v/>
      </c>
      <c r="W4885" s="9" t="str">
        <f aca="false">IF(ISBLANK(A4885),"",IF($A4885=W$2,$C4885,W4884))</f>
        <v/>
      </c>
    </row>
    <row r="4886" customFormat="false" ht="14.1" hidden="false" customHeight="false" outlineLevel="0" collapsed="false">
      <c r="H4886" s="8" t="n">
        <f aca="false">IF(ISBLANK(D4886),,LEFT(D4886,LEN(D4886)-6)*1)</f>
        <v>0</v>
      </c>
      <c r="I4886" s="9" t="str">
        <f aca="false">IF(ISBLANK(A4886),"",-B4886*C4886)</f>
        <v/>
      </c>
      <c r="J4886" s="9" t="str">
        <f aca="false">IF(ISBLANK(A4886),"",-SUM(I$3:I4886))</f>
        <v/>
      </c>
      <c r="K4886" s="9" t="str">
        <f aca="false">IF(ISBLANK(A4886),"",SUMPRODUCT(O4886:R4886,T4886:W4886)-J4886)</f>
        <v/>
      </c>
      <c r="L4886" s="5" t="str">
        <f aca="false">IF(ISBLANK(A4886),"",K4886/$M$1)</f>
        <v/>
      </c>
      <c r="M4886" s="5" t="str">
        <f aca="false">IF(ISBLANK(A4886),"",K4886/($M$1+SUM(K$3:K4885)))</f>
        <v/>
      </c>
      <c r="N4886" s="0" t="str">
        <f aca="false">IF(ISBLANK(A4886),"",IF(H4887=0,NETWORKDAYS($H$3,H4886,holiday!$B$2:$B$10),IF(DAY(H4886)&lt;DAY(H4887),NETWORKDAYS($H$3,H4886,holiday!$B$2:$B$10),0)))</f>
        <v/>
      </c>
      <c r="O4886" s="0" t="str">
        <f aca="false">IF(ISBLANK(A4886),"",SUMIF($A$3:$A4886,O$2,$B$3:$B4886))</f>
        <v/>
      </c>
      <c r="P4886" s="0" t="str">
        <f aca="false">IF(ISBLANK(A4886),"",SUMIF($A$3:$A4886,P$2,$B$3:$B4886))</f>
        <v/>
      </c>
      <c r="Q4886" s="0" t="str">
        <f aca="false">IF(ISBLANK(A4886),"",SUMIF($A$3:$A4886,Q$2,$B$3:$B4886))</f>
        <v/>
      </c>
      <c r="R4886" s="0" t="str">
        <f aca="false">IF(ISBLANK(A4886),"",SUMIF($A$3:$A4886,R$2,$B$3:$B4886))</f>
        <v/>
      </c>
      <c r="T4886" s="9" t="str">
        <f aca="false">IF(ISBLANK(A4886),"",IF($A4886=T$2,$C4886,T4885))</f>
        <v/>
      </c>
      <c r="U4886" s="9" t="str">
        <f aca="false">IF(ISBLANK(A4886),"",IF($A4886=U$2,$C4886,U4885))</f>
        <v/>
      </c>
      <c r="V4886" s="9" t="str">
        <f aca="false">IF(ISBLANK(A4886),"",IF($A4886=V$2,$C4886,V4885))</f>
        <v/>
      </c>
      <c r="W4886" s="9" t="str">
        <f aca="false">IF(ISBLANK(A4886),"",IF($A4886=W$2,$C4886,W4885))</f>
        <v/>
      </c>
    </row>
    <row r="4887" customFormat="false" ht="14.1" hidden="false" customHeight="false" outlineLevel="0" collapsed="false">
      <c r="H4887" s="8" t="n">
        <f aca="false">IF(ISBLANK(D4887),,LEFT(D4887,LEN(D4887)-6)*1)</f>
        <v>0</v>
      </c>
      <c r="I4887" s="9" t="str">
        <f aca="false">IF(ISBLANK(A4887),"",-B4887*C4887)</f>
        <v/>
      </c>
      <c r="J4887" s="9" t="str">
        <f aca="false">IF(ISBLANK(A4887),"",-SUM(I$3:I4887))</f>
        <v/>
      </c>
      <c r="K4887" s="9" t="str">
        <f aca="false">IF(ISBLANK(A4887),"",SUMPRODUCT(O4887:R4887,T4887:W4887)-J4887)</f>
        <v/>
      </c>
      <c r="L4887" s="5" t="str">
        <f aca="false">IF(ISBLANK(A4887),"",K4887/$M$1)</f>
        <v/>
      </c>
      <c r="M4887" s="5" t="str">
        <f aca="false">IF(ISBLANK(A4887),"",K4887/($M$1+SUM(K$3:K4886)))</f>
        <v/>
      </c>
      <c r="N4887" s="0" t="str">
        <f aca="false">IF(ISBLANK(A4887),"",IF(H4888=0,NETWORKDAYS($H$3,H4887,holiday!$B$2:$B$10),IF(DAY(H4887)&lt;DAY(H4888),NETWORKDAYS($H$3,H4887,holiday!$B$2:$B$10),0)))</f>
        <v/>
      </c>
      <c r="O4887" s="0" t="str">
        <f aca="false">IF(ISBLANK(A4887),"",SUMIF($A$3:$A4887,O$2,$B$3:$B4887))</f>
        <v/>
      </c>
      <c r="P4887" s="0" t="str">
        <f aca="false">IF(ISBLANK(A4887),"",SUMIF($A$3:$A4887,P$2,$B$3:$B4887))</f>
        <v/>
      </c>
      <c r="Q4887" s="0" t="str">
        <f aca="false">IF(ISBLANK(A4887),"",SUMIF($A$3:$A4887,Q$2,$B$3:$B4887))</f>
        <v/>
      </c>
      <c r="R4887" s="0" t="str">
        <f aca="false">IF(ISBLANK(A4887),"",SUMIF($A$3:$A4887,R$2,$B$3:$B4887))</f>
        <v/>
      </c>
      <c r="T4887" s="9" t="str">
        <f aca="false">IF(ISBLANK(A4887),"",IF($A4887=T$2,$C4887,T4886))</f>
        <v/>
      </c>
      <c r="U4887" s="9" t="str">
        <f aca="false">IF(ISBLANK(A4887),"",IF($A4887=U$2,$C4887,U4886))</f>
        <v/>
      </c>
      <c r="V4887" s="9" t="str">
        <f aca="false">IF(ISBLANK(A4887),"",IF($A4887=V$2,$C4887,V4886))</f>
        <v/>
      </c>
      <c r="W4887" s="9" t="str">
        <f aca="false">IF(ISBLANK(A4887),"",IF($A4887=W$2,$C4887,W4886))</f>
        <v/>
      </c>
    </row>
    <row r="4888" customFormat="false" ht="14.1" hidden="false" customHeight="false" outlineLevel="0" collapsed="false">
      <c r="H4888" s="8" t="n">
        <f aca="false">IF(ISBLANK(D4888),,LEFT(D4888,LEN(D4888)-6)*1)</f>
        <v>0</v>
      </c>
      <c r="I4888" s="9" t="str">
        <f aca="false">IF(ISBLANK(A4888),"",-B4888*C4888)</f>
        <v/>
      </c>
      <c r="J4888" s="9" t="str">
        <f aca="false">IF(ISBLANK(A4888),"",-SUM(I$3:I4888))</f>
        <v/>
      </c>
      <c r="K4888" s="9" t="str">
        <f aca="false">IF(ISBLANK(A4888),"",SUMPRODUCT(O4888:R4888,T4888:W4888)-J4888)</f>
        <v/>
      </c>
      <c r="L4888" s="5" t="str">
        <f aca="false">IF(ISBLANK(A4888),"",K4888/$M$1)</f>
        <v/>
      </c>
      <c r="M4888" s="5" t="str">
        <f aca="false">IF(ISBLANK(A4888),"",K4888/($M$1+SUM(K$3:K4887)))</f>
        <v/>
      </c>
      <c r="N4888" s="0" t="str">
        <f aca="false">IF(ISBLANK(A4888),"",IF(H4889=0,NETWORKDAYS($H$3,H4888,holiday!$B$2:$B$10),IF(DAY(H4888)&lt;DAY(H4889),NETWORKDAYS($H$3,H4888,holiday!$B$2:$B$10),0)))</f>
        <v/>
      </c>
      <c r="O4888" s="0" t="str">
        <f aca="false">IF(ISBLANK(A4888),"",SUMIF($A$3:$A4888,O$2,$B$3:$B4888))</f>
        <v/>
      </c>
      <c r="P4888" s="0" t="str">
        <f aca="false">IF(ISBLANK(A4888),"",SUMIF($A$3:$A4888,P$2,$B$3:$B4888))</f>
        <v/>
      </c>
      <c r="Q4888" s="0" t="str">
        <f aca="false">IF(ISBLANK(A4888),"",SUMIF($A$3:$A4888,Q$2,$B$3:$B4888))</f>
        <v/>
      </c>
      <c r="R4888" s="0" t="str">
        <f aca="false">IF(ISBLANK(A4888),"",SUMIF($A$3:$A4888,R$2,$B$3:$B4888))</f>
        <v/>
      </c>
      <c r="T4888" s="9" t="str">
        <f aca="false">IF(ISBLANK(A4888),"",IF($A4888=T$2,$C4888,T4887))</f>
        <v/>
      </c>
      <c r="U4888" s="9" t="str">
        <f aca="false">IF(ISBLANK(A4888),"",IF($A4888=U$2,$C4888,U4887))</f>
        <v/>
      </c>
      <c r="V4888" s="9" t="str">
        <f aca="false">IF(ISBLANK(A4888),"",IF($A4888=V$2,$C4888,V4887))</f>
        <v/>
      </c>
      <c r="W4888" s="9" t="str">
        <f aca="false">IF(ISBLANK(A4888),"",IF($A4888=W$2,$C4888,W4887))</f>
        <v/>
      </c>
    </row>
    <row r="4889" customFormat="false" ht="14.1" hidden="false" customHeight="false" outlineLevel="0" collapsed="false">
      <c r="H4889" s="8" t="n">
        <f aca="false">IF(ISBLANK(D4889),,LEFT(D4889,LEN(D4889)-6)*1)</f>
        <v>0</v>
      </c>
      <c r="I4889" s="9" t="str">
        <f aca="false">IF(ISBLANK(A4889),"",-B4889*C4889)</f>
        <v/>
      </c>
      <c r="J4889" s="9" t="str">
        <f aca="false">IF(ISBLANK(A4889),"",-SUM(I$3:I4889))</f>
        <v/>
      </c>
      <c r="K4889" s="9" t="str">
        <f aca="false">IF(ISBLANK(A4889),"",SUMPRODUCT(O4889:R4889,T4889:W4889)-J4889)</f>
        <v/>
      </c>
      <c r="L4889" s="5" t="str">
        <f aca="false">IF(ISBLANK(A4889),"",K4889/$M$1)</f>
        <v/>
      </c>
      <c r="M4889" s="5" t="str">
        <f aca="false">IF(ISBLANK(A4889),"",K4889/($M$1+SUM(K$3:K4888)))</f>
        <v/>
      </c>
      <c r="N4889" s="0" t="str">
        <f aca="false">IF(ISBLANK(A4889),"",IF(H4890=0,NETWORKDAYS($H$3,H4889,holiday!$B$2:$B$10),IF(DAY(H4889)&lt;DAY(H4890),NETWORKDAYS($H$3,H4889,holiday!$B$2:$B$10),0)))</f>
        <v/>
      </c>
      <c r="O4889" s="0" t="str">
        <f aca="false">IF(ISBLANK(A4889),"",SUMIF($A$3:$A4889,O$2,$B$3:$B4889))</f>
        <v/>
      </c>
      <c r="P4889" s="0" t="str">
        <f aca="false">IF(ISBLANK(A4889),"",SUMIF($A$3:$A4889,P$2,$B$3:$B4889))</f>
        <v/>
      </c>
      <c r="Q4889" s="0" t="str">
        <f aca="false">IF(ISBLANK(A4889),"",SUMIF($A$3:$A4889,Q$2,$B$3:$B4889))</f>
        <v/>
      </c>
      <c r="R4889" s="0" t="str">
        <f aca="false">IF(ISBLANK(A4889),"",SUMIF($A$3:$A4889,R$2,$B$3:$B4889))</f>
        <v/>
      </c>
      <c r="T4889" s="9" t="str">
        <f aca="false">IF(ISBLANK(A4889),"",IF($A4889=T$2,$C4889,T4888))</f>
        <v/>
      </c>
      <c r="U4889" s="9" t="str">
        <f aca="false">IF(ISBLANK(A4889),"",IF($A4889=U$2,$C4889,U4888))</f>
        <v/>
      </c>
      <c r="V4889" s="9" t="str">
        <f aca="false">IF(ISBLANK(A4889),"",IF($A4889=V$2,$C4889,V4888))</f>
        <v/>
      </c>
      <c r="W4889" s="9" t="str">
        <f aca="false">IF(ISBLANK(A4889),"",IF($A4889=W$2,$C4889,W4888))</f>
        <v/>
      </c>
    </row>
    <row r="4890" customFormat="false" ht="14.1" hidden="false" customHeight="false" outlineLevel="0" collapsed="false">
      <c r="H4890" s="8" t="n">
        <f aca="false">IF(ISBLANK(D4890),,LEFT(D4890,LEN(D4890)-6)*1)</f>
        <v>0</v>
      </c>
      <c r="I4890" s="9" t="str">
        <f aca="false">IF(ISBLANK(A4890),"",-B4890*C4890)</f>
        <v/>
      </c>
      <c r="J4890" s="9" t="str">
        <f aca="false">IF(ISBLANK(A4890),"",-SUM(I$3:I4890))</f>
        <v/>
      </c>
      <c r="K4890" s="9" t="str">
        <f aca="false">IF(ISBLANK(A4890),"",SUMPRODUCT(O4890:R4890,T4890:W4890)-J4890)</f>
        <v/>
      </c>
      <c r="L4890" s="5" t="str">
        <f aca="false">IF(ISBLANK(A4890),"",K4890/$M$1)</f>
        <v/>
      </c>
      <c r="M4890" s="5" t="str">
        <f aca="false">IF(ISBLANK(A4890),"",K4890/($M$1+SUM(K$3:K4889)))</f>
        <v/>
      </c>
      <c r="N4890" s="0" t="str">
        <f aca="false">IF(ISBLANK(A4890),"",IF(H4891=0,NETWORKDAYS($H$3,H4890,holiday!$B$2:$B$10),IF(DAY(H4890)&lt;DAY(H4891),NETWORKDAYS($H$3,H4890,holiday!$B$2:$B$10),0)))</f>
        <v/>
      </c>
      <c r="O4890" s="0" t="str">
        <f aca="false">IF(ISBLANK(A4890),"",SUMIF($A$3:$A4890,O$2,$B$3:$B4890))</f>
        <v/>
      </c>
      <c r="P4890" s="0" t="str">
        <f aca="false">IF(ISBLANK(A4890),"",SUMIF($A$3:$A4890,P$2,$B$3:$B4890))</f>
        <v/>
      </c>
      <c r="Q4890" s="0" t="str">
        <f aca="false">IF(ISBLANK(A4890),"",SUMIF($A$3:$A4890,Q$2,$B$3:$B4890))</f>
        <v/>
      </c>
      <c r="R4890" s="0" t="str">
        <f aca="false">IF(ISBLANK(A4890),"",SUMIF($A$3:$A4890,R$2,$B$3:$B4890))</f>
        <v/>
      </c>
      <c r="T4890" s="9" t="str">
        <f aca="false">IF(ISBLANK(A4890),"",IF($A4890=T$2,$C4890,T4889))</f>
        <v/>
      </c>
      <c r="U4890" s="9" t="str">
        <f aca="false">IF(ISBLANK(A4890),"",IF($A4890=U$2,$C4890,U4889))</f>
        <v/>
      </c>
      <c r="V4890" s="9" t="str">
        <f aca="false">IF(ISBLANK(A4890),"",IF($A4890=V$2,$C4890,V4889))</f>
        <v/>
      </c>
      <c r="W4890" s="9" t="str">
        <f aca="false">IF(ISBLANK(A4890),"",IF($A4890=W$2,$C4890,W4889))</f>
        <v/>
      </c>
    </row>
    <row r="4891" customFormat="false" ht="14.1" hidden="false" customHeight="false" outlineLevel="0" collapsed="false">
      <c r="H4891" s="8" t="n">
        <f aca="false">IF(ISBLANK(D4891),,LEFT(D4891,LEN(D4891)-6)*1)</f>
        <v>0</v>
      </c>
      <c r="I4891" s="9" t="str">
        <f aca="false">IF(ISBLANK(A4891),"",-B4891*C4891)</f>
        <v/>
      </c>
      <c r="J4891" s="9" t="str">
        <f aca="false">IF(ISBLANK(A4891),"",-SUM(I$3:I4891))</f>
        <v/>
      </c>
      <c r="K4891" s="9" t="str">
        <f aca="false">IF(ISBLANK(A4891),"",SUMPRODUCT(O4891:R4891,T4891:W4891)-J4891)</f>
        <v/>
      </c>
      <c r="L4891" s="5" t="str">
        <f aca="false">IF(ISBLANK(A4891),"",K4891/$M$1)</f>
        <v/>
      </c>
      <c r="M4891" s="5" t="str">
        <f aca="false">IF(ISBLANK(A4891),"",K4891/($M$1+SUM(K$3:K4890)))</f>
        <v/>
      </c>
      <c r="N4891" s="0" t="str">
        <f aca="false">IF(ISBLANK(A4891),"",IF(H4892=0,NETWORKDAYS($H$3,H4891,holiday!$B$2:$B$10),IF(DAY(H4891)&lt;DAY(H4892),NETWORKDAYS($H$3,H4891,holiday!$B$2:$B$10),0)))</f>
        <v/>
      </c>
      <c r="O4891" s="0" t="str">
        <f aca="false">IF(ISBLANK(A4891),"",SUMIF($A$3:$A4891,O$2,$B$3:$B4891))</f>
        <v/>
      </c>
      <c r="P4891" s="0" t="str">
        <f aca="false">IF(ISBLANK(A4891),"",SUMIF($A$3:$A4891,P$2,$B$3:$B4891))</f>
        <v/>
      </c>
      <c r="Q4891" s="0" t="str">
        <f aca="false">IF(ISBLANK(A4891),"",SUMIF($A$3:$A4891,Q$2,$B$3:$B4891))</f>
        <v/>
      </c>
      <c r="R4891" s="0" t="str">
        <f aca="false">IF(ISBLANK(A4891),"",SUMIF($A$3:$A4891,R$2,$B$3:$B4891))</f>
        <v/>
      </c>
      <c r="T4891" s="9" t="str">
        <f aca="false">IF(ISBLANK(A4891),"",IF($A4891=T$2,$C4891,T4890))</f>
        <v/>
      </c>
      <c r="U4891" s="9" t="str">
        <f aca="false">IF(ISBLANK(A4891),"",IF($A4891=U$2,$C4891,U4890))</f>
        <v/>
      </c>
      <c r="V4891" s="9" t="str">
        <f aca="false">IF(ISBLANK(A4891),"",IF($A4891=V$2,$C4891,V4890))</f>
        <v/>
      </c>
      <c r="W4891" s="9" t="str">
        <f aca="false">IF(ISBLANK(A4891),"",IF($A4891=W$2,$C4891,W4890))</f>
        <v/>
      </c>
    </row>
    <row r="4892" customFormat="false" ht="14.1" hidden="false" customHeight="false" outlineLevel="0" collapsed="false">
      <c r="H4892" s="8" t="n">
        <f aca="false">IF(ISBLANK(D4892),,LEFT(D4892,LEN(D4892)-6)*1)</f>
        <v>0</v>
      </c>
      <c r="I4892" s="9" t="str">
        <f aca="false">IF(ISBLANK(A4892),"",-B4892*C4892)</f>
        <v/>
      </c>
      <c r="J4892" s="9" t="str">
        <f aca="false">IF(ISBLANK(A4892),"",-SUM(I$3:I4892))</f>
        <v/>
      </c>
      <c r="K4892" s="9" t="str">
        <f aca="false">IF(ISBLANK(A4892),"",SUMPRODUCT(O4892:R4892,T4892:W4892)-J4892)</f>
        <v/>
      </c>
      <c r="L4892" s="5" t="str">
        <f aca="false">IF(ISBLANK(A4892),"",K4892/$M$1)</f>
        <v/>
      </c>
      <c r="M4892" s="5" t="str">
        <f aca="false">IF(ISBLANK(A4892),"",K4892/($M$1+SUM(K$3:K4891)))</f>
        <v/>
      </c>
      <c r="N4892" s="0" t="str">
        <f aca="false">IF(ISBLANK(A4892),"",IF(H4893=0,NETWORKDAYS($H$3,H4892,holiday!$B$2:$B$10),IF(DAY(H4892)&lt;DAY(H4893),NETWORKDAYS($H$3,H4892,holiday!$B$2:$B$10),0)))</f>
        <v/>
      </c>
      <c r="O4892" s="0" t="str">
        <f aca="false">IF(ISBLANK(A4892),"",SUMIF($A$3:$A4892,O$2,$B$3:$B4892))</f>
        <v/>
      </c>
      <c r="P4892" s="0" t="str">
        <f aca="false">IF(ISBLANK(A4892),"",SUMIF($A$3:$A4892,P$2,$B$3:$B4892))</f>
        <v/>
      </c>
      <c r="Q4892" s="0" t="str">
        <f aca="false">IF(ISBLANK(A4892),"",SUMIF($A$3:$A4892,Q$2,$B$3:$B4892))</f>
        <v/>
      </c>
      <c r="R4892" s="0" t="str">
        <f aca="false">IF(ISBLANK(A4892),"",SUMIF($A$3:$A4892,R$2,$B$3:$B4892))</f>
        <v/>
      </c>
      <c r="T4892" s="9" t="str">
        <f aca="false">IF(ISBLANK(A4892),"",IF($A4892=T$2,$C4892,T4891))</f>
        <v/>
      </c>
      <c r="U4892" s="9" t="str">
        <f aca="false">IF(ISBLANK(A4892),"",IF($A4892=U$2,$C4892,U4891))</f>
        <v/>
      </c>
      <c r="V4892" s="9" t="str">
        <f aca="false">IF(ISBLANK(A4892),"",IF($A4892=V$2,$C4892,V4891))</f>
        <v/>
      </c>
      <c r="W4892" s="9" t="str">
        <f aca="false">IF(ISBLANK(A4892),"",IF($A4892=W$2,$C4892,W4891))</f>
        <v/>
      </c>
    </row>
    <row r="4893" customFormat="false" ht="14.1" hidden="false" customHeight="false" outlineLevel="0" collapsed="false">
      <c r="H4893" s="8" t="n">
        <f aca="false">IF(ISBLANK(D4893),,LEFT(D4893,LEN(D4893)-6)*1)</f>
        <v>0</v>
      </c>
      <c r="I4893" s="9" t="str">
        <f aca="false">IF(ISBLANK(A4893),"",-B4893*C4893)</f>
        <v/>
      </c>
      <c r="J4893" s="9" t="str">
        <f aca="false">IF(ISBLANK(A4893),"",-SUM(I$3:I4893))</f>
        <v/>
      </c>
      <c r="K4893" s="9" t="str">
        <f aca="false">IF(ISBLANK(A4893),"",SUMPRODUCT(O4893:R4893,T4893:W4893)-J4893)</f>
        <v/>
      </c>
      <c r="L4893" s="5" t="str">
        <f aca="false">IF(ISBLANK(A4893),"",K4893/$M$1)</f>
        <v/>
      </c>
      <c r="M4893" s="5" t="str">
        <f aca="false">IF(ISBLANK(A4893),"",K4893/($M$1+SUM(K$3:K4892)))</f>
        <v/>
      </c>
      <c r="N4893" s="0" t="str">
        <f aca="false">IF(ISBLANK(A4893),"",IF(H4894=0,NETWORKDAYS($H$3,H4893,holiday!$B$2:$B$10),IF(DAY(H4893)&lt;DAY(H4894),NETWORKDAYS($H$3,H4893,holiday!$B$2:$B$10),0)))</f>
        <v/>
      </c>
      <c r="O4893" s="0" t="str">
        <f aca="false">IF(ISBLANK(A4893),"",SUMIF($A$3:$A4893,O$2,$B$3:$B4893))</f>
        <v/>
      </c>
      <c r="P4893" s="0" t="str">
        <f aca="false">IF(ISBLANK(A4893),"",SUMIF($A$3:$A4893,P$2,$B$3:$B4893))</f>
        <v/>
      </c>
      <c r="Q4893" s="0" t="str">
        <f aca="false">IF(ISBLANK(A4893),"",SUMIF($A$3:$A4893,Q$2,$B$3:$B4893))</f>
        <v/>
      </c>
      <c r="R4893" s="0" t="str">
        <f aca="false">IF(ISBLANK(A4893),"",SUMIF($A$3:$A4893,R$2,$B$3:$B4893))</f>
        <v/>
      </c>
      <c r="T4893" s="9" t="str">
        <f aca="false">IF(ISBLANK(A4893),"",IF($A4893=T$2,$C4893,T4892))</f>
        <v/>
      </c>
      <c r="U4893" s="9" t="str">
        <f aca="false">IF(ISBLANK(A4893),"",IF($A4893=U$2,$C4893,U4892))</f>
        <v/>
      </c>
      <c r="V4893" s="9" t="str">
        <f aca="false">IF(ISBLANK(A4893),"",IF($A4893=V$2,$C4893,V4892))</f>
        <v/>
      </c>
      <c r="W4893" s="9" t="str">
        <f aca="false">IF(ISBLANK(A4893),"",IF($A4893=W$2,$C4893,W4892))</f>
        <v/>
      </c>
    </row>
    <row r="4894" customFormat="false" ht="14.1" hidden="false" customHeight="false" outlineLevel="0" collapsed="false">
      <c r="H4894" s="8" t="n">
        <f aca="false">IF(ISBLANK(D4894),,LEFT(D4894,LEN(D4894)-6)*1)</f>
        <v>0</v>
      </c>
      <c r="I4894" s="9" t="str">
        <f aca="false">IF(ISBLANK(A4894),"",-B4894*C4894)</f>
        <v/>
      </c>
      <c r="J4894" s="9" t="str">
        <f aca="false">IF(ISBLANK(A4894),"",-SUM(I$3:I4894))</f>
        <v/>
      </c>
      <c r="K4894" s="9" t="str">
        <f aca="false">IF(ISBLANK(A4894),"",SUMPRODUCT(O4894:R4894,T4894:W4894)-J4894)</f>
        <v/>
      </c>
      <c r="L4894" s="5" t="str">
        <f aca="false">IF(ISBLANK(A4894),"",K4894/$M$1)</f>
        <v/>
      </c>
      <c r="M4894" s="5" t="str">
        <f aca="false">IF(ISBLANK(A4894),"",K4894/($M$1+SUM(K$3:K4893)))</f>
        <v/>
      </c>
      <c r="N4894" s="0" t="str">
        <f aca="false">IF(ISBLANK(A4894),"",IF(H4895=0,NETWORKDAYS($H$3,H4894,holiday!$B$2:$B$10),IF(DAY(H4894)&lt;DAY(H4895),NETWORKDAYS($H$3,H4894,holiday!$B$2:$B$10),0)))</f>
        <v/>
      </c>
      <c r="O4894" s="0" t="str">
        <f aca="false">IF(ISBLANK(A4894),"",SUMIF($A$3:$A4894,O$2,$B$3:$B4894))</f>
        <v/>
      </c>
      <c r="P4894" s="0" t="str">
        <f aca="false">IF(ISBLANK(A4894),"",SUMIF($A$3:$A4894,P$2,$B$3:$B4894))</f>
        <v/>
      </c>
      <c r="Q4894" s="0" t="str">
        <f aca="false">IF(ISBLANK(A4894),"",SUMIF($A$3:$A4894,Q$2,$B$3:$B4894))</f>
        <v/>
      </c>
      <c r="R4894" s="0" t="str">
        <f aca="false">IF(ISBLANK(A4894),"",SUMIF($A$3:$A4894,R$2,$B$3:$B4894))</f>
        <v/>
      </c>
      <c r="T4894" s="9" t="str">
        <f aca="false">IF(ISBLANK(A4894),"",IF($A4894=T$2,$C4894,T4893))</f>
        <v/>
      </c>
      <c r="U4894" s="9" t="str">
        <f aca="false">IF(ISBLANK(A4894),"",IF($A4894=U$2,$C4894,U4893))</f>
        <v/>
      </c>
      <c r="V4894" s="9" t="str">
        <f aca="false">IF(ISBLANK(A4894),"",IF($A4894=V$2,$C4894,V4893))</f>
        <v/>
      </c>
      <c r="W4894" s="9" t="str">
        <f aca="false">IF(ISBLANK(A4894),"",IF($A4894=W$2,$C4894,W4893))</f>
        <v/>
      </c>
    </row>
    <row r="4895" customFormat="false" ht="14.1" hidden="false" customHeight="false" outlineLevel="0" collapsed="false">
      <c r="H4895" s="8" t="n">
        <f aca="false">IF(ISBLANK(D4895),,LEFT(D4895,LEN(D4895)-6)*1)</f>
        <v>0</v>
      </c>
      <c r="I4895" s="9" t="str">
        <f aca="false">IF(ISBLANK(A4895),"",-B4895*C4895)</f>
        <v/>
      </c>
      <c r="J4895" s="9" t="str">
        <f aca="false">IF(ISBLANK(A4895),"",-SUM(I$3:I4895))</f>
        <v/>
      </c>
      <c r="K4895" s="9" t="str">
        <f aca="false">IF(ISBLANK(A4895),"",SUMPRODUCT(O4895:R4895,T4895:W4895)-J4895)</f>
        <v/>
      </c>
      <c r="L4895" s="5" t="str">
        <f aca="false">IF(ISBLANK(A4895),"",K4895/$M$1)</f>
        <v/>
      </c>
      <c r="M4895" s="5" t="str">
        <f aca="false">IF(ISBLANK(A4895),"",K4895/($M$1+SUM(K$3:K4894)))</f>
        <v/>
      </c>
      <c r="N4895" s="0" t="str">
        <f aca="false">IF(ISBLANK(A4895),"",IF(H4896=0,NETWORKDAYS($H$3,H4895,holiday!$B$2:$B$10),IF(DAY(H4895)&lt;DAY(H4896),NETWORKDAYS($H$3,H4895,holiday!$B$2:$B$10),0)))</f>
        <v/>
      </c>
      <c r="O4895" s="0" t="str">
        <f aca="false">IF(ISBLANK(A4895),"",SUMIF($A$3:$A4895,O$2,$B$3:$B4895))</f>
        <v/>
      </c>
      <c r="P4895" s="0" t="str">
        <f aca="false">IF(ISBLANK(A4895),"",SUMIF($A$3:$A4895,P$2,$B$3:$B4895))</f>
        <v/>
      </c>
      <c r="Q4895" s="0" t="str">
        <f aca="false">IF(ISBLANK(A4895),"",SUMIF($A$3:$A4895,Q$2,$B$3:$B4895))</f>
        <v/>
      </c>
      <c r="R4895" s="0" t="str">
        <f aca="false">IF(ISBLANK(A4895),"",SUMIF($A$3:$A4895,R$2,$B$3:$B4895))</f>
        <v/>
      </c>
      <c r="T4895" s="9" t="str">
        <f aca="false">IF(ISBLANK(A4895),"",IF($A4895=T$2,$C4895,T4894))</f>
        <v/>
      </c>
      <c r="U4895" s="9" t="str">
        <f aca="false">IF(ISBLANK(A4895),"",IF($A4895=U$2,$C4895,U4894))</f>
        <v/>
      </c>
      <c r="V4895" s="9" t="str">
        <f aca="false">IF(ISBLANK(A4895),"",IF($A4895=V$2,$C4895,V4894))</f>
        <v/>
      </c>
      <c r="W4895" s="9" t="str">
        <f aca="false">IF(ISBLANK(A4895),"",IF($A4895=W$2,$C4895,W4894))</f>
        <v/>
      </c>
    </row>
    <row r="4896" customFormat="false" ht="14.1" hidden="false" customHeight="false" outlineLevel="0" collapsed="false">
      <c r="H4896" s="8" t="n">
        <f aca="false">IF(ISBLANK(D4896),,LEFT(D4896,LEN(D4896)-6)*1)</f>
        <v>0</v>
      </c>
      <c r="I4896" s="9" t="str">
        <f aca="false">IF(ISBLANK(A4896),"",-B4896*C4896)</f>
        <v/>
      </c>
      <c r="J4896" s="9" t="str">
        <f aca="false">IF(ISBLANK(A4896),"",-SUM(I$3:I4896))</f>
        <v/>
      </c>
      <c r="K4896" s="9" t="str">
        <f aca="false">IF(ISBLANK(A4896),"",SUMPRODUCT(O4896:R4896,T4896:W4896)-J4896)</f>
        <v/>
      </c>
      <c r="L4896" s="5" t="str">
        <f aca="false">IF(ISBLANK(A4896),"",K4896/$M$1)</f>
        <v/>
      </c>
      <c r="M4896" s="5" t="str">
        <f aca="false">IF(ISBLANK(A4896),"",K4896/($M$1+SUM(K$3:K4895)))</f>
        <v/>
      </c>
      <c r="N4896" s="0" t="str">
        <f aca="false">IF(ISBLANK(A4896),"",IF(H4897=0,NETWORKDAYS($H$3,H4896,holiday!$B$2:$B$10),IF(DAY(H4896)&lt;DAY(H4897),NETWORKDAYS($H$3,H4896,holiday!$B$2:$B$10),0)))</f>
        <v/>
      </c>
      <c r="O4896" s="0" t="str">
        <f aca="false">IF(ISBLANK(A4896),"",SUMIF($A$3:$A4896,O$2,$B$3:$B4896))</f>
        <v/>
      </c>
      <c r="P4896" s="0" t="str">
        <f aca="false">IF(ISBLANK(A4896),"",SUMIF($A$3:$A4896,P$2,$B$3:$B4896))</f>
        <v/>
      </c>
      <c r="Q4896" s="0" t="str">
        <f aca="false">IF(ISBLANK(A4896),"",SUMIF($A$3:$A4896,Q$2,$B$3:$B4896))</f>
        <v/>
      </c>
      <c r="R4896" s="0" t="str">
        <f aca="false">IF(ISBLANK(A4896),"",SUMIF($A$3:$A4896,R$2,$B$3:$B4896))</f>
        <v/>
      </c>
      <c r="T4896" s="9" t="str">
        <f aca="false">IF(ISBLANK(A4896),"",IF($A4896=T$2,$C4896,T4895))</f>
        <v/>
      </c>
      <c r="U4896" s="9" t="str">
        <f aca="false">IF(ISBLANK(A4896),"",IF($A4896=U$2,$C4896,U4895))</f>
        <v/>
      </c>
      <c r="V4896" s="9" t="str">
        <f aca="false">IF(ISBLANK(A4896),"",IF($A4896=V$2,$C4896,V4895))</f>
        <v/>
      </c>
      <c r="W4896" s="9" t="str">
        <f aca="false">IF(ISBLANK(A4896),"",IF($A4896=W$2,$C4896,W4895))</f>
        <v/>
      </c>
    </row>
    <row r="4897" customFormat="false" ht="14.1" hidden="false" customHeight="false" outlineLevel="0" collapsed="false">
      <c r="H4897" s="8" t="n">
        <f aca="false">IF(ISBLANK(D4897),,LEFT(D4897,LEN(D4897)-6)*1)</f>
        <v>0</v>
      </c>
      <c r="I4897" s="9" t="str">
        <f aca="false">IF(ISBLANK(A4897),"",-B4897*C4897)</f>
        <v/>
      </c>
      <c r="J4897" s="9" t="str">
        <f aca="false">IF(ISBLANK(A4897),"",-SUM(I$3:I4897))</f>
        <v/>
      </c>
      <c r="K4897" s="9" t="str">
        <f aca="false">IF(ISBLANK(A4897),"",SUMPRODUCT(O4897:R4897,T4897:W4897)-J4897)</f>
        <v/>
      </c>
      <c r="L4897" s="5" t="str">
        <f aca="false">IF(ISBLANK(A4897),"",K4897/$M$1)</f>
        <v/>
      </c>
      <c r="M4897" s="5" t="str">
        <f aca="false">IF(ISBLANK(A4897),"",K4897/($M$1+SUM(K$3:K4896)))</f>
        <v/>
      </c>
      <c r="N4897" s="0" t="str">
        <f aca="false">IF(ISBLANK(A4897),"",IF(H4898=0,NETWORKDAYS($H$3,H4897,holiday!$B$2:$B$10),IF(DAY(H4897)&lt;DAY(H4898),NETWORKDAYS($H$3,H4897,holiday!$B$2:$B$10),0)))</f>
        <v/>
      </c>
      <c r="O4897" s="0" t="str">
        <f aca="false">IF(ISBLANK(A4897),"",SUMIF($A$3:$A4897,O$2,$B$3:$B4897))</f>
        <v/>
      </c>
      <c r="P4897" s="0" t="str">
        <f aca="false">IF(ISBLANK(A4897),"",SUMIF($A$3:$A4897,P$2,$B$3:$B4897))</f>
        <v/>
      </c>
      <c r="Q4897" s="0" t="str">
        <f aca="false">IF(ISBLANK(A4897),"",SUMIF($A$3:$A4897,Q$2,$B$3:$B4897))</f>
        <v/>
      </c>
      <c r="R4897" s="0" t="str">
        <f aca="false">IF(ISBLANK(A4897),"",SUMIF($A$3:$A4897,R$2,$B$3:$B4897))</f>
        <v/>
      </c>
      <c r="T4897" s="9" t="str">
        <f aca="false">IF(ISBLANK(A4897),"",IF($A4897=T$2,$C4897,T4896))</f>
        <v/>
      </c>
      <c r="U4897" s="9" t="str">
        <f aca="false">IF(ISBLANK(A4897),"",IF($A4897=U$2,$C4897,U4896))</f>
        <v/>
      </c>
      <c r="V4897" s="9" t="str">
        <f aca="false">IF(ISBLANK(A4897),"",IF($A4897=V$2,$C4897,V4896))</f>
        <v/>
      </c>
      <c r="W4897" s="9" t="str">
        <f aca="false">IF(ISBLANK(A4897),"",IF($A4897=W$2,$C4897,W4896))</f>
        <v/>
      </c>
    </row>
    <row r="4898" customFormat="false" ht="14.1" hidden="false" customHeight="false" outlineLevel="0" collapsed="false">
      <c r="H4898" s="8" t="n">
        <f aca="false">IF(ISBLANK(D4898),,LEFT(D4898,LEN(D4898)-6)*1)</f>
        <v>0</v>
      </c>
      <c r="I4898" s="9" t="str">
        <f aca="false">IF(ISBLANK(A4898),"",-B4898*C4898)</f>
        <v/>
      </c>
      <c r="J4898" s="9" t="str">
        <f aca="false">IF(ISBLANK(A4898),"",-SUM(I$3:I4898))</f>
        <v/>
      </c>
      <c r="K4898" s="9" t="str">
        <f aca="false">IF(ISBLANK(A4898),"",SUMPRODUCT(O4898:R4898,T4898:W4898)-J4898)</f>
        <v/>
      </c>
      <c r="L4898" s="5" t="str">
        <f aca="false">IF(ISBLANK(A4898),"",K4898/$M$1)</f>
        <v/>
      </c>
      <c r="M4898" s="5" t="str">
        <f aca="false">IF(ISBLANK(A4898),"",K4898/($M$1+SUM(K$3:K4897)))</f>
        <v/>
      </c>
      <c r="N4898" s="0" t="str">
        <f aca="false">IF(ISBLANK(A4898),"",IF(H4899=0,NETWORKDAYS($H$3,H4898,holiday!$B$2:$B$10),IF(DAY(H4898)&lt;DAY(H4899),NETWORKDAYS($H$3,H4898,holiday!$B$2:$B$10),0)))</f>
        <v/>
      </c>
      <c r="O4898" s="0" t="str">
        <f aca="false">IF(ISBLANK(A4898),"",SUMIF($A$3:$A4898,O$2,$B$3:$B4898))</f>
        <v/>
      </c>
      <c r="P4898" s="0" t="str">
        <f aca="false">IF(ISBLANK(A4898),"",SUMIF($A$3:$A4898,P$2,$B$3:$B4898))</f>
        <v/>
      </c>
      <c r="Q4898" s="0" t="str">
        <f aca="false">IF(ISBLANK(A4898),"",SUMIF($A$3:$A4898,Q$2,$B$3:$B4898))</f>
        <v/>
      </c>
      <c r="R4898" s="0" t="str">
        <f aca="false">IF(ISBLANK(A4898),"",SUMIF($A$3:$A4898,R$2,$B$3:$B4898))</f>
        <v/>
      </c>
      <c r="T4898" s="9" t="str">
        <f aca="false">IF(ISBLANK(A4898),"",IF($A4898=T$2,$C4898,T4897))</f>
        <v/>
      </c>
      <c r="U4898" s="9" t="str">
        <f aca="false">IF(ISBLANK(A4898),"",IF($A4898=U$2,$C4898,U4897))</f>
        <v/>
      </c>
      <c r="V4898" s="9" t="str">
        <f aca="false">IF(ISBLANK(A4898),"",IF($A4898=V$2,$C4898,V4897))</f>
        <v/>
      </c>
      <c r="W4898" s="9" t="str">
        <f aca="false">IF(ISBLANK(A4898),"",IF($A4898=W$2,$C4898,W4897))</f>
        <v/>
      </c>
    </row>
    <row r="4899" customFormat="false" ht="14.1" hidden="false" customHeight="false" outlineLevel="0" collapsed="false">
      <c r="H4899" s="8" t="n">
        <f aca="false">IF(ISBLANK(D4899),,LEFT(D4899,LEN(D4899)-6)*1)</f>
        <v>0</v>
      </c>
      <c r="I4899" s="9" t="str">
        <f aca="false">IF(ISBLANK(A4899),"",-B4899*C4899)</f>
        <v/>
      </c>
      <c r="J4899" s="9" t="str">
        <f aca="false">IF(ISBLANK(A4899),"",-SUM(I$3:I4899))</f>
        <v/>
      </c>
      <c r="K4899" s="9" t="str">
        <f aca="false">IF(ISBLANK(A4899),"",SUMPRODUCT(O4899:R4899,T4899:W4899)-J4899)</f>
        <v/>
      </c>
      <c r="L4899" s="5" t="str">
        <f aca="false">IF(ISBLANK(A4899),"",K4899/$M$1)</f>
        <v/>
      </c>
      <c r="M4899" s="5" t="str">
        <f aca="false">IF(ISBLANK(A4899),"",K4899/($M$1+SUM(K$3:K4898)))</f>
        <v/>
      </c>
      <c r="N4899" s="0" t="str">
        <f aca="false">IF(ISBLANK(A4899),"",IF(H4900=0,NETWORKDAYS($H$3,H4899,holiday!$B$2:$B$10),IF(DAY(H4899)&lt;DAY(H4900),NETWORKDAYS($H$3,H4899,holiday!$B$2:$B$10),0)))</f>
        <v/>
      </c>
      <c r="O4899" s="0" t="str">
        <f aca="false">IF(ISBLANK(A4899),"",SUMIF($A$3:$A4899,O$2,$B$3:$B4899))</f>
        <v/>
      </c>
      <c r="P4899" s="0" t="str">
        <f aca="false">IF(ISBLANK(A4899),"",SUMIF($A$3:$A4899,P$2,$B$3:$B4899))</f>
        <v/>
      </c>
      <c r="Q4899" s="0" t="str">
        <f aca="false">IF(ISBLANK(A4899),"",SUMIF($A$3:$A4899,Q$2,$B$3:$B4899))</f>
        <v/>
      </c>
      <c r="R4899" s="0" t="str">
        <f aca="false">IF(ISBLANK(A4899),"",SUMIF($A$3:$A4899,R$2,$B$3:$B4899))</f>
        <v/>
      </c>
      <c r="T4899" s="9" t="str">
        <f aca="false">IF(ISBLANK(A4899),"",IF($A4899=T$2,$C4899,T4898))</f>
        <v/>
      </c>
      <c r="U4899" s="9" t="str">
        <f aca="false">IF(ISBLANK(A4899),"",IF($A4899=U$2,$C4899,U4898))</f>
        <v/>
      </c>
      <c r="V4899" s="9" t="str">
        <f aca="false">IF(ISBLANK(A4899),"",IF($A4899=V$2,$C4899,V4898))</f>
        <v/>
      </c>
      <c r="W4899" s="9" t="str">
        <f aca="false">IF(ISBLANK(A4899),"",IF($A4899=W$2,$C4899,W4898))</f>
        <v/>
      </c>
    </row>
    <row r="4900" customFormat="false" ht="14.1" hidden="false" customHeight="false" outlineLevel="0" collapsed="false">
      <c r="H4900" s="8" t="n">
        <f aca="false">IF(ISBLANK(D4900),,LEFT(D4900,LEN(D4900)-6)*1)</f>
        <v>0</v>
      </c>
      <c r="I4900" s="9" t="str">
        <f aca="false">IF(ISBLANK(A4900),"",-B4900*C4900)</f>
        <v/>
      </c>
      <c r="J4900" s="9" t="str">
        <f aca="false">IF(ISBLANK(A4900),"",-SUM(I$3:I4900))</f>
        <v/>
      </c>
      <c r="K4900" s="9" t="str">
        <f aca="false">IF(ISBLANK(A4900),"",SUMPRODUCT(O4900:R4900,T4900:W4900)-J4900)</f>
        <v/>
      </c>
      <c r="L4900" s="5" t="str">
        <f aca="false">IF(ISBLANK(A4900),"",K4900/$M$1)</f>
        <v/>
      </c>
      <c r="M4900" s="5" t="str">
        <f aca="false">IF(ISBLANK(A4900),"",K4900/($M$1+SUM(K$3:K4899)))</f>
        <v/>
      </c>
      <c r="N4900" s="0" t="str">
        <f aca="false">IF(ISBLANK(A4900),"",IF(H4901=0,NETWORKDAYS($H$3,H4900,holiday!$B$2:$B$10),IF(DAY(H4900)&lt;DAY(H4901),NETWORKDAYS($H$3,H4900,holiday!$B$2:$B$10),0)))</f>
        <v/>
      </c>
      <c r="O4900" s="0" t="str">
        <f aca="false">IF(ISBLANK(A4900),"",SUMIF($A$3:$A4900,O$2,$B$3:$B4900))</f>
        <v/>
      </c>
      <c r="P4900" s="0" t="str">
        <f aca="false">IF(ISBLANK(A4900),"",SUMIF($A$3:$A4900,P$2,$B$3:$B4900))</f>
        <v/>
      </c>
      <c r="Q4900" s="0" t="str">
        <f aca="false">IF(ISBLANK(A4900),"",SUMIF($A$3:$A4900,Q$2,$B$3:$B4900))</f>
        <v/>
      </c>
      <c r="R4900" s="0" t="str">
        <f aca="false">IF(ISBLANK(A4900),"",SUMIF($A$3:$A4900,R$2,$B$3:$B4900))</f>
        <v/>
      </c>
      <c r="T4900" s="9" t="str">
        <f aca="false">IF(ISBLANK(A4900),"",IF($A4900=T$2,$C4900,T4899))</f>
        <v/>
      </c>
      <c r="U4900" s="9" t="str">
        <f aca="false">IF(ISBLANK(A4900),"",IF($A4900=U$2,$C4900,U4899))</f>
        <v/>
      </c>
      <c r="V4900" s="9" t="str">
        <f aca="false">IF(ISBLANK(A4900),"",IF($A4900=V$2,$C4900,V4899))</f>
        <v/>
      </c>
      <c r="W4900" s="9" t="str">
        <f aca="false">IF(ISBLANK(A4900),"",IF($A4900=W$2,$C4900,W4899))</f>
        <v/>
      </c>
    </row>
    <row r="4901" customFormat="false" ht="14.1" hidden="false" customHeight="false" outlineLevel="0" collapsed="false">
      <c r="H4901" s="8" t="n">
        <f aca="false">IF(ISBLANK(D4901),,LEFT(D4901,LEN(D4901)-6)*1)</f>
        <v>0</v>
      </c>
      <c r="I4901" s="9" t="str">
        <f aca="false">IF(ISBLANK(A4901),"",-B4901*C4901)</f>
        <v/>
      </c>
      <c r="J4901" s="9" t="str">
        <f aca="false">IF(ISBLANK(A4901),"",-SUM(I$3:I4901))</f>
        <v/>
      </c>
      <c r="K4901" s="9" t="str">
        <f aca="false">IF(ISBLANK(A4901),"",SUMPRODUCT(O4901:R4901,T4901:W4901)-J4901)</f>
        <v/>
      </c>
      <c r="L4901" s="5" t="str">
        <f aca="false">IF(ISBLANK(A4901),"",K4901/$M$1)</f>
        <v/>
      </c>
      <c r="M4901" s="5" t="str">
        <f aca="false">IF(ISBLANK(A4901),"",K4901/($M$1+SUM(K$3:K4900)))</f>
        <v/>
      </c>
      <c r="N4901" s="0" t="str">
        <f aca="false">IF(ISBLANK(A4901),"",IF(H4902=0,NETWORKDAYS($H$3,H4901,holiday!$B$2:$B$10),IF(DAY(H4901)&lt;DAY(H4902),NETWORKDAYS($H$3,H4901,holiday!$B$2:$B$10),0)))</f>
        <v/>
      </c>
      <c r="O4901" s="0" t="str">
        <f aca="false">IF(ISBLANK(A4901),"",SUMIF($A$3:$A4901,O$2,$B$3:$B4901))</f>
        <v/>
      </c>
      <c r="P4901" s="0" t="str">
        <f aca="false">IF(ISBLANK(A4901),"",SUMIF($A$3:$A4901,P$2,$B$3:$B4901))</f>
        <v/>
      </c>
      <c r="Q4901" s="0" t="str">
        <f aca="false">IF(ISBLANK(A4901),"",SUMIF($A$3:$A4901,Q$2,$B$3:$B4901))</f>
        <v/>
      </c>
      <c r="R4901" s="0" t="str">
        <f aca="false">IF(ISBLANK(A4901),"",SUMIF($A$3:$A4901,R$2,$B$3:$B4901))</f>
        <v/>
      </c>
      <c r="T4901" s="9" t="str">
        <f aca="false">IF(ISBLANK(A4901),"",IF($A4901=T$2,$C4901,T4900))</f>
        <v/>
      </c>
      <c r="U4901" s="9" t="str">
        <f aca="false">IF(ISBLANK(A4901),"",IF($A4901=U$2,$C4901,U4900))</f>
        <v/>
      </c>
      <c r="V4901" s="9" t="str">
        <f aca="false">IF(ISBLANK(A4901),"",IF($A4901=V$2,$C4901,V4900))</f>
        <v/>
      </c>
      <c r="W4901" s="9" t="str">
        <f aca="false">IF(ISBLANK(A4901),"",IF($A4901=W$2,$C4901,W4900))</f>
        <v/>
      </c>
    </row>
    <row r="4902" customFormat="false" ht="14.1" hidden="false" customHeight="false" outlineLevel="0" collapsed="false">
      <c r="H4902" s="8" t="n">
        <f aca="false">IF(ISBLANK(D4902),,LEFT(D4902,LEN(D4902)-6)*1)</f>
        <v>0</v>
      </c>
      <c r="I4902" s="9" t="str">
        <f aca="false">IF(ISBLANK(A4902),"",-B4902*C4902)</f>
        <v/>
      </c>
      <c r="J4902" s="9" t="str">
        <f aca="false">IF(ISBLANK(A4902),"",-SUM(I$3:I4902))</f>
        <v/>
      </c>
      <c r="K4902" s="9" t="str">
        <f aca="false">IF(ISBLANK(A4902),"",SUMPRODUCT(O4902:R4902,T4902:W4902)-J4902)</f>
        <v/>
      </c>
      <c r="L4902" s="5" t="str">
        <f aca="false">IF(ISBLANK(A4902),"",K4902/$M$1)</f>
        <v/>
      </c>
      <c r="M4902" s="5" t="str">
        <f aca="false">IF(ISBLANK(A4902),"",K4902/($M$1+SUM(K$3:K4901)))</f>
        <v/>
      </c>
      <c r="N4902" s="0" t="str">
        <f aca="false">IF(ISBLANK(A4902),"",IF(H4903=0,NETWORKDAYS($H$3,H4902,holiday!$B$2:$B$10),IF(DAY(H4902)&lt;DAY(H4903),NETWORKDAYS($H$3,H4902,holiday!$B$2:$B$10),0)))</f>
        <v/>
      </c>
      <c r="O4902" s="0" t="str">
        <f aca="false">IF(ISBLANK(A4902),"",SUMIF($A$3:$A4902,O$2,$B$3:$B4902))</f>
        <v/>
      </c>
      <c r="P4902" s="0" t="str">
        <f aca="false">IF(ISBLANK(A4902),"",SUMIF($A$3:$A4902,P$2,$B$3:$B4902))</f>
        <v/>
      </c>
      <c r="Q4902" s="0" t="str">
        <f aca="false">IF(ISBLANK(A4902),"",SUMIF($A$3:$A4902,Q$2,$B$3:$B4902))</f>
        <v/>
      </c>
      <c r="R4902" s="0" t="str">
        <f aca="false">IF(ISBLANK(A4902),"",SUMIF($A$3:$A4902,R$2,$B$3:$B4902))</f>
        <v/>
      </c>
      <c r="T4902" s="9" t="str">
        <f aca="false">IF(ISBLANK(A4902),"",IF($A4902=T$2,$C4902,T4901))</f>
        <v/>
      </c>
      <c r="U4902" s="9" t="str">
        <f aca="false">IF(ISBLANK(A4902),"",IF($A4902=U$2,$C4902,U4901))</f>
        <v/>
      </c>
      <c r="V4902" s="9" t="str">
        <f aca="false">IF(ISBLANK(A4902),"",IF($A4902=V$2,$C4902,V4901))</f>
        <v/>
      </c>
      <c r="W4902" s="9" t="str">
        <f aca="false">IF(ISBLANK(A4902),"",IF($A4902=W$2,$C4902,W4901))</f>
        <v/>
      </c>
    </row>
    <row r="4903" customFormat="false" ht="14.1" hidden="false" customHeight="false" outlineLevel="0" collapsed="false">
      <c r="H4903" s="8" t="n">
        <f aca="false">IF(ISBLANK(D4903),,LEFT(D4903,LEN(D4903)-6)*1)</f>
        <v>0</v>
      </c>
      <c r="I4903" s="9" t="str">
        <f aca="false">IF(ISBLANK(A4903),"",-B4903*C4903)</f>
        <v/>
      </c>
      <c r="J4903" s="9" t="str">
        <f aca="false">IF(ISBLANK(A4903),"",-SUM(I$3:I4903))</f>
        <v/>
      </c>
      <c r="K4903" s="9" t="str">
        <f aca="false">IF(ISBLANK(A4903),"",SUMPRODUCT(O4903:R4903,T4903:W4903)-J4903)</f>
        <v/>
      </c>
      <c r="L4903" s="5" t="str">
        <f aca="false">IF(ISBLANK(A4903),"",K4903/$M$1)</f>
        <v/>
      </c>
      <c r="M4903" s="5" t="str">
        <f aca="false">IF(ISBLANK(A4903),"",K4903/($M$1+SUM(K$3:K4902)))</f>
        <v/>
      </c>
      <c r="N4903" s="0" t="str">
        <f aca="false">IF(ISBLANK(A4903),"",IF(H4904=0,NETWORKDAYS($H$3,H4903,holiday!$B$2:$B$10),IF(DAY(H4903)&lt;DAY(H4904),NETWORKDAYS($H$3,H4903,holiday!$B$2:$B$10),0)))</f>
        <v/>
      </c>
      <c r="O4903" s="0" t="str">
        <f aca="false">IF(ISBLANK(A4903),"",SUMIF($A$3:$A4903,O$2,$B$3:$B4903))</f>
        <v/>
      </c>
      <c r="P4903" s="0" t="str">
        <f aca="false">IF(ISBLANK(A4903),"",SUMIF($A$3:$A4903,P$2,$B$3:$B4903))</f>
        <v/>
      </c>
      <c r="Q4903" s="0" t="str">
        <f aca="false">IF(ISBLANK(A4903),"",SUMIF($A$3:$A4903,Q$2,$B$3:$B4903))</f>
        <v/>
      </c>
      <c r="R4903" s="0" t="str">
        <f aca="false">IF(ISBLANK(A4903),"",SUMIF($A$3:$A4903,R$2,$B$3:$B4903))</f>
        <v/>
      </c>
      <c r="T4903" s="9" t="str">
        <f aca="false">IF(ISBLANK(A4903),"",IF($A4903=T$2,$C4903,T4902))</f>
        <v/>
      </c>
      <c r="U4903" s="9" t="str">
        <f aca="false">IF(ISBLANK(A4903),"",IF($A4903=U$2,$C4903,U4902))</f>
        <v/>
      </c>
      <c r="V4903" s="9" t="str">
        <f aca="false">IF(ISBLANK(A4903),"",IF($A4903=V$2,$C4903,V4902))</f>
        <v/>
      </c>
      <c r="W4903" s="9" t="str">
        <f aca="false">IF(ISBLANK(A4903),"",IF($A4903=W$2,$C4903,W4902))</f>
        <v/>
      </c>
    </row>
    <row r="4904" customFormat="false" ht="14.1" hidden="false" customHeight="false" outlineLevel="0" collapsed="false">
      <c r="H4904" s="8" t="n">
        <f aca="false">IF(ISBLANK(D4904),,LEFT(D4904,LEN(D4904)-6)*1)</f>
        <v>0</v>
      </c>
      <c r="I4904" s="9" t="str">
        <f aca="false">IF(ISBLANK(A4904),"",-B4904*C4904)</f>
        <v/>
      </c>
      <c r="J4904" s="9" t="str">
        <f aca="false">IF(ISBLANK(A4904),"",-SUM(I$3:I4904))</f>
        <v/>
      </c>
      <c r="K4904" s="9" t="str">
        <f aca="false">IF(ISBLANK(A4904),"",SUMPRODUCT(O4904:R4904,T4904:W4904)-J4904)</f>
        <v/>
      </c>
      <c r="L4904" s="5" t="str">
        <f aca="false">IF(ISBLANK(A4904),"",K4904/$M$1)</f>
        <v/>
      </c>
      <c r="M4904" s="5" t="str">
        <f aca="false">IF(ISBLANK(A4904),"",K4904/($M$1+SUM(K$3:K4903)))</f>
        <v/>
      </c>
      <c r="N4904" s="0" t="str">
        <f aca="false">IF(ISBLANK(A4904),"",IF(H4905=0,NETWORKDAYS($H$3,H4904,holiday!$B$2:$B$10),IF(DAY(H4904)&lt;DAY(H4905),NETWORKDAYS($H$3,H4904,holiday!$B$2:$B$10),0)))</f>
        <v/>
      </c>
      <c r="O4904" s="0" t="str">
        <f aca="false">IF(ISBLANK(A4904),"",SUMIF($A$3:$A4904,O$2,$B$3:$B4904))</f>
        <v/>
      </c>
      <c r="P4904" s="0" t="str">
        <f aca="false">IF(ISBLANK(A4904),"",SUMIF($A$3:$A4904,P$2,$B$3:$B4904))</f>
        <v/>
      </c>
      <c r="Q4904" s="0" t="str">
        <f aca="false">IF(ISBLANK(A4904),"",SUMIF($A$3:$A4904,Q$2,$B$3:$B4904))</f>
        <v/>
      </c>
      <c r="R4904" s="0" t="str">
        <f aca="false">IF(ISBLANK(A4904),"",SUMIF($A$3:$A4904,R$2,$B$3:$B4904))</f>
        <v/>
      </c>
      <c r="T4904" s="9" t="str">
        <f aca="false">IF(ISBLANK(A4904),"",IF($A4904=T$2,$C4904,T4903))</f>
        <v/>
      </c>
      <c r="U4904" s="9" t="str">
        <f aca="false">IF(ISBLANK(A4904),"",IF($A4904=U$2,$C4904,U4903))</f>
        <v/>
      </c>
      <c r="V4904" s="9" t="str">
        <f aca="false">IF(ISBLANK(A4904),"",IF($A4904=V$2,$C4904,V4903))</f>
        <v/>
      </c>
      <c r="W4904" s="9" t="str">
        <f aca="false">IF(ISBLANK(A4904),"",IF($A4904=W$2,$C4904,W4903))</f>
        <v/>
      </c>
    </row>
    <row r="4905" customFormat="false" ht="14.1" hidden="false" customHeight="false" outlineLevel="0" collapsed="false">
      <c r="H4905" s="8" t="n">
        <f aca="false">IF(ISBLANK(D4905),,LEFT(D4905,LEN(D4905)-6)*1)</f>
        <v>0</v>
      </c>
      <c r="I4905" s="9" t="str">
        <f aca="false">IF(ISBLANK(A4905),"",-B4905*C4905)</f>
        <v/>
      </c>
      <c r="J4905" s="9" t="str">
        <f aca="false">IF(ISBLANK(A4905),"",-SUM(I$3:I4905))</f>
        <v/>
      </c>
      <c r="K4905" s="9" t="str">
        <f aca="false">IF(ISBLANK(A4905),"",SUMPRODUCT(O4905:R4905,T4905:W4905)-J4905)</f>
        <v/>
      </c>
      <c r="L4905" s="5" t="str">
        <f aca="false">IF(ISBLANK(A4905),"",K4905/$M$1)</f>
        <v/>
      </c>
      <c r="M4905" s="5" t="str">
        <f aca="false">IF(ISBLANK(A4905),"",K4905/($M$1+SUM(K$3:K4904)))</f>
        <v/>
      </c>
      <c r="N4905" s="0" t="str">
        <f aca="false">IF(ISBLANK(A4905),"",IF(H4906=0,NETWORKDAYS($H$3,H4905,holiday!$B$2:$B$10),IF(DAY(H4905)&lt;DAY(H4906),NETWORKDAYS($H$3,H4905,holiday!$B$2:$B$10),0)))</f>
        <v/>
      </c>
      <c r="O4905" s="0" t="str">
        <f aca="false">IF(ISBLANK(A4905),"",SUMIF($A$3:$A4905,O$2,$B$3:$B4905))</f>
        <v/>
      </c>
      <c r="P4905" s="0" t="str">
        <f aca="false">IF(ISBLANK(A4905),"",SUMIF($A$3:$A4905,P$2,$B$3:$B4905))</f>
        <v/>
      </c>
      <c r="Q4905" s="0" t="str">
        <f aca="false">IF(ISBLANK(A4905),"",SUMIF($A$3:$A4905,Q$2,$B$3:$B4905))</f>
        <v/>
      </c>
      <c r="R4905" s="0" t="str">
        <f aca="false">IF(ISBLANK(A4905),"",SUMIF($A$3:$A4905,R$2,$B$3:$B4905))</f>
        <v/>
      </c>
      <c r="T4905" s="9" t="str">
        <f aca="false">IF(ISBLANK(A4905),"",IF($A4905=T$2,$C4905,T4904))</f>
        <v/>
      </c>
      <c r="U4905" s="9" t="str">
        <f aca="false">IF(ISBLANK(A4905),"",IF($A4905=U$2,$C4905,U4904))</f>
        <v/>
      </c>
      <c r="V4905" s="9" t="str">
        <f aca="false">IF(ISBLANK(A4905),"",IF($A4905=V$2,$C4905,V4904))</f>
        <v/>
      </c>
      <c r="W4905" s="9" t="str">
        <f aca="false">IF(ISBLANK(A4905),"",IF($A4905=W$2,$C4905,W4904))</f>
        <v/>
      </c>
    </row>
    <row r="4906" customFormat="false" ht="14.1" hidden="false" customHeight="false" outlineLevel="0" collapsed="false">
      <c r="H4906" s="8" t="n">
        <f aca="false">IF(ISBLANK(D4906),,LEFT(D4906,LEN(D4906)-6)*1)</f>
        <v>0</v>
      </c>
      <c r="I4906" s="9" t="str">
        <f aca="false">IF(ISBLANK(A4906),"",-B4906*C4906)</f>
        <v/>
      </c>
      <c r="J4906" s="9" t="str">
        <f aca="false">IF(ISBLANK(A4906),"",-SUM(I$3:I4906))</f>
        <v/>
      </c>
      <c r="K4906" s="9" t="str">
        <f aca="false">IF(ISBLANK(A4906),"",SUMPRODUCT(O4906:R4906,T4906:W4906)-J4906)</f>
        <v/>
      </c>
      <c r="L4906" s="5" t="str">
        <f aca="false">IF(ISBLANK(A4906),"",K4906/$M$1)</f>
        <v/>
      </c>
      <c r="M4906" s="5" t="str">
        <f aca="false">IF(ISBLANK(A4906),"",K4906/($M$1+SUM(K$3:K4905)))</f>
        <v/>
      </c>
      <c r="N4906" s="0" t="str">
        <f aca="false">IF(ISBLANK(A4906),"",IF(H4907=0,NETWORKDAYS($H$3,H4906,holiday!$B$2:$B$10),IF(DAY(H4906)&lt;DAY(H4907),NETWORKDAYS($H$3,H4906,holiday!$B$2:$B$10),0)))</f>
        <v/>
      </c>
      <c r="O4906" s="0" t="str">
        <f aca="false">IF(ISBLANK(A4906),"",SUMIF($A$3:$A4906,O$2,$B$3:$B4906))</f>
        <v/>
      </c>
      <c r="P4906" s="0" t="str">
        <f aca="false">IF(ISBLANK(A4906),"",SUMIF($A$3:$A4906,P$2,$B$3:$B4906))</f>
        <v/>
      </c>
      <c r="Q4906" s="0" t="str">
        <f aca="false">IF(ISBLANK(A4906),"",SUMIF($A$3:$A4906,Q$2,$B$3:$B4906))</f>
        <v/>
      </c>
      <c r="R4906" s="0" t="str">
        <f aca="false">IF(ISBLANK(A4906),"",SUMIF($A$3:$A4906,R$2,$B$3:$B4906))</f>
        <v/>
      </c>
      <c r="T4906" s="9" t="str">
        <f aca="false">IF(ISBLANK(A4906),"",IF($A4906=T$2,$C4906,T4905))</f>
        <v/>
      </c>
      <c r="U4906" s="9" t="str">
        <f aca="false">IF(ISBLANK(A4906),"",IF($A4906=U$2,$C4906,U4905))</f>
        <v/>
      </c>
      <c r="V4906" s="9" t="str">
        <f aca="false">IF(ISBLANK(A4906),"",IF($A4906=V$2,$C4906,V4905))</f>
        <v/>
      </c>
      <c r="W4906" s="9" t="str">
        <f aca="false">IF(ISBLANK(A4906),"",IF($A4906=W$2,$C4906,W4905))</f>
        <v/>
      </c>
    </row>
    <row r="4907" customFormat="false" ht="14.1" hidden="false" customHeight="false" outlineLevel="0" collapsed="false">
      <c r="H4907" s="8" t="n">
        <f aca="false">IF(ISBLANK(D4907),,LEFT(D4907,LEN(D4907)-6)*1)</f>
        <v>0</v>
      </c>
      <c r="I4907" s="9" t="str">
        <f aca="false">IF(ISBLANK(A4907),"",-B4907*C4907)</f>
        <v/>
      </c>
      <c r="J4907" s="9" t="str">
        <f aca="false">IF(ISBLANK(A4907),"",-SUM(I$3:I4907))</f>
        <v/>
      </c>
      <c r="K4907" s="9" t="str">
        <f aca="false">IF(ISBLANK(A4907),"",SUMPRODUCT(O4907:R4907,T4907:W4907)-J4907)</f>
        <v/>
      </c>
      <c r="L4907" s="5" t="str">
        <f aca="false">IF(ISBLANK(A4907),"",K4907/$M$1)</f>
        <v/>
      </c>
      <c r="M4907" s="5" t="str">
        <f aca="false">IF(ISBLANK(A4907),"",K4907/($M$1+SUM(K$3:K4906)))</f>
        <v/>
      </c>
      <c r="N4907" s="0" t="str">
        <f aca="false">IF(ISBLANK(A4907),"",IF(H4908=0,NETWORKDAYS($H$3,H4907,holiday!$B$2:$B$10),IF(DAY(H4907)&lt;DAY(H4908),NETWORKDAYS($H$3,H4907,holiday!$B$2:$B$10),0)))</f>
        <v/>
      </c>
      <c r="O4907" s="0" t="str">
        <f aca="false">IF(ISBLANK(A4907),"",SUMIF($A$3:$A4907,O$2,$B$3:$B4907))</f>
        <v/>
      </c>
      <c r="P4907" s="0" t="str">
        <f aca="false">IF(ISBLANK(A4907),"",SUMIF($A$3:$A4907,P$2,$B$3:$B4907))</f>
        <v/>
      </c>
      <c r="Q4907" s="0" t="str">
        <f aca="false">IF(ISBLANK(A4907),"",SUMIF($A$3:$A4907,Q$2,$B$3:$B4907))</f>
        <v/>
      </c>
      <c r="R4907" s="0" t="str">
        <f aca="false">IF(ISBLANK(A4907),"",SUMIF($A$3:$A4907,R$2,$B$3:$B4907))</f>
        <v/>
      </c>
      <c r="T4907" s="9" t="str">
        <f aca="false">IF(ISBLANK(A4907),"",IF($A4907=T$2,$C4907,T4906))</f>
        <v/>
      </c>
      <c r="U4907" s="9" t="str">
        <f aca="false">IF(ISBLANK(A4907),"",IF($A4907=U$2,$C4907,U4906))</f>
        <v/>
      </c>
      <c r="V4907" s="9" t="str">
        <f aca="false">IF(ISBLANK(A4907),"",IF($A4907=V$2,$C4907,V4906))</f>
        <v/>
      </c>
      <c r="W4907" s="9" t="str">
        <f aca="false">IF(ISBLANK(A4907),"",IF($A4907=W$2,$C4907,W4906))</f>
        <v/>
      </c>
    </row>
    <row r="4908" customFormat="false" ht="14.1" hidden="false" customHeight="false" outlineLevel="0" collapsed="false">
      <c r="H4908" s="8" t="n">
        <f aca="false">IF(ISBLANK(D4908),,LEFT(D4908,LEN(D4908)-6)*1)</f>
        <v>0</v>
      </c>
      <c r="I4908" s="9" t="str">
        <f aca="false">IF(ISBLANK(A4908),"",-B4908*C4908)</f>
        <v/>
      </c>
      <c r="J4908" s="9" t="str">
        <f aca="false">IF(ISBLANK(A4908),"",-SUM(I$3:I4908))</f>
        <v/>
      </c>
      <c r="K4908" s="9" t="str">
        <f aca="false">IF(ISBLANK(A4908),"",SUMPRODUCT(O4908:R4908,T4908:W4908)-J4908)</f>
        <v/>
      </c>
      <c r="L4908" s="5" t="str">
        <f aca="false">IF(ISBLANK(A4908),"",K4908/$M$1)</f>
        <v/>
      </c>
      <c r="M4908" s="5" t="str">
        <f aca="false">IF(ISBLANK(A4908),"",K4908/($M$1+SUM(K$3:K4907)))</f>
        <v/>
      </c>
      <c r="N4908" s="0" t="str">
        <f aca="false">IF(ISBLANK(A4908),"",IF(H4909=0,NETWORKDAYS($H$3,H4908,holiday!$B$2:$B$10),IF(DAY(H4908)&lt;DAY(H4909),NETWORKDAYS($H$3,H4908,holiday!$B$2:$B$10),0)))</f>
        <v/>
      </c>
      <c r="O4908" s="0" t="str">
        <f aca="false">IF(ISBLANK(A4908),"",SUMIF($A$3:$A4908,O$2,$B$3:$B4908))</f>
        <v/>
      </c>
      <c r="P4908" s="0" t="str">
        <f aca="false">IF(ISBLANK(A4908),"",SUMIF($A$3:$A4908,P$2,$B$3:$B4908))</f>
        <v/>
      </c>
      <c r="Q4908" s="0" t="str">
        <f aca="false">IF(ISBLANK(A4908),"",SUMIF($A$3:$A4908,Q$2,$B$3:$B4908))</f>
        <v/>
      </c>
      <c r="R4908" s="0" t="str">
        <f aca="false">IF(ISBLANK(A4908),"",SUMIF($A$3:$A4908,R$2,$B$3:$B4908))</f>
        <v/>
      </c>
      <c r="T4908" s="9" t="str">
        <f aca="false">IF(ISBLANK(A4908),"",IF($A4908=T$2,$C4908,T4907))</f>
        <v/>
      </c>
      <c r="U4908" s="9" t="str">
        <f aca="false">IF(ISBLANK(A4908),"",IF($A4908=U$2,$C4908,U4907))</f>
        <v/>
      </c>
      <c r="V4908" s="9" t="str">
        <f aca="false">IF(ISBLANK(A4908),"",IF($A4908=V$2,$C4908,V4907))</f>
        <v/>
      </c>
      <c r="W4908" s="9" t="str">
        <f aca="false">IF(ISBLANK(A4908),"",IF($A4908=W$2,$C4908,W4907))</f>
        <v/>
      </c>
    </row>
    <row r="4909" customFormat="false" ht="14.1" hidden="false" customHeight="false" outlineLevel="0" collapsed="false">
      <c r="H4909" s="8" t="n">
        <f aca="false">IF(ISBLANK(D4909),,LEFT(D4909,LEN(D4909)-6)*1)</f>
        <v>0</v>
      </c>
      <c r="I4909" s="9" t="str">
        <f aca="false">IF(ISBLANK(A4909),"",-B4909*C4909)</f>
        <v/>
      </c>
      <c r="J4909" s="9" t="str">
        <f aca="false">IF(ISBLANK(A4909),"",-SUM(I$3:I4909))</f>
        <v/>
      </c>
      <c r="K4909" s="9" t="str">
        <f aca="false">IF(ISBLANK(A4909),"",SUMPRODUCT(O4909:R4909,T4909:W4909)-J4909)</f>
        <v/>
      </c>
      <c r="L4909" s="5" t="str">
        <f aca="false">IF(ISBLANK(A4909),"",K4909/$M$1)</f>
        <v/>
      </c>
      <c r="M4909" s="5" t="str">
        <f aca="false">IF(ISBLANK(A4909),"",K4909/($M$1+SUM(K$3:K4908)))</f>
        <v/>
      </c>
      <c r="N4909" s="0" t="str">
        <f aca="false">IF(ISBLANK(A4909),"",IF(H4910=0,NETWORKDAYS($H$3,H4909,holiday!$B$2:$B$10),IF(DAY(H4909)&lt;DAY(H4910),NETWORKDAYS($H$3,H4909,holiday!$B$2:$B$10),0)))</f>
        <v/>
      </c>
      <c r="O4909" s="0" t="str">
        <f aca="false">IF(ISBLANK(A4909),"",SUMIF($A$3:$A4909,O$2,$B$3:$B4909))</f>
        <v/>
      </c>
      <c r="P4909" s="0" t="str">
        <f aca="false">IF(ISBLANK(A4909),"",SUMIF($A$3:$A4909,P$2,$B$3:$B4909))</f>
        <v/>
      </c>
      <c r="Q4909" s="0" t="str">
        <f aca="false">IF(ISBLANK(A4909),"",SUMIF($A$3:$A4909,Q$2,$B$3:$B4909))</f>
        <v/>
      </c>
      <c r="R4909" s="0" t="str">
        <f aca="false">IF(ISBLANK(A4909),"",SUMIF($A$3:$A4909,R$2,$B$3:$B4909))</f>
        <v/>
      </c>
      <c r="T4909" s="9" t="str">
        <f aca="false">IF(ISBLANK(A4909),"",IF($A4909=T$2,$C4909,T4908))</f>
        <v/>
      </c>
      <c r="U4909" s="9" t="str">
        <f aca="false">IF(ISBLANK(A4909),"",IF($A4909=U$2,$C4909,U4908))</f>
        <v/>
      </c>
      <c r="V4909" s="9" t="str">
        <f aca="false">IF(ISBLANK(A4909),"",IF($A4909=V$2,$C4909,V4908))</f>
        <v/>
      </c>
      <c r="W4909" s="9" t="str">
        <f aca="false">IF(ISBLANK(A4909),"",IF($A4909=W$2,$C4909,W4908))</f>
        <v/>
      </c>
    </row>
    <row r="4910" customFormat="false" ht="14.1" hidden="false" customHeight="false" outlineLevel="0" collapsed="false">
      <c r="H4910" s="8" t="n">
        <f aca="false">IF(ISBLANK(D4910),,LEFT(D4910,LEN(D4910)-6)*1)</f>
        <v>0</v>
      </c>
      <c r="I4910" s="9" t="str">
        <f aca="false">IF(ISBLANK(A4910),"",-B4910*C4910)</f>
        <v/>
      </c>
      <c r="J4910" s="9" t="str">
        <f aca="false">IF(ISBLANK(A4910),"",-SUM(I$3:I4910))</f>
        <v/>
      </c>
      <c r="K4910" s="9" t="str">
        <f aca="false">IF(ISBLANK(A4910),"",SUMPRODUCT(O4910:R4910,T4910:W4910)-J4910)</f>
        <v/>
      </c>
      <c r="L4910" s="5" t="str">
        <f aca="false">IF(ISBLANK(A4910),"",K4910/$M$1)</f>
        <v/>
      </c>
      <c r="M4910" s="5" t="str">
        <f aca="false">IF(ISBLANK(A4910),"",K4910/($M$1+SUM(K$3:K4909)))</f>
        <v/>
      </c>
      <c r="N4910" s="0" t="str">
        <f aca="false">IF(ISBLANK(A4910),"",IF(H4911=0,NETWORKDAYS($H$3,H4910,holiday!$B$2:$B$10),IF(DAY(H4910)&lt;DAY(H4911),NETWORKDAYS($H$3,H4910,holiday!$B$2:$B$10),0)))</f>
        <v/>
      </c>
      <c r="O4910" s="0" t="str">
        <f aca="false">IF(ISBLANK(A4910),"",SUMIF($A$3:$A4910,O$2,$B$3:$B4910))</f>
        <v/>
      </c>
      <c r="P4910" s="0" t="str">
        <f aca="false">IF(ISBLANK(A4910),"",SUMIF($A$3:$A4910,P$2,$B$3:$B4910))</f>
        <v/>
      </c>
      <c r="Q4910" s="0" t="str">
        <f aca="false">IF(ISBLANK(A4910),"",SUMIF($A$3:$A4910,Q$2,$B$3:$B4910))</f>
        <v/>
      </c>
      <c r="R4910" s="0" t="str">
        <f aca="false">IF(ISBLANK(A4910),"",SUMIF($A$3:$A4910,R$2,$B$3:$B4910))</f>
        <v/>
      </c>
      <c r="T4910" s="9" t="str">
        <f aca="false">IF(ISBLANK(A4910),"",IF($A4910=T$2,$C4910,T4909))</f>
        <v/>
      </c>
      <c r="U4910" s="9" t="str">
        <f aca="false">IF(ISBLANK(A4910),"",IF($A4910=U$2,$C4910,U4909))</f>
        <v/>
      </c>
      <c r="V4910" s="9" t="str">
        <f aca="false">IF(ISBLANK(A4910),"",IF($A4910=V$2,$C4910,V4909))</f>
        <v/>
      </c>
      <c r="W4910" s="9" t="str">
        <f aca="false">IF(ISBLANK(A4910),"",IF($A4910=W$2,$C4910,W4909))</f>
        <v/>
      </c>
    </row>
    <row r="4911" customFormat="false" ht="14.1" hidden="false" customHeight="false" outlineLevel="0" collapsed="false">
      <c r="H4911" s="8" t="n">
        <f aca="false">IF(ISBLANK(D4911),,LEFT(D4911,LEN(D4911)-6)*1)</f>
        <v>0</v>
      </c>
      <c r="I4911" s="9" t="str">
        <f aca="false">IF(ISBLANK(A4911),"",-B4911*C4911)</f>
        <v/>
      </c>
      <c r="J4911" s="9" t="str">
        <f aca="false">IF(ISBLANK(A4911),"",-SUM(I$3:I4911))</f>
        <v/>
      </c>
      <c r="K4911" s="9" t="str">
        <f aca="false">IF(ISBLANK(A4911),"",SUMPRODUCT(O4911:R4911,T4911:W4911)-J4911)</f>
        <v/>
      </c>
      <c r="L4911" s="5" t="str">
        <f aca="false">IF(ISBLANK(A4911),"",K4911/$M$1)</f>
        <v/>
      </c>
      <c r="M4911" s="5" t="str">
        <f aca="false">IF(ISBLANK(A4911),"",K4911/($M$1+SUM(K$3:K4910)))</f>
        <v/>
      </c>
      <c r="N4911" s="0" t="str">
        <f aca="false">IF(ISBLANK(A4911),"",IF(H4912=0,NETWORKDAYS($H$3,H4911,holiday!$B$2:$B$10),IF(DAY(H4911)&lt;DAY(H4912),NETWORKDAYS($H$3,H4911,holiday!$B$2:$B$10),0)))</f>
        <v/>
      </c>
      <c r="O4911" s="0" t="str">
        <f aca="false">IF(ISBLANK(A4911),"",SUMIF($A$3:$A4911,O$2,$B$3:$B4911))</f>
        <v/>
      </c>
      <c r="P4911" s="0" t="str">
        <f aca="false">IF(ISBLANK(A4911),"",SUMIF($A$3:$A4911,P$2,$B$3:$B4911))</f>
        <v/>
      </c>
      <c r="Q4911" s="0" t="str">
        <f aca="false">IF(ISBLANK(A4911),"",SUMIF($A$3:$A4911,Q$2,$B$3:$B4911))</f>
        <v/>
      </c>
      <c r="R4911" s="0" t="str">
        <f aca="false">IF(ISBLANK(A4911),"",SUMIF($A$3:$A4911,R$2,$B$3:$B4911))</f>
        <v/>
      </c>
      <c r="T4911" s="9" t="str">
        <f aca="false">IF(ISBLANK(A4911),"",IF($A4911=T$2,$C4911,T4910))</f>
        <v/>
      </c>
      <c r="U4911" s="9" t="str">
        <f aca="false">IF(ISBLANK(A4911),"",IF($A4911=U$2,$C4911,U4910))</f>
        <v/>
      </c>
      <c r="V4911" s="9" t="str">
        <f aca="false">IF(ISBLANK(A4911),"",IF($A4911=V$2,$C4911,V4910))</f>
        <v/>
      </c>
      <c r="W4911" s="9" t="str">
        <f aca="false">IF(ISBLANK(A4911),"",IF($A4911=W$2,$C4911,W4910))</f>
        <v/>
      </c>
    </row>
    <row r="4912" customFormat="false" ht="14.1" hidden="false" customHeight="false" outlineLevel="0" collapsed="false">
      <c r="H4912" s="8" t="n">
        <f aca="false">IF(ISBLANK(D4912),,LEFT(D4912,LEN(D4912)-6)*1)</f>
        <v>0</v>
      </c>
      <c r="I4912" s="9" t="str">
        <f aca="false">IF(ISBLANK(A4912),"",-B4912*C4912)</f>
        <v/>
      </c>
      <c r="J4912" s="9" t="str">
        <f aca="false">IF(ISBLANK(A4912),"",-SUM(I$3:I4912))</f>
        <v/>
      </c>
      <c r="K4912" s="9" t="str">
        <f aca="false">IF(ISBLANK(A4912),"",SUMPRODUCT(O4912:R4912,T4912:W4912)-J4912)</f>
        <v/>
      </c>
      <c r="L4912" s="5" t="str">
        <f aca="false">IF(ISBLANK(A4912),"",K4912/$M$1)</f>
        <v/>
      </c>
      <c r="M4912" s="5" t="str">
        <f aca="false">IF(ISBLANK(A4912),"",K4912/($M$1+SUM(K$3:K4911)))</f>
        <v/>
      </c>
      <c r="N4912" s="0" t="str">
        <f aca="false">IF(ISBLANK(A4912),"",IF(H4913=0,NETWORKDAYS($H$3,H4912,holiday!$B$2:$B$10),IF(DAY(H4912)&lt;DAY(H4913),NETWORKDAYS($H$3,H4912,holiday!$B$2:$B$10),0)))</f>
        <v/>
      </c>
      <c r="O4912" s="0" t="str">
        <f aca="false">IF(ISBLANK(A4912),"",SUMIF($A$3:$A4912,O$2,$B$3:$B4912))</f>
        <v/>
      </c>
      <c r="P4912" s="0" t="str">
        <f aca="false">IF(ISBLANK(A4912),"",SUMIF($A$3:$A4912,P$2,$B$3:$B4912))</f>
        <v/>
      </c>
      <c r="Q4912" s="0" t="str">
        <f aca="false">IF(ISBLANK(A4912),"",SUMIF($A$3:$A4912,Q$2,$B$3:$B4912))</f>
        <v/>
      </c>
      <c r="R4912" s="0" t="str">
        <f aca="false">IF(ISBLANK(A4912),"",SUMIF($A$3:$A4912,R$2,$B$3:$B4912))</f>
        <v/>
      </c>
      <c r="T4912" s="9" t="str">
        <f aca="false">IF(ISBLANK(A4912),"",IF($A4912=T$2,$C4912,T4911))</f>
        <v/>
      </c>
      <c r="U4912" s="9" t="str">
        <f aca="false">IF(ISBLANK(A4912),"",IF($A4912=U$2,$C4912,U4911))</f>
        <v/>
      </c>
      <c r="V4912" s="9" t="str">
        <f aca="false">IF(ISBLANK(A4912),"",IF($A4912=V$2,$C4912,V4911))</f>
        <v/>
      </c>
      <c r="W4912" s="9" t="str">
        <f aca="false">IF(ISBLANK(A4912),"",IF($A4912=W$2,$C4912,W4911))</f>
        <v/>
      </c>
    </row>
    <row r="4913" customFormat="false" ht="14.1" hidden="false" customHeight="false" outlineLevel="0" collapsed="false">
      <c r="H4913" s="8" t="n">
        <f aca="false">IF(ISBLANK(D4913),,LEFT(D4913,LEN(D4913)-6)*1)</f>
        <v>0</v>
      </c>
      <c r="I4913" s="9" t="str">
        <f aca="false">IF(ISBLANK(A4913),"",-B4913*C4913)</f>
        <v/>
      </c>
      <c r="J4913" s="9" t="str">
        <f aca="false">IF(ISBLANK(A4913),"",-SUM(I$3:I4913))</f>
        <v/>
      </c>
      <c r="K4913" s="9" t="str">
        <f aca="false">IF(ISBLANK(A4913),"",SUMPRODUCT(O4913:R4913,T4913:W4913)-J4913)</f>
        <v/>
      </c>
      <c r="L4913" s="5" t="str">
        <f aca="false">IF(ISBLANK(A4913),"",K4913/$M$1)</f>
        <v/>
      </c>
      <c r="M4913" s="5" t="str">
        <f aca="false">IF(ISBLANK(A4913),"",K4913/($M$1+SUM(K$3:K4912)))</f>
        <v/>
      </c>
      <c r="N4913" s="0" t="str">
        <f aca="false">IF(ISBLANK(A4913),"",IF(H4914=0,NETWORKDAYS($H$3,H4913,holiday!$B$2:$B$10),IF(DAY(H4913)&lt;DAY(H4914),NETWORKDAYS($H$3,H4913,holiday!$B$2:$B$10),0)))</f>
        <v/>
      </c>
      <c r="O4913" s="0" t="str">
        <f aca="false">IF(ISBLANK(A4913),"",SUMIF($A$3:$A4913,O$2,$B$3:$B4913))</f>
        <v/>
      </c>
      <c r="P4913" s="0" t="str">
        <f aca="false">IF(ISBLANK(A4913),"",SUMIF($A$3:$A4913,P$2,$B$3:$B4913))</f>
        <v/>
      </c>
      <c r="Q4913" s="0" t="str">
        <f aca="false">IF(ISBLANK(A4913),"",SUMIF($A$3:$A4913,Q$2,$B$3:$B4913))</f>
        <v/>
      </c>
      <c r="R4913" s="0" t="str">
        <f aca="false">IF(ISBLANK(A4913),"",SUMIF($A$3:$A4913,R$2,$B$3:$B4913))</f>
        <v/>
      </c>
      <c r="T4913" s="9" t="str">
        <f aca="false">IF(ISBLANK(A4913),"",IF($A4913=T$2,$C4913,T4912))</f>
        <v/>
      </c>
      <c r="U4913" s="9" t="str">
        <f aca="false">IF(ISBLANK(A4913),"",IF($A4913=U$2,$C4913,U4912))</f>
        <v/>
      </c>
      <c r="V4913" s="9" t="str">
        <f aca="false">IF(ISBLANK(A4913),"",IF($A4913=V$2,$C4913,V4912))</f>
        <v/>
      </c>
      <c r="W4913" s="9" t="str">
        <f aca="false">IF(ISBLANK(A4913),"",IF($A4913=W$2,$C4913,W4912))</f>
        <v/>
      </c>
    </row>
    <row r="4914" customFormat="false" ht="14.1" hidden="false" customHeight="false" outlineLevel="0" collapsed="false">
      <c r="H4914" s="8" t="n">
        <f aca="false">IF(ISBLANK(D4914),,LEFT(D4914,LEN(D4914)-6)*1)</f>
        <v>0</v>
      </c>
      <c r="I4914" s="9" t="str">
        <f aca="false">IF(ISBLANK(A4914),"",-B4914*C4914)</f>
        <v/>
      </c>
      <c r="J4914" s="9" t="str">
        <f aca="false">IF(ISBLANK(A4914),"",-SUM(I$3:I4914))</f>
        <v/>
      </c>
      <c r="K4914" s="9" t="str">
        <f aca="false">IF(ISBLANK(A4914),"",SUMPRODUCT(O4914:R4914,T4914:W4914)-J4914)</f>
        <v/>
      </c>
      <c r="L4914" s="5" t="str">
        <f aca="false">IF(ISBLANK(A4914),"",K4914/$M$1)</f>
        <v/>
      </c>
      <c r="M4914" s="5" t="str">
        <f aca="false">IF(ISBLANK(A4914),"",K4914/($M$1+SUM(K$3:K4913)))</f>
        <v/>
      </c>
      <c r="N4914" s="0" t="str">
        <f aca="false">IF(ISBLANK(A4914),"",IF(H4915=0,NETWORKDAYS($H$3,H4914,holiday!$B$2:$B$10),IF(DAY(H4914)&lt;DAY(H4915),NETWORKDAYS($H$3,H4914,holiday!$B$2:$B$10),0)))</f>
        <v/>
      </c>
      <c r="O4914" s="0" t="str">
        <f aca="false">IF(ISBLANK(A4914),"",SUMIF($A$3:$A4914,O$2,$B$3:$B4914))</f>
        <v/>
      </c>
      <c r="P4914" s="0" t="str">
        <f aca="false">IF(ISBLANK(A4914),"",SUMIF($A$3:$A4914,P$2,$B$3:$B4914))</f>
        <v/>
      </c>
      <c r="Q4914" s="0" t="str">
        <f aca="false">IF(ISBLANK(A4914),"",SUMIF($A$3:$A4914,Q$2,$B$3:$B4914))</f>
        <v/>
      </c>
      <c r="R4914" s="0" t="str">
        <f aca="false">IF(ISBLANK(A4914),"",SUMIF($A$3:$A4914,R$2,$B$3:$B4914))</f>
        <v/>
      </c>
      <c r="T4914" s="9" t="str">
        <f aca="false">IF(ISBLANK(A4914),"",IF($A4914=T$2,$C4914,T4913))</f>
        <v/>
      </c>
      <c r="U4914" s="9" t="str">
        <f aca="false">IF(ISBLANK(A4914),"",IF($A4914=U$2,$C4914,U4913))</f>
        <v/>
      </c>
      <c r="V4914" s="9" t="str">
        <f aca="false">IF(ISBLANK(A4914),"",IF($A4914=V$2,$C4914,V4913))</f>
        <v/>
      </c>
      <c r="W4914" s="9" t="str">
        <f aca="false">IF(ISBLANK(A4914),"",IF($A4914=W$2,$C4914,W4913))</f>
        <v/>
      </c>
    </row>
    <row r="4915" customFormat="false" ht="14.1" hidden="false" customHeight="false" outlineLevel="0" collapsed="false">
      <c r="H4915" s="8" t="n">
        <f aca="false">IF(ISBLANK(D4915),,LEFT(D4915,LEN(D4915)-6)*1)</f>
        <v>0</v>
      </c>
      <c r="I4915" s="9" t="str">
        <f aca="false">IF(ISBLANK(A4915),"",-B4915*C4915)</f>
        <v/>
      </c>
      <c r="J4915" s="9" t="str">
        <f aca="false">IF(ISBLANK(A4915),"",-SUM(I$3:I4915))</f>
        <v/>
      </c>
      <c r="K4915" s="9" t="str">
        <f aca="false">IF(ISBLANK(A4915),"",SUMPRODUCT(O4915:R4915,T4915:W4915)-J4915)</f>
        <v/>
      </c>
      <c r="L4915" s="5" t="str">
        <f aca="false">IF(ISBLANK(A4915),"",K4915/$M$1)</f>
        <v/>
      </c>
      <c r="M4915" s="5" t="str">
        <f aca="false">IF(ISBLANK(A4915),"",K4915/($M$1+SUM(K$3:K4914)))</f>
        <v/>
      </c>
      <c r="N4915" s="0" t="str">
        <f aca="false">IF(ISBLANK(A4915),"",IF(H4916=0,NETWORKDAYS($H$3,H4915,holiday!$B$2:$B$10),IF(DAY(H4915)&lt;DAY(H4916),NETWORKDAYS($H$3,H4915,holiday!$B$2:$B$10),0)))</f>
        <v/>
      </c>
      <c r="O4915" s="0" t="str">
        <f aca="false">IF(ISBLANK(A4915),"",SUMIF($A$3:$A4915,O$2,$B$3:$B4915))</f>
        <v/>
      </c>
      <c r="P4915" s="0" t="str">
        <f aca="false">IF(ISBLANK(A4915),"",SUMIF($A$3:$A4915,P$2,$B$3:$B4915))</f>
        <v/>
      </c>
      <c r="Q4915" s="0" t="str">
        <f aca="false">IF(ISBLANK(A4915),"",SUMIF($A$3:$A4915,Q$2,$B$3:$B4915))</f>
        <v/>
      </c>
      <c r="R4915" s="0" t="str">
        <f aca="false">IF(ISBLANK(A4915),"",SUMIF($A$3:$A4915,R$2,$B$3:$B4915))</f>
        <v/>
      </c>
      <c r="T4915" s="9" t="str">
        <f aca="false">IF(ISBLANK(A4915),"",IF($A4915=T$2,$C4915,T4914))</f>
        <v/>
      </c>
      <c r="U4915" s="9" t="str">
        <f aca="false">IF(ISBLANK(A4915),"",IF($A4915=U$2,$C4915,U4914))</f>
        <v/>
      </c>
      <c r="V4915" s="9" t="str">
        <f aca="false">IF(ISBLANK(A4915),"",IF($A4915=V$2,$C4915,V4914))</f>
        <v/>
      </c>
      <c r="W4915" s="9" t="str">
        <f aca="false">IF(ISBLANK(A4915),"",IF($A4915=W$2,$C4915,W4914))</f>
        <v/>
      </c>
    </row>
    <row r="4916" customFormat="false" ht="14.1" hidden="false" customHeight="false" outlineLevel="0" collapsed="false">
      <c r="H4916" s="8" t="n">
        <f aca="false">IF(ISBLANK(D4916),,LEFT(D4916,LEN(D4916)-6)*1)</f>
        <v>0</v>
      </c>
      <c r="I4916" s="9" t="str">
        <f aca="false">IF(ISBLANK(A4916),"",-B4916*C4916)</f>
        <v/>
      </c>
      <c r="J4916" s="9" t="str">
        <f aca="false">IF(ISBLANK(A4916),"",-SUM(I$3:I4916))</f>
        <v/>
      </c>
      <c r="K4916" s="9" t="str">
        <f aca="false">IF(ISBLANK(A4916),"",SUMPRODUCT(O4916:R4916,T4916:W4916)-J4916)</f>
        <v/>
      </c>
      <c r="L4916" s="5" t="str">
        <f aca="false">IF(ISBLANK(A4916),"",K4916/$M$1)</f>
        <v/>
      </c>
      <c r="M4916" s="5" t="str">
        <f aca="false">IF(ISBLANK(A4916),"",K4916/($M$1+SUM(K$3:K4915)))</f>
        <v/>
      </c>
      <c r="N4916" s="0" t="str">
        <f aca="false">IF(ISBLANK(A4916),"",IF(H4917=0,NETWORKDAYS($H$3,H4916,holiday!$B$2:$B$10),IF(DAY(H4916)&lt;DAY(H4917),NETWORKDAYS($H$3,H4916,holiday!$B$2:$B$10),0)))</f>
        <v/>
      </c>
      <c r="O4916" s="0" t="str">
        <f aca="false">IF(ISBLANK(A4916),"",SUMIF($A$3:$A4916,O$2,$B$3:$B4916))</f>
        <v/>
      </c>
      <c r="P4916" s="0" t="str">
        <f aca="false">IF(ISBLANK(A4916),"",SUMIF($A$3:$A4916,P$2,$B$3:$B4916))</f>
        <v/>
      </c>
      <c r="Q4916" s="0" t="str">
        <f aca="false">IF(ISBLANK(A4916),"",SUMIF($A$3:$A4916,Q$2,$B$3:$B4916))</f>
        <v/>
      </c>
      <c r="R4916" s="0" t="str">
        <f aca="false">IF(ISBLANK(A4916),"",SUMIF($A$3:$A4916,R$2,$B$3:$B4916))</f>
        <v/>
      </c>
      <c r="T4916" s="9" t="str">
        <f aca="false">IF(ISBLANK(A4916),"",IF($A4916=T$2,$C4916,T4915))</f>
        <v/>
      </c>
      <c r="U4916" s="9" t="str">
        <f aca="false">IF(ISBLANK(A4916),"",IF($A4916=U$2,$C4916,U4915))</f>
        <v/>
      </c>
      <c r="V4916" s="9" t="str">
        <f aca="false">IF(ISBLANK(A4916),"",IF($A4916=V$2,$C4916,V4915))</f>
        <v/>
      </c>
      <c r="W4916" s="9" t="str">
        <f aca="false">IF(ISBLANK(A4916),"",IF($A4916=W$2,$C4916,W4915))</f>
        <v/>
      </c>
    </row>
    <row r="4917" customFormat="false" ht="14.1" hidden="false" customHeight="false" outlineLevel="0" collapsed="false">
      <c r="H4917" s="8" t="n">
        <f aca="false">IF(ISBLANK(D4917),,LEFT(D4917,LEN(D4917)-6)*1)</f>
        <v>0</v>
      </c>
      <c r="I4917" s="9" t="str">
        <f aca="false">IF(ISBLANK(A4917),"",-B4917*C4917)</f>
        <v/>
      </c>
      <c r="J4917" s="9" t="str">
        <f aca="false">IF(ISBLANK(A4917),"",-SUM(I$3:I4917))</f>
        <v/>
      </c>
      <c r="K4917" s="9" t="str">
        <f aca="false">IF(ISBLANK(A4917),"",SUMPRODUCT(O4917:R4917,T4917:W4917)-J4917)</f>
        <v/>
      </c>
      <c r="L4917" s="5" t="str">
        <f aca="false">IF(ISBLANK(A4917),"",K4917/$M$1)</f>
        <v/>
      </c>
      <c r="M4917" s="5" t="str">
        <f aca="false">IF(ISBLANK(A4917),"",K4917/($M$1+SUM(K$3:K4916)))</f>
        <v/>
      </c>
      <c r="N4917" s="0" t="str">
        <f aca="false">IF(ISBLANK(A4917),"",IF(H4918=0,NETWORKDAYS($H$3,H4917,holiday!$B$2:$B$10),IF(DAY(H4917)&lt;DAY(H4918),NETWORKDAYS($H$3,H4917,holiday!$B$2:$B$10),0)))</f>
        <v/>
      </c>
      <c r="O4917" s="0" t="str">
        <f aca="false">IF(ISBLANK(A4917),"",SUMIF($A$3:$A4917,O$2,$B$3:$B4917))</f>
        <v/>
      </c>
      <c r="P4917" s="0" t="str">
        <f aca="false">IF(ISBLANK(A4917),"",SUMIF($A$3:$A4917,P$2,$B$3:$B4917))</f>
        <v/>
      </c>
      <c r="Q4917" s="0" t="str">
        <f aca="false">IF(ISBLANK(A4917),"",SUMIF($A$3:$A4917,Q$2,$B$3:$B4917))</f>
        <v/>
      </c>
      <c r="R4917" s="0" t="str">
        <f aca="false">IF(ISBLANK(A4917),"",SUMIF($A$3:$A4917,R$2,$B$3:$B4917))</f>
        <v/>
      </c>
      <c r="T4917" s="9" t="str">
        <f aca="false">IF(ISBLANK(A4917),"",IF($A4917=T$2,$C4917,T4916))</f>
        <v/>
      </c>
      <c r="U4917" s="9" t="str">
        <f aca="false">IF(ISBLANK(A4917),"",IF($A4917=U$2,$C4917,U4916))</f>
        <v/>
      </c>
      <c r="V4917" s="9" t="str">
        <f aca="false">IF(ISBLANK(A4917),"",IF($A4917=V$2,$C4917,V4916))</f>
        <v/>
      </c>
      <c r="W4917" s="9" t="str">
        <f aca="false">IF(ISBLANK(A4917),"",IF($A4917=W$2,$C4917,W4916))</f>
        <v/>
      </c>
    </row>
    <row r="4918" customFormat="false" ht="14.1" hidden="false" customHeight="false" outlineLevel="0" collapsed="false">
      <c r="H4918" s="8" t="n">
        <f aca="false">IF(ISBLANK(D4918),,LEFT(D4918,LEN(D4918)-6)*1)</f>
        <v>0</v>
      </c>
      <c r="I4918" s="9" t="str">
        <f aca="false">IF(ISBLANK(A4918),"",-B4918*C4918)</f>
        <v/>
      </c>
      <c r="J4918" s="9" t="str">
        <f aca="false">IF(ISBLANK(A4918),"",-SUM(I$3:I4918))</f>
        <v/>
      </c>
      <c r="K4918" s="9" t="str">
        <f aca="false">IF(ISBLANK(A4918),"",SUMPRODUCT(O4918:R4918,T4918:W4918)-J4918)</f>
        <v/>
      </c>
      <c r="L4918" s="5" t="str">
        <f aca="false">IF(ISBLANK(A4918),"",K4918/$M$1)</f>
        <v/>
      </c>
      <c r="M4918" s="5" t="str">
        <f aca="false">IF(ISBLANK(A4918),"",K4918/($M$1+SUM(K$3:K4917)))</f>
        <v/>
      </c>
      <c r="N4918" s="0" t="str">
        <f aca="false">IF(ISBLANK(A4918),"",IF(H4919=0,NETWORKDAYS($H$3,H4918,holiday!$B$2:$B$10),IF(DAY(H4918)&lt;DAY(H4919),NETWORKDAYS($H$3,H4918,holiday!$B$2:$B$10),0)))</f>
        <v/>
      </c>
      <c r="O4918" s="0" t="str">
        <f aca="false">IF(ISBLANK(A4918),"",SUMIF($A$3:$A4918,O$2,$B$3:$B4918))</f>
        <v/>
      </c>
      <c r="P4918" s="0" t="str">
        <f aca="false">IF(ISBLANK(A4918),"",SUMIF($A$3:$A4918,P$2,$B$3:$B4918))</f>
        <v/>
      </c>
      <c r="Q4918" s="0" t="str">
        <f aca="false">IF(ISBLANK(A4918),"",SUMIF($A$3:$A4918,Q$2,$B$3:$B4918))</f>
        <v/>
      </c>
      <c r="R4918" s="0" t="str">
        <f aca="false">IF(ISBLANK(A4918),"",SUMIF($A$3:$A4918,R$2,$B$3:$B4918))</f>
        <v/>
      </c>
      <c r="T4918" s="9" t="str">
        <f aca="false">IF(ISBLANK(A4918),"",IF($A4918=T$2,$C4918,T4917))</f>
        <v/>
      </c>
      <c r="U4918" s="9" t="str">
        <f aca="false">IF(ISBLANK(A4918),"",IF($A4918=U$2,$C4918,U4917))</f>
        <v/>
      </c>
      <c r="V4918" s="9" t="str">
        <f aca="false">IF(ISBLANK(A4918),"",IF($A4918=V$2,$C4918,V4917))</f>
        <v/>
      </c>
      <c r="W4918" s="9" t="str">
        <f aca="false">IF(ISBLANK(A4918),"",IF($A4918=W$2,$C4918,W4917))</f>
        <v/>
      </c>
    </row>
    <row r="4919" customFormat="false" ht="14.1" hidden="false" customHeight="false" outlineLevel="0" collapsed="false">
      <c r="H4919" s="8" t="n">
        <f aca="false">IF(ISBLANK(D4919),,LEFT(D4919,LEN(D4919)-6)*1)</f>
        <v>0</v>
      </c>
      <c r="I4919" s="9" t="str">
        <f aca="false">IF(ISBLANK(A4919),"",-B4919*C4919)</f>
        <v/>
      </c>
      <c r="J4919" s="9" t="str">
        <f aca="false">IF(ISBLANK(A4919),"",-SUM(I$3:I4919))</f>
        <v/>
      </c>
      <c r="K4919" s="9" t="str">
        <f aca="false">IF(ISBLANK(A4919),"",SUMPRODUCT(O4919:R4919,T4919:W4919)-J4919)</f>
        <v/>
      </c>
      <c r="L4919" s="5" t="str">
        <f aca="false">IF(ISBLANK(A4919),"",K4919/$M$1)</f>
        <v/>
      </c>
      <c r="M4919" s="5" t="str">
        <f aca="false">IF(ISBLANK(A4919),"",K4919/($M$1+SUM(K$3:K4918)))</f>
        <v/>
      </c>
      <c r="N4919" s="0" t="str">
        <f aca="false">IF(ISBLANK(A4919),"",IF(H4920=0,NETWORKDAYS($H$3,H4919,holiday!$B$2:$B$10),IF(DAY(H4919)&lt;DAY(H4920),NETWORKDAYS($H$3,H4919,holiday!$B$2:$B$10),0)))</f>
        <v/>
      </c>
      <c r="O4919" s="0" t="str">
        <f aca="false">IF(ISBLANK(A4919),"",SUMIF($A$3:$A4919,O$2,$B$3:$B4919))</f>
        <v/>
      </c>
      <c r="P4919" s="0" t="str">
        <f aca="false">IF(ISBLANK(A4919),"",SUMIF($A$3:$A4919,P$2,$B$3:$B4919))</f>
        <v/>
      </c>
      <c r="Q4919" s="0" t="str">
        <f aca="false">IF(ISBLANK(A4919),"",SUMIF($A$3:$A4919,Q$2,$B$3:$B4919))</f>
        <v/>
      </c>
      <c r="R4919" s="0" t="str">
        <f aca="false">IF(ISBLANK(A4919),"",SUMIF($A$3:$A4919,R$2,$B$3:$B4919))</f>
        <v/>
      </c>
      <c r="T4919" s="9" t="str">
        <f aca="false">IF(ISBLANK(A4919),"",IF($A4919=T$2,$C4919,T4918))</f>
        <v/>
      </c>
      <c r="U4919" s="9" t="str">
        <f aca="false">IF(ISBLANK(A4919),"",IF($A4919=U$2,$C4919,U4918))</f>
        <v/>
      </c>
      <c r="V4919" s="9" t="str">
        <f aca="false">IF(ISBLANK(A4919),"",IF($A4919=V$2,$C4919,V4918))</f>
        <v/>
      </c>
      <c r="W4919" s="9" t="str">
        <f aca="false">IF(ISBLANK(A4919),"",IF($A4919=W$2,$C4919,W4918))</f>
        <v/>
      </c>
    </row>
    <row r="4920" customFormat="false" ht="14.1" hidden="false" customHeight="false" outlineLevel="0" collapsed="false">
      <c r="H4920" s="8" t="n">
        <f aca="false">IF(ISBLANK(D4920),,LEFT(D4920,LEN(D4920)-6)*1)</f>
        <v>0</v>
      </c>
      <c r="I4920" s="9" t="str">
        <f aca="false">IF(ISBLANK(A4920),"",-B4920*C4920)</f>
        <v/>
      </c>
      <c r="J4920" s="9" t="str">
        <f aca="false">IF(ISBLANK(A4920),"",-SUM(I$3:I4920))</f>
        <v/>
      </c>
      <c r="K4920" s="9" t="str">
        <f aca="false">IF(ISBLANK(A4920),"",SUMPRODUCT(O4920:R4920,T4920:W4920)-J4920)</f>
        <v/>
      </c>
      <c r="L4920" s="5" t="str">
        <f aca="false">IF(ISBLANK(A4920),"",K4920/$M$1)</f>
        <v/>
      </c>
      <c r="M4920" s="5" t="str">
        <f aca="false">IF(ISBLANK(A4920),"",K4920/($M$1+SUM(K$3:K4919)))</f>
        <v/>
      </c>
      <c r="N4920" s="0" t="str">
        <f aca="false">IF(ISBLANK(A4920),"",IF(H4921=0,NETWORKDAYS($H$3,H4920,holiday!$B$2:$B$10),IF(DAY(H4920)&lt;DAY(H4921),NETWORKDAYS($H$3,H4920,holiday!$B$2:$B$10),0)))</f>
        <v/>
      </c>
      <c r="O4920" s="0" t="str">
        <f aca="false">IF(ISBLANK(A4920),"",SUMIF($A$3:$A4920,O$2,$B$3:$B4920))</f>
        <v/>
      </c>
      <c r="P4920" s="0" t="str">
        <f aca="false">IF(ISBLANK(A4920),"",SUMIF($A$3:$A4920,P$2,$B$3:$B4920))</f>
        <v/>
      </c>
      <c r="Q4920" s="0" t="str">
        <f aca="false">IF(ISBLANK(A4920),"",SUMIF($A$3:$A4920,Q$2,$B$3:$B4920))</f>
        <v/>
      </c>
      <c r="R4920" s="0" t="str">
        <f aca="false">IF(ISBLANK(A4920),"",SUMIF($A$3:$A4920,R$2,$B$3:$B4920))</f>
        <v/>
      </c>
      <c r="T4920" s="9" t="str">
        <f aca="false">IF(ISBLANK(A4920),"",IF($A4920=T$2,$C4920,T4919))</f>
        <v/>
      </c>
      <c r="U4920" s="9" t="str">
        <f aca="false">IF(ISBLANK(A4920),"",IF($A4920=U$2,$C4920,U4919))</f>
        <v/>
      </c>
      <c r="V4920" s="9" t="str">
        <f aca="false">IF(ISBLANK(A4920),"",IF($A4920=V$2,$C4920,V4919))</f>
        <v/>
      </c>
      <c r="W4920" s="9" t="str">
        <f aca="false">IF(ISBLANK(A4920),"",IF($A4920=W$2,$C4920,W4919))</f>
        <v/>
      </c>
    </row>
    <row r="4921" customFormat="false" ht="14.1" hidden="false" customHeight="false" outlineLevel="0" collapsed="false">
      <c r="H4921" s="8" t="n">
        <f aca="false">IF(ISBLANK(D4921),,LEFT(D4921,LEN(D4921)-6)*1)</f>
        <v>0</v>
      </c>
      <c r="I4921" s="9" t="str">
        <f aca="false">IF(ISBLANK(A4921),"",-B4921*C4921)</f>
        <v/>
      </c>
      <c r="J4921" s="9" t="str">
        <f aca="false">IF(ISBLANK(A4921),"",-SUM(I$3:I4921))</f>
        <v/>
      </c>
      <c r="K4921" s="9" t="str">
        <f aca="false">IF(ISBLANK(A4921),"",SUMPRODUCT(O4921:R4921,T4921:W4921)-J4921)</f>
        <v/>
      </c>
      <c r="L4921" s="5" t="str">
        <f aca="false">IF(ISBLANK(A4921),"",K4921/$M$1)</f>
        <v/>
      </c>
      <c r="M4921" s="5" t="str">
        <f aca="false">IF(ISBLANK(A4921),"",K4921/($M$1+SUM(K$3:K4920)))</f>
        <v/>
      </c>
      <c r="N4921" s="0" t="str">
        <f aca="false">IF(ISBLANK(A4921),"",IF(H4922=0,NETWORKDAYS($H$3,H4921,holiday!$B$2:$B$10),IF(DAY(H4921)&lt;DAY(H4922),NETWORKDAYS($H$3,H4921,holiday!$B$2:$B$10),0)))</f>
        <v/>
      </c>
      <c r="O4921" s="0" t="str">
        <f aca="false">IF(ISBLANK(A4921),"",SUMIF($A$3:$A4921,O$2,$B$3:$B4921))</f>
        <v/>
      </c>
      <c r="P4921" s="0" t="str">
        <f aca="false">IF(ISBLANK(A4921),"",SUMIF($A$3:$A4921,P$2,$B$3:$B4921))</f>
        <v/>
      </c>
      <c r="Q4921" s="0" t="str">
        <f aca="false">IF(ISBLANK(A4921),"",SUMIF($A$3:$A4921,Q$2,$B$3:$B4921))</f>
        <v/>
      </c>
      <c r="R4921" s="0" t="str">
        <f aca="false">IF(ISBLANK(A4921),"",SUMIF($A$3:$A4921,R$2,$B$3:$B4921))</f>
        <v/>
      </c>
      <c r="T4921" s="9" t="str">
        <f aca="false">IF(ISBLANK(A4921),"",IF($A4921=T$2,$C4921,T4920))</f>
        <v/>
      </c>
      <c r="U4921" s="9" t="str">
        <f aca="false">IF(ISBLANK(A4921),"",IF($A4921=U$2,$C4921,U4920))</f>
        <v/>
      </c>
      <c r="V4921" s="9" t="str">
        <f aca="false">IF(ISBLANK(A4921),"",IF($A4921=V$2,$C4921,V4920))</f>
        <v/>
      </c>
      <c r="W4921" s="9" t="str">
        <f aca="false">IF(ISBLANK(A4921),"",IF($A4921=W$2,$C4921,W4920))</f>
        <v/>
      </c>
    </row>
    <row r="4922" customFormat="false" ht="14.1" hidden="false" customHeight="false" outlineLevel="0" collapsed="false">
      <c r="H4922" s="8" t="n">
        <f aca="false">IF(ISBLANK(D4922),,LEFT(D4922,LEN(D4922)-6)*1)</f>
        <v>0</v>
      </c>
      <c r="I4922" s="9" t="str">
        <f aca="false">IF(ISBLANK(A4922),"",-B4922*C4922)</f>
        <v/>
      </c>
      <c r="J4922" s="9" t="str">
        <f aca="false">IF(ISBLANK(A4922),"",-SUM(I$3:I4922))</f>
        <v/>
      </c>
      <c r="K4922" s="9" t="str">
        <f aca="false">IF(ISBLANK(A4922),"",SUMPRODUCT(O4922:R4922,T4922:W4922)-J4922)</f>
        <v/>
      </c>
      <c r="L4922" s="5" t="str">
        <f aca="false">IF(ISBLANK(A4922),"",K4922/$M$1)</f>
        <v/>
      </c>
      <c r="M4922" s="5" t="str">
        <f aca="false">IF(ISBLANK(A4922),"",K4922/($M$1+SUM(K$3:K4921)))</f>
        <v/>
      </c>
      <c r="N4922" s="0" t="str">
        <f aca="false">IF(ISBLANK(A4922),"",IF(H4923=0,NETWORKDAYS($H$3,H4922,holiday!$B$2:$B$10),IF(DAY(H4922)&lt;DAY(H4923),NETWORKDAYS($H$3,H4922,holiday!$B$2:$B$10),0)))</f>
        <v/>
      </c>
      <c r="O4922" s="0" t="str">
        <f aca="false">IF(ISBLANK(A4922),"",SUMIF($A$3:$A4922,O$2,$B$3:$B4922))</f>
        <v/>
      </c>
      <c r="P4922" s="0" t="str">
        <f aca="false">IF(ISBLANK(A4922),"",SUMIF($A$3:$A4922,P$2,$B$3:$B4922))</f>
        <v/>
      </c>
      <c r="Q4922" s="0" t="str">
        <f aca="false">IF(ISBLANK(A4922),"",SUMIF($A$3:$A4922,Q$2,$B$3:$B4922))</f>
        <v/>
      </c>
      <c r="R4922" s="0" t="str">
        <f aca="false">IF(ISBLANK(A4922),"",SUMIF($A$3:$A4922,R$2,$B$3:$B4922))</f>
        <v/>
      </c>
      <c r="T4922" s="9" t="str">
        <f aca="false">IF(ISBLANK(A4922),"",IF($A4922=T$2,$C4922,T4921))</f>
        <v/>
      </c>
      <c r="U4922" s="9" t="str">
        <f aca="false">IF(ISBLANK(A4922),"",IF($A4922=U$2,$C4922,U4921))</f>
        <v/>
      </c>
      <c r="V4922" s="9" t="str">
        <f aca="false">IF(ISBLANK(A4922),"",IF($A4922=V$2,$C4922,V4921))</f>
        <v/>
      </c>
      <c r="W4922" s="9" t="str">
        <f aca="false">IF(ISBLANK(A4922),"",IF($A4922=W$2,$C4922,W4921))</f>
        <v/>
      </c>
    </row>
    <row r="4923" customFormat="false" ht="14.1" hidden="false" customHeight="false" outlineLevel="0" collapsed="false">
      <c r="H4923" s="8" t="n">
        <f aca="false">IF(ISBLANK(D4923),,LEFT(D4923,LEN(D4923)-6)*1)</f>
        <v>0</v>
      </c>
      <c r="I4923" s="9" t="str">
        <f aca="false">IF(ISBLANK(A4923),"",-B4923*C4923)</f>
        <v/>
      </c>
      <c r="J4923" s="9" t="str">
        <f aca="false">IF(ISBLANK(A4923),"",-SUM(I$3:I4923))</f>
        <v/>
      </c>
      <c r="K4923" s="9" t="str">
        <f aca="false">IF(ISBLANK(A4923),"",SUMPRODUCT(O4923:R4923,T4923:W4923)-J4923)</f>
        <v/>
      </c>
      <c r="L4923" s="5" t="str">
        <f aca="false">IF(ISBLANK(A4923),"",K4923/$M$1)</f>
        <v/>
      </c>
      <c r="M4923" s="5" t="str">
        <f aca="false">IF(ISBLANK(A4923),"",K4923/($M$1+SUM(K$3:K4922)))</f>
        <v/>
      </c>
      <c r="N4923" s="0" t="str">
        <f aca="false">IF(ISBLANK(A4923),"",IF(H4924=0,NETWORKDAYS($H$3,H4923,holiday!$B$2:$B$10),IF(DAY(H4923)&lt;DAY(H4924),NETWORKDAYS($H$3,H4923,holiday!$B$2:$B$10),0)))</f>
        <v/>
      </c>
      <c r="O4923" s="0" t="str">
        <f aca="false">IF(ISBLANK(A4923),"",SUMIF($A$3:$A4923,O$2,$B$3:$B4923))</f>
        <v/>
      </c>
      <c r="P4923" s="0" t="str">
        <f aca="false">IF(ISBLANK(A4923),"",SUMIF($A$3:$A4923,P$2,$B$3:$B4923))</f>
        <v/>
      </c>
      <c r="Q4923" s="0" t="str">
        <f aca="false">IF(ISBLANK(A4923),"",SUMIF($A$3:$A4923,Q$2,$B$3:$B4923))</f>
        <v/>
      </c>
      <c r="R4923" s="0" t="str">
        <f aca="false">IF(ISBLANK(A4923),"",SUMIF($A$3:$A4923,R$2,$B$3:$B4923))</f>
        <v/>
      </c>
      <c r="T4923" s="9" t="str">
        <f aca="false">IF(ISBLANK(A4923),"",IF($A4923=T$2,$C4923,T4922))</f>
        <v/>
      </c>
      <c r="U4923" s="9" t="str">
        <f aca="false">IF(ISBLANK(A4923),"",IF($A4923=U$2,$C4923,U4922))</f>
        <v/>
      </c>
      <c r="V4923" s="9" t="str">
        <f aca="false">IF(ISBLANK(A4923),"",IF($A4923=V$2,$C4923,V4922))</f>
        <v/>
      </c>
      <c r="W4923" s="9" t="str">
        <f aca="false">IF(ISBLANK(A4923),"",IF($A4923=W$2,$C4923,W4922))</f>
        <v/>
      </c>
    </row>
    <row r="4924" customFormat="false" ht="14.1" hidden="false" customHeight="false" outlineLevel="0" collapsed="false">
      <c r="H4924" s="8" t="n">
        <f aca="false">IF(ISBLANK(D4924),,LEFT(D4924,LEN(D4924)-6)*1)</f>
        <v>0</v>
      </c>
      <c r="I4924" s="9" t="str">
        <f aca="false">IF(ISBLANK(A4924),"",-B4924*C4924)</f>
        <v/>
      </c>
      <c r="J4924" s="9" t="str">
        <f aca="false">IF(ISBLANK(A4924),"",-SUM(I$3:I4924))</f>
        <v/>
      </c>
      <c r="K4924" s="9" t="str">
        <f aca="false">IF(ISBLANK(A4924),"",SUMPRODUCT(O4924:R4924,T4924:W4924)-J4924)</f>
        <v/>
      </c>
      <c r="L4924" s="5" t="str">
        <f aca="false">IF(ISBLANK(A4924),"",K4924/$M$1)</f>
        <v/>
      </c>
      <c r="M4924" s="5" t="str">
        <f aca="false">IF(ISBLANK(A4924),"",K4924/($M$1+SUM(K$3:K4923)))</f>
        <v/>
      </c>
      <c r="N4924" s="0" t="str">
        <f aca="false">IF(ISBLANK(A4924),"",IF(H4925=0,NETWORKDAYS($H$3,H4924,holiday!$B$2:$B$10),IF(DAY(H4924)&lt;DAY(H4925),NETWORKDAYS($H$3,H4924,holiday!$B$2:$B$10),0)))</f>
        <v/>
      </c>
      <c r="O4924" s="0" t="str">
        <f aca="false">IF(ISBLANK(A4924),"",SUMIF($A$3:$A4924,O$2,$B$3:$B4924))</f>
        <v/>
      </c>
      <c r="P4924" s="0" t="str">
        <f aca="false">IF(ISBLANK(A4924),"",SUMIF($A$3:$A4924,P$2,$B$3:$B4924))</f>
        <v/>
      </c>
      <c r="Q4924" s="0" t="str">
        <f aca="false">IF(ISBLANK(A4924),"",SUMIF($A$3:$A4924,Q$2,$B$3:$B4924))</f>
        <v/>
      </c>
      <c r="R4924" s="0" t="str">
        <f aca="false">IF(ISBLANK(A4924),"",SUMIF($A$3:$A4924,R$2,$B$3:$B4924))</f>
        <v/>
      </c>
      <c r="T4924" s="9" t="str">
        <f aca="false">IF(ISBLANK(A4924),"",IF($A4924=T$2,$C4924,T4923))</f>
        <v/>
      </c>
      <c r="U4924" s="9" t="str">
        <f aca="false">IF(ISBLANK(A4924),"",IF($A4924=U$2,$C4924,U4923))</f>
        <v/>
      </c>
      <c r="V4924" s="9" t="str">
        <f aca="false">IF(ISBLANK(A4924),"",IF($A4924=V$2,$C4924,V4923))</f>
        <v/>
      </c>
      <c r="W4924" s="9" t="str">
        <f aca="false">IF(ISBLANK(A4924),"",IF($A4924=W$2,$C4924,W4923))</f>
        <v/>
      </c>
    </row>
    <row r="4925" customFormat="false" ht="14.1" hidden="false" customHeight="false" outlineLevel="0" collapsed="false">
      <c r="H4925" s="8" t="n">
        <f aca="false">IF(ISBLANK(D4925),,LEFT(D4925,LEN(D4925)-6)*1)</f>
        <v>0</v>
      </c>
      <c r="I4925" s="9" t="str">
        <f aca="false">IF(ISBLANK(A4925),"",-B4925*C4925)</f>
        <v/>
      </c>
      <c r="J4925" s="9" t="str">
        <f aca="false">IF(ISBLANK(A4925),"",-SUM(I$3:I4925))</f>
        <v/>
      </c>
      <c r="K4925" s="9" t="str">
        <f aca="false">IF(ISBLANK(A4925),"",SUMPRODUCT(O4925:R4925,T4925:W4925)-J4925)</f>
        <v/>
      </c>
      <c r="L4925" s="5" t="str">
        <f aca="false">IF(ISBLANK(A4925),"",K4925/$M$1)</f>
        <v/>
      </c>
      <c r="M4925" s="5" t="str">
        <f aca="false">IF(ISBLANK(A4925),"",K4925/($M$1+SUM(K$3:K4924)))</f>
        <v/>
      </c>
      <c r="N4925" s="0" t="str">
        <f aca="false">IF(ISBLANK(A4925),"",IF(H4926=0,NETWORKDAYS($H$3,H4925,holiday!$B$2:$B$10),IF(DAY(H4925)&lt;DAY(H4926),NETWORKDAYS($H$3,H4925,holiday!$B$2:$B$10),0)))</f>
        <v/>
      </c>
      <c r="O4925" s="0" t="str">
        <f aca="false">IF(ISBLANK(A4925),"",SUMIF($A$3:$A4925,O$2,$B$3:$B4925))</f>
        <v/>
      </c>
      <c r="P4925" s="0" t="str">
        <f aca="false">IF(ISBLANK(A4925),"",SUMIF($A$3:$A4925,P$2,$B$3:$B4925))</f>
        <v/>
      </c>
      <c r="Q4925" s="0" t="str">
        <f aca="false">IF(ISBLANK(A4925),"",SUMIF($A$3:$A4925,Q$2,$B$3:$B4925))</f>
        <v/>
      </c>
      <c r="R4925" s="0" t="str">
        <f aca="false">IF(ISBLANK(A4925),"",SUMIF($A$3:$A4925,R$2,$B$3:$B4925))</f>
        <v/>
      </c>
      <c r="T4925" s="9" t="str">
        <f aca="false">IF(ISBLANK(A4925),"",IF($A4925=T$2,$C4925,T4924))</f>
        <v/>
      </c>
      <c r="U4925" s="9" t="str">
        <f aca="false">IF(ISBLANK(A4925),"",IF($A4925=U$2,$C4925,U4924))</f>
        <v/>
      </c>
      <c r="V4925" s="9" t="str">
        <f aca="false">IF(ISBLANK(A4925),"",IF($A4925=V$2,$C4925,V4924))</f>
        <v/>
      </c>
      <c r="W4925" s="9" t="str">
        <f aca="false">IF(ISBLANK(A4925),"",IF($A4925=W$2,$C4925,W4924))</f>
        <v/>
      </c>
    </row>
    <row r="4926" customFormat="false" ht="14.1" hidden="false" customHeight="false" outlineLevel="0" collapsed="false">
      <c r="H4926" s="8" t="n">
        <f aca="false">IF(ISBLANK(D4926),,LEFT(D4926,LEN(D4926)-6)*1)</f>
        <v>0</v>
      </c>
      <c r="I4926" s="9" t="str">
        <f aca="false">IF(ISBLANK(A4926),"",-B4926*C4926)</f>
        <v/>
      </c>
      <c r="J4926" s="9" t="str">
        <f aca="false">IF(ISBLANK(A4926),"",-SUM(I$3:I4926))</f>
        <v/>
      </c>
      <c r="K4926" s="9" t="str">
        <f aca="false">IF(ISBLANK(A4926),"",SUMPRODUCT(O4926:R4926,T4926:W4926)-J4926)</f>
        <v/>
      </c>
      <c r="L4926" s="5" t="str">
        <f aca="false">IF(ISBLANK(A4926),"",K4926/$M$1)</f>
        <v/>
      </c>
      <c r="M4926" s="5" t="str">
        <f aca="false">IF(ISBLANK(A4926),"",K4926/($M$1+SUM(K$3:K4925)))</f>
        <v/>
      </c>
      <c r="N4926" s="0" t="str">
        <f aca="false">IF(ISBLANK(A4926),"",IF(H4927=0,NETWORKDAYS($H$3,H4926,holiday!$B$2:$B$10),IF(DAY(H4926)&lt;DAY(H4927),NETWORKDAYS($H$3,H4926,holiday!$B$2:$B$10),0)))</f>
        <v/>
      </c>
      <c r="O4926" s="0" t="str">
        <f aca="false">IF(ISBLANK(A4926),"",SUMIF($A$3:$A4926,O$2,$B$3:$B4926))</f>
        <v/>
      </c>
      <c r="P4926" s="0" t="str">
        <f aca="false">IF(ISBLANK(A4926),"",SUMIF($A$3:$A4926,P$2,$B$3:$B4926))</f>
        <v/>
      </c>
      <c r="Q4926" s="0" t="str">
        <f aca="false">IF(ISBLANK(A4926),"",SUMIF($A$3:$A4926,Q$2,$B$3:$B4926))</f>
        <v/>
      </c>
      <c r="R4926" s="0" t="str">
        <f aca="false">IF(ISBLANK(A4926),"",SUMIF($A$3:$A4926,R$2,$B$3:$B4926))</f>
        <v/>
      </c>
      <c r="T4926" s="9" t="str">
        <f aca="false">IF(ISBLANK(A4926),"",IF($A4926=T$2,$C4926,T4925))</f>
        <v/>
      </c>
      <c r="U4926" s="9" t="str">
        <f aca="false">IF(ISBLANK(A4926),"",IF($A4926=U$2,$C4926,U4925))</f>
        <v/>
      </c>
      <c r="V4926" s="9" t="str">
        <f aca="false">IF(ISBLANK(A4926),"",IF($A4926=V$2,$C4926,V4925))</f>
        <v/>
      </c>
      <c r="W4926" s="9" t="str">
        <f aca="false">IF(ISBLANK(A4926),"",IF($A4926=W$2,$C4926,W4925))</f>
        <v/>
      </c>
    </row>
    <row r="4927" customFormat="false" ht="14.1" hidden="false" customHeight="false" outlineLevel="0" collapsed="false">
      <c r="H4927" s="8" t="n">
        <f aca="false">IF(ISBLANK(D4927),,LEFT(D4927,LEN(D4927)-6)*1)</f>
        <v>0</v>
      </c>
      <c r="I4927" s="9" t="str">
        <f aca="false">IF(ISBLANK(A4927),"",-B4927*C4927)</f>
        <v/>
      </c>
      <c r="J4927" s="9" t="str">
        <f aca="false">IF(ISBLANK(A4927),"",-SUM(I$3:I4927))</f>
        <v/>
      </c>
      <c r="K4927" s="9" t="str">
        <f aca="false">IF(ISBLANK(A4927),"",SUMPRODUCT(O4927:R4927,T4927:W4927)-J4927)</f>
        <v/>
      </c>
      <c r="L4927" s="5" t="str">
        <f aca="false">IF(ISBLANK(A4927),"",K4927/$M$1)</f>
        <v/>
      </c>
      <c r="M4927" s="5" t="str">
        <f aca="false">IF(ISBLANK(A4927),"",K4927/($M$1+SUM(K$3:K4926)))</f>
        <v/>
      </c>
      <c r="N4927" s="0" t="str">
        <f aca="false">IF(ISBLANK(A4927),"",IF(H4928=0,NETWORKDAYS($H$3,H4927,holiday!$B$2:$B$10),IF(DAY(H4927)&lt;DAY(H4928),NETWORKDAYS($H$3,H4927,holiday!$B$2:$B$10),0)))</f>
        <v/>
      </c>
      <c r="O4927" s="0" t="str">
        <f aca="false">IF(ISBLANK(A4927),"",SUMIF($A$3:$A4927,O$2,$B$3:$B4927))</f>
        <v/>
      </c>
      <c r="P4927" s="0" t="str">
        <f aca="false">IF(ISBLANK(A4927),"",SUMIF($A$3:$A4927,P$2,$B$3:$B4927))</f>
        <v/>
      </c>
      <c r="Q4927" s="0" t="str">
        <f aca="false">IF(ISBLANK(A4927),"",SUMIF($A$3:$A4927,Q$2,$B$3:$B4927))</f>
        <v/>
      </c>
      <c r="R4927" s="0" t="str">
        <f aca="false">IF(ISBLANK(A4927),"",SUMIF($A$3:$A4927,R$2,$B$3:$B4927))</f>
        <v/>
      </c>
      <c r="T4927" s="9" t="str">
        <f aca="false">IF(ISBLANK(A4927),"",IF($A4927=T$2,$C4927,T4926))</f>
        <v/>
      </c>
      <c r="U4927" s="9" t="str">
        <f aca="false">IF(ISBLANK(A4927),"",IF($A4927=U$2,$C4927,U4926))</f>
        <v/>
      </c>
      <c r="V4927" s="9" t="str">
        <f aca="false">IF(ISBLANK(A4927),"",IF($A4927=V$2,$C4927,V4926))</f>
        <v/>
      </c>
      <c r="W4927" s="9" t="str">
        <f aca="false">IF(ISBLANK(A4927),"",IF($A4927=W$2,$C4927,W4926))</f>
        <v/>
      </c>
    </row>
    <row r="4928" customFormat="false" ht="14.1" hidden="false" customHeight="false" outlineLevel="0" collapsed="false">
      <c r="H4928" s="8" t="n">
        <f aca="false">IF(ISBLANK(D4928),,LEFT(D4928,LEN(D4928)-6)*1)</f>
        <v>0</v>
      </c>
      <c r="I4928" s="9" t="str">
        <f aca="false">IF(ISBLANK(A4928),"",-B4928*C4928)</f>
        <v/>
      </c>
      <c r="J4928" s="9" t="str">
        <f aca="false">IF(ISBLANK(A4928),"",-SUM(I$3:I4928))</f>
        <v/>
      </c>
      <c r="K4928" s="9" t="str">
        <f aca="false">IF(ISBLANK(A4928),"",SUMPRODUCT(O4928:R4928,T4928:W4928)-J4928)</f>
        <v/>
      </c>
      <c r="L4928" s="5" t="str">
        <f aca="false">IF(ISBLANK(A4928),"",K4928/$M$1)</f>
        <v/>
      </c>
      <c r="M4928" s="5" t="str">
        <f aca="false">IF(ISBLANK(A4928),"",K4928/($M$1+SUM(K$3:K4927)))</f>
        <v/>
      </c>
      <c r="N4928" s="0" t="str">
        <f aca="false">IF(ISBLANK(A4928),"",IF(H4929=0,NETWORKDAYS($H$3,H4928,holiday!$B$2:$B$10),IF(DAY(H4928)&lt;DAY(H4929),NETWORKDAYS($H$3,H4928,holiday!$B$2:$B$10),0)))</f>
        <v/>
      </c>
      <c r="O4928" s="0" t="str">
        <f aca="false">IF(ISBLANK(A4928),"",SUMIF($A$3:$A4928,O$2,$B$3:$B4928))</f>
        <v/>
      </c>
      <c r="P4928" s="0" t="str">
        <f aca="false">IF(ISBLANK(A4928),"",SUMIF($A$3:$A4928,P$2,$B$3:$B4928))</f>
        <v/>
      </c>
      <c r="Q4928" s="0" t="str">
        <f aca="false">IF(ISBLANK(A4928),"",SUMIF($A$3:$A4928,Q$2,$B$3:$B4928))</f>
        <v/>
      </c>
      <c r="R4928" s="0" t="str">
        <f aca="false">IF(ISBLANK(A4928),"",SUMIF($A$3:$A4928,R$2,$B$3:$B4928))</f>
        <v/>
      </c>
      <c r="T4928" s="9" t="str">
        <f aca="false">IF(ISBLANK(A4928),"",IF($A4928=T$2,$C4928,T4927))</f>
        <v/>
      </c>
      <c r="U4928" s="9" t="str">
        <f aca="false">IF(ISBLANK(A4928),"",IF($A4928=U$2,$C4928,U4927))</f>
        <v/>
      </c>
      <c r="V4928" s="9" t="str">
        <f aca="false">IF(ISBLANK(A4928),"",IF($A4928=V$2,$C4928,V4927))</f>
        <v/>
      </c>
      <c r="W4928" s="9" t="str">
        <f aca="false">IF(ISBLANK(A4928),"",IF($A4928=W$2,$C4928,W4927))</f>
        <v/>
      </c>
    </row>
    <row r="4929" customFormat="false" ht="14.1" hidden="false" customHeight="false" outlineLevel="0" collapsed="false">
      <c r="H4929" s="8" t="n">
        <f aca="false">IF(ISBLANK(D4929),,LEFT(D4929,LEN(D4929)-6)*1)</f>
        <v>0</v>
      </c>
      <c r="I4929" s="9" t="str">
        <f aca="false">IF(ISBLANK(A4929),"",-B4929*C4929)</f>
        <v/>
      </c>
      <c r="J4929" s="9" t="str">
        <f aca="false">IF(ISBLANK(A4929),"",-SUM(I$3:I4929))</f>
        <v/>
      </c>
      <c r="K4929" s="9" t="str">
        <f aca="false">IF(ISBLANK(A4929),"",SUMPRODUCT(O4929:R4929,T4929:W4929)-J4929)</f>
        <v/>
      </c>
      <c r="L4929" s="5" t="str">
        <f aca="false">IF(ISBLANK(A4929),"",K4929/$M$1)</f>
        <v/>
      </c>
      <c r="M4929" s="5" t="str">
        <f aca="false">IF(ISBLANK(A4929),"",K4929/($M$1+SUM(K$3:K4928)))</f>
        <v/>
      </c>
      <c r="N4929" s="0" t="str">
        <f aca="false">IF(ISBLANK(A4929),"",IF(H4930=0,NETWORKDAYS($H$3,H4929,holiday!$B$2:$B$10),IF(DAY(H4929)&lt;DAY(H4930),NETWORKDAYS($H$3,H4929,holiday!$B$2:$B$10),0)))</f>
        <v/>
      </c>
      <c r="O4929" s="0" t="str">
        <f aca="false">IF(ISBLANK(A4929),"",SUMIF($A$3:$A4929,O$2,$B$3:$B4929))</f>
        <v/>
      </c>
      <c r="P4929" s="0" t="str">
        <f aca="false">IF(ISBLANK(A4929),"",SUMIF($A$3:$A4929,P$2,$B$3:$B4929))</f>
        <v/>
      </c>
      <c r="Q4929" s="0" t="str">
        <f aca="false">IF(ISBLANK(A4929),"",SUMIF($A$3:$A4929,Q$2,$B$3:$B4929))</f>
        <v/>
      </c>
      <c r="R4929" s="0" t="str">
        <f aca="false">IF(ISBLANK(A4929),"",SUMIF($A$3:$A4929,R$2,$B$3:$B4929))</f>
        <v/>
      </c>
      <c r="T4929" s="9" t="str">
        <f aca="false">IF(ISBLANK(A4929),"",IF($A4929=T$2,$C4929,T4928))</f>
        <v/>
      </c>
      <c r="U4929" s="9" t="str">
        <f aca="false">IF(ISBLANK(A4929),"",IF($A4929=U$2,$C4929,U4928))</f>
        <v/>
      </c>
      <c r="V4929" s="9" t="str">
        <f aca="false">IF(ISBLANK(A4929),"",IF($A4929=V$2,$C4929,V4928))</f>
        <v/>
      </c>
      <c r="W4929" s="9" t="str">
        <f aca="false">IF(ISBLANK(A4929),"",IF($A4929=W$2,$C4929,W4928))</f>
        <v/>
      </c>
    </row>
    <row r="4930" customFormat="false" ht="14.1" hidden="false" customHeight="false" outlineLevel="0" collapsed="false">
      <c r="H4930" s="8" t="n">
        <f aca="false">IF(ISBLANK(D4930),,LEFT(D4930,LEN(D4930)-6)*1)</f>
        <v>0</v>
      </c>
      <c r="I4930" s="9" t="str">
        <f aca="false">IF(ISBLANK(A4930),"",-B4930*C4930)</f>
        <v/>
      </c>
      <c r="J4930" s="9" t="str">
        <f aca="false">IF(ISBLANK(A4930),"",-SUM(I$3:I4930))</f>
        <v/>
      </c>
      <c r="K4930" s="9" t="str">
        <f aca="false">IF(ISBLANK(A4930),"",SUMPRODUCT(O4930:R4930,T4930:W4930)-J4930)</f>
        <v/>
      </c>
      <c r="L4930" s="5" t="str">
        <f aca="false">IF(ISBLANK(A4930),"",K4930/$M$1)</f>
        <v/>
      </c>
      <c r="M4930" s="5" t="str">
        <f aca="false">IF(ISBLANK(A4930),"",K4930/($M$1+SUM(K$3:K4929)))</f>
        <v/>
      </c>
      <c r="N4930" s="0" t="str">
        <f aca="false">IF(ISBLANK(A4930),"",IF(H4931=0,NETWORKDAYS($H$3,H4930,holiday!$B$2:$B$10),IF(DAY(H4930)&lt;DAY(H4931),NETWORKDAYS($H$3,H4930,holiday!$B$2:$B$10),0)))</f>
        <v/>
      </c>
      <c r="O4930" s="0" t="str">
        <f aca="false">IF(ISBLANK(A4930),"",SUMIF($A$3:$A4930,O$2,$B$3:$B4930))</f>
        <v/>
      </c>
      <c r="P4930" s="0" t="str">
        <f aca="false">IF(ISBLANK(A4930),"",SUMIF($A$3:$A4930,P$2,$B$3:$B4930))</f>
        <v/>
      </c>
      <c r="Q4930" s="0" t="str">
        <f aca="false">IF(ISBLANK(A4930),"",SUMIF($A$3:$A4930,Q$2,$B$3:$B4930))</f>
        <v/>
      </c>
      <c r="R4930" s="0" t="str">
        <f aca="false">IF(ISBLANK(A4930),"",SUMIF($A$3:$A4930,R$2,$B$3:$B4930))</f>
        <v/>
      </c>
      <c r="T4930" s="9" t="str">
        <f aca="false">IF(ISBLANK(A4930),"",IF($A4930=T$2,$C4930,T4929))</f>
        <v/>
      </c>
      <c r="U4930" s="9" t="str">
        <f aca="false">IF(ISBLANK(A4930),"",IF($A4930=U$2,$C4930,U4929))</f>
        <v/>
      </c>
      <c r="V4930" s="9" t="str">
        <f aca="false">IF(ISBLANK(A4930),"",IF($A4930=V$2,$C4930,V4929))</f>
        <v/>
      </c>
      <c r="W4930" s="9" t="str">
        <f aca="false">IF(ISBLANK(A4930),"",IF($A4930=W$2,$C4930,W4929))</f>
        <v/>
      </c>
    </row>
    <row r="4931" customFormat="false" ht="14.1" hidden="false" customHeight="false" outlineLevel="0" collapsed="false">
      <c r="H4931" s="8" t="n">
        <f aca="false">IF(ISBLANK(D4931),,LEFT(D4931,LEN(D4931)-6)*1)</f>
        <v>0</v>
      </c>
      <c r="I4931" s="9" t="str">
        <f aca="false">IF(ISBLANK(A4931),"",-B4931*C4931)</f>
        <v/>
      </c>
      <c r="J4931" s="9" t="str">
        <f aca="false">IF(ISBLANK(A4931),"",-SUM(I$3:I4931))</f>
        <v/>
      </c>
      <c r="K4931" s="9" t="str">
        <f aca="false">IF(ISBLANK(A4931),"",SUMPRODUCT(O4931:R4931,T4931:W4931)-J4931)</f>
        <v/>
      </c>
      <c r="L4931" s="5" t="str">
        <f aca="false">IF(ISBLANK(A4931),"",K4931/$M$1)</f>
        <v/>
      </c>
      <c r="M4931" s="5" t="str">
        <f aca="false">IF(ISBLANK(A4931),"",K4931/($M$1+SUM(K$3:K4930)))</f>
        <v/>
      </c>
      <c r="N4931" s="0" t="str">
        <f aca="false">IF(ISBLANK(A4931),"",IF(H4932=0,NETWORKDAYS($H$3,H4931,holiday!$B$2:$B$10),IF(DAY(H4931)&lt;DAY(H4932),NETWORKDAYS($H$3,H4931,holiday!$B$2:$B$10),0)))</f>
        <v/>
      </c>
      <c r="O4931" s="0" t="str">
        <f aca="false">IF(ISBLANK(A4931),"",SUMIF($A$3:$A4931,O$2,$B$3:$B4931))</f>
        <v/>
      </c>
      <c r="P4931" s="0" t="str">
        <f aca="false">IF(ISBLANK(A4931),"",SUMIF($A$3:$A4931,P$2,$B$3:$B4931))</f>
        <v/>
      </c>
      <c r="Q4931" s="0" t="str">
        <f aca="false">IF(ISBLANK(A4931),"",SUMIF($A$3:$A4931,Q$2,$B$3:$B4931))</f>
        <v/>
      </c>
      <c r="R4931" s="0" t="str">
        <f aca="false">IF(ISBLANK(A4931),"",SUMIF($A$3:$A4931,R$2,$B$3:$B4931))</f>
        <v/>
      </c>
      <c r="T4931" s="9" t="str">
        <f aca="false">IF(ISBLANK(A4931),"",IF($A4931=T$2,$C4931,T4930))</f>
        <v/>
      </c>
      <c r="U4931" s="9" t="str">
        <f aca="false">IF(ISBLANK(A4931),"",IF($A4931=U$2,$C4931,U4930))</f>
        <v/>
      </c>
      <c r="V4931" s="9" t="str">
        <f aca="false">IF(ISBLANK(A4931),"",IF($A4931=V$2,$C4931,V4930))</f>
        <v/>
      </c>
      <c r="W4931" s="9" t="str">
        <f aca="false">IF(ISBLANK(A4931),"",IF($A4931=W$2,$C4931,W4930))</f>
        <v/>
      </c>
    </row>
    <row r="4932" customFormat="false" ht="14.1" hidden="false" customHeight="false" outlineLevel="0" collapsed="false">
      <c r="H4932" s="8" t="n">
        <f aca="false">IF(ISBLANK(D4932),,LEFT(D4932,LEN(D4932)-6)*1)</f>
        <v>0</v>
      </c>
      <c r="I4932" s="9" t="str">
        <f aca="false">IF(ISBLANK(A4932),"",-B4932*C4932)</f>
        <v/>
      </c>
      <c r="J4932" s="9" t="str">
        <f aca="false">IF(ISBLANK(A4932),"",-SUM(I$3:I4932))</f>
        <v/>
      </c>
      <c r="K4932" s="9" t="str">
        <f aca="false">IF(ISBLANK(A4932),"",SUMPRODUCT(O4932:R4932,T4932:W4932)-J4932)</f>
        <v/>
      </c>
      <c r="L4932" s="5" t="str">
        <f aca="false">IF(ISBLANK(A4932),"",K4932/$M$1)</f>
        <v/>
      </c>
      <c r="M4932" s="5" t="str">
        <f aca="false">IF(ISBLANK(A4932),"",K4932/($M$1+SUM(K$3:K4931)))</f>
        <v/>
      </c>
      <c r="N4932" s="0" t="str">
        <f aca="false">IF(ISBLANK(A4932),"",IF(H4933=0,NETWORKDAYS($H$3,H4932,holiday!$B$2:$B$10),IF(DAY(H4932)&lt;DAY(H4933),NETWORKDAYS($H$3,H4932,holiday!$B$2:$B$10),0)))</f>
        <v/>
      </c>
      <c r="O4932" s="0" t="str">
        <f aca="false">IF(ISBLANK(A4932),"",SUMIF($A$3:$A4932,O$2,$B$3:$B4932))</f>
        <v/>
      </c>
      <c r="P4932" s="0" t="str">
        <f aca="false">IF(ISBLANK(A4932),"",SUMIF($A$3:$A4932,P$2,$B$3:$B4932))</f>
        <v/>
      </c>
      <c r="Q4932" s="0" t="str">
        <f aca="false">IF(ISBLANK(A4932),"",SUMIF($A$3:$A4932,Q$2,$B$3:$B4932))</f>
        <v/>
      </c>
      <c r="R4932" s="0" t="str">
        <f aca="false">IF(ISBLANK(A4932),"",SUMIF($A$3:$A4932,R$2,$B$3:$B4932))</f>
        <v/>
      </c>
      <c r="T4932" s="9" t="str">
        <f aca="false">IF(ISBLANK(A4932),"",IF($A4932=T$2,$C4932,T4931))</f>
        <v/>
      </c>
      <c r="U4932" s="9" t="str">
        <f aca="false">IF(ISBLANK(A4932),"",IF($A4932=U$2,$C4932,U4931))</f>
        <v/>
      </c>
      <c r="V4932" s="9" t="str">
        <f aca="false">IF(ISBLANK(A4932),"",IF($A4932=V$2,$C4932,V4931))</f>
        <v/>
      </c>
      <c r="W4932" s="9" t="str">
        <f aca="false">IF(ISBLANK(A4932),"",IF($A4932=W$2,$C4932,W4931))</f>
        <v/>
      </c>
    </row>
    <row r="4933" customFormat="false" ht="14.1" hidden="false" customHeight="false" outlineLevel="0" collapsed="false">
      <c r="H4933" s="8" t="n">
        <f aca="false">IF(ISBLANK(D4933),,LEFT(D4933,LEN(D4933)-6)*1)</f>
        <v>0</v>
      </c>
      <c r="I4933" s="9" t="str">
        <f aca="false">IF(ISBLANK(A4933),"",-B4933*C4933)</f>
        <v/>
      </c>
      <c r="J4933" s="9" t="str">
        <f aca="false">IF(ISBLANK(A4933),"",-SUM(I$3:I4933))</f>
        <v/>
      </c>
      <c r="K4933" s="9" t="str">
        <f aca="false">IF(ISBLANK(A4933),"",SUMPRODUCT(O4933:R4933,T4933:W4933)-J4933)</f>
        <v/>
      </c>
      <c r="L4933" s="5" t="str">
        <f aca="false">IF(ISBLANK(A4933),"",K4933/$M$1)</f>
        <v/>
      </c>
      <c r="M4933" s="5" t="str">
        <f aca="false">IF(ISBLANK(A4933),"",K4933/($M$1+SUM(K$3:K4932)))</f>
        <v/>
      </c>
      <c r="N4933" s="0" t="str">
        <f aca="false">IF(ISBLANK(A4933),"",IF(H4934=0,NETWORKDAYS($H$3,H4933,holiday!$B$2:$B$10),IF(DAY(H4933)&lt;DAY(H4934),NETWORKDAYS($H$3,H4933,holiday!$B$2:$B$10),0)))</f>
        <v/>
      </c>
      <c r="O4933" s="0" t="str">
        <f aca="false">IF(ISBLANK(A4933),"",SUMIF($A$3:$A4933,O$2,$B$3:$B4933))</f>
        <v/>
      </c>
      <c r="P4933" s="0" t="str">
        <f aca="false">IF(ISBLANK(A4933),"",SUMIF($A$3:$A4933,P$2,$B$3:$B4933))</f>
        <v/>
      </c>
      <c r="Q4933" s="0" t="str">
        <f aca="false">IF(ISBLANK(A4933),"",SUMIF($A$3:$A4933,Q$2,$B$3:$B4933))</f>
        <v/>
      </c>
      <c r="R4933" s="0" t="str">
        <f aca="false">IF(ISBLANK(A4933),"",SUMIF($A$3:$A4933,R$2,$B$3:$B4933))</f>
        <v/>
      </c>
      <c r="T4933" s="9" t="str">
        <f aca="false">IF(ISBLANK(A4933),"",IF($A4933=T$2,$C4933,T4932))</f>
        <v/>
      </c>
      <c r="U4933" s="9" t="str">
        <f aca="false">IF(ISBLANK(A4933),"",IF($A4933=U$2,$C4933,U4932))</f>
        <v/>
      </c>
      <c r="V4933" s="9" t="str">
        <f aca="false">IF(ISBLANK(A4933),"",IF($A4933=V$2,$C4933,V4932))</f>
        <v/>
      </c>
      <c r="W4933" s="9" t="str">
        <f aca="false">IF(ISBLANK(A4933),"",IF($A4933=W$2,$C4933,W4932))</f>
        <v/>
      </c>
    </row>
    <row r="4934" customFormat="false" ht="14.1" hidden="false" customHeight="false" outlineLevel="0" collapsed="false">
      <c r="H4934" s="8" t="n">
        <f aca="false">IF(ISBLANK(D4934),,LEFT(D4934,LEN(D4934)-6)*1)</f>
        <v>0</v>
      </c>
      <c r="I4934" s="9" t="str">
        <f aca="false">IF(ISBLANK(A4934),"",-B4934*C4934)</f>
        <v/>
      </c>
      <c r="J4934" s="9" t="str">
        <f aca="false">IF(ISBLANK(A4934),"",-SUM(I$3:I4934))</f>
        <v/>
      </c>
      <c r="K4934" s="9" t="str">
        <f aca="false">IF(ISBLANK(A4934),"",SUMPRODUCT(O4934:R4934,T4934:W4934)-J4934)</f>
        <v/>
      </c>
      <c r="L4934" s="5" t="str">
        <f aca="false">IF(ISBLANK(A4934),"",K4934/$M$1)</f>
        <v/>
      </c>
      <c r="M4934" s="5" t="str">
        <f aca="false">IF(ISBLANK(A4934),"",K4934/($M$1+SUM(K$3:K4933)))</f>
        <v/>
      </c>
      <c r="N4934" s="0" t="str">
        <f aca="false">IF(ISBLANK(A4934),"",IF(H4935=0,NETWORKDAYS($H$3,H4934,holiday!$B$2:$B$10),IF(DAY(H4934)&lt;DAY(H4935),NETWORKDAYS($H$3,H4934,holiday!$B$2:$B$10),0)))</f>
        <v/>
      </c>
      <c r="O4934" s="0" t="str">
        <f aca="false">IF(ISBLANK(A4934),"",SUMIF($A$3:$A4934,O$2,$B$3:$B4934))</f>
        <v/>
      </c>
      <c r="P4934" s="0" t="str">
        <f aca="false">IF(ISBLANK(A4934),"",SUMIF($A$3:$A4934,P$2,$B$3:$B4934))</f>
        <v/>
      </c>
      <c r="Q4934" s="0" t="str">
        <f aca="false">IF(ISBLANK(A4934),"",SUMIF($A$3:$A4934,Q$2,$B$3:$B4934))</f>
        <v/>
      </c>
      <c r="R4934" s="0" t="str">
        <f aca="false">IF(ISBLANK(A4934),"",SUMIF($A$3:$A4934,R$2,$B$3:$B4934))</f>
        <v/>
      </c>
      <c r="T4934" s="9" t="str">
        <f aca="false">IF(ISBLANK(A4934),"",IF($A4934=T$2,$C4934,T4933))</f>
        <v/>
      </c>
      <c r="U4934" s="9" t="str">
        <f aca="false">IF(ISBLANK(A4934),"",IF($A4934=U$2,$C4934,U4933))</f>
        <v/>
      </c>
      <c r="V4934" s="9" t="str">
        <f aca="false">IF(ISBLANK(A4934),"",IF($A4934=V$2,$C4934,V4933))</f>
        <v/>
      </c>
      <c r="W4934" s="9" t="str">
        <f aca="false">IF(ISBLANK(A4934),"",IF($A4934=W$2,$C4934,W4933))</f>
        <v/>
      </c>
    </row>
    <row r="4935" customFormat="false" ht="14.1" hidden="false" customHeight="false" outlineLevel="0" collapsed="false">
      <c r="H4935" s="8" t="n">
        <f aca="false">IF(ISBLANK(D4935),,LEFT(D4935,LEN(D4935)-6)*1)</f>
        <v>0</v>
      </c>
      <c r="I4935" s="9" t="str">
        <f aca="false">IF(ISBLANK(A4935),"",-B4935*C4935)</f>
        <v/>
      </c>
      <c r="J4935" s="9" t="str">
        <f aca="false">IF(ISBLANK(A4935),"",-SUM(I$3:I4935))</f>
        <v/>
      </c>
      <c r="K4935" s="9" t="str">
        <f aca="false">IF(ISBLANK(A4935),"",SUMPRODUCT(O4935:R4935,T4935:W4935)-J4935)</f>
        <v/>
      </c>
      <c r="L4935" s="5" t="str">
        <f aca="false">IF(ISBLANK(A4935),"",K4935/$M$1)</f>
        <v/>
      </c>
      <c r="M4935" s="5" t="str">
        <f aca="false">IF(ISBLANK(A4935),"",K4935/($M$1+SUM(K$3:K4934)))</f>
        <v/>
      </c>
      <c r="N4935" s="0" t="str">
        <f aca="false">IF(ISBLANK(A4935),"",IF(H4936=0,NETWORKDAYS($H$3,H4935,holiday!$B$2:$B$10),IF(DAY(H4935)&lt;DAY(H4936),NETWORKDAYS($H$3,H4935,holiday!$B$2:$B$10),0)))</f>
        <v/>
      </c>
      <c r="O4935" s="0" t="str">
        <f aca="false">IF(ISBLANK(A4935),"",SUMIF($A$3:$A4935,O$2,$B$3:$B4935))</f>
        <v/>
      </c>
      <c r="P4935" s="0" t="str">
        <f aca="false">IF(ISBLANK(A4935),"",SUMIF($A$3:$A4935,P$2,$B$3:$B4935))</f>
        <v/>
      </c>
      <c r="Q4935" s="0" t="str">
        <f aca="false">IF(ISBLANK(A4935),"",SUMIF($A$3:$A4935,Q$2,$B$3:$B4935))</f>
        <v/>
      </c>
      <c r="R4935" s="0" t="str">
        <f aca="false">IF(ISBLANK(A4935),"",SUMIF($A$3:$A4935,R$2,$B$3:$B4935))</f>
        <v/>
      </c>
      <c r="T4935" s="9" t="str">
        <f aca="false">IF(ISBLANK(A4935),"",IF($A4935=T$2,$C4935,T4934))</f>
        <v/>
      </c>
      <c r="U4935" s="9" t="str">
        <f aca="false">IF(ISBLANK(A4935),"",IF($A4935=U$2,$C4935,U4934))</f>
        <v/>
      </c>
      <c r="V4935" s="9" t="str">
        <f aca="false">IF(ISBLANK(A4935),"",IF($A4935=V$2,$C4935,V4934))</f>
        <v/>
      </c>
      <c r="W4935" s="9" t="str">
        <f aca="false">IF(ISBLANK(A4935),"",IF($A4935=W$2,$C4935,W4934))</f>
        <v/>
      </c>
    </row>
    <row r="4936" customFormat="false" ht="14.1" hidden="false" customHeight="false" outlineLevel="0" collapsed="false">
      <c r="H4936" s="8" t="n">
        <f aca="false">IF(ISBLANK(D4936),,LEFT(D4936,LEN(D4936)-6)*1)</f>
        <v>0</v>
      </c>
      <c r="I4936" s="9" t="str">
        <f aca="false">IF(ISBLANK(A4936),"",-B4936*C4936)</f>
        <v/>
      </c>
      <c r="J4936" s="9" t="str">
        <f aca="false">IF(ISBLANK(A4936),"",-SUM(I$3:I4936))</f>
        <v/>
      </c>
      <c r="K4936" s="9" t="str">
        <f aca="false">IF(ISBLANK(A4936),"",SUMPRODUCT(O4936:R4936,T4936:W4936)-J4936)</f>
        <v/>
      </c>
      <c r="L4936" s="5" t="str">
        <f aca="false">IF(ISBLANK(A4936),"",K4936/$M$1)</f>
        <v/>
      </c>
      <c r="M4936" s="5" t="str">
        <f aca="false">IF(ISBLANK(A4936),"",K4936/($M$1+SUM(K$3:K4935)))</f>
        <v/>
      </c>
      <c r="N4936" s="0" t="str">
        <f aca="false">IF(ISBLANK(A4936),"",IF(H4937=0,NETWORKDAYS($H$3,H4936,holiday!$B$2:$B$10),IF(DAY(H4936)&lt;DAY(H4937),NETWORKDAYS($H$3,H4936,holiday!$B$2:$B$10),0)))</f>
        <v/>
      </c>
      <c r="O4936" s="0" t="str">
        <f aca="false">IF(ISBLANK(A4936),"",SUMIF($A$3:$A4936,O$2,$B$3:$B4936))</f>
        <v/>
      </c>
      <c r="P4936" s="0" t="str">
        <f aca="false">IF(ISBLANK(A4936),"",SUMIF($A$3:$A4936,P$2,$B$3:$B4936))</f>
        <v/>
      </c>
      <c r="Q4936" s="0" t="str">
        <f aca="false">IF(ISBLANK(A4936),"",SUMIF($A$3:$A4936,Q$2,$B$3:$B4936))</f>
        <v/>
      </c>
      <c r="R4936" s="0" t="str">
        <f aca="false">IF(ISBLANK(A4936),"",SUMIF($A$3:$A4936,R$2,$B$3:$B4936))</f>
        <v/>
      </c>
      <c r="T4936" s="9" t="str">
        <f aca="false">IF(ISBLANK(A4936),"",IF($A4936=T$2,$C4936,T4935))</f>
        <v/>
      </c>
      <c r="U4936" s="9" t="str">
        <f aca="false">IF(ISBLANK(A4936),"",IF($A4936=U$2,$C4936,U4935))</f>
        <v/>
      </c>
      <c r="V4936" s="9" t="str">
        <f aca="false">IF(ISBLANK(A4936),"",IF($A4936=V$2,$C4936,V4935))</f>
        <v/>
      </c>
      <c r="W4936" s="9" t="str">
        <f aca="false">IF(ISBLANK(A4936),"",IF($A4936=W$2,$C4936,W4935))</f>
        <v/>
      </c>
    </row>
    <row r="4937" customFormat="false" ht="14.1" hidden="false" customHeight="false" outlineLevel="0" collapsed="false">
      <c r="H4937" s="8" t="n">
        <f aca="false">IF(ISBLANK(D4937),,LEFT(D4937,LEN(D4937)-6)*1)</f>
        <v>0</v>
      </c>
      <c r="I4937" s="9" t="str">
        <f aca="false">IF(ISBLANK(A4937),"",-B4937*C4937)</f>
        <v/>
      </c>
      <c r="J4937" s="9" t="str">
        <f aca="false">IF(ISBLANK(A4937),"",-SUM(I$3:I4937))</f>
        <v/>
      </c>
      <c r="K4937" s="9" t="str">
        <f aca="false">IF(ISBLANK(A4937),"",SUMPRODUCT(O4937:R4937,T4937:W4937)-J4937)</f>
        <v/>
      </c>
      <c r="L4937" s="5" t="str">
        <f aca="false">IF(ISBLANK(A4937),"",K4937/$M$1)</f>
        <v/>
      </c>
      <c r="M4937" s="5" t="str">
        <f aca="false">IF(ISBLANK(A4937),"",K4937/($M$1+SUM(K$3:K4936)))</f>
        <v/>
      </c>
      <c r="N4937" s="0" t="str">
        <f aca="false">IF(ISBLANK(A4937),"",IF(H4938=0,NETWORKDAYS($H$3,H4937,holiday!$B$2:$B$10),IF(DAY(H4937)&lt;DAY(H4938),NETWORKDAYS($H$3,H4937,holiday!$B$2:$B$10),0)))</f>
        <v/>
      </c>
      <c r="O4937" s="0" t="str">
        <f aca="false">IF(ISBLANK(A4937),"",SUMIF($A$3:$A4937,O$2,$B$3:$B4937))</f>
        <v/>
      </c>
      <c r="P4937" s="0" t="str">
        <f aca="false">IF(ISBLANK(A4937),"",SUMIF($A$3:$A4937,P$2,$B$3:$B4937))</f>
        <v/>
      </c>
      <c r="Q4937" s="0" t="str">
        <f aca="false">IF(ISBLANK(A4937),"",SUMIF($A$3:$A4937,Q$2,$B$3:$B4937))</f>
        <v/>
      </c>
      <c r="R4937" s="0" t="str">
        <f aca="false">IF(ISBLANK(A4937),"",SUMIF($A$3:$A4937,R$2,$B$3:$B4937))</f>
        <v/>
      </c>
      <c r="T4937" s="9" t="str">
        <f aca="false">IF(ISBLANK(A4937),"",IF($A4937=T$2,$C4937,T4936))</f>
        <v/>
      </c>
      <c r="U4937" s="9" t="str">
        <f aca="false">IF(ISBLANK(A4937),"",IF($A4937=U$2,$C4937,U4936))</f>
        <v/>
      </c>
      <c r="V4937" s="9" t="str">
        <f aca="false">IF(ISBLANK(A4937),"",IF($A4937=V$2,$C4937,V4936))</f>
        <v/>
      </c>
      <c r="W4937" s="9" t="str">
        <f aca="false">IF(ISBLANK(A4937),"",IF($A4937=W$2,$C4937,W4936))</f>
        <v/>
      </c>
    </row>
    <row r="4938" customFormat="false" ht="14.1" hidden="false" customHeight="false" outlineLevel="0" collapsed="false">
      <c r="H4938" s="8" t="n">
        <f aca="false">IF(ISBLANK(D4938),,LEFT(D4938,LEN(D4938)-6)*1)</f>
        <v>0</v>
      </c>
      <c r="I4938" s="9" t="str">
        <f aca="false">IF(ISBLANK(A4938),"",-B4938*C4938)</f>
        <v/>
      </c>
      <c r="J4938" s="9" t="str">
        <f aca="false">IF(ISBLANK(A4938),"",-SUM(I$3:I4938))</f>
        <v/>
      </c>
      <c r="K4938" s="9" t="str">
        <f aca="false">IF(ISBLANK(A4938),"",SUMPRODUCT(O4938:R4938,T4938:W4938)-J4938)</f>
        <v/>
      </c>
      <c r="L4938" s="5" t="str">
        <f aca="false">IF(ISBLANK(A4938),"",K4938/$M$1)</f>
        <v/>
      </c>
      <c r="M4938" s="5" t="str">
        <f aca="false">IF(ISBLANK(A4938),"",K4938/($M$1+SUM(K$3:K4937)))</f>
        <v/>
      </c>
      <c r="N4938" s="0" t="str">
        <f aca="false">IF(ISBLANK(A4938),"",IF(H4939=0,NETWORKDAYS($H$3,H4938,holiday!$B$2:$B$10),IF(DAY(H4938)&lt;DAY(H4939),NETWORKDAYS($H$3,H4938,holiday!$B$2:$B$10),0)))</f>
        <v/>
      </c>
      <c r="O4938" s="0" t="str">
        <f aca="false">IF(ISBLANK(A4938),"",SUMIF($A$3:$A4938,O$2,$B$3:$B4938))</f>
        <v/>
      </c>
      <c r="P4938" s="0" t="str">
        <f aca="false">IF(ISBLANK(A4938),"",SUMIF($A$3:$A4938,P$2,$B$3:$B4938))</f>
        <v/>
      </c>
      <c r="Q4938" s="0" t="str">
        <f aca="false">IF(ISBLANK(A4938),"",SUMIF($A$3:$A4938,Q$2,$B$3:$B4938))</f>
        <v/>
      </c>
      <c r="R4938" s="0" t="str">
        <f aca="false">IF(ISBLANK(A4938),"",SUMIF($A$3:$A4938,R$2,$B$3:$B4938))</f>
        <v/>
      </c>
      <c r="T4938" s="9" t="str">
        <f aca="false">IF(ISBLANK(A4938),"",IF($A4938=T$2,$C4938,T4937))</f>
        <v/>
      </c>
      <c r="U4938" s="9" t="str">
        <f aca="false">IF(ISBLANK(A4938),"",IF($A4938=U$2,$C4938,U4937))</f>
        <v/>
      </c>
      <c r="V4938" s="9" t="str">
        <f aca="false">IF(ISBLANK(A4938),"",IF($A4938=V$2,$C4938,V4937))</f>
        <v/>
      </c>
      <c r="W4938" s="9" t="str">
        <f aca="false">IF(ISBLANK(A4938),"",IF($A4938=W$2,$C4938,W4937))</f>
        <v/>
      </c>
    </row>
    <row r="4939" customFormat="false" ht="14.1" hidden="false" customHeight="false" outlineLevel="0" collapsed="false">
      <c r="H4939" s="8" t="n">
        <f aca="false">IF(ISBLANK(D4939),,LEFT(D4939,LEN(D4939)-6)*1)</f>
        <v>0</v>
      </c>
      <c r="I4939" s="9" t="str">
        <f aca="false">IF(ISBLANK(A4939),"",-B4939*C4939)</f>
        <v/>
      </c>
      <c r="J4939" s="9" t="str">
        <f aca="false">IF(ISBLANK(A4939),"",-SUM(I$3:I4939))</f>
        <v/>
      </c>
      <c r="K4939" s="9" t="str">
        <f aca="false">IF(ISBLANK(A4939),"",SUMPRODUCT(O4939:R4939,T4939:W4939)-J4939)</f>
        <v/>
      </c>
      <c r="L4939" s="5" t="str">
        <f aca="false">IF(ISBLANK(A4939),"",K4939/$M$1)</f>
        <v/>
      </c>
      <c r="M4939" s="5" t="str">
        <f aca="false">IF(ISBLANK(A4939),"",K4939/($M$1+SUM(K$3:K4938)))</f>
        <v/>
      </c>
      <c r="N4939" s="0" t="str">
        <f aca="false">IF(ISBLANK(A4939),"",IF(H4940=0,NETWORKDAYS($H$3,H4939,holiday!$B$2:$B$10),IF(DAY(H4939)&lt;DAY(H4940),NETWORKDAYS($H$3,H4939,holiday!$B$2:$B$10),0)))</f>
        <v/>
      </c>
      <c r="O4939" s="0" t="str">
        <f aca="false">IF(ISBLANK(A4939),"",SUMIF($A$3:$A4939,O$2,$B$3:$B4939))</f>
        <v/>
      </c>
      <c r="P4939" s="0" t="str">
        <f aca="false">IF(ISBLANK(A4939),"",SUMIF($A$3:$A4939,P$2,$B$3:$B4939))</f>
        <v/>
      </c>
      <c r="Q4939" s="0" t="str">
        <f aca="false">IF(ISBLANK(A4939),"",SUMIF($A$3:$A4939,Q$2,$B$3:$B4939))</f>
        <v/>
      </c>
      <c r="R4939" s="0" t="str">
        <f aca="false">IF(ISBLANK(A4939),"",SUMIF($A$3:$A4939,R$2,$B$3:$B4939))</f>
        <v/>
      </c>
      <c r="T4939" s="9" t="str">
        <f aca="false">IF(ISBLANK(A4939),"",IF($A4939=T$2,$C4939,T4938))</f>
        <v/>
      </c>
      <c r="U4939" s="9" t="str">
        <f aca="false">IF(ISBLANK(A4939),"",IF($A4939=U$2,$C4939,U4938))</f>
        <v/>
      </c>
      <c r="V4939" s="9" t="str">
        <f aca="false">IF(ISBLANK(A4939),"",IF($A4939=V$2,$C4939,V4938))</f>
        <v/>
      </c>
      <c r="W4939" s="9" t="str">
        <f aca="false">IF(ISBLANK(A4939),"",IF($A4939=W$2,$C4939,W4938))</f>
        <v/>
      </c>
    </row>
    <row r="4940" customFormat="false" ht="14.1" hidden="false" customHeight="false" outlineLevel="0" collapsed="false">
      <c r="H4940" s="8" t="n">
        <f aca="false">IF(ISBLANK(D4940),,LEFT(D4940,LEN(D4940)-6)*1)</f>
        <v>0</v>
      </c>
      <c r="I4940" s="9" t="str">
        <f aca="false">IF(ISBLANK(A4940),"",-B4940*C4940)</f>
        <v/>
      </c>
      <c r="J4940" s="9" t="str">
        <f aca="false">IF(ISBLANK(A4940),"",-SUM(I$3:I4940))</f>
        <v/>
      </c>
      <c r="K4940" s="9" t="str">
        <f aca="false">IF(ISBLANK(A4940),"",SUMPRODUCT(O4940:R4940,T4940:W4940)-J4940)</f>
        <v/>
      </c>
      <c r="L4940" s="5" t="str">
        <f aca="false">IF(ISBLANK(A4940),"",K4940/$M$1)</f>
        <v/>
      </c>
      <c r="M4940" s="5" t="str">
        <f aca="false">IF(ISBLANK(A4940),"",K4940/($M$1+SUM(K$3:K4939)))</f>
        <v/>
      </c>
      <c r="N4940" s="0" t="str">
        <f aca="false">IF(ISBLANK(A4940),"",IF(H4941=0,NETWORKDAYS($H$3,H4940,holiday!$B$2:$B$10),IF(DAY(H4940)&lt;DAY(H4941),NETWORKDAYS($H$3,H4940,holiday!$B$2:$B$10),0)))</f>
        <v/>
      </c>
      <c r="O4940" s="0" t="str">
        <f aca="false">IF(ISBLANK(A4940),"",SUMIF($A$3:$A4940,O$2,$B$3:$B4940))</f>
        <v/>
      </c>
      <c r="P4940" s="0" t="str">
        <f aca="false">IF(ISBLANK(A4940),"",SUMIF($A$3:$A4940,P$2,$B$3:$B4940))</f>
        <v/>
      </c>
      <c r="Q4940" s="0" t="str">
        <f aca="false">IF(ISBLANK(A4940),"",SUMIF($A$3:$A4940,Q$2,$B$3:$B4940))</f>
        <v/>
      </c>
      <c r="R4940" s="0" t="str">
        <f aca="false">IF(ISBLANK(A4940),"",SUMIF($A$3:$A4940,R$2,$B$3:$B4940))</f>
        <v/>
      </c>
      <c r="T4940" s="9" t="str">
        <f aca="false">IF(ISBLANK(A4940),"",IF($A4940=T$2,$C4940,T4939))</f>
        <v/>
      </c>
      <c r="U4940" s="9" t="str">
        <f aca="false">IF(ISBLANK(A4940),"",IF($A4940=U$2,$C4940,U4939))</f>
        <v/>
      </c>
      <c r="V4940" s="9" t="str">
        <f aca="false">IF(ISBLANK(A4940),"",IF($A4940=V$2,$C4940,V4939))</f>
        <v/>
      </c>
      <c r="W4940" s="9" t="str">
        <f aca="false">IF(ISBLANK(A4940),"",IF($A4940=W$2,$C4940,W4939))</f>
        <v/>
      </c>
    </row>
    <row r="4941" customFormat="false" ht="14.1" hidden="false" customHeight="false" outlineLevel="0" collapsed="false">
      <c r="H4941" s="8" t="n">
        <f aca="false">IF(ISBLANK(D4941),,LEFT(D4941,LEN(D4941)-6)*1)</f>
        <v>0</v>
      </c>
      <c r="I4941" s="9" t="str">
        <f aca="false">IF(ISBLANK(A4941),"",-B4941*C4941)</f>
        <v/>
      </c>
      <c r="J4941" s="9" t="str">
        <f aca="false">IF(ISBLANK(A4941),"",-SUM(I$3:I4941))</f>
        <v/>
      </c>
      <c r="K4941" s="9" t="str">
        <f aca="false">IF(ISBLANK(A4941),"",SUMPRODUCT(O4941:R4941,T4941:W4941)-J4941)</f>
        <v/>
      </c>
      <c r="L4941" s="5" t="str">
        <f aca="false">IF(ISBLANK(A4941),"",K4941/$M$1)</f>
        <v/>
      </c>
      <c r="M4941" s="5" t="str">
        <f aca="false">IF(ISBLANK(A4941),"",K4941/($M$1+SUM(K$3:K4940)))</f>
        <v/>
      </c>
      <c r="N4941" s="0" t="str">
        <f aca="false">IF(ISBLANK(A4941),"",IF(H4942=0,NETWORKDAYS($H$3,H4941,holiday!$B$2:$B$10),IF(DAY(H4941)&lt;DAY(H4942),NETWORKDAYS($H$3,H4941,holiday!$B$2:$B$10),0)))</f>
        <v/>
      </c>
      <c r="O4941" s="0" t="str">
        <f aca="false">IF(ISBLANK(A4941),"",SUMIF($A$3:$A4941,O$2,$B$3:$B4941))</f>
        <v/>
      </c>
      <c r="P4941" s="0" t="str">
        <f aca="false">IF(ISBLANK(A4941),"",SUMIF($A$3:$A4941,P$2,$B$3:$B4941))</f>
        <v/>
      </c>
      <c r="Q4941" s="0" t="str">
        <f aca="false">IF(ISBLANK(A4941),"",SUMIF($A$3:$A4941,Q$2,$B$3:$B4941))</f>
        <v/>
      </c>
      <c r="R4941" s="0" t="str">
        <f aca="false">IF(ISBLANK(A4941),"",SUMIF($A$3:$A4941,R$2,$B$3:$B4941))</f>
        <v/>
      </c>
      <c r="T4941" s="9" t="str">
        <f aca="false">IF(ISBLANK(A4941),"",IF($A4941=T$2,$C4941,T4940))</f>
        <v/>
      </c>
      <c r="U4941" s="9" t="str">
        <f aca="false">IF(ISBLANK(A4941),"",IF($A4941=U$2,$C4941,U4940))</f>
        <v/>
      </c>
      <c r="V4941" s="9" t="str">
        <f aca="false">IF(ISBLANK(A4941),"",IF($A4941=V$2,$C4941,V4940))</f>
        <v/>
      </c>
      <c r="W4941" s="9" t="str">
        <f aca="false">IF(ISBLANK(A4941),"",IF($A4941=W$2,$C4941,W4940))</f>
        <v/>
      </c>
    </row>
    <row r="4942" customFormat="false" ht="14.1" hidden="false" customHeight="false" outlineLevel="0" collapsed="false">
      <c r="H4942" s="8" t="n">
        <f aca="false">IF(ISBLANK(D4942),,LEFT(D4942,LEN(D4942)-6)*1)</f>
        <v>0</v>
      </c>
      <c r="I4942" s="9" t="str">
        <f aca="false">IF(ISBLANK(A4942),"",-B4942*C4942)</f>
        <v/>
      </c>
      <c r="J4942" s="9" t="str">
        <f aca="false">IF(ISBLANK(A4942),"",-SUM(I$3:I4942))</f>
        <v/>
      </c>
      <c r="K4942" s="9" t="str">
        <f aca="false">IF(ISBLANK(A4942),"",SUMPRODUCT(O4942:R4942,T4942:W4942)-J4942)</f>
        <v/>
      </c>
      <c r="L4942" s="5" t="str">
        <f aca="false">IF(ISBLANK(A4942),"",K4942/$M$1)</f>
        <v/>
      </c>
      <c r="M4942" s="5" t="str">
        <f aca="false">IF(ISBLANK(A4942),"",K4942/($M$1+SUM(K$3:K4941)))</f>
        <v/>
      </c>
      <c r="N4942" s="0" t="str">
        <f aca="false">IF(ISBLANK(A4942),"",IF(H4943=0,NETWORKDAYS($H$3,H4942,holiday!$B$2:$B$10),IF(DAY(H4942)&lt;DAY(H4943),NETWORKDAYS($H$3,H4942,holiday!$B$2:$B$10),0)))</f>
        <v/>
      </c>
      <c r="O4942" s="0" t="str">
        <f aca="false">IF(ISBLANK(A4942),"",SUMIF($A$3:$A4942,O$2,$B$3:$B4942))</f>
        <v/>
      </c>
      <c r="P4942" s="0" t="str">
        <f aca="false">IF(ISBLANK(A4942),"",SUMIF($A$3:$A4942,P$2,$B$3:$B4942))</f>
        <v/>
      </c>
      <c r="Q4942" s="0" t="str">
        <f aca="false">IF(ISBLANK(A4942),"",SUMIF($A$3:$A4942,Q$2,$B$3:$B4942))</f>
        <v/>
      </c>
      <c r="R4942" s="0" t="str">
        <f aca="false">IF(ISBLANK(A4942),"",SUMIF($A$3:$A4942,R$2,$B$3:$B4942))</f>
        <v/>
      </c>
      <c r="T4942" s="9" t="str">
        <f aca="false">IF(ISBLANK(A4942),"",IF($A4942=T$2,$C4942,T4941))</f>
        <v/>
      </c>
      <c r="U4942" s="9" t="str">
        <f aca="false">IF(ISBLANK(A4942),"",IF($A4942=U$2,$C4942,U4941))</f>
        <v/>
      </c>
      <c r="V4942" s="9" t="str">
        <f aca="false">IF(ISBLANK(A4942),"",IF($A4942=V$2,$C4942,V4941))</f>
        <v/>
      </c>
      <c r="W4942" s="9" t="str">
        <f aca="false">IF(ISBLANK(A4942),"",IF($A4942=W$2,$C4942,W4941))</f>
        <v/>
      </c>
    </row>
    <row r="4943" customFormat="false" ht="14.1" hidden="false" customHeight="false" outlineLevel="0" collapsed="false">
      <c r="H4943" s="8" t="n">
        <f aca="false">IF(ISBLANK(D4943),,LEFT(D4943,LEN(D4943)-6)*1)</f>
        <v>0</v>
      </c>
      <c r="I4943" s="9" t="str">
        <f aca="false">IF(ISBLANK(A4943),"",-B4943*C4943)</f>
        <v/>
      </c>
      <c r="J4943" s="9" t="str">
        <f aca="false">IF(ISBLANK(A4943),"",-SUM(I$3:I4943))</f>
        <v/>
      </c>
      <c r="K4943" s="9" t="str">
        <f aca="false">IF(ISBLANK(A4943),"",SUMPRODUCT(O4943:R4943,T4943:W4943)-J4943)</f>
        <v/>
      </c>
      <c r="L4943" s="5" t="str">
        <f aca="false">IF(ISBLANK(A4943),"",K4943/$M$1)</f>
        <v/>
      </c>
      <c r="M4943" s="5" t="str">
        <f aca="false">IF(ISBLANK(A4943),"",K4943/($M$1+SUM(K$3:K4942)))</f>
        <v/>
      </c>
      <c r="N4943" s="0" t="str">
        <f aca="false">IF(ISBLANK(A4943),"",IF(H4944=0,NETWORKDAYS($H$3,H4943,holiday!$B$2:$B$10),IF(DAY(H4943)&lt;DAY(H4944),NETWORKDAYS($H$3,H4943,holiday!$B$2:$B$10),0)))</f>
        <v/>
      </c>
      <c r="O4943" s="0" t="str">
        <f aca="false">IF(ISBLANK(A4943),"",SUMIF($A$3:$A4943,O$2,$B$3:$B4943))</f>
        <v/>
      </c>
      <c r="P4943" s="0" t="str">
        <f aca="false">IF(ISBLANK(A4943),"",SUMIF($A$3:$A4943,P$2,$B$3:$B4943))</f>
        <v/>
      </c>
      <c r="Q4943" s="0" t="str">
        <f aca="false">IF(ISBLANK(A4943),"",SUMIF($A$3:$A4943,Q$2,$B$3:$B4943))</f>
        <v/>
      </c>
      <c r="R4943" s="0" t="str">
        <f aca="false">IF(ISBLANK(A4943),"",SUMIF($A$3:$A4943,R$2,$B$3:$B4943))</f>
        <v/>
      </c>
      <c r="T4943" s="9" t="str">
        <f aca="false">IF(ISBLANK(A4943),"",IF($A4943=T$2,$C4943,T4942))</f>
        <v/>
      </c>
      <c r="U4943" s="9" t="str">
        <f aca="false">IF(ISBLANK(A4943),"",IF($A4943=U$2,$C4943,U4942))</f>
        <v/>
      </c>
      <c r="V4943" s="9" t="str">
        <f aca="false">IF(ISBLANK(A4943),"",IF($A4943=V$2,$C4943,V4942))</f>
        <v/>
      </c>
      <c r="W4943" s="9" t="str">
        <f aca="false">IF(ISBLANK(A4943),"",IF($A4943=W$2,$C4943,W4942))</f>
        <v/>
      </c>
    </row>
    <row r="4944" customFormat="false" ht="14.1" hidden="false" customHeight="false" outlineLevel="0" collapsed="false">
      <c r="H4944" s="8" t="n">
        <f aca="false">IF(ISBLANK(D4944),,LEFT(D4944,LEN(D4944)-6)*1)</f>
        <v>0</v>
      </c>
      <c r="I4944" s="9" t="str">
        <f aca="false">IF(ISBLANK(A4944),"",-B4944*C4944)</f>
        <v/>
      </c>
      <c r="J4944" s="9" t="str">
        <f aca="false">IF(ISBLANK(A4944),"",-SUM(I$3:I4944))</f>
        <v/>
      </c>
      <c r="K4944" s="9" t="str">
        <f aca="false">IF(ISBLANK(A4944),"",SUMPRODUCT(O4944:R4944,T4944:W4944)-J4944)</f>
        <v/>
      </c>
      <c r="L4944" s="5" t="str">
        <f aca="false">IF(ISBLANK(A4944),"",K4944/$M$1)</f>
        <v/>
      </c>
      <c r="M4944" s="5" t="str">
        <f aca="false">IF(ISBLANK(A4944),"",K4944/($M$1+SUM(K$3:K4943)))</f>
        <v/>
      </c>
      <c r="N4944" s="0" t="str">
        <f aca="false">IF(ISBLANK(A4944),"",IF(H4945=0,NETWORKDAYS($H$3,H4944,holiday!$B$2:$B$10),IF(DAY(H4944)&lt;DAY(H4945),NETWORKDAYS($H$3,H4944,holiday!$B$2:$B$10),0)))</f>
        <v/>
      </c>
      <c r="O4944" s="0" t="str">
        <f aca="false">IF(ISBLANK(A4944),"",SUMIF($A$3:$A4944,O$2,$B$3:$B4944))</f>
        <v/>
      </c>
      <c r="P4944" s="0" t="str">
        <f aca="false">IF(ISBLANK(A4944),"",SUMIF($A$3:$A4944,P$2,$B$3:$B4944))</f>
        <v/>
      </c>
      <c r="Q4944" s="0" t="str">
        <f aca="false">IF(ISBLANK(A4944),"",SUMIF($A$3:$A4944,Q$2,$B$3:$B4944))</f>
        <v/>
      </c>
      <c r="R4944" s="0" t="str">
        <f aca="false">IF(ISBLANK(A4944),"",SUMIF($A$3:$A4944,R$2,$B$3:$B4944))</f>
        <v/>
      </c>
      <c r="T4944" s="9" t="str">
        <f aca="false">IF(ISBLANK(A4944),"",IF($A4944=T$2,$C4944,T4943))</f>
        <v/>
      </c>
      <c r="U4944" s="9" t="str">
        <f aca="false">IF(ISBLANK(A4944),"",IF($A4944=U$2,$C4944,U4943))</f>
        <v/>
      </c>
      <c r="V4944" s="9" t="str">
        <f aca="false">IF(ISBLANK(A4944),"",IF($A4944=V$2,$C4944,V4943))</f>
        <v/>
      </c>
      <c r="W4944" s="9" t="str">
        <f aca="false">IF(ISBLANK(A4944),"",IF($A4944=W$2,$C4944,W4943))</f>
        <v/>
      </c>
    </row>
    <row r="4945" customFormat="false" ht="14.1" hidden="false" customHeight="false" outlineLevel="0" collapsed="false">
      <c r="H4945" s="8" t="n">
        <f aca="false">IF(ISBLANK(D4945),,LEFT(D4945,LEN(D4945)-6)*1)</f>
        <v>0</v>
      </c>
      <c r="I4945" s="9" t="str">
        <f aca="false">IF(ISBLANK(A4945),"",-B4945*C4945)</f>
        <v/>
      </c>
      <c r="J4945" s="9" t="str">
        <f aca="false">IF(ISBLANK(A4945),"",-SUM(I$3:I4945))</f>
        <v/>
      </c>
      <c r="K4945" s="9" t="str">
        <f aca="false">IF(ISBLANK(A4945),"",SUMPRODUCT(O4945:R4945,T4945:W4945)-J4945)</f>
        <v/>
      </c>
      <c r="L4945" s="5" t="str">
        <f aca="false">IF(ISBLANK(A4945),"",K4945/$M$1)</f>
        <v/>
      </c>
      <c r="M4945" s="5" t="str">
        <f aca="false">IF(ISBLANK(A4945),"",K4945/($M$1+SUM(K$3:K4944)))</f>
        <v/>
      </c>
      <c r="N4945" s="0" t="str">
        <f aca="false">IF(ISBLANK(A4945),"",IF(H4946=0,NETWORKDAYS($H$3,H4945,holiday!$B$2:$B$10),IF(DAY(H4945)&lt;DAY(H4946),NETWORKDAYS($H$3,H4945,holiday!$B$2:$B$10),0)))</f>
        <v/>
      </c>
      <c r="O4945" s="0" t="str">
        <f aca="false">IF(ISBLANK(A4945),"",SUMIF($A$3:$A4945,O$2,$B$3:$B4945))</f>
        <v/>
      </c>
      <c r="P4945" s="0" t="str">
        <f aca="false">IF(ISBLANK(A4945),"",SUMIF($A$3:$A4945,P$2,$B$3:$B4945))</f>
        <v/>
      </c>
      <c r="Q4945" s="0" t="str">
        <f aca="false">IF(ISBLANK(A4945),"",SUMIF($A$3:$A4945,Q$2,$B$3:$B4945))</f>
        <v/>
      </c>
      <c r="R4945" s="0" t="str">
        <f aca="false">IF(ISBLANK(A4945),"",SUMIF($A$3:$A4945,R$2,$B$3:$B4945))</f>
        <v/>
      </c>
      <c r="T4945" s="9" t="str">
        <f aca="false">IF(ISBLANK(A4945),"",IF($A4945=T$2,$C4945,T4944))</f>
        <v/>
      </c>
      <c r="U4945" s="9" t="str">
        <f aca="false">IF(ISBLANK(A4945),"",IF($A4945=U$2,$C4945,U4944))</f>
        <v/>
      </c>
      <c r="V4945" s="9" t="str">
        <f aca="false">IF(ISBLANK(A4945),"",IF($A4945=V$2,$C4945,V4944))</f>
        <v/>
      </c>
      <c r="W4945" s="9" t="str">
        <f aca="false">IF(ISBLANK(A4945),"",IF($A4945=W$2,$C4945,W4944))</f>
        <v/>
      </c>
    </row>
    <row r="4946" customFormat="false" ht="14.1" hidden="false" customHeight="false" outlineLevel="0" collapsed="false">
      <c r="H4946" s="8" t="n">
        <f aca="false">IF(ISBLANK(D4946),,LEFT(D4946,LEN(D4946)-6)*1)</f>
        <v>0</v>
      </c>
      <c r="I4946" s="9" t="str">
        <f aca="false">IF(ISBLANK(A4946),"",-B4946*C4946)</f>
        <v/>
      </c>
      <c r="J4946" s="9" t="str">
        <f aca="false">IF(ISBLANK(A4946),"",-SUM(I$3:I4946))</f>
        <v/>
      </c>
      <c r="K4946" s="9" t="str">
        <f aca="false">IF(ISBLANK(A4946),"",SUMPRODUCT(O4946:R4946,T4946:W4946)-J4946)</f>
        <v/>
      </c>
      <c r="L4946" s="5" t="str">
        <f aca="false">IF(ISBLANK(A4946),"",K4946/$M$1)</f>
        <v/>
      </c>
      <c r="M4946" s="5" t="str">
        <f aca="false">IF(ISBLANK(A4946),"",K4946/($M$1+SUM(K$3:K4945)))</f>
        <v/>
      </c>
      <c r="N4946" s="0" t="str">
        <f aca="false">IF(ISBLANK(A4946),"",IF(H4947=0,NETWORKDAYS($H$3,H4946,holiday!$B$2:$B$10),IF(DAY(H4946)&lt;DAY(H4947),NETWORKDAYS($H$3,H4946,holiday!$B$2:$B$10),0)))</f>
        <v/>
      </c>
      <c r="O4946" s="0" t="str">
        <f aca="false">IF(ISBLANK(A4946),"",SUMIF($A$3:$A4946,O$2,$B$3:$B4946))</f>
        <v/>
      </c>
      <c r="P4946" s="0" t="str">
        <f aca="false">IF(ISBLANK(A4946),"",SUMIF($A$3:$A4946,P$2,$B$3:$B4946))</f>
        <v/>
      </c>
      <c r="Q4946" s="0" t="str">
        <f aca="false">IF(ISBLANK(A4946),"",SUMIF($A$3:$A4946,Q$2,$B$3:$B4946))</f>
        <v/>
      </c>
      <c r="R4946" s="0" t="str">
        <f aca="false">IF(ISBLANK(A4946),"",SUMIF($A$3:$A4946,R$2,$B$3:$B4946))</f>
        <v/>
      </c>
      <c r="T4946" s="9" t="str">
        <f aca="false">IF(ISBLANK(A4946),"",IF($A4946=T$2,$C4946,T4945))</f>
        <v/>
      </c>
      <c r="U4946" s="9" t="str">
        <f aca="false">IF(ISBLANK(A4946),"",IF($A4946=U$2,$C4946,U4945))</f>
        <v/>
      </c>
      <c r="V4946" s="9" t="str">
        <f aca="false">IF(ISBLANK(A4946),"",IF($A4946=V$2,$C4946,V4945))</f>
        <v/>
      </c>
      <c r="W4946" s="9" t="str">
        <f aca="false">IF(ISBLANK(A4946),"",IF($A4946=W$2,$C4946,W4945))</f>
        <v/>
      </c>
    </row>
    <row r="4947" customFormat="false" ht="14.1" hidden="false" customHeight="false" outlineLevel="0" collapsed="false">
      <c r="H4947" s="8" t="n">
        <f aca="false">IF(ISBLANK(D4947),,LEFT(D4947,LEN(D4947)-6)*1)</f>
        <v>0</v>
      </c>
      <c r="I4947" s="9" t="str">
        <f aca="false">IF(ISBLANK(A4947),"",-B4947*C4947)</f>
        <v/>
      </c>
      <c r="J4947" s="9" t="str">
        <f aca="false">IF(ISBLANK(A4947),"",-SUM(I$3:I4947))</f>
        <v/>
      </c>
      <c r="K4947" s="9" t="str">
        <f aca="false">IF(ISBLANK(A4947),"",SUMPRODUCT(O4947:R4947,T4947:W4947)-J4947)</f>
        <v/>
      </c>
      <c r="L4947" s="5" t="str">
        <f aca="false">IF(ISBLANK(A4947),"",K4947/$M$1)</f>
        <v/>
      </c>
      <c r="M4947" s="5" t="str">
        <f aca="false">IF(ISBLANK(A4947),"",K4947/($M$1+SUM(K$3:K4946)))</f>
        <v/>
      </c>
      <c r="N4947" s="0" t="str">
        <f aca="false">IF(ISBLANK(A4947),"",IF(H4948=0,NETWORKDAYS($H$3,H4947,holiday!$B$2:$B$10),IF(DAY(H4947)&lt;DAY(H4948),NETWORKDAYS($H$3,H4947,holiday!$B$2:$B$10),0)))</f>
        <v/>
      </c>
      <c r="O4947" s="0" t="str">
        <f aca="false">IF(ISBLANK(A4947),"",SUMIF($A$3:$A4947,O$2,$B$3:$B4947))</f>
        <v/>
      </c>
      <c r="P4947" s="0" t="str">
        <f aca="false">IF(ISBLANK(A4947),"",SUMIF($A$3:$A4947,P$2,$B$3:$B4947))</f>
        <v/>
      </c>
      <c r="Q4947" s="0" t="str">
        <f aca="false">IF(ISBLANK(A4947),"",SUMIF($A$3:$A4947,Q$2,$B$3:$B4947))</f>
        <v/>
      </c>
      <c r="R4947" s="0" t="str">
        <f aca="false">IF(ISBLANK(A4947),"",SUMIF($A$3:$A4947,R$2,$B$3:$B4947))</f>
        <v/>
      </c>
      <c r="T4947" s="9" t="str">
        <f aca="false">IF(ISBLANK(A4947),"",IF($A4947=T$2,$C4947,T4946))</f>
        <v/>
      </c>
      <c r="U4947" s="9" t="str">
        <f aca="false">IF(ISBLANK(A4947),"",IF($A4947=U$2,$C4947,U4946))</f>
        <v/>
      </c>
      <c r="V4947" s="9" t="str">
        <f aca="false">IF(ISBLANK(A4947),"",IF($A4947=V$2,$C4947,V4946))</f>
        <v/>
      </c>
      <c r="W4947" s="9" t="str">
        <f aca="false">IF(ISBLANK(A4947),"",IF($A4947=W$2,$C4947,W4946))</f>
        <v/>
      </c>
    </row>
    <row r="4948" customFormat="false" ht="14.1" hidden="false" customHeight="false" outlineLevel="0" collapsed="false">
      <c r="H4948" s="8" t="n">
        <f aca="false">IF(ISBLANK(D4948),,LEFT(D4948,LEN(D4948)-6)*1)</f>
        <v>0</v>
      </c>
      <c r="I4948" s="9" t="str">
        <f aca="false">IF(ISBLANK(A4948),"",-B4948*C4948)</f>
        <v/>
      </c>
      <c r="J4948" s="9" t="str">
        <f aca="false">IF(ISBLANK(A4948),"",-SUM(I$3:I4948))</f>
        <v/>
      </c>
      <c r="K4948" s="9" t="str">
        <f aca="false">IF(ISBLANK(A4948),"",SUMPRODUCT(O4948:R4948,T4948:W4948)-J4948)</f>
        <v/>
      </c>
      <c r="L4948" s="5" t="str">
        <f aca="false">IF(ISBLANK(A4948),"",K4948/$M$1)</f>
        <v/>
      </c>
      <c r="M4948" s="5" t="str">
        <f aca="false">IF(ISBLANK(A4948),"",K4948/($M$1+SUM(K$3:K4947)))</f>
        <v/>
      </c>
      <c r="N4948" s="0" t="str">
        <f aca="false">IF(ISBLANK(A4948),"",IF(H4949=0,NETWORKDAYS($H$3,H4948,holiday!$B$2:$B$10),IF(DAY(H4948)&lt;DAY(H4949),NETWORKDAYS($H$3,H4948,holiday!$B$2:$B$10),0)))</f>
        <v/>
      </c>
      <c r="O4948" s="0" t="str">
        <f aca="false">IF(ISBLANK(A4948),"",SUMIF($A$3:$A4948,O$2,$B$3:$B4948))</f>
        <v/>
      </c>
      <c r="P4948" s="0" t="str">
        <f aca="false">IF(ISBLANK(A4948),"",SUMIF($A$3:$A4948,P$2,$B$3:$B4948))</f>
        <v/>
      </c>
      <c r="Q4948" s="0" t="str">
        <f aca="false">IF(ISBLANK(A4948),"",SUMIF($A$3:$A4948,Q$2,$B$3:$B4948))</f>
        <v/>
      </c>
      <c r="R4948" s="0" t="str">
        <f aca="false">IF(ISBLANK(A4948),"",SUMIF($A$3:$A4948,R$2,$B$3:$B4948))</f>
        <v/>
      </c>
      <c r="T4948" s="9" t="str">
        <f aca="false">IF(ISBLANK(A4948),"",IF($A4948=T$2,$C4948,T4947))</f>
        <v/>
      </c>
      <c r="U4948" s="9" t="str">
        <f aca="false">IF(ISBLANK(A4948),"",IF($A4948=U$2,$C4948,U4947))</f>
        <v/>
      </c>
      <c r="V4948" s="9" t="str">
        <f aca="false">IF(ISBLANK(A4948),"",IF($A4948=V$2,$C4948,V4947))</f>
        <v/>
      </c>
      <c r="W4948" s="9" t="str">
        <f aca="false">IF(ISBLANK(A4948),"",IF($A4948=W$2,$C4948,W4947))</f>
        <v/>
      </c>
    </row>
    <row r="4949" customFormat="false" ht="14.1" hidden="false" customHeight="false" outlineLevel="0" collapsed="false">
      <c r="H4949" s="8" t="n">
        <f aca="false">IF(ISBLANK(D4949),,LEFT(D4949,LEN(D4949)-6)*1)</f>
        <v>0</v>
      </c>
      <c r="I4949" s="9" t="str">
        <f aca="false">IF(ISBLANK(A4949),"",-B4949*C4949)</f>
        <v/>
      </c>
      <c r="J4949" s="9" t="str">
        <f aca="false">IF(ISBLANK(A4949),"",-SUM(I$3:I4949))</f>
        <v/>
      </c>
      <c r="K4949" s="9" t="str">
        <f aca="false">IF(ISBLANK(A4949),"",SUMPRODUCT(O4949:R4949,T4949:W4949)-J4949)</f>
        <v/>
      </c>
      <c r="L4949" s="5" t="str">
        <f aca="false">IF(ISBLANK(A4949),"",K4949/$M$1)</f>
        <v/>
      </c>
      <c r="M4949" s="5" t="str">
        <f aca="false">IF(ISBLANK(A4949),"",K4949/($M$1+SUM(K$3:K4948)))</f>
        <v/>
      </c>
      <c r="N4949" s="0" t="str">
        <f aca="false">IF(ISBLANK(A4949),"",IF(H4950=0,NETWORKDAYS($H$3,H4949,holiday!$B$2:$B$10),IF(DAY(H4949)&lt;DAY(H4950),NETWORKDAYS($H$3,H4949,holiday!$B$2:$B$10),0)))</f>
        <v/>
      </c>
      <c r="O4949" s="0" t="str">
        <f aca="false">IF(ISBLANK(A4949),"",SUMIF($A$3:$A4949,O$2,$B$3:$B4949))</f>
        <v/>
      </c>
      <c r="P4949" s="0" t="str">
        <f aca="false">IF(ISBLANK(A4949),"",SUMIF($A$3:$A4949,P$2,$B$3:$B4949))</f>
        <v/>
      </c>
      <c r="Q4949" s="0" t="str">
        <f aca="false">IF(ISBLANK(A4949),"",SUMIF($A$3:$A4949,Q$2,$B$3:$B4949))</f>
        <v/>
      </c>
      <c r="R4949" s="0" t="str">
        <f aca="false">IF(ISBLANK(A4949),"",SUMIF($A$3:$A4949,R$2,$B$3:$B4949))</f>
        <v/>
      </c>
      <c r="T4949" s="9" t="str">
        <f aca="false">IF(ISBLANK(A4949),"",IF($A4949=T$2,$C4949,T4948))</f>
        <v/>
      </c>
      <c r="U4949" s="9" t="str">
        <f aca="false">IF(ISBLANK(A4949),"",IF($A4949=U$2,$C4949,U4948))</f>
        <v/>
      </c>
      <c r="V4949" s="9" t="str">
        <f aca="false">IF(ISBLANK(A4949),"",IF($A4949=V$2,$C4949,V4948))</f>
        <v/>
      </c>
      <c r="W4949" s="9" t="str">
        <f aca="false">IF(ISBLANK(A4949),"",IF($A4949=W$2,$C4949,W4948))</f>
        <v/>
      </c>
    </row>
    <row r="4950" customFormat="false" ht="14.1" hidden="false" customHeight="false" outlineLevel="0" collapsed="false">
      <c r="H4950" s="8" t="n">
        <f aca="false">IF(ISBLANK(D4950),,LEFT(D4950,LEN(D4950)-6)*1)</f>
        <v>0</v>
      </c>
      <c r="I4950" s="9" t="str">
        <f aca="false">IF(ISBLANK(A4950),"",-B4950*C4950)</f>
        <v/>
      </c>
      <c r="J4950" s="9" t="str">
        <f aca="false">IF(ISBLANK(A4950),"",-SUM(I$3:I4950))</f>
        <v/>
      </c>
      <c r="K4950" s="9" t="str">
        <f aca="false">IF(ISBLANK(A4950),"",SUMPRODUCT(O4950:R4950,T4950:W4950)-J4950)</f>
        <v/>
      </c>
      <c r="L4950" s="5" t="str">
        <f aca="false">IF(ISBLANK(A4950),"",K4950/$M$1)</f>
        <v/>
      </c>
      <c r="M4950" s="5" t="str">
        <f aca="false">IF(ISBLANK(A4950),"",K4950/($M$1+SUM(K$3:K4949)))</f>
        <v/>
      </c>
      <c r="N4950" s="0" t="str">
        <f aca="false">IF(ISBLANK(A4950),"",IF(H4951=0,NETWORKDAYS($H$3,H4950,holiday!$B$2:$B$10),IF(DAY(H4950)&lt;DAY(H4951),NETWORKDAYS($H$3,H4950,holiday!$B$2:$B$10),0)))</f>
        <v/>
      </c>
      <c r="O4950" s="0" t="str">
        <f aca="false">IF(ISBLANK(A4950),"",SUMIF($A$3:$A4950,O$2,$B$3:$B4950))</f>
        <v/>
      </c>
      <c r="P4950" s="0" t="str">
        <f aca="false">IF(ISBLANK(A4950),"",SUMIF($A$3:$A4950,P$2,$B$3:$B4950))</f>
        <v/>
      </c>
      <c r="Q4950" s="0" t="str">
        <f aca="false">IF(ISBLANK(A4950),"",SUMIF($A$3:$A4950,Q$2,$B$3:$B4950))</f>
        <v/>
      </c>
      <c r="R4950" s="0" t="str">
        <f aca="false">IF(ISBLANK(A4950),"",SUMIF($A$3:$A4950,R$2,$B$3:$B4950))</f>
        <v/>
      </c>
      <c r="T4950" s="9" t="str">
        <f aca="false">IF(ISBLANK(A4950),"",IF($A4950=T$2,$C4950,T4949))</f>
        <v/>
      </c>
      <c r="U4950" s="9" t="str">
        <f aca="false">IF(ISBLANK(A4950),"",IF($A4950=U$2,$C4950,U4949))</f>
        <v/>
      </c>
      <c r="V4950" s="9" t="str">
        <f aca="false">IF(ISBLANK(A4950),"",IF($A4950=V$2,$C4950,V4949))</f>
        <v/>
      </c>
      <c r="W4950" s="9" t="str">
        <f aca="false">IF(ISBLANK(A4950),"",IF($A4950=W$2,$C4950,W4949))</f>
        <v/>
      </c>
    </row>
    <row r="4951" customFormat="false" ht="14.1" hidden="false" customHeight="false" outlineLevel="0" collapsed="false">
      <c r="H4951" s="8" t="n">
        <f aca="false">IF(ISBLANK(D4951),,LEFT(D4951,LEN(D4951)-6)*1)</f>
        <v>0</v>
      </c>
      <c r="I4951" s="9" t="str">
        <f aca="false">IF(ISBLANK(A4951),"",-B4951*C4951)</f>
        <v/>
      </c>
      <c r="J4951" s="9" t="str">
        <f aca="false">IF(ISBLANK(A4951),"",-SUM(I$3:I4951))</f>
        <v/>
      </c>
      <c r="K4951" s="9" t="str">
        <f aca="false">IF(ISBLANK(A4951),"",SUMPRODUCT(O4951:R4951,T4951:W4951)-J4951)</f>
        <v/>
      </c>
      <c r="L4951" s="5" t="str">
        <f aca="false">IF(ISBLANK(A4951),"",K4951/$M$1)</f>
        <v/>
      </c>
      <c r="M4951" s="5" t="str">
        <f aca="false">IF(ISBLANK(A4951),"",K4951/($M$1+SUM(K$3:K4950)))</f>
        <v/>
      </c>
      <c r="N4951" s="0" t="str">
        <f aca="false">IF(ISBLANK(A4951),"",IF(H4952=0,NETWORKDAYS($H$3,H4951,holiday!$B$2:$B$10),IF(DAY(H4951)&lt;DAY(H4952),NETWORKDAYS($H$3,H4951,holiday!$B$2:$B$10),0)))</f>
        <v/>
      </c>
      <c r="O4951" s="0" t="str">
        <f aca="false">IF(ISBLANK(A4951),"",SUMIF($A$3:$A4951,O$2,$B$3:$B4951))</f>
        <v/>
      </c>
      <c r="P4951" s="0" t="str">
        <f aca="false">IF(ISBLANK(A4951),"",SUMIF($A$3:$A4951,P$2,$B$3:$B4951))</f>
        <v/>
      </c>
      <c r="Q4951" s="0" t="str">
        <f aca="false">IF(ISBLANK(A4951),"",SUMIF($A$3:$A4951,Q$2,$B$3:$B4951))</f>
        <v/>
      </c>
      <c r="R4951" s="0" t="str">
        <f aca="false">IF(ISBLANK(A4951),"",SUMIF($A$3:$A4951,R$2,$B$3:$B4951))</f>
        <v/>
      </c>
      <c r="T4951" s="9" t="str">
        <f aca="false">IF(ISBLANK(A4951),"",IF($A4951=T$2,$C4951,T4950))</f>
        <v/>
      </c>
      <c r="U4951" s="9" t="str">
        <f aca="false">IF(ISBLANK(A4951),"",IF($A4951=U$2,$C4951,U4950))</f>
        <v/>
      </c>
      <c r="V4951" s="9" t="str">
        <f aca="false">IF(ISBLANK(A4951),"",IF($A4951=V$2,$C4951,V4950))</f>
        <v/>
      </c>
      <c r="W4951" s="9" t="str">
        <f aca="false">IF(ISBLANK(A4951),"",IF($A4951=W$2,$C4951,W4950))</f>
        <v/>
      </c>
    </row>
    <row r="4952" customFormat="false" ht="14.1" hidden="false" customHeight="false" outlineLevel="0" collapsed="false">
      <c r="H4952" s="8" t="n">
        <f aca="false">IF(ISBLANK(D4952),,LEFT(D4952,LEN(D4952)-6)*1)</f>
        <v>0</v>
      </c>
      <c r="I4952" s="9" t="str">
        <f aca="false">IF(ISBLANK(A4952),"",-B4952*C4952)</f>
        <v/>
      </c>
      <c r="J4952" s="9" t="str">
        <f aca="false">IF(ISBLANK(A4952),"",-SUM(I$3:I4952))</f>
        <v/>
      </c>
      <c r="K4952" s="9" t="str">
        <f aca="false">IF(ISBLANK(A4952),"",SUMPRODUCT(O4952:R4952,T4952:W4952)-J4952)</f>
        <v/>
      </c>
      <c r="L4952" s="5" t="str">
        <f aca="false">IF(ISBLANK(A4952),"",K4952/$M$1)</f>
        <v/>
      </c>
      <c r="M4952" s="5" t="str">
        <f aca="false">IF(ISBLANK(A4952),"",K4952/($M$1+SUM(K$3:K4951)))</f>
        <v/>
      </c>
      <c r="N4952" s="0" t="str">
        <f aca="false">IF(ISBLANK(A4952),"",IF(H4953=0,NETWORKDAYS($H$3,H4952,holiday!$B$2:$B$10),IF(DAY(H4952)&lt;DAY(H4953),NETWORKDAYS($H$3,H4952,holiday!$B$2:$B$10),0)))</f>
        <v/>
      </c>
      <c r="O4952" s="0" t="str">
        <f aca="false">IF(ISBLANK(A4952),"",SUMIF($A$3:$A4952,O$2,$B$3:$B4952))</f>
        <v/>
      </c>
      <c r="P4952" s="0" t="str">
        <f aca="false">IF(ISBLANK(A4952),"",SUMIF($A$3:$A4952,P$2,$B$3:$B4952))</f>
        <v/>
      </c>
      <c r="Q4952" s="0" t="str">
        <f aca="false">IF(ISBLANK(A4952),"",SUMIF($A$3:$A4952,Q$2,$B$3:$B4952))</f>
        <v/>
      </c>
      <c r="R4952" s="0" t="str">
        <f aca="false">IF(ISBLANK(A4952),"",SUMIF($A$3:$A4952,R$2,$B$3:$B4952))</f>
        <v/>
      </c>
      <c r="T4952" s="9" t="str">
        <f aca="false">IF(ISBLANK(A4952),"",IF($A4952=T$2,$C4952,T4951))</f>
        <v/>
      </c>
      <c r="U4952" s="9" t="str">
        <f aca="false">IF(ISBLANK(A4952),"",IF($A4952=U$2,$C4952,U4951))</f>
        <v/>
      </c>
      <c r="V4952" s="9" t="str">
        <f aca="false">IF(ISBLANK(A4952),"",IF($A4952=V$2,$C4952,V4951))</f>
        <v/>
      </c>
      <c r="W4952" s="9" t="str">
        <f aca="false">IF(ISBLANK(A4952),"",IF($A4952=W$2,$C4952,W4951))</f>
        <v/>
      </c>
    </row>
    <row r="4953" customFormat="false" ht="14.1" hidden="false" customHeight="false" outlineLevel="0" collapsed="false">
      <c r="H4953" s="8" t="n">
        <f aca="false">IF(ISBLANK(D4953),,LEFT(D4953,LEN(D4953)-6)*1)</f>
        <v>0</v>
      </c>
      <c r="I4953" s="9" t="str">
        <f aca="false">IF(ISBLANK(A4953),"",-B4953*C4953)</f>
        <v/>
      </c>
      <c r="J4953" s="9" t="str">
        <f aca="false">IF(ISBLANK(A4953),"",-SUM(I$3:I4953))</f>
        <v/>
      </c>
      <c r="K4953" s="9" t="str">
        <f aca="false">IF(ISBLANK(A4953),"",SUMPRODUCT(O4953:R4953,T4953:W4953)-J4953)</f>
        <v/>
      </c>
      <c r="L4953" s="5" t="str">
        <f aca="false">IF(ISBLANK(A4953),"",K4953/$M$1)</f>
        <v/>
      </c>
      <c r="M4953" s="5" t="str">
        <f aca="false">IF(ISBLANK(A4953),"",K4953/($M$1+SUM(K$3:K4952)))</f>
        <v/>
      </c>
      <c r="N4953" s="0" t="str">
        <f aca="false">IF(ISBLANK(A4953),"",IF(H4954=0,NETWORKDAYS($H$3,H4953,holiday!$B$2:$B$10),IF(DAY(H4953)&lt;DAY(H4954),NETWORKDAYS($H$3,H4953,holiday!$B$2:$B$10),0)))</f>
        <v/>
      </c>
      <c r="O4953" s="0" t="str">
        <f aca="false">IF(ISBLANK(A4953),"",SUMIF($A$3:$A4953,O$2,$B$3:$B4953))</f>
        <v/>
      </c>
      <c r="P4953" s="0" t="str">
        <f aca="false">IF(ISBLANK(A4953),"",SUMIF($A$3:$A4953,P$2,$B$3:$B4953))</f>
        <v/>
      </c>
      <c r="Q4953" s="0" t="str">
        <f aca="false">IF(ISBLANK(A4953),"",SUMIF($A$3:$A4953,Q$2,$B$3:$B4953))</f>
        <v/>
      </c>
      <c r="R4953" s="0" t="str">
        <f aca="false">IF(ISBLANK(A4953),"",SUMIF($A$3:$A4953,R$2,$B$3:$B4953))</f>
        <v/>
      </c>
      <c r="T4953" s="9" t="str">
        <f aca="false">IF(ISBLANK(A4953),"",IF($A4953=T$2,$C4953,T4952))</f>
        <v/>
      </c>
      <c r="U4953" s="9" t="str">
        <f aca="false">IF(ISBLANK(A4953),"",IF($A4953=U$2,$C4953,U4952))</f>
        <v/>
      </c>
      <c r="V4953" s="9" t="str">
        <f aca="false">IF(ISBLANK(A4953),"",IF($A4953=V$2,$C4953,V4952))</f>
        <v/>
      </c>
      <c r="W4953" s="9" t="str">
        <f aca="false">IF(ISBLANK(A4953),"",IF($A4953=W$2,$C4953,W4952))</f>
        <v/>
      </c>
    </row>
    <row r="4954" customFormat="false" ht="14.1" hidden="false" customHeight="false" outlineLevel="0" collapsed="false">
      <c r="H4954" s="8" t="n">
        <f aca="false">IF(ISBLANK(D4954),,LEFT(D4954,LEN(D4954)-6)*1)</f>
        <v>0</v>
      </c>
      <c r="I4954" s="9" t="str">
        <f aca="false">IF(ISBLANK(A4954),"",-B4954*C4954)</f>
        <v/>
      </c>
      <c r="J4954" s="9" t="str">
        <f aca="false">IF(ISBLANK(A4954),"",-SUM(I$3:I4954))</f>
        <v/>
      </c>
      <c r="K4954" s="9" t="str">
        <f aca="false">IF(ISBLANK(A4954),"",SUMPRODUCT(O4954:R4954,T4954:W4954)-J4954)</f>
        <v/>
      </c>
      <c r="L4954" s="5" t="str">
        <f aca="false">IF(ISBLANK(A4954),"",K4954/$M$1)</f>
        <v/>
      </c>
      <c r="M4954" s="5" t="str">
        <f aca="false">IF(ISBLANK(A4954),"",K4954/($M$1+SUM(K$3:K4953)))</f>
        <v/>
      </c>
      <c r="N4954" s="0" t="str">
        <f aca="false">IF(ISBLANK(A4954),"",IF(H4955=0,NETWORKDAYS($H$3,H4954,holiday!$B$2:$B$10),IF(DAY(H4954)&lt;DAY(H4955),NETWORKDAYS($H$3,H4954,holiday!$B$2:$B$10),0)))</f>
        <v/>
      </c>
      <c r="O4954" s="0" t="str">
        <f aca="false">IF(ISBLANK(A4954),"",SUMIF($A$3:$A4954,O$2,$B$3:$B4954))</f>
        <v/>
      </c>
      <c r="P4954" s="0" t="str">
        <f aca="false">IF(ISBLANK(A4954),"",SUMIF($A$3:$A4954,P$2,$B$3:$B4954))</f>
        <v/>
      </c>
      <c r="Q4954" s="0" t="str">
        <f aca="false">IF(ISBLANK(A4954),"",SUMIF($A$3:$A4954,Q$2,$B$3:$B4954))</f>
        <v/>
      </c>
      <c r="R4954" s="0" t="str">
        <f aca="false">IF(ISBLANK(A4954),"",SUMIF($A$3:$A4954,R$2,$B$3:$B4954))</f>
        <v/>
      </c>
      <c r="T4954" s="9" t="str">
        <f aca="false">IF(ISBLANK(A4954),"",IF($A4954=T$2,$C4954,T4953))</f>
        <v/>
      </c>
      <c r="U4954" s="9" t="str">
        <f aca="false">IF(ISBLANK(A4954),"",IF($A4954=U$2,$C4954,U4953))</f>
        <v/>
      </c>
      <c r="V4954" s="9" t="str">
        <f aca="false">IF(ISBLANK(A4954),"",IF($A4954=V$2,$C4954,V4953))</f>
        <v/>
      </c>
      <c r="W4954" s="9" t="str">
        <f aca="false">IF(ISBLANK(A4954),"",IF($A4954=W$2,$C4954,W4953))</f>
        <v/>
      </c>
    </row>
    <row r="4955" customFormat="false" ht="14.1" hidden="false" customHeight="false" outlineLevel="0" collapsed="false">
      <c r="H4955" s="8" t="n">
        <f aca="false">IF(ISBLANK(D4955),,LEFT(D4955,LEN(D4955)-6)*1)</f>
        <v>0</v>
      </c>
      <c r="I4955" s="9" t="str">
        <f aca="false">IF(ISBLANK(A4955),"",-B4955*C4955)</f>
        <v/>
      </c>
      <c r="J4955" s="9" t="str">
        <f aca="false">IF(ISBLANK(A4955),"",-SUM(I$3:I4955))</f>
        <v/>
      </c>
      <c r="K4955" s="9" t="str">
        <f aca="false">IF(ISBLANK(A4955),"",SUMPRODUCT(O4955:R4955,T4955:W4955)-J4955)</f>
        <v/>
      </c>
      <c r="L4955" s="5" t="str">
        <f aca="false">IF(ISBLANK(A4955),"",K4955/$M$1)</f>
        <v/>
      </c>
      <c r="M4955" s="5" t="str">
        <f aca="false">IF(ISBLANK(A4955),"",K4955/($M$1+SUM(K$3:K4954)))</f>
        <v/>
      </c>
      <c r="N4955" s="0" t="str">
        <f aca="false">IF(ISBLANK(A4955),"",IF(H4956=0,NETWORKDAYS($H$3,H4955,holiday!$B$2:$B$10),IF(DAY(H4955)&lt;DAY(H4956),NETWORKDAYS($H$3,H4955,holiday!$B$2:$B$10),0)))</f>
        <v/>
      </c>
      <c r="O4955" s="0" t="str">
        <f aca="false">IF(ISBLANK(A4955),"",SUMIF($A$3:$A4955,O$2,$B$3:$B4955))</f>
        <v/>
      </c>
      <c r="P4955" s="0" t="str">
        <f aca="false">IF(ISBLANK(A4955),"",SUMIF($A$3:$A4955,P$2,$B$3:$B4955))</f>
        <v/>
      </c>
      <c r="Q4955" s="0" t="str">
        <f aca="false">IF(ISBLANK(A4955),"",SUMIF($A$3:$A4955,Q$2,$B$3:$B4955))</f>
        <v/>
      </c>
      <c r="R4955" s="0" t="str">
        <f aca="false">IF(ISBLANK(A4955),"",SUMIF($A$3:$A4955,R$2,$B$3:$B4955))</f>
        <v/>
      </c>
      <c r="T4955" s="9" t="str">
        <f aca="false">IF(ISBLANK(A4955),"",IF($A4955=T$2,$C4955,T4954))</f>
        <v/>
      </c>
      <c r="U4955" s="9" t="str">
        <f aca="false">IF(ISBLANK(A4955),"",IF($A4955=U$2,$C4955,U4954))</f>
        <v/>
      </c>
      <c r="V4955" s="9" t="str">
        <f aca="false">IF(ISBLANK(A4955),"",IF($A4955=V$2,$C4955,V4954))</f>
        <v/>
      </c>
      <c r="W4955" s="9" t="str">
        <f aca="false">IF(ISBLANK(A4955),"",IF($A4955=W$2,$C4955,W4954))</f>
        <v/>
      </c>
    </row>
    <row r="4956" customFormat="false" ht="14.1" hidden="false" customHeight="false" outlineLevel="0" collapsed="false">
      <c r="H4956" s="8" t="n">
        <f aca="false">IF(ISBLANK(D4956),,LEFT(D4956,LEN(D4956)-6)*1)</f>
        <v>0</v>
      </c>
      <c r="I4956" s="9" t="str">
        <f aca="false">IF(ISBLANK(A4956),"",-B4956*C4956)</f>
        <v/>
      </c>
      <c r="J4956" s="9" t="str">
        <f aca="false">IF(ISBLANK(A4956),"",-SUM(I$3:I4956))</f>
        <v/>
      </c>
      <c r="K4956" s="9" t="str">
        <f aca="false">IF(ISBLANK(A4956),"",SUMPRODUCT(O4956:R4956,T4956:W4956)-J4956)</f>
        <v/>
      </c>
      <c r="L4956" s="5" t="str">
        <f aca="false">IF(ISBLANK(A4956),"",K4956/$M$1)</f>
        <v/>
      </c>
      <c r="M4956" s="5" t="str">
        <f aca="false">IF(ISBLANK(A4956),"",K4956/($M$1+SUM(K$3:K4955)))</f>
        <v/>
      </c>
      <c r="N4956" s="0" t="str">
        <f aca="false">IF(ISBLANK(A4956),"",IF(H4957=0,NETWORKDAYS($H$3,H4956,holiday!$B$2:$B$10),IF(DAY(H4956)&lt;DAY(H4957),NETWORKDAYS($H$3,H4956,holiday!$B$2:$B$10),0)))</f>
        <v/>
      </c>
      <c r="O4956" s="0" t="str">
        <f aca="false">IF(ISBLANK(A4956),"",SUMIF($A$3:$A4956,O$2,$B$3:$B4956))</f>
        <v/>
      </c>
      <c r="P4956" s="0" t="str">
        <f aca="false">IF(ISBLANK(A4956),"",SUMIF($A$3:$A4956,P$2,$B$3:$B4956))</f>
        <v/>
      </c>
      <c r="Q4956" s="0" t="str">
        <f aca="false">IF(ISBLANK(A4956),"",SUMIF($A$3:$A4956,Q$2,$B$3:$B4956))</f>
        <v/>
      </c>
      <c r="R4956" s="0" t="str">
        <f aca="false">IF(ISBLANK(A4956),"",SUMIF($A$3:$A4956,R$2,$B$3:$B4956))</f>
        <v/>
      </c>
      <c r="T4956" s="9" t="str">
        <f aca="false">IF(ISBLANK(A4956),"",IF($A4956=T$2,$C4956,T4955))</f>
        <v/>
      </c>
      <c r="U4956" s="9" t="str">
        <f aca="false">IF(ISBLANK(A4956),"",IF($A4956=U$2,$C4956,U4955))</f>
        <v/>
      </c>
      <c r="V4956" s="9" t="str">
        <f aca="false">IF(ISBLANK(A4956),"",IF($A4956=V$2,$C4956,V4955))</f>
        <v/>
      </c>
      <c r="W4956" s="9" t="str">
        <f aca="false">IF(ISBLANK(A4956),"",IF($A4956=W$2,$C4956,W4955))</f>
        <v/>
      </c>
    </row>
    <row r="4957" customFormat="false" ht="14.1" hidden="false" customHeight="false" outlineLevel="0" collapsed="false">
      <c r="H4957" s="8" t="n">
        <f aca="false">IF(ISBLANK(D4957),,LEFT(D4957,LEN(D4957)-6)*1)</f>
        <v>0</v>
      </c>
      <c r="I4957" s="9" t="str">
        <f aca="false">IF(ISBLANK(A4957),"",-B4957*C4957)</f>
        <v/>
      </c>
      <c r="J4957" s="9" t="str">
        <f aca="false">IF(ISBLANK(A4957),"",-SUM(I$3:I4957))</f>
        <v/>
      </c>
      <c r="K4957" s="9" t="str">
        <f aca="false">IF(ISBLANK(A4957),"",SUMPRODUCT(O4957:R4957,T4957:W4957)-J4957)</f>
        <v/>
      </c>
      <c r="L4957" s="5" t="str">
        <f aca="false">IF(ISBLANK(A4957),"",K4957/$M$1)</f>
        <v/>
      </c>
      <c r="M4957" s="5" t="str">
        <f aca="false">IF(ISBLANK(A4957),"",K4957/($M$1+SUM(K$3:K4956)))</f>
        <v/>
      </c>
      <c r="N4957" s="0" t="str">
        <f aca="false">IF(ISBLANK(A4957),"",IF(H4958=0,NETWORKDAYS($H$3,H4957,holiday!$B$2:$B$10),IF(DAY(H4957)&lt;DAY(H4958),NETWORKDAYS($H$3,H4957,holiday!$B$2:$B$10),0)))</f>
        <v/>
      </c>
      <c r="O4957" s="0" t="str">
        <f aca="false">IF(ISBLANK(A4957),"",SUMIF($A$3:$A4957,O$2,$B$3:$B4957))</f>
        <v/>
      </c>
      <c r="P4957" s="0" t="str">
        <f aca="false">IF(ISBLANK(A4957),"",SUMIF($A$3:$A4957,P$2,$B$3:$B4957))</f>
        <v/>
      </c>
      <c r="Q4957" s="0" t="str">
        <f aca="false">IF(ISBLANK(A4957),"",SUMIF($A$3:$A4957,Q$2,$B$3:$B4957))</f>
        <v/>
      </c>
      <c r="R4957" s="0" t="str">
        <f aca="false">IF(ISBLANK(A4957),"",SUMIF($A$3:$A4957,R$2,$B$3:$B4957))</f>
        <v/>
      </c>
      <c r="T4957" s="9" t="str">
        <f aca="false">IF(ISBLANK(A4957),"",IF($A4957=T$2,$C4957,T4956))</f>
        <v/>
      </c>
      <c r="U4957" s="9" t="str">
        <f aca="false">IF(ISBLANK(A4957),"",IF($A4957=U$2,$C4957,U4956))</f>
        <v/>
      </c>
      <c r="V4957" s="9" t="str">
        <f aca="false">IF(ISBLANK(A4957),"",IF($A4957=V$2,$C4957,V4956))</f>
        <v/>
      </c>
      <c r="W4957" s="9" t="str">
        <f aca="false">IF(ISBLANK(A4957),"",IF($A4957=W$2,$C4957,W4956))</f>
        <v/>
      </c>
    </row>
    <row r="4958" customFormat="false" ht="14.1" hidden="false" customHeight="false" outlineLevel="0" collapsed="false">
      <c r="H4958" s="8" t="n">
        <f aca="false">IF(ISBLANK(D4958),,LEFT(D4958,LEN(D4958)-6)*1)</f>
        <v>0</v>
      </c>
      <c r="I4958" s="9" t="str">
        <f aca="false">IF(ISBLANK(A4958),"",-B4958*C4958)</f>
        <v/>
      </c>
      <c r="J4958" s="9" t="str">
        <f aca="false">IF(ISBLANK(A4958),"",-SUM(I$3:I4958))</f>
        <v/>
      </c>
      <c r="K4958" s="9" t="str">
        <f aca="false">IF(ISBLANK(A4958),"",SUMPRODUCT(O4958:R4958,T4958:W4958)-J4958)</f>
        <v/>
      </c>
      <c r="L4958" s="5" t="str">
        <f aca="false">IF(ISBLANK(A4958),"",K4958/$M$1)</f>
        <v/>
      </c>
      <c r="M4958" s="5" t="str">
        <f aca="false">IF(ISBLANK(A4958),"",K4958/($M$1+SUM(K$3:K4957)))</f>
        <v/>
      </c>
      <c r="N4958" s="0" t="str">
        <f aca="false">IF(ISBLANK(A4958),"",IF(H4959=0,NETWORKDAYS($H$3,H4958,holiday!$B$2:$B$10),IF(DAY(H4958)&lt;DAY(H4959),NETWORKDAYS($H$3,H4958,holiday!$B$2:$B$10),0)))</f>
        <v/>
      </c>
      <c r="O4958" s="0" t="str">
        <f aca="false">IF(ISBLANK(A4958),"",SUMIF($A$3:$A4958,O$2,$B$3:$B4958))</f>
        <v/>
      </c>
      <c r="P4958" s="0" t="str">
        <f aca="false">IF(ISBLANK(A4958),"",SUMIF($A$3:$A4958,P$2,$B$3:$B4958))</f>
        <v/>
      </c>
      <c r="Q4958" s="0" t="str">
        <f aca="false">IF(ISBLANK(A4958),"",SUMIF($A$3:$A4958,Q$2,$B$3:$B4958))</f>
        <v/>
      </c>
      <c r="R4958" s="0" t="str">
        <f aca="false">IF(ISBLANK(A4958),"",SUMIF($A$3:$A4958,R$2,$B$3:$B4958))</f>
        <v/>
      </c>
      <c r="T4958" s="9" t="str">
        <f aca="false">IF(ISBLANK(A4958),"",IF($A4958=T$2,$C4958,T4957))</f>
        <v/>
      </c>
      <c r="U4958" s="9" t="str">
        <f aca="false">IF(ISBLANK(A4958),"",IF($A4958=U$2,$C4958,U4957))</f>
        <v/>
      </c>
      <c r="V4958" s="9" t="str">
        <f aca="false">IF(ISBLANK(A4958),"",IF($A4958=V$2,$C4958,V4957))</f>
        <v/>
      </c>
      <c r="W4958" s="9" t="str">
        <f aca="false">IF(ISBLANK(A4958),"",IF($A4958=W$2,$C4958,W4957))</f>
        <v/>
      </c>
    </row>
    <row r="4959" customFormat="false" ht="14.1" hidden="false" customHeight="false" outlineLevel="0" collapsed="false">
      <c r="H4959" s="8" t="n">
        <f aca="false">IF(ISBLANK(D4959),,LEFT(D4959,LEN(D4959)-6)*1)</f>
        <v>0</v>
      </c>
      <c r="I4959" s="9" t="str">
        <f aca="false">IF(ISBLANK(A4959),"",-B4959*C4959)</f>
        <v/>
      </c>
      <c r="J4959" s="9" t="str">
        <f aca="false">IF(ISBLANK(A4959),"",-SUM(I$3:I4959))</f>
        <v/>
      </c>
      <c r="K4959" s="9" t="str">
        <f aca="false">IF(ISBLANK(A4959),"",SUMPRODUCT(O4959:R4959,T4959:W4959)-J4959)</f>
        <v/>
      </c>
      <c r="L4959" s="5" t="str">
        <f aca="false">IF(ISBLANK(A4959),"",K4959/$M$1)</f>
        <v/>
      </c>
      <c r="M4959" s="5" t="str">
        <f aca="false">IF(ISBLANK(A4959),"",K4959/($M$1+SUM(K$3:K4958)))</f>
        <v/>
      </c>
      <c r="N4959" s="0" t="str">
        <f aca="false">IF(ISBLANK(A4959),"",IF(H4960=0,NETWORKDAYS($H$3,H4959,holiday!$B$2:$B$10),IF(DAY(H4959)&lt;DAY(H4960),NETWORKDAYS($H$3,H4959,holiday!$B$2:$B$10),0)))</f>
        <v/>
      </c>
      <c r="O4959" s="0" t="str">
        <f aca="false">IF(ISBLANK(A4959),"",SUMIF($A$3:$A4959,O$2,$B$3:$B4959))</f>
        <v/>
      </c>
      <c r="P4959" s="0" t="str">
        <f aca="false">IF(ISBLANK(A4959),"",SUMIF($A$3:$A4959,P$2,$B$3:$B4959))</f>
        <v/>
      </c>
      <c r="Q4959" s="0" t="str">
        <f aca="false">IF(ISBLANK(A4959),"",SUMIF($A$3:$A4959,Q$2,$B$3:$B4959))</f>
        <v/>
      </c>
      <c r="R4959" s="0" t="str">
        <f aca="false">IF(ISBLANK(A4959),"",SUMIF($A$3:$A4959,R$2,$B$3:$B4959))</f>
        <v/>
      </c>
      <c r="T4959" s="9" t="str">
        <f aca="false">IF(ISBLANK(A4959),"",IF($A4959=T$2,$C4959,T4958))</f>
        <v/>
      </c>
      <c r="U4959" s="9" t="str">
        <f aca="false">IF(ISBLANK(A4959),"",IF($A4959=U$2,$C4959,U4958))</f>
        <v/>
      </c>
      <c r="V4959" s="9" t="str">
        <f aca="false">IF(ISBLANK(A4959),"",IF($A4959=V$2,$C4959,V4958))</f>
        <v/>
      </c>
      <c r="W4959" s="9" t="str">
        <f aca="false">IF(ISBLANK(A4959),"",IF($A4959=W$2,$C4959,W4958))</f>
        <v/>
      </c>
    </row>
    <row r="4960" customFormat="false" ht="14.1" hidden="false" customHeight="false" outlineLevel="0" collapsed="false">
      <c r="H4960" s="8" t="n">
        <f aca="false">IF(ISBLANK(D4960),,LEFT(D4960,LEN(D4960)-6)*1)</f>
        <v>0</v>
      </c>
      <c r="I4960" s="9" t="str">
        <f aca="false">IF(ISBLANK(A4960),"",-B4960*C4960)</f>
        <v/>
      </c>
      <c r="J4960" s="9" t="str">
        <f aca="false">IF(ISBLANK(A4960),"",-SUM(I$3:I4960))</f>
        <v/>
      </c>
      <c r="K4960" s="9" t="str">
        <f aca="false">IF(ISBLANK(A4960),"",SUMPRODUCT(O4960:R4960,T4960:W4960)-J4960)</f>
        <v/>
      </c>
      <c r="L4960" s="5" t="str">
        <f aca="false">IF(ISBLANK(A4960),"",K4960/$M$1)</f>
        <v/>
      </c>
      <c r="M4960" s="5" t="str">
        <f aca="false">IF(ISBLANK(A4960),"",K4960/($M$1+SUM(K$3:K4959)))</f>
        <v/>
      </c>
      <c r="N4960" s="0" t="str">
        <f aca="false">IF(ISBLANK(A4960),"",IF(H4961=0,NETWORKDAYS($H$3,H4960,holiday!$B$2:$B$10),IF(DAY(H4960)&lt;DAY(H4961),NETWORKDAYS($H$3,H4960,holiday!$B$2:$B$10),0)))</f>
        <v/>
      </c>
      <c r="O4960" s="0" t="str">
        <f aca="false">IF(ISBLANK(A4960),"",SUMIF($A$3:$A4960,O$2,$B$3:$B4960))</f>
        <v/>
      </c>
      <c r="P4960" s="0" t="str">
        <f aca="false">IF(ISBLANK(A4960),"",SUMIF($A$3:$A4960,P$2,$B$3:$B4960))</f>
        <v/>
      </c>
      <c r="Q4960" s="0" t="str">
        <f aca="false">IF(ISBLANK(A4960),"",SUMIF($A$3:$A4960,Q$2,$B$3:$B4960))</f>
        <v/>
      </c>
      <c r="R4960" s="0" t="str">
        <f aca="false">IF(ISBLANK(A4960),"",SUMIF($A$3:$A4960,R$2,$B$3:$B4960))</f>
        <v/>
      </c>
      <c r="T4960" s="9" t="str">
        <f aca="false">IF(ISBLANK(A4960),"",IF($A4960=T$2,$C4960,T4959))</f>
        <v/>
      </c>
      <c r="U4960" s="9" t="str">
        <f aca="false">IF(ISBLANK(A4960),"",IF($A4960=U$2,$C4960,U4959))</f>
        <v/>
      </c>
      <c r="V4960" s="9" t="str">
        <f aca="false">IF(ISBLANK(A4960),"",IF($A4960=V$2,$C4960,V4959))</f>
        <v/>
      </c>
      <c r="W4960" s="9" t="str">
        <f aca="false">IF(ISBLANK(A4960),"",IF($A4960=W$2,$C4960,W4959))</f>
        <v/>
      </c>
    </row>
    <row r="4961" customFormat="false" ht="14.1" hidden="false" customHeight="false" outlineLevel="0" collapsed="false">
      <c r="H4961" s="8" t="n">
        <f aca="false">IF(ISBLANK(D4961),,LEFT(D4961,LEN(D4961)-6)*1)</f>
        <v>0</v>
      </c>
      <c r="I4961" s="9" t="str">
        <f aca="false">IF(ISBLANK(A4961),"",-B4961*C4961)</f>
        <v/>
      </c>
      <c r="J4961" s="9" t="str">
        <f aca="false">IF(ISBLANK(A4961),"",-SUM(I$3:I4961))</f>
        <v/>
      </c>
      <c r="K4961" s="9" t="str">
        <f aca="false">IF(ISBLANK(A4961),"",SUMPRODUCT(O4961:R4961,T4961:W4961)-J4961)</f>
        <v/>
      </c>
      <c r="L4961" s="5" t="str">
        <f aca="false">IF(ISBLANK(A4961),"",K4961/$M$1)</f>
        <v/>
      </c>
      <c r="M4961" s="5" t="str">
        <f aca="false">IF(ISBLANK(A4961),"",K4961/($M$1+SUM(K$3:K4960)))</f>
        <v/>
      </c>
      <c r="N4961" s="0" t="str">
        <f aca="false">IF(ISBLANK(A4961),"",IF(H4962=0,NETWORKDAYS($H$3,H4961,holiday!$B$2:$B$10),IF(DAY(H4961)&lt;DAY(H4962),NETWORKDAYS($H$3,H4961,holiday!$B$2:$B$10),0)))</f>
        <v/>
      </c>
      <c r="O4961" s="0" t="str">
        <f aca="false">IF(ISBLANK(A4961),"",SUMIF($A$3:$A4961,O$2,$B$3:$B4961))</f>
        <v/>
      </c>
      <c r="P4961" s="0" t="str">
        <f aca="false">IF(ISBLANK(A4961),"",SUMIF($A$3:$A4961,P$2,$B$3:$B4961))</f>
        <v/>
      </c>
      <c r="Q4961" s="0" t="str">
        <f aca="false">IF(ISBLANK(A4961),"",SUMIF($A$3:$A4961,Q$2,$B$3:$B4961))</f>
        <v/>
      </c>
      <c r="R4961" s="0" t="str">
        <f aca="false">IF(ISBLANK(A4961),"",SUMIF($A$3:$A4961,R$2,$B$3:$B4961))</f>
        <v/>
      </c>
      <c r="T4961" s="9" t="str">
        <f aca="false">IF(ISBLANK(A4961),"",IF($A4961=T$2,$C4961,T4960))</f>
        <v/>
      </c>
      <c r="U4961" s="9" t="str">
        <f aca="false">IF(ISBLANK(A4961),"",IF($A4961=U$2,$C4961,U4960))</f>
        <v/>
      </c>
      <c r="V4961" s="9" t="str">
        <f aca="false">IF(ISBLANK(A4961),"",IF($A4961=V$2,$C4961,V4960))</f>
        <v/>
      </c>
      <c r="W4961" s="9" t="str">
        <f aca="false">IF(ISBLANK(A4961),"",IF($A4961=W$2,$C4961,W4960))</f>
        <v/>
      </c>
    </row>
    <row r="4962" customFormat="false" ht="14.1" hidden="false" customHeight="false" outlineLevel="0" collapsed="false">
      <c r="H4962" s="8" t="n">
        <f aca="false">IF(ISBLANK(D4962),,LEFT(D4962,LEN(D4962)-6)*1)</f>
        <v>0</v>
      </c>
      <c r="I4962" s="9" t="str">
        <f aca="false">IF(ISBLANK(A4962),"",-B4962*C4962)</f>
        <v/>
      </c>
      <c r="J4962" s="9" t="str">
        <f aca="false">IF(ISBLANK(A4962),"",-SUM(I$3:I4962))</f>
        <v/>
      </c>
      <c r="K4962" s="9" t="str">
        <f aca="false">IF(ISBLANK(A4962),"",SUMPRODUCT(O4962:R4962,T4962:W4962)-J4962)</f>
        <v/>
      </c>
      <c r="L4962" s="5" t="str">
        <f aca="false">IF(ISBLANK(A4962),"",K4962/$M$1)</f>
        <v/>
      </c>
      <c r="M4962" s="5" t="str">
        <f aca="false">IF(ISBLANK(A4962),"",K4962/($M$1+SUM(K$3:K4961)))</f>
        <v/>
      </c>
      <c r="N4962" s="0" t="str">
        <f aca="false">IF(ISBLANK(A4962),"",IF(H4963=0,NETWORKDAYS($H$3,H4962,holiday!$B$2:$B$10),IF(DAY(H4962)&lt;DAY(H4963),NETWORKDAYS($H$3,H4962,holiday!$B$2:$B$10),0)))</f>
        <v/>
      </c>
      <c r="O4962" s="0" t="str">
        <f aca="false">IF(ISBLANK(A4962),"",SUMIF($A$3:$A4962,O$2,$B$3:$B4962))</f>
        <v/>
      </c>
      <c r="P4962" s="0" t="str">
        <f aca="false">IF(ISBLANK(A4962),"",SUMIF($A$3:$A4962,P$2,$B$3:$B4962))</f>
        <v/>
      </c>
      <c r="Q4962" s="0" t="str">
        <f aca="false">IF(ISBLANK(A4962),"",SUMIF($A$3:$A4962,Q$2,$B$3:$B4962))</f>
        <v/>
      </c>
      <c r="R4962" s="0" t="str">
        <f aca="false">IF(ISBLANK(A4962),"",SUMIF($A$3:$A4962,R$2,$B$3:$B4962))</f>
        <v/>
      </c>
      <c r="T4962" s="9" t="str">
        <f aca="false">IF(ISBLANK(A4962),"",IF($A4962=T$2,$C4962,T4961))</f>
        <v/>
      </c>
      <c r="U4962" s="9" t="str">
        <f aca="false">IF(ISBLANK(A4962),"",IF($A4962=U$2,$C4962,U4961))</f>
        <v/>
      </c>
      <c r="V4962" s="9" t="str">
        <f aca="false">IF(ISBLANK(A4962),"",IF($A4962=V$2,$C4962,V4961))</f>
        <v/>
      </c>
      <c r="W4962" s="9" t="str">
        <f aca="false">IF(ISBLANK(A4962),"",IF($A4962=W$2,$C4962,W4961))</f>
        <v/>
      </c>
    </row>
    <row r="4963" customFormat="false" ht="14.1" hidden="false" customHeight="false" outlineLevel="0" collapsed="false">
      <c r="H4963" s="8" t="n">
        <f aca="false">IF(ISBLANK(D4963),,LEFT(D4963,LEN(D4963)-6)*1)</f>
        <v>0</v>
      </c>
      <c r="I4963" s="9" t="str">
        <f aca="false">IF(ISBLANK(A4963),"",-B4963*C4963)</f>
        <v/>
      </c>
      <c r="J4963" s="9" t="str">
        <f aca="false">IF(ISBLANK(A4963),"",-SUM(I$3:I4963))</f>
        <v/>
      </c>
      <c r="K4963" s="9" t="str">
        <f aca="false">IF(ISBLANK(A4963),"",SUMPRODUCT(O4963:R4963,T4963:W4963)-J4963)</f>
        <v/>
      </c>
      <c r="L4963" s="5" t="str">
        <f aca="false">IF(ISBLANK(A4963),"",K4963/$M$1)</f>
        <v/>
      </c>
      <c r="M4963" s="5" t="str">
        <f aca="false">IF(ISBLANK(A4963),"",K4963/($M$1+SUM(K$3:K4962)))</f>
        <v/>
      </c>
      <c r="N4963" s="0" t="str">
        <f aca="false">IF(ISBLANK(A4963),"",IF(H4964=0,NETWORKDAYS($H$3,H4963,holiday!$B$2:$B$10),IF(DAY(H4963)&lt;DAY(H4964),NETWORKDAYS($H$3,H4963,holiday!$B$2:$B$10),0)))</f>
        <v/>
      </c>
      <c r="O4963" s="0" t="str">
        <f aca="false">IF(ISBLANK(A4963),"",SUMIF($A$3:$A4963,O$2,$B$3:$B4963))</f>
        <v/>
      </c>
      <c r="P4963" s="0" t="str">
        <f aca="false">IF(ISBLANK(A4963),"",SUMIF($A$3:$A4963,P$2,$B$3:$B4963))</f>
        <v/>
      </c>
      <c r="Q4963" s="0" t="str">
        <f aca="false">IF(ISBLANK(A4963),"",SUMIF($A$3:$A4963,Q$2,$B$3:$B4963))</f>
        <v/>
      </c>
      <c r="R4963" s="0" t="str">
        <f aca="false">IF(ISBLANK(A4963),"",SUMIF($A$3:$A4963,R$2,$B$3:$B4963))</f>
        <v/>
      </c>
      <c r="T4963" s="9" t="str">
        <f aca="false">IF(ISBLANK(A4963),"",IF($A4963=T$2,$C4963,T4962))</f>
        <v/>
      </c>
      <c r="U4963" s="9" t="str">
        <f aca="false">IF(ISBLANK(A4963),"",IF($A4963=U$2,$C4963,U4962))</f>
        <v/>
      </c>
      <c r="V4963" s="9" t="str">
        <f aca="false">IF(ISBLANK(A4963),"",IF($A4963=V$2,$C4963,V4962))</f>
        <v/>
      </c>
      <c r="W4963" s="9" t="str">
        <f aca="false">IF(ISBLANK(A4963),"",IF($A4963=W$2,$C4963,W4962))</f>
        <v/>
      </c>
    </row>
    <row r="4964" customFormat="false" ht="14.1" hidden="false" customHeight="false" outlineLevel="0" collapsed="false">
      <c r="H4964" s="8" t="n">
        <f aca="false">IF(ISBLANK(D4964),,LEFT(D4964,LEN(D4964)-6)*1)</f>
        <v>0</v>
      </c>
      <c r="I4964" s="9" t="str">
        <f aca="false">IF(ISBLANK(A4964),"",-B4964*C4964)</f>
        <v/>
      </c>
      <c r="J4964" s="9" t="str">
        <f aca="false">IF(ISBLANK(A4964),"",-SUM(I$3:I4964))</f>
        <v/>
      </c>
      <c r="K4964" s="9" t="str">
        <f aca="false">IF(ISBLANK(A4964),"",SUMPRODUCT(O4964:R4964,T4964:W4964)-J4964)</f>
        <v/>
      </c>
      <c r="L4964" s="5" t="str">
        <f aca="false">IF(ISBLANK(A4964),"",K4964/$M$1)</f>
        <v/>
      </c>
      <c r="M4964" s="5" t="str">
        <f aca="false">IF(ISBLANK(A4964),"",K4964/($M$1+SUM(K$3:K4963)))</f>
        <v/>
      </c>
      <c r="N4964" s="0" t="str">
        <f aca="false">IF(ISBLANK(A4964),"",IF(H4965=0,NETWORKDAYS($H$3,H4964,holiday!$B$2:$B$10),IF(DAY(H4964)&lt;DAY(H4965),NETWORKDAYS($H$3,H4964,holiday!$B$2:$B$10),0)))</f>
        <v/>
      </c>
      <c r="O4964" s="0" t="str">
        <f aca="false">IF(ISBLANK(A4964),"",SUMIF($A$3:$A4964,O$2,$B$3:$B4964))</f>
        <v/>
      </c>
      <c r="P4964" s="0" t="str">
        <f aca="false">IF(ISBLANK(A4964),"",SUMIF($A$3:$A4964,P$2,$B$3:$B4964))</f>
        <v/>
      </c>
      <c r="Q4964" s="0" t="str">
        <f aca="false">IF(ISBLANK(A4964),"",SUMIF($A$3:$A4964,Q$2,$B$3:$B4964))</f>
        <v/>
      </c>
      <c r="R4964" s="0" t="str">
        <f aca="false">IF(ISBLANK(A4964),"",SUMIF($A$3:$A4964,R$2,$B$3:$B4964))</f>
        <v/>
      </c>
      <c r="T4964" s="9" t="str">
        <f aca="false">IF(ISBLANK(A4964),"",IF($A4964=T$2,$C4964,T4963))</f>
        <v/>
      </c>
      <c r="U4964" s="9" t="str">
        <f aca="false">IF(ISBLANK(A4964),"",IF($A4964=U$2,$C4964,U4963))</f>
        <v/>
      </c>
      <c r="V4964" s="9" t="str">
        <f aca="false">IF(ISBLANK(A4964),"",IF($A4964=V$2,$C4964,V4963))</f>
        <v/>
      </c>
      <c r="W4964" s="9" t="str">
        <f aca="false">IF(ISBLANK(A4964),"",IF($A4964=W$2,$C4964,W4963))</f>
        <v/>
      </c>
    </row>
    <row r="4965" customFormat="false" ht="14.1" hidden="false" customHeight="false" outlineLevel="0" collapsed="false">
      <c r="H4965" s="8" t="n">
        <f aca="false">IF(ISBLANK(D4965),,LEFT(D4965,LEN(D4965)-6)*1)</f>
        <v>0</v>
      </c>
      <c r="I4965" s="9" t="str">
        <f aca="false">IF(ISBLANK(A4965),"",-B4965*C4965)</f>
        <v/>
      </c>
      <c r="J4965" s="9" t="str">
        <f aca="false">IF(ISBLANK(A4965),"",-SUM(I$3:I4965))</f>
        <v/>
      </c>
      <c r="K4965" s="9" t="str">
        <f aca="false">IF(ISBLANK(A4965),"",SUMPRODUCT(O4965:R4965,T4965:W4965)-J4965)</f>
        <v/>
      </c>
      <c r="L4965" s="5" t="str">
        <f aca="false">IF(ISBLANK(A4965),"",K4965/$M$1)</f>
        <v/>
      </c>
      <c r="M4965" s="5" t="str">
        <f aca="false">IF(ISBLANK(A4965),"",K4965/($M$1+SUM(K$3:K4964)))</f>
        <v/>
      </c>
      <c r="N4965" s="0" t="str">
        <f aca="false">IF(ISBLANK(A4965),"",IF(H4966=0,NETWORKDAYS($H$3,H4965,holiday!$B$2:$B$10),IF(DAY(H4965)&lt;DAY(H4966),NETWORKDAYS($H$3,H4965,holiday!$B$2:$B$10),0)))</f>
        <v/>
      </c>
      <c r="O4965" s="0" t="str">
        <f aca="false">IF(ISBLANK(A4965),"",SUMIF($A$3:$A4965,O$2,$B$3:$B4965))</f>
        <v/>
      </c>
      <c r="P4965" s="0" t="str">
        <f aca="false">IF(ISBLANK(A4965),"",SUMIF($A$3:$A4965,P$2,$B$3:$B4965))</f>
        <v/>
      </c>
      <c r="Q4965" s="0" t="str">
        <f aca="false">IF(ISBLANK(A4965),"",SUMIF($A$3:$A4965,Q$2,$B$3:$B4965))</f>
        <v/>
      </c>
      <c r="R4965" s="0" t="str">
        <f aca="false">IF(ISBLANK(A4965),"",SUMIF($A$3:$A4965,R$2,$B$3:$B4965))</f>
        <v/>
      </c>
      <c r="T4965" s="9" t="str">
        <f aca="false">IF(ISBLANK(A4965),"",IF($A4965=T$2,$C4965,T4964))</f>
        <v/>
      </c>
      <c r="U4965" s="9" t="str">
        <f aca="false">IF(ISBLANK(A4965),"",IF($A4965=U$2,$C4965,U4964))</f>
        <v/>
      </c>
      <c r="V4965" s="9" t="str">
        <f aca="false">IF(ISBLANK(A4965),"",IF($A4965=V$2,$C4965,V4964))</f>
        <v/>
      </c>
      <c r="W4965" s="9" t="str">
        <f aca="false">IF(ISBLANK(A4965),"",IF($A4965=W$2,$C4965,W4964))</f>
        <v/>
      </c>
    </row>
    <row r="4966" customFormat="false" ht="14.1" hidden="false" customHeight="false" outlineLevel="0" collapsed="false">
      <c r="H4966" s="8" t="n">
        <f aca="false">IF(ISBLANK(D4966),,LEFT(D4966,LEN(D4966)-6)*1)</f>
        <v>0</v>
      </c>
      <c r="I4966" s="9" t="str">
        <f aca="false">IF(ISBLANK(A4966),"",-B4966*C4966)</f>
        <v/>
      </c>
      <c r="J4966" s="9" t="str">
        <f aca="false">IF(ISBLANK(A4966),"",-SUM(I$3:I4966))</f>
        <v/>
      </c>
      <c r="K4966" s="9" t="str">
        <f aca="false">IF(ISBLANK(A4966),"",SUMPRODUCT(O4966:R4966,T4966:W4966)-J4966)</f>
        <v/>
      </c>
      <c r="L4966" s="5" t="str">
        <f aca="false">IF(ISBLANK(A4966),"",K4966/$M$1)</f>
        <v/>
      </c>
      <c r="M4966" s="5" t="str">
        <f aca="false">IF(ISBLANK(A4966),"",K4966/($M$1+SUM(K$3:K4965)))</f>
        <v/>
      </c>
      <c r="N4966" s="0" t="str">
        <f aca="false">IF(ISBLANK(A4966),"",IF(H4967=0,NETWORKDAYS($H$3,H4966,holiday!$B$2:$B$10),IF(DAY(H4966)&lt;DAY(H4967),NETWORKDAYS($H$3,H4966,holiday!$B$2:$B$10),0)))</f>
        <v/>
      </c>
      <c r="O4966" s="0" t="str">
        <f aca="false">IF(ISBLANK(A4966),"",SUMIF($A$3:$A4966,O$2,$B$3:$B4966))</f>
        <v/>
      </c>
      <c r="P4966" s="0" t="str">
        <f aca="false">IF(ISBLANK(A4966),"",SUMIF($A$3:$A4966,P$2,$B$3:$B4966))</f>
        <v/>
      </c>
      <c r="Q4966" s="0" t="str">
        <f aca="false">IF(ISBLANK(A4966),"",SUMIF($A$3:$A4966,Q$2,$B$3:$B4966))</f>
        <v/>
      </c>
      <c r="R4966" s="0" t="str">
        <f aca="false">IF(ISBLANK(A4966),"",SUMIF($A$3:$A4966,R$2,$B$3:$B4966))</f>
        <v/>
      </c>
      <c r="T4966" s="9" t="str">
        <f aca="false">IF(ISBLANK(A4966),"",IF($A4966=T$2,$C4966,T4965))</f>
        <v/>
      </c>
      <c r="U4966" s="9" t="str">
        <f aca="false">IF(ISBLANK(A4966),"",IF($A4966=U$2,$C4966,U4965))</f>
        <v/>
      </c>
      <c r="V4966" s="9" t="str">
        <f aca="false">IF(ISBLANK(A4966),"",IF($A4966=V$2,$C4966,V4965))</f>
        <v/>
      </c>
      <c r="W4966" s="9" t="str">
        <f aca="false">IF(ISBLANK(A4966),"",IF($A4966=W$2,$C4966,W4965))</f>
        <v/>
      </c>
    </row>
    <row r="4967" customFormat="false" ht="14.1" hidden="false" customHeight="false" outlineLevel="0" collapsed="false">
      <c r="H4967" s="8" t="n">
        <f aca="false">IF(ISBLANK(D4967),,LEFT(D4967,LEN(D4967)-6)*1)</f>
        <v>0</v>
      </c>
      <c r="I4967" s="9" t="str">
        <f aca="false">IF(ISBLANK(A4967),"",-B4967*C4967)</f>
        <v/>
      </c>
      <c r="J4967" s="9" t="str">
        <f aca="false">IF(ISBLANK(A4967),"",-SUM(I$3:I4967))</f>
        <v/>
      </c>
      <c r="K4967" s="9" t="str">
        <f aca="false">IF(ISBLANK(A4967),"",SUMPRODUCT(O4967:R4967,T4967:W4967)-J4967)</f>
        <v/>
      </c>
      <c r="L4967" s="5" t="str">
        <f aca="false">IF(ISBLANK(A4967),"",K4967/$M$1)</f>
        <v/>
      </c>
      <c r="M4967" s="5" t="str">
        <f aca="false">IF(ISBLANK(A4967),"",K4967/($M$1+SUM(K$3:K4966)))</f>
        <v/>
      </c>
      <c r="N4967" s="0" t="str">
        <f aca="false">IF(ISBLANK(A4967),"",IF(H4968=0,NETWORKDAYS($H$3,H4967,holiday!$B$2:$B$10),IF(DAY(H4967)&lt;DAY(H4968),NETWORKDAYS($H$3,H4967,holiday!$B$2:$B$10),0)))</f>
        <v/>
      </c>
      <c r="O4967" s="0" t="str">
        <f aca="false">IF(ISBLANK(A4967),"",SUMIF($A$3:$A4967,O$2,$B$3:$B4967))</f>
        <v/>
      </c>
      <c r="P4967" s="0" t="str">
        <f aca="false">IF(ISBLANK(A4967),"",SUMIF($A$3:$A4967,P$2,$B$3:$B4967))</f>
        <v/>
      </c>
      <c r="Q4967" s="0" t="str">
        <f aca="false">IF(ISBLANK(A4967),"",SUMIF($A$3:$A4967,Q$2,$B$3:$B4967))</f>
        <v/>
      </c>
      <c r="R4967" s="0" t="str">
        <f aca="false">IF(ISBLANK(A4967),"",SUMIF($A$3:$A4967,R$2,$B$3:$B4967))</f>
        <v/>
      </c>
      <c r="T4967" s="9" t="str">
        <f aca="false">IF(ISBLANK(A4967),"",IF($A4967=T$2,$C4967,T4966))</f>
        <v/>
      </c>
      <c r="U4967" s="9" t="str">
        <f aca="false">IF(ISBLANK(A4967),"",IF($A4967=U$2,$C4967,U4966))</f>
        <v/>
      </c>
      <c r="V4967" s="9" t="str">
        <f aca="false">IF(ISBLANK(A4967),"",IF($A4967=V$2,$C4967,V4966))</f>
        <v/>
      </c>
      <c r="W4967" s="9" t="str">
        <f aca="false">IF(ISBLANK(A4967),"",IF($A4967=W$2,$C4967,W4966))</f>
        <v/>
      </c>
    </row>
    <row r="4968" customFormat="false" ht="14.1" hidden="false" customHeight="false" outlineLevel="0" collapsed="false">
      <c r="H4968" s="8" t="n">
        <f aca="false">IF(ISBLANK(D4968),,LEFT(D4968,LEN(D4968)-6)*1)</f>
        <v>0</v>
      </c>
      <c r="I4968" s="9" t="str">
        <f aca="false">IF(ISBLANK(A4968),"",-B4968*C4968)</f>
        <v/>
      </c>
      <c r="J4968" s="9" t="str">
        <f aca="false">IF(ISBLANK(A4968),"",-SUM(I$3:I4968))</f>
        <v/>
      </c>
      <c r="K4968" s="9" t="str">
        <f aca="false">IF(ISBLANK(A4968),"",SUMPRODUCT(O4968:R4968,T4968:W4968)-J4968)</f>
        <v/>
      </c>
      <c r="L4968" s="5" t="str">
        <f aca="false">IF(ISBLANK(A4968),"",K4968/$M$1)</f>
        <v/>
      </c>
      <c r="M4968" s="5" t="str">
        <f aca="false">IF(ISBLANK(A4968),"",K4968/($M$1+SUM(K$3:K4967)))</f>
        <v/>
      </c>
      <c r="N4968" s="0" t="str">
        <f aca="false">IF(ISBLANK(A4968),"",IF(H4969=0,NETWORKDAYS($H$3,H4968,holiday!$B$2:$B$10),IF(DAY(H4968)&lt;DAY(H4969),NETWORKDAYS($H$3,H4968,holiday!$B$2:$B$10),0)))</f>
        <v/>
      </c>
      <c r="O4968" s="0" t="str">
        <f aca="false">IF(ISBLANK(A4968),"",SUMIF($A$3:$A4968,O$2,$B$3:$B4968))</f>
        <v/>
      </c>
      <c r="P4968" s="0" t="str">
        <f aca="false">IF(ISBLANK(A4968),"",SUMIF($A$3:$A4968,P$2,$B$3:$B4968))</f>
        <v/>
      </c>
      <c r="Q4968" s="0" t="str">
        <f aca="false">IF(ISBLANK(A4968),"",SUMIF($A$3:$A4968,Q$2,$B$3:$B4968))</f>
        <v/>
      </c>
      <c r="R4968" s="0" t="str">
        <f aca="false">IF(ISBLANK(A4968),"",SUMIF($A$3:$A4968,R$2,$B$3:$B4968))</f>
        <v/>
      </c>
      <c r="T4968" s="9" t="str">
        <f aca="false">IF(ISBLANK(A4968),"",IF($A4968=T$2,$C4968,T4967))</f>
        <v/>
      </c>
      <c r="U4968" s="9" t="str">
        <f aca="false">IF(ISBLANK(A4968),"",IF($A4968=U$2,$C4968,U4967))</f>
        <v/>
      </c>
      <c r="V4968" s="9" t="str">
        <f aca="false">IF(ISBLANK(A4968),"",IF($A4968=V$2,$C4968,V4967))</f>
        <v/>
      </c>
      <c r="W4968" s="9" t="str">
        <f aca="false">IF(ISBLANK(A4968),"",IF($A4968=W$2,$C4968,W4967))</f>
        <v/>
      </c>
    </row>
    <row r="4969" customFormat="false" ht="14.1" hidden="false" customHeight="false" outlineLevel="0" collapsed="false">
      <c r="H4969" s="8" t="n">
        <f aca="false">IF(ISBLANK(D4969),,LEFT(D4969,LEN(D4969)-6)*1)</f>
        <v>0</v>
      </c>
      <c r="I4969" s="9" t="str">
        <f aca="false">IF(ISBLANK(A4969),"",-B4969*C4969)</f>
        <v/>
      </c>
      <c r="J4969" s="9" t="str">
        <f aca="false">IF(ISBLANK(A4969),"",-SUM(I$3:I4969))</f>
        <v/>
      </c>
      <c r="K4969" s="9" t="str">
        <f aca="false">IF(ISBLANK(A4969),"",SUMPRODUCT(O4969:R4969,T4969:W4969)-J4969)</f>
        <v/>
      </c>
      <c r="L4969" s="5" t="str">
        <f aca="false">IF(ISBLANK(A4969),"",K4969/$M$1)</f>
        <v/>
      </c>
      <c r="M4969" s="5" t="str">
        <f aca="false">IF(ISBLANK(A4969),"",K4969/($M$1+SUM(K$3:K4968)))</f>
        <v/>
      </c>
      <c r="N4969" s="0" t="str">
        <f aca="false">IF(ISBLANK(A4969),"",IF(H4970=0,NETWORKDAYS($H$3,H4969,holiday!$B$2:$B$10),IF(DAY(H4969)&lt;DAY(H4970),NETWORKDAYS($H$3,H4969,holiday!$B$2:$B$10),0)))</f>
        <v/>
      </c>
      <c r="O4969" s="0" t="str">
        <f aca="false">IF(ISBLANK(A4969),"",SUMIF($A$3:$A4969,O$2,$B$3:$B4969))</f>
        <v/>
      </c>
      <c r="P4969" s="0" t="str">
        <f aca="false">IF(ISBLANK(A4969),"",SUMIF($A$3:$A4969,P$2,$B$3:$B4969))</f>
        <v/>
      </c>
      <c r="Q4969" s="0" t="str">
        <f aca="false">IF(ISBLANK(A4969),"",SUMIF($A$3:$A4969,Q$2,$B$3:$B4969))</f>
        <v/>
      </c>
      <c r="R4969" s="0" t="str">
        <f aca="false">IF(ISBLANK(A4969),"",SUMIF($A$3:$A4969,R$2,$B$3:$B4969))</f>
        <v/>
      </c>
      <c r="T4969" s="9" t="str">
        <f aca="false">IF(ISBLANK(A4969),"",IF($A4969=T$2,$C4969,T4968))</f>
        <v/>
      </c>
      <c r="U4969" s="9" t="str">
        <f aca="false">IF(ISBLANK(A4969),"",IF($A4969=U$2,$C4969,U4968))</f>
        <v/>
      </c>
      <c r="V4969" s="9" t="str">
        <f aca="false">IF(ISBLANK(A4969),"",IF($A4969=V$2,$C4969,V4968))</f>
        <v/>
      </c>
      <c r="W4969" s="9" t="str">
        <f aca="false">IF(ISBLANK(A4969),"",IF($A4969=W$2,$C4969,W4968))</f>
        <v/>
      </c>
    </row>
    <row r="4970" customFormat="false" ht="14.1" hidden="false" customHeight="false" outlineLevel="0" collapsed="false">
      <c r="H4970" s="8" t="n">
        <f aca="false">IF(ISBLANK(D4970),,LEFT(D4970,LEN(D4970)-6)*1)</f>
        <v>0</v>
      </c>
      <c r="I4970" s="9" t="str">
        <f aca="false">IF(ISBLANK(A4970),"",-B4970*C4970)</f>
        <v/>
      </c>
      <c r="J4970" s="9" t="str">
        <f aca="false">IF(ISBLANK(A4970),"",-SUM(I$3:I4970))</f>
        <v/>
      </c>
      <c r="K4970" s="9" t="str">
        <f aca="false">IF(ISBLANK(A4970),"",SUMPRODUCT(O4970:R4970,T4970:W4970)-J4970)</f>
        <v/>
      </c>
      <c r="L4970" s="5" t="str">
        <f aca="false">IF(ISBLANK(A4970),"",K4970/$M$1)</f>
        <v/>
      </c>
      <c r="M4970" s="5" t="str">
        <f aca="false">IF(ISBLANK(A4970),"",K4970/($M$1+SUM(K$3:K4969)))</f>
        <v/>
      </c>
      <c r="N4970" s="0" t="str">
        <f aca="false">IF(ISBLANK(A4970),"",IF(H4971=0,NETWORKDAYS($H$3,H4970,holiday!$B$2:$B$10),IF(DAY(H4970)&lt;DAY(H4971),NETWORKDAYS($H$3,H4970,holiday!$B$2:$B$10),0)))</f>
        <v/>
      </c>
      <c r="O4970" s="0" t="str">
        <f aca="false">IF(ISBLANK(A4970),"",SUMIF($A$3:$A4970,O$2,$B$3:$B4970))</f>
        <v/>
      </c>
      <c r="P4970" s="0" t="str">
        <f aca="false">IF(ISBLANK(A4970),"",SUMIF($A$3:$A4970,P$2,$B$3:$B4970))</f>
        <v/>
      </c>
      <c r="Q4970" s="0" t="str">
        <f aca="false">IF(ISBLANK(A4970),"",SUMIF($A$3:$A4970,Q$2,$B$3:$B4970))</f>
        <v/>
      </c>
      <c r="R4970" s="0" t="str">
        <f aca="false">IF(ISBLANK(A4970),"",SUMIF($A$3:$A4970,R$2,$B$3:$B4970))</f>
        <v/>
      </c>
      <c r="T4970" s="9" t="str">
        <f aca="false">IF(ISBLANK(A4970),"",IF($A4970=T$2,$C4970,T4969))</f>
        <v/>
      </c>
      <c r="U4970" s="9" t="str">
        <f aca="false">IF(ISBLANK(A4970),"",IF($A4970=U$2,$C4970,U4969))</f>
        <v/>
      </c>
      <c r="V4970" s="9" t="str">
        <f aca="false">IF(ISBLANK(A4970),"",IF($A4970=V$2,$C4970,V4969))</f>
        <v/>
      </c>
      <c r="W4970" s="9" t="str">
        <f aca="false">IF(ISBLANK(A4970),"",IF($A4970=W$2,$C4970,W4969))</f>
        <v/>
      </c>
    </row>
    <row r="4971" customFormat="false" ht="14.1" hidden="false" customHeight="false" outlineLevel="0" collapsed="false">
      <c r="H4971" s="8" t="n">
        <f aca="false">IF(ISBLANK(D4971),,LEFT(D4971,LEN(D4971)-6)*1)</f>
        <v>0</v>
      </c>
      <c r="I4971" s="9" t="str">
        <f aca="false">IF(ISBLANK(A4971),"",-B4971*C4971)</f>
        <v/>
      </c>
      <c r="J4971" s="9" t="str">
        <f aca="false">IF(ISBLANK(A4971),"",-SUM(I$3:I4971))</f>
        <v/>
      </c>
      <c r="K4971" s="9" t="str">
        <f aca="false">IF(ISBLANK(A4971),"",SUMPRODUCT(O4971:R4971,T4971:W4971)-J4971)</f>
        <v/>
      </c>
      <c r="L4971" s="5" t="str">
        <f aca="false">IF(ISBLANK(A4971),"",K4971/$M$1)</f>
        <v/>
      </c>
      <c r="M4971" s="5" t="str">
        <f aca="false">IF(ISBLANK(A4971),"",K4971/($M$1+SUM(K$3:K4970)))</f>
        <v/>
      </c>
      <c r="N4971" s="0" t="str">
        <f aca="false">IF(ISBLANK(A4971),"",IF(H4972=0,NETWORKDAYS($H$3,H4971,holiday!$B$2:$B$10),IF(DAY(H4971)&lt;DAY(H4972),NETWORKDAYS($H$3,H4971,holiday!$B$2:$B$10),0)))</f>
        <v/>
      </c>
      <c r="O4971" s="0" t="str">
        <f aca="false">IF(ISBLANK(A4971),"",SUMIF($A$3:$A4971,O$2,$B$3:$B4971))</f>
        <v/>
      </c>
      <c r="P4971" s="0" t="str">
        <f aca="false">IF(ISBLANK(A4971),"",SUMIF($A$3:$A4971,P$2,$B$3:$B4971))</f>
        <v/>
      </c>
      <c r="Q4971" s="0" t="str">
        <f aca="false">IF(ISBLANK(A4971),"",SUMIF($A$3:$A4971,Q$2,$B$3:$B4971))</f>
        <v/>
      </c>
      <c r="R4971" s="0" t="str">
        <f aca="false">IF(ISBLANK(A4971),"",SUMIF($A$3:$A4971,R$2,$B$3:$B4971))</f>
        <v/>
      </c>
      <c r="T4971" s="9" t="str">
        <f aca="false">IF(ISBLANK(A4971),"",IF($A4971=T$2,$C4971,T4970))</f>
        <v/>
      </c>
      <c r="U4971" s="9" t="str">
        <f aca="false">IF(ISBLANK(A4971),"",IF($A4971=U$2,$C4971,U4970))</f>
        <v/>
      </c>
      <c r="V4971" s="9" t="str">
        <f aca="false">IF(ISBLANK(A4971),"",IF($A4971=V$2,$C4971,V4970))</f>
        <v/>
      </c>
      <c r="W4971" s="9" t="str">
        <f aca="false">IF(ISBLANK(A4971),"",IF($A4971=W$2,$C4971,W4970))</f>
        <v/>
      </c>
    </row>
    <row r="4972" customFormat="false" ht="14.1" hidden="false" customHeight="false" outlineLevel="0" collapsed="false">
      <c r="H4972" s="8" t="n">
        <f aca="false">IF(ISBLANK(D4972),,LEFT(D4972,LEN(D4972)-6)*1)</f>
        <v>0</v>
      </c>
      <c r="I4972" s="9" t="str">
        <f aca="false">IF(ISBLANK(A4972),"",-B4972*C4972)</f>
        <v/>
      </c>
      <c r="J4972" s="9" t="str">
        <f aca="false">IF(ISBLANK(A4972),"",-SUM(I$3:I4972))</f>
        <v/>
      </c>
      <c r="K4972" s="9" t="str">
        <f aca="false">IF(ISBLANK(A4972),"",SUMPRODUCT(O4972:R4972,T4972:W4972)-J4972)</f>
        <v/>
      </c>
      <c r="L4972" s="5" t="str">
        <f aca="false">IF(ISBLANK(A4972),"",K4972/$M$1)</f>
        <v/>
      </c>
      <c r="M4972" s="5" t="str">
        <f aca="false">IF(ISBLANK(A4972),"",K4972/($M$1+SUM(K$3:K4971)))</f>
        <v/>
      </c>
      <c r="N4972" s="0" t="str">
        <f aca="false">IF(ISBLANK(A4972),"",IF(H4973=0,NETWORKDAYS($H$3,H4972,holiday!$B$2:$B$10),IF(DAY(H4972)&lt;DAY(H4973),NETWORKDAYS($H$3,H4972,holiday!$B$2:$B$10),0)))</f>
        <v/>
      </c>
      <c r="O4972" s="0" t="str">
        <f aca="false">IF(ISBLANK(A4972),"",SUMIF($A$3:$A4972,O$2,$B$3:$B4972))</f>
        <v/>
      </c>
      <c r="P4972" s="0" t="str">
        <f aca="false">IF(ISBLANK(A4972),"",SUMIF($A$3:$A4972,P$2,$B$3:$B4972))</f>
        <v/>
      </c>
      <c r="Q4972" s="0" t="str">
        <f aca="false">IF(ISBLANK(A4972),"",SUMIF($A$3:$A4972,Q$2,$B$3:$B4972))</f>
        <v/>
      </c>
      <c r="R4972" s="0" t="str">
        <f aca="false">IF(ISBLANK(A4972),"",SUMIF($A$3:$A4972,R$2,$B$3:$B4972))</f>
        <v/>
      </c>
      <c r="T4972" s="9" t="str">
        <f aca="false">IF(ISBLANK(A4972),"",IF($A4972=T$2,$C4972,T4971))</f>
        <v/>
      </c>
      <c r="U4972" s="9" t="str">
        <f aca="false">IF(ISBLANK(A4972),"",IF($A4972=U$2,$C4972,U4971))</f>
        <v/>
      </c>
      <c r="V4972" s="9" t="str">
        <f aca="false">IF(ISBLANK(A4972),"",IF($A4972=V$2,$C4972,V4971))</f>
        <v/>
      </c>
      <c r="W4972" s="9" t="str">
        <f aca="false">IF(ISBLANK(A4972),"",IF($A4972=W$2,$C4972,W4971))</f>
        <v/>
      </c>
    </row>
    <row r="4973" customFormat="false" ht="14.1" hidden="false" customHeight="false" outlineLevel="0" collapsed="false">
      <c r="H4973" s="8" t="n">
        <f aca="false">IF(ISBLANK(D4973),,LEFT(D4973,LEN(D4973)-6)*1)</f>
        <v>0</v>
      </c>
      <c r="I4973" s="9" t="str">
        <f aca="false">IF(ISBLANK(A4973),"",-B4973*C4973)</f>
        <v/>
      </c>
      <c r="J4973" s="9" t="str">
        <f aca="false">IF(ISBLANK(A4973),"",-SUM(I$3:I4973))</f>
        <v/>
      </c>
      <c r="K4973" s="9" t="str">
        <f aca="false">IF(ISBLANK(A4973),"",SUMPRODUCT(O4973:R4973,T4973:W4973)-J4973)</f>
        <v/>
      </c>
      <c r="L4973" s="5" t="str">
        <f aca="false">IF(ISBLANK(A4973),"",K4973/$M$1)</f>
        <v/>
      </c>
      <c r="M4973" s="5" t="str">
        <f aca="false">IF(ISBLANK(A4973),"",K4973/($M$1+SUM(K$3:K4972)))</f>
        <v/>
      </c>
      <c r="N4973" s="0" t="str">
        <f aca="false">IF(ISBLANK(A4973),"",IF(H4974=0,NETWORKDAYS($H$3,H4973,holiday!$B$2:$B$10),IF(DAY(H4973)&lt;DAY(H4974),NETWORKDAYS($H$3,H4973,holiday!$B$2:$B$10),0)))</f>
        <v/>
      </c>
      <c r="O4973" s="0" t="str">
        <f aca="false">IF(ISBLANK(A4973),"",SUMIF($A$3:$A4973,O$2,$B$3:$B4973))</f>
        <v/>
      </c>
      <c r="P4973" s="0" t="str">
        <f aca="false">IF(ISBLANK(A4973),"",SUMIF($A$3:$A4973,P$2,$B$3:$B4973))</f>
        <v/>
      </c>
      <c r="Q4973" s="0" t="str">
        <f aca="false">IF(ISBLANK(A4973),"",SUMIF($A$3:$A4973,Q$2,$B$3:$B4973))</f>
        <v/>
      </c>
      <c r="R4973" s="0" t="str">
        <f aca="false">IF(ISBLANK(A4973),"",SUMIF($A$3:$A4973,R$2,$B$3:$B4973))</f>
        <v/>
      </c>
      <c r="T4973" s="9" t="str">
        <f aca="false">IF(ISBLANK(A4973),"",IF($A4973=T$2,$C4973,T4972))</f>
        <v/>
      </c>
      <c r="U4973" s="9" t="str">
        <f aca="false">IF(ISBLANK(A4973),"",IF($A4973=U$2,$C4973,U4972))</f>
        <v/>
      </c>
      <c r="V4973" s="9" t="str">
        <f aca="false">IF(ISBLANK(A4973),"",IF($A4973=V$2,$C4973,V4972))</f>
        <v/>
      </c>
      <c r="W4973" s="9" t="str">
        <f aca="false">IF(ISBLANK(A4973),"",IF($A4973=W$2,$C4973,W4972))</f>
        <v/>
      </c>
    </row>
    <row r="4974" customFormat="false" ht="14.1" hidden="false" customHeight="false" outlineLevel="0" collapsed="false">
      <c r="H4974" s="8" t="n">
        <f aca="false">IF(ISBLANK(D4974),,LEFT(D4974,LEN(D4974)-6)*1)</f>
        <v>0</v>
      </c>
      <c r="I4974" s="9" t="str">
        <f aca="false">IF(ISBLANK(A4974),"",-B4974*C4974)</f>
        <v/>
      </c>
      <c r="J4974" s="9" t="str">
        <f aca="false">IF(ISBLANK(A4974),"",-SUM(I$3:I4974))</f>
        <v/>
      </c>
      <c r="K4974" s="9" t="str">
        <f aca="false">IF(ISBLANK(A4974),"",SUMPRODUCT(O4974:R4974,T4974:W4974)-J4974)</f>
        <v/>
      </c>
      <c r="L4974" s="5" t="str">
        <f aca="false">IF(ISBLANK(A4974),"",K4974/$M$1)</f>
        <v/>
      </c>
      <c r="M4974" s="5" t="str">
        <f aca="false">IF(ISBLANK(A4974),"",K4974/($M$1+SUM(K$3:K4973)))</f>
        <v/>
      </c>
      <c r="N4974" s="0" t="str">
        <f aca="false">IF(ISBLANK(A4974),"",IF(H4975=0,NETWORKDAYS($H$3,H4974,holiday!$B$2:$B$10),IF(DAY(H4974)&lt;DAY(H4975),NETWORKDAYS($H$3,H4974,holiday!$B$2:$B$10),0)))</f>
        <v/>
      </c>
      <c r="O4974" s="0" t="str">
        <f aca="false">IF(ISBLANK(A4974),"",SUMIF($A$3:$A4974,O$2,$B$3:$B4974))</f>
        <v/>
      </c>
      <c r="P4974" s="0" t="str">
        <f aca="false">IF(ISBLANK(A4974),"",SUMIF($A$3:$A4974,P$2,$B$3:$B4974))</f>
        <v/>
      </c>
      <c r="Q4974" s="0" t="str">
        <f aca="false">IF(ISBLANK(A4974),"",SUMIF($A$3:$A4974,Q$2,$B$3:$B4974))</f>
        <v/>
      </c>
      <c r="R4974" s="0" t="str">
        <f aca="false">IF(ISBLANK(A4974),"",SUMIF($A$3:$A4974,R$2,$B$3:$B4974))</f>
        <v/>
      </c>
      <c r="T4974" s="9" t="str">
        <f aca="false">IF(ISBLANK(A4974),"",IF($A4974=T$2,$C4974,T4973))</f>
        <v/>
      </c>
      <c r="U4974" s="9" t="str">
        <f aca="false">IF(ISBLANK(A4974),"",IF($A4974=U$2,$C4974,U4973))</f>
        <v/>
      </c>
      <c r="V4974" s="9" t="str">
        <f aca="false">IF(ISBLANK(A4974),"",IF($A4974=V$2,$C4974,V4973))</f>
        <v/>
      </c>
      <c r="W4974" s="9" t="str">
        <f aca="false">IF(ISBLANK(A4974),"",IF($A4974=W$2,$C4974,W4973))</f>
        <v/>
      </c>
    </row>
    <row r="4975" customFormat="false" ht="14.1" hidden="false" customHeight="false" outlineLevel="0" collapsed="false">
      <c r="H4975" s="8" t="n">
        <f aca="false">IF(ISBLANK(D4975),,LEFT(D4975,LEN(D4975)-6)*1)</f>
        <v>0</v>
      </c>
      <c r="I4975" s="9" t="str">
        <f aca="false">IF(ISBLANK(A4975),"",-B4975*C4975)</f>
        <v/>
      </c>
      <c r="J4975" s="9" t="str">
        <f aca="false">IF(ISBLANK(A4975),"",-SUM(I$3:I4975))</f>
        <v/>
      </c>
      <c r="K4975" s="9" t="str">
        <f aca="false">IF(ISBLANK(A4975),"",SUMPRODUCT(O4975:R4975,T4975:W4975)-J4975)</f>
        <v/>
      </c>
      <c r="L4975" s="5" t="str">
        <f aca="false">IF(ISBLANK(A4975),"",K4975/$M$1)</f>
        <v/>
      </c>
      <c r="M4975" s="5" t="str">
        <f aca="false">IF(ISBLANK(A4975),"",K4975/($M$1+SUM(K$3:K4974)))</f>
        <v/>
      </c>
      <c r="N4975" s="0" t="str">
        <f aca="false">IF(ISBLANK(A4975),"",IF(H4976=0,NETWORKDAYS($H$3,H4975,holiday!$B$2:$B$10),IF(DAY(H4975)&lt;DAY(H4976),NETWORKDAYS($H$3,H4975,holiday!$B$2:$B$10),0)))</f>
        <v/>
      </c>
      <c r="O4975" s="0" t="str">
        <f aca="false">IF(ISBLANK(A4975),"",SUMIF($A$3:$A4975,O$2,$B$3:$B4975))</f>
        <v/>
      </c>
      <c r="P4975" s="0" t="str">
        <f aca="false">IF(ISBLANK(A4975),"",SUMIF($A$3:$A4975,P$2,$B$3:$B4975))</f>
        <v/>
      </c>
      <c r="Q4975" s="0" t="str">
        <f aca="false">IF(ISBLANK(A4975),"",SUMIF($A$3:$A4975,Q$2,$B$3:$B4975))</f>
        <v/>
      </c>
      <c r="R4975" s="0" t="str">
        <f aca="false">IF(ISBLANK(A4975),"",SUMIF($A$3:$A4975,R$2,$B$3:$B4975))</f>
        <v/>
      </c>
      <c r="T4975" s="9" t="str">
        <f aca="false">IF(ISBLANK(A4975),"",IF($A4975=T$2,$C4975,T4974))</f>
        <v/>
      </c>
      <c r="U4975" s="9" t="str">
        <f aca="false">IF(ISBLANK(A4975),"",IF($A4975=U$2,$C4975,U4974))</f>
        <v/>
      </c>
      <c r="V4975" s="9" t="str">
        <f aca="false">IF(ISBLANK(A4975),"",IF($A4975=V$2,$C4975,V4974))</f>
        <v/>
      </c>
      <c r="W4975" s="9" t="str">
        <f aca="false">IF(ISBLANK(A4975),"",IF($A4975=W$2,$C4975,W4974))</f>
        <v/>
      </c>
    </row>
    <row r="4976" customFormat="false" ht="14.1" hidden="false" customHeight="false" outlineLevel="0" collapsed="false">
      <c r="H4976" s="8" t="n">
        <f aca="false">IF(ISBLANK(D4976),,LEFT(D4976,LEN(D4976)-6)*1)</f>
        <v>0</v>
      </c>
      <c r="I4976" s="9" t="str">
        <f aca="false">IF(ISBLANK(A4976),"",-B4976*C4976)</f>
        <v/>
      </c>
      <c r="J4976" s="9" t="str">
        <f aca="false">IF(ISBLANK(A4976),"",-SUM(I$3:I4976))</f>
        <v/>
      </c>
      <c r="K4976" s="9" t="str">
        <f aca="false">IF(ISBLANK(A4976),"",SUMPRODUCT(O4976:R4976,T4976:W4976)-J4976)</f>
        <v/>
      </c>
      <c r="L4976" s="5" t="str">
        <f aca="false">IF(ISBLANK(A4976),"",K4976/$M$1)</f>
        <v/>
      </c>
      <c r="M4976" s="5" t="str">
        <f aca="false">IF(ISBLANK(A4976),"",K4976/($M$1+SUM(K$3:K4975)))</f>
        <v/>
      </c>
      <c r="N4976" s="0" t="str">
        <f aca="false">IF(ISBLANK(A4976),"",IF(H4977=0,NETWORKDAYS($H$3,H4976,holiday!$B$2:$B$10),IF(DAY(H4976)&lt;DAY(H4977),NETWORKDAYS($H$3,H4976,holiday!$B$2:$B$10),0)))</f>
        <v/>
      </c>
      <c r="O4976" s="0" t="str">
        <f aca="false">IF(ISBLANK(A4976),"",SUMIF($A$3:$A4976,O$2,$B$3:$B4976))</f>
        <v/>
      </c>
      <c r="P4976" s="0" t="str">
        <f aca="false">IF(ISBLANK(A4976),"",SUMIF($A$3:$A4976,P$2,$B$3:$B4976))</f>
        <v/>
      </c>
      <c r="Q4976" s="0" t="str">
        <f aca="false">IF(ISBLANK(A4976),"",SUMIF($A$3:$A4976,Q$2,$B$3:$B4976))</f>
        <v/>
      </c>
      <c r="R4976" s="0" t="str">
        <f aca="false">IF(ISBLANK(A4976),"",SUMIF($A$3:$A4976,R$2,$B$3:$B4976))</f>
        <v/>
      </c>
      <c r="T4976" s="9" t="str">
        <f aca="false">IF(ISBLANK(A4976),"",IF($A4976=T$2,$C4976,T4975))</f>
        <v/>
      </c>
      <c r="U4976" s="9" t="str">
        <f aca="false">IF(ISBLANK(A4976),"",IF($A4976=U$2,$C4976,U4975))</f>
        <v/>
      </c>
      <c r="V4976" s="9" t="str">
        <f aca="false">IF(ISBLANK(A4976),"",IF($A4976=V$2,$C4976,V4975))</f>
        <v/>
      </c>
      <c r="W4976" s="9" t="str">
        <f aca="false">IF(ISBLANK(A4976),"",IF($A4976=W$2,$C4976,W4975))</f>
        <v/>
      </c>
    </row>
    <row r="4977" customFormat="false" ht="14.1" hidden="false" customHeight="false" outlineLevel="0" collapsed="false">
      <c r="H4977" s="8" t="n">
        <f aca="false">IF(ISBLANK(D4977),,LEFT(D4977,LEN(D4977)-6)*1)</f>
        <v>0</v>
      </c>
      <c r="I4977" s="9" t="str">
        <f aca="false">IF(ISBLANK(A4977),"",-B4977*C4977)</f>
        <v/>
      </c>
      <c r="J4977" s="9" t="str">
        <f aca="false">IF(ISBLANK(A4977),"",-SUM(I$3:I4977))</f>
        <v/>
      </c>
      <c r="K4977" s="9" t="str">
        <f aca="false">IF(ISBLANK(A4977),"",SUMPRODUCT(O4977:R4977,T4977:W4977)-J4977)</f>
        <v/>
      </c>
      <c r="L4977" s="5" t="str">
        <f aca="false">IF(ISBLANK(A4977),"",K4977/$M$1)</f>
        <v/>
      </c>
      <c r="M4977" s="5" t="str">
        <f aca="false">IF(ISBLANK(A4977),"",K4977/($M$1+SUM(K$3:K4976)))</f>
        <v/>
      </c>
      <c r="N4977" s="0" t="str">
        <f aca="false">IF(ISBLANK(A4977),"",IF(H4978=0,NETWORKDAYS($H$3,H4977,holiday!$B$2:$B$10),IF(DAY(H4977)&lt;DAY(H4978),NETWORKDAYS($H$3,H4977,holiday!$B$2:$B$10),0)))</f>
        <v/>
      </c>
      <c r="O4977" s="0" t="str">
        <f aca="false">IF(ISBLANK(A4977),"",SUMIF($A$3:$A4977,O$2,$B$3:$B4977))</f>
        <v/>
      </c>
      <c r="P4977" s="0" t="str">
        <f aca="false">IF(ISBLANK(A4977),"",SUMIF($A$3:$A4977,P$2,$B$3:$B4977))</f>
        <v/>
      </c>
      <c r="Q4977" s="0" t="str">
        <f aca="false">IF(ISBLANK(A4977),"",SUMIF($A$3:$A4977,Q$2,$B$3:$B4977))</f>
        <v/>
      </c>
      <c r="R4977" s="0" t="str">
        <f aca="false">IF(ISBLANK(A4977),"",SUMIF($A$3:$A4977,R$2,$B$3:$B4977))</f>
        <v/>
      </c>
      <c r="T4977" s="9" t="str">
        <f aca="false">IF(ISBLANK(A4977),"",IF($A4977=T$2,$C4977,T4976))</f>
        <v/>
      </c>
      <c r="U4977" s="9" t="str">
        <f aca="false">IF(ISBLANK(A4977),"",IF($A4977=U$2,$C4977,U4976))</f>
        <v/>
      </c>
      <c r="V4977" s="9" t="str">
        <f aca="false">IF(ISBLANK(A4977),"",IF($A4977=V$2,$C4977,V4976))</f>
        <v/>
      </c>
      <c r="W4977" s="9" t="str">
        <f aca="false">IF(ISBLANK(A4977),"",IF($A4977=W$2,$C4977,W4976))</f>
        <v/>
      </c>
    </row>
    <row r="4978" customFormat="false" ht="14.1" hidden="false" customHeight="false" outlineLevel="0" collapsed="false">
      <c r="H4978" s="8" t="n">
        <f aca="false">IF(ISBLANK(D4978),,LEFT(D4978,LEN(D4978)-6)*1)</f>
        <v>0</v>
      </c>
      <c r="I4978" s="9" t="str">
        <f aca="false">IF(ISBLANK(A4978),"",-B4978*C4978)</f>
        <v/>
      </c>
      <c r="J4978" s="9" t="str">
        <f aca="false">IF(ISBLANK(A4978),"",-SUM(I$3:I4978))</f>
        <v/>
      </c>
      <c r="K4978" s="9" t="str">
        <f aca="false">IF(ISBLANK(A4978),"",SUMPRODUCT(O4978:R4978,T4978:W4978)-J4978)</f>
        <v/>
      </c>
      <c r="L4978" s="5" t="str">
        <f aca="false">IF(ISBLANK(A4978),"",K4978/$M$1)</f>
        <v/>
      </c>
      <c r="M4978" s="5" t="str">
        <f aca="false">IF(ISBLANK(A4978),"",K4978/($M$1+SUM(K$3:K4977)))</f>
        <v/>
      </c>
      <c r="N4978" s="0" t="str">
        <f aca="false">IF(ISBLANK(A4978),"",IF(H4979=0,NETWORKDAYS($H$3,H4978,holiday!$B$2:$B$10),IF(DAY(H4978)&lt;DAY(H4979),NETWORKDAYS($H$3,H4978,holiday!$B$2:$B$10),0)))</f>
        <v/>
      </c>
      <c r="O4978" s="0" t="str">
        <f aca="false">IF(ISBLANK(A4978),"",SUMIF($A$3:$A4978,O$2,$B$3:$B4978))</f>
        <v/>
      </c>
      <c r="P4978" s="0" t="str">
        <f aca="false">IF(ISBLANK(A4978),"",SUMIF($A$3:$A4978,P$2,$B$3:$B4978))</f>
        <v/>
      </c>
      <c r="Q4978" s="0" t="str">
        <f aca="false">IF(ISBLANK(A4978),"",SUMIF($A$3:$A4978,Q$2,$B$3:$B4978))</f>
        <v/>
      </c>
      <c r="R4978" s="0" t="str">
        <f aca="false">IF(ISBLANK(A4978),"",SUMIF($A$3:$A4978,R$2,$B$3:$B4978))</f>
        <v/>
      </c>
      <c r="T4978" s="9" t="str">
        <f aca="false">IF(ISBLANK(A4978),"",IF($A4978=T$2,$C4978,T4977))</f>
        <v/>
      </c>
      <c r="U4978" s="9" t="str">
        <f aca="false">IF(ISBLANK(A4978),"",IF($A4978=U$2,$C4978,U4977))</f>
        <v/>
      </c>
      <c r="V4978" s="9" t="str">
        <f aca="false">IF(ISBLANK(A4978),"",IF($A4978=V$2,$C4978,V4977))</f>
        <v/>
      </c>
      <c r="W4978" s="9" t="str">
        <f aca="false">IF(ISBLANK(A4978),"",IF($A4978=W$2,$C4978,W4977))</f>
        <v/>
      </c>
    </row>
    <row r="4979" customFormat="false" ht="14.1" hidden="false" customHeight="false" outlineLevel="0" collapsed="false">
      <c r="H4979" s="8" t="n">
        <f aca="false">IF(ISBLANK(D4979),,LEFT(D4979,LEN(D4979)-6)*1)</f>
        <v>0</v>
      </c>
      <c r="I4979" s="9" t="str">
        <f aca="false">IF(ISBLANK(A4979),"",-B4979*C4979)</f>
        <v/>
      </c>
      <c r="J4979" s="9" t="str">
        <f aca="false">IF(ISBLANK(A4979),"",-SUM(I$3:I4979))</f>
        <v/>
      </c>
      <c r="K4979" s="9" t="str">
        <f aca="false">IF(ISBLANK(A4979),"",SUMPRODUCT(O4979:R4979,T4979:W4979)-J4979)</f>
        <v/>
      </c>
      <c r="L4979" s="5" t="str">
        <f aca="false">IF(ISBLANK(A4979),"",K4979/$M$1)</f>
        <v/>
      </c>
      <c r="M4979" s="5" t="str">
        <f aca="false">IF(ISBLANK(A4979),"",K4979/($M$1+SUM(K$3:K4978)))</f>
        <v/>
      </c>
      <c r="N4979" s="0" t="str">
        <f aca="false">IF(ISBLANK(A4979),"",IF(H4980=0,NETWORKDAYS($H$3,H4979,holiday!$B$2:$B$10),IF(DAY(H4979)&lt;DAY(H4980),NETWORKDAYS($H$3,H4979,holiday!$B$2:$B$10),0)))</f>
        <v/>
      </c>
      <c r="O4979" s="0" t="str">
        <f aca="false">IF(ISBLANK(A4979),"",SUMIF($A$3:$A4979,O$2,$B$3:$B4979))</f>
        <v/>
      </c>
      <c r="P4979" s="0" t="str">
        <f aca="false">IF(ISBLANK(A4979),"",SUMIF($A$3:$A4979,P$2,$B$3:$B4979))</f>
        <v/>
      </c>
      <c r="Q4979" s="0" t="str">
        <f aca="false">IF(ISBLANK(A4979),"",SUMIF($A$3:$A4979,Q$2,$B$3:$B4979))</f>
        <v/>
      </c>
      <c r="R4979" s="0" t="str">
        <f aca="false">IF(ISBLANK(A4979),"",SUMIF($A$3:$A4979,R$2,$B$3:$B4979))</f>
        <v/>
      </c>
      <c r="T4979" s="9" t="str">
        <f aca="false">IF(ISBLANK(A4979),"",IF($A4979=T$2,$C4979,T4978))</f>
        <v/>
      </c>
      <c r="U4979" s="9" t="str">
        <f aca="false">IF(ISBLANK(A4979),"",IF($A4979=U$2,$C4979,U4978))</f>
        <v/>
      </c>
      <c r="V4979" s="9" t="str">
        <f aca="false">IF(ISBLANK(A4979),"",IF($A4979=V$2,$C4979,V4978))</f>
        <v/>
      </c>
      <c r="W4979" s="9" t="str">
        <f aca="false">IF(ISBLANK(A4979),"",IF($A4979=W$2,$C4979,W4978))</f>
        <v/>
      </c>
    </row>
    <row r="4980" customFormat="false" ht="14.1" hidden="false" customHeight="false" outlineLevel="0" collapsed="false">
      <c r="H4980" s="8" t="n">
        <f aca="false">IF(ISBLANK(D4980),,LEFT(D4980,LEN(D4980)-6)*1)</f>
        <v>0</v>
      </c>
      <c r="I4980" s="9" t="str">
        <f aca="false">IF(ISBLANK(A4980),"",-B4980*C4980)</f>
        <v/>
      </c>
      <c r="J4980" s="9" t="str">
        <f aca="false">IF(ISBLANK(A4980),"",-SUM(I$3:I4980))</f>
        <v/>
      </c>
      <c r="K4980" s="9" t="str">
        <f aca="false">IF(ISBLANK(A4980),"",SUMPRODUCT(O4980:R4980,T4980:W4980)-J4980)</f>
        <v/>
      </c>
      <c r="L4980" s="5" t="str">
        <f aca="false">IF(ISBLANK(A4980),"",K4980/$M$1)</f>
        <v/>
      </c>
      <c r="M4980" s="5" t="str">
        <f aca="false">IF(ISBLANK(A4980),"",K4980/($M$1+SUM(K$3:K4979)))</f>
        <v/>
      </c>
      <c r="N4980" s="0" t="str">
        <f aca="false">IF(ISBLANK(A4980),"",IF(H4981=0,NETWORKDAYS($H$3,H4980,holiday!$B$2:$B$10),IF(DAY(H4980)&lt;DAY(H4981),NETWORKDAYS($H$3,H4980,holiday!$B$2:$B$10),0)))</f>
        <v/>
      </c>
      <c r="O4980" s="0" t="str">
        <f aca="false">IF(ISBLANK(A4980),"",SUMIF($A$3:$A4980,O$2,$B$3:$B4980))</f>
        <v/>
      </c>
      <c r="P4980" s="0" t="str">
        <f aca="false">IF(ISBLANK(A4980),"",SUMIF($A$3:$A4980,P$2,$B$3:$B4980))</f>
        <v/>
      </c>
      <c r="Q4980" s="0" t="str">
        <f aca="false">IF(ISBLANK(A4980),"",SUMIF($A$3:$A4980,Q$2,$B$3:$B4980))</f>
        <v/>
      </c>
      <c r="R4980" s="0" t="str">
        <f aca="false">IF(ISBLANK(A4980),"",SUMIF($A$3:$A4980,R$2,$B$3:$B4980))</f>
        <v/>
      </c>
      <c r="T4980" s="9" t="str">
        <f aca="false">IF(ISBLANK(A4980),"",IF($A4980=T$2,$C4980,T4979))</f>
        <v/>
      </c>
      <c r="U4980" s="9" t="str">
        <f aca="false">IF(ISBLANK(A4980),"",IF($A4980=U$2,$C4980,U4979))</f>
        <v/>
      </c>
      <c r="V4980" s="9" t="str">
        <f aca="false">IF(ISBLANK(A4980),"",IF($A4980=V$2,$C4980,V4979))</f>
        <v/>
      </c>
      <c r="W4980" s="9" t="str">
        <f aca="false">IF(ISBLANK(A4980),"",IF($A4980=W$2,$C4980,W4979))</f>
        <v/>
      </c>
    </row>
    <row r="4981" customFormat="false" ht="14.1" hidden="false" customHeight="false" outlineLevel="0" collapsed="false">
      <c r="H4981" s="8" t="n">
        <f aca="false">IF(ISBLANK(D4981),,LEFT(D4981,LEN(D4981)-6)*1)</f>
        <v>0</v>
      </c>
      <c r="I4981" s="9" t="str">
        <f aca="false">IF(ISBLANK(A4981),"",-B4981*C4981)</f>
        <v/>
      </c>
      <c r="J4981" s="9" t="str">
        <f aca="false">IF(ISBLANK(A4981),"",-SUM(I$3:I4981))</f>
        <v/>
      </c>
      <c r="K4981" s="9" t="str">
        <f aca="false">IF(ISBLANK(A4981),"",SUMPRODUCT(O4981:R4981,T4981:W4981)-J4981)</f>
        <v/>
      </c>
      <c r="L4981" s="5" t="str">
        <f aca="false">IF(ISBLANK(A4981),"",K4981/$M$1)</f>
        <v/>
      </c>
      <c r="M4981" s="5" t="str">
        <f aca="false">IF(ISBLANK(A4981),"",K4981/($M$1+SUM(K$3:K4980)))</f>
        <v/>
      </c>
      <c r="N4981" s="0" t="str">
        <f aca="false">IF(ISBLANK(A4981),"",IF(H4982=0,NETWORKDAYS($H$3,H4981,holiday!$B$2:$B$10),IF(DAY(H4981)&lt;DAY(H4982),NETWORKDAYS($H$3,H4981,holiday!$B$2:$B$10),0)))</f>
        <v/>
      </c>
      <c r="O4981" s="0" t="str">
        <f aca="false">IF(ISBLANK(A4981),"",SUMIF($A$3:$A4981,O$2,$B$3:$B4981))</f>
        <v/>
      </c>
      <c r="P4981" s="0" t="str">
        <f aca="false">IF(ISBLANK(A4981),"",SUMIF($A$3:$A4981,P$2,$B$3:$B4981))</f>
        <v/>
      </c>
      <c r="Q4981" s="0" t="str">
        <f aca="false">IF(ISBLANK(A4981),"",SUMIF($A$3:$A4981,Q$2,$B$3:$B4981))</f>
        <v/>
      </c>
      <c r="R4981" s="0" t="str">
        <f aca="false">IF(ISBLANK(A4981),"",SUMIF($A$3:$A4981,R$2,$B$3:$B4981))</f>
        <v/>
      </c>
      <c r="T4981" s="9" t="str">
        <f aca="false">IF(ISBLANK(A4981),"",IF($A4981=T$2,$C4981,T4980))</f>
        <v/>
      </c>
      <c r="U4981" s="9" t="str">
        <f aca="false">IF(ISBLANK(A4981),"",IF($A4981=U$2,$C4981,U4980))</f>
        <v/>
      </c>
      <c r="V4981" s="9" t="str">
        <f aca="false">IF(ISBLANK(A4981),"",IF($A4981=V$2,$C4981,V4980))</f>
        <v/>
      </c>
      <c r="W4981" s="9" t="str">
        <f aca="false">IF(ISBLANK(A4981),"",IF($A4981=W$2,$C4981,W4980))</f>
        <v/>
      </c>
    </row>
    <row r="4982" customFormat="false" ht="14.1" hidden="false" customHeight="false" outlineLevel="0" collapsed="false">
      <c r="H4982" s="8" t="n">
        <f aca="false">IF(ISBLANK(D4982),,LEFT(D4982,LEN(D4982)-6)*1)</f>
        <v>0</v>
      </c>
      <c r="I4982" s="9" t="str">
        <f aca="false">IF(ISBLANK(A4982),"",-B4982*C4982)</f>
        <v/>
      </c>
      <c r="J4982" s="9" t="str">
        <f aca="false">IF(ISBLANK(A4982),"",-SUM(I$3:I4982))</f>
        <v/>
      </c>
      <c r="K4982" s="9" t="str">
        <f aca="false">IF(ISBLANK(A4982),"",SUMPRODUCT(O4982:R4982,T4982:W4982)-J4982)</f>
        <v/>
      </c>
      <c r="L4982" s="5" t="str">
        <f aca="false">IF(ISBLANK(A4982),"",K4982/$M$1)</f>
        <v/>
      </c>
      <c r="M4982" s="5" t="str">
        <f aca="false">IF(ISBLANK(A4982),"",K4982/($M$1+SUM(K$3:K4981)))</f>
        <v/>
      </c>
      <c r="N4982" s="0" t="str">
        <f aca="false">IF(ISBLANK(A4982),"",IF(H4983=0,NETWORKDAYS($H$3,H4982,holiday!$B$2:$B$10),IF(DAY(H4982)&lt;DAY(H4983),NETWORKDAYS($H$3,H4982,holiday!$B$2:$B$10),0)))</f>
        <v/>
      </c>
      <c r="O4982" s="0" t="str">
        <f aca="false">IF(ISBLANK(A4982),"",SUMIF($A$3:$A4982,O$2,$B$3:$B4982))</f>
        <v/>
      </c>
      <c r="P4982" s="0" t="str">
        <f aca="false">IF(ISBLANK(A4982),"",SUMIF($A$3:$A4982,P$2,$B$3:$B4982))</f>
        <v/>
      </c>
      <c r="Q4982" s="0" t="str">
        <f aca="false">IF(ISBLANK(A4982),"",SUMIF($A$3:$A4982,Q$2,$B$3:$B4982))</f>
        <v/>
      </c>
      <c r="R4982" s="0" t="str">
        <f aca="false">IF(ISBLANK(A4982),"",SUMIF($A$3:$A4982,R$2,$B$3:$B4982))</f>
        <v/>
      </c>
      <c r="T4982" s="9" t="str">
        <f aca="false">IF(ISBLANK(A4982),"",IF($A4982=T$2,$C4982,T4981))</f>
        <v/>
      </c>
      <c r="U4982" s="9" t="str">
        <f aca="false">IF(ISBLANK(A4982),"",IF($A4982=U$2,$C4982,U4981))</f>
        <v/>
      </c>
      <c r="V4982" s="9" t="str">
        <f aca="false">IF(ISBLANK(A4982),"",IF($A4982=V$2,$C4982,V4981))</f>
        <v/>
      </c>
      <c r="W4982" s="9" t="str">
        <f aca="false">IF(ISBLANK(A4982),"",IF($A4982=W$2,$C4982,W4981))</f>
        <v/>
      </c>
    </row>
    <row r="4983" customFormat="false" ht="14.1" hidden="false" customHeight="false" outlineLevel="0" collapsed="false">
      <c r="H4983" s="8" t="n">
        <f aca="false">IF(ISBLANK(D4983),,LEFT(D4983,LEN(D4983)-6)*1)</f>
        <v>0</v>
      </c>
      <c r="I4983" s="9" t="str">
        <f aca="false">IF(ISBLANK(A4983),"",-B4983*C4983)</f>
        <v/>
      </c>
      <c r="J4983" s="9" t="str">
        <f aca="false">IF(ISBLANK(A4983),"",-SUM(I$3:I4983))</f>
        <v/>
      </c>
      <c r="K4983" s="9" t="str">
        <f aca="false">IF(ISBLANK(A4983),"",SUMPRODUCT(O4983:R4983,T4983:W4983)-J4983)</f>
        <v/>
      </c>
      <c r="L4983" s="5" t="str">
        <f aca="false">IF(ISBLANK(A4983),"",K4983/$M$1)</f>
        <v/>
      </c>
      <c r="M4983" s="5" t="str">
        <f aca="false">IF(ISBLANK(A4983),"",K4983/($M$1+SUM(K$3:K4982)))</f>
        <v/>
      </c>
      <c r="N4983" s="0" t="str">
        <f aca="false">IF(ISBLANK(A4983),"",IF(H4984=0,NETWORKDAYS($H$3,H4983,holiday!$B$2:$B$10),IF(DAY(H4983)&lt;DAY(H4984),NETWORKDAYS($H$3,H4983,holiday!$B$2:$B$10),0)))</f>
        <v/>
      </c>
      <c r="O4983" s="0" t="str">
        <f aca="false">IF(ISBLANK(A4983),"",SUMIF($A$3:$A4983,O$2,$B$3:$B4983))</f>
        <v/>
      </c>
      <c r="P4983" s="0" t="str">
        <f aca="false">IF(ISBLANK(A4983),"",SUMIF($A$3:$A4983,P$2,$B$3:$B4983))</f>
        <v/>
      </c>
      <c r="Q4983" s="0" t="str">
        <f aca="false">IF(ISBLANK(A4983),"",SUMIF($A$3:$A4983,Q$2,$B$3:$B4983))</f>
        <v/>
      </c>
      <c r="R4983" s="0" t="str">
        <f aca="false">IF(ISBLANK(A4983),"",SUMIF($A$3:$A4983,R$2,$B$3:$B4983))</f>
        <v/>
      </c>
      <c r="T4983" s="9" t="str">
        <f aca="false">IF(ISBLANK(A4983),"",IF($A4983=T$2,$C4983,T4982))</f>
        <v/>
      </c>
      <c r="U4983" s="9" t="str">
        <f aca="false">IF(ISBLANK(A4983),"",IF($A4983=U$2,$C4983,U4982))</f>
        <v/>
      </c>
      <c r="V4983" s="9" t="str">
        <f aca="false">IF(ISBLANK(A4983),"",IF($A4983=V$2,$C4983,V4982))</f>
        <v/>
      </c>
      <c r="W4983" s="9" t="str">
        <f aca="false">IF(ISBLANK(A4983),"",IF($A4983=W$2,$C4983,W4982))</f>
        <v/>
      </c>
    </row>
    <row r="4984" customFormat="false" ht="14.1" hidden="false" customHeight="false" outlineLevel="0" collapsed="false">
      <c r="H4984" s="8" t="n">
        <f aca="false">IF(ISBLANK(D4984),,LEFT(D4984,LEN(D4984)-6)*1)</f>
        <v>0</v>
      </c>
      <c r="I4984" s="9" t="str">
        <f aca="false">IF(ISBLANK(A4984),"",-B4984*C4984)</f>
        <v/>
      </c>
      <c r="J4984" s="9" t="str">
        <f aca="false">IF(ISBLANK(A4984),"",-SUM(I$3:I4984))</f>
        <v/>
      </c>
      <c r="K4984" s="9" t="str">
        <f aca="false">IF(ISBLANK(A4984),"",SUMPRODUCT(O4984:R4984,T4984:W4984)-J4984)</f>
        <v/>
      </c>
      <c r="L4984" s="5" t="str">
        <f aca="false">IF(ISBLANK(A4984),"",K4984/$M$1)</f>
        <v/>
      </c>
      <c r="M4984" s="5" t="str">
        <f aca="false">IF(ISBLANK(A4984),"",K4984/($M$1+SUM(K$3:K4983)))</f>
        <v/>
      </c>
      <c r="N4984" s="0" t="str">
        <f aca="false">IF(ISBLANK(A4984),"",IF(H4985=0,NETWORKDAYS($H$3,H4984,holiday!$B$2:$B$10),IF(DAY(H4984)&lt;DAY(H4985),NETWORKDAYS($H$3,H4984,holiday!$B$2:$B$10),0)))</f>
        <v/>
      </c>
      <c r="O4984" s="0" t="str">
        <f aca="false">IF(ISBLANK(A4984),"",SUMIF($A$3:$A4984,O$2,$B$3:$B4984))</f>
        <v/>
      </c>
      <c r="P4984" s="0" t="str">
        <f aca="false">IF(ISBLANK(A4984),"",SUMIF($A$3:$A4984,P$2,$B$3:$B4984))</f>
        <v/>
      </c>
      <c r="Q4984" s="0" t="str">
        <f aca="false">IF(ISBLANK(A4984),"",SUMIF($A$3:$A4984,Q$2,$B$3:$B4984))</f>
        <v/>
      </c>
      <c r="R4984" s="0" t="str">
        <f aca="false">IF(ISBLANK(A4984),"",SUMIF($A$3:$A4984,R$2,$B$3:$B4984))</f>
        <v/>
      </c>
      <c r="T4984" s="9" t="str">
        <f aca="false">IF(ISBLANK(A4984),"",IF($A4984=T$2,$C4984,T4983))</f>
        <v/>
      </c>
      <c r="U4984" s="9" t="str">
        <f aca="false">IF(ISBLANK(A4984),"",IF($A4984=U$2,$C4984,U4983))</f>
        <v/>
      </c>
      <c r="V4984" s="9" t="str">
        <f aca="false">IF(ISBLANK(A4984),"",IF($A4984=V$2,$C4984,V4983))</f>
        <v/>
      </c>
      <c r="W4984" s="9" t="str">
        <f aca="false">IF(ISBLANK(A4984),"",IF($A4984=W$2,$C4984,W4983))</f>
        <v/>
      </c>
    </row>
    <row r="4985" customFormat="false" ht="14.1" hidden="false" customHeight="false" outlineLevel="0" collapsed="false">
      <c r="H4985" s="8" t="n">
        <f aca="false">IF(ISBLANK(D4985),,LEFT(D4985,LEN(D4985)-6)*1)</f>
        <v>0</v>
      </c>
      <c r="I4985" s="9" t="str">
        <f aca="false">IF(ISBLANK(A4985),"",-B4985*C4985)</f>
        <v/>
      </c>
      <c r="J4985" s="9" t="str">
        <f aca="false">IF(ISBLANK(A4985),"",-SUM(I$3:I4985))</f>
        <v/>
      </c>
      <c r="K4985" s="9" t="str">
        <f aca="false">IF(ISBLANK(A4985),"",SUMPRODUCT(O4985:R4985,T4985:W4985)-J4985)</f>
        <v/>
      </c>
      <c r="L4985" s="5" t="str">
        <f aca="false">IF(ISBLANK(A4985),"",K4985/$M$1)</f>
        <v/>
      </c>
      <c r="M4985" s="5" t="str">
        <f aca="false">IF(ISBLANK(A4985),"",K4985/($M$1+SUM(K$3:K4984)))</f>
        <v/>
      </c>
      <c r="N4985" s="0" t="str">
        <f aca="false">IF(ISBLANK(A4985),"",IF(H4986=0,NETWORKDAYS($H$3,H4985,holiday!$B$2:$B$10),IF(DAY(H4985)&lt;DAY(H4986),NETWORKDAYS($H$3,H4985,holiday!$B$2:$B$10),0)))</f>
        <v/>
      </c>
      <c r="O4985" s="0" t="str">
        <f aca="false">IF(ISBLANK(A4985),"",SUMIF($A$3:$A4985,O$2,$B$3:$B4985))</f>
        <v/>
      </c>
      <c r="P4985" s="0" t="str">
        <f aca="false">IF(ISBLANK(A4985),"",SUMIF($A$3:$A4985,P$2,$B$3:$B4985))</f>
        <v/>
      </c>
      <c r="Q4985" s="0" t="str">
        <f aca="false">IF(ISBLANK(A4985),"",SUMIF($A$3:$A4985,Q$2,$B$3:$B4985))</f>
        <v/>
      </c>
      <c r="R4985" s="0" t="str">
        <f aca="false">IF(ISBLANK(A4985),"",SUMIF($A$3:$A4985,R$2,$B$3:$B4985))</f>
        <v/>
      </c>
      <c r="T4985" s="9" t="str">
        <f aca="false">IF(ISBLANK(A4985),"",IF($A4985=T$2,$C4985,T4984))</f>
        <v/>
      </c>
      <c r="U4985" s="9" t="str">
        <f aca="false">IF(ISBLANK(A4985),"",IF($A4985=U$2,$C4985,U4984))</f>
        <v/>
      </c>
      <c r="V4985" s="9" t="str">
        <f aca="false">IF(ISBLANK(A4985),"",IF($A4985=V$2,$C4985,V4984))</f>
        <v/>
      </c>
      <c r="W4985" s="9" t="str">
        <f aca="false">IF(ISBLANK(A4985),"",IF($A4985=W$2,$C4985,W4984))</f>
        <v/>
      </c>
    </row>
    <row r="4986" customFormat="false" ht="14.1" hidden="false" customHeight="false" outlineLevel="0" collapsed="false">
      <c r="H4986" s="8" t="n">
        <f aca="false">IF(ISBLANK(D4986),,LEFT(D4986,LEN(D4986)-6)*1)</f>
        <v>0</v>
      </c>
      <c r="I4986" s="9" t="str">
        <f aca="false">IF(ISBLANK(A4986),"",-B4986*C4986)</f>
        <v/>
      </c>
      <c r="J4986" s="9" t="str">
        <f aca="false">IF(ISBLANK(A4986),"",-SUM(I$3:I4986))</f>
        <v/>
      </c>
      <c r="K4986" s="9" t="str">
        <f aca="false">IF(ISBLANK(A4986),"",SUMPRODUCT(O4986:R4986,T4986:W4986)-J4986)</f>
        <v/>
      </c>
      <c r="L4986" s="5" t="str">
        <f aca="false">IF(ISBLANK(A4986),"",K4986/$M$1)</f>
        <v/>
      </c>
      <c r="M4986" s="5" t="str">
        <f aca="false">IF(ISBLANK(A4986),"",K4986/($M$1+SUM(K$3:K4985)))</f>
        <v/>
      </c>
      <c r="N4986" s="0" t="str">
        <f aca="false">IF(ISBLANK(A4986),"",IF(H4987=0,NETWORKDAYS($H$3,H4986,holiday!$B$2:$B$10),IF(DAY(H4986)&lt;DAY(H4987),NETWORKDAYS($H$3,H4986,holiday!$B$2:$B$10),0)))</f>
        <v/>
      </c>
      <c r="O4986" s="0" t="str">
        <f aca="false">IF(ISBLANK(A4986),"",SUMIF($A$3:$A4986,O$2,$B$3:$B4986))</f>
        <v/>
      </c>
      <c r="P4986" s="0" t="str">
        <f aca="false">IF(ISBLANK(A4986),"",SUMIF($A$3:$A4986,P$2,$B$3:$B4986))</f>
        <v/>
      </c>
      <c r="Q4986" s="0" t="str">
        <f aca="false">IF(ISBLANK(A4986),"",SUMIF($A$3:$A4986,Q$2,$B$3:$B4986))</f>
        <v/>
      </c>
      <c r="R4986" s="0" t="str">
        <f aca="false">IF(ISBLANK(A4986),"",SUMIF($A$3:$A4986,R$2,$B$3:$B4986))</f>
        <v/>
      </c>
      <c r="T4986" s="9" t="str">
        <f aca="false">IF(ISBLANK(A4986),"",IF($A4986=T$2,$C4986,T4985))</f>
        <v/>
      </c>
      <c r="U4986" s="9" t="str">
        <f aca="false">IF(ISBLANK(A4986),"",IF($A4986=U$2,$C4986,U4985))</f>
        <v/>
      </c>
      <c r="V4986" s="9" t="str">
        <f aca="false">IF(ISBLANK(A4986),"",IF($A4986=V$2,$C4986,V4985))</f>
        <v/>
      </c>
      <c r="W4986" s="9" t="str">
        <f aca="false">IF(ISBLANK(A4986),"",IF($A4986=W$2,$C4986,W4985))</f>
        <v/>
      </c>
    </row>
    <row r="4987" customFormat="false" ht="14.1" hidden="false" customHeight="false" outlineLevel="0" collapsed="false">
      <c r="H4987" s="8" t="n">
        <f aca="false">IF(ISBLANK(D4987),,LEFT(D4987,LEN(D4987)-6)*1)</f>
        <v>0</v>
      </c>
      <c r="I4987" s="9" t="str">
        <f aca="false">IF(ISBLANK(A4987),"",-B4987*C4987)</f>
        <v/>
      </c>
      <c r="J4987" s="9" t="str">
        <f aca="false">IF(ISBLANK(A4987),"",-SUM(I$3:I4987))</f>
        <v/>
      </c>
      <c r="K4987" s="9" t="str">
        <f aca="false">IF(ISBLANK(A4987),"",SUMPRODUCT(O4987:R4987,T4987:W4987)-J4987)</f>
        <v/>
      </c>
      <c r="L4987" s="5" t="str">
        <f aca="false">IF(ISBLANK(A4987),"",K4987/$M$1)</f>
        <v/>
      </c>
      <c r="M4987" s="5" t="str">
        <f aca="false">IF(ISBLANK(A4987),"",K4987/($M$1+SUM(K$3:K4986)))</f>
        <v/>
      </c>
      <c r="N4987" s="0" t="str">
        <f aca="false">IF(ISBLANK(A4987),"",IF(H4988=0,NETWORKDAYS($H$3,H4987,holiday!$B$2:$B$10),IF(DAY(H4987)&lt;DAY(H4988),NETWORKDAYS($H$3,H4987,holiday!$B$2:$B$10),0)))</f>
        <v/>
      </c>
      <c r="O4987" s="0" t="str">
        <f aca="false">IF(ISBLANK(A4987),"",SUMIF($A$3:$A4987,O$2,$B$3:$B4987))</f>
        <v/>
      </c>
      <c r="P4987" s="0" t="str">
        <f aca="false">IF(ISBLANK(A4987),"",SUMIF($A$3:$A4987,P$2,$B$3:$B4987))</f>
        <v/>
      </c>
      <c r="Q4987" s="0" t="str">
        <f aca="false">IF(ISBLANK(A4987),"",SUMIF($A$3:$A4987,Q$2,$B$3:$B4987))</f>
        <v/>
      </c>
      <c r="R4987" s="0" t="str">
        <f aca="false">IF(ISBLANK(A4987),"",SUMIF($A$3:$A4987,R$2,$B$3:$B4987))</f>
        <v/>
      </c>
      <c r="T4987" s="9" t="str">
        <f aca="false">IF(ISBLANK(A4987),"",IF($A4987=T$2,$C4987,T4986))</f>
        <v/>
      </c>
      <c r="U4987" s="9" t="str">
        <f aca="false">IF(ISBLANK(A4987),"",IF($A4987=U$2,$C4987,U4986))</f>
        <v/>
      </c>
      <c r="V4987" s="9" t="str">
        <f aca="false">IF(ISBLANK(A4987),"",IF($A4987=V$2,$C4987,V4986))</f>
        <v/>
      </c>
      <c r="W4987" s="9" t="str">
        <f aca="false">IF(ISBLANK(A4987),"",IF($A4987=W$2,$C4987,W4986))</f>
        <v/>
      </c>
    </row>
    <row r="4988" customFormat="false" ht="14.1" hidden="false" customHeight="false" outlineLevel="0" collapsed="false">
      <c r="H4988" s="8" t="n">
        <f aca="false">IF(ISBLANK(D4988),,LEFT(D4988,LEN(D4988)-6)*1)</f>
        <v>0</v>
      </c>
      <c r="I4988" s="9" t="str">
        <f aca="false">IF(ISBLANK(A4988),"",-B4988*C4988)</f>
        <v/>
      </c>
      <c r="J4988" s="9" t="str">
        <f aca="false">IF(ISBLANK(A4988),"",-SUM(I$3:I4988))</f>
        <v/>
      </c>
      <c r="K4988" s="9" t="str">
        <f aca="false">IF(ISBLANK(A4988),"",SUMPRODUCT(O4988:R4988,T4988:W4988)-J4988)</f>
        <v/>
      </c>
      <c r="L4988" s="5" t="str">
        <f aca="false">IF(ISBLANK(A4988),"",K4988/$M$1)</f>
        <v/>
      </c>
      <c r="M4988" s="5" t="str">
        <f aca="false">IF(ISBLANK(A4988),"",K4988/($M$1+SUM(K$3:K4987)))</f>
        <v/>
      </c>
      <c r="N4988" s="0" t="str">
        <f aca="false">IF(ISBLANK(A4988),"",IF(H4989=0,NETWORKDAYS($H$3,H4988,holiday!$B$2:$B$10),IF(DAY(H4988)&lt;DAY(H4989),NETWORKDAYS($H$3,H4988,holiday!$B$2:$B$10),0)))</f>
        <v/>
      </c>
      <c r="O4988" s="0" t="str">
        <f aca="false">IF(ISBLANK(A4988),"",SUMIF($A$3:$A4988,O$2,$B$3:$B4988))</f>
        <v/>
      </c>
      <c r="P4988" s="0" t="str">
        <f aca="false">IF(ISBLANK(A4988),"",SUMIF($A$3:$A4988,P$2,$B$3:$B4988))</f>
        <v/>
      </c>
      <c r="Q4988" s="0" t="str">
        <f aca="false">IF(ISBLANK(A4988),"",SUMIF($A$3:$A4988,Q$2,$B$3:$B4988))</f>
        <v/>
      </c>
      <c r="R4988" s="0" t="str">
        <f aca="false">IF(ISBLANK(A4988),"",SUMIF($A$3:$A4988,R$2,$B$3:$B4988))</f>
        <v/>
      </c>
      <c r="T4988" s="9" t="str">
        <f aca="false">IF(ISBLANK(A4988),"",IF($A4988=T$2,$C4988,T4987))</f>
        <v/>
      </c>
      <c r="U4988" s="9" t="str">
        <f aca="false">IF(ISBLANK(A4988),"",IF($A4988=U$2,$C4988,U4987))</f>
        <v/>
      </c>
      <c r="V4988" s="9" t="str">
        <f aca="false">IF(ISBLANK(A4988),"",IF($A4988=V$2,$C4988,V4987))</f>
        <v/>
      </c>
      <c r="W4988" s="9" t="str">
        <f aca="false">IF(ISBLANK(A4988),"",IF($A4988=W$2,$C4988,W4987))</f>
        <v/>
      </c>
    </row>
    <row r="4989" customFormat="false" ht="14.1" hidden="false" customHeight="false" outlineLevel="0" collapsed="false">
      <c r="H4989" s="8" t="n">
        <f aca="false">IF(ISBLANK(D4989),,LEFT(D4989,LEN(D4989)-6)*1)</f>
        <v>0</v>
      </c>
      <c r="I4989" s="9" t="str">
        <f aca="false">IF(ISBLANK(A4989),"",-B4989*C4989)</f>
        <v/>
      </c>
      <c r="J4989" s="9" t="str">
        <f aca="false">IF(ISBLANK(A4989),"",-SUM(I$3:I4989))</f>
        <v/>
      </c>
      <c r="K4989" s="9" t="str">
        <f aca="false">IF(ISBLANK(A4989),"",SUMPRODUCT(O4989:R4989,T4989:W4989)-J4989)</f>
        <v/>
      </c>
      <c r="L4989" s="5" t="str">
        <f aca="false">IF(ISBLANK(A4989),"",K4989/$M$1)</f>
        <v/>
      </c>
      <c r="M4989" s="5" t="str">
        <f aca="false">IF(ISBLANK(A4989),"",K4989/($M$1+SUM(K$3:K4988)))</f>
        <v/>
      </c>
      <c r="N4989" s="0" t="str">
        <f aca="false">IF(ISBLANK(A4989),"",IF(H4990=0,NETWORKDAYS($H$3,H4989,holiday!$B$2:$B$10),IF(DAY(H4989)&lt;DAY(H4990),NETWORKDAYS($H$3,H4989,holiday!$B$2:$B$10),0)))</f>
        <v/>
      </c>
      <c r="O4989" s="0" t="str">
        <f aca="false">IF(ISBLANK(A4989),"",SUMIF($A$3:$A4989,O$2,$B$3:$B4989))</f>
        <v/>
      </c>
      <c r="P4989" s="0" t="str">
        <f aca="false">IF(ISBLANK(A4989),"",SUMIF($A$3:$A4989,P$2,$B$3:$B4989))</f>
        <v/>
      </c>
      <c r="Q4989" s="0" t="str">
        <f aca="false">IF(ISBLANK(A4989),"",SUMIF($A$3:$A4989,Q$2,$B$3:$B4989))</f>
        <v/>
      </c>
      <c r="R4989" s="0" t="str">
        <f aca="false">IF(ISBLANK(A4989),"",SUMIF($A$3:$A4989,R$2,$B$3:$B4989))</f>
        <v/>
      </c>
      <c r="T4989" s="9" t="str">
        <f aca="false">IF(ISBLANK(A4989),"",IF($A4989=T$2,$C4989,T4988))</f>
        <v/>
      </c>
      <c r="U4989" s="9" t="str">
        <f aca="false">IF(ISBLANK(A4989),"",IF($A4989=U$2,$C4989,U4988))</f>
        <v/>
      </c>
      <c r="V4989" s="9" t="str">
        <f aca="false">IF(ISBLANK(A4989),"",IF($A4989=V$2,$C4989,V4988))</f>
        <v/>
      </c>
      <c r="W4989" s="9" t="str">
        <f aca="false">IF(ISBLANK(A4989),"",IF($A4989=W$2,$C4989,W4988))</f>
        <v/>
      </c>
    </row>
    <row r="4990" customFormat="false" ht="14.1" hidden="false" customHeight="false" outlineLevel="0" collapsed="false">
      <c r="H4990" s="8" t="n">
        <f aca="false">IF(ISBLANK(D4990),,LEFT(D4990,LEN(D4990)-6)*1)</f>
        <v>0</v>
      </c>
      <c r="I4990" s="9" t="str">
        <f aca="false">IF(ISBLANK(A4990),"",-B4990*C4990)</f>
        <v/>
      </c>
      <c r="J4990" s="9" t="str">
        <f aca="false">IF(ISBLANK(A4990),"",-SUM(I$3:I4990))</f>
        <v/>
      </c>
      <c r="K4990" s="9" t="str">
        <f aca="false">IF(ISBLANK(A4990),"",SUMPRODUCT(O4990:R4990,T4990:W4990)-J4990)</f>
        <v/>
      </c>
      <c r="L4990" s="5" t="str">
        <f aca="false">IF(ISBLANK(A4990),"",K4990/$M$1)</f>
        <v/>
      </c>
      <c r="M4990" s="5" t="str">
        <f aca="false">IF(ISBLANK(A4990),"",K4990/($M$1+SUM(K$3:K4989)))</f>
        <v/>
      </c>
      <c r="N4990" s="0" t="str">
        <f aca="false">IF(ISBLANK(A4990),"",IF(H4991=0,NETWORKDAYS($H$3,H4990,holiday!$B$2:$B$10),IF(DAY(H4990)&lt;DAY(H4991),NETWORKDAYS($H$3,H4990,holiday!$B$2:$B$10),0)))</f>
        <v/>
      </c>
      <c r="O4990" s="0" t="str">
        <f aca="false">IF(ISBLANK(A4990),"",SUMIF($A$3:$A4990,O$2,$B$3:$B4990))</f>
        <v/>
      </c>
      <c r="P4990" s="0" t="str">
        <f aca="false">IF(ISBLANK(A4990),"",SUMIF($A$3:$A4990,P$2,$B$3:$B4990))</f>
        <v/>
      </c>
      <c r="Q4990" s="0" t="str">
        <f aca="false">IF(ISBLANK(A4990),"",SUMIF($A$3:$A4990,Q$2,$B$3:$B4990))</f>
        <v/>
      </c>
      <c r="R4990" s="0" t="str">
        <f aca="false">IF(ISBLANK(A4990),"",SUMIF($A$3:$A4990,R$2,$B$3:$B4990))</f>
        <v/>
      </c>
      <c r="T4990" s="9" t="str">
        <f aca="false">IF(ISBLANK(A4990),"",IF($A4990=T$2,$C4990,T4989))</f>
        <v/>
      </c>
      <c r="U4990" s="9" t="str">
        <f aca="false">IF(ISBLANK(A4990),"",IF($A4990=U$2,$C4990,U4989))</f>
        <v/>
      </c>
      <c r="V4990" s="9" t="str">
        <f aca="false">IF(ISBLANK(A4990),"",IF($A4990=V$2,$C4990,V4989))</f>
        <v/>
      </c>
      <c r="W4990" s="9" t="str">
        <f aca="false">IF(ISBLANK(A4990),"",IF($A4990=W$2,$C4990,W4989))</f>
        <v/>
      </c>
    </row>
    <row r="4991" customFormat="false" ht="14.1" hidden="false" customHeight="false" outlineLevel="0" collapsed="false">
      <c r="H4991" s="8" t="n">
        <f aca="false">IF(ISBLANK(D4991),,LEFT(D4991,LEN(D4991)-6)*1)</f>
        <v>0</v>
      </c>
      <c r="I4991" s="9" t="str">
        <f aca="false">IF(ISBLANK(A4991),"",-B4991*C4991)</f>
        <v/>
      </c>
      <c r="J4991" s="9" t="str">
        <f aca="false">IF(ISBLANK(A4991),"",-SUM(I$3:I4991))</f>
        <v/>
      </c>
      <c r="K4991" s="9" t="str">
        <f aca="false">IF(ISBLANK(A4991),"",SUMPRODUCT(O4991:R4991,T4991:W4991)-J4991)</f>
        <v/>
      </c>
      <c r="L4991" s="5" t="str">
        <f aca="false">IF(ISBLANK(A4991),"",K4991/$M$1)</f>
        <v/>
      </c>
      <c r="M4991" s="5" t="str">
        <f aca="false">IF(ISBLANK(A4991),"",K4991/($M$1+SUM(K$3:K4990)))</f>
        <v/>
      </c>
      <c r="N4991" s="0" t="str">
        <f aca="false">IF(ISBLANK(A4991),"",IF(H4992=0,NETWORKDAYS($H$3,H4991,holiday!$B$2:$B$10),IF(DAY(H4991)&lt;DAY(H4992),NETWORKDAYS($H$3,H4991,holiday!$B$2:$B$10),0)))</f>
        <v/>
      </c>
      <c r="O4991" s="0" t="str">
        <f aca="false">IF(ISBLANK(A4991),"",SUMIF($A$3:$A4991,O$2,$B$3:$B4991))</f>
        <v/>
      </c>
      <c r="P4991" s="0" t="str">
        <f aca="false">IF(ISBLANK(A4991),"",SUMIF($A$3:$A4991,P$2,$B$3:$B4991))</f>
        <v/>
      </c>
      <c r="Q4991" s="0" t="str">
        <f aca="false">IF(ISBLANK(A4991),"",SUMIF($A$3:$A4991,Q$2,$B$3:$B4991))</f>
        <v/>
      </c>
      <c r="R4991" s="0" t="str">
        <f aca="false">IF(ISBLANK(A4991),"",SUMIF($A$3:$A4991,R$2,$B$3:$B4991))</f>
        <v/>
      </c>
      <c r="T4991" s="9" t="str">
        <f aca="false">IF(ISBLANK(A4991),"",IF($A4991=T$2,$C4991,T4990))</f>
        <v/>
      </c>
      <c r="U4991" s="9" t="str">
        <f aca="false">IF(ISBLANK(A4991),"",IF($A4991=U$2,$C4991,U4990))</f>
        <v/>
      </c>
      <c r="V4991" s="9" t="str">
        <f aca="false">IF(ISBLANK(A4991),"",IF($A4991=V$2,$C4991,V4990))</f>
        <v/>
      </c>
      <c r="W4991" s="9" t="str">
        <f aca="false">IF(ISBLANK(A4991),"",IF($A4991=W$2,$C4991,W4990))</f>
        <v/>
      </c>
    </row>
    <row r="4992" customFormat="false" ht="14.1" hidden="false" customHeight="false" outlineLevel="0" collapsed="false">
      <c r="H4992" s="8" t="n">
        <f aca="false">IF(ISBLANK(D4992),,LEFT(D4992,LEN(D4992)-6)*1)</f>
        <v>0</v>
      </c>
      <c r="I4992" s="9" t="str">
        <f aca="false">IF(ISBLANK(A4992),"",-B4992*C4992)</f>
        <v/>
      </c>
      <c r="J4992" s="9" t="str">
        <f aca="false">IF(ISBLANK(A4992),"",-SUM(I$3:I4992))</f>
        <v/>
      </c>
      <c r="K4992" s="9" t="str">
        <f aca="false">IF(ISBLANK(A4992),"",SUMPRODUCT(O4992:R4992,T4992:W4992)-J4992)</f>
        <v/>
      </c>
      <c r="L4992" s="5" t="str">
        <f aca="false">IF(ISBLANK(A4992),"",K4992/$M$1)</f>
        <v/>
      </c>
      <c r="M4992" s="5" t="str">
        <f aca="false">IF(ISBLANK(A4992),"",K4992/($M$1+SUM(K$3:K4991)))</f>
        <v/>
      </c>
      <c r="N4992" s="0" t="str">
        <f aca="false">IF(ISBLANK(A4992),"",IF(H4993=0,NETWORKDAYS($H$3,H4992,holiday!$B$2:$B$10),IF(DAY(H4992)&lt;DAY(H4993),NETWORKDAYS($H$3,H4992,holiday!$B$2:$B$10),0)))</f>
        <v/>
      </c>
      <c r="O4992" s="0" t="str">
        <f aca="false">IF(ISBLANK(A4992),"",SUMIF($A$3:$A4992,O$2,$B$3:$B4992))</f>
        <v/>
      </c>
      <c r="P4992" s="0" t="str">
        <f aca="false">IF(ISBLANK(A4992),"",SUMIF($A$3:$A4992,P$2,$B$3:$B4992))</f>
        <v/>
      </c>
      <c r="Q4992" s="0" t="str">
        <f aca="false">IF(ISBLANK(A4992),"",SUMIF($A$3:$A4992,Q$2,$B$3:$B4992))</f>
        <v/>
      </c>
      <c r="R4992" s="0" t="str">
        <f aca="false">IF(ISBLANK(A4992),"",SUMIF($A$3:$A4992,R$2,$B$3:$B4992))</f>
        <v/>
      </c>
      <c r="T4992" s="9" t="str">
        <f aca="false">IF(ISBLANK(A4992),"",IF($A4992=T$2,$C4992,T4991))</f>
        <v/>
      </c>
      <c r="U4992" s="9" t="str">
        <f aca="false">IF(ISBLANK(A4992),"",IF($A4992=U$2,$C4992,U4991))</f>
        <v/>
      </c>
      <c r="V4992" s="9" t="str">
        <f aca="false">IF(ISBLANK(A4992),"",IF($A4992=V$2,$C4992,V4991))</f>
        <v/>
      </c>
      <c r="W4992" s="9" t="str">
        <f aca="false">IF(ISBLANK(A4992),"",IF($A4992=W$2,$C4992,W4991))</f>
        <v/>
      </c>
    </row>
    <row r="4993" customFormat="false" ht="14.1" hidden="false" customHeight="false" outlineLevel="0" collapsed="false">
      <c r="H4993" s="8" t="n">
        <f aca="false">IF(ISBLANK(D4993),,LEFT(D4993,LEN(D4993)-6)*1)</f>
        <v>0</v>
      </c>
      <c r="I4993" s="9" t="str">
        <f aca="false">IF(ISBLANK(A4993),"",-B4993*C4993)</f>
        <v/>
      </c>
      <c r="J4993" s="9" t="str">
        <f aca="false">IF(ISBLANK(A4993),"",-SUM(I$3:I4993))</f>
        <v/>
      </c>
      <c r="K4993" s="9" t="str">
        <f aca="false">IF(ISBLANK(A4993),"",SUMPRODUCT(O4993:R4993,T4993:W4993)-J4993)</f>
        <v/>
      </c>
      <c r="L4993" s="5" t="str">
        <f aca="false">IF(ISBLANK(A4993),"",K4993/$M$1)</f>
        <v/>
      </c>
      <c r="M4993" s="5" t="str">
        <f aca="false">IF(ISBLANK(A4993),"",K4993/($M$1+SUM(K$3:K4992)))</f>
        <v/>
      </c>
      <c r="N4993" s="0" t="str">
        <f aca="false">IF(ISBLANK(A4993),"",IF(H4994=0,NETWORKDAYS($H$3,H4993,holiday!$B$2:$B$10),IF(DAY(H4993)&lt;DAY(H4994),NETWORKDAYS($H$3,H4993,holiday!$B$2:$B$10),0)))</f>
        <v/>
      </c>
      <c r="O4993" s="0" t="str">
        <f aca="false">IF(ISBLANK(A4993),"",SUMIF($A$3:$A4993,O$2,$B$3:$B4993))</f>
        <v/>
      </c>
      <c r="P4993" s="0" t="str">
        <f aca="false">IF(ISBLANK(A4993),"",SUMIF($A$3:$A4993,P$2,$B$3:$B4993))</f>
        <v/>
      </c>
      <c r="Q4993" s="0" t="str">
        <f aca="false">IF(ISBLANK(A4993),"",SUMIF($A$3:$A4993,Q$2,$B$3:$B4993))</f>
        <v/>
      </c>
      <c r="R4993" s="0" t="str">
        <f aca="false">IF(ISBLANK(A4993),"",SUMIF($A$3:$A4993,R$2,$B$3:$B4993))</f>
        <v/>
      </c>
      <c r="T4993" s="9" t="str">
        <f aca="false">IF(ISBLANK(A4993),"",IF($A4993=T$2,$C4993,T4992))</f>
        <v/>
      </c>
      <c r="U4993" s="9" t="str">
        <f aca="false">IF(ISBLANK(A4993),"",IF($A4993=U$2,$C4993,U4992))</f>
        <v/>
      </c>
      <c r="V4993" s="9" t="str">
        <f aca="false">IF(ISBLANK(A4993),"",IF($A4993=V$2,$C4993,V4992))</f>
        <v/>
      </c>
      <c r="W4993" s="9" t="str">
        <f aca="false">IF(ISBLANK(A4993),"",IF($A4993=W$2,$C4993,W4992))</f>
        <v/>
      </c>
    </row>
    <row r="4994" customFormat="false" ht="14.1" hidden="false" customHeight="false" outlineLevel="0" collapsed="false">
      <c r="H4994" s="8" t="n">
        <f aca="false">IF(ISBLANK(D4994),,LEFT(D4994,LEN(D4994)-6)*1)</f>
        <v>0</v>
      </c>
      <c r="I4994" s="9" t="str">
        <f aca="false">IF(ISBLANK(A4994),"",-B4994*C4994)</f>
        <v/>
      </c>
      <c r="J4994" s="9" t="str">
        <f aca="false">IF(ISBLANK(A4994),"",-SUM(I$3:I4994))</f>
        <v/>
      </c>
      <c r="K4994" s="9" t="str">
        <f aca="false">IF(ISBLANK(A4994),"",SUMPRODUCT(O4994:R4994,T4994:W4994)-J4994)</f>
        <v/>
      </c>
      <c r="L4994" s="5" t="str">
        <f aca="false">IF(ISBLANK(A4994),"",K4994/$M$1)</f>
        <v/>
      </c>
      <c r="M4994" s="5" t="str">
        <f aca="false">IF(ISBLANK(A4994),"",K4994/($M$1+SUM(K$3:K4993)))</f>
        <v/>
      </c>
      <c r="N4994" s="0" t="str">
        <f aca="false">IF(ISBLANK(A4994),"",IF(H4995=0,NETWORKDAYS($H$3,H4994,holiday!$B$2:$B$10),IF(DAY(H4994)&lt;DAY(H4995),NETWORKDAYS($H$3,H4994,holiday!$B$2:$B$10),0)))</f>
        <v/>
      </c>
      <c r="O4994" s="0" t="str">
        <f aca="false">IF(ISBLANK(A4994),"",SUMIF($A$3:$A4994,O$2,$B$3:$B4994))</f>
        <v/>
      </c>
      <c r="P4994" s="0" t="str">
        <f aca="false">IF(ISBLANK(A4994),"",SUMIF($A$3:$A4994,P$2,$B$3:$B4994))</f>
        <v/>
      </c>
      <c r="Q4994" s="0" t="str">
        <f aca="false">IF(ISBLANK(A4994),"",SUMIF($A$3:$A4994,Q$2,$B$3:$B4994))</f>
        <v/>
      </c>
      <c r="R4994" s="0" t="str">
        <f aca="false">IF(ISBLANK(A4994),"",SUMIF($A$3:$A4994,R$2,$B$3:$B4994))</f>
        <v/>
      </c>
      <c r="T4994" s="9" t="str">
        <f aca="false">IF(ISBLANK(A4994),"",IF($A4994=T$2,$C4994,T4993))</f>
        <v/>
      </c>
      <c r="U4994" s="9" t="str">
        <f aca="false">IF(ISBLANK(A4994),"",IF($A4994=U$2,$C4994,U4993))</f>
        <v/>
      </c>
      <c r="V4994" s="9" t="str">
        <f aca="false">IF(ISBLANK(A4994),"",IF($A4994=V$2,$C4994,V4993))</f>
        <v/>
      </c>
      <c r="W4994" s="9" t="str">
        <f aca="false">IF(ISBLANK(A4994),"",IF($A4994=W$2,$C4994,W4993))</f>
        <v/>
      </c>
    </row>
    <row r="4995" customFormat="false" ht="14.1" hidden="false" customHeight="false" outlineLevel="0" collapsed="false">
      <c r="H4995" s="8" t="n">
        <f aca="false">IF(ISBLANK(D4995),,LEFT(D4995,LEN(D4995)-6)*1)</f>
        <v>0</v>
      </c>
      <c r="I4995" s="9" t="str">
        <f aca="false">IF(ISBLANK(A4995),"",-B4995*C4995)</f>
        <v/>
      </c>
      <c r="J4995" s="9" t="str">
        <f aca="false">IF(ISBLANK(A4995),"",-SUM(I$3:I4995))</f>
        <v/>
      </c>
      <c r="K4995" s="9" t="str">
        <f aca="false">IF(ISBLANK(A4995),"",SUMPRODUCT(O4995:R4995,T4995:W4995)-J4995)</f>
        <v/>
      </c>
      <c r="L4995" s="5" t="str">
        <f aca="false">IF(ISBLANK(A4995),"",K4995/$M$1)</f>
        <v/>
      </c>
      <c r="M4995" s="5" t="str">
        <f aca="false">IF(ISBLANK(A4995),"",K4995/($M$1+SUM(K$3:K4994)))</f>
        <v/>
      </c>
      <c r="N4995" s="0" t="str">
        <f aca="false">IF(ISBLANK(A4995),"",IF(H4996=0,NETWORKDAYS($H$3,H4995,holiday!$B$2:$B$10),IF(DAY(H4995)&lt;DAY(H4996),NETWORKDAYS($H$3,H4995,holiday!$B$2:$B$10),0)))</f>
        <v/>
      </c>
      <c r="O4995" s="0" t="str">
        <f aca="false">IF(ISBLANK(A4995),"",SUMIF($A$3:$A4995,O$2,$B$3:$B4995))</f>
        <v/>
      </c>
      <c r="P4995" s="0" t="str">
        <f aca="false">IF(ISBLANK(A4995),"",SUMIF($A$3:$A4995,P$2,$B$3:$B4995))</f>
        <v/>
      </c>
      <c r="Q4995" s="0" t="str">
        <f aca="false">IF(ISBLANK(A4995),"",SUMIF($A$3:$A4995,Q$2,$B$3:$B4995))</f>
        <v/>
      </c>
      <c r="R4995" s="0" t="str">
        <f aca="false">IF(ISBLANK(A4995),"",SUMIF($A$3:$A4995,R$2,$B$3:$B4995))</f>
        <v/>
      </c>
      <c r="T4995" s="9" t="str">
        <f aca="false">IF(ISBLANK(A4995),"",IF($A4995=T$2,$C4995,T4994))</f>
        <v/>
      </c>
      <c r="U4995" s="9" t="str">
        <f aca="false">IF(ISBLANK(A4995),"",IF($A4995=U$2,$C4995,U4994))</f>
        <v/>
      </c>
      <c r="V4995" s="9" t="str">
        <f aca="false">IF(ISBLANK(A4995),"",IF($A4995=V$2,$C4995,V4994))</f>
        <v/>
      </c>
      <c r="W4995" s="9" t="str">
        <f aca="false">IF(ISBLANK(A4995),"",IF($A4995=W$2,$C4995,W4994))</f>
        <v/>
      </c>
    </row>
    <row r="4996" customFormat="false" ht="14.1" hidden="false" customHeight="false" outlineLevel="0" collapsed="false">
      <c r="H4996" s="8" t="n">
        <f aca="false">IF(ISBLANK(D4996),,LEFT(D4996,LEN(D4996)-6)*1)</f>
        <v>0</v>
      </c>
      <c r="I4996" s="9" t="str">
        <f aca="false">IF(ISBLANK(A4996),"",-B4996*C4996)</f>
        <v/>
      </c>
      <c r="J4996" s="9" t="str">
        <f aca="false">IF(ISBLANK(A4996),"",-SUM(I$3:I4996))</f>
        <v/>
      </c>
      <c r="K4996" s="9" t="str">
        <f aca="false">IF(ISBLANK(A4996),"",SUMPRODUCT(O4996:R4996,T4996:W4996)-J4996)</f>
        <v/>
      </c>
      <c r="L4996" s="5" t="str">
        <f aca="false">IF(ISBLANK(A4996),"",K4996/$M$1)</f>
        <v/>
      </c>
      <c r="M4996" s="5" t="str">
        <f aca="false">IF(ISBLANK(A4996),"",K4996/($M$1+SUM(K$3:K4995)))</f>
        <v/>
      </c>
      <c r="N4996" s="0" t="str">
        <f aca="false">IF(ISBLANK(A4996),"",IF(H4997=0,NETWORKDAYS($H$3,H4996,holiday!$B$2:$B$10),IF(DAY(H4996)&lt;DAY(H4997),NETWORKDAYS($H$3,H4996,holiday!$B$2:$B$10),0)))</f>
        <v/>
      </c>
      <c r="O4996" s="0" t="str">
        <f aca="false">IF(ISBLANK(A4996),"",SUMIF($A$3:$A4996,O$2,$B$3:$B4996))</f>
        <v/>
      </c>
      <c r="P4996" s="0" t="str">
        <f aca="false">IF(ISBLANK(A4996),"",SUMIF($A$3:$A4996,P$2,$B$3:$B4996))</f>
        <v/>
      </c>
      <c r="Q4996" s="0" t="str">
        <f aca="false">IF(ISBLANK(A4996),"",SUMIF($A$3:$A4996,Q$2,$B$3:$B4996))</f>
        <v/>
      </c>
      <c r="R4996" s="0" t="str">
        <f aca="false">IF(ISBLANK(A4996),"",SUMIF($A$3:$A4996,R$2,$B$3:$B4996))</f>
        <v/>
      </c>
      <c r="T4996" s="9" t="str">
        <f aca="false">IF(ISBLANK(A4996),"",IF($A4996=T$2,$C4996,T4995))</f>
        <v/>
      </c>
      <c r="U4996" s="9" t="str">
        <f aca="false">IF(ISBLANK(A4996),"",IF($A4996=U$2,$C4996,U4995))</f>
        <v/>
      </c>
      <c r="V4996" s="9" t="str">
        <f aca="false">IF(ISBLANK(A4996),"",IF($A4996=V$2,$C4996,V4995))</f>
        <v/>
      </c>
      <c r="W4996" s="9" t="str">
        <f aca="false">IF(ISBLANK(A4996),"",IF($A4996=W$2,$C4996,W4995))</f>
        <v/>
      </c>
    </row>
    <row r="4997" customFormat="false" ht="14.1" hidden="false" customHeight="false" outlineLevel="0" collapsed="false">
      <c r="H4997" s="8" t="n">
        <f aca="false">IF(ISBLANK(D4997),,LEFT(D4997,LEN(D4997)-6)*1)</f>
        <v>0</v>
      </c>
      <c r="I4997" s="9" t="str">
        <f aca="false">IF(ISBLANK(A4997),"",-B4997*C4997)</f>
        <v/>
      </c>
      <c r="J4997" s="9" t="str">
        <f aca="false">IF(ISBLANK(A4997),"",-SUM(I$3:I4997))</f>
        <v/>
      </c>
      <c r="K4997" s="9" t="str">
        <f aca="false">IF(ISBLANK(A4997),"",SUMPRODUCT(O4997:R4997,T4997:W4997)-J4997)</f>
        <v/>
      </c>
      <c r="L4997" s="5" t="str">
        <f aca="false">IF(ISBLANK(A4997),"",K4997/$M$1)</f>
        <v/>
      </c>
      <c r="M4997" s="5" t="str">
        <f aca="false">IF(ISBLANK(A4997),"",K4997/($M$1+SUM(K$3:K4996)))</f>
        <v/>
      </c>
      <c r="N4997" s="0" t="str">
        <f aca="false">IF(ISBLANK(A4997),"",IF(H4998=0,NETWORKDAYS($H$3,H4997,holiday!$B$2:$B$10),IF(DAY(H4997)&lt;DAY(H4998),NETWORKDAYS($H$3,H4997,holiday!$B$2:$B$10),0)))</f>
        <v/>
      </c>
      <c r="O4997" s="0" t="str">
        <f aca="false">IF(ISBLANK(A4997),"",SUMIF($A$3:$A4997,O$2,$B$3:$B4997))</f>
        <v/>
      </c>
      <c r="P4997" s="0" t="str">
        <f aca="false">IF(ISBLANK(A4997),"",SUMIF($A$3:$A4997,P$2,$B$3:$B4997))</f>
        <v/>
      </c>
      <c r="Q4997" s="0" t="str">
        <f aca="false">IF(ISBLANK(A4997),"",SUMIF($A$3:$A4997,Q$2,$B$3:$B4997))</f>
        <v/>
      </c>
      <c r="R4997" s="0" t="str">
        <f aca="false">IF(ISBLANK(A4997),"",SUMIF($A$3:$A4997,R$2,$B$3:$B4997))</f>
        <v/>
      </c>
      <c r="T4997" s="9" t="str">
        <f aca="false">IF(ISBLANK(A4997),"",IF($A4997=T$2,$C4997,T4996))</f>
        <v/>
      </c>
      <c r="U4997" s="9" t="str">
        <f aca="false">IF(ISBLANK(A4997),"",IF($A4997=U$2,$C4997,U4996))</f>
        <v/>
      </c>
      <c r="V4997" s="9" t="str">
        <f aca="false">IF(ISBLANK(A4997),"",IF($A4997=V$2,$C4997,V4996))</f>
        <v/>
      </c>
      <c r="W4997" s="9" t="str">
        <f aca="false">IF(ISBLANK(A4997),"",IF($A4997=W$2,$C4997,W4996))</f>
        <v/>
      </c>
    </row>
    <row r="4998" customFormat="false" ht="14.1" hidden="false" customHeight="false" outlineLevel="0" collapsed="false">
      <c r="H4998" s="8" t="n">
        <f aca="false">IF(ISBLANK(D4998),,LEFT(D4998,LEN(D4998)-6)*1)</f>
        <v>0</v>
      </c>
      <c r="I4998" s="9" t="str">
        <f aca="false">IF(ISBLANK(A4998),"",-B4998*C4998)</f>
        <v/>
      </c>
      <c r="J4998" s="9" t="str">
        <f aca="false">IF(ISBLANK(A4998),"",-SUM(I$3:I4998))</f>
        <v/>
      </c>
      <c r="K4998" s="9" t="str">
        <f aca="false">IF(ISBLANK(A4998),"",SUMPRODUCT(O4998:R4998,T4998:W4998)-J4998)</f>
        <v/>
      </c>
      <c r="L4998" s="5" t="str">
        <f aca="false">IF(ISBLANK(A4998),"",K4998/$M$1)</f>
        <v/>
      </c>
      <c r="M4998" s="5" t="str">
        <f aca="false">IF(ISBLANK(A4998),"",K4998/($M$1+SUM(K$3:K4997)))</f>
        <v/>
      </c>
      <c r="N4998" s="0" t="str">
        <f aca="false">IF(ISBLANK(A4998),"",IF(H4999=0,NETWORKDAYS($H$3,H4998,holiday!$B$2:$B$10),IF(DAY(H4998)&lt;DAY(H4999),NETWORKDAYS($H$3,H4998,holiday!$B$2:$B$10),0)))</f>
        <v/>
      </c>
      <c r="O4998" s="0" t="str">
        <f aca="false">IF(ISBLANK(A4998),"",SUMIF($A$3:$A4998,O$2,$B$3:$B4998))</f>
        <v/>
      </c>
      <c r="P4998" s="0" t="str">
        <f aca="false">IF(ISBLANK(A4998),"",SUMIF($A$3:$A4998,P$2,$B$3:$B4998))</f>
        <v/>
      </c>
      <c r="Q4998" s="0" t="str">
        <f aca="false">IF(ISBLANK(A4998),"",SUMIF($A$3:$A4998,Q$2,$B$3:$B4998))</f>
        <v/>
      </c>
      <c r="R4998" s="0" t="str">
        <f aca="false">IF(ISBLANK(A4998),"",SUMIF($A$3:$A4998,R$2,$B$3:$B4998))</f>
        <v/>
      </c>
      <c r="T4998" s="9" t="str">
        <f aca="false">IF(ISBLANK(A4998),"",IF($A4998=T$2,$C4998,T4997))</f>
        <v/>
      </c>
      <c r="U4998" s="9" t="str">
        <f aca="false">IF(ISBLANK(A4998),"",IF($A4998=U$2,$C4998,U4997))</f>
        <v/>
      </c>
      <c r="V4998" s="9" t="str">
        <f aca="false">IF(ISBLANK(A4998),"",IF($A4998=V$2,$C4998,V4997))</f>
        <v/>
      </c>
      <c r="W4998" s="9" t="str">
        <f aca="false">IF(ISBLANK(A4998),"",IF($A4998=W$2,$C4998,W4997))</f>
        <v/>
      </c>
    </row>
    <row r="4999" customFormat="false" ht="14.1" hidden="false" customHeight="false" outlineLevel="0" collapsed="false">
      <c r="H4999" s="8" t="n">
        <f aca="false">IF(ISBLANK(D4999),,LEFT(D4999,LEN(D4999)-6)*1)</f>
        <v>0</v>
      </c>
      <c r="I4999" s="9" t="str">
        <f aca="false">IF(ISBLANK(A4999),"",-B4999*C4999)</f>
        <v/>
      </c>
      <c r="J4999" s="9" t="str">
        <f aca="false">IF(ISBLANK(A4999),"",-SUM(I$3:I4999))</f>
        <v/>
      </c>
      <c r="K4999" s="9" t="str">
        <f aca="false">IF(ISBLANK(A4999),"",SUMPRODUCT(O4999:R4999,T4999:W4999)-J4999)</f>
        <v/>
      </c>
      <c r="L4999" s="5" t="str">
        <f aca="false">IF(ISBLANK(A4999),"",K4999/$M$1)</f>
        <v/>
      </c>
      <c r="M4999" s="5" t="str">
        <f aca="false">IF(ISBLANK(A4999),"",K4999/($M$1+SUM(K$3:K4998)))</f>
        <v/>
      </c>
      <c r="N4999" s="0" t="str">
        <f aca="false">IF(ISBLANK(A4999),"",IF(H5000=0,NETWORKDAYS($H$3,H4999,holiday!$B$2:$B$10),IF(DAY(H4999)&lt;DAY(H5000),NETWORKDAYS($H$3,H4999,holiday!$B$2:$B$10),0)))</f>
        <v/>
      </c>
      <c r="O4999" s="0" t="str">
        <f aca="false">IF(ISBLANK(A4999),"",SUMIF($A$3:$A4999,O$2,$B$3:$B4999))</f>
        <v/>
      </c>
      <c r="P4999" s="0" t="str">
        <f aca="false">IF(ISBLANK(A4999),"",SUMIF($A$3:$A4999,P$2,$B$3:$B4999))</f>
        <v/>
      </c>
      <c r="Q4999" s="0" t="str">
        <f aca="false">IF(ISBLANK(A4999),"",SUMIF($A$3:$A4999,Q$2,$B$3:$B4999))</f>
        <v/>
      </c>
      <c r="R4999" s="0" t="str">
        <f aca="false">IF(ISBLANK(A4999),"",SUMIF($A$3:$A4999,R$2,$B$3:$B4999))</f>
        <v/>
      </c>
      <c r="T4999" s="9" t="str">
        <f aca="false">IF(ISBLANK(A4999),"",IF($A4999=T$2,$C4999,T4998))</f>
        <v/>
      </c>
      <c r="U4999" s="9" t="str">
        <f aca="false">IF(ISBLANK(A4999),"",IF($A4999=U$2,$C4999,U4998))</f>
        <v/>
      </c>
      <c r="V4999" s="9" t="str">
        <f aca="false">IF(ISBLANK(A4999),"",IF($A4999=V$2,$C4999,V4998))</f>
        <v/>
      </c>
      <c r="W4999" s="9" t="str">
        <f aca="false">IF(ISBLANK(A4999),"",IF($A4999=W$2,$C4999,W4998))</f>
        <v/>
      </c>
    </row>
    <row r="5000" customFormat="false" ht="14.1" hidden="false" customHeight="false" outlineLevel="0" collapsed="false">
      <c r="H5000" s="8" t="n">
        <f aca="false">IF(ISBLANK(D5000),,LEFT(D5000,LEN(D5000)-6)*1)</f>
        <v>0</v>
      </c>
      <c r="I5000" s="9" t="str">
        <f aca="false">IF(ISBLANK(A5000),"",-B5000*C5000)</f>
        <v/>
      </c>
      <c r="J5000" s="9" t="str">
        <f aca="false">IF(ISBLANK(A5000),"",-SUM(I$3:I5000))</f>
        <v/>
      </c>
      <c r="K5000" s="9" t="str">
        <f aca="false">IF(ISBLANK(A5000),"",SUMPRODUCT(O5000:R5000,T5000:W5000)-J5000)</f>
        <v/>
      </c>
      <c r="L5000" s="5" t="str">
        <f aca="false">IF(ISBLANK(A5000),"",K5000/$M$1)</f>
        <v/>
      </c>
      <c r="M5000" s="5" t="str">
        <f aca="false">IF(ISBLANK(A5000),"",K5000/($M$1+SUM(K$3:K4999)))</f>
        <v/>
      </c>
      <c r="N5000" s="0" t="str">
        <f aca="false">IF(ISBLANK(A5000),"",IF(H5001=0,NETWORKDAYS($H$3,H5000,holiday!$B$2:$B$10),IF(DAY(H5000)&lt;DAY(H5001),NETWORKDAYS($H$3,H5000,holiday!$B$2:$B$10),0)))</f>
        <v/>
      </c>
      <c r="O5000" s="0" t="str">
        <f aca="false">IF(ISBLANK(A5000),"",SUMIF($A$3:$A5000,O$2,$B$3:$B5000))</f>
        <v/>
      </c>
      <c r="P5000" s="0" t="str">
        <f aca="false">IF(ISBLANK(A5000),"",SUMIF($A$3:$A5000,P$2,$B$3:$B5000))</f>
        <v/>
      </c>
      <c r="Q5000" s="0" t="str">
        <f aca="false">IF(ISBLANK(A5000),"",SUMIF($A$3:$A5000,Q$2,$B$3:$B5000))</f>
        <v/>
      </c>
      <c r="R5000" s="0" t="str">
        <f aca="false">IF(ISBLANK(A5000),"",SUMIF($A$3:$A5000,R$2,$B$3:$B5000))</f>
        <v/>
      </c>
      <c r="T5000" s="9" t="str">
        <f aca="false">IF(ISBLANK(A5000),"",IF($A5000=T$2,$C5000,T4999))</f>
        <v/>
      </c>
      <c r="U5000" s="9" t="str">
        <f aca="false">IF(ISBLANK(A5000),"",IF($A5000=U$2,$C5000,U4999))</f>
        <v/>
      </c>
      <c r="V5000" s="9" t="str">
        <f aca="false">IF(ISBLANK(A5000),"",IF($A5000=V$2,$C5000,V4999))</f>
        <v/>
      </c>
      <c r="W5000" s="9" t="str">
        <f aca="false">IF(ISBLANK(A5000),"",IF($A5000=W$2,$C5000,W4999))</f>
        <v/>
      </c>
    </row>
  </sheetData>
  <mergeCells count="2">
    <mergeCell ref="O1:R1"/>
    <mergeCell ref="T1:W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J63"/>
  <sheetViews>
    <sheetView windowProtection="false" showFormulas="false" showGridLines="true" showRowColHeaders="true" showZeros="true" rightToLeft="false" tabSelected="false" showOutlineSymbols="true" defaultGridColor="true" view="normal" topLeftCell="A28" colorId="64" zoomScale="110" zoomScaleNormal="110" zoomScalePageLayoutView="100" workbookViewId="0">
      <selection pane="topLeft" activeCell="H10" activeCellId="0" sqref="H10"/>
    </sheetView>
  </sheetViews>
  <sheetFormatPr defaultRowHeight="14.1"/>
  <cols>
    <col collapsed="false" hidden="false" max="1" min="1" style="14" width="30.4744897959184"/>
    <col collapsed="false" hidden="false" max="2" min="2" style="14" width="9.51020408163265"/>
    <col collapsed="false" hidden="false" max="3" min="3" style="14" width="10.0714285714286"/>
    <col collapsed="false" hidden="false" max="4" min="4" style="14" width="9.51020408163265"/>
    <col collapsed="false" hidden="false" max="5" min="5" style="14" width="10.0714285714286"/>
    <col collapsed="false" hidden="false" max="7" min="6" style="14" width="9.51020408163265"/>
    <col collapsed="false" hidden="false" max="9" min="8" style="14" width="10.4744897959184"/>
    <col collapsed="false" hidden="false" max="10" min="10" style="14" width="11.0357142857143"/>
    <col collapsed="false" hidden="false" max="1025" min="11" style="14" width="9.51020408163265"/>
  </cols>
  <sheetData>
    <row r="1" customFormat="false" ht="14.1" hidden="false" customHeight="false" outlineLevel="0" collapsed="false">
      <c r="A1" s="15" t="s">
        <v>320</v>
      </c>
      <c r="B1" s="15"/>
      <c r="C1" s="15" t="s">
        <v>321</v>
      </c>
      <c r="D1" s="15" t="s">
        <v>322</v>
      </c>
      <c r="E1" s="15" t="s">
        <v>323</v>
      </c>
      <c r="F1" s="15" t="s">
        <v>324</v>
      </c>
      <c r="G1" s="15" t="s">
        <v>325</v>
      </c>
      <c r="H1" s="0"/>
      <c r="I1" s="0"/>
      <c r="J1" s="0"/>
    </row>
    <row r="2" customFormat="false" ht="14.1" hidden="false" customHeight="false" outlineLevel="0" collapsed="false">
      <c r="A2" s="16" t="s">
        <v>326</v>
      </c>
      <c r="B2" s="17"/>
      <c r="C2" s="17" t="n">
        <v>-2.72</v>
      </c>
      <c r="D2" s="17" t="n">
        <v>5.53</v>
      </c>
      <c r="E2" s="17" t="n">
        <v>-15.05</v>
      </c>
      <c r="F2" s="17" t="n">
        <v>-17.86</v>
      </c>
      <c r="G2" s="17" t="n">
        <v>-18.21</v>
      </c>
      <c r="H2" s="0"/>
      <c r="I2" s="0"/>
      <c r="J2" s="0"/>
    </row>
    <row r="3" customFormat="false" ht="14.1" hidden="false" customHeight="false" outlineLevel="0" collapsed="false">
      <c r="A3" s="16" t="s">
        <v>327</v>
      </c>
      <c r="B3" s="17"/>
      <c r="C3" s="17" t="n">
        <v>-3.35</v>
      </c>
      <c r="D3" s="17" t="n">
        <v>6.48</v>
      </c>
      <c r="E3" s="17" t="n">
        <v>-14.48</v>
      </c>
      <c r="F3" s="17" t="n">
        <v>-16.13</v>
      </c>
      <c r="G3" s="17" t="n">
        <v>-15.66</v>
      </c>
      <c r="H3" s="0"/>
      <c r="I3" s="0"/>
      <c r="J3" s="0"/>
    </row>
    <row r="4" customFormat="false" ht="14.1" hidden="false" customHeight="false" outlineLevel="0" collapsed="false">
      <c r="A4" s="16" t="s">
        <v>328</v>
      </c>
      <c r="B4" s="17"/>
      <c r="C4" s="18" t="s">
        <v>329</v>
      </c>
      <c r="D4" s="18" t="n">
        <v>3.97</v>
      </c>
      <c r="E4" s="18" t="n">
        <v>6.36</v>
      </c>
      <c r="F4" s="18" t="n">
        <v>5.26</v>
      </c>
      <c r="G4" s="18" t="n">
        <v>5.13</v>
      </c>
      <c r="H4" s="0"/>
      <c r="I4" s="0"/>
      <c r="J4" s="0"/>
    </row>
    <row r="5" customFormat="false" ht="14.1" hidden="false" customHeight="false" outlineLevel="0" collapsed="false">
      <c r="A5" s="16" t="s">
        <v>330</v>
      </c>
      <c r="B5" s="17"/>
      <c r="C5" s="18" t="s">
        <v>329</v>
      </c>
      <c r="D5" s="18" t="n">
        <v>4.82</v>
      </c>
      <c r="E5" s="18" t="n">
        <v>6.92</v>
      </c>
      <c r="F5" s="18" t="n">
        <v>5.73</v>
      </c>
      <c r="G5" s="18" t="n">
        <v>5.48</v>
      </c>
      <c r="H5" s="0"/>
      <c r="I5" s="0"/>
      <c r="J5" s="0"/>
    </row>
    <row r="6" customFormat="false" ht="14.1" hidden="false" customHeight="false" outlineLevel="0" collapsed="false">
      <c r="A6" s="16" t="s">
        <v>331</v>
      </c>
      <c r="B6" s="17"/>
      <c r="C6" s="18" t="s">
        <v>329</v>
      </c>
      <c r="D6" s="18" t="n">
        <v>0.76</v>
      </c>
      <c r="E6" s="18" t="n">
        <v>0.65</v>
      </c>
      <c r="F6" s="18" t="n">
        <v>0.57</v>
      </c>
      <c r="G6" s="18" t="n">
        <v>0.49</v>
      </c>
      <c r="H6" s="0"/>
      <c r="I6" s="0"/>
      <c r="J6" s="0"/>
    </row>
    <row r="7" customFormat="false" ht="14.1" hidden="false" customHeight="false" outlineLevel="0" collapsed="false">
      <c r="A7" s="16" t="s">
        <v>332</v>
      </c>
      <c r="B7" s="17"/>
      <c r="C7" s="18" t="s">
        <v>329</v>
      </c>
      <c r="D7" s="18" t="s">
        <v>329</v>
      </c>
      <c r="E7" s="18" t="s">
        <v>329</v>
      </c>
      <c r="F7" s="18" t="s">
        <v>329</v>
      </c>
      <c r="G7" s="18" t="s">
        <v>329</v>
      </c>
      <c r="H7" s="0"/>
      <c r="I7" s="0"/>
      <c r="J7" s="0"/>
    </row>
    <row r="8" customFormat="false" ht="14.1" hidden="false" customHeight="false" outlineLevel="0" collapsed="false">
      <c r="A8" s="16" t="s">
        <v>333</v>
      </c>
      <c r="B8" s="17"/>
      <c r="C8" s="18" t="s">
        <v>329</v>
      </c>
      <c r="D8" s="18" t="s">
        <v>329</v>
      </c>
      <c r="E8" s="18" t="n">
        <v>0.92</v>
      </c>
      <c r="F8" s="18" t="n">
        <v>0.92</v>
      </c>
      <c r="G8" s="18" t="n">
        <v>0.93</v>
      </c>
      <c r="H8" s="0"/>
      <c r="I8" s="0"/>
      <c r="J8" s="0"/>
    </row>
    <row r="9" customFormat="false" ht="14.1" hidden="false" customHeight="false" outlineLevel="0" collapsed="false">
      <c r="A9" s="16" t="s">
        <v>334</v>
      </c>
      <c r="B9" s="17"/>
      <c r="C9" s="18" t="s">
        <v>329</v>
      </c>
      <c r="D9" s="18" t="n">
        <v>0.07</v>
      </c>
      <c r="E9" s="18" t="n">
        <v>-0.33</v>
      </c>
      <c r="F9" s="18" t="n">
        <v>-0.4</v>
      </c>
      <c r="G9" s="18" t="n">
        <v>-0.35</v>
      </c>
      <c r="H9" s="0"/>
      <c r="I9" s="0"/>
      <c r="J9" s="0"/>
    </row>
    <row r="10" customFormat="false" ht="14.1" hidden="false" customHeight="false" outlineLevel="0" collapsed="false">
      <c r="A10" s="16" t="s">
        <v>335</v>
      </c>
      <c r="B10" s="17"/>
      <c r="C10" s="18" t="n">
        <v>4.65</v>
      </c>
      <c r="D10" s="18" t="n">
        <v>5.59</v>
      </c>
      <c r="E10" s="18" t="n">
        <v>23.01</v>
      </c>
      <c r="F10" s="18" t="n">
        <v>27.24</v>
      </c>
      <c r="G10" s="18" t="n">
        <v>27.24</v>
      </c>
      <c r="H10" s="0"/>
      <c r="I10" s="0"/>
      <c r="J10" s="0"/>
    </row>
    <row r="11" customFormat="false" ht="14.1" hidden="false" customHeight="false" outlineLevel="0" collapsed="false">
      <c r="A11" s="0"/>
      <c r="B11" s="0"/>
      <c r="C11" s="0"/>
      <c r="D11" s="0"/>
      <c r="E11" s="0"/>
      <c r="F11" s="0"/>
      <c r="G11" s="0"/>
      <c r="H11" s="0"/>
      <c r="I11" s="0"/>
      <c r="J11" s="0"/>
    </row>
    <row r="12" customFormat="false" ht="14.1" hidden="false" customHeight="false" outlineLevel="0" collapsed="false">
      <c r="A12" s="0"/>
      <c r="B12" s="0"/>
      <c r="C12" s="0"/>
      <c r="D12" s="0"/>
      <c r="E12" s="0"/>
      <c r="F12" s="0"/>
      <c r="G12" s="0"/>
      <c r="H12" s="0"/>
      <c r="I12" s="0"/>
      <c r="J12" s="0"/>
    </row>
    <row r="13" customFormat="false" ht="16.5" hidden="false" customHeight="true" outlineLevel="0" collapsed="false">
      <c r="A13" s="15" t="s">
        <v>336</v>
      </c>
      <c r="B13" s="19" t="s">
        <v>337</v>
      </c>
      <c r="C13" s="19" t="s">
        <v>338</v>
      </c>
      <c r="D13" s="19" t="s">
        <v>339</v>
      </c>
      <c r="E13" s="19" t="s">
        <v>340</v>
      </c>
      <c r="F13" s="19" t="s">
        <v>341</v>
      </c>
      <c r="G13" s="0"/>
      <c r="H13" s="0"/>
      <c r="I13" s="0"/>
      <c r="J13" s="0"/>
    </row>
    <row r="14" customFormat="false" ht="14.1" hidden="false" customHeight="false" outlineLevel="0" collapsed="false">
      <c r="A14" s="15"/>
      <c r="B14" s="19"/>
      <c r="C14" s="19"/>
      <c r="D14" s="19"/>
      <c r="E14" s="19"/>
      <c r="F14" s="19"/>
      <c r="G14" s="0"/>
      <c r="H14" s="0"/>
      <c r="I14" s="0"/>
      <c r="J14" s="0"/>
    </row>
    <row r="15" customFormat="false" ht="14.1" hidden="false" customHeight="false" outlineLevel="0" collapsed="false">
      <c r="A15" s="15"/>
      <c r="B15" s="15"/>
      <c r="C15" s="15"/>
      <c r="D15" s="15"/>
      <c r="E15" s="15"/>
      <c r="F15" s="15"/>
      <c r="G15" s="0"/>
      <c r="H15" s="0"/>
      <c r="I15" s="0"/>
      <c r="J15" s="0"/>
    </row>
    <row r="16" customFormat="false" ht="14.1" hidden="false" customHeight="false" outlineLevel="0" collapsed="false">
      <c r="A16" s="15"/>
      <c r="B16" s="15"/>
      <c r="C16" s="15"/>
      <c r="D16" s="15"/>
      <c r="E16" s="15"/>
      <c r="F16" s="15"/>
      <c r="G16" s="0"/>
      <c r="H16" s="0"/>
      <c r="I16" s="0"/>
      <c r="J16" s="0"/>
    </row>
    <row r="17" customFormat="false" ht="14.1" hidden="false" customHeight="false" outlineLevel="0" collapsed="false">
      <c r="A17" s="16" t="s">
        <v>342</v>
      </c>
      <c r="B17" s="17"/>
      <c r="C17" s="17"/>
      <c r="D17" s="17"/>
      <c r="E17" s="17"/>
      <c r="F17" s="17"/>
      <c r="G17" s="0"/>
      <c r="H17" s="0"/>
      <c r="I17" s="0"/>
      <c r="J17" s="0"/>
    </row>
    <row r="18" customFormat="false" ht="14.1" hidden="false" customHeight="false" outlineLevel="0" collapsed="false">
      <c r="A18" s="20" t="s">
        <v>343</v>
      </c>
      <c r="B18" s="17" t="n">
        <v>5.53</v>
      </c>
      <c r="C18" s="17" t="n">
        <v>-18.21</v>
      </c>
      <c r="D18" s="17" t="n">
        <v>-18.21</v>
      </c>
      <c r="E18" s="17" t="n">
        <v>5.13</v>
      </c>
      <c r="F18" s="17" t="s">
        <v>329</v>
      </c>
      <c r="G18" s="0"/>
      <c r="H18" s="0"/>
      <c r="I18" s="0"/>
      <c r="J18" s="0"/>
    </row>
    <row r="19" customFormat="false" ht="14.1" hidden="false" customHeight="false" outlineLevel="0" collapsed="false">
      <c r="A19" s="20" t="s">
        <v>344</v>
      </c>
      <c r="B19" s="17" t="n">
        <v>6.48</v>
      </c>
      <c r="C19" s="17" t="n">
        <v>-15.66</v>
      </c>
      <c r="D19" s="17" t="n">
        <v>-15.66</v>
      </c>
      <c r="E19" s="17" t="n">
        <v>5.48</v>
      </c>
      <c r="F19" s="17" t="s">
        <v>329</v>
      </c>
      <c r="G19" s="0"/>
      <c r="H19" s="0"/>
      <c r="I19" s="0"/>
      <c r="J19" s="0"/>
    </row>
    <row r="20" customFormat="false" ht="14.1" hidden="false" customHeight="false" outlineLevel="0" collapsed="false">
      <c r="A20" s="20" t="s">
        <v>345</v>
      </c>
      <c r="B20" s="17" t="n">
        <v>-0.95</v>
      </c>
      <c r="C20" s="17" t="n">
        <v>-2.55</v>
      </c>
      <c r="D20" s="17" t="n">
        <v>-2.55</v>
      </c>
      <c r="E20" s="17" t="n">
        <v>0.49</v>
      </c>
      <c r="F20" s="17"/>
      <c r="G20" s="0"/>
      <c r="H20" s="0"/>
      <c r="I20" s="0"/>
      <c r="J20" s="0"/>
    </row>
    <row r="21" customFormat="false" ht="14.1" hidden="false" customHeight="false" outlineLevel="0" collapsed="false">
      <c r="A21" s="16" t="s">
        <v>346</v>
      </c>
      <c r="B21" s="17"/>
      <c r="C21" s="17"/>
      <c r="D21" s="17"/>
      <c r="E21" s="17"/>
      <c r="F21" s="17"/>
      <c r="G21" s="0"/>
      <c r="H21" s="0"/>
      <c r="I21" s="0"/>
      <c r="J21" s="0"/>
    </row>
    <row r="22" customFormat="false" ht="14.1" hidden="false" customHeight="false" outlineLevel="0" collapsed="false">
      <c r="A22" s="20" t="s">
        <v>343</v>
      </c>
      <c r="B22" s="17" t="n">
        <v>-19.5</v>
      </c>
      <c r="C22" s="17" t="n">
        <v>-22.5</v>
      </c>
      <c r="D22" s="17" t="s">
        <v>329</v>
      </c>
      <c r="E22" s="17" t="s">
        <v>329</v>
      </c>
      <c r="F22" s="17" t="s">
        <v>329</v>
      </c>
      <c r="G22" s="0"/>
      <c r="H22" s="0"/>
      <c r="I22" s="0"/>
      <c r="J22" s="0"/>
    </row>
    <row r="23" customFormat="false" ht="14.1" hidden="false" customHeight="false" outlineLevel="0" collapsed="false">
      <c r="A23" s="20" t="s">
        <v>344</v>
      </c>
      <c r="B23" s="17" t="n">
        <v>-19.69</v>
      </c>
      <c r="C23" s="17" t="n">
        <v>-20.79</v>
      </c>
      <c r="D23" s="17" t="s">
        <v>329</v>
      </c>
      <c r="E23" s="17" t="s">
        <v>329</v>
      </c>
      <c r="F23" s="17" t="s">
        <v>329</v>
      </c>
      <c r="G23" s="0"/>
      <c r="H23" s="0"/>
      <c r="I23" s="0"/>
      <c r="J23" s="0"/>
    </row>
    <row r="24" customFormat="false" ht="14.1" hidden="false" customHeight="false" outlineLevel="0" collapsed="false">
      <c r="A24" s="20" t="s">
        <v>345</v>
      </c>
      <c r="B24" s="17" t="n">
        <v>0.19</v>
      </c>
      <c r="C24" s="17" t="n">
        <v>-1.71</v>
      </c>
      <c r="D24" s="17" t="s">
        <v>329</v>
      </c>
      <c r="E24" s="17" t="s">
        <v>329</v>
      </c>
      <c r="F24" s="17"/>
      <c r="G24" s="0"/>
      <c r="H24" s="0"/>
      <c r="I24" s="0"/>
      <c r="J24" s="0"/>
    </row>
    <row r="25" customFormat="false" ht="14.1" hidden="false" customHeight="false" outlineLevel="0" collapsed="false">
      <c r="A25" s="16" t="s">
        <v>347</v>
      </c>
      <c r="B25" s="17"/>
      <c r="C25" s="17"/>
      <c r="D25" s="17"/>
      <c r="E25" s="17"/>
      <c r="F25" s="17"/>
      <c r="G25" s="0"/>
      <c r="H25" s="0"/>
      <c r="I25" s="0"/>
      <c r="J25" s="0"/>
    </row>
    <row r="26" customFormat="false" ht="14.1" hidden="false" customHeight="false" outlineLevel="0" collapsed="false">
      <c r="A26" s="20" t="s">
        <v>343</v>
      </c>
      <c r="B26" s="17" t="n">
        <v>-3.31</v>
      </c>
      <c r="C26" s="17" t="n">
        <v>-3.73</v>
      </c>
      <c r="D26" s="17" t="s">
        <v>329</v>
      </c>
      <c r="E26" s="17" t="s">
        <v>329</v>
      </c>
      <c r="F26" s="17" t="s">
        <v>329</v>
      </c>
      <c r="G26" s="0"/>
      <c r="H26" s="0"/>
      <c r="I26" s="0"/>
      <c r="J26" s="0"/>
    </row>
    <row r="27" customFormat="false" ht="14.1" hidden="false" customHeight="false" outlineLevel="0" collapsed="false">
      <c r="A27" s="20" t="s">
        <v>344</v>
      </c>
      <c r="B27" s="17" t="n">
        <v>-1.94</v>
      </c>
      <c r="C27" s="17" t="n">
        <v>-1.38</v>
      </c>
      <c r="D27" s="17" t="s">
        <v>329</v>
      </c>
      <c r="E27" s="17" t="s">
        <v>329</v>
      </c>
      <c r="F27" s="17" t="s">
        <v>329</v>
      </c>
      <c r="G27" s="0"/>
      <c r="H27" s="0"/>
      <c r="I27" s="0"/>
      <c r="J27" s="0"/>
    </row>
    <row r="28" customFormat="false" ht="14.1" hidden="false" customHeight="false" outlineLevel="0" collapsed="false">
      <c r="A28" s="20" t="s">
        <v>345</v>
      </c>
      <c r="B28" s="17" t="n">
        <v>-1.37</v>
      </c>
      <c r="C28" s="17" t="n">
        <v>-2.35</v>
      </c>
      <c r="D28" s="17" t="s">
        <v>329</v>
      </c>
      <c r="E28" s="17" t="s">
        <v>329</v>
      </c>
      <c r="F28" s="17"/>
      <c r="G28" s="0"/>
      <c r="H28" s="0"/>
      <c r="I28" s="0"/>
      <c r="J28" s="0"/>
    </row>
    <row r="29" customFormat="false" ht="14.1" hidden="false" customHeight="false" outlineLevel="0" collapsed="false">
      <c r="A29" s="0"/>
      <c r="B29" s="0"/>
      <c r="C29" s="0"/>
      <c r="D29" s="0"/>
      <c r="E29" s="0"/>
      <c r="F29" s="0"/>
      <c r="G29" s="0"/>
      <c r="H29" s="0"/>
      <c r="I29" s="0"/>
      <c r="J29" s="0"/>
    </row>
    <row r="30" customFormat="false" ht="14.1" hidden="false" customHeight="false" outlineLevel="0" collapsed="false">
      <c r="A30" s="0"/>
      <c r="B30" s="0"/>
      <c r="C30" s="0"/>
      <c r="D30" s="0"/>
      <c r="E30" s="0"/>
      <c r="F30" s="0"/>
      <c r="G30" s="0"/>
      <c r="H30" s="0"/>
      <c r="I30" s="0"/>
      <c r="J30" s="0"/>
    </row>
    <row r="31" customFormat="false" ht="14.1" hidden="false" customHeight="true" outlineLevel="0" collapsed="false">
      <c r="A31" s="21"/>
      <c r="B31" s="22" t="s">
        <v>348</v>
      </c>
      <c r="C31" s="22"/>
      <c r="D31" s="22" t="s">
        <v>349</v>
      </c>
      <c r="E31" s="22"/>
      <c r="F31" s="22"/>
      <c r="G31" s="22" t="s">
        <v>337</v>
      </c>
      <c r="H31" s="22"/>
      <c r="I31" s="22" t="s">
        <v>350</v>
      </c>
      <c r="J31" s="22"/>
    </row>
    <row r="32" customFormat="false" ht="27.95" hidden="false" customHeight="false" outlineLevel="0" collapsed="false">
      <c r="A32" s="21" t="s">
        <v>351</v>
      </c>
      <c r="B32" s="22" t="s">
        <v>352</v>
      </c>
      <c r="C32" s="22" t="s">
        <v>353</v>
      </c>
      <c r="D32" s="22" t="s">
        <v>352</v>
      </c>
      <c r="E32" s="22" t="s">
        <v>353</v>
      </c>
      <c r="F32" s="22" t="s">
        <v>354</v>
      </c>
      <c r="G32" s="22" t="s">
        <v>352</v>
      </c>
      <c r="H32" s="22" t="s">
        <v>353</v>
      </c>
      <c r="I32" s="22" t="s">
        <v>355</v>
      </c>
      <c r="J32" s="22" t="s">
        <v>356</v>
      </c>
    </row>
    <row r="33" customFormat="false" ht="14.1" hidden="false" customHeight="false" outlineLevel="0" collapsed="false">
      <c r="A33" s="15"/>
      <c r="B33" s="19"/>
      <c r="C33" s="19"/>
      <c r="D33" s="19"/>
      <c r="E33" s="19"/>
      <c r="F33" s="19"/>
      <c r="G33" s="19"/>
      <c r="H33" s="19"/>
      <c r="I33" s="19"/>
      <c r="J33" s="19"/>
    </row>
    <row r="34" customFormat="false" ht="14.1" hidden="false" customHeight="false" outlineLevel="0" collapsed="false">
      <c r="A34" s="15"/>
      <c r="B34" s="19"/>
      <c r="C34" s="19"/>
      <c r="D34" s="19"/>
      <c r="E34" s="19"/>
      <c r="F34" s="19"/>
      <c r="G34" s="19"/>
      <c r="H34" s="19"/>
      <c r="I34" s="19"/>
      <c r="J34" s="19"/>
    </row>
    <row r="35" customFormat="false" ht="14.1" hidden="false" customHeight="false" outlineLevel="0" collapsed="false">
      <c r="A35" s="16" t="s">
        <v>357</v>
      </c>
      <c r="B35" s="22" t="n">
        <v>1.94</v>
      </c>
      <c r="C35" s="22" t="n">
        <v>2.13</v>
      </c>
      <c r="D35" s="22" t="n">
        <v>-0.38</v>
      </c>
      <c r="E35" s="22" t="n">
        <v>-0.33</v>
      </c>
      <c r="F35" s="22" t="n">
        <v>-0.06</v>
      </c>
      <c r="G35" s="22" t="n">
        <v>-17.61</v>
      </c>
      <c r="H35" s="22" t="n">
        <v>-14.08</v>
      </c>
      <c r="I35" s="22" t="n">
        <v>-0.06</v>
      </c>
      <c r="J35" s="22" t="n">
        <v>0</v>
      </c>
    </row>
    <row r="36" customFormat="false" ht="14.1" hidden="false" customHeight="false" outlineLevel="0" collapsed="false">
      <c r="A36" s="20" t="s">
        <v>358</v>
      </c>
      <c r="B36" s="17" t="n">
        <v>1.94</v>
      </c>
      <c r="C36" s="17" t="n">
        <v>2.13</v>
      </c>
      <c r="D36" s="17" t="n">
        <v>-0.38</v>
      </c>
      <c r="E36" s="17" t="n">
        <v>-0.33</v>
      </c>
      <c r="F36" s="17" t="n">
        <v>-0.06</v>
      </c>
      <c r="G36" s="17" t="n">
        <v>-17.61</v>
      </c>
      <c r="H36" s="17" t="n">
        <v>-14.08</v>
      </c>
      <c r="I36" s="17" t="n">
        <v>-0.06</v>
      </c>
      <c r="J36" s="17" t="n">
        <v>0</v>
      </c>
    </row>
    <row r="37" customFormat="false" ht="14.1" hidden="false" customHeight="false" outlineLevel="0" collapsed="false">
      <c r="A37" s="20" t="s">
        <v>359</v>
      </c>
      <c r="B37" s="17" t="n">
        <v>1.94</v>
      </c>
      <c r="C37" s="17" t="n">
        <v>1.57</v>
      </c>
      <c r="D37" s="17" t="n">
        <v>-0.38</v>
      </c>
      <c r="E37" s="17" t="n">
        <v>-0.31</v>
      </c>
      <c r="F37" s="17" t="n">
        <v>-0.06</v>
      </c>
      <c r="G37" s="17" t="n">
        <v>-17.61</v>
      </c>
      <c r="H37" s="17" t="n">
        <v>-17.62</v>
      </c>
      <c r="I37" s="17" t="n">
        <v>-0.06</v>
      </c>
      <c r="J37" s="17" t="n">
        <v>0</v>
      </c>
    </row>
    <row r="38" customFormat="false" ht="14.1" hidden="false" customHeight="false" outlineLevel="0" collapsed="false">
      <c r="A38" s="16" t="s">
        <v>360</v>
      </c>
      <c r="B38" s="22" t="n">
        <v>9.45</v>
      </c>
      <c r="C38" s="22" t="n">
        <v>9.28</v>
      </c>
      <c r="D38" s="22" t="n">
        <v>0.33</v>
      </c>
      <c r="E38" s="22" t="n">
        <v>-0.27</v>
      </c>
      <c r="F38" s="22" t="n">
        <v>0.58</v>
      </c>
      <c r="G38" s="22" t="n">
        <v>3.3</v>
      </c>
      <c r="H38" s="22" t="n">
        <v>-2.94</v>
      </c>
      <c r="I38" s="22" t="n">
        <v>0.58</v>
      </c>
      <c r="J38" s="22" t="n">
        <v>0</v>
      </c>
    </row>
    <row r="39" customFormat="false" ht="14.1" hidden="false" customHeight="false" outlineLevel="0" collapsed="false">
      <c r="A39" s="20" t="s">
        <v>358</v>
      </c>
      <c r="B39" s="17" t="n">
        <v>9.45</v>
      </c>
      <c r="C39" s="17" t="n">
        <v>9.28</v>
      </c>
      <c r="D39" s="17" t="n">
        <v>0.33</v>
      </c>
      <c r="E39" s="17" t="n">
        <v>-0.27</v>
      </c>
      <c r="F39" s="17" t="n">
        <v>0.58</v>
      </c>
      <c r="G39" s="17" t="n">
        <v>3.3</v>
      </c>
      <c r="H39" s="17" t="n">
        <v>-2.94</v>
      </c>
      <c r="I39" s="17" t="n">
        <v>0.58</v>
      </c>
      <c r="J39" s="17" t="n">
        <v>0</v>
      </c>
    </row>
    <row r="40" customFormat="false" ht="14.1" hidden="false" customHeight="false" outlineLevel="0" collapsed="false">
      <c r="A40" s="20" t="s">
        <v>361</v>
      </c>
      <c r="B40" s="17" t="n">
        <v>0.16</v>
      </c>
      <c r="C40" s="17" t="n">
        <v>0.02</v>
      </c>
      <c r="D40" s="17" t="n">
        <v>0</v>
      </c>
      <c r="E40" s="17" t="n">
        <v>0</v>
      </c>
      <c r="F40" s="17" t="n">
        <v>0</v>
      </c>
      <c r="G40" s="17" t="s">
        <v>329</v>
      </c>
      <c r="H40" s="17" t="s">
        <v>329</v>
      </c>
      <c r="I40" s="17" t="n">
        <v>0</v>
      </c>
      <c r="J40" s="17" t="n">
        <v>0</v>
      </c>
    </row>
    <row r="41" customFormat="false" ht="14.1" hidden="false" customHeight="false" outlineLevel="0" collapsed="false">
      <c r="A41" s="20" t="s">
        <v>362</v>
      </c>
      <c r="B41" s="17" t="n">
        <v>1.1</v>
      </c>
      <c r="C41" s="17" t="n">
        <v>0.47</v>
      </c>
      <c r="D41" s="17" t="n">
        <v>0.07</v>
      </c>
      <c r="E41" s="17" t="n">
        <v>0.03</v>
      </c>
      <c r="F41" s="17" t="n">
        <v>0.06</v>
      </c>
      <c r="G41" s="17" t="n">
        <v>6.68</v>
      </c>
      <c r="H41" s="17" t="n">
        <v>6.67</v>
      </c>
      <c r="I41" s="17" t="n">
        <v>0.06</v>
      </c>
      <c r="J41" s="17" t="n">
        <v>0</v>
      </c>
    </row>
    <row r="42" customFormat="false" ht="14.1" hidden="false" customHeight="false" outlineLevel="0" collapsed="false">
      <c r="A42" s="20" t="s">
        <v>363</v>
      </c>
      <c r="B42" s="17" t="n">
        <v>1.03</v>
      </c>
      <c r="C42" s="17" t="n">
        <v>0.07</v>
      </c>
      <c r="D42" s="17" t="n">
        <v>0.08</v>
      </c>
      <c r="E42" s="17" t="n">
        <v>0.01</v>
      </c>
      <c r="F42" s="17" t="n">
        <v>0.1</v>
      </c>
      <c r="G42" s="17" t="n">
        <v>7.66</v>
      </c>
      <c r="H42" s="17" t="n">
        <v>7.65</v>
      </c>
      <c r="I42" s="17" t="n">
        <v>0.1</v>
      </c>
      <c r="J42" s="17" t="n">
        <v>0</v>
      </c>
    </row>
    <row r="43" customFormat="false" ht="14.1" hidden="false" customHeight="false" outlineLevel="0" collapsed="false">
      <c r="A43" s="20" t="s">
        <v>364</v>
      </c>
      <c r="B43" s="17" t="n">
        <v>2.08</v>
      </c>
      <c r="C43" s="17" t="n">
        <v>1.64</v>
      </c>
      <c r="D43" s="17" t="n">
        <v>0.13</v>
      </c>
      <c r="E43" s="17" t="n">
        <v>0.11</v>
      </c>
      <c r="F43" s="17" t="n">
        <v>0.04</v>
      </c>
      <c r="G43" s="17" t="n">
        <v>6.28</v>
      </c>
      <c r="H43" s="17" t="n">
        <v>6.27</v>
      </c>
      <c r="I43" s="17" t="n">
        <v>0.04</v>
      </c>
      <c r="J43" s="17" t="n">
        <v>0</v>
      </c>
    </row>
    <row r="44" customFormat="false" ht="14.1" hidden="false" customHeight="false" outlineLevel="0" collapsed="false">
      <c r="A44" s="20" t="s">
        <v>365</v>
      </c>
      <c r="B44" s="17" t="n">
        <v>0.64</v>
      </c>
      <c r="C44" s="17" t="n">
        <v>0.15</v>
      </c>
      <c r="D44" s="17" t="n">
        <v>-0.02</v>
      </c>
      <c r="E44" s="17" t="n">
        <v>0</v>
      </c>
      <c r="F44" s="17" t="n">
        <v>0</v>
      </c>
      <c r="G44" s="17" t="n">
        <v>-2.24</v>
      </c>
      <c r="H44" s="17" t="n">
        <v>-2.24</v>
      </c>
      <c r="I44" s="17" t="n">
        <v>0</v>
      </c>
      <c r="J44" s="17" t="n">
        <v>0</v>
      </c>
    </row>
    <row r="45" customFormat="false" ht="14.1" hidden="false" customHeight="false" outlineLevel="0" collapsed="false">
      <c r="A45" s="20" t="s">
        <v>366</v>
      </c>
      <c r="B45" s="17" t="n">
        <v>2.76</v>
      </c>
      <c r="C45" s="17" t="n">
        <v>0.45</v>
      </c>
      <c r="D45" s="17" t="n">
        <v>0.11</v>
      </c>
      <c r="E45" s="17" t="n">
        <v>0.02</v>
      </c>
      <c r="F45" s="17" t="n">
        <v>0.16</v>
      </c>
      <c r="G45" s="17" t="n">
        <v>3.46</v>
      </c>
      <c r="H45" s="17" t="n">
        <v>3.45</v>
      </c>
      <c r="I45" s="17" t="n">
        <v>0.16</v>
      </c>
      <c r="J45" s="17" t="n">
        <v>0</v>
      </c>
    </row>
    <row r="46" customFormat="false" ht="14.1" hidden="false" customHeight="false" outlineLevel="0" collapsed="false">
      <c r="A46" s="20" t="s">
        <v>367</v>
      </c>
      <c r="B46" s="17" t="n">
        <v>0.85</v>
      </c>
      <c r="C46" s="17" t="n">
        <v>0</v>
      </c>
      <c r="D46" s="17" t="n">
        <v>-0.08</v>
      </c>
      <c r="E46" s="17" t="n">
        <v>0</v>
      </c>
      <c r="F46" s="17" t="n">
        <v>-0.05</v>
      </c>
      <c r="G46" s="17" t="n">
        <v>-9.12</v>
      </c>
      <c r="H46" s="17" t="s">
        <v>329</v>
      </c>
      <c r="I46" s="17" t="n">
        <v>-0.05</v>
      </c>
      <c r="J46" s="17" t="n">
        <v>0</v>
      </c>
    </row>
    <row r="47" customFormat="false" ht="14.1" hidden="false" customHeight="false" outlineLevel="0" collapsed="false">
      <c r="A47" s="20" t="s">
        <v>368</v>
      </c>
      <c r="B47" s="17" t="n">
        <v>0.82</v>
      </c>
      <c r="C47" s="17" t="n">
        <v>0.07</v>
      </c>
      <c r="D47" s="17" t="n">
        <v>0.03</v>
      </c>
      <c r="E47" s="17" t="n">
        <v>0</v>
      </c>
      <c r="F47" s="17" t="n">
        <v>0.05</v>
      </c>
      <c r="G47" s="17" t="n">
        <v>3.47</v>
      </c>
      <c r="H47" s="17" t="n">
        <v>3.46</v>
      </c>
      <c r="I47" s="17" t="n">
        <v>0.05</v>
      </c>
      <c r="J47" s="17" t="n">
        <v>0</v>
      </c>
    </row>
    <row r="48" customFormat="false" ht="14.1" hidden="false" customHeight="false" outlineLevel="0" collapsed="false">
      <c r="A48" s="16" t="s">
        <v>369</v>
      </c>
      <c r="B48" s="22" t="n">
        <v>4.33</v>
      </c>
      <c r="C48" s="22" t="n">
        <v>6.08</v>
      </c>
      <c r="D48" s="22" t="n">
        <v>-0.24</v>
      </c>
      <c r="E48" s="22" t="n">
        <v>-0.49</v>
      </c>
      <c r="F48" s="22" t="n">
        <v>0.19</v>
      </c>
      <c r="G48" s="22" t="n">
        <v>-5.24</v>
      </c>
      <c r="H48" s="22" t="n">
        <v>-7.67</v>
      </c>
      <c r="I48" s="22" t="n">
        <v>0.19</v>
      </c>
      <c r="J48" s="22" t="n">
        <v>0</v>
      </c>
    </row>
    <row r="49" customFormat="false" ht="14.1" hidden="false" customHeight="false" outlineLevel="0" collapsed="false">
      <c r="A49" s="20" t="s">
        <v>358</v>
      </c>
      <c r="B49" s="17" t="n">
        <v>4.33</v>
      </c>
      <c r="C49" s="17" t="n">
        <v>6.05</v>
      </c>
      <c r="D49" s="17" t="n">
        <v>-0.24</v>
      </c>
      <c r="E49" s="17" t="n">
        <v>-0.49</v>
      </c>
      <c r="F49" s="17" t="n">
        <v>0.18</v>
      </c>
      <c r="G49" s="17" t="n">
        <v>-5.24</v>
      </c>
      <c r="H49" s="17" t="n">
        <v>-7.62</v>
      </c>
      <c r="I49" s="17" t="n">
        <v>0.18</v>
      </c>
      <c r="J49" s="17" t="n">
        <v>0</v>
      </c>
    </row>
    <row r="50" customFormat="false" ht="14.1" hidden="false" customHeight="false" outlineLevel="0" collapsed="false">
      <c r="A50" s="20" t="s">
        <v>370</v>
      </c>
      <c r="B50" s="17" t="n">
        <v>1.26</v>
      </c>
      <c r="C50" s="17" t="n">
        <v>0.32</v>
      </c>
      <c r="D50" s="17" t="n">
        <v>-0.13</v>
      </c>
      <c r="E50" s="17" t="n">
        <v>-0.03</v>
      </c>
      <c r="F50" s="17" t="n">
        <v>-0.06</v>
      </c>
      <c r="G50" s="17" t="n">
        <v>-9.63</v>
      </c>
      <c r="H50" s="17" t="n">
        <v>-9.63</v>
      </c>
      <c r="I50" s="17" t="n">
        <v>-0.06</v>
      </c>
      <c r="J50" s="17" t="n">
        <v>0</v>
      </c>
    </row>
    <row r="51" customFormat="false" ht="14.1" hidden="false" customHeight="false" outlineLevel="0" collapsed="false">
      <c r="A51" s="20" t="s">
        <v>371</v>
      </c>
      <c r="B51" s="17" t="n">
        <v>0.58</v>
      </c>
      <c r="C51" s="17" t="n">
        <v>0.02</v>
      </c>
      <c r="D51" s="17" t="n">
        <v>0.04</v>
      </c>
      <c r="E51" s="17" t="n">
        <v>0</v>
      </c>
      <c r="F51" s="17" t="n">
        <v>0.05</v>
      </c>
      <c r="G51" s="17" t="n">
        <v>6.97</v>
      </c>
      <c r="H51" s="17" t="n">
        <v>6.96</v>
      </c>
      <c r="I51" s="17" t="n">
        <v>0.05</v>
      </c>
      <c r="J51" s="17" t="n">
        <v>0</v>
      </c>
    </row>
    <row r="52" customFormat="false" ht="14.1" hidden="false" customHeight="false" outlineLevel="0" collapsed="false">
      <c r="A52" s="20" t="s">
        <v>372</v>
      </c>
      <c r="B52" s="17" t="n">
        <v>1.19</v>
      </c>
      <c r="C52" s="17" t="n">
        <v>0.05</v>
      </c>
      <c r="D52" s="17" t="n">
        <v>0.01</v>
      </c>
      <c r="E52" s="17" t="n">
        <v>0</v>
      </c>
      <c r="F52" s="17" t="n">
        <v>0.04</v>
      </c>
      <c r="G52" s="17" t="n">
        <v>0.4</v>
      </c>
      <c r="H52" s="17" t="n">
        <v>0.39</v>
      </c>
      <c r="I52" s="17" t="n">
        <v>0.04</v>
      </c>
      <c r="J52" s="17" t="n">
        <v>0</v>
      </c>
    </row>
    <row r="53" customFormat="false" ht="14.1" hidden="false" customHeight="false" outlineLevel="0" collapsed="false">
      <c r="A53" s="20" t="s">
        <v>373</v>
      </c>
      <c r="B53" s="17" t="n">
        <v>1.3</v>
      </c>
      <c r="C53" s="17" t="n">
        <v>0.07</v>
      </c>
      <c r="D53" s="17" t="n">
        <v>-0.15</v>
      </c>
      <c r="E53" s="17" t="n">
        <v>-0.01</v>
      </c>
      <c r="F53" s="17" t="n">
        <v>-0.1</v>
      </c>
      <c r="G53" s="17" t="n">
        <v>-10.75</v>
      </c>
      <c r="H53" s="17" t="n">
        <v>-10.75</v>
      </c>
      <c r="I53" s="17" t="n">
        <v>-0.1</v>
      </c>
      <c r="J53" s="17" t="n">
        <v>0</v>
      </c>
    </row>
    <row r="54" customFormat="false" ht="14.1" hidden="false" customHeight="false" outlineLevel="0" collapsed="false">
      <c r="A54" s="16" t="s">
        <v>374</v>
      </c>
      <c r="B54" s="22" t="n">
        <v>2.96</v>
      </c>
      <c r="C54" s="22" t="n">
        <v>0.75</v>
      </c>
      <c r="D54" s="22" t="n">
        <v>-0.41</v>
      </c>
      <c r="E54" s="22" t="n">
        <v>-0.05</v>
      </c>
      <c r="F54" s="22" t="n">
        <v>-0.28</v>
      </c>
      <c r="G54" s="22" t="n">
        <v>-12.8</v>
      </c>
      <c r="H54" s="22" t="n">
        <v>-6.38</v>
      </c>
      <c r="I54" s="22" t="n">
        <v>-0.26</v>
      </c>
      <c r="J54" s="22" t="n">
        <v>-0.01</v>
      </c>
    </row>
    <row r="55" customFormat="false" ht="14.1" hidden="false" customHeight="false" outlineLevel="0" collapsed="false">
      <c r="A55" s="20" t="s">
        <v>358</v>
      </c>
      <c r="B55" s="17" t="n">
        <v>2.96</v>
      </c>
      <c r="C55" s="17" t="n">
        <v>0.75</v>
      </c>
      <c r="D55" s="17" t="n">
        <v>-0.41</v>
      </c>
      <c r="E55" s="17" t="n">
        <v>-0.05</v>
      </c>
      <c r="F55" s="17" t="n">
        <v>-0.28</v>
      </c>
      <c r="G55" s="17" t="n">
        <v>-12.8</v>
      </c>
      <c r="H55" s="17" t="n">
        <v>-6.38</v>
      </c>
      <c r="I55" s="17" t="n">
        <v>-0.26</v>
      </c>
      <c r="J55" s="17" t="n">
        <v>-0.01</v>
      </c>
    </row>
    <row r="56" customFormat="false" ht="14.1" hidden="false" customHeight="false" outlineLevel="0" collapsed="false">
      <c r="A56" s="20" t="s">
        <v>375</v>
      </c>
      <c r="B56" s="17" t="n">
        <v>0.22</v>
      </c>
      <c r="C56" s="17" t="n">
        <v>0</v>
      </c>
      <c r="D56" s="17" t="n">
        <v>-0.03</v>
      </c>
      <c r="E56" s="17" t="n">
        <v>0</v>
      </c>
      <c r="F56" s="17" t="n">
        <v>-0.02</v>
      </c>
      <c r="G56" s="17" t="n">
        <v>-10.61</v>
      </c>
      <c r="H56" s="17" t="s">
        <v>329</v>
      </c>
      <c r="I56" s="17" t="n">
        <v>-0.02</v>
      </c>
      <c r="J56" s="17" t="n">
        <v>0</v>
      </c>
    </row>
    <row r="57" customFormat="false" ht="14.1" hidden="false" customHeight="false" outlineLevel="0" collapsed="false">
      <c r="A57" s="20" t="s">
        <v>376</v>
      </c>
      <c r="B57" s="17" t="n">
        <v>1.04</v>
      </c>
      <c r="C57" s="17" t="n">
        <v>0.05</v>
      </c>
      <c r="D57" s="17" t="n">
        <v>-0.1</v>
      </c>
      <c r="E57" s="17" t="n">
        <v>0</v>
      </c>
      <c r="F57" s="17" t="n">
        <v>-0.06</v>
      </c>
      <c r="G57" s="17" t="n">
        <v>-8.89</v>
      </c>
      <c r="H57" s="17" t="n">
        <v>-7.52</v>
      </c>
      <c r="I57" s="17" t="n">
        <v>-0.04</v>
      </c>
      <c r="J57" s="17" t="n">
        <v>-0.02</v>
      </c>
    </row>
    <row r="58" customFormat="false" ht="14.1" hidden="false" customHeight="false" outlineLevel="0" collapsed="false">
      <c r="A58" s="20" t="s">
        <v>377</v>
      </c>
      <c r="B58" s="17" t="n">
        <v>1.69</v>
      </c>
      <c r="C58" s="17" t="n">
        <v>0.13</v>
      </c>
      <c r="D58" s="17" t="n">
        <v>-0.29</v>
      </c>
      <c r="E58" s="17" t="n">
        <v>-0.02</v>
      </c>
      <c r="F58" s="17" t="n">
        <v>-0.21</v>
      </c>
      <c r="G58" s="17" t="n">
        <v>-15.38</v>
      </c>
      <c r="H58" s="17" t="n">
        <v>-15.39</v>
      </c>
      <c r="I58" s="17" t="n">
        <v>-0.21</v>
      </c>
      <c r="J58" s="17" t="n">
        <v>0</v>
      </c>
    </row>
    <row r="59" customFormat="false" ht="14.1" hidden="false" customHeight="false" outlineLevel="0" collapsed="false">
      <c r="A59" s="16" t="s">
        <v>378</v>
      </c>
      <c r="B59" s="22" t="n">
        <v>2.65</v>
      </c>
      <c r="C59" s="22" t="n">
        <v>3.33</v>
      </c>
      <c r="D59" s="22" t="n">
        <v>0.17</v>
      </c>
      <c r="E59" s="22" t="n">
        <v>-0.16</v>
      </c>
      <c r="F59" s="22" t="n">
        <v>0.3</v>
      </c>
      <c r="G59" s="22" t="n">
        <v>6.65</v>
      </c>
      <c r="H59" s="22" t="n">
        <v>-4.61</v>
      </c>
      <c r="I59" s="22" t="n">
        <v>0.3</v>
      </c>
      <c r="J59" s="22" t="n">
        <v>0</v>
      </c>
    </row>
    <row r="60" customFormat="false" ht="14.1" hidden="false" customHeight="false" outlineLevel="0" collapsed="false">
      <c r="A60" s="20" t="s">
        <v>379</v>
      </c>
      <c r="B60" s="17" t="n">
        <v>1.69</v>
      </c>
      <c r="C60" s="17" t="n">
        <v>0.12</v>
      </c>
      <c r="D60" s="17" t="n">
        <v>0.21</v>
      </c>
      <c r="E60" s="17" t="n">
        <v>0.02</v>
      </c>
      <c r="F60" s="17" t="n">
        <v>0.25</v>
      </c>
      <c r="G60" s="17" t="n">
        <v>13.54</v>
      </c>
      <c r="H60" s="17" t="n">
        <v>13.54</v>
      </c>
      <c r="I60" s="17" t="n">
        <v>0.25</v>
      </c>
      <c r="J60" s="17" t="n">
        <v>0</v>
      </c>
    </row>
    <row r="61" customFormat="false" ht="14.1" hidden="false" customHeight="false" outlineLevel="0" collapsed="false">
      <c r="A61" s="20" t="s">
        <v>380</v>
      </c>
      <c r="B61" s="17" t="n">
        <v>1.69</v>
      </c>
      <c r="C61" s="17" t="n">
        <v>0.12</v>
      </c>
      <c r="D61" s="17" t="n">
        <v>0.21</v>
      </c>
      <c r="E61" s="17" t="n">
        <v>0.02</v>
      </c>
      <c r="F61" s="17" t="n">
        <v>0.25</v>
      </c>
      <c r="G61" s="17" t="n">
        <v>13.54</v>
      </c>
      <c r="H61" s="17" t="n">
        <v>13.54</v>
      </c>
      <c r="I61" s="17" t="n">
        <v>0.25</v>
      </c>
      <c r="J61" s="17" t="n">
        <v>0</v>
      </c>
    </row>
    <row r="62" customFormat="false" ht="14.1" hidden="false" customHeight="false" outlineLevel="0" collapsed="false">
      <c r="A62" s="20" t="s">
        <v>358</v>
      </c>
      <c r="B62" s="17" t="n">
        <v>0.96</v>
      </c>
      <c r="C62" s="17" t="n">
        <v>3.2</v>
      </c>
      <c r="D62" s="17" t="n">
        <v>-0.04</v>
      </c>
      <c r="E62" s="17" t="n">
        <v>-0.17</v>
      </c>
      <c r="F62" s="17" t="n">
        <v>0.05</v>
      </c>
      <c r="G62" s="17" t="n">
        <v>-4.28</v>
      </c>
      <c r="H62" s="17" t="n">
        <v>-5.21</v>
      </c>
      <c r="I62" s="17" t="n">
        <v>0.05</v>
      </c>
      <c r="J62" s="17" t="n">
        <v>0</v>
      </c>
    </row>
    <row r="63" customFormat="false" ht="14.1" hidden="false" customHeight="false" outlineLevel="0" collapsed="false">
      <c r="A63" s="20" t="s">
        <v>381</v>
      </c>
      <c r="B63" s="17" t="n">
        <v>0.96</v>
      </c>
      <c r="C63" s="17" t="n">
        <v>0</v>
      </c>
      <c r="D63" s="17" t="n">
        <v>-0.04</v>
      </c>
      <c r="E63" s="17" t="n">
        <v>0</v>
      </c>
      <c r="F63" s="17" t="n">
        <v>-0.01</v>
      </c>
      <c r="G63" s="17" t="n">
        <v>-4.28</v>
      </c>
      <c r="H63" s="17" t="s">
        <v>329</v>
      </c>
      <c r="I63" s="17" t="n">
        <v>-0.01</v>
      </c>
      <c r="J63" s="17" t="n">
        <v>0</v>
      </c>
    </row>
  </sheetData>
  <mergeCells count="10">
    <mergeCell ref="A13:A14"/>
    <mergeCell ref="B13:B14"/>
    <mergeCell ref="C13:C14"/>
    <mergeCell ref="D13:D14"/>
    <mergeCell ref="E13:E14"/>
    <mergeCell ref="F13:F14"/>
    <mergeCell ref="B31:C31"/>
    <mergeCell ref="D31:F31"/>
    <mergeCell ref="G31:H31"/>
    <mergeCell ref="I31:J31"/>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Q257"/>
  <sheetViews>
    <sheetView windowProtection="false" showFormulas="false" showGridLines="true" showRowColHeaders="true" showZeros="true" rightToLeft="false" tabSelected="true" showOutlineSymbols="true" defaultGridColor="true" view="normal" topLeftCell="Q1" colorId="64" zoomScale="110" zoomScaleNormal="110" zoomScalePageLayoutView="100" workbookViewId="0">
      <selection pane="topLeft" activeCell="X27" activeCellId="0" sqref="X27"/>
    </sheetView>
  </sheetViews>
  <sheetFormatPr defaultRowHeight="14.1"/>
  <cols>
    <col collapsed="false" hidden="false" max="1" min="1" style="0" width="14.469387755102"/>
    <col collapsed="false" hidden="false" max="2" min="2" style="0" width="12.8265306122449"/>
    <col collapsed="false" hidden="false" max="3" min="3" style="0" width="8.82142857142857"/>
    <col collapsed="false" hidden="false" max="4" min="4" style="23" width="8.82142857142857"/>
    <col collapsed="false" hidden="false" max="5" min="5" style="23" width="12.6785714285714"/>
    <col collapsed="false" hidden="false" max="8" min="6" style="0" width="8.82142857142857"/>
    <col collapsed="false" hidden="false" max="9" min="9" style="0" width="12.8265306122449"/>
    <col collapsed="false" hidden="false" max="12" min="10" style="0" width="8.82142857142857"/>
    <col collapsed="false" hidden="false" max="13" min="13" style="0" width="19.8520408163265"/>
    <col collapsed="false" hidden="false" max="14" min="14" style="24" width="18.8877551020408"/>
    <col collapsed="false" hidden="false" max="15" min="15" style="25" width="25.9183673469388"/>
    <col collapsed="false" hidden="false" max="16" min="16" style="25" width="25.6122448979592"/>
    <col collapsed="false" hidden="false" max="17" min="17" style="0" width="8.82142857142857"/>
    <col collapsed="false" hidden="false" max="18" min="18" style="25" width="8.82142857142857"/>
    <col collapsed="false" hidden="false" max="19" min="19" style="26" width="16.4081632653061"/>
    <col collapsed="false" hidden="false" max="21" min="20" style="0" width="24.4081632653061"/>
    <col collapsed="false" hidden="false" max="22" min="22" style="0" width="14.1989795918367"/>
    <col collapsed="false" hidden="false" max="23" min="23" style="27" width="23.3010204081633"/>
    <col collapsed="false" hidden="false" max="24" min="24" style="27" width="21.5969387755102"/>
    <col collapsed="false" hidden="false" max="26" min="25" style="27" width="17.9285714285714"/>
    <col collapsed="false" hidden="false" max="27" min="27" style="0" width="12.6785714285714"/>
    <col collapsed="false" hidden="false" max="28" min="28" style="0" width="24.6785714285714"/>
    <col collapsed="false" hidden="false" max="29" min="29" style="0" width="18.1989795918367"/>
    <col collapsed="false" hidden="false" max="30" min="30" style="0" width="13.9234693877551"/>
    <col collapsed="false" hidden="false" max="31" min="31" style="0" width="10.0714285714286"/>
    <col collapsed="false" hidden="false" max="33" min="32" style="0" width="28.2602040816327"/>
    <col collapsed="false" hidden="false" max="34" min="34" style="0" width="30.7397959183673"/>
    <col collapsed="false" hidden="false" max="35" min="35" style="0" width="16.4081632653061"/>
    <col collapsed="false" hidden="false" max="37" min="36" style="0" width="17.234693877551"/>
    <col collapsed="false" hidden="false" max="38" min="38" style="0" width="16.4132653061224"/>
    <col collapsed="false" hidden="false" max="1025" min="39" style="0" width="8.82142857142857"/>
  </cols>
  <sheetData>
    <row r="1" customFormat="false" ht="14.1" hidden="false" customHeight="false" outlineLevel="0" collapsed="false">
      <c r="A1" s="28" t="str">
        <f aca="false">INDEX(map!$B$1:$B$26,MATCH(COLUMN(),map!$A$1:$A$26,0))</f>
        <v>A</v>
      </c>
      <c r="B1" s="28" t="str">
        <f aca="false">INDEX(map!$B$1:$B$26,MATCH(COLUMN(),map!$A$1:$A$26,0))</f>
        <v>B</v>
      </c>
      <c r="C1" s="28" t="str">
        <f aca="false">INDEX(map!$B$1:$B$26,MATCH(COLUMN(),map!$A$1:$A$26,0))</f>
        <v>C</v>
      </c>
      <c r="D1" s="29" t="str">
        <f aca="false">INDEX(map!$B$1:$B$26,MATCH(COLUMN(),map!$A$1:$A$26,0))</f>
        <v>D</v>
      </c>
      <c r="E1" s="29" t="str">
        <f aca="false">INDEX(map!$B$1:$B$26,MATCH(COLUMN(),map!$A$1:$A$26,0))</f>
        <v>E</v>
      </c>
      <c r="F1" s="28" t="str">
        <f aca="false">INDEX(map!$B$1:$B$26,MATCH(COLUMN(),map!$A$1:$A$26,0))</f>
        <v>F</v>
      </c>
      <c r="G1" s="28" t="str">
        <f aca="false">INDEX(map!$B$1:$B$26,MATCH(COLUMN(),map!$A$1:$A$26,0))</f>
        <v>G</v>
      </c>
      <c r="H1" s="28" t="str">
        <f aca="false">INDEX(map!$B$1:$B$26,MATCH(COLUMN(),map!$A$1:$A$26,0))</f>
        <v>H</v>
      </c>
      <c r="I1" s="28" t="str">
        <f aca="false">INDEX(map!$B$1:$B$26,MATCH(COLUMN(),map!$A$1:$A$26,0))</f>
        <v>I</v>
      </c>
      <c r="J1" s="28" t="str">
        <f aca="false">INDEX(map!$B$1:$B$26,MATCH(COLUMN(),map!$A$1:$A$26,0))</f>
        <v>J</v>
      </c>
      <c r="K1" s="28" t="str">
        <f aca="false">INDEX(map!$B$1:$B$26,MATCH(COLUMN(),map!$A$1:$A$26,0))</f>
        <v>K</v>
      </c>
      <c r="N1" s="0"/>
      <c r="O1" s="0"/>
      <c r="P1" s="0"/>
      <c r="R1" s="0"/>
      <c r="S1" s="0"/>
      <c r="W1" s="0"/>
      <c r="X1" s="0"/>
      <c r="Y1" s="0"/>
      <c r="Z1" s="0"/>
    </row>
    <row r="2" customFormat="false" ht="14.1" hidden="false" customHeight="false" outlineLevel="0" collapsed="false">
      <c r="B2" s="30"/>
      <c r="C2" s="30"/>
      <c r="G2" s="31" t="s">
        <v>382</v>
      </c>
      <c r="H2" s="31"/>
      <c r="I2" s="31"/>
      <c r="J2" s="32"/>
      <c r="K2" s="32"/>
      <c r="L2" s="33"/>
      <c r="M2" s="33"/>
      <c r="N2" s="34"/>
      <c r="O2" s="0"/>
      <c r="P2" s="0"/>
      <c r="R2" s="0"/>
      <c r="S2" s="0"/>
      <c r="W2" s="0"/>
      <c r="X2" s="0"/>
      <c r="Y2" s="0"/>
      <c r="Z2" s="0"/>
    </row>
    <row r="3" customFormat="false" ht="13.8" hidden="false" customHeight="false" outlineLevel="0" collapsed="false">
      <c r="A3" s="6"/>
      <c r="B3" s="30" t="n">
        <v>1000000</v>
      </c>
      <c r="C3" s="30"/>
      <c r="D3" s="23" t="s">
        <v>383</v>
      </c>
      <c r="E3" s="23" t="s">
        <v>384</v>
      </c>
      <c r="F3" s="0" t="s">
        <v>385</v>
      </c>
      <c r="G3" s="0" t="n">
        <f aca="false" t="array" ref="G3:G3">IF(ROW(INDEX(H4:H254,MATCH(1,(G4:G254="min")*(H4:H254=1),0)))&lt;ROW(INDEX(H3:H253,MATCH(1,(G4:G254="max")*(H4:H254=1),0))),0,1)</f>
        <v>0</v>
      </c>
      <c r="I3" s="30" t="s">
        <v>386</v>
      </c>
      <c r="J3" s="35"/>
      <c r="K3" s="36"/>
      <c r="L3" s="33"/>
      <c r="M3" s="0" t="s">
        <v>387</v>
      </c>
      <c r="N3" s="24" t="s">
        <v>388</v>
      </c>
      <c r="O3" s="25" t="s">
        <v>389</v>
      </c>
      <c r="P3" s="25" t="s">
        <v>390</v>
      </c>
      <c r="Q3" s="0" t="s">
        <v>391</v>
      </c>
      <c r="R3" s="25" t="s">
        <v>392</v>
      </c>
      <c r="S3" s="26" t="s">
        <v>393</v>
      </c>
      <c r="T3" s="0" t="s">
        <v>394</v>
      </c>
      <c r="U3" s="0" t="s">
        <v>395</v>
      </c>
      <c r="V3" s="0" t="s">
        <v>396</v>
      </c>
      <c r="W3" s="27" t="s">
        <v>397</v>
      </c>
      <c r="X3" s="27" t="s">
        <v>398</v>
      </c>
      <c r="Y3" s="27" t="s">
        <v>399</v>
      </c>
      <c r="Z3" s="27" t="s">
        <v>400</v>
      </c>
      <c r="AA3" s="0" t="s">
        <v>401</v>
      </c>
      <c r="AB3" s="0" t="s">
        <v>402</v>
      </c>
      <c r="AC3" s="0" t="s">
        <v>403</v>
      </c>
      <c r="AD3" s="0" t="s">
        <v>333</v>
      </c>
      <c r="AE3" s="0" t="s">
        <v>334</v>
      </c>
      <c r="AF3" s="0" t="s">
        <v>404</v>
      </c>
      <c r="AG3" s="0" t="s">
        <v>405</v>
      </c>
      <c r="AH3" s="0" t="s">
        <v>406</v>
      </c>
      <c r="AI3" s="0" t="s">
        <v>407</v>
      </c>
      <c r="AJ3" s="0" t="s">
        <v>408</v>
      </c>
      <c r="AK3" s="0" t="s">
        <v>409</v>
      </c>
    </row>
    <row r="4" customFormat="false" ht="13.8" hidden="false" customHeight="false" outlineLevel="0" collapsed="false">
      <c r="A4" s="6" t="n">
        <v>38720</v>
      </c>
      <c r="B4" s="30" t="n">
        <v>1009300</v>
      </c>
      <c r="C4" s="30" t="n">
        <f aca="false">B4-B3</f>
        <v>9300</v>
      </c>
      <c r="D4" s="37" t="n">
        <f aca="false">C4/B3</f>
        <v>0.0093</v>
      </c>
      <c r="E4" s="37" t="n">
        <f aca="false" t="array" ref="E4:E4">PRODUCT(1+$D$4:D4)-1</f>
        <v>0.00930000000000009</v>
      </c>
      <c r="F4" s="0" t="n">
        <f aca="false">IF(ISBLANK(A5),MONTH(A4),IF(MONTH(A5)-MONTH(A4)=1,MONTH(A4),0))</f>
        <v>0</v>
      </c>
      <c r="I4" s="30"/>
      <c r="J4" s="35"/>
      <c r="K4" s="36"/>
      <c r="M4" s="0" t="n">
        <f aca="false">E4/COUNT($E$4:E4)</f>
        <v>0.00930000000000009</v>
      </c>
      <c r="N4" s="24" t="n">
        <f aca="false">M4*252</f>
        <v>2.34360000000002</v>
      </c>
      <c r="O4" s="25" t="n">
        <v>0</v>
      </c>
      <c r="P4" s="25" t="n">
        <v>0</v>
      </c>
      <c r="Q4" s="0" t="n">
        <f aca="false">Treasuries!J2/100</f>
        <v>0.0437</v>
      </c>
      <c r="R4" s="0"/>
      <c r="S4" s="38" t="n">
        <f aca="false">IF(D4&lt;s_p!H4, D4-s_p!H4, 0)</f>
        <v>-0.0071304768923889</v>
      </c>
      <c r="T4" s="0" t="n">
        <f aca="false">S4^2</f>
        <v>5.0843700712892E-005</v>
      </c>
      <c r="U4" s="39" t="n">
        <f aca="false">SQRT(T4)*SQRT(252)</f>
        <v>0.113192811519322</v>
      </c>
      <c r="W4" s="27" t="n">
        <f aca="false">(s_p!$J4)/COUNT(s_p!$J$4:$J4)</f>
        <v>0.0164304768923889</v>
      </c>
      <c r="X4" s="27" t="n">
        <f aca="false">W4 * 252</f>
        <v>4.14048017688199</v>
      </c>
      <c r="Y4" s="0"/>
      <c r="Z4" s="0"/>
      <c r="AF4" s="40" t="n">
        <f aca="false">MAX($E$4:E4)</f>
        <v>0.00930000000000009</v>
      </c>
      <c r="AG4" s="0" t="n">
        <f aca="false">1 - ((1 + E4) / (1 + AF4))</f>
        <v>0</v>
      </c>
      <c r="AH4" s="0" t="n">
        <v>0</v>
      </c>
      <c r="AI4" s="24" t="n">
        <f aca="false">D4-s_p!H4</f>
        <v>-0.00713047689238886</v>
      </c>
      <c r="AJ4" s="24" t="n">
        <f aca="false">AI4</f>
        <v>-0.00713047689238886</v>
      </c>
      <c r="AP4" s="24"/>
      <c r="AQ4" s="27"/>
    </row>
    <row r="5" customFormat="false" ht="13.8" hidden="false" customHeight="false" outlineLevel="0" collapsed="false">
      <c r="A5" s="6" t="n">
        <f aca="false">WORKDAY(A4,1,holiday!$B$2:$B$10)</f>
        <v>38721</v>
      </c>
      <c r="B5" s="30" t="n">
        <v>989820.51</v>
      </c>
      <c r="C5" s="30" t="n">
        <f aca="false">B5-B4</f>
        <v>-19479.49</v>
      </c>
      <c r="D5" s="37" t="n">
        <f aca="false">C5/B4</f>
        <v>-0.0193</v>
      </c>
      <c r="E5" s="37" t="n">
        <f aca="false" t="array" ref="E5:E5">PRODUCT(1+$D$4:D5)-1</f>
        <v>-0.0101794899999998</v>
      </c>
      <c r="F5" s="0" t="n">
        <f aca="false">IF(ISBLANK(A6),MONTH(A5),IF(MONTH(A6)-MONTH(A5)=1,MONTH(A5),0))</f>
        <v>0</v>
      </c>
      <c r="G5" s="0" t="str">
        <f aca="false">IF(B6&gt;B5,IF(AND(B4&gt;B5,B6&gt;B5),"min",""),IF(AND(B4&gt;B5,B6&gt;B5),"",IF(AND(B4&lt;B5,B6&lt;B5),"max","")))</f>
        <v>min</v>
      </c>
      <c r="H5" s="0" t="n">
        <f aca="false">IF(G5="min",COUNTIF(G$4:G5,"min"),IF(G5="max",COUNTIF(G$4:G5,"max"),""))</f>
        <v>1</v>
      </c>
      <c r="I5" s="30" t="e">
        <f aca="false">IF($G$3=0,IF(G5="min",INDEX($B$4:$B$254,(MATCH(1,($G$4:$G$254="max")*($H$4:$H$254=(H5-1)),0))),""),IF($G$3=1,IF(G5="min",INDEX($B$4:$B$254,(MATCH(1,($G$4:$G$254="max")*($H$4:$H$254=(H5)),0))),""),""))-B5</f>
        <v>#N/A</v>
      </c>
      <c r="J5" s="35" t="n">
        <f aca="false">IF(AND(G3=0,G5="min",H5=1),B5-B4,IF(G5="min",B5-I5,""))</f>
        <v>-19479.49</v>
      </c>
      <c r="K5" s="41" t="n">
        <f aca="false">IF(AND(G3=0,G5="min",H5=1),(B5-B4)/B4,IF(G5="min",(B5-I5)/I5,""))</f>
        <v>-0.0193</v>
      </c>
      <c r="L5" s="5"/>
      <c r="M5" s="0" t="n">
        <f aca="false">E5/COUNT($E$4:E5)</f>
        <v>-0.00508974499999992</v>
      </c>
      <c r="N5" s="24" t="n">
        <f aca="false">M5*252</f>
        <v>-1.28261573999998</v>
      </c>
      <c r="O5" s="25" t="n">
        <f aca="false">STDEV($D$4:$D5)</f>
        <v>0.0202232539419353</v>
      </c>
      <c r="P5" s="25" t="n">
        <f aca="false">O5*SQRT(252)</f>
        <v>0.321034203785204</v>
      </c>
      <c r="Q5" s="0" t="n">
        <f aca="false">Treasuries!J3/100</f>
        <v>0.0436</v>
      </c>
      <c r="R5" s="0"/>
      <c r="S5" s="38" t="n">
        <f aca="false">IF(D5&lt;s_p!H5, D5-s_p!H5, 0)</f>
        <v>-0.0229727616645651</v>
      </c>
      <c r="T5" s="0" t="n">
        <f aca="false">S5^2</f>
        <v>0.000527747778496912</v>
      </c>
      <c r="U5" s="0" t="n">
        <f aca="false">SQRT(AVERAGE(T$4:T5)) * SQRT(252)</f>
        <v>0.270004678441754</v>
      </c>
      <c r="V5" s="0" t="n">
        <f aca="false">AJ5/U5*252</f>
        <v>-14.0479345767871</v>
      </c>
      <c r="W5" s="27" t="n">
        <f aca="false">(s_p!$J5)/COUNT(s_p!$J$4:$J5)</f>
        <v>0.0100817918913074</v>
      </c>
      <c r="X5" s="27" t="n">
        <f aca="false">W5 * 252</f>
        <v>2.54061155660947</v>
      </c>
      <c r="Y5" s="26" t="n">
        <f aca="false">STDEV(s_p!$H$4:$H5)</f>
        <v>0.00902106695004106</v>
      </c>
      <c r="Z5" s="26" t="n">
        <f aca="false">Y5*SQRT(252)</f>
        <v>0.143204998261635</v>
      </c>
      <c r="AA5" s="0" t="n">
        <f aca="false">AJ5/AK5</f>
        <v>-1.3436322112252</v>
      </c>
      <c r="AB5" s="0" t="n">
        <f aca="false">_xlfn.COVARIANCE.S($D$4:$D5,s_p!$H$4:$H5)</f>
        <v>0.00018243532775788</v>
      </c>
      <c r="AC5" s="0" t="n">
        <f aca="false">_xlfn.VAR.S(s_p!$H$4:$H5)</f>
        <v>8.13796489171237E-005</v>
      </c>
      <c r="AD5" s="0" t="n">
        <f aca="false">AB5/AC5</f>
        <v>2.24178071772798</v>
      </c>
      <c r="AE5" s="23" t="n">
        <f aca="false">M5-(AD5*W5)</f>
        <v>-0.0276909116620791</v>
      </c>
      <c r="AF5" s="40" t="n">
        <f aca="false">MAX($E$4:E5)</f>
        <v>0.00930000000000009</v>
      </c>
      <c r="AG5" s="0" t="n">
        <f aca="false">1 - ((1 + E5) / (1 + AF5))</f>
        <v>0.0193</v>
      </c>
      <c r="AH5" s="0" t="n">
        <f aca="false">MAX($AG$5:AG5)</f>
        <v>0.0193</v>
      </c>
      <c r="AI5" s="24" t="n">
        <f aca="false">D5-s_p!H5</f>
        <v>-0.0229727616645651</v>
      </c>
      <c r="AJ5" s="24" t="n">
        <f aca="false">AVERAGE(AI$4:AI5)</f>
        <v>-0.015051619278477</v>
      </c>
      <c r="AK5" s="0" t="n">
        <f aca="false">STDEV(AI$4:AI5)</f>
        <v>0.0112021869918942</v>
      </c>
      <c r="AP5" s="24"/>
      <c r="AQ5" s="27"/>
    </row>
    <row r="6" customFormat="false" ht="13.8" hidden="false" customHeight="false" outlineLevel="0" collapsed="false">
      <c r="A6" s="6" t="n">
        <f aca="false">WORKDAY(A5,1,holiday!$B$2:$B$10)</f>
        <v>38722</v>
      </c>
      <c r="B6" s="30" t="n">
        <v>1024563.209901</v>
      </c>
      <c r="C6" s="30" t="n">
        <f aca="false">B6-B5</f>
        <v>34742.699901</v>
      </c>
      <c r="D6" s="37" t="n">
        <f aca="false">C6/B5</f>
        <v>0.0351</v>
      </c>
      <c r="E6" s="37" t="n">
        <f aca="false" t="array" ref="E6:E6">PRODUCT(1+$D$4:D6)-1</f>
        <v>0.024563209901</v>
      </c>
      <c r="F6" s="0" t="n">
        <f aca="false">IF(ISBLANK(A7),MONTH(A6),IF(MONTH(A7)-MONTH(A6)=1,MONTH(A6),0))</f>
        <v>0</v>
      </c>
      <c r="G6" s="0" t="str">
        <f aca="false">IF(B7&gt;B6,IF(AND(B5&gt;B6,B7&gt;B6),"min",""),IF(AND(B5&gt;B6,B7&gt;B6),"",IF(AND(B5&lt;B6,B7&lt;B6),"max","")))</f>
        <v/>
      </c>
      <c r="H6" s="0" t="str">
        <f aca="false">IF(G6="min",COUNTIF(G$4:G6,"min"),IF(G6="max",COUNTIF(G$4:G6,"max"),""))</f>
        <v/>
      </c>
      <c r="I6" s="30" t="str">
        <f aca="false" t="array" ref="I6:I6">IF($G$3=0,IF(G6="min",INDEX($B$4:$B$254,(MATCH(1,($G$4:$G$254="max")*($H$4:$H$254=(H6-1)),0))),""),IF($G$3=1,IF(G6="min",INDEX($B$4:$B$254,(MATCH(1,($G$4:$G$254="max")*($H$4:$H$254=(H6)),0))),""),""))</f>
        <v/>
      </c>
      <c r="J6" s="35" t="str">
        <f aca="false">IF(AND(G4=0,G6="min",H6=1),B6-B5,IF(G6="min",B6-I6,""))</f>
        <v/>
      </c>
      <c r="K6" s="41" t="str">
        <f aca="false">IF(AND(G4=0,G6="min",H6=1),(B6-B5)/B5,IF(G6="min",(B6-I6)/I6,""))</f>
        <v/>
      </c>
      <c r="L6" s="5"/>
      <c r="M6" s="0" t="n">
        <f aca="false">E6/COUNT($E$4:E6)</f>
        <v>0.00818773663366668</v>
      </c>
      <c r="N6" s="24" t="n">
        <f aca="false">M6*252</f>
        <v>2.063309631684</v>
      </c>
      <c r="O6" s="25" t="n">
        <f aca="false">STDEV($D$4:$D6)</f>
        <v>0.0272120071537058</v>
      </c>
      <c r="P6" s="25" t="n">
        <f aca="false">O6*SQRT(252)</f>
        <v>0.431977221621696</v>
      </c>
      <c r="Q6" s="0" t="n">
        <f aca="false">Treasuries!J4/100</f>
        <v>0.0436</v>
      </c>
      <c r="R6" s="0"/>
      <c r="S6" s="38" t="n">
        <f aca="false">IF(D6&lt;s_p!H6, D6-s_p!H6, 0)</f>
        <v>0</v>
      </c>
      <c r="T6" s="0" t="n">
        <f aca="false">S6^2</f>
        <v>0</v>
      </c>
      <c r="U6" s="0" t="n">
        <f aca="false">SQRT(AVERAGE(T$4:T6)) * SQRT(252)</f>
        <v>0.220457896782183</v>
      </c>
      <c r="V6" s="0" t="n">
        <f aca="false">AJ6/U6*252</f>
        <v>1.89790761332931</v>
      </c>
      <c r="W6" s="27" t="n">
        <f aca="false">(s_p!$J6)/COUNT(s_p!$J$4:$J6)</f>
        <v>0.00672653523353284</v>
      </c>
      <c r="X6" s="27" t="n">
        <f aca="false">W6 * 252</f>
        <v>1.69508687885028</v>
      </c>
      <c r="Y6" s="26" t="n">
        <f aca="false">STDEV(s_p!$H$4:$H6)</f>
        <v>0.00861759912201924</v>
      </c>
      <c r="Z6" s="26" t="n">
        <f aca="false">Y6*SQRT(252)</f>
        <v>0.136800145051869</v>
      </c>
      <c r="AA6" s="0" t="n">
        <f aca="false">AJ6/AK6</f>
        <v>0.0553261857269963</v>
      </c>
      <c r="AB6" s="0" t="n">
        <f aca="false">_xlfn.COVARIANCE.S($D$4:$D6,s_p!$H$4:$H6)</f>
        <v>-4.29290537154913E-005</v>
      </c>
      <c r="AC6" s="0" t="n">
        <f aca="false">_xlfn.VAR.S(s_p!$H$4:$H6)</f>
        <v>7.42630146278273E-005</v>
      </c>
      <c r="AD6" s="0" t="n">
        <f aca="false">AB6/AC6</f>
        <v>-0.578067749210456</v>
      </c>
      <c r="AE6" s="23" t="n">
        <f aca="false">M6-(AD6*W6)</f>
        <v>0.0120761297160998</v>
      </c>
      <c r="AF6" s="40" t="n">
        <f aca="false">MAX($E$4:E6)</f>
        <v>0.024563209901</v>
      </c>
      <c r="AG6" s="0" t="n">
        <f aca="false">1 - ((1 + E6) / (1 + AF6))</f>
        <v>0</v>
      </c>
      <c r="AH6" s="0" t="n">
        <f aca="false">MAX($AG$5:AG6)</f>
        <v>0.0193</v>
      </c>
      <c r="AI6" s="24" t="n">
        <f aca="false">D6-s_p!H6</f>
        <v>0.0350842947560191</v>
      </c>
      <c r="AJ6" s="24" t="n">
        <f aca="false">AVERAGE(AI$4:AI6)</f>
        <v>0.00166035206635505</v>
      </c>
      <c r="AK6" s="0" t="n">
        <f aca="false">STDEV(AI$4:AI6)</f>
        <v>0.030010239175857</v>
      </c>
      <c r="AP6" s="24"/>
      <c r="AQ6" s="27"/>
    </row>
    <row r="7" customFormat="false" ht="13.8" hidden="false" customHeight="false" outlineLevel="0" collapsed="false">
      <c r="A7" s="6" t="n">
        <f aca="false">WORKDAY(A6,1,holiday!$B$2:$B$10)</f>
        <v>38723</v>
      </c>
      <c r="B7" s="30" t="n">
        <v>1065135.91301308</v>
      </c>
      <c r="C7" s="30" t="n">
        <f aca="false">B7-B6</f>
        <v>40572.7031120796</v>
      </c>
      <c r="D7" s="37" t="n">
        <f aca="false">C7/B6</f>
        <v>0.0396</v>
      </c>
      <c r="E7" s="37" t="n">
        <f aca="false" t="array" ref="E7:E7">PRODUCT(1+$D$4:D7)-1</f>
        <v>0.0651359130130798</v>
      </c>
      <c r="F7" s="0" t="n">
        <f aca="false">IF(ISBLANK(A8),MONTH(A7),IF(MONTH(A8)-MONTH(A7)=1,MONTH(A7),0))</f>
        <v>0</v>
      </c>
      <c r="G7" s="0" t="str">
        <f aca="false">IF(B8&gt;B7,IF(AND(B6&gt;B7,B8&gt;B7),"min",""),IF(AND(B6&gt;B7,B8&gt;B7),"",IF(AND(B6&lt;B7,B8&lt;B7),"max","")))</f>
        <v/>
      </c>
      <c r="H7" s="0" t="str">
        <f aca="false">IF(G7="min",COUNTIF(G$4:G7,"min"),IF(G7="max",COUNTIF(G$4:G7,"max"),""))</f>
        <v/>
      </c>
      <c r="I7" s="30" t="str">
        <f aca="false" t="array" ref="I7:I7">IF($G$3=0,IF(G7="min",INDEX($B$4:$B$254,(MATCH(1,($G$4:$G$254="max")*($H$4:$H$254=(H7-1)),0))),""),IF($G$3=1,IF(G7="min",INDEX($B$4:$B$254,(MATCH(1,($G$4:$G$254="max")*($H$4:$H$254=(H7)),0))),""),""))</f>
        <v/>
      </c>
      <c r="J7" s="35" t="str">
        <f aca="false">IF(AND(G5=0,G7="min",H7=1),B7-B6,IF(G7="min",B7-I7,""))</f>
        <v/>
      </c>
      <c r="K7" s="41" t="str">
        <f aca="false">IF(AND(G5=0,G7="min",H7=1),(B7-B6)/B6,IF(G7="min",(B7-I7)/I7,""))</f>
        <v/>
      </c>
      <c r="L7" s="5"/>
      <c r="M7" s="0" t="n">
        <f aca="false">E7/COUNT($E$4:E7)</f>
        <v>0.0162839782532699</v>
      </c>
      <c r="N7" s="24" t="n">
        <f aca="false">M7*252</f>
        <v>4.10356251982402</v>
      </c>
      <c r="O7" s="25" t="n">
        <f aca="false">STDEV($D$4:$D7)</f>
        <v>0.027157733705153</v>
      </c>
      <c r="P7" s="25" t="n">
        <f aca="false">O7*SQRT(252)</f>
        <v>0.431115657335709</v>
      </c>
      <c r="Q7" s="0" t="n">
        <f aca="false">Treasuries!J5/100</f>
        <v>0.0438</v>
      </c>
      <c r="R7" s="0"/>
      <c r="S7" s="38" t="n">
        <f aca="false">IF(D7&lt;s_p!H7, D7-s_p!H7, 0)</f>
        <v>0</v>
      </c>
      <c r="T7" s="0" t="n">
        <f aca="false">S7^2</f>
        <v>0</v>
      </c>
      <c r="U7" s="0" t="n">
        <f aca="false">SQRT(AVERAGE(T$4:T7)) * SQRT(252)</f>
        <v>0.190922139078258</v>
      </c>
      <c r="V7" s="0" t="n">
        <f aca="false">AJ7/U7*252</f>
        <v>11.6091395917192</v>
      </c>
      <c r="W7" s="27" t="n">
        <f aca="false">(s_p!$J7)/COUNT(s_p!$J$4:$J7)</f>
        <v>0.00744218090347598</v>
      </c>
      <c r="X7" s="27" t="n">
        <f aca="false">W7 * 252</f>
        <v>1.87542958767595</v>
      </c>
      <c r="Y7" s="26" t="n">
        <f aca="false">STDEV(s_p!$H$4:$H7)</f>
        <v>0.00716393109527797</v>
      </c>
      <c r="Z7" s="26" t="n">
        <f aca="false">Y7*SQRT(252)</f>
        <v>0.113723880526248</v>
      </c>
      <c r="AA7" s="0" t="n">
        <f aca="false">AJ7/AK7</f>
        <v>0.310181201269717</v>
      </c>
      <c r="AB7" s="0" t="n">
        <f aca="false">_xlfn.COVARIANCE.S($D$4:$D7,s_p!$H$4:$H7)</f>
        <v>-7.59054127056904E-006</v>
      </c>
      <c r="AC7" s="0" t="n">
        <f aca="false">_xlfn.VAR.S(s_p!$H$4:$H7)</f>
        <v>5.13219087378909E-005</v>
      </c>
      <c r="AD7" s="0" t="n">
        <f aca="false">AB7/AC7</f>
        <v>-0.147900603411598</v>
      </c>
      <c r="AE7" s="23" t="n">
        <f aca="false">M7-(AD7*W7)</f>
        <v>0.0173846812995923</v>
      </c>
      <c r="AF7" s="40" t="n">
        <f aca="false">MAX($E$4:E7)</f>
        <v>0.0651359130130798</v>
      </c>
      <c r="AG7" s="0" t="n">
        <f aca="false">1 - ((1 + E7) / (1 + AF7))</f>
        <v>0</v>
      </c>
      <c r="AH7" s="0" t="n">
        <f aca="false">MAX($AG$5:AG7)</f>
        <v>0.0193</v>
      </c>
      <c r="AI7" s="24" t="n">
        <f aca="false">D7-s_p!H7</f>
        <v>0.0302005590979051</v>
      </c>
      <c r="AJ7" s="24" t="n">
        <f aca="false">AVERAGE(AI$4:AI7)</f>
        <v>0.00879540382424256</v>
      </c>
      <c r="AK7" s="0" t="n">
        <f aca="false">STDEV(AI$4:AI7)</f>
        <v>0.0283556959230245</v>
      </c>
      <c r="AP7" s="24"/>
      <c r="AQ7" s="27"/>
    </row>
    <row r="8" customFormat="false" ht="13.8" hidden="false" customHeight="false" outlineLevel="0" collapsed="false">
      <c r="A8" s="6" t="n">
        <f aca="false">WORKDAY(A7,1,holiday!$B$2:$B$10)</f>
        <v>38726</v>
      </c>
      <c r="B8" s="30" t="n">
        <v>1101137.50687292</v>
      </c>
      <c r="C8" s="30" t="n">
        <f aca="false">B8-B7</f>
        <v>36001.593859842</v>
      </c>
      <c r="D8" s="37" t="n">
        <f aca="false">C8/B7</f>
        <v>0.0338</v>
      </c>
      <c r="E8" s="37" t="n">
        <f aca="false" t="array" ref="E8:E8">PRODUCT(1+$D$4:D8)-1</f>
        <v>0.101137506872922</v>
      </c>
      <c r="F8" s="0" t="n">
        <f aca="false">IF(ISBLANK(A9),MONTH(A8),IF(MONTH(A9)-MONTH(A8)=1,MONTH(A8),0))</f>
        <v>0</v>
      </c>
      <c r="G8" s="0" t="str">
        <f aca="false">IF(B9&gt;B8,IF(AND(B7&gt;B8,B9&gt;B8),"min",""),IF(AND(B7&gt;B8,B9&gt;B8),"",IF(AND(B7&lt;B8,B9&lt;B8),"max","")))</f>
        <v>max</v>
      </c>
      <c r="H8" s="0" t="n">
        <f aca="false">IF(G8="min",COUNTIF(G$4:G8,"min"),IF(G8="max",COUNTIF(G$4:G8,"max"),""))</f>
        <v>1</v>
      </c>
      <c r="I8" s="30" t="str">
        <f aca="false" t="array" ref="I8:I8">IF($G$3=0,IF(G8="min",INDEX($B$4:$B$254,(MATCH(1,($G$4:$G$254="max")*($H$4:$H$254=(H8-1)),0))),""),IF($G$3=1,IF(G8="min",INDEX($B$4:$B$254,(MATCH(1,($G$4:$G$254="max")*($H$4:$H$254=(H8)),0))),""),""))</f>
        <v/>
      </c>
      <c r="J8" s="35" t="str">
        <f aca="false">IF(AND(G6=0,G8="min",H8=1),B8-B7,IF(G8="min",B8-I8,""))</f>
        <v/>
      </c>
      <c r="K8" s="41" t="str">
        <f aca="false">IF(AND(G6=0,G8="min",H8=1),(B8-B7)/B7,IF(G8="min",(B8-I8)/I8,""))</f>
        <v/>
      </c>
      <c r="L8" s="5"/>
      <c r="M8" s="0" t="n">
        <f aca="false">E8/COUNT($E$4:E8)</f>
        <v>0.0202275013745844</v>
      </c>
      <c r="N8" s="24" t="n">
        <f aca="false">M8*252</f>
        <v>5.09733034639526</v>
      </c>
      <c r="O8" s="25" t="n">
        <f aca="false">STDEV($D$4:$D8)</f>
        <v>0.0248049390243153</v>
      </c>
      <c r="P8" s="25" t="n">
        <f aca="false">O8*SQRT(252)</f>
        <v>0.393766199666757</v>
      </c>
      <c r="Q8" s="0" t="n">
        <f aca="false">Treasuries!J6/100</f>
        <v>0.0438</v>
      </c>
      <c r="R8" s="25" t="n">
        <f aca="false">AJ8/AK8*SQRT(252)</f>
        <v>7.87180688244052</v>
      </c>
      <c r="S8" s="38" t="n">
        <f aca="false">IF(D8&lt;s_p!H8, D8-s_p!H8, 0)</f>
        <v>0</v>
      </c>
      <c r="T8" s="0" t="n">
        <f aca="false">S8^2</f>
        <v>0</v>
      </c>
      <c r="U8" s="0" t="n">
        <f aca="false">SQRT(AVERAGE(T$4:T8)) * SQRT(252)</f>
        <v>0.170765952555461</v>
      </c>
      <c r="V8" s="0" t="n">
        <f aca="false">AJ8/U8*252</f>
        <v>19.2801637700942</v>
      </c>
      <c r="W8" s="27" t="n">
        <f aca="false">(s_p!$J8)/COUNT(s_p!$J$4:$J8)</f>
        <v>0.00670677486801949</v>
      </c>
      <c r="X8" s="27" t="n">
        <f aca="false">W8 * 252</f>
        <v>1.69010726674091</v>
      </c>
      <c r="Y8" s="26" t="n">
        <f aca="false">STDEV(s_p!$H$4:$H8)</f>
        <v>0.0064237067038719</v>
      </c>
      <c r="Z8" s="26" t="n">
        <f aca="false">Y8*SQRT(252)</f>
        <v>0.101973182601981</v>
      </c>
      <c r="AA8" s="0" t="n">
        <f aca="false">AJ8/AK8</f>
        <v>0.49587722332534</v>
      </c>
      <c r="AB8" s="0" t="n">
        <f aca="false">_xlfn.COVARIANCE.S($D$4:$D8,s_p!$H$4:$H8)</f>
        <v>-1.88174998399303E-005</v>
      </c>
      <c r="AC8" s="0" t="n">
        <f aca="false">_xlfn.VAR.S(s_p!$H$4:$H8)</f>
        <v>4.1264007817369E-005</v>
      </c>
      <c r="AD8" s="0" t="n">
        <f aca="false">AB8/AC8</f>
        <v>-0.456026955094011</v>
      </c>
      <c r="AE8" s="23" t="n">
        <f aca="false">M8-(AD8*W8)</f>
        <v>0.0232859714961483</v>
      </c>
      <c r="AF8" s="40" t="n">
        <f aca="false">MAX($E$4:E8)</f>
        <v>0.101137506872922</v>
      </c>
      <c r="AG8" s="0" t="n">
        <f aca="false">1 - ((1 + E8) / (1 + AF8))</f>
        <v>0</v>
      </c>
      <c r="AH8" s="0" t="n">
        <f aca="false">MAX($AG$5:AG8)</f>
        <v>0.0193</v>
      </c>
      <c r="AI8" s="24" t="n">
        <f aca="false">D8-s_p!H8</f>
        <v>0.0301436928702009</v>
      </c>
      <c r="AJ8" s="24" t="n">
        <f aca="false">AVERAGE(AI$4:AI8)</f>
        <v>0.0130650616334342</v>
      </c>
      <c r="AK8" s="0" t="n">
        <f aca="false">STDEV(AI$4:AI8)</f>
        <v>0.0263473719277128</v>
      </c>
      <c r="AP8" s="24"/>
      <c r="AQ8" s="27"/>
    </row>
    <row r="9" customFormat="false" ht="13.8" hidden="false" customHeight="false" outlineLevel="0" collapsed="false">
      <c r="A9" s="6" t="n">
        <f aca="false">WORKDAY(A8,1,holiday!$B$2:$B$10)</f>
        <v>38727</v>
      </c>
      <c r="B9" s="30" t="n">
        <v>1077903.5054779</v>
      </c>
      <c r="C9" s="30" t="n">
        <f aca="false">B9-B8</f>
        <v>-23234.0013950185</v>
      </c>
      <c r="D9" s="37" t="n">
        <f aca="false">C9/B8</f>
        <v>-0.0210999999999999</v>
      </c>
      <c r="E9" s="37" t="n">
        <f aca="false" t="array" ref="E9:E9">PRODUCT(1+$D$4:D9)-1</f>
        <v>0.0779035054779034</v>
      </c>
      <c r="F9" s="0" t="n">
        <f aca="false">IF(ISBLANK(A10),MONTH(A9),IF(MONTH(A10)-MONTH(A9)=1,MONTH(A9),0))</f>
        <v>0</v>
      </c>
      <c r="G9" s="0" t="str">
        <f aca="false">IF(B10&gt;B9,IF(AND(B8&gt;B9,B10&gt;B9),"min",""),IF(AND(B8&gt;B9,B10&gt;B9),"",IF(AND(B8&lt;B9,B10&lt;B9),"max","")))</f>
        <v>min</v>
      </c>
      <c r="H9" s="0" t="n">
        <f aca="false">IF(G9="min",COUNTIF(G$4:G9,"min"),IF(G9="max",COUNTIF(G$4:G9,"max"),""))</f>
        <v>2</v>
      </c>
      <c r="I9" s="30" t="n">
        <f aca="false" t="array" ref="I9:I9">IF($G$3=0,IF(G9="min",INDEX($B$4:$B$254,(MATCH(1,($G$4:$G$254="max")*($H$4:$H$254=(H9-1)),0))),""),IF($G$3=1,IF(G9="min",INDEX($B$4:$B$254,(MATCH(1,($G$4:$G$254="max")*($H$4:$H$254=(H9)),0))),""),""))</f>
        <v>1101137.50687292</v>
      </c>
      <c r="J9" s="35" t="n">
        <f aca="false">IF(AND(G7=0,G9="min",H9=1),B9-B8,IF(G9="min",B9-I9,""))</f>
        <v>-23234.0013950202</v>
      </c>
      <c r="K9" s="41" t="n">
        <f aca="false">IF(AND(G7=0,G9="min",H9=1),(B9-B8)/B8,IF(G9="min",(B9-I9)/I9,""))</f>
        <v>-0.0211000000000014</v>
      </c>
      <c r="L9" s="5"/>
      <c r="M9" s="0" t="n">
        <f aca="false">E9/COUNT($E$4:E9)</f>
        <v>0.0129839175796506</v>
      </c>
      <c r="N9" s="24" t="n">
        <f aca="false">M9*252</f>
        <v>3.27194723007194</v>
      </c>
      <c r="O9" s="25" t="n">
        <f aca="false">STDEV($D$4:$D9)</f>
        <v>0.0277428909812946</v>
      </c>
      <c r="P9" s="25" t="n">
        <f aca="false">O9*SQRT(252)</f>
        <v>0.440404741118894</v>
      </c>
      <c r="Q9" s="0" t="n">
        <f aca="false">Treasuries!J7/100</f>
        <v>0.0443</v>
      </c>
      <c r="R9" s="25" t="n">
        <f aca="false">AJ9/AK9*SQRT(252)</f>
        <v>4.31898277575364</v>
      </c>
      <c r="S9" s="38" t="n">
        <f aca="false">IF(D9&lt;s_p!H9, D9-s_p!H9, 0)</f>
        <v>-0.0207434523117466</v>
      </c>
      <c r="T9" s="0" t="n">
        <f aca="false">S9^2</f>
        <v>0.000430290813809704</v>
      </c>
      <c r="U9" s="0" t="n">
        <f aca="false">SQRT(AVERAGE(T$4:T9)) * SQRT(252)</f>
        <v>0.205847167351944</v>
      </c>
      <c r="V9" s="0" t="n">
        <f aca="false">AJ9/U9*252</f>
        <v>9.09625315720987</v>
      </c>
      <c r="W9" s="27" t="n">
        <f aca="false">(s_p!$J9)/COUNT(s_p!$J$4:$J9)</f>
        <v>0.00552756170441167</v>
      </c>
      <c r="X9" s="27" t="n">
        <f aca="false">W9 * 252</f>
        <v>1.39294554951174</v>
      </c>
      <c r="Y9" s="26" t="n">
        <f aca="false">STDEV(s_p!$H$4:$H9)</f>
        <v>0.00641545159203024</v>
      </c>
      <c r="Z9" s="26" t="n">
        <f aca="false">Y9*SQRT(252)</f>
        <v>0.101842136764113</v>
      </c>
      <c r="AA9" s="0" t="n">
        <f aca="false">AJ9/AK9</f>
        <v>0.272070341462275</v>
      </c>
      <c r="AB9" s="0" t="n">
        <f aca="false">_xlfn.COVARIANCE.S($D$4:$D9,s_p!$H$4:$H9)</f>
        <v>3.24881053008256E-005</v>
      </c>
      <c r="AC9" s="0" t="n">
        <f aca="false">_xlfn.VAR.S(s_p!$H$4:$H9)</f>
        <v>4.11580191296835E-005</v>
      </c>
      <c r="AD9" s="0" t="n">
        <f aca="false">AB9/AC9</f>
        <v>0.789350556411858</v>
      </c>
      <c r="AE9" s="23" t="n">
        <f aca="false">M9-(AD9*W9)</f>
        <v>0.00862073367267233</v>
      </c>
      <c r="AF9" s="40" t="n">
        <f aca="false">MAX($E$4:E9)</f>
        <v>0.101137506872922</v>
      </c>
      <c r="AG9" s="0" t="n">
        <f aca="false">1 - ((1 + E9) / (1 + AF9))</f>
        <v>0.0210999999999999</v>
      </c>
      <c r="AH9" s="0" t="n">
        <f aca="false">MAX($AG$5:AG9)</f>
        <v>0.0210999999999999</v>
      </c>
      <c r="AI9" s="24" t="n">
        <f aca="false">D9-s_p!H9</f>
        <v>-0.0207434523117466</v>
      </c>
      <c r="AJ9" s="24" t="n">
        <f aca="false">AVERAGE(AI$4:AI9)</f>
        <v>0.00743030930923742</v>
      </c>
      <c r="AK9" s="0" t="n">
        <f aca="false">STDEV(AI$4:AI9)</f>
        <v>0.0273102509788546</v>
      </c>
      <c r="AP9" s="24"/>
      <c r="AQ9" s="27"/>
    </row>
    <row r="10" customFormat="false" ht="13.8" hidden="false" customHeight="false" outlineLevel="0" collapsed="false">
      <c r="A10" s="6" t="n">
        <f aca="false">WORKDAY(A9,1,holiday!$B$2:$B$10)</f>
        <v>38728</v>
      </c>
      <c r="B10" s="30" t="n">
        <v>1119833.95184099</v>
      </c>
      <c r="C10" s="30" t="n">
        <f aca="false">B10-B9</f>
        <v>41930.4463630905</v>
      </c>
      <c r="D10" s="37" t="n">
        <f aca="false">C10/B9</f>
        <v>0.0389000000000001</v>
      </c>
      <c r="E10" s="37" t="n">
        <f aca="false" t="array" ref="E10:E10">PRODUCT(1+$D$4:D10)-1</f>
        <v>0.119833951840994</v>
      </c>
      <c r="F10" s="0" t="n">
        <f aca="false">IF(ISBLANK(A11),MONTH(A10),IF(MONTH(A11)-MONTH(A10)=1,MONTH(A10),0))</f>
        <v>0</v>
      </c>
      <c r="G10" s="0" t="str">
        <f aca="false">IF(B11&gt;B10,IF(AND(B9&gt;B10,B11&gt;B10),"min",""),IF(AND(B9&gt;B10,B11&gt;B10),"",IF(AND(B9&lt;B10,B11&lt;B10),"max","")))</f>
        <v/>
      </c>
      <c r="H10" s="0" t="str">
        <f aca="false">IF(G10="min",COUNTIF(G$4:G10,"min"),IF(G10="max",COUNTIF(G$4:G10,"max"),""))</f>
        <v/>
      </c>
      <c r="I10" s="30" t="str">
        <f aca="false" t="array" ref="I10:I10">IF($G$3=0,IF(G10="min",INDEX($B$4:$B$254,(MATCH(1,($G$4:$G$254="max")*($H$4:$H$254=(H10-1)),0))),""),IF($G$3=1,IF(G10="min",INDEX($B$4:$B$254,(MATCH(1,($G$4:$G$254="max")*($H$4:$H$254=(H10)),0))),""),""))</f>
        <v/>
      </c>
      <c r="J10" s="35" t="str">
        <f aca="false">IF(AND(G8=0,G10="min",H10=1),B10-B9,IF(G10="min",B10-I10,""))</f>
        <v/>
      </c>
      <c r="K10" s="41" t="str">
        <f aca="false">IF(AND(G8=0,G10="min",H10=1),(B10-B9)/B9,IF(G10="min",(B10-I10)/I10,""))</f>
        <v/>
      </c>
      <c r="L10" s="5"/>
      <c r="M10" s="0" t="n">
        <f aca="false">E10/COUNT($E$4:E10)</f>
        <v>0.0171191359772849</v>
      </c>
      <c r="N10" s="24" t="n">
        <f aca="false">M10*252</f>
        <v>4.31402226627579</v>
      </c>
      <c r="O10" s="25" t="n">
        <f aca="false">STDEV($D$4:$D10)</f>
        <v>0.0271654454881827</v>
      </c>
      <c r="P10" s="25" t="n">
        <f aca="false">O10*SQRT(252)</f>
        <v>0.431238078096079</v>
      </c>
      <c r="Q10" s="0" t="n">
        <f aca="false">Treasuries!J8/100</f>
        <v>0.0446</v>
      </c>
      <c r="R10" s="25" t="n">
        <f aca="false">AJ10/AK10*SQRT(252)</f>
        <v>6.69899876388747</v>
      </c>
      <c r="S10" s="38" t="n">
        <f aca="false">IF(D10&lt;s_p!H10, D10-s_p!H10, 0)</f>
        <v>0</v>
      </c>
      <c r="T10" s="0" t="n">
        <f aca="false">S10^2</f>
        <v>0</v>
      </c>
      <c r="U10" s="0" t="n">
        <f aca="false">SQRT(AVERAGE(T$4:T10)) * SQRT(252)</f>
        <v>0.190577445015674</v>
      </c>
      <c r="V10" s="0" t="n">
        <f aca="false">AJ10/U10*252</f>
        <v>15.1120420694465</v>
      </c>
      <c r="W10" s="27" t="n">
        <f aca="false">(s_p!$J10)/COUNT(s_p!$J$4:$J10)</f>
        <v>0.00525175583054766</v>
      </c>
      <c r="X10" s="27" t="n">
        <f aca="false">W10 * 252</f>
        <v>1.32344246929801</v>
      </c>
      <c r="Y10" s="26" t="n">
        <f aca="false">STDEV(s_p!$H$4:$H10)</f>
        <v>0.00590449609547557</v>
      </c>
      <c r="Z10" s="26" t="n">
        <f aca="false">Y10*SQRT(252)</f>
        <v>0.0937309697146814</v>
      </c>
      <c r="AA10" s="0" t="n">
        <f aca="false">AJ10/AK10</f>
        <v>0.421997256247032</v>
      </c>
      <c r="AB10" s="0" t="n">
        <f aca="false">_xlfn.COVARIANCE.S($D$4:$D10,s_p!$H$4:$H10)</f>
        <v>1.96885522881748E-005</v>
      </c>
      <c r="AC10" s="0" t="n">
        <f aca="false">_xlfn.VAR.S(s_p!$H$4:$H10)</f>
        <v>3.48630741414863E-005</v>
      </c>
      <c r="AD10" s="0" t="n">
        <f aca="false">AB10/AC10</f>
        <v>0.564739420519025</v>
      </c>
      <c r="AE10" s="23" t="n">
        <f aca="false">M10-(AD10*W10)</f>
        <v>0.014153262432834</v>
      </c>
      <c r="AF10" s="40" t="n">
        <f aca="false">MAX($E$4:E10)</f>
        <v>0.119833951840994</v>
      </c>
      <c r="AG10" s="0" t="n">
        <f aca="false">1 - ((1 + E10) / (1 + AF10))</f>
        <v>0</v>
      </c>
      <c r="AH10" s="0" t="n">
        <f aca="false">MAX($AG$5:AG10)</f>
        <v>0.0210999999999999</v>
      </c>
      <c r="AI10" s="24" t="n">
        <f aca="false">D10-s_p!H10</f>
        <v>0.0354185432158116</v>
      </c>
      <c r="AJ10" s="24" t="n">
        <f aca="false">AVERAGE(AI$4:AI10)</f>
        <v>0.011428628438748</v>
      </c>
      <c r="AK10" s="0" t="n">
        <f aca="false">STDEV(AI$4:AI10)</f>
        <v>0.0270822339945686</v>
      </c>
      <c r="AP10" s="24"/>
      <c r="AQ10" s="27"/>
    </row>
    <row r="11" customFormat="false" ht="13.8" hidden="false" customHeight="false" outlineLevel="0" collapsed="false">
      <c r="A11" s="6" t="n">
        <f aca="false">WORKDAY(A10,1,holiday!$B$2:$B$10)</f>
        <v>38729</v>
      </c>
      <c r="B11" s="30" t="n">
        <v>1156340.53867101</v>
      </c>
      <c r="C11" s="30" t="n">
        <f aca="false">B11-B10</f>
        <v>36506.5868300165</v>
      </c>
      <c r="D11" s="37" t="n">
        <f aca="false">C11/B10</f>
        <v>0.0326000000000001</v>
      </c>
      <c r="E11" s="37" t="n">
        <f aca="false" t="array" ref="E11:E11">PRODUCT(1+$D$4:D11)-1</f>
        <v>0.156340538671011</v>
      </c>
      <c r="F11" s="0" t="n">
        <f aca="false">IF(ISBLANK(A12),MONTH(A11),IF(MONTH(A12)-MONTH(A11)=1,MONTH(A11),0))</f>
        <v>0</v>
      </c>
      <c r="G11" s="0" t="str">
        <f aca="false">IF(B12&gt;B11,IF(AND(B10&gt;B11,B12&gt;B11),"min",""),IF(AND(B10&gt;B11,B12&gt;B11),"",IF(AND(B10&lt;B11,B12&lt;B11),"max","")))</f>
        <v>max</v>
      </c>
      <c r="H11" s="0" t="n">
        <f aca="false">IF(G11="min",COUNTIF(G$4:G11,"min"),IF(G11="max",COUNTIF(G$4:G11,"max"),""))</f>
        <v>2</v>
      </c>
      <c r="I11" s="30" t="str">
        <f aca="false" t="array" ref="I11:I11">IF($G$3=0,IF(G11="min",INDEX($B$4:$B$254,(MATCH(1,($G$4:$G$254="max")*($H$4:$H$254=(H11-1)),0))),""),IF($G$3=1,IF(G11="min",INDEX($B$4:$B$254,(MATCH(1,($G$4:$G$254="max")*($H$4:$H$254=(H11)),0))),""),""))</f>
        <v/>
      </c>
      <c r="J11" s="35" t="str">
        <f aca="false">IF(AND(G9=0,G11="min",H11=1),B11-B10,IF(G11="min",B11-I11,""))</f>
        <v/>
      </c>
      <c r="K11" s="41" t="str">
        <f aca="false">IF(AND(G9=0,G11="min",H11=1),(B11-B10)/B10,IF(G11="min",(B11-I11)/I11,""))</f>
        <v/>
      </c>
      <c r="L11" s="5"/>
      <c r="M11" s="0" t="n">
        <f aca="false">E11/COUNT($E$4:E11)</f>
        <v>0.0195425673338764</v>
      </c>
      <c r="N11" s="24" t="n">
        <f aca="false">M11*252</f>
        <v>4.92472696813684</v>
      </c>
      <c r="O11" s="25" t="n">
        <f aca="false">STDEV($D$4:$D11)</f>
        <v>0.0257775338230793</v>
      </c>
      <c r="P11" s="25" t="n">
        <f aca="false">O11*SQRT(252)</f>
        <v>0.409205663450544</v>
      </c>
      <c r="Q11" s="0" t="n">
        <f aca="false">Treasuries!J9/100</f>
        <v>0.0442</v>
      </c>
      <c r="R11" s="25" t="n">
        <f aca="false">AJ11/AK11*SQRT(252)</f>
        <v>8.77369124802103</v>
      </c>
      <c r="S11" s="38" t="n">
        <f aca="false">IF(D11&lt;s_p!H11, D11-s_p!H11, 0)</f>
        <v>0</v>
      </c>
      <c r="T11" s="0" t="n">
        <f aca="false">S11^2</f>
        <v>0</v>
      </c>
      <c r="U11" s="0" t="n">
        <f aca="false">SQRT(AVERAGE(T$4:T11)) * SQRT(252)</f>
        <v>0.17826887622385</v>
      </c>
      <c r="V11" s="0" t="n">
        <f aca="false">AJ11/U11*252</f>
        <v>21.0050756435475</v>
      </c>
      <c r="W11" s="27" t="n">
        <f aca="false">(s_p!$J11)/COUNT(s_p!$J$4:$J11)</f>
        <v>0.00378217401405123</v>
      </c>
      <c r="X11" s="27" t="n">
        <f aca="false">W11 * 252</f>
        <v>0.95310785154091</v>
      </c>
      <c r="Y11" s="26" t="n">
        <f aca="false">STDEV(s_p!$H$4:$H11)</f>
        <v>0.00680432213369681</v>
      </c>
      <c r="Z11" s="26" t="n">
        <f aca="false">Y11*SQRT(252)</f>
        <v>0.108015265236805</v>
      </c>
      <c r="AA11" s="0" t="n">
        <f aca="false">AJ11/AK11</f>
        <v>0.552690598150656</v>
      </c>
      <c r="AB11" s="0" t="n">
        <f aca="false">_xlfn.COVARIANCE.S($D$4:$D11,s_p!$H$4:$H11)</f>
        <v>-6.02343478208558E-006</v>
      </c>
      <c r="AC11" s="0" t="n">
        <f aca="false">_xlfn.VAR.S(s_p!$H$4:$H11)</f>
        <v>4.62987996991165E-005</v>
      </c>
      <c r="AD11" s="0" t="n">
        <f aca="false">AB11/AC11</f>
        <v>-0.130099156376197</v>
      </c>
      <c r="AE11" s="23" t="n">
        <f aca="false">M11-(AD11*W11)</f>
        <v>0.0200346249823724</v>
      </c>
      <c r="AF11" s="40" t="n">
        <f aca="false">MAX($E$4:E11)</f>
        <v>0.156340538671011</v>
      </c>
      <c r="AG11" s="0" t="n">
        <f aca="false">1 - ((1 + E11) / (1 + AF11))</f>
        <v>0</v>
      </c>
      <c r="AH11" s="0" t="n">
        <f aca="false">MAX($AG$5:AG11)</f>
        <v>0.0210999999999999</v>
      </c>
      <c r="AI11" s="24" t="n">
        <f aca="false">D11-s_p!H11</f>
        <v>0.0388742431501029</v>
      </c>
      <c r="AJ11" s="24" t="n">
        <f aca="false">AVERAGE(AI$4:AI11)</f>
        <v>0.0148593302776674</v>
      </c>
      <c r="AK11" s="0" t="n">
        <f aca="false">STDEV(AI$4:AI11)</f>
        <v>0.0268854406559254</v>
      </c>
      <c r="AP11" s="24"/>
      <c r="AQ11" s="27"/>
    </row>
    <row r="12" customFormat="false" ht="13.8" hidden="false" customHeight="false" outlineLevel="0" collapsed="false">
      <c r="A12" s="6" t="n">
        <f aca="false">WORKDAY(A11,1,holiday!$B$2:$B$10)</f>
        <v>38730</v>
      </c>
      <c r="B12" s="30" t="n">
        <v>1140498.67329122</v>
      </c>
      <c r="C12" s="30" t="n">
        <f aca="false">B12-B11</f>
        <v>-15841.8653797929</v>
      </c>
      <c r="D12" s="37" t="n">
        <f aca="false">C12/B11</f>
        <v>-0.0137</v>
      </c>
      <c r="E12" s="37" t="n">
        <f aca="false" t="array" ref="E12:E12">PRODUCT(1+$D$4:D12)-1</f>
        <v>0.140498673291218</v>
      </c>
      <c r="F12" s="0" t="n">
        <f aca="false">IF(ISBLANK(A13),MONTH(A12),IF(MONTH(A13)-MONTH(A12)=1,MONTH(A12),0))</f>
        <v>0</v>
      </c>
      <c r="G12" s="0" t="str">
        <f aca="false">IF(B13&gt;B12,IF(AND(B11&gt;B12,B13&gt;B12),"min",""),IF(AND(B11&gt;B12,B13&gt;B12),"",IF(AND(B11&lt;B12,B13&lt;B12),"max","")))</f>
        <v/>
      </c>
      <c r="H12" s="0" t="str">
        <f aca="false">IF(G12="min",COUNTIF(G$4:G12,"min"),IF(G12="max",COUNTIF(G$4:G12,"max"),""))</f>
        <v/>
      </c>
      <c r="I12" s="30" t="str">
        <f aca="false" t="array" ref="I12:I12">IF($G$3=0,IF(G12="min",INDEX($B$4:$B$254,(MATCH(1,($G$4:$G$254="max")*($H$4:$H$254=(H12-1)),0))),""),IF($G$3=1,IF(G12="min",INDEX($B$4:$B$254,(MATCH(1,($G$4:$G$254="max")*($H$4:$H$254=(H12)),0))),""),""))</f>
        <v/>
      </c>
      <c r="J12" s="35" t="str">
        <f aca="false">IF(AND(G10=0,G12="min",H12=1),B12-B11,IF(G12="min",B12-I12,""))</f>
        <v/>
      </c>
      <c r="K12" s="41" t="str">
        <f aca="false">IF(AND(G10=0,G12="min",H12=1),(B12-B11)/B11,IF(G12="min",(B12-I12)/I12,""))</f>
        <v/>
      </c>
      <c r="L12" s="5"/>
      <c r="M12" s="0" t="n">
        <f aca="false">E12/COUNT($E$4:E12)</f>
        <v>0.0156109636990242</v>
      </c>
      <c r="N12" s="24" t="n">
        <f aca="false">M12*252</f>
        <v>3.9339628521541</v>
      </c>
      <c r="O12" s="25" t="n">
        <f aca="false">STDEV($D$4:$D12)</f>
        <v>0.0264089368291199</v>
      </c>
      <c r="P12" s="25" t="n">
        <f aca="false">O12*SQRT(252)</f>
        <v>0.419228875436795</v>
      </c>
      <c r="Q12" s="0" t="n">
        <f aca="false">Treasuries!J10/100</f>
        <v>0.0436</v>
      </c>
      <c r="R12" s="25" t="n">
        <f aca="false">AJ12/AK12*SQRT(252)</f>
        <v>6.78314896082439</v>
      </c>
      <c r="S12" s="38" t="n">
        <f aca="false">IF(D12&lt;s_p!H12, D12-s_p!H12, 0)</f>
        <v>-0.0149052314822013</v>
      </c>
      <c r="T12" s="0" t="n">
        <f aca="false">S12^2</f>
        <v>0.000222165925538005</v>
      </c>
      <c r="U12" s="0" t="n">
        <f aca="false">SQRT(AVERAGE(T$4:T12)) * SQRT(252)</f>
        <v>0.185659231172625</v>
      </c>
      <c r="V12" s="0" t="n">
        <f aca="false">AJ12/U12*252</f>
        <v>15.6800363887594</v>
      </c>
      <c r="W12" s="27" t="n">
        <f aca="false">(s_p!$J12)/COUNT(s_p!$J$4:$J12)</f>
        <v>0.00349989897290603</v>
      </c>
      <c r="X12" s="27" t="n">
        <f aca="false">W12 * 252</f>
        <v>0.881974541172321</v>
      </c>
      <c r="Y12" s="26" t="n">
        <f aca="false">STDEV(s_p!$H$4:$H12)</f>
        <v>0.006421275720482</v>
      </c>
      <c r="Z12" s="26" t="n">
        <f aca="false">Y12*SQRT(252)</f>
        <v>0.101934591937035</v>
      </c>
      <c r="AA12" s="0" t="n">
        <f aca="false">AJ12/AK12</f>
        <v>0.427298220386846</v>
      </c>
      <c r="AB12" s="0" t="n">
        <f aca="false">_xlfn.COVARIANCE.S($D$4:$D12,s_p!$H$4:$H12)</f>
        <v>3.87730060836892E-006</v>
      </c>
      <c r="AC12" s="0" t="n">
        <f aca="false">_xlfn.VAR.S(s_p!$H$4:$H12)</f>
        <v>4.12327818784517E-005</v>
      </c>
      <c r="AD12" s="0" t="n">
        <f aca="false">AB12/AC12</f>
        <v>0.0940344170761662</v>
      </c>
      <c r="AE12" s="23" t="n">
        <f aca="false">M12-(AD12*W12)</f>
        <v>0.0152818527392815</v>
      </c>
      <c r="AF12" s="40" t="n">
        <f aca="false">MAX($E$4:E12)</f>
        <v>0.156340538671011</v>
      </c>
      <c r="AG12" s="0" t="n">
        <f aca="false">1 - ((1 + E12) / (1 + AF12))</f>
        <v>0.0137</v>
      </c>
      <c r="AH12" s="0" t="n">
        <f aca="false">MAX($AG$5:AG12)</f>
        <v>0.0210999999999999</v>
      </c>
      <c r="AI12" s="24" t="n">
        <f aca="false">D12-s_p!H12</f>
        <v>-0.0149052314822013</v>
      </c>
      <c r="AJ12" s="24" t="n">
        <f aca="false">AVERAGE(AI$4:AI12)</f>
        <v>0.0115521567487931</v>
      </c>
      <c r="AK12" s="0" t="n">
        <f aca="false">STDEV(AI$4:AI12)</f>
        <v>0.0270353495465873</v>
      </c>
      <c r="AP12" s="24"/>
      <c r="AQ12" s="27"/>
    </row>
    <row r="13" customFormat="false" ht="13.8" hidden="false" customHeight="false" outlineLevel="0" collapsed="false">
      <c r="A13" s="6" t="n">
        <f aca="false">WORKDAY(A12,1,holiday!$B$2:$B$10)</f>
        <v>38734</v>
      </c>
      <c r="B13" s="30" t="n">
        <v>1093624.17781895</v>
      </c>
      <c r="C13" s="30" t="n">
        <f aca="false">B13-B12</f>
        <v>-46874.4954722691</v>
      </c>
      <c r="D13" s="37" t="n">
        <f aca="false">C13/B12</f>
        <v>-0.0411000000000001</v>
      </c>
      <c r="E13" s="37" t="n">
        <f aca="false" t="array" ref="E13:E13">PRODUCT(1+$D$4:D13)-1</f>
        <v>0.0936241778189488</v>
      </c>
      <c r="F13" s="0" t="n">
        <f aca="false">IF(ISBLANK(A14),MONTH(A13),IF(MONTH(A14)-MONTH(A13)=1,MONTH(A13),0))</f>
        <v>0</v>
      </c>
      <c r="G13" s="0" t="str">
        <f aca="false">IF(B14&gt;B13,IF(AND(B12&gt;B13,B14&gt;B13),"min",""),IF(AND(B12&gt;B13,B14&gt;B13),"",IF(AND(B12&lt;B13,B14&lt;B13),"max","")))</f>
        <v/>
      </c>
      <c r="H13" s="0" t="str">
        <f aca="false">IF(G13="min",COUNTIF(G$4:G13,"min"),IF(G13="max",COUNTIF(G$4:G13,"max"),""))</f>
        <v/>
      </c>
      <c r="I13" s="30" t="str">
        <f aca="false" t="array" ref="I13:I13">IF($G$3=0,IF(G13="min",INDEX($B$4:$B$254,(MATCH(1,($G$4:$G$254="max")*($H$4:$H$254=(H13-1)),0))),""),IF($G$3=1,IF(G13="min",INDEX($B$4:$B$254,(MATCH(1,($G$4:$G$254="max")*($H$4:$H$254=(H13)),0))),""),""))</f>
        <v/>
      </c>
      <c r="J13" s="35" t="str">
        <f aca="false">IF(AND(G11=0,G13="min",H13=1),B13-B12,IF(G13="min",B13-I13,""))</f>
        <v/>
      </c>
      <c r="K13" s="41" t="str">
        <f aca="false">IF(AND(G11=0,G13="min",H13=1),(B13-B12)/B12,IF(G13="min",(B13-I13)/I13,""))</f>
        <v/>
      </c>
      <c r="L13" s="5"/>
      <c r="M13" s="0" t="n">
        <f aca="false">E13/COUNT($E$4:E13)</f>
        <v>0.00936241778189488</v>
      </c>
      <c r="N13" s="24" t="n">
        <f aca="false">M13*252</f>
        <v>2.35932928103751</v>
      </c>
      <c r="O13" s="25" t="n">
        <f aca="false">STDEV($D$4:$D13)</f>
        <v>0.0305762961931116</v>
      </c>
      <c r="P13" s="25" t="n">
        <f aca="false">O13*SQRT(252)</f>
        <v>0.485383654442545</v>
      </c>
      <c r="Q13" s="0" t="n">
        <f aca="false">Treasuries!J11/100</f>
        <v>0.0434</v>
      </c>
      <c r="R13" s="25" t="n">
        <f aca="false">AJ13/AK13*SQRT(252)</f>
        <v>3.53319407238347</v>
      </c>
      <c r="S13" s="38" t="n">
        <f aca="false">IF(D13&lt;s_p!H13, D13-s_p!H13, 0)</f>
        <v>-0.0375430223437223</v>
      </c>
      <c r="T13" s="0" t="n">
        <f aca="false">S13^2</f>
        <v>0.00140947852670123</v>
      </c>
      <c r="U13" s="0" t="n">
        <f aca="false">SQRT(AVERAGE(T$4:T13)) * SQRT(252)</f>
        <v>0.257955953566729</v>
      </c>
      <c r="V13" s="0" t="n">
        <f aca="false">AJ13/U13*252</f>
        <v>6.48926673107953</v>
      </c>
      <c r="W13" s="27" t="n">
        <f aca="false">(s_p!$J13)/COUNT(s_p!$J$4:$J13)</f>
        <v>0.00278300715378639</v>
      </c>
      <c r="X13" s="27" t="n">
        <f aca="false">W13 * 252</f>
        <v>0.70131780275417</v>
      </c>
      <c r="Y13" s="26" t="n">
        <f aca="false">STDEV(s_p!$H$4:$H13)</f>
        <v>0.00644897628964559</v>
      </c>
      <c r="Z13" s="26" t="n">
        <f aca="false">Y13*SQRT(252)</f>
        <v>0.102374324840126</v>
      </c>
      <c r="AA13" s="0" t="n">
        <f aca="false">AJ13/AK13</f>
        <v>0.222570305934624</v>
      </c>
      <c r="AB13" s="0" t="n">
        <f aca="false">_xlfn.COVARIANCE.S($D$4:$D13,s_p!$H$4:$H13)</f>
        <v>4.2883817038717E-005</v>
      </c>
      <c r="AC13" s="0" t="n">
        <f aca="false">_xlfn.VAR.S(s_p!$H$4:$H13)</f>
        <v>4.15892951844111E-005</v>
      </c>
      <c r="AD13" s="0" t="n">
        <f aca="false">AB13/AC13</f>
        <v>1.03112632345814</v>
      </c>
      <c r="AE13" s="23" t="n">
        <f aca="false">M13-(AD13*W13)</f>
        <v>0.00649278584725343</v>
      </c>
      <c r="AF13" s="40" t="n">
        <f aca="false">MAX($E$4:E13)</f>
        <v>0.156340538671011</v>
      </c>
      <c r="AG13" s="0" t="n">
        <f aca="false">1 - ((1 + E13) / (1 + AF13))</f>
        <v>0.0542369300000001</v>
      </c>
      <c r="AH13" s="0" t="n">
        <f aca="false">MAX($AG$5:AG13)</f>
        <v>0.0542369300000001</v>
      </c>
      <c r="AI13" s="24" t="n">
        <f aca="false">D13-s_p!H13</f>
        <v>-0.0375430223437223</v>
      </c>
      <c r="AJ13" s="24" t="n">
        <f aca="false">AVERAGE(AI$4:AI13)</f>
        <v>0.00664263883954154</v>
      </c>
      <c r="AK13" s="0" t="n">
        <f aca="false">STDEV(AI$4:AI13)</f>
        <v>0.0298451260676826</v>
      </c>
    </row>
    <row r="14" customFormat="false" ht="13.8" hidden="false" customHeight="false" outlineLevel="0" collapsed="false">
      <c r="A14" s="6" t="n">
        <f aca="false">WORKDAY(A13,1,holiday!$B$2:$B$10)</f>
        <v>38735</v>
      </c>
      <c r="B14" s="30" t="n">
        <v>1090124.58044993</v>
      </c>
      <c r="C14" s="30" t="n">
        <f aca="false">B14-B13</f>
        <v>-3499.59736902057</v>
      </c>
      <c r="D14" s="37" t="n">
        <f aca="false">C14/B13</f>
        <v>-0.00319999999999994</v>
      </c>
      <c r="E14" s="37" t="n">
        <f aca="false" t="array" ref="E14:E14">PRODUCT(1+$D$4:D14)-1</f>
        <v>0.090124580449928</v>
      </c>
      <c r="F14" s="0" t="n">
        <f aca="false">IF(ISBLANK(A15),MONTH(A14),IF(MONTH(A15)-MONTH(A14)=1,MONTH(A14),0))</f>
        <v>0</v>
      </c>
      <c r="G14" s="0" t="str">
        <f aca="false">IF(B15&gt;B14,IF(AND(B13&gt;B14,B15&gt;B14),"min",""),IF(AND(B13&gt;B14,B15&gt;B14),"",IF(AND(B13&lt;B14,B15&lt;B14),"max","")))</f>
        <v>min</v>
      </c>
      <c r="H14" s="0" t="n">
        <f aca="false">IF(G14="min",COUNTIF(G$4:G14,"min"),IF(G14="max",COUNTIF(G$4:G14,"max"),""))</f>
        <v>3</v>
      </c>
      <c r="I14" s="30" t="n">
        <f aca="false" t="array" ref="I14:I14">IF($G$3=0,IF(G14="min",INDEX($B$4:$B$254,(MATCH(1,($G$4:$G$254="max")*($H$4:$H$254=(H14-1)),0))),""),IF($G$3=1,IF(G14="min",INDEX($B$4:$B$254,(MATCH(1,($G$4:$G$254="max")*($H$4:$H$254=(H14)),0))),""),""))</f>
        <v>1156340.53867101</v>
      </c>
      <c r="J14" s="35" t="n">
        <f aca="false">IF(AND(G12=0,G14="min",H14=1),B14-B13,IF(G14="min",B14-I14,""))</f>
        <v>-66215.95822108</v>
      </c>
      <c r="K14" s="41" t="n">
        <f aca="false">IF(AND(G12=0,G14="min",H14=1),(B14-B13)/B13,IF(G14="min",(B14-I14)/I14,""))</f>
        <v>-0.0572633718239979</v>
      </c>
      <c r="L14" s="5"/>
      <c r="M14" s="0" t="n">
        <f aca="false">E14/COUNT($E$4:E14)</f>
        <v>0.00819314367726618</v>
      </c>
      <c r="N14" s="24" t="n">
        <f aca="false">M14*252</f>
        <v>2.06467220667108</v>
      </c>
      <c r="O14" s="25" t="n">
        <f aca="false">STDEV($D$4:$D14)</f>
        <v>0.0292553336240513</v>
      </c>
      <c r="P14" s="25" t="n">
        <f aca="false">O14*SQRT(252)</f>
        <v>0.464414023748794</v>
      </c>
      <c r="Q14" s="0" t="n">
        <f aca="false">Treasuries!J12/100</f>
        <v>0.0434</v>
      </c>
      <c r="R14" s="25" t="n">
        <f aca="false">AJ14/AK14*SQRT(252)</f>
        <v>3.41857227032067</v>
      </c>
      <c r="S14" s="38" t="n">
        <f aca="false">IF(D14&lt;s_p!H14, D14-s_p!H14, 0)</f>
        <v>0</v>
      </c>
      <c r="T14" s="0" t="n">
        <f aca="false">S14^2</f>
        <v>0</v>
      </c>
      <c r="U14" s="0" t="n">
        <f aca="false">SQRT(AVERAGE(T$4:T14)) * SQRT(252)</f>
        <v>0.245951351399049</v>
      </c>
      <c r="V14" s="0" t="n">
        <f aca="false">AJ14/U14*252</f>
        <v>6.25945707192217</v>
      </c>
      <c r="W14" s="27" t="n">
        <f aca="false">(s_p!$J14)/COUNT(s_p!$J$4:$J14)</f>
        <v>0.00215858931381767</v>
      </c>
      <c r="X14" s="27" t="n">
        <f aca="false">W14 * 252</f>
        <v>0.543964507082052</v>
      </c>
      <c r="Y14" s="26" t="n">
        <f aca="false">STDEV(s_p!$H$4:$H14)</f>
        <v>0.00644693719581604</v>
      </c>
      <c r="Z14" s="26" t="n">
        <f aca="false">Y14*SQRT(252)</f>
        <v>0.102341955229088</v>
      </c>
      <c r="AA14" s="0" t="n">
        <f aca="false">AJ14/AK14</f>
        <v>0.215349811099284</v>
      </c>
      <c r="AB14" s="0" t="n">
        <f aca="false">_xlfn.COVARIANCE.S($D$4:$D14,s_p!$H$4:$H14)</f>
        <v>4.63245934558666E-005</v>
      </c>
      <c r="AC14" s="0" t="n">
        <f aca="false">_xlfn.VAR.S(s_p!$H$4:$H14)</f>
        <v>4.15629992067965E-005</v>
      </c>
      <c r="AD14" s="0" t="n">
        <f aca="false">AB14/AC14</f>
        <v>1.11456329764315</v>
      </c>
      <c r="AE14" s="23" t="n">
        <f aca="false">M14-(AD14*W14)</f>
        <v>0.0057872592534003</v>
      </c>
      <c r="AF14" s="40" t="n">
        <f aca="false">MAX($E$4:E14)</f>
        <v>0.156340538671011</v>
      </c>
      <c r="AG14" s="0" t="n">
        <f aca="false">1 - ((1 + E14) / (1 + AF14))</f>
        <v>0.0572633718240002</v>
      </c>
      <c r="AH14" s="0" t="n">
        <f aca="false">MAX($AG$5:AG14)</f>
        <v>0.0572633718240002</v>
      </c>
      <c r="AI14" s="24" t="n">
        <f aca="false">D14-s_p!H14</f>
        <v>0.000774965511328645</v>
      </c>
      <c r="AJ14" s="24" t="n">
        <f aca="false">AVERAGE(AI$4:AI14)</f>
        <v>0.00610921399152219</v>
      </c>
      <c r="AK14" s="0" t="n">
        <f aca="false">STDEV(AI$4:AI14)</f>
        <v>0.0283687919684574</v>
      </c>
    </row>
    <row r="15" customFormat="false" ht="13.8" hidden="false" customHeight="false" outlineLevel="0" collapsed="false">
      <c r="A15" s="6" t="n">
        <f aca="false">WORKDAY(A14,1,holiday!$B$2:$B$10)</f>
        <v>38736</v>
      </c>
      <c r="B15" s="30" t="n">
        <v>1106367.43669863</v>
      </c>
      <c r="C15" s="30" t="n">
        <f aca="false">B15-B14</f>
        <v>16242.856248704</v>
      </c>
      <c r="D15" s="37" t="n">
        <f aca="false">C15/B14</f>
        <v>0.0149000000000001</v>
      </c>
      <c r="E15" s="37" t="n">
        <f aca="false" t="array" ref="E15:E15">PRODUCT(1+$D$4:D15)-1</f>
        <v>0.106367436698632</v>
      </c>
      <c r="F15" s="0" t="n">
        <f aca="false">IF(ISBLANK(A16),MONTH(A15),IF(MONTH(A16)-MONTH(A15)=1,MONTH(A15),0))</f>
        <v>0</v>
      </c>
      <c r="G15" s="0" t="str">
        <f aca="false">IF(B16&gt;B15,IF(AND(B14&gt;B15,B16&gt;B15),"min",""),IF(AND(B14&gt;B15,B16&gt;B15),"",IF(AND(B14&lt;B15,B16&lt;B15),"max","")))</f>
        <v/>
      </c>
      <c r="H15" s="0" t="str">
        <f aca="false">IF(G15="min",COUNTIF(G$4:G15,"min"),IF(G15="max",COUNTIF(G$4:G15,"max"),""))</f>
        <v/>
      </c>
      <c r="I15" s="30" t="str">
        <f aca="false" t="array" ref="I15:I15">IF($G$3=0,IF(G15="min",INDEX($B$4:$B$254,(MATCH(1,($G$4:$G$254="max")*($H$4:$H$254=(H15-1)),0))),""),IF($G$3=1,IF(G15="min",INDEX($B$4:$B$254,(MATCH(1,($G$4:$G$254="max")*($H$4:$H$254=(H15)),0))),""),""))</f>
        <v/>
      </c>
      <c r="J15" s="35" t="str">
        <f aca="false">IF(AND(G13=0,G15="min",H15=1),B15-B14,IF(G15="min",B15-I15,""))</f>
        <v/>
      </c>
      <c r="K15" s="41" t="str">
        <f aca="false">IF(AND(G13=0,G15="min",H15=1),(B15-B14)/B14,IF(G15="min",(B15-I15)/I15,""))</f>
        <v/>
      </c>
      <c r="L15" s="5"/>
      <c r="M15" s="0" t="n">
        <f aca="false">E15/COUNT($E$4:E15)</f>
        <v>0.00886395305821933</v>
      </c>
      <c r="N15" s="24" t="n">
        <f aca="false">M15*252</f>
        <v>2.23371617067127</v>
      </c>
      <c r="O15" s="25" t="n">
        <f aca="false">STDEV($D$4:$D15)</f>
        <v>0.0279595757977098</v>
      </c>
      <c r="P15" s="25" t="n">
        <f aca="false">O15*SQRT(252)</f>
        <v>0.443844505941603</v>
      </c>
      <c r="Q15" s="0" t="n">
        <f aca="false">Treasuries!J13/100</f>
        <v>0.0438</v>
      </c>
      <c r="R15" s="25" t="n">
        <f aca="false">AJ15/AK15*SQRT(252)</f>
        <v>3.7410398078638</v>
      </c>
      <c r="S15" s="38" t="n">
        <f aca="false">IF(D15&lt;s_p!H15, D15-s_p!H15, 0)</f>
        <v>0</v>
      </c>
      <c r="T15" s="0" t="n">
        <f aca="false">S15^2</f>
        <v>0</v>
      </c>
      <c r="U15" s="0" t="n">
        <f aca="false">SQRT(AVERAGE(T$4:T15)) * SQRT(252)</f>
        <v>0.235480491018754</v>
      </c>
      <c r="V15" s="0" t="n">
        <f aca="false">AJ15/U15*252</f>
        <v>6.82558049555928</v>
      </c>
      <c r="W15" s="27" t="n">
        <f aca="false">(s_p!$J15)/COUNT(s_p!$J$4:$J15)</f>
        <v>0.00245335619126965</v>
      </c>
      <c r="X15" s="27" t="n">
        <f aca="false">W15 * 252</f>
        <v>0.618245760199951</v>
      </c>
      <c r="Y15" s="26" t="n">
        <f aca="false">STDEV(s_p!$H$4:$H15)</f>
        <v>0.00622520152696845</v>
      </c>
      <c r="Z15" s="26" t="n">
        <f aca="false">Y15*SQRT(252)</f>
        <v>0.0988220106097083</v>
      </c>
      <c r="AA15" s="0" t="n">
        <f aca="false">AJ15/AK15</f>
        <v>0.235663356580963</v>
      </c>
      <c r="AB15" s="0" t="n">
        <f aca="false">_xlfn.COVARIANCE.S($D$4:$D15,s_p!$H$4:$H15)</f>
        <v>4.39986923343656E-005</v>
      </c>
      <c r="AC15" s="0" t="n">
        <f aca="false">_xlfn.VAR.S(s_p!$H$4:$H15)</f>
        <v>3.87531340513704E-005</v>
      </c>
      <c r="AD15" s="0" t="n">
        <f aca="false">AB15/AC15</f>
        <v>1.13535829840347</v>
      </c>
      <c r="AE15" s="23" t="n">
        <f aca="false">M15-(AD15*W15)</f>
        <v>0.0060785147475218</v>
      </c>
      <c r="AF15" s="40" t="n">
        <f aca="false">MAX($E$4:E15)</f>
        <v>0.156340538671011</v>
      </c>
      <c r="AG15" s="0" t="n">
        <f aca="false">1 - ((1 + E15) / (1 + AF15))</f>
        <v>0.0432165960641777</v>
      </c>
      <c r="AH15" s="0" t="n">
        <f aca="false">MAX($AG$5:AG15)</f>
        <v>0.0572633718240002</v>
      </c>
      <c r="AI15" s="24" t="n">
        <f aca="false">D15-s_p!H15</f>
        <v>0.00933631497812888</v>
      </c>
      <c r="AJ15" s="24" t="n">
        <f aca="false">AVERAGE(AI$4:AI15)</f>
        <v>0.00637813907373941</v>
      </c>
      <c r="AK15" s="0" t="n">
        <f aca="false">STDEV(AI$4:AI15)</f>
        <v>0.0270646194905918</v>
      </c>
    </row>
    <row r="16" customFormat="false" ht="13.8" hidden="false" customHeight="false" outlineLevel="0" collapsed="false">
      <c r="A16" s="6" t="n">
        <f aca="false">WORKDAY(A15,1,holiday!$B$2:$B$10)</f>
        <v>38737</v>
      </c>
      <c r="B16" s="30" t="n">
        <v>1121082.12360672</v>
      </c>
      <c r="C16" s="30" t="n">
        <f aca="false">B16-B15</f>
        <v>14714.6869080919</v>
      </c>
      <c r="D16" s="37" t="n">
        <f aca="false">C16/B15</f>
        <v>0.0133000000000001</v>
      </c>
      <c r="E16" s="37" t="n">
        <f aca="false" t="array" ref="E16:E16">PRODUCT(1+$D$4:D16)-1</f>
        <v>0.121082123606724</v>
      </c>
      <c r="F16" s="0" t="n">
        <f aca="false">IF(ISBLANK(A17),MONTH(A16),IF(MONTH(A17)-MONTH(A16)=1,MONTH(A16),0))</f>
        <v>0</v>
      </c>
      <c r="G16" s="0" t="str">
        <f aca="false">IF(B17&gt;B16,IF(AND(B15&gt;B16,B17&gt;B16),"min",""),IF(AND(B15&gt;B16,B17&gt;B16),"",IF(AND(B15&lt;B16,B17&lt;B16),"max","")))</f>
        <v/>
      </c>
      <c r="H16" s="0" t="str">
        <f aca="false">IF(G16="min",COUNTIF(G$4:G16,"min"),IF(G16="max",COUNTIF(G$4:G16,"max"),""))</f>
        <v/>
      </c>
      <c r="I16" s="30" t="str">
        <f aca="false" t="array" ref="I16:I16">IF($G$3=0,IF(G16="min",INDEX($B$4:$B$254,(MATCH(1,($G$4:$G$254="max")*($H$4:$H$254=(H16-1)),0))),""),IF($G$3=1,IF(G16="min",INDEX($B$4:$B$254,(MATCH(1,($G$4:$G$254="max")*($H$4:$H$254=(H16)),0))),""),""))</f>
        <v/>
      </c>
      <c r="J16" s="35" t="str">
        <f aca="false">IF(AND(G14=0,G16="min",H16=1),B16-B15,IF(G16="min",B16-I16,""))</f>
        <v/>
      </c>
      <c r="K16" s="41" t="str">
        <f aca="false">IF(AND(G14=0,G16="min",H16=1),(B16-B15)/B15,IF(G16="min",(B16-I16)/I16,""))</f>
        <v/>
      </c>
      <c r="L16" s="5"/>
      <c r="M16" s="0" t="n">
        <f aca="false">E16/COUNT($E$4:E16)</f>
        <v>0.00931400950820953</v>
      </c>
      <c r="N16" s="24" t="n">
        <f aca="false">M16*252</f>
        <v>2.3471303960688</v>
      </c>
      <c r="O16" s="25" t="n">
        <f aca="false">STDEV($D$4:$D16)</f>
        <v>0.0267981199110914</v>
      </c>
      <c r="P16" s="25" t="n">
        <f aca="false">O16*SQRT(252)</f>
        <v>0.425406965333017</v>
      </c>
      <c r="Q16" s="0" t="n">
        <f aca="false">Treasuries!J14/100</f>
        <v>0.0437</v>
      </c>
      <c r="R16" s="25" t="n">
        <f aca="false">AJ16/AK16*SQRT(252)</f>
        <v>4.92068888542804</v>
      </c>
      <c r="S16" s="38" t="n">
        <f aca="false">IF(D16&lt;s_p!H16, D16-s_p!H16, 0)</f>
        <v>0</v>
      </c>
      <c r="T16" s="0" t="n">
        <f aca="false">S16^2</f>
        <v>0</v>
      </c>
      <c r="U16" s="0" t="n">
        <f aca="false">SQRT(AVERAGE(T$4:T16)) * SQRT(252)</f>
        <v>0.226242337703691</v>
      </c>
      <c r="V16" s="0" t="n">
        <f aca="false">AJ16/U16*252</f>
        <v>9.26756912912845</v>
      </c>
      <c r="W16" s="27" t="n">
        <f aca="false">(s_p!$J16)/COUNT(s_p!$J$4:$J16)</f>
        <v>0.000813420451485324</v>
      </c>
      <c r="X16" s="27" t="n">
        <f aca="false">W16 * 252</f>
        <v>0.204981953774302</v>
      </c>
      <c r="Y16" s="26" t="n">
        <f aca="false">STDEV(s_p!$H$4:$H16)</f>
        <v>0.00828801415857549</v>
      </c>
      <c r="Z16" s="26" t="n">
        <f aca="false">Y16*SQRT(252)</f>
        <v>0.131568145957038</v>
      </c>
      <c r="AA16" s="0" t="n">
        <f aca="false">AJ16/AK16</f>
        <v>0.309974263570528</v>
      </c>
      <c r="AB16" s="0" t="n">
        <f aca="false">_xlfn.COVARIANCE.S($D$4:$D16,s_p!$H$4:$H16)</f>
        <v>3.31709389402837E-005</v>
      </c>
      <c r="AC16" s="0" t="n">
        <f aca="false">_xlfn.VAR.S(s_p!$H$4:$H16)</f>
        <v>6.86911786927479E-005</v>
      </c>
      <c r="AD16" s="0" t="n">
        <f aca="false">AB16/AC16</f>
        <v>0.482899545058844</v>
      </c>
      <c r="AE16" s="23" t="n">
        <f aca="false">M16-(AD16*W16)</f>
        <v>0.00892120914224571</v>
      </c>
      <c r="AF16" s="40" t="n">
        <f aca="false">MAX($E$4:E16)</f>
        <v>0.156340538671011</v>
      </c>
      <c r="AG16" s="0" t="n">
        <f aca="false">1 - ((1 + E16) / (1 + AF16))</f>
        <v>0.0304913767918313</v>
      </c>
      <c r="AH16" s="0" t="n">
        <f aca="false">MAX($AG$5:AG16)</f>
        <v>0.0572633718240002</v>
      </c>
      <c r="AI16" s="24" t="n">
        <f aca="false">D16-s_p!H16</f>
        <v>0.0316262777812364</v>
      </c>
      <c r="AJ16" s="24" t="n">
        <f aca="false">AVERAGE(AI$4:AI16)</f>
        <v>0.00832030358970072</v>
      </c>
      <c r="AK16" s="0" t="n">
        <f aca="false">STDEV(AI$4:AI16)</f>
        <v>0.0268419174348893</v>
      </c>
    </row>
    <row r="17" customFormat="false" ht="13.8" hidden="false" customHeight="false" outlineLevel="0" collapsed="false">
      <c r="A17" s="6" t="n">
        <f aca="false">WORKDAY(A16,1,holiday!$B$2:$B$10)</f>
        <v>38740</v>
      </c>
      <c r="B17" s="30" t="n">
        <v>1160095.78150824</v>
      </c>
      <c r="C17" s="30" t="n">
        <f aca="false">B17-B16</f>
        <v>39013.6579015141</v>
      </c>
      <c r="D17" s="37" t="n">
        <f aca="false">C17/B16</f>
        <v>0.0348000000000001</v>
      </c>
      <c r="E17" s="37" t="n">
        <f aca="false" t="array" ref="E17:E17">PRODUCT(1+$D$4:D17)-1</f>
        <v>0.160095781508238</v>
      </c>
      <c r="F17" s="0" t="n">
        <f aca="false">IF(ISBLANK(A18),MONTH(A17),IF(MONTH(A18)-MONTH(A17)=1,MONTH(A17),0))</f>
        <v>0</v>
      </c>
      <c r="G17" s="0" t="str">
        <f aca="false">IF(B18&gt;B17,IF(AND(B16&gt;B17,B18&gt;B17),"min",""),IF(AND(B16&gt;B17,B18&gt;B17),"",IF(AND(B16&lt;B17,B18&lt;B17),"max","")))</f>
        <v/>
      </c>
      <c r="H17" s="0" t="str">
        <f aca="false">IF(G17="min",COUNTIF(G$4:G17,"min"),IF(G17="max",COUNTIF(G$4:G17,"max"),""))</f>
        <v/>
      </c>
      <c r="I17" s="30" t="str">
        <f aca="false" t="array" ref="I17:I17">IF($G$3=0,IF(G17="min",INDEX($B$4:$B$254,(MATCH(1,($G$4:$G$254="max")*($H$4:$H$254=(H17-1)),0))),""),IF($G$3=1,IF(G17="min",INDEX($B$4:$B$254,(MATCH(1,($G$4:$G$254="max")*($H$4:$H$254=(H17)),0))),""),""))</f>
        <v/>
      </c>
      <c r="J17" s="35" t="str">
        <f aca="false">IF(AND(G15=0,G17="min",H17=1),B17-B16,IF(G17="min",B17-I17,""))</f>
        <v/>
      </c>
      <c r="K17" s="41" t="str">
        <f aca="false">IF(AND(G15=0,G17="min",H17=1),(B17-B16)/B16,IF(G17="min",(B17-I17)/I17,""))</f>
        <v/>
      </c>
      <c r="L17" s="5"/>
      <c r="M17" s="0" t="n">
        <f aca="false">E17/COUNT($E$4:E17)</f>
        <v>0.0114354129648742</v>
      </c>
      <c r="N17" s="24" t="n">
        <f aca="false">M17*252</f>
        <v>2.88172406714829</v>
      </c>
      <c r="O17" s="25" t="n">
        <f aca="false">STDEV($D$4:$D17)</f>
        <v>0.0266430093092906</v>
      </c>
      <c r="P17" s="25" t="n">
        <f aca="false">O17*SQRT(252)</f>
        <v>0.42294466086457</v>
      </c>
      <c r="Q17" s="0" t="n">
        <f aca="false">Treasuries!J15/100</f>
        <v>0.0436</v>
      </c>
      <c r="R17" s="25" t="n">
        <f aca="false">AJ17/AK17*SQRT(252)</f>
        <v>6.01187482874137</v>
      </c>
      <c r="S17" s="38" t="n">
        <f aca="false">IF(D17&lt;s_p!H17, D17-s_p!H17, 0)</f>
        <v>0</v>
      </c>
      <c r="T17" s="0" t="n">
        <f aca="false">S17^2</f>
        <v>0</v>
      </c>
      <c r="U17" s="0" t="n">
        <f aca="false">SQRT(AVERAGE(T$4:T17)) * SQRT(252)</f>
        <v>0.218012571689472</v>
      </c>
      <c r="V17" s="0" t="n">
        <f aca="false">AJ17/U17*252</f>
        <v>11.6511842468815</v>
      </c>
      <c r="W17" s="27" t="n">
        <f aca="false">(s_p!$J17)/COUNT(s_p!$J$4:$J17)</f>
        <v>0.000888644236744443</v>
      </c>
      <c r="X17" s="27" t="n">
        <f aca="false">W17 * 252</f>
        <v>0.2239383476596</v>
      </c>
      <c r="Y17" s="26" t="n">
        <f aca="false">STDEV(s_p!$H$4:$H17)</f>
        <v>0.00796740231136831</v>
      </c>
      <c r="Z17" s="26" t="n">
        <f aca="false">Y17*SQRT(252)</f>
        <v>0.12647859066649</v>
      </c>
      <c r="AA17" s="0" t="n">
        <f aca="false">AJ17/AK17</f>
        <v>0.378712516907112</v>
      </c>
      <c r="AB17" s="0" t="n">
        <f aca="false">_xlfn.COVARIANCE.S($D$4:$D17,s_p!$H$4:$H17)</f>
        <v>3.24612453251434E-005</v>
      </c>
      <c r="AC17" s="0" t="n">
        <f aca="false">_xlfn.VAR.S(s_p!$H$4:$H17)</f>
        <v>6.34794995911971E-005</v>
      </c>
      <c r="AD17" s="0" t="n">
        <f aca="false">AB17/AC17</f>
        <v>0.511365803671914</v>
      </c>
      <c r="AE17" s="23" t="n">
        <f aca="false">M17-(AD17*W17)</f>
        <v>0.0109809906905729</v>
      </c>
      <c r="AF17" s="40" t="n">
        <f aca="false">MAX($E$4:E17)</f>
        <v>0.160095781508238</v>
      </c>
      <c r="AG17" s="0" t="n">
        <f aca="false">1 - ((1 + E17) / (1 + AF17))</f>
        <v>0</v>
      </c>
      <c r="AH17" s="0" t="n">
        <f aca="false">MAX($AG$5:AG17)</f>
        <v>0.0572633718240002</v>
      </c>
      <c r="AI17" s="24" t="n">
        <f aca="false">D17-s_p!H17</f>
        <v>0.032952977827807</v>
      </c>
      <c r="AJ17" s="24" t="n">
        <f aca="false">AVERAGE(AI$4:AI17)</f>
        <v>0.010079780320994</v>
      </c>
      <c r="AK17" s="0" t="n">
        <f aca="false">STDEV(AI$4:AI17)</f>
        <v>0.0266159154265987</v>
      </c>
    </row>
    <row r="18" customFormat="false" ht="13.8" hidden="false" customHeight="false" outlineLevel="0" collapsed="false">
      <c r="A18" s="6" t="n">
        <f aca="false">WORKDAY(A17,1,holiday!$B$2:$B$10)</f>
        <v>38741</v>
      </c>
      <c r="B18" s="30" t="n">
        <v>1208819.80433158</v>
      </c>
      <c r="C18" s="30" t="n">
        <f aca="false">B18-B17</f>
        <v>48724.0228233461</v>
      </c>
      <c r="D18" s="37" t="n">
        <f aca="false">C18/B17</f>
        <v>0.0420000000000001</v>
      </c>
      <c r="E18" s="37" t="n">
        <f aca="false" t="array" ref="E18:E18">PRODUCT(1+$D$4:D18)-1</f>
        <v>0.208819804331584</v>
      </c>
      <c r="F18" s="0" t="n">
        <f aca="false">IF(ISBLANK(A19),MONTH(A18),IF(MONTH(A19)-MONTH(A18)=1,MONTH(A18),0))</f>
        <v>0</v>
      </c>
      <c r="G18" s="0" t="str">
        <f aca="false">IF(B19&gt;B18,IF(AND(B17&gt;B18,B19&gt;B18),"min",""),IF(AND(B17&gt;B18,B19&gt;B18),"",IF(AND(B17&lt;B18,B19&lt;B18),"max","")))</f>
        <v>max</v>
      </c>
      <c r="H18" s="0" t="n">
        <f aca="false">IF(G18="min",COUNTIF(G$4:G18,"min"),IF(G18="max",COUNTIF(G$4:G18,"max"),""))</f>
        <v>3</v>
      </c>
      <c r="I18" s="30" t="str">
        <f aca="false" t="array" ref="I18:I18">IF($G$3=0,IF(G18="min",INDEX($B$4:$B$254,(MATCH(1,($G$4:$G$254="max")*($H$4:$H$254=(H18-1)),0))),""),IF($G$3=1,IF(G18="min",INDEX($B$4:$B$254,(MATCH(1,($G$4:$G$254="max")*($H$4:$H$254=(H18)),0))),""),""))</f>
        <v/>
      </c>
      <c r="J18" s="35" t="str">
        <f aca="false">IF(AND(G16=0,G18="min",H18=1),B18-B17,IF(G18="min",B18-I18,""))</f>
        <v/>
      </c>
      <c r="K18" s="41" t="str">
        <f aca="false">IF(AND(G16=0,G18="min",H18=1),(B18-B17)/B17,IF(G18="min",(B18-I18)/I18,""))</f>
        <v/>
      </c>
      <c r="L18" s="5"/>
      <c r="M18" s="0" t="n">
        <f aca="false">E18/COUNT($E$4:E18)</f>
        <v>0.0139213202887723</v>
      </c>
      <c r="N18" s="24" t="n">
        <f aca="false">M18*252</f>
        <v>3.50817271277062</v>
      </c>
      <c r="O18" s="25" t="n">
        <f aca="false">STDEV($D$4:$D18)</f>
        <v>0.0268931696054699</v>
      </c>
      <c r="P18" s="25" t="n">
        <f aca="false">O18*SQRT(252)</f>
        <v>0.426915832454127</v>
      </c>
      <c r="Q18" s="0" t="n">
        <f aca="false">Treasuries!J16/100</f>
        <v>0.044</v>
      </c>
      <c r="R18" s="25" t="n">
        <f aca="false">AJ18/AK18*SQRT(252)</f>
        <v>7.1478314932124</v>
      </c>
      <c r="S18" s="38" t="n">
        <f aca="false">IF(D18&lt;s_p!H18, D18-s_p!H18, 0)</f>
        <v>0</v>
      </c>
      <c r="T18" s="0" t="n">
        <f aca="false">S18^2</f>
        <v>0</v>
      </c>
      <c r="U18" s="0" t="n">
        <f aca="false">SQRT(AVERAGE(T$4:T18)) * SQRT(252)</f>
        <v>0.210620154117185</v>
      </c>
      <c r="V18" s="0" t="n">
        <f aca="false">AJ18/U18*252</f>
        <v>14.4143542493679</v>
      </c>
      <c r="W18" s="27" t="n">
        <f aca="false">(s_p!$J18)/COUNT(s_p!$J$4:$J18)</f>
        <v>0.000991756723197327</v>
      </c>
      <c r="X18" s="27" t="n">
        <f aca="false">W18 * 252</f>
        <v>0.249922694245726</v>
      </c>
      <c r="Y18" s="26" t="n">
        <f aca="false">STDEV(s_p!$H$4:$H18)</f>
        <v>0.00768724393691161</v>
      </c>
      <c r="Z18" s="26" t="n">
        <f aca="false">Y18*SQRT(252)</f>
        <v>0.122031214347343</v>
      </c>
      <c r="AA18" s="0" t="n">
        <f aca="false">AJ18/AK18</f>
        <v>0.450271060581797</v>
      </c>
      <c r="AB18" s="0" t="n">
        <f aca="false">_xlfn.COVARIANCE.S($D$4:$D18,s_p!$H$4:$H18)</f>
        <v>3.32274422008802E-005</v>
      </c>
      <c r="AC18" s="0" t="n">
        <f aca="false">_xlfn.VAR.S(s_p!$H$4:$H18)</f>
        <v>5.90937193455844E-005</v>
      </c>
      <c r="AD18" s="0" t="n">
        <f aca="false">AB18/AC18</f>
        <v>0.562283819140976</v>
      </c>
      <c r="AE18" s="23" t="n">
        <f aca="false">M18-(AD18*W18)</f>
        <v>0.0133636715307942</v>
      </c>
      <c r="AF18" s="40" t="n">
        <f aca="false">MAX($E$4:E18)</f>
        <v>0.208819804331584</v>
      </c>
      <c r="AG18" s="0" t="n">
        <f aca="false">1 - ((1 + E18) / (1 + AF18))</f>
        <v>0</v>
      </c>
      <c r="AH18" s="0" t="n">
        <f aca="false">MAX($AG$5:AG18)</f>
        <v>0.0572633718240002</v>
      </c>
      <c r="AI18" s="24" t="n">
        <f aca="false">D18-s_p!H18</f>
        <v>0.039594594166891</v>
      </c>
      <c r="AJ18" s="24" t="n">
        <f aca="false">AVERAGE(AI$4:AI18)</f>
        <v>0.0120474345773872</v>
      </c>
      <c r="AK18" s="0" t="n">
        <f aca="false">STDEV(AI$4:AI18)</f>
        <v>0.0267559602027735</v>
      </c>
    </row>
    <row r="19" customFormat="false" ht="13.8" hidden="false" customHeight="false" outlineLevel="0" collapsed="false">
      <c r="A19" s="6" t="n">
        <f aca="false">WORKDAY(A18,1,holiday!$B$2:$B$10)</f>
        <v>38742</v>
      </c>
      <c r="B19" s="30" t="n">
        <v>1153818.5032345</v>
      </c>
      <c r="C19" s="30" t="n">
        <f aca="false">B19-B18</f>
        <v>-55001.3010970871</v>
      </c>
      <c r="D19" s="37" t="n">
        <f aca="false">C19/B18</f>
        <v>-0.0455</v>
      </c>
      <c r="E19" s="37" t="n">
        <f aca="false" t="array" ref="E19:E19">PRODUCT(1+$D$4:D19)-1</f>
        <v>0.153818503234497</v>
      </c>
      <c r="F19" s="0" t="n">
        <f aca="false">IF(ISBLANK(A20),MONTH(A19),IF(MONTH(A20)-MONTH(A19)=1,MONTH(A19),0))</f>
        <v>0</v>
      </c>
      <c r="G19" s="0" t="str">
        <f aca="false">IF(B20&gt;B19,IF(AND(B18&gt;B19,B20&gt;B19),"min",""),IF(AND(B18&gt;B19,B20&gt;B19),"",IF(AND(B18&lt;B19,B20&lt;B19),"max","")))</f>
        <v>min</v>
      </c>
      <c r="H19" s="0" t="n">
        <f aca="false">IF(G19="min",COUNTIF(G$4:G19,"min"),IF(G19="max",COUNTIF(G$4:G19,"max"),""))</f>
        <v>4</v>
      </c>
      <c r="I19" s="30" t="n">
        <f aca="false" t="array" ref="I19:I19">IF($G$3=0,IF(G19="min",INDEX($B$4:$B$254,(MATCH(1,($G$4:$G$254="max")*($H$4:$H$254=(H19-1)),0))),""),IF($G$3=1,IF(G19="min",INDEX($B$4:$B$254,(MATCH(1,($G$4:$G$254="max")*($H$4:$H$254=(H19)),0))),""),""))</f>
        <v>1208819.80433158</v>
      </c>
      <c r="J19" s="35" t="n">
        <f aca="false">IF(AND(G17=0,G19="min",H19=1),B19-B18,IF(G19="min",B19-I19,""))</f>
        <v>-55001.3010970799</v>
      </c>
      <c r="K19" s="41" t="n">
        <f aca="false">IF(AND(G17=0,G19="min",H19=1),(B19-B18)/B18,IF(G19="min",(B19-I19)/I19,""))</f>
        <v>-0.0454999999999942</v>
      </c>
      <c r="L19" s="5"/>
      <c r="M19" s="0" t="n">
        <f aca="false">E19/COUNT($E$4:E19)</f>
        <v>0.00961365645215609</v>
      </c>
      <c r="N19" s="24" t="n">
        <f aca="false">M19*252</f>
        <v>2.42264142594333</v>
      </c>
      <c r="O19" s="25" t="n">
        <f aca="false">STDEV($D$4:$D19)</f>
        <v>0.0298220723625975</v>
      </c>
      <c r="P19" s="25" t="n">
        <f aca="false">O19*SQRT(252)</f>
        <v>0.473410722312033</v>
      </c>
      <c r="Q19" s="0" t="n">
        <f aca="false">Treasuries!J17/100</f>
        <v>0.0449</v>
      </c>
      <c r="R19" s="25" t="n">
        <f aca="false">AJ19/AK19*SQRT(252)</f>
        <v>4.62481982768624</v>
      </c>
      <c r="S19" s="38" t="n">
        <f aca="false">IF(D19&lt;s_p!H19, D19-s_p!H19, 0)</f>
        <v>-0.0437792100153136</v>
      </c>
      <c r="T19" s="0" t="n">
        <f aca="false">S19^2</f>
        <v>0.00191661922956494</v>
      </c>
      <c r="U19" s="0" t="n">
        <f aca="false">SQRT(AVERAGE(T$4:T19)) * SQRT(252)</f>
        <v>0.267908658134583</v>
      </c>
      <c r="V19" s="0" t="n">
        <f aca="false">AJ19/U19*252</f>
        <v>8.05007152879368</v>
      </c>
      <c r="W19" s="27" t="n">
        <f aca="false">(s_p!$J19)/COUNT(s_p!$J$4:$J19)</f>
        <v>0.000820622611732866</v>
      </c>
      <c r="X19" s="27" t="n">
        <f aca="false">W19 * 252</f>
        <v>0.206796898156682</v>
      </c>
      <c r="Y19" s="26" t="n">
        <f aca="false">STDEV(s_p!$H$4:$H19)</f>
        <v>0.00745795481632143</v>
      </c>
      <c r="Z19" s="26" t="n">
        <f aca="false">Y19*SQRT(252)</f>
        <v>0.118391362398857</v>
      </c>
      <c r="AA19" s="0" t="n">
        <f aca="false">AJ19/AK19</f>
        <v>0.291336264822343</v>
      </c>
      <c r="AB19" s="0" t="n">
        <f aca="false">_xlfn.COVARIANCE.S($D$4:$D19,s_p!$H$4:$H19)</f>
        <v>4.10163601782035E-005</v>
      </c>
      <c r="AC19" s="0" t="n">
        <f aca="false">_xlfn.VAR.S(s_p!$H$4:$H19)</f>
        <v>5.56210900422921E-005</v>
      </c>
      <c r="AD19" s="0" t="n">
        <f aca="false">AB19/AC19</f>
        <v>0.737424601837475</v>
      </c>
      <c r="AE19" s="23" t="n">
        <f aca="false">M19-(AD19*W19)</f>
        <v>0.00900850914944015</v>
      </c>
      <c r="AF19" s="40" t="n">
        <f aca="false">MAX($E$4:E19)</f>
        <v>0.208819804331584</v>
      </c>
      <c r="AG19" s="0" t="n">
        <f aca="false">1 - ((1 + E19) / (1 + AF19))</f>
        <v>0.0454999999999999</v>
      </c>
      <c r="AH19" s="0" t="n">
        <f aca="false">MAX($AG$5:AG19)</f>
        <v>0.0572633718240002</v>
      </c>
      <c r="AI19" s="24" t="n">
        <f aca="false">D19-s_p!H19</f>
        <v>-0.0437792100153136</v>
      </c>
      <c r="AJ19" s="24" t="n">
        <f aca="false">AVERAGE(AI$4:AI19)</f>
        <v>0.00855826929034336</v>
      </c>
      <c r="AK19" s="0" t="n">
        <f aca="false">STDEV(AI$4:AI19)</f>
        <v>0.02937591478892</v>
      </c>
    </row>
    <row r="20" customFormat="false" ht="13.8" hidden="false" customHeight="false" outlineLevel="0" collapsed="false">
      <c r="A20" s="6" t="n">
        <f aca="false">WORKDAY(A19,1,holiday!$B$2:$B$10)</f>
        <v>38743</v>
      </c>
      <c r="B20" s="30" t="n">
        <v>1184048.54801924</v>
      </c>
      <c r="C20" s="30" t="n">
        <f aca="false">B20-B19</f>
        <v>30230.0447847438</v>
      </c>
      <c r="D20" s="37" t="n">
        <f aca="false">C20/B19</f>
        <v>0.0262</v>
      </c>
      <c r="E20" s="37" t="n">
        <f aca="false" t="array" ref="E20:E20">PRODUCT(1+$D$4:D20)-1</f>
        <v>0.184048548019241</v>
      </c>
      <c r="F20" s="0" t="n">
        <f aca="false">IF(ISBLANK(A21),MONTH(A20),IF(MONTH(A21)-MONTH(A20)=1,MONTH(A20),0))</f>
        <v>0</v>
      </c>
      <c r="G20" s="0" t="str">
        <f aca="false">IF(B21&gt;B20,IF(AND(B19&gt;B20,B21&gt;B20),"min",""),IF(AND(B19&gt;B20,B21&gt;B20),"",IF(AND(B19&lt;B20,B21&lt;B20),"max","")))</f>
        <v>max</v>
      </c>
      <c r="H20" s="0" t="n">
        <f aca="false">IF(G20="min",COUNTIF(G$4:G20,"min"),IF(G20="max",COUNTIF(G$4:G20,"max"),""))</f>
        <v>4</v>
      </c>
      <c r="I20" s="30" t="str">
        <f aca="false" t="array" ref="I20:I20">IF($G$3=0,IF(G20="min",INDEX($B$4:$B$254,(MATCH(1,($G$4:$G$254="max")*($H$4:$H$254=(H20-1)),0))),""),IF($G$3=1,IF(G20="min",INDEX($B$4:$B$254,(MATCH(1,($G$4:$G$254="max")*($H$4:$H$254=(H20)),0))),""),""))</f>
        <v/>
      </c>
      <c r="J20" s="35" t="str">
        <f aca="false">IF(AND(G18=0,G20="min",H20=1),B20-B19,IF(G20="min",B20-I20,""))</f>
        <v/>
      </c>
      <c r="K20" s="41" t="str">
        <f aca="false">IF(AND(G18=0,G20="min",H20=1),(B20-B19)/B19,IF(G20="min",(B20-I20)/I20,""))</f>
        <v/>
      </c>
      <c r="L20" s="5"/>
      <c r="M20" s="0" t="n">
        <f aca="false">E20/COUNT($E$4:E20)</f>
        <v>0.0108263851776024</v>
      </c>
      <c r="N20" s="24" t="n">
        <f aca="false">M20*252</f>
        <v>2.72824906475581</v>
      </c>
      <c r="O20" s="25" t="n">
        <f aca="false">STDEV($D$4:$D20)</f>
        <v>0.029161166007915</v>
      </c>
      <c r="P20" s="25" t="n">
        <f aca="false">O20*SQRT(252)</f>
        <v>0.46291915918568</v>
      </c>
      <c r="Q20" s="0" t="n">
        <f aca="false">Treasuries!J18/100</f>
        <v>0.0453</v>
      </c>
      <c r="R20" s="25" t="n">
        <f aca="false">AJ20/AK20*SQRT(252)</f>
        <v>5.09811480998475</v>
      </c>
      <c r="S20" s="38" t="n">
        <f aca="false">IF(D20&lt;s_p!H20, D20-s_p!H20, 0)</f>
        <v>0</v>
      </c>
      <c r="T20" s="0" t="n">
        <f aca="false">S20^2</f>
        <v>0</v>
      </c>
      <c r="U20" s="0" t="n">
        <f aca="false">SQRT(AVERAGE(T$4:T20)) * SQRT(252)</f>
        <v>0.259909575413265</v>
      </c>
      <c r="V20" s="0" t="n">
        <f aca="false">AJ20/U20*252</f>
        <v>8.89135332954129</v>
      </c>
      <c r="W20" s="27" t="n">
        <f aca="false">(s_p!$J20)/COUNT(s_p!$J$4:$J20)</f>
        <v>0.00120352878031265</v>
      </c>
      <c r="X20" s="27" t="n">
        <f aca="false">W20 * 252</f>
        <v>0.303289252638787</v>
      </c>
      <c r="Y20" s="26" t="n">
        <f aca="false">STDEV(s_p!$H$4:$H20)</f>
        <v>0.00738573912510857</v>
      </c>
      <c r="Z20" s="26" t="n">
        <f aca="false">Y20*SQRT(252)</f>
        <v>0.117244973840622</v>
      </c>
      <c r="AA20" s="0" t="n">
        <f aca="false">AJ20/AK20</f>
        <v>0.321151046249404</v>
      </c>
      <c r="AB20" s="0" t="n">
        <f aca="false">_xlfn.COVARIANCE.S($D$4:$D20,s_p!$H$4:$H20)</f>
        <v>4.47709234373173E-005</v>
      </c>
      <c r="AC20" s="0" t="n">
        <f aca="false">_xlfn.VAR.S(s_p!$H$4:$H20)</f>
        <v>5.45491424241596E-005</v>
      </c>
      <c r="AD20" s="0" t="n">
        <f aca="false">AB20/AC20</f>
        <v>0.820744771552787</v>
      </c>
      <c r="AE20" s="23" t="n">
        <f aca="false">M20-(AD20*W20)</f>
        <v>0.00983859522374751</v>
      </c>
      <c r="AF20" s="40" t="n">
        <f aca="false">MAX($E$4:E20)</f>
        <v>0.208819804331584</v>
      </c>
      <c r="AG20" s="0" t="n">
        <f aca="false">1 - ((1 + E20) / (1 + AF20))</f>
        <v>0.0204921</v>
      </c>
      <c r="AH20" s="0" t="n">
        <f aca="false">MAX($AG$5:AG20)</f>
        <v>0.0572633718240002</v>
      </c>
      <c r="AI20" s="24" t="n">
        <f aca="false">D20-s_p!H20</f>
        <v>0.0189649682133031</v>
      </c>
      <c r="AJ20" s="24" t="n">
        <f aca="false">AVERAGE(AI$4:AI20)</f>
        <v>0.00917042805051747</v>
      </c>
      <c r="AK20" s="0" t="n">
        <f aca="false">STDEV(AI$4:AI20)</f>
        <v>0.0285548752140629</v>
      </c>
    </row>
    <row r="21" customFormat="false" ht="13.8" hidden="false" customHeight="false" outlineLevel="0" collapsed="false">
      <c r="A21" s="6" t="n">
        <f aca="false">WORKDAY(A20,1,holiday!$B$2:$B$10)</f>
        <v>38744</v>
      </c>
      <c r="B21" s="30" t="n">
        <v>1129463.90995555</v>
      </c>
      <c r="C21" s="30" t="n">
        <f aca="false">B21-B20</f>
        <v>-54584.6380636869</v>
      </c>
      <c r="D21" s="37" t="n">
        <f aca="false">C21/B20</f>
        <v>-0.0460999999999999</v>
      </c>
      <c r="E21" s="37" t="n">
        <f aca="false" t="array" ref="E21:E21">PRODUCT(1+$D$4:D21)-1</f>
        <v>0.129463909955554</v>
      </c>
      <c r="F21" s="0" t="n">
        <f aca="false">IF(ISBLANK(A22),MONTH(A21),IF(MONTH(A22)-MONTH(A21)=1,MONTH(A21),0))</f>
        <v>0</v>
      </c>
      <c r="G21" s="0" t="str">
        <f aca="false">IF(B22&gt;B21,IF(AND(B20&gt;B21,B22&gt;B21),"min",""),IF(AND(B20&gt;B21,B22&gt;B21),"",IF(AND(B20&lt;B21,B22&lt;B21),"max","")))</f>
        <v>min</v>
      </c>
      <c r="H21" s="0" t="n">
        <f aca="false">IF(G21="min",COUNTIF(G$4:G21,"min"),IF(G21="max",COUNTIF(G$4:G21,"max"),""))</f>
        <v>5</v>
      </c>
      <c r="I21" s="30" t="n">
        <f aca="false" t="array" ref="I21:I21">IF($G$3=0,IF(G21="min",INDEX($B$4:$B$254,(MATCH(1,($G$4:$G$254="max")*($H$4:$H$254=(H21-1)),0))),""),IF($G$3=1,IF(G21="min",INDEX($B$4:$B$254,(MATCH(1,($G$4:$G$254="max")*($H$4:$H$254=(H21)),0))),""),""))</f>
        <v>1184048.54801924</v>
      </c>
      <c r="J21" s="35" t="n">
        <f aca="false">IF(AND(G19=0,G21="min",H21=1),B21-B20,IF(G21="min",B21-I21,""))</f>
        <v>-54584.6380636899</v>
      </c>
      <c r="K21" s="41" t="n">
        <f aca="false">IF(AND(G19=0,G21="min",H21=1),(B21-B20)/B20,IF(G21="min",(B21-I21)/I21,""))</f>
        <v>-0.0461000000000025</v>
      </c>
      <c r="L21" s="5"/>
      <c r="M21" s="0" t="n">
        <f aca="false">E21/COUNT($E$4:E21)</f>
        <v>0.00719243944197524</v>
      </c>
      <c r="N21" s="24" t="n">
        <f aca="false">M21*252</f>
        <v>1.81249473937776</v>
      </c>
      <c r="O21" s="25" t="n">
        <f aca="false">STDEV($D$4:$D21)</f>
        <v>0.0312669953785138</v>
      </c>
      <c r="P21" s="25" t="n">
        <f aca="false">O21*SQRT(252)</f>
        <v>0.49634816409452</v>
      </c>
      <c r="Q21" s="0" t="n">
        <f aca="false">Treasuries!J19/100</f>
        <v>0.0452</v>
      </c>
      <c r="R21" s="25" t="n">
        <f aca="false">AJ21/AK21*SQRT(252)</f>
        <v>2.86257183867733</v>
      </c>
      <c r="S21" s="38" t="n">
        <f aca="false">IF(D21&lt;s_p!H21, D21-s_p!H21, 0)</f>
        <v>-0.0538639873452501</v>
      </c>
      <c r="T21" s="0" t="n">
        <f aca="false">S21^2</f>
        <v>0.00290132913272926</v>
      </c>
      <c r="U21" s="0" t="n">
        <f aca="false">SQRT(AVERAGE(T$4:T21)) * SQRT(252)</f>
        <v>0.323138749619635</v>
      </c>
      <c r="V21" s="0" t="n">
        <f aca="false">AJ21/U21*252</f>
        <v>4.42059658543302</v>
      </c>
      <c r="W21" s="27" t="n">
        <f aca="false">(s_p!$J21)/COUNT(s_p!$J$4:$J21)</f>
        <v>0.00157682376157251</v>
      </c>
      <c r="X21" s="27" t="n">
        <f aca="false">W21 * 252</f>
        <v>0.397359587916272</v>
      </c>
      <c r="Y21" s="26" t="n">
        <f aca="false">STDEV(s_p!$H$4:$H21)</f>
        <v>0.00732946535131457</v>
      </c>
      <c r="Z21" s="26" t="n">
        <f aca="false">Y21*SQRT(252)</f>
        <v>0.116351655375858</v>
      </c>
      <c r="AA21" s="0" t="n">
        <f aca="false">AJ21/AK21</f>
        <v>0.180325076076123</v>
      </c>
      <c r="AB21" s="0" t="n">
        <f aca="false">_xlfn.COVARIANCE.S($D$4:$D21,s_p!$H$4:$H21)</f>
        <v>2.15938862690619E-005</v>
      </c>
      <c r="AC21" s="0" t="n">
        <f aca="false">_xlfn.VAR.S(s_p!$H$4:$H21)</f>
        <v>5.3721062336121E-005</v>
      </c>
      <c r="AD21" s="0" t="n">
        <f aca="false">AB21/AC21</f>
        <v>0.401963128241092</v>
      </c>
      <c r="AE21" s="23" t="n">
        <f aca="false">M21-(AD21*W21)</f>
        <v>0.00655861443008867</v>
      </c>
      <c r="AF21" s="40" t="n">
        <f aca="false">MAX($E$4:E21)</f>
        <v>0.208819804331584</v>
      </c>
      <c r="AG21" s="0" t="n">
        <f aca="false">1 - ((1 + E21) / (1 + AF21))</f>
        <v>0.0656474141899998</v>
      </c>
      <c r="AH21" s="0" t="n">
        <f aca="false">MAX($AG$5:AG21)</f>
        <v>0.0656474141899998</v>
      </c>
      <c r="AI21" s="24" t="n">
        <f aca="false">D21-s_p!H21</f>
        <v>-0.0538639873452501</v>
      </c>
      <c r="AJ21" s="24" t="n">
        <f aca="false">AVERAGE(AI$4:AI21)</f>
        <v>0.00566851608408593</v>
      </c>
      <c r="AK21" s="0" t="n">
        <f aca="false">STDEV(AI$4:AI21)</f>
        <v>0.0314349851248255</v>
      </c>
    </row>
    <row r="22" customFormat="false" ht="13.8" hidden="false" customHeight="false" outlineLevel="0" collapsed="false">
      <c r="A22" s="6" t="n">
        <f aca="false">WORKDAY(A21,1,holiday!$B$2:$B$10)</f>
        <v>38747</v>
      </c>
      <c r="B22" s="30" t="n">
        <v>1131835.78416646</v>
      </c>
      <c r="C22" s="30" t="n">
        <f aca="false">B22-B21</f>
        <v>2371.87421090668</v>
      </c>
      <c r="D22" s="37" t="n">
        <f aca="false">C22/B21</f>
        <v>0.00210000000000002</v>
      </c>
      <c r="E22" s="37" t="n">
        <f aca="false" t="array" ref="E22:E22">PRODUCT(1+$D$4:D22)-1</f>
        <v>0.131835784166461</v>
      </c>
      <c r="F22" s="0" t="n">
        <f aca="false">IF(ISBLANK(A23),MONTH(A22),IF(MONTH(A23)-MONTH(A22)=1,MONTH(A22),0))</f>
        <v>0</v>
      </c>
      <c r="G22" s="0" t="str">
        <f aca="false">IF(B23&gt;B22,IF(AND(B21&gt;B22,B23&gt;B22),"min",""),IF(AND(B21&gt;B22,B23&gt;B22),"",IF(AND(B21&lt;B22,B23&lt;B22),"max","")))</f>
        <v>max</v>
      </c>
      <c r="H22" s="0" t="n">
        <f aca="false">IF(G22="min",COUNTIF(G$4:G22,"min"),IF(G22="max",COUNTIF(G$4:G22,"max"),""))</f>
        <v>5</v>
      </c>
      <c r="I22" s="30" t="str">
        <f aca="false" t="array" ref="I22:I22">IF($G$3=0,IF(G22="min",INDEX($B$4:$B$254,(MATCH(1,($G$4:$G$254="max")*($H$4:$H$254=(H22-1)),0))),""),IF($G$3=1,IF(G22="min",INDEX($B$4:$B$254,(MATCH(1,($G$4:$G$254="max")*($H$4:$H$254=(H22)),0))),""),""))</f>
        <v/>
      </c>
      <c r="J22" s="35" t="str">
        <f aca="false">IF(AND(G20=0,G22="min",H22=1),B22-B21,IF(G22="min",B22-I22,""))</f>
        <v/>
      </c>
      <c r="K22" s="41" t="str">
        <f aca="false">IF(AND(G20=0,G22="min",H22=1),(B22-B21)/B21,IF(G22="min",(B22-I22)/I22,""))</f>
        <v/>
      </c>
      <c r="L22" s="5"/>
      <c r="M22" s="0" t="n">
        <f aca="false">E22/COUNT($E$4:E22)</f>
        <v>0.00693872548244531</v>
      </c>
      <c r="N22" s="24" t="n">
        <f aca="false">M22*252</f>
        <v>1.74855882157622</v>
      </c>
      <c r="O22" s="25" t="n">
        <f aca="false">STDEV($D$4:$D22)</f>
        <v>0.0304090187453103</v>
      </c>
      <c r="P22" s="25" t="n">
        <f aca="false">O22*SQRT(252)</f>
        <v>0.482728207281555</v>
      </c>
      <c r="Q22" s="0" t="n">
        <f aca="false">Treasuries!J20/100</f>
        <v>0.0454</v>
      </c>
      <c r="R22" s="25" t="n">
        <f aca="false">AJ22/AK22*SQRT(252)</f>
        <v>2.81488507720246</v>
      </c>
      <c r="S22" s="38" t="n">
        <f aca="false">IF(D22&lt;s_p!H22, D22-s_p!H22, 0)</f>
        <v>0</v>
      </c>
      <c r="T22" s="0" t="n">
        <f aca="false">S22^2</f>
        <v>0</v>
      </c>
      <c r="U22" s="0" t="n">
        <f aca="false">SQRT(AVERAGE(T$4:T22)) * SQRT(252)</f>
        <v>0.314520163114289</v>
      </c>
      <c r="V22" s="0" t="n">
        <f aca="false">AJ22/U22*252</f>
        <v>4.34296001549974</v>
      </c>
      <c r="W22" s="27" t="n">
        <f aca="false">(s_p!$J22)/COUNT(s_p!$J$4:$J22)</f>
        <v>0.00155581256211129</v>
      </c>
      <c r="X22" s="27" t="n">
        <f aca="false">W22 * 252</f>
        <v>0.392064765652045</v>
      </c>
      <c r="Y22" s="26" t="n">
        <f aca="false">STDEV(s_p!$H$4:$H22)</f>
        <v>0.00712366346170032</v>
      </c>
      <c r="Z22" s="26" t="n">
        <f aca="false">Y22*SQRT(252)</f>
        <v>0.113084651660259</v>
      </c>
      <c r="AA22" s="0" t="n">
        <f aca="false">AJ22/AK22</f>
        <v>0.177321092464394</v>
      </c>
      <c r="AB22" s="0" t="n">
        <f aca="false">_xlfn.COVARIANCE.S($D$4:$D22,s_p!$H$4:$H22)</f>
        <v>2.05125063476719E-005</v>
      </c>
      <c r="AC22" s="0" t="n">
        <f aca="false">_xlfn.VAR.S(s_p!$H$4:$H22)</f>
        <v>5.07465811155642E-005</v>
      </c>
      <c r="AD22" s="0" t="n">
        <f aca="false">AB22/AC22</f>
        <v>0.404214547990122</v>
      </c>
      <c r="AE22" s="23" t="n">
        <f aca="false">M22-(AD22*W22)</f>
        <v>0.00630984341089414</v>
      </c>
      <c r="AF22" s="40" t="n">
        <f aca="false">MAX($E$4:E22)</f>
        <v>0.208819804331584</v>
      </c>
      <c r="AG22" s="0" t="n">
        <f aca="false">1 - ((1 + E22) / (1 + AF22))</f>
        <v>0.0636852737597989</v>
      </c>
      <c r="AH22" s="0" t="n">
        <f aca="false">MAX($AG$5:AG22)</f>
        <v>0.0656474141899998</v>
      </c>
      <c r="AI22" s="24" t="n">
        <f aca="false">D22-s_p!H22</f>
        <v>0.000954890474558238</v>
      </c>
      <c r="AJ22" s="24" t="n">
        <f aca="false">AVERAGE(AI$4:AI22)</f>
        <v>0.00542043052568974</v>
      </c>
      <c r="AK22" s="0" t="n">
        <f aca="false">STDEV(AI$4:AI22)</f>
        <v>0.0305684476130675</v>
      </c>
    </row>
    <row r="23" customFormat="false" ht="13.8" hidden="false" customHeight="false" outlineLevel="0" collapsed="false">
      <c r="A23" s="6" t="n">
        <f aca="false">WORKDAY(A22,1,holiday!$B$2:$B$10)</f>
        <v>38748</v>
      </c>
      <c r="B23" s="30" t="n">
        <v>1100936.66725872</v>
      </c>
      <c r="C23" s="30" t="n">
        <f aca="false">B23-B22</f>
        <v>-30899.1169077444</v>
      </c>
      <c r="D23" s="37" t="n">
        <f aca="false">C23/B22</f>
        <v>-0.0273000000000001</v>
      </c>
      <c r="E23" s="37" t="n">
        <f aca="false" t="array" ref="E23:E23">PRODUCT(1+$D$4:D23)-1</f>
        <v>0.100936667258716</v>
      </c>
      <c r="F23" s="0" t="n">
        <f aca="false">IF(ISBLANK(A24),MONTH(A23),IF(MONTH(A24)-MONTH(A23)=1,MONTH(A23),0))</f>
        <v>1</v>
      </c>
      <c r="G23" s="0" t="str">
        <f aca="false">IF(B24&gt;B23,IF(AND(B22&gt;B23,B24&gt;B23),"min",""),IF(AND(B22&gt;B23,B24&gt;B23),"",IF(AND(B22&lt;B23,B24&lt;B23),"max","")))</f>
        <v/>
      </c>
      <c r="H23" s="0" t="str">
        <f aca="false">IF(G23="min",COUNTIF(G$4:G23,"min"),IF(G23="max",COUNTIF(G$4:G23,"max"),""))</f>
        <v/>
      </c>
      <c r="I23" s="30" t="str">
        <f aca="false" t="array" ref="I23:I23">IF($G$3=0,IF(G23="min",INDEX($B$4:$B$254,(MATCH(1,($G$4:$G$254="max")*($H$4:$H$254=(H23-1)),0))),""),IF($G$3=1,IF(G23="min",INDEX($B$4:$B$254,(MATCH(1,($G$4:$G$254="max")*($H$4:$H$254=(H23)),0))),""),""))</f>
        <v/>
      </c>
      <c r="J23" s="35" t="str">
        <f aca="false">IF(AND(G21=0,G23="min",H23=1),B23-B22,IF(G23="min",B23-I23,""))</f>
        <v/>
      </c>
      <c r="K23" s="41" t="str">
        <f aca="false">IF(AND(G21=0,G23="min",H23=1),(B23-B22)/B22,IF(G23="min",(B23-I23)/I23,""))</f>
        <v/>
      </c>
      <c r="L23" s="5"/>
      <c r="M23" s="0" t="n">
        <f aca="false">E23/COUNT($E$4:E23)</f>
        <v>0.00504683336293582</v>
      </c>
      <c r="N23" s="24" t="n">
        <f aca="false">M23*252</f>
        <v>1.27180200745983</v>
      </c>
      <c r="O23" s="25" t="n">
        <f aca="false">STDEV($D$4:$D23)</f>
        <v>0.0305743661981905</v>
      </c>
      <c r="P23" s="25" t="n">
        <f aca="false">O23*SQRT(252)</f>
        <v>0.485353016722989</v>
      </c>
      <c r="Q23" s="0" t="n">
        <f aca="false">Treasuries!J21/100</f>
        <v>0.0453</v>
      </c>
      <c r="R23" s="25" t="n">
        <f aca="false">AJ23/AK23*SQRT(252)</f>
        <v>2.07728757895583</v>
      </c>
      <c r="S23" s="38" t="n">
        <f aca="false">IF(D23&lt;s_p!H23, D23-s_p!H23, 0)</f>
        <v>-0.023323934204281</v>
      </c>
      <c r="T23" s="0" t="n">
        <f aca="false">S23^2</f>
        <v>0.00054400590676563</v>
      </c>
      <c r="U23" s="0" t="n">
        <f aca="false">SQRT(AVERAGE(T$4:T23)) * SQRT(252)</f>
        <v>0.317539384613018</v>
      </c>
      <c r="V23" s="0" t="n">
        <f aca="false">AJ23/U23*252</f>
        <v>3.16108661008922</v>
      </c>
      <c r="W23" s="27" t="n">
        <f aca="false">(s_p!$J23)/COUNT(s_p!$J$4:$J23)</f>
        <v>0.00127334193176265</v>
      </c>
      <c r="X23" s="27" t="n">
        <f aca="false">W23 * 252</f>
        <v>0.320882166804188</v>
      </c>
      <c r="Y23" s="26" t="n">
        <f aca="false">STDEV(s_p!$H$4:$H23)</f>
        <v>0.00704324418676246</v>
      </c>
      <c r="Z23" s="26" t="n">
        <f aca="false">Y23*SQRT(252)</f>
        <v>0.111808035247649</v>
      </c>
      <c r="AA23" s="0" t="n">
        <f aca="false">AJ23/AK23</f>
        <v>0.130856817511442</v>
      </c>
      <c r="AB23" s="0" t="n">
        <f aca="false">_xlfn.COVARIANCE.S($D$4:$D23,s_p!$H$4:$H23)</f>
        <v>2.8918884098907E-005</v>
      </c>
      <c r="AC23" s="0" t="n">
        <f aca="false">_xlfn.VAR.S(s_p!$H$4:$H23)</f>
        <v>4.96072886743632E-005</v>
      </c>
      <c r="AD23" s="0" t="n">
        <f aca="false">AB23/AC23</f>
        <v>0.582956353223395</v>
      </c>
      <c r="AE23" s="23" t="n">
        <f aca="false">M23-(AD23*W23)</f>
        <v>0.00430453059398903</v>
      </c>
      <c r="AF23" s="40" t="n">
        <f aca="false">MAX($E$4:E23)</f>
        <v>0.208819804331584</v>
      </c>
      <c r="AG23" s="0" t="n">
        <f aca="false">1 - ((1 + E23) / (1 + AF23))</f>
        <v>0.0892466657861564</v>
      </c>
      <c r="AH23" s="0" t="n">
        <f aca="false">MAX($AG$5:AG23)</f>
        <v>0.0892466657861564</v>
      </c>
      <c r="AI23" s="24" t="n">
        <f aca="false">D23-s_p!H23</f>
        <v>-0.023323934204281</v>
      </c>
      <c r="AJ23" s="24" t="n">
        <f aca="false">AVERAGE(AI$4:AI23)</f>
        <v>0.0039832122891912</v>
      </c>
      <c r="AK23" s="0" t="n">
        <f aca="false">STDEV(AI$4:AI23)</f>
        <v>0.0304394709037066</v>
      </c>
    </row>
    <row r="24" customFormat="false" ht="13.8" hidden="false" customHeight="false" outlineLevel="0" collapsed="false">
      <c r="A24" s="6" t="n">
        <f aca="false">WORKDAY(A23,1,holiday!$B$2:$B$10)</f>
        <v>38749</v>
      </c>
      <c r="B24" s="30" t="n">
        <v>1053706.48423332</v>
      </c>
      <c r="C24" s="30" t="n">
        <f aca="false">B24-B23</f>
        <v>-47230.183025399</v>
      </c>
      <c r="D24" s="37" t="n">
        <f aca="false">C24/B23</f>
        <v>-0.0429000000000001</v>
      </c>
      <c r="E24" s="37" t="n">
        <f aca="false" t="array" ref="E24:E24">PRODUCT(1+$D$4:D24)-1</f>
        <v>0.0537064842333175</v>
      </c>
      <c r="F24" s="0" t="n">
        <f aca="false">IF(ISBLANK(A25),MONTH(A24),IF(MONTH(A25)-MONTH(A24)=1,MONTH(A24),0))</f>
        <v>0</v>
      </c>
      <c r="G24" s="0" t="str">
        <f aca="false">IF(B25&gt;B24,IF(AND(B23&gt;B24,B25&gt;B24),"min",""),IF(AND(B23&gt;B24,B25&gt;B24),"",IF(AND(B23&lt;B24,B25&lt;B24),"max","")))</f>
        <v>min</v>
      </c>
      <c r="H24" s="0" t="n">
        <f aca="false">IF(G24="min",COUNTIF(G$4:G24,"min"),IF(G24="max",COUNTIF(G$4:G24,"max"),""))</f>
        <v>6</v>
      </c>
      <c r="I24" s="30" t="n">
        <f aca="false" t="array" ref="I24:I24">IF($G$3=0,IF(G24="min",INDEX($B$4:$B$254,(MATCH(1,($G$4:$G$254="max")*($H$4:$H$254=(H24-1)),0))),""),IF($G$3=1,IF(G24="min",INDEX($B$4:$B$254,(MATCH(1,($G$4:$G$254="max")*($H$4:$H$254=(H24)),0))),""),""))</f>
        <v>1131835.78416646</v>
      </c>
      <c r="J24" s="35" t="n">
        <f aca="false">IF(AND(G22=0,G24="min",H24=1),B24-B23,IF(G24="min",B24-I24,""))</f>
        <v>-78129.2999331399</v>
      </c>
      <c r="K24" s="41" t="n">
        <f aca="false">IF(AND(G22=0,G24="min",H24=1),(B24-B23)/B23,IF(G24="min",(B24-I24)/I24,""))</f>
        <v>-0.0690288299999971</v>
      </c>
      <c r="L24" s="5"/>
      <c r="M24" s="0" t="n">
        <f aca="false">E24/COUNT($E$4:E24)</f>
        <v>0.00255745163015797</v>
      </c>
      <c r="N24" s="24" t="n">
        <f aca="false">M24*252</f>
        <v>0.64447781079981</v>
      </c>
      <c r="O24" s="25" t="n">
        <f aca="false">STDEV($D$4:$D24)</f>
        <v>0.0315994009888976</v>
      </c>
      <c r="P24" s="25" t="n">
        <f aca="false">O24*SQRT(252)</f>
        <v>0.50162493957139</v>
      </c>
      <c r="Q24" s="0" t="n">
        <f aca="false">Treasuries!J22/100</f>
        <v>0.0457</v>
      </c>
      <c r="R24" s="25" t="n">
        <f aca="false">AJ24/AK24*SQRT(252)</f>
        <v>0.837169449114377</v>
      </c>
      <c r="S24" s="38" t="n">
        <f aca="false">IF(D24&lt;s_p!H24, D24-s_p!H24, 0)</f>
        <v>-0.0447592587963254</v>
      </c>
      <c r="T24" s="0" t="n">
        <f aca="false">S24^2</f>
        <v>0.00200339124799643</v>
      </c>
      <c r="U24" s="0" t="n">
        <f aca="false">SQRT(AVERAGE(T$4:T24)) * SQRT(252)</f>
        <v>0.346511857153229</v>
      </c>
      <c r="V24" s="0" t="n">
        <f aca="false">AJ24/U24*252</f>
        <v>1.20878935367791</v>
      </c>
      <c r="W24" s="27" t="n">
        <f aca="false">(s_p!$J24)/COUNT(s_p!$J$4:$J24)</f>
        <v>0.0013034974702536</v>
      </c>
      <c r="X24" s="27" t="n">
        <f aca="false">W24 * 252</f>
        <v>0.328481362503906</v>
      </c>
      <c r="Y24" s="26" t="n">
        <f aca="false">STDEV(s_p!$H$4:$H24)</f>
        <v>0.00686606174603667</v>
      </c>
      <c r="Z24" s="26" t="n">
        <f aca="false">Y24*SQRT(252)</f>
        <v>0.108995351198562</v>
      </c>
      <c r="AA24" s="0" t="n">
        <f aca="false">AJ24/AK24</f>
        <v>0.052736718275657</v>
      </c>
      <c r="AB24" s="0" t="n">
        <f aca="false">_xlfn.COVARIANCE.S($D$4:$D24,s_p!$H$4:$H24)</f>
        <v>2.61484687113949E-005</v>
      </c>
      <c r="AC24" s="0" t="n">
        <f aca="false">_xlfn.VAR.S(s_p!$H$4:$H24)</f>
        <v>4.71428039003883E-005</v>
      </c>
      <c r="AD24" s="0" t="n">
        <f aca="false">AB24/AC24</f>
        <v>0.554665114248318</v>
      </c>
      <c r="AE24" s="23" t="n">
        <f aca="false">M24-(AD24*W24)</f>
        <v>0.00183444705689737</v>
      </c>
      <c r="AF24" s="40" t="n">
        <f aca="false">MAX($E$4:E24)</f>
        <v>0.208819804331584</v>
      </c>
      <c r="AG24" s="0" t="n">
        <f aca="false">1 - ((1 + E24) / (1 + AF24))</f>
        <v>0.12831798382393</v>
      </c>
      <c r="AH24" s="0" t="n">
        <f aca="false">MAX($AG$5:AG24)</f>
        <v>0.12831798382393</v>
      </c>
      <c r="AI24" s="24" t="n">
        <f aca="false">D24-s_p!H24</f>
        <v>-0.0447592587963254</v>
      </c>
      <c r="AJ24" s="24" t="n">
        <f aca="false">AVERAGE(AI$4:AI24)</f>
        <v>0.00166214223749993</v>
      </c>
      <c r="AK24" s="0" t="n">
        <f aca="false">STDEV(AI$4:AI24)</f>
        <v>0.0315177411838911</v>
      </c>
    </row>
    <row r="25" customFormat="false" ht="13.8" hidden="false" customHeight="false" outlineLevel="0" collapsed="false">
      <c r="A25" s="6" t="n">
        <f aca="false">WORKDAY(A24,1,holiday!$B$2:$B$10)</f>
        <v>38750</v>
      </c>
      <c r="B25" s="30" t="n">
        <v>1098699.75111008</v>
      </c>
      <c r="C25" s="30" t="n">
        <f aca="false">B25-B24</f>
        <v>44993.2668767627</v>
      </c>
      <c r="D25" s="37" t="n">
        <f aca="false">C25/B24</f>
        <v>0.0427000000000001</v>
      </c>
      <c r="E25" s="37" t="n">
        <f aca="false" t="array" ref="E25:E25">PRODUCT(1+$D$4:D25)-1</f>
        <v>0.0986997511100802</v>
      </c>
      <c r="F25" s="0" t="n">
        <f aca="false">IF(ISBLANK(A26),MONTH(A25),IF(MONTH(A26)-MONTH(A25)=1,MONTH(A25),0))</f>
        <v>0</v>
      </c>
      <c r="G25" s="0" t="str">
        <f aca="false">IF(B26&gt;B25,IF(AND(B24&gt;B25,B26&gt;B25),"min",""),IF(AND(B24&gt;B25,B26&gt;B25),"",IF(AND(B24&lt;B25,B26&lt;B25),"max","")))</f>
        <v>max</v>
      </c>
      <c r="H25" s="0" t="n">
        <f aca="false">IF(G25="min",COUNTIF(G$4:G25,"min"),IF(G25="max",COUNTIF(G$4:G25,"max"),""))</f>
        <v>6</v>
      </c>
      <c r="I25" s="30" t="str">
        <f aca="false" t="array" ref="I25:I25">IF($G$3=0,IF(G25="min",INDEX($B$4:$B$254,(MATCH(1,($G$4:$G$254="max")*($H$4:$H$254=(H25-1)),0))),""),IF($G$3=1,IF(G25="min",INDEX($B$4:$B$254,(MATCH(1,($G$4:$G$254="max")*($H$4:$H$254=(H25)),0))),""),""))</f>
        <v/>
      </c>
      <c r="J25" s="35" t="str">
        <f aca="false">IF(AND(G23=0,G25="min",H25=1),B25-B24,IF(G25="min",B25-I25,""))</f>
        <v/>
      </c>
      <c r="K25" s="41" t="str">
        <f aca="false">IF(AND(G23=0,G25="min",H25=1),(B25-B24)/B24,IF(G25="min",(B25-I25)/I25,""))</f>
        <v/>
      </c>
      <c r="L25" s="5"/>
      <c r="M25" s="0" t="n">
        <f aca="false">E25/COUNT($E$4:E25)</f>
        <v>0.00448635232318546</v>
      </c>
      <c r="N25" s="24" t="n">
        <f aca="false">M25*252</f>
        <v>1.13056078544274</v>
      </c>
      <c r="O25" s="25" t="n">
        <f aca="false">STDEV($D$4:$D25)</f>
        <v>0.0319799480600279</v>
      </c>
      <c r="P25" s="25" t="n">
        <f aca="false">O25*SQRT(252)</f>
        <v>0.507665937045577</v>
      </c>
      <c r="Q25" s="0" t="n">
        <f aca="false">Treasuries!J23/100</f>
        <v>0.0457</v>
      </c>
      <c r="R25" s="25" t="n">
        <f aca="false">AJ25/AK25*SQRT(252)</f>
        <v>1.92061913017168</v>
      </c>
      <c r="S25" s="38" t="n">
        <f aca="false">IF(D25&lt;s_p!H25, D25-s_p!H25, 0)</f>
        <v>0</v>
      </c>
      <c r="T25" s="0" t="n">
        <f aca="false">S25^2</f>
        <v>0</v>
      </c>
      <c r="U25" s="0" t="n">
        <f aca="false">SQRT(AVERAGE(T$4:T25)) * SQRT(252)</f>
        <v>0.338545002386777</v>
      </c>
      <c r="V25" s="0" t="n">
        <f aca="false">AJ25/U25*252</f>
        <v>2.93230198363121</v>
      </c>
      <c r="W25" s="27" t="n">
        <f aca="false">(s_p!$J25)/COUNT(s_p!$J$4:$J25)</f>
        <v>0.000821123296669845</v>
      </c>
      <c r="X25" s="27" t="n">
        <f aca="false">W25 * 252</f>
        <v>0.206923070760801</v>
      </c>
      <c r="Y25" s="26" t="n">
        <f aca="false">STDEV(s_p!$H$4:$H25)</f>
        <v>0.00705591576565135</v>
      </c>
      <c r="Z25" s="26" t="n">
        <f aca="false">Y25*SQRT(252)</f>
        <v>0.1120091903264</v>
      </c>
      <c r="AA25" s="0" t="n">
        <f aca="false">AJ25/AK25</f>
        <v>0.120987632897797</v>
      </c>
      <c r="AB25" s="0" t="n">
        <f aca="false">_xlfn.COVARIANCE.S($D$4:$D25,s_p!$H$4:$H25)</f>
        <v>6.17670364912097E-006</v>
      </c>
      <c r="AC25" s="0" t="n">
        <f aca="false">_xlfn.VAR.S(s_p!$H$4:$H25)</f>
        <v>4.97859472919673E-005</v>
      </c>
      <c r="AD25" s="0" t="n">
        <f aca="false">AB25/AC25</f>
        <v>0.124065202835209</v>
      </c>
      <c r="AE25" s="23" t="n">
        <f aca="false">M25-(AD25*W25)</f>
        <v>0.0043844794948314</v>
      </c>
      <c r="AF25" s="40" t="n">
        <f aca="false">MAX($E$4:E25)</f>
        <v>0.208819804331584</v>
      </c>
      <c r="AG25" s="0" t="n">
        <f aca="false">1 - ((1 + E25) / (1 + AF25))</f>
        <v>0.091097161733212</v>
      </c>
      <c r="AH25" s="0" t="n">
        <f aca="false">MAX($AG$5:AG25)</f>
        <v>0.12831798382393</v>
      </c>
      <c r="AI25" s="24" t="n">
        <f aca="false">D25-s_p!H25</f>
        <v>0.0517607114451915</v>
      </c>
      <c r="AJ25" s="24" t="n">
        <f aca="false">AVERAGE(AI$4:AI25)</f>
        <v>0.00393934992875864</v>
      </c>
      <c r="AK25" s="0" t="n">
        <f aca="false">STDEV(AI$4:AI25)</f>
        <v>0.032559938850001</v>
      </c>
    </row>
    <row r="26" customFormat="false" ht="13.8" hidden="false" customHeight="false" outlineLevel="0" collapsed="false">
      <c r="A26" s="6" t="n">
        <f aca="false">WORKDAY(A25,1,holiday!$B$2:$B$10)</f>
        <v>38751</v>
      </c>
      <c r="B26" s="30" t="n">
        <v>1087273.27369853</v>
      </c>
      <c r="C26" s="30" t="n">
        <f aca="false">B26-B25</f>
        <v>-11426.4774115449</v>
      </c>
      <c r="D26" s="37" t="n">
        <f aca="false">C26/B25</f>
        <v>-0.0104000000000001</v>
      </c>
      <c r="E26" s="37" t="n">
        <f aca="false" t="array" ref="E26:E26">PRODUCT(1+$D$4:D26)-1</f>
        <v>0.0872732736985353</v>
      </c>
      <c r="F26" s="0" t="n">
        <f aca="false">IF(ISBLANK(A27),MONTH(A26),IF(MONTH(A27)-MONTH(A26)=1,MONTH(A26),0))</f>
        <v>0</v>
      </c>
      <c r="G26" s="0" t="str">
        <f aca="false">IF(B27&gt;B26,IF(AND(B25&gt;B26,B27&gt;B26),"min",""),IF(AND(B25&gt;B26,B27&gt;B26),"",IF(AND(B25&lt;B26,B27&lt;B26),"max","")))</f>
        <v>min</v>
      </c>
      <c r="H26" s="0" t="n">
        <f aca="false">IF(G26="min",COUNTIF(G$4:G26,"min"),IF(G26="max",COUNTIF(G$4:G26,"max"),""))</f>
        <v>7</v>
      </c>
      <c r="I26" s="30" t="n">
        <f aca="false" t="array" ref="I26:I26">IF($G$3=0,IF(G26="min",INDEX($B$4:$B$254,(MATCH(1,($G$4:$G$254="max")*($H$4:$H$254=(H26-1)),0))),""),IF($G$3=1,IF(G26="min",INDEX($B$4:$B$254,(MATCH(1,($G$4:$G$254="max")*($H$4:$H$254=(H26)),0))),""),""))</f>
        <v>1098699.75111008</v>
      </c>
      <c r="J26" s="35" t="n">
        <f aca="false">IF(AND(G24=0,G26="min",H26=1),B26-B25,IF(G26="min",B26-I26,""))</f>
        <v>-11426.47741155</v>
      </c>
      <c r="K26" s="41" t="n">
        <f aca="false">IF(AND(G24=0,G26="min",H26=1),(B26-B25)/B25,IF(G26="min",(B26-I26)/I26,""))</f>
        <v>-0.0104000000000047</v>
      </c>
      <c r="L26" s="5"/>
      <c r="M26" s="0" t="n">
        <f aca="false">E26/COUNT($E$4:E26)</f>
        <v>0.00379449016080588</v>
      </c>
      <c r="N26" s="24" t="n">
        <f aca="false">M26*252</f>
        <v>0.956211520523083</v>
      </c>
      <c r="O26" s="25" t="n">
        <f aca="false">STDEV($D$4:$D26)</f>
        <v>0.0314045400912021</v>
      </c>
      <c r="P26" s="25" t="n">
        <f aca="false">O26*SQRT(252)</f>
        <v>0.498531618718072</v>
      </c>
      <c r="Q26" s="0" t="n">
        <f aca="false">Treasuries!J24/100</f>
        <v>0.0454</v>
      </c>
      <c r="R26" s="25" t="n">
        <f aca="false">AJ26/AK26*SQRT(252)</f>
        <v>1.76790601251922</v>
      </c>
      <c r="S26" s="38" t="n">
        <f aca="false">IF(D26&lt;s_p!H26, D26-s_p!H26, 0)</f>
        <v>-0.00504133958641542</v>
      </c>
      <c r="T26" s="0" t="n">
        <f aca="false">S26^2</f>
        <v>2.54151048255592E-005</v>
      </c>
      <c r="U26" s="0" t="n">
        <f aca="false">SQRT(AVERAGE(T$4:T26)) * SQRT(252)</f>
        <v>0.331523782117573</v>
      </c>
      <c r="V26" s="0" t="n">
        <f aca="false">AJ26/U26*252</f>
        <v>2.69760153081455</v>
      </c>
      <c r="W26" s="27" t="n">
        <f aca="false">(s_p!$J26)/COUNT(s_p!$J$4:$J26)</f>
        <v>0.000548228237097919</v>
      </c>
      <c r="X26" s="27" t="n">
        <f aca="false">W26 * 252</f>
        <v>0.138153515748676</v>
      </c>
      <c r="Y26" s="26" t="n">
        <f aca="false">STDEV(s_p!$H$4:$H26)</f>
        <v>0.00701373028058897</v>
      </c>
      <c r="Z26" s="26" t="n">
        <f aca="false">Y26*SQRT(252)</f>
        <v>0.11133951651193</v>
      </c>
      <c r="AA26" s="0" t="n">
        <f aca="false">AJ26/AK26</f>
        <v>0.111367610725279</v>
      </c>
      <c r="AB26" s="0" t="n">
        <f aca="false">_xlfn.COVARIANCE.S($D$4:$D26,s_p!$H$4:$H26)</f>
        <v>9.98495453961509E-006</v>
      </c>
      <c r="AC26" s="0" t="n">
        <f aca="false">_xlfn.VAR.S(s_p!$H$4:$H26)</f>
        <v>4.91924124488506E-005</v>
      </c>
      <c r="AD26" s="0" t="n">
        <f aca="false">AB26/AC26</f>
        <v>0.202977533374629</v>
      </c>
      <c r="AE26" s="23" t="n">
        <f aca="false">M26-(AD26*W26)</f>
        <v>0.00368321214551343</v>
      </c>
      <c r="AF26" s="40" t="n">
        <f aca="false">MAX($E$4:E26)</f>
        <v>0.208819804331584</v>
      </c>
      <c r="AG26" s="0" t="n">
        <f aca="false">1 - ((1 + E26) / (1 + AF26))</f>
        <v>0.100549751251187</v>
      </c>
      <c r="AH26" s="0" t="n">
        <f aca="false">MAX($AG$5:AG26)</f>
        <v>0.12831798382393</v>
      </c>
      <c r="AI26" s="24" t="n">
        <f aca="false">D26-s_p!H26</f>
        <v>-0.00504133958641537</v>
      </c>
      <c r="AJ26" s="24" t="n">
        <f aca="false">AVERAGE(AI$4:AI26)</f>
        <v>0.00354888516722934</v>
      </c>
      <c r="AK26" s="0" t="n">
        <f aca="false">STDEV(AI$4:AI26)</f>
        <v>0.0318664030243381</v>
      </c>
    </row>
    <row r="27" customFormat="false" ht="13.8" hidden="false" customHeight="false" outlineLevel="0" collapsed="false">
      <c r="A27" s="6" t="n">
        <f aca="false">WORKDAY(A26,1,holiday!$B$2:$B$10)</f>
        <v>38754</v>
      </c>
      <c r="B27" s="30" t="n">
        <v>1124892.9289685</v>
      </c>
      <c r="C27" s="30" t="n">
        <f aca="false">B27-B26</f>
        <v>37619.6552699693</v>
      </c>
      <c r="D27" s="37" t="n">
        <f aca="false">C27/B26</f>
        <v>0.0346</v>
      </c>
      <c r="E27" s="37" t="n">
        <f aca="false" t="array" ref="E27:E27">PRODUCT(1+$D$4:D27)-1</f>
        <v>0.124892928968505</v>
      </c>
      <c r="F27" s="0" t="n">
        <f aca="false">IF(ISBLANK(A28),MONTH(A27),IF(MONTH(A28)-MONTH(A27)=1,MONTH(A27),0))</f>
        <v>0</v>
      </c>
      <c r="G27" s="0" t="str">
        <f aca="false">IF(B28&gt;B27,IF(AND(B26&gt;B27,B28&gt;B27),"min",""),IF(AND(B26&gt;B27,B28&gt;B27),"",IF(AND(B26&lt;B27,B28&lt;B27),"max","")))</f>
        <v>max</v>
      </c>
      <c r="H27" s="0" t="n">
        <f aca="false">IF(G27="min",COUNTIF(G$4:G27,"min"),IF(G27="max",COUNTIF(G$4:G27,"max"),""))</f>
        <v>7</v>
      </c>
      <c r="I27" s="30" t="str">
        <f aca="false" t="array" ref="I27:I27">IF($G$3=0,IF(G27="min",INDEX($B$4:$B$254,(MATCH(1,($G$4:$G$254="max")*($H$4:$H$254=(H27-1)),0))),""),IF($G$3=1,IF(G27="min",INDEX($B$4:$B$254,(MATCH(1,($G$4:$G$254="max")*($H$4:$H$254=(H27)),0))),""),""))</f>
        <v/>
      </c>
      <c r="J27" s="35" t="str">
        <f aca="false">IF(AND(G25=0,G27="min",H27=1),B27-B26,IF(G27="min",B27-I27,""))</f>
        <v/>
      </c>
      <c r="K27" s="41" t="str">
        <f aca="false">IF(AND(G25=0,G27="min",H27=1),(B27-B26)/B26,IF(G27="min",(B27-I27)/I27,""))</f>
        <v/>
      </c>
      <c r="L27" s="5"/>
      <c r="M27" s="0" t="n">
        <f aca="false">E27/COUNT($E$4:E27)</f>
        <v>0.00520387204035436</v>
      </c>
      <c r="N27" s="24" t="n">
        <f aca="false">M27*252</f>
        <v>1.3113757541693</v>
      </c>
      <c r="O27" s="25" t="n">
        <f aca="false">STDEV($D$4:$D27)</f>
        <v>0.0313381738667771</v>
      </c>
      <c r="P27" s="25" t="n">
        <f aca="false">O27*SQRT(252)</f>
        <v>0.497478087566373</v>
      </c>
      <c r="Q27" s="0" t="n">
        <f aca="false">Treasuries!J25/100</f>
        <v>0.0455</v>
      </c>
      <c r="R27" s="25" t="n">
        <f aca="false">AJ27/AK27*SQRT(252)</f>
        <v>2.40324883666898</v>
      </c>
      <c r="S27" s="38" t="n">
        <f aca="false">IF(D27&lt;s_p!H27, D27-s_p!H27, 0)</f>
        <v>0</v>
      </c>
      <c r="T27" s="0" t="n">
        <f aca="false">S27^2</f>
        <v>0</v>
      </c>
      <c r="U27" s="0" t="n">
        <f aca="false">SQRT(AVERAGE(T$4:T27)) * SQRT(252)</f>
        <v>0.324543552323838</v>
      </c>
      <c r="V27" s="0" t="n">
        <f aca="false">AJ27/U27*252</f>
        <v>3.734882612778</v>
      </c>
      <c r="W27" s="27" t="n">
        <f aca="false">(s_p!$J27)/COUNT(s_p!$J$4:$J27)</f>
        <v>0.000558430599727091</v>
      </c>
      <c r="X27" s="27" t="n">
        <f aca="false">W27 * 252</f>
        <v>0.140724511131227</v>
      </c>
      <c r="Y27" s="26" t="n">
        <f aca="false">STDEV(s_p!$H$4:$H27)</f>
        <v>0.00685970353833705</v>
      </c>
      <c r="Z27" s="26" t="n">
        <f aca="false">Y27*SQRT(252)</f>
        <v>0.108894417780418</v>
      </c>
      <c r="AA27" s="0" t="n">
        <f aca="false">AJ27/AK27</f>
        <v>0.151390446676939</v>
      </c>
      <c r="AB27" s="0" t="n">
        <f aca="false">_xlfn.COVARIANCE.S($D$4:$D27,s_p!$H$4:$H27)</f>
        <v>9.82352238380416E-006</v>
      </c>
      <c r="AC27" s="0" t="n">
        <f aca="false">_xlfn.VAR.S(s_p!$H$4:$H27)</f>
        <v>4.70555326338739E-005</v>
      </c>
      <c r="AD27" s="0" t="n">
        <f aca="false">AB27/AC27</f>
        <v>0.208764449873265</v>
      </c>
      <c r="AE27" s="23" t="n">
        <f aca="false">M27-(AD27*W27)</f>
        <v>0.00508729158340993</v>
      </c>
      <c r="AF27" s="40" t="n">
        <f aca="false">MAX($E$4:E27)</f>
        <v>0.208819804331584</v>
      </c>
      <c r="AG27" s="0" t="n">
        <f aca="false">1 - ((1 + E27) / (1 + AF27))</f>
        <v>0.0694287726444778</v>
      </c>
      <c r="AH27" s="0" t="n">
        <f aca="false">MAX($AG$5:AG27)</f>
        <v>0.12831798382393</v>
      </c>
      <c r="AI27" s="24" t="n">
        <f aca="false">D27-s_p!H27</f>
        <v>0.0338167907407261</v>
      </c>
      <c r="AJ27" s="24" t="n">
        <f aca="false">AVERAGE(AI$4:AI27)</f>
        <v>0.00481004789945837</v>
      </c>
      <c r="AK27" s="0" t="n">
        <f aca="false">STDEV(AI$4:AI27)</f>
        <v>0.0317724665263907</v>
      </c>
    </row>
    <row r="28" customFormat="false" ht="13.8" hidden="false" customHeight="false" outlineLevel="0" collapsed="false">
      <c r="A28" s="6" t="n">
        <f aca="false">WORKDAY(A27,1,holiday!$B$2:$B$10)</f>
        <v>38755</v>
      </c>
      <c r="B28" s="30" t="n">
        <v>1089908.75887758</v>
      </c>
      <c r="C28" s="30" t="n">
        <f aca="false">B28-B27</f>
        <v>-34984.1700909205</v>
      </c>
      <c r="D28" s="37" t="n">
        <f aca="false">C28/B27</f>
        <v>-0.0311</v>
      </c>
      <c r="E28" s="37" t="n">
        <f aca="false" t="array" ref="E28:E28">PRODUCT(1+$D$4:D28)-1</f>
        <v>0.089908758877584</v>
      </c>
      <c r="F28" s="0" t="n">
        <f aca="false">IF(ISBLANK(A29),MONTH(A28),IF(MONTH(A29)-MONTH(A28)=1,MONTH(A28),0))</f>
        <v>0</v>
      </c>
      <c r="G28" s="0" t="str">
        <f aca="false">IF(B29&gt;B28,IF(AND(B27&gt;B28,B29&gt;B28),"min",""),IF(AND(B27&gt;B28,B29&gt;B28),"",IF(AND(B27&lt;B28,B29&lt;B28),"max","")))</f>
        <v>min</v>
      </c>
      <c r="H28" s="0" t="n">
        <f aca="false">IF(G28="min",COUNTIF(G$4:G28,"min"),IF(G28="max",COUNTIF(G$4:G28,"max"),""))</f>
        <v>8</v>
      </c>
      <c r="I28" s="30" t="n">
        <f aca="false" t="array" ref="I28:I28">IF($G$3=0,IF(G28="min",INDEX($B$4:$B$254,(MATCH(1,($G$4:$G$254="max")*($H$4:$H$254=(H28-1)),0))),""),IF($G$3=1,IF(G28="min",INDEX($B$4:$B$254,(MATCH(1,($G$4:$G$254="max")*($H$4:$H$254=(H28)),0))),""),""))</f>
        <v>1124892.9289685</v>
      </c>
      <c r="J28" s="35" t="n">
        <f aca="false">IF(AND(G26=0,G28="min",H28=1),B28-B27,IF(G28="min",B28-I28,""))</f>
        <v>-34984.1700909201</v>
      </c>
      <c r="K28" s="41" t="n">
        <f aca="false">IF(AND(G26=0,G28="min",H28=1),(B28-B27)/B27,IF(G28="min",(B28-I28)/I28,""))</f>
        <v>-0.0310999999999997</v>
      </c>
      <c r="L28" s="5"/>
      <c r="M28" s="0" t="n">
        <f aca="false">E28/COUNT($E$4:E28)</f>
        <v>0.00359635035510336</v>
      </c>
      <c r="N28" s="24" t="n">
        <f aca="false">M28*252</f>
        <v>0.906280289486046</v>
      </c>
      <c r="O28" s="25" t="n">
        <f aca="false">STDEV($D$4:$D28)</f>
        <v>0.0315343400121202</v>
      </c>
      <c r="P28" s="25" t="n">
        <f aca="false">O28*SQRT(252)</f>
        <v>0.500592128583741</v>
      </c>
      <c r="Q28" s="0" t="n">
        <f aca="false">Treasuries!J26/100</f>
        <v>0.0457</v>
      </c>
      <c r="R28" s="25" t="n">
        <f aca="false">AJ28/AK28*SQRT(252)</f>
        <v>1.85760751155662</v>
      </c>
      <c r="S28" s="38" t="n">
        <f aca="false">IF(D28&lt;s_p!H28, D28-s_p!H28, 0)</f>
        <v>-0.0230052663199001</v>
      </c>
      <c r="T28" s="0" t="n">
        <f aca="false">S28^2</f>
        <v>0.000529242278449528</v>
      </c>
      <c r="U28" s="0" t="n">
        <f aca="false">SQRT(AVERAGE(T$4:T28)) * SQRT(252)</f>
        <v>0.326266974773035</v>
      </c>
      <c r="V28" s="0" t="n">
        <f aca="false">AJ28/U28*252</f>
        <v>2.85580146130494</v>
      </c>
      <c r="W28" s="27" t="n">
        <f aca="false">(s_p!$J28)/COUNT(s_p!$J$4:$J28)</f>
        <v>0.000207964495429742</v>
      </c>
      <c r="X28" s="27" t="n">
        <f aca="false">W28 * 252</f>
        <v>0.052407052848295</v>
      </c>
      <c r="Y28" s="26" t="n">
        <f aca="false">STDEV(s_p!$H$4:$H28)</f>
        <v>0.00693564399961202</v>
      </c>
      <c r="Z28" s="26" t="n">
        <f aca="false">Y28*SQRT(252)</f>
        <v>0.110099935230305</v>
      </c>
      <c r="AA28" s="0" t="n">
        <f aca="false">AJ28/AK28</f>
        <v>0.117018274027247</v>
      </c>
      <c r="AB28" s="0" t="n">
        <f aca="false">_xlfn.COVARIANCE.S($D$4:$D28,s_p!$H$4:$H28)</f>
        <v>2.20712640979921E-005</v>
      </c>
      <c r="AC28" s="0" t="n">
        <f aca="false">_xlfn.VAR.S(s_p!$H$4:$H28)</f>
        <v>4.81031576893543E-005</v>
      </c>
      <c r="AD28" s="0" t="n">
        <f aca="false">AB28/AC28</f>
        <v>0.45883191786548</v>
      </c>
      <c r="AE28" s="23" t="n">
        <f aca="false">M28-(AD28*W28)</f>
        <v>0.0035009296068174</v>
      </c>
      <c r="AF28" s="40" t="n">
        <f aca="false">MAX($E$4:E28)</f>
        <v>0.208819804331584</v>
      </c>
      <c r="AG28" s="0" t="n">
        <f aca="false">1 - ((1 + E28) / (1 + AF28))</f>
        <v>0.0983695378152346</v>
      </c>
      <c r="AH28" s="0" t="n">
        <f aca="false">MAX($AG$5:AG28)</f>
        <v>0.12831798382393</v>
      </c>
      <c r="AI28" s="24" t="n">
        <f aca="false">D28-s_p!H28</f>
        <v>-0.0230052663199001</v>
      </c>
      <c r="AJ28" s="24" t="n">
        <f aca="false">AVERAGE(AI$4:AI28)</f>
        <v>0.00369743533068403</v>
      </c>
      <c r="AK28" s="0" t="n">
        <f aca="false">STDEV(AI$4:AI28)</f>
        <v>0.0315970762807791</v>
      </c>
    </row>
    <row r="29" customFormat="false" ht="13.8" hidden="false" customHeight="false" outlineLevel="0" collapsed="false">
      <c r="A29" s="6" t="n">
        <f aca="false">WORKDAY(A28,1,holiday!$B$2:$B$10)</f>
        <v>38756</v>
      </c>
      <c r="B29" s="30" t="n">
        <v>1090235.73150525</v>
      </c>
      <c r="C29" s="30" t="n">
        <f aca="false">B29-B28</f>
        <v>326.972627663286</v>
      </c>
      <c r="D29" s="37" t="n">
        <f aca="false">C29/B28</f>
        <v>0.00030000000000001</v>
      </c>
      <c r="E29" s="37" t="n">
        <f aca="false" t="array" ref="E29:E29">PRODUCT(1+$D$4:D29)-1</f>
        <v>0.0902357315052473</v>
      </c>
      <c r="F29" s="0" t="n">
        <f aca="false">IF(ISBLANK(A30),MONTH(A29),IF(MONTH(A30)-MONTH(A29)=1,MONTH(A29),0))</f>
        <v>0</v>
      </c>
      <c r="G29" s="0" t="str">
        <f aca="false">IF(B30&gt;B29,IF(AND(B28&gt;B29,B30&gt;B29),"min",""),IF(AND(B28&gt;B29,B30&gt;B29),"",IF(AND(B28&lt;B29,B30&lt;B29),"max","")))</f>
        <v/>
      </c>
      <c r="H29" s="0" t="str">
        <f aca="false">IF(G29="min",COUNTIF(G$4:G29,"min"),IF(G29="max",COUNTIF(G$4:G29,"max"),""))</f>
        <v/>
      </c>
      <c r="I29" s="30" t="str">
        <f aca="false" t="array" ref="I29:I29">IF($G$3=0,IF(G29="min",INDEX($B$4:$B$254,(MATCH(1,($G$4:$G$254="max")*($H$4:$H$254=(H29-1)),0))),""),IF($G$3=1,IF(G29="min",INDEX($B$4:$B$254,(MATCH(1,($G$4:$G$254="max")*($H$4:$H$254=(H29)),0))),""),""))</f>
        <v/>
      </c>
      <c r="J29" s="35" t="str">
        <f aca="false">IF(AND(G27=0,G29="min",H29=1),B29-B28,IF(G29="min",B29-I29,""))</f>
        <v/>
      </c>
      <c r="K29" s="41" t="str">
        <f aca="false">IF(AND(G27=0,G29="min",H29=1),(B29-B28)/B28,IF(G29="min",(B29-I29)/I29,""))</f>
        <v/>
      </c>
      <c r="L29" s="5"/>
      <c r="M29" s="0" t="n">
        <f aca="false">E29/COUNT($E$4:E29)</f>
        <v>0.00347060505789413</v>
      </c>
      <c r="N29" s="24" t="n">
        <f aca="false">M29*252</f>
        <v>0.87459247458932</v>
      </c>
      <c r="O29" s="25" t="n">
        <f aca="false">STDEV($D$4:$D29)</f>
        <v>0.0309054082894639</v>
      </c>
      <c r="P29" s="25" t="n">
        <f aca="false">O29*SQRT(252)</f>
        <v>0.490608147005013</v>
      </c>
      <c r="Q29" s="0" t="n">
        <f aca="false">Treasuries!J27/100</f>
        <v>0.0456</v>
      </c>
      <c r="R29" s="25" t="n">
        <f aca="false">AJ29/AK29*SQRT(252)</f>
        <v>1.65324505796259</v>
      </c>
      <c r="S29" s="38" t="n">
        <f aca="false">IF(D29&lt;s_p!H29, D29-s_p!H29, 0)</f>
        <v>-0.00836287317298652</v>
      </c>
      <c r="T29" s="0" t="n">
        <f aca="false">S29^2</f>
        <v>6.99376477074576E-005</v>
      </c>
      <c r="U29" s="0" t="n">
        <f aca="false">SQRT(AVERAGE(T$4:T29)) * SQRT(252)</f>
        <v>0.320988722418176</v>
      </c>
      <c r="V29" s="0" t="n">
        <f aca="false">AJ29/U29*252</f>
        <v>2.53859847882463</v>
      </c>
      <c r="W29" s="27" t="n">
        <f aca="false">(s_p!$J29)/COUNT(s_p!$J$4:$J29)</f>
        <v>0.000534885569613077</v>
      </c>
      <c r="X29" s="27" t="n">
        <f aca="false">W29 * 252</f>
        <v>0.134791163542495</v>
      </c>
      <c r="Y29" s="26" t="n">
        <f aca="false">STDEV(s_p!$H$4:$H29)</f>
        <v>0.00699383971414888</v>
      </c>
      <c r="Z29" s="26" t="n">
        <f aca="false">Y29*SQRT(252)</f>
        <v>0.11102376355851</v>
      </c>
      <c r="AA29" s="0" t="n">
        <f aca="false">AJ29/AK29</f>
        <v>0.104144649514657</v>
      </c>
      <c r="AB29" s="0" t="n">
        <f aca="false">_xlfn.COVARIANCE.S($D$4:$D29,s_p!$H$4:$H29)</f>
        <v>2.00117821782525E-005</v>
      </c>
      <c r="AC29" s="0" t="n">
        <f aca="false">_xlfn.VAR.S(s_p!$H$4:$H29)</f>
        <v>4.89137939472061E-005</v>
      </c>
      <c r="AD29" s="0" t="n">
        <f aca="false">AB29/AC29</f>
        <v>0.409123491828333</v>
      </c>
      <c r="AE29" s="23" t="n">
        <f aca="false">M29-(AD29*W29)</f>
        <v>0.00325177080592544</v>
      </c>
      <c r="AF29" s="40" t="n">
        <f aca="false">MAX($E$4:E29)</f>
        <v>0.208819804331584</v>
      </c>
      <c r="AG29" s="0" t="n">
        <f aca="false">1 - ((1 + E29) / (1 + AF29))</f>
        <v>0.0980990486765792</v>
      </c>
      <c r="AH29" s="0" t="n">
        <f aca="false">MAX($AG$5:AG29)</f>
        <v>0.12831798382393</v>
      </c>
      <c r="AI29" s="24" t="n">
        <f aca="false">D29-s_p!H29</f>
        <v>-0.00836287317298652</v>
      </c>
      <c r="AJ29" s="24" t="n">
        <f aca="false">AVERAGE(AI$4:AI29)</f>
        <v>0.00323357731131209</v>
      </c>
      <c r="AK29" s="0" t="n">
        <f aca="false">STDEV(AI$4:AI29)</f>
        <v>0.0310489048297869</v>
      </c>
    </row>
    <row r="30" customFormat="false" ht="13.8" hidden="false" customHeight="false" outlineLevel="0" collapsed="false">
      <c r="A30" s="6" t="n">
        <f aca="false">WORKDAY(A29,1,holiday!$B$2:$B$10)</f>
        <v>38757</v>
      </c>
      <c r="B30" s="30" t="n">
        <v>1113239.70544001</v>
      </c>
      <c r="C30" s="30" t="n">
        <f aca="false">B30-B29</f>
        <v>23003.9739347608</v>
      </c>
      <c r="D30" s="37" t="n">
        <f aca="false">C30/B29</f>
        <v>0.0211000000000001</v>
      </c>
      <c r="E30" s="37" t="n">
        <f aca="false" t="array" ref="E30:E30">PRODUCT(1+$D$4:D30)-1</f>
        <v>0.113239705440008</v>
      </c>
      <c r="F30" s="0" t="n">
        <f aca="false">IF(ISBLANK(A31),MONTH(A30),IF(MONTH(A31)-MONTH(A30)=1,MONTH(A30),0))</f>
        <v>0</v>
      </c>
      <c r="G30" s="0" t="str">
        <f aca="false">IF(B31&gt;B30,IF(AND(B29&gt;B30,B31&gt;B30),"min",""),IF(AND(B29&gt;B30,B31&gt;B30),"",IF(AND(B29&lt;B30,B31&lt;B30),"max","")))</f>
        <v/>
      </c>
      <c r="H30" s="0" t="str">
        <f aca="false">IF(G30="min",COUNTIF(G$4:G30,"min"),IF(G30="max",COUNTIF(G$4:G30,"max"),""))</f>
        <v/>
      </c>
      <c r="I30" s="30" t="str">
        <f aca="false" t="array" ref="I30:I30">IF($G$3=0,IF(G30="min",INDEX($B$4:$B$254,(MATCH(1,($G$4:$G$254="max")*($H$4:$H$254=(H30-1)),0))),""),IF($G$3=1,IF(G30="min",INDEX($B$4:$B$254,(MATCH(1,($G$4:$G$254="max")*($H$4:$H$254=(H30)),0))),""),""))</f>
        <v/>
      </c>
      <c r="J30" s="35" t="str">
        <f aca="false">IF(AND(G28=0,G30="min",H30=1),B30-B29,IF(G30="min",B30-I30,""))</f>
        <v/>
      </c>
      <c r="K30" s="41" t="str">
        <f aca="false">IF(AND(G28=0,G30="min",H30=1),(B30-B29)/B29,IF(G30="min",(B30-I30)/I30,""))</f>
        <v/>
      </c>
      <c r="L30" s="5"/>
      <c r="M30" s="0" t="n">
        <f aca="false">E30/COUNT($E$4:E30)</f>
        <v>0.00419406316444475</v>
      </c>
      <c r="N30" s="24" t="n">
        <f aca="false">M30*252</f>
        <v>1.05690391744008</v>
      </c>
      <c r="O30" s="25" t="n">
        <f aca="false">STDEV($D$4:$D30)</f>
        <v>0.0304878262566807</v>
      </c>
      <c r="P30" s="25" t="n">
        <f aca="false">O30*SQRT(252)</f>
        <v>0.483979237740735</v>
      </c>
      <c r="Q30" s="0" t="n">
        <f aca="false">Treasuries!J28/100</f>
        <v>0.0454</v>
      </c>
      <c r="R30" s="25" t="n">
        <f aca="false">AJ30/AK30*SQRT(252)</f>
        <v>2.04431269498899</v>
      </c>
      <c r="S30" s="38" t="n">
        <f aca="false">IF(D30&lt;s_p!H30, D30-s_p!H30, 0)</f>
        <v>0</v>
      </c>
      <c r="T30" s="0" t="n">
        <f aca="false">S30^2</f>
        <v>0</v>
      </c>
      <c r="U30" s="0" t="n">
        <f aca="false">SQRT(AVERAGE(T$4:T30)) * SQRT(252)</f>
        <v>0.314988404131714</v>
      </c>
      <c r="V30" s="0" t="n">
        <f aca="false">AJ30/U30*252</f>
        <v>3.16013149529352</v>
      </c>
      <c r="W30" s="27" t="n">
        <f aca="false">(s_p!$J30)/COUNT(s_p!$J$4:$J30)</f>
        <v>0.000459591684387201</v>
      </c>
      <c r="X30" s="27" t="n">
        <f aca="false">W30 * 252</f>
        <v>0.115817104465575</v>
      </c>
      <c r="Y30" s="26" t="n">
        <f aca="false">STDEV(s_p!$H$4:$H30)</f>
        <v>0.00686916873328608</v>
      </c>
      <c r="Z30" s="26" t="n">
        <f aca="false">Y30*SQRT(252)</f>
        <v>0.109044673092093</v>
      </c>
      <c r="AA30" s="0" t="n">
        <f aca="false">AJ30/AK30</f>
        <v>0.128779595071265</v>
      </c>
      <c r="AB30" s="0" t="n">
        <f aca="false">_xlfn.COVARIANCE.S($D$4:$D30,s_p!$H$4:$H30)</f>
        <v>1.79389972563702E-005</v>
      </c>
      <c r="AC30" s="0" t="n">
        <f aca="false">_xlfn.VAR.S(s_p!$H$4:$H30)</f>
        <v>4.71854790863551E-005</v>
      </c>
      <c r="AD30" s="0" t="n">
        <f aca="false">AB30/AC30</f>
        <v>0.380180462373597</v>
      </c>
      <c r="AE30" s="23" t="n">
        <f aca="false">M30-(AD30*W30)</f>
        <v>0.00401933538537136</v>
      </c>
      <c r="AF30" s="40" t="n">
        <f aca="false">MAX($E$4:E30)</f>
        <v>0.208819804331584</v>
      </c>
      <c r="AG30" s="0" t="n">
        <f aca="false">1 - ((1 + E30) / (1 + AF30))</f>
        <v>0.0790689386036548</v>
      </c>
      <c r="AH30" s="0" t="n">
        <f aca="false">MAX($AG$5:AG30)</f>
        <v>0.12831798382393</v>
      </c>
      <c r="AI30" s="24" t="n">
        <f aca="false">D30-s_p!H30</f>
        <v>0.0225775016789794</v>
      </c>
      <c r="AJ30" s="24" t="n">
        <f aca="false">AVERAGE(AI$4:AI30)</f>
        <v>0.00395001895455902</v>
      </c>
      <c r="AK30" s="0" t="n">
        <f aca="false">STDEV(AI$4:AI30)</f>
        <v>0.0306727082995807</v>
      </c>
    </row>
    <row r="31" customFormat="false" ht="13.8" hidden="false" customHeight="false" outlineLevel="0" collapsed="false">
      <c r="A31" s="6" t="n">
        <f aca="false">WORKDAY(A30,1,holiday!$B$2:$B$10)</f>
        <v>38758</v>
      </c>
      <c r="B31" s="30" t="n">
        <v>1140848.05013492</v>
      </c>
      <c r="C31" s="30" t="n">
        <f aca="false">B31-B30</f>
        <v>27608.3446949122</v>
      </c>
      <c r="D31" s="37" t="n">
        <f aca="false">C31/B30</f>
        <v>0.0248</v>
      </c>
      <c r="E31" s="37" t="n">
        <f aca="false" t="array" ref="E31:E31">PRODUCT(1+$D$4:D31)-1</f>
        <v>0.14084805013492</v>
      </c>
      <c r="F31" s="0" t="n">
        <f aca="false">IF(ISBLANK(A32),MONTH(A31),IF(MONTH(A32)-MONTH(A31)=1,MONTH(A31),0))</f>
        <v>0</v>
      </c>
      <c r="G31" s="0" t="str">
        <f aca="false">IF(B32&gt;B31,IF(AND(B30&gt;B31,B32&gt;B31),"min",""),IF(AND(B30&gt;B31,B32&gt;B31),"",IF(AND(B30&lt;B31,B32&lt;B31),"max","")))</f>
        <v>max</v>
      </c>
      <c r="H31" s="0" t="n">
        <f aca="false">IF(G31="min",COUNTIF(G$4:G31,"min"),IF(G31="max",COUNTIF(G$4:G31,"max"),""))</f>
        <v>8</v>
      </c>
      <c r="I31" s="30" t="str">
        <f aca="false" t="array" ref="I31:I31">IF($G$3=0,IF(G31="min",INDEX($B$4:$B$254,(MATCH(1,($G$4:$G$254="max")*($H$4:$H$254=(H31-1)),0))),""),IF($G$3=1,IF(G31="min",INDEX($B$4:$B$254,(MATCH(1,($G$4:$G$254="max")*($H$4:$H$254=(H31)),0))),""),""))</f>
        <v/>
      </c>
      <c r="J31" s="35" t="str">
        <f aca="false">IF(AND(G29=0,G31="min",H31=1),B31-B30,IF(G31="min",B31-I31,""))</f>
        <v/>
      </c>
      <c r="K31" s="41" t="str">
        <f aca="false">IF(AND(G29=0,G31="min",H31=1),(B31-B30)/B30,IF(G31="min",(B31-I31)/I31,""))</f>
        <v/>
      </c>
      <c r="L31" s="5"/>
      <c r="M31" s="0" t="n">
        <f aca="false">E31/COUNT($E$4:E31)</f>
        <v>0.00503028750481858</v>
      </c>
      <c r="N31" s="24" t="n">
        <f aca="false">M31*252</f>
        <v>1.26763245121428</v>
      </c>
      <c r="O31" s="25" t="n">
        <f aca="false">STDEV($D$4:$D31)</f>
        <v>0.0301645662690691</v>
      </c>
      <c r="P31" s="25" t="n">
        <f aca="false">O31*SQRT(252)</f>
        <v>0.478847644524506</v>
      </c>
      <c r="Q31" s="0" t="n">
        <f aca="false">Treasuries!J29/100</f>
        <v>0.0459</v>
      </c>
      <c r="R31" s="25" t="n">
        <f aca="false">AJ31/AK31*SQRT(252)</f>
        <v>2.41225165543978</v>
      </c>
      <c r="S31" s="38" t="n">
        <f aca="false">IF(D31&lt;s_p!H31, D31-s_p!H31, 0)</f>
        <v>0</v>
      </c>
      <c r="T31" s="0" t="n">
        <f aca="false">S31^2</f>
        <v>0</v>
      </c>
      <c r="U31" s="0" t="n">
        <f aca="false">SQRT(AVERAGE(T$4:T31)) * SQRT(252)</f>
        <v>0.309312472492911</v>
      </c>
      <c r="V31" s="0" t="n">
        <f aca="false">AJ31/U31*252</f>
        <v>3.75088209393245</v>
      </c>
      <c r="W31" s="27" t="n">
        <f aca="false">(s_p!$J31)/COUNT(s_p!$J$4:$J31)</f>
        <v>0.000535017618387669</v>
      </c>
      <c r="X31" s="27" t="n">
        <f aca="false">W31 * 252</f>
        <v>0.134824439833693</v>
      </c>
      <c r="Y31" s="26" t="n">
        <f aca="false">STDEV(s_p!$H$4:$H31)</f>
        <v>0.00675199844821762</v>
      </c>
      <c r="Z31" s="26" t="n">
        <f aca="false">Y31*SQRT(252)</f>
        <v>0.107184652480067</v>
      </c>
      <c r="AA31" s="0" t="n">
        <f aca="false">AJ31/AK31</f>
        <v>0.151957570952322</v>
      </c>
      <c r="AB31" s="0" t="n">
        <f aca="false">_xlfn.COVARIANCE.S($D$4:$D31,s_p!$H$4:$H31)</f>
        <v>1.87735497474946E-005</v>
      </c>
      <c r="AC31" s="0" t="n">
        <f aca="false">_xlfn.VAR.S(s_p!$H$4:$H31)</f>
        <v>4.55894830447332E-005</v>
      </c>
      <c r="AD31" s="0" t="n">
        <f aca="false">AB31/AC31</f>
        <v>0.411795626835112</v>
      </c>
      <c r="AE31" s="23" t="n">
        <f aca="false">M31-(AD31*W31)</f>
        <v>0.0048099695892868</v>
      </c>
      <c r="AF31" s="40" t="n">
        <f aca="false">MAX($E$4:E31)</f>
        <v>0.208819804331584</v>
      </c>
      <c r="AG31" s="0" t="n">
        <f aca="false">1 - ((1 + E31) / (1 + AF31))</f>
        <v>0.0562298482810256</v>
      </c>
      <c r="AH31" s="0" t="n">
        <f aca="false">MAX($AG$5:AG31)</f>
        <v>0.12831798382393</v>
      </c>
      <c r="AI31" s="24" t="n">
        <f aca="false">D31-s_p!H31</f>
        <v>0.0222600009495323</v>
      </c>
      <c r="AJ31" s="24" t="n">
        <f aca="false">AVERAGE(AI$4:AI31)</f>
        <v>0.00460394688295093</v>
      </c>
      <c r="AK31" s="0" t="n">
        <f aca="false">STDEV(AI$4:AI31)</f>
        <v>0.0302975814505185</v>
      </c>
    </row>
    <row r="32" customFormat="false" ht="13.8" hidden="false" customHeight="false" outlineLevel="0" collapsed="false">
      <c r="A32" s="6" t="n">
        <f aca="false">WORKDAY(A31,1,holiday!$B$2:$B$10)</f>
        <v>38761</v>
      </c>
      <c r="B32" s="30" t="n">
        <v>1116319.81705702</v>
      </c>
      <c r="C32" s="30" t="n">
        <f aca="false">B32-B31</f>
        <v>-24528.2330779007</v>
      </c>
      <c r="D32" s="37" t="n">
        <f aca="false">C32/B31</f>
        <v>-0.0215</v>
      </c>
      <c r="E32" s="37" t="n">
        <f aca="false" t="array" ref="E32:E32">PRODUCT(1+$D$4:D32)-1</f>
        <v>0.116319817057019</v>
      </c>
      <c r="F32" s="0" t="n">
        <f aca="false">IF(ISBLANK(A33),MONTH(A32),IF(MONTH(A33)-MONTH(A32)=1,MONTH(A32),0))</f>
        <v>0</v>
      </c>
      <c r="G32" s="0" t="str">
        <f aca="false">IF(B33&gt;B32,IF(AND(B31&gt;B32,B33&gt;B32),"min",""),IF(AND(B31&gt;B32,B33&gt;B32),"",IF(AND(B31&lt;B32,B33&lt;B32),"max","")))</f>
        <v>min</v>
      </c>
      <c r="H32" s="0" t="n">
        <f aca="false">IF(G32="min",COUNTIF(G$4:G32,"min"),IF(G32="max",COUNTIF(G$4:G32,"max"),""))</f>
        <v>9</v>
      </c>
      <c r="I32" s="30" t="n">
        <f aca="false" t="array" ref="I32:I32">IF($G$3=0,IF(G32="min",INDEX($B$4:$B$254,(MATCH(1,($G$4:$G$254="max")*($H$4:$H$254=(H32-1)),0))),""),IF($G$3=1,IF(G32="min",INDEX($B$4:$B$254,(MATCH(1,($G$4:$G$254="max")*($H$4:$H$254=(H32)),0))),""),""))</f>
        <v>1140848.05013492</v>
      </c>
      <c r="J32" s="35" t="n">
        <f aca="false">IF(AND(G30=0,G32="min",H32=1),B32-B31,IF(G32="min",B32-I32,""))</f>
        <v>-24528.2330779</v>
      </c>
      <c r="K32" s="41" t="n">
        <f aca="false">IF(AND(G30=0,G32="min",H32=1),(B32-B31)/B31,IF(G32="min",(B32-I32)/I32,""))</f>
        <v>-0.0214999999999993</v>
      </c>
      <c r="L32" s="5"/>
      <c r="M32" s="0" t="n">
        <f aca="false">E32/COUNT($E$4:E32)</f>
        <v>0.00401102817437998</v>
      </c>
      <c r="N32" s="24" t="n">
        <f aca="false">M32*252</f>
        <v>1.01077909994376</v>
      </c>
      <c r="O32" s="25" t="n">
        <f aca="false">STDEV($D$4:$D32)</f>
        <v>0.0300317857063039</v>
      </c>
      <c r="P32" s="25" t="n">
        <f aca="false">O32*SQRT(252)</f>
        <v>0.476739818436387</v>
      </c>
      <c r="Q32" s="0" t="n">
        <f aca="false">Treasuries!J30/100</f>
        <v>0.0458</v>
      </c>
      <c r="R32" s="25" t="n">
        <f aca="false">AJ32/AK32*SQRT(252)</f>
        <v>2.01582055619802</v>
      </c>
      <c r="S32" s="38" t="n">
        <f aca="false">IF(D32&lt;s_p!H32, D32-s_p!H32, 0)</f>
        <v>-0.0182403057640549</v>
      </c>
      <c r="T32" s="0" t="n">
        <f aca="false">S32^2</f>
        <v>0.000332708754366215</v>
      </c>
      <c r="U32" s="0" t="n">
        <f aca="false">SQRT(AVERAGE(T$4:T32)) * SQRT(252)</f>
        <v>0.308652262989702</v>
      </c>
      <c r="V32" s="0" t="n">
        <f aca="false">AJ32/U32*252</f>
        <v>3.11575857897318</v>
      </c>
      <c r="W32" s="27" t="n">
        <f aca="false">(s_p!$J32)/COUNT(s_p!$J$4:$J32)</f>
        <v>0.000402481629351709</v>
      </c>
      <c r="X32" s="27" t="n">
        <f aca="false">W32 * 252</f>
        <v>0.101425370596631</v>
      </c>
      <c r="Y32" s="26" t="n">
        <f aca="false">STDEV(s_p!$H$4:$H32)</f>
        <v>0.00666802835250385</v>
      </c>
      <c r="Z32" s="26" t="n">
        <f aca="false">Y32*SQRT(252)</f>
        <v>0.105851668535118</v>
      </c>
      <c r="AA32" s="0" t="n">
        <f aca="false">AJ32/AK32</f>
        <v>0.126984759034092</v>
      </c>
      <c r="AB32" s="0" t="n">
        <f aca="false">_xlfn.COVARIANCE.S($D$4:$D32,s_p!$H$4:$H32)</f>
        <v>2.16079195876042E-005</v>
      </c>
      <c r="AC32" s="0" t="n">
        <f aca="false">_xlfn.VAR.S(s_p!$H$4:$H32)</f>
        <v>4.44626021097952E-005</v>
      </c>
      <c r="AD32" s="0" t="n">
        <f aca="false">AB32/AC32</f>
        <v>0.48597964496648</v>
      </c>
      <c r="AE32" s="23" t="n">
        <f aca="false">M32-(AD32*W32)</f>
        <v>0.00381543029504211</v>
      </c>
      <c r="AF32" s="40" t="n">
        <f aca="false">MAX($E$4:E32)</f>
        <v>0.208819804331584</v>
      </c>
      <c r="AG32" s="0" t="n">
        <f aca="false">1 - ((1 + E32) / (1 + AF32))</f>
        <v>0.0765209065429836</v>
      </c>
      <c r="AH32" s="0" t="n">
        <f aca="false">MAX($AG$5:AG32)</f>
        <v>0.12831798382393</v>
      </c>
      <c r="AI32" s="24" t="n">
        <f aca="false">D32-s_p!H32</f>
        <v>-0.0182403057640549</v>
      </c>
      <c r="AJ32" s="24" t="n">
        <f aca="false">AVERAGE(AI$4:AI32)</f>
        <v>0.00381621403305417</v>
      </c>
      <c r="AK32" s="0" t="n">
        <f aca="false">STDEV(AI$4:AI32)</f>
        <v>0.0300525359270054</v>
      </c>
    </row>
    <row r="33" customFormat="false" ht="13.8" hidden="false" customHeight="false" outlineLevel="0" collapsed="false">
      <c r="A33" s="6" t="n">
        <f aca="false">WORKDAY(A32,1,holiday!$B$2:$B$10)</f>
        <v>38762</v>
      </c>
      <c r="B33" s="30" t="n">
        <v>1120785.09632525</v>
      </c>
      <c r="C33" s="30" t="n">
        <f aca="false">B33-B32</f>
        <v>4465.27926822798</v>
      </c>
      <c r="D33" s="37" t="n">
        <f aca="false">C33/B32</f>
        <v>0.00399999999999992</v>
      </c>
      <c r="E33" s="37" t="n">
        <f aca="false" t="array" ref="E33:E33">PRODUCT(1+$D$4:D33)-1</f>
        <v>0.120785096325247</v>
      </c>
      <c r="F33" s="0" t="n">
        <f aca="false">IF(ISBLANK(A34),MONTH(A33),IF(MONTH(A34)-MONTH(A33)=1,MONTH(A33),0))</f>
        <v>0</v>
      </c>
      <c r="G33" s="0" t="str">
        <f aca="false">IF(B34&gt;B33,IF(AND(B32&gt;B33,B34&gt;B33),"min",""),IF(AND(B32&gt;B33,B34&gt;B33),"",IF(AND(B32&lt;B33,B34&lt;B33),"max","")))</f>
        <v/>
      </c>
      <c r="H33" s="0" t="str">
        <f aca="false">IF(G33="min",COUNTIF(G$4:G33,"min"),IF(G33="max",COUNTIF(G$4:G33,"max"),""))</f>
        <v/>
      </c>
      <c r="I33" s="30" t="str">
        <f aca="false" t="array" ref="I33:I33">IF($G$3=0,IF(G33="min",INDEX($B$4:$B$254,(MATCH(1,($G$4:$G$254="max")*($H$4:$H$254=(H33-1)),0))),""),IF($G$3=1,IF(G33="min",INDEX($B$4:$B$254,(MATCH(1,($G$4:$G$254="max")*($H$4:$H$254=(H33)),0))),""),""))</f>
        <v/>
      </c>
      <c r="J33" s="35" t="str">
        <f aca="false">IF(AND(G31=0,G33="min",H33=1),B33-B32,IF(G33="min",B33-I33,""))</f>
        <v/>
      </c>
      <c r="K33" s="41" t="str">
        <f aca="false">IF(AND(G31=0,G33="min",H33=1),(B33-B32)/B32,IF(G33="min",(B33-I33)/I33,""))</f>
        <v/>
      </c>
      <c r="L33" s="5"/>
      <c r="M33" s="0" t="n">
        <f aca="false">E33/COUNT($E$4:E33)</f>
        <v>0.00402616987750825</v>
      </c>
      <c r="N33" s="24" t="n">
        <f aca="false">M33*252</f>
        <v>1.01459480913208</v>
      </c>
      <c r="O33" s="25" t="n">
        <f aca="false">STDEV($D$4:$D33)</f>
        <v>0.0295094859091224</v>
      </c>
      <c r="P33" s="25" t="n">
        <f aca="false">O33*SQRT(252)</f>
        <v>0.468448566197415</v>
      </c>
      <c r="Q33" s="0" t="n">
        <f aca="false">Treasuries!J31/100</f>
        <v>0.0462</v>
      </c>
      <c r="R33" s="25" t="n">
        <f aca="false">AJ33/AK33*SQRT(252)</f>
        <v>1.87154907804151</v>
      </c>
      <c r="S33" s="38" t="n">
        <f aca="false">IF(D33&lt;s_p!H33, D33-s_p!H33, 0)</f>
        <v>-0.00603278273126078</v>
      </c>
      <c r="T33" s="0" t="n">
        <f aca="false">S33^2</f>
        <v>3.63944674825983E-005</v>
      </c>
      <c r="U33" s="0" t="n">
        <f aca="false">SQRT(AVERAGE(T$4:T33)) * SQRT(252)</f>
        <v>0.303967748827453</v>
      </c>
      <c r="V33" s="0" t="n">
        <f aca="false">AJ33/U33*252</f>
        <v>2.89160401687333</v>
      </c>
      <c r="W33" s="27" t="n">
        <f aca="false">(s_p!$J33)/COUNT(s_p!$J$4:$J33)</f>
        <v>0.000727395076464599</v>
      </c>
      <c r="X33" s="27" t="n">
        <f aca="false">W33 * 252</f>
        <v>0.183303559269079</v>
      </c>
      <c r="Y33" s="26" t="n">
        <f aca="false">STDEV(s_p!$H$4:$H33)</f>
        <v>0.00678295621999487</v>
      </c>
      <c r="Z33" s="26" t="n">
        <f aca="false">Y33*SQRT(252)</f>
        <v>0.107676091871671</v>
      </c>
      <c r="AA33" s="0" t="n">
        <f aca="false">AJ33/AK33</f>
        <v>0.117896510165478</v>
      </c>
      <c r="AB33" s="0" t="n">
        <f aca="false">_xlfn.COVARIANCE.S($D$4:$D33,s_p!$H$4:$H33)</f>
        <v>2.07865932184501E-005</v>
      </c>
      <c r="AC33" s="0" t="n">
        <f aca="false">_xlfn.VAR.S(s_p!$H$4:$H33)</f>
        <v>4.60084950823671E-005</v>
      </c>
      <c r="AD33" s="0" t="n">
        <f aca="false">AB33/AC33</f>
        <v>0.451799024967818</v>
      </c>
      <c r="AE33" s="23" t="n">
        <f aca="false">M33-(AD33*W33)</f>
        <v>0.00369753349119515</v>
      </c>
      <c r="AF33" s="40" t="n">
        <f aca="false">MAX($E$4:E33)</f>
        <v>0.208819804331584</v>
      </c>
      <c r="AG33" s="0" t="n">
        <f aca="false">1 - ((1 + E33) / (1 + AF33))</f>
        <v>0.0728269901691556</v>
      </c>
      <c r="AH33" s="0" t="n">
        <f aca="false">MAX($AG$5:AG33)</f>
        <v>0.12831798382393</v>
      </c>
      <c r="AI33" s="24" t="n">
        <f aca="false">D33-s_p!H33</f>
        <v>-0.00603278273126082</v>
      </c>
      <c r="AJ33" s="24" t="n">
        <f aca="false">AVERAGE(AI$4:AI33)</f>
        <v>0.00348791414091034</v>
      </c>
      <c r="AK33" s="0" t="n">
        <f aca="false">STDEV(AI$4:AI33)</f>
        <v>0.0295845410183453</v>
      </c>
    </row>
    <row r="34" customFormat="false" ht="13.8" hidden="false" customHeight="false" outlineLevel="0" collapsed="false">
      <c r="A34" s="6" t="n">
        <f aca="false">WORKDAY(A33,1,holiday!$B$2:$B$10)</f>
        <v>38763</v>
      </c>
      <c r="B34" s="30" t="n">
        <v>1150710.05839713</v>
      </c>
      <c r="C34" s="30" t="n">
        <f aca="false">B34-B33</f>
        <v>29924.9620718842</v>
      </c>
      <c r="D34" s="37" t="n">
        <f aca="false">C34/B33</f>
        <v>0.0267000000000001</v>
      </c>
      <c r="E34" s="37" t="n">
        <f aca="false" t="array" ref="E34:E34">PRODUCT(1+$D$4:D34)-1</f>
        <v>0.150710058397132</v>
      </c>
      <c r="F34" s="0" t="n">
        <f aca="false">IF(ISBLANK(A35),MONTH(A34),IF(MONTH(A35)-MONTH(A34)=1,MONTH(A34),0))</f>
        <v>0</v>
      </c>
      <c r="G34" s="0" t="str">
        <f aca="false">IF(B35&gt;B34,IF(AND(B33&gt;B34,B35&gt;B34),"min",""),IF(AND(B33&gt;B34,B35&gt;B34),"",IF(AND(B33&lt;B34,B35&lt;B34),"max","")))</f>
        <v/>
      </c>
      <c r="H34" s="0" t="str">
        <f aca="false">IF(G34="min",COUNTIF(G$4:G34,"min"),IF(G34="max",COUNTIF(G$4:G34,"max"),""))</f>
        <v/>
      </c>
      <c r="I34" s="30" t="str">
        <f aca="false" t="array" ref="I34:I34">IF($G$3=0,IF(G34="min",INDEX($B$4:$B$254,(MATCH(1,($G$4:$G$254="max")*($H$4:$H$254=(H34-1)),0))),""),IF($G$3=1,IF(G34="min",INDEX($B$4:$B$254,(MATCH(1,($G$4:$G$254="max")*($H$4:$H$254=(H34)),0))),""),""))</f>
        <v/>
      </c>
      <c r="J34" s="35" t="str">
        <f aca="false">IF(AND(G32=0,G34="min",H34=1),B34-B33,IF(G34="min",B34-I34,""))</f>
        <v/>
      </c>
      <c r="K34" s="41" t="str">
        <f aca="false">IF(AND(G32=0,G34="min",H34=1),(B34-B33)/B33,IF(G34="min",(B34-I34)/I34,""))</f>
        <v/>
      </c>
      <c r="L34" s="5"/>
      <c r="M34" s="0" t="n">
        <f aca="false">E34/COUNT($E$4:E34)</f>
        <v>0.00486161478700425</v>
      </c>
      <c r="N34" s="24" t="n">
        <f aca="false">M34*252</f>
        <v>1.22512692632507</v>
      </c>
      <c r="O34" s="25" t="n">
        <f aca="false">STDEV($D$4:$D34)</f>
        <v>0.0292928300523032</v>
      </c>
      <c r="P34" s="25" t="n">
        <f aca="false">O34*SQRT(252)</f>
        <v>0.465009261094041</v>
      </c>
      <c r="Q34" s="0" t="n">
        <f aca="false">Treasuries!J32/100</f>
        <v>0.0461</v>
      </c>
      <c r="R34" s="25" t="n">
        <f aca="false">AJ34/AK34*SQRT(252)</f>
        <v>2.2340164328927</v>
      </c>
      <c r="S34" s="38" t="n">
        <f aca="false">IF(D34&lt;s_p!H34, D34-s_p!H34, 0)</f>
        <v>0</v>
      </c>
      <c r="T34" s="0" t="n">
        <f aca="false">S34^2</f>
        <v>0</v>
      </c>
      <c r="U34" s="0" t="n">
        <f aca="false">SQRT(AVERAGE(T$4:T34)) * SQRT(252)</f>
        <v>0.299024854389196</v>
      </c>
      <c r="V34" s="0" t="n">
        <f aca="false">AJ34/U34*252</f>
        <v>3.47515784772201</v>
      </c>
      <c r="W34" s="27" t="n">
        <f aca="false">(s_p!$J34)/COUNT(s_p!$J$4:$J34)</f>
        <v>0.000819443579461861</v>
      </c>
      <c r="X34" s="27" t="n">
        <f aca="false">W34 * 252</f>
        <v>0.206499782024389</v>
      </c>
      <c r="Y34" s="26" t="n">
        <f aca="false">STDEV(s_p!$H$4:$H34)</f>
        <v>0.006687377992556</v>
      </c>
      <c r="Z34" s="26" t="n">
        <f aca="false">Y34*SQRT(252)</f>
        <v>0.106158834548337</v>
      </c>
      <c r="AA34" s="0" t="n">
        <f aca="false">AJ34/AK34</f>
        <v>0.140729807292041</v>
      </c>
      <c r="AB34" s="0" t="n">
        <f aca="false">_xlfn.COVARIANCE.S($D$4:$D34,s_p!$H$4:$H34)</f>
        <v>2.20959575595285E-005</v>
      </c>
      <c r="AC34" s="0" t="n">
        <f aca="false">_xlfn.VAR.S(s_p!$H$4:$H34)</f>
        <v>4.47210244153223E-005</v>
      </c>
      <c r="AD34" s="0" t="n">
        <f aca="false">AB34/AC34</f>
        <v>0.494084333899068</v>
      </c>
      <c r="AE34" s="23" t="n">
        <f aca="false">M34-(AD34*W34)</f>
        <v>0.00445674055187797</v>
      </c>
      <c r="AF34" s="40" t="n">
        <f aca="false">MAX($E$4:E34)</f>
        <v>0.208819804331584</v>
      </c>
      <c r="AG34" s="0" t="n">
        <f aca="false">1 - ((1 + E34) / (1 + AF34))</f>
        <v>0.048071470806672</v>
      </c>
      <c r="AH34" s="0" t="n">
        <f aca="false">MAX($AG$5:AG34)</f>
        <v>0.12831798382393</v>
      </c>
      <c r="AI34" s="24" t="n">
        <f aca="false">D34-s_p!H34</f>
        <v>0.0231955743886855</v>
      </c>
      <c r="AJ34" s="24" t="n">
        <f aca="false">AVERAGE(AI$4:AI34)</f>
        <v>0.00412364511664502</v>
      </c>
      <c r="AK34" s="0" t="n">
        <f aca="false">STDEV(AI$4:AI34)</f>
        <v>0.0293018600394136</v>
      </c>
    </row>
    <row r="35" customFormat="false" ht="13.8" hidden="false" customHeight="false" outlineLevel="0" collapsed="false">
      <c r="A35" s="6" t="n">
        <f aca="false">WORKDAY(A34,1,holiday!$B$2:$B$10)</f>
        <v>38764</v>
      </c>
      <c r="B35" s="30" t="n">
        <v>1154047.11756648</v>
      </c>
      <c r="C35" s="30" t="n">
        <f aca="false">B35-B34</f>
        <v>3337.05916935159</v>
      </c>
      <c r="D35" s="37" t="n">
        <f aca="false">C35/B34</f>
        <v>0.00289999999999992</v>
      </c>
      <c r="E35" s="37" t="n">
        <f aca="false" t="array" ref="E35:E35">PRODUCT(1+$D$4:D35)-1</f>
        <v>0.154047117566483</v>
      </c>
      <c r="F35" s="0" t="n">
        <f aca="false">IF(ISBLANK(A36),MONTH(A35),IF(MONTH(A36)-MONTH(A35)=1,MONTH(A35),0))</f>
        <v>0</v>
      </c>
      <c r="G35" s="0" t="str">
        <f aca="false">IF(B36&gt;B35,IF(AND(B34&gt;B35,B36&gt;B35),"min",""),IF(AND(B34&gt;B35,B36&gt;B35),"",IF(AND(B34&lt;B35,B36&lt;B35),"max","")))</f>
        <v>max</v>
      </c>
      <c r="H35" s="0" t="n">
        <f aca="false">IF(G35="min",COUNTIF(G$4:G35,"min"),IF(G35="max",COUNTIF(G$4:G35,"max"),""))</f>
        <v>9</v>
      </c>
      <c r="I35" s="30" t="str">
        <f aca="false" t="array" ref="I35:I35">IF($G$3=0,IF(G35="min",INDEX($B$4:$B$254,(MATCH(1,($G$4:$G$254="max")*($H$4:$H$254=(H35-1)),0))),""),IF($G$3=1,IF(G35="min",INDEX($B$4:$B$254,(MATCH(1,($G$4:$G$254="max")*($H$4:$H$254=(H35)),0))),""),""))</f>
        <v/>
      </c>
      <c r="J35" s="35" t="str">
        <f aca="false">IF(AND(G33=0,G35="min",H35=1),B35-B34,IF(G35="min",B35-I35,""))</f>
        <v/>
      </c>
      <c r="K35" s="41" t="str">
        <f aca="false">IF(AND(G33=0,G35="min",H35=1),(B35-B34)/B34,IF(G35="min",(B35-I35)/I35,""))</f>
        <v/>
      </c>
      <c r="L35" s="5"/>
      <c r="M35" s="0" t="n">
        <f aca="false">E35/COUNT($E$4:E35)</f>
        <v>0.00481397242395261</v>
      </c>
      <c r="N35" s="24" t="n">
        <f aca="false">M35*252</f>
        <v>1.21312105083606</v>
      </c>
      <c r="O35" s="25" t="n">
        <f aca="false">STDEV($D$4:$D35)</f>
        <v>0.0288187815033653</v>
      </c>
      <c r="P35" s="25" t="n">
        <f aca="false">O35*SQRT(252)</f>
        <v>0.457483973674877</v>
      </c>
      <c r="Q35" s="0" t="n">
        <f aca="false">Treasuries!J33/100</f>
        <v>0.0459</v>
      </c>
      <c r="R35" s="25" t="n">
        <f aca="false">AJ35/AK35*SQRT(252)</f>
        <v>2.12085603506426</v>
      </c>
      <c r="S35" s="38" t="n">
        <f aca="false">IF(D35&lt;s_p!H35, D35-s_p!H35, 0)</f>
        <v>-0.00442812500000021</v>
      </c>
      <c r="T35" s="0" t="n">
        <f aca="false">S35^2</f>
        <v>1.96082910156269E-005</v>
      </c>
      <c r="U35" s="0" t="n">
        <f aca="false">SQRT(AVERAGE(T$4:T35)) * SQRT(252)</f>
        <v>0.294577719962874</v>
      </c>
      <c r="V35" s="0" t="n">
        <f aca="false">AJ35/U35*252</f>
        <v>3.29900502946537</v>
      </c>
      <c r="W35" s="27" t="n">
        <f aca="false">(s_p!$J35)/COUNT(s_p!$J$4:$J35)</f>
        <v>0.00102865720305378</v>
      </c>
      <c r="X35" s="27" t="n">
        <f aca="false">W35 * 252</f>
        <v>0.259221615169552</v>
      </c>
      <c r="Y35" s="26" t="n">
        <f aca="false">STDEV(s_p!$H$4:$H35)</f>
        <v>0.00667813423815696</v>
      </c>
      <c r="Z35" s="26" t="n">
        <f aca="false">Y35*SQRT(252)</f>
        <v>0.106012094496415</v>
      </c>
      <c r="AA35" s="0" t="n">
        <f aca="false">AJ35/AK35</f>
        <v>0.133601372270251</v>
      </c>
      <c r="AB35" s="0" t="n">
        <f aca="false">_xlfn.COVARIANCE.S($D$4:$D35,s_p!$H$4:$H35)</f>
        <v>2.09659926678664E-005</v>
      </c>
      <c r="AC35" s="0" t="n">
        <f aca="false">_xlfn.VAR.S(s_p!$H$4:$H35)</f>
        <v>4.45974769028443E-005</v>
      </c>
      <c r="AD35" s="0" t="n">
        <f aca="false">AB35/AC35</f>
        <v>0.470116116961972</v>
      </c>
      <c r="AE35" s="23" t="n">
        <f aca="false">M35-(AD35*W35)</f>
        <v>0.004330384093968</v>
      </c>
      <c r="AF35" s="40" t="n">
        <f aca="false">MAX($E$4:E35)</f>
        <v>0.208819804331584</v>
      </c>
      <c r="AG35" s="0" t="n">
        <f aca="false">1 - ((1 + E35) / (1 + AF35))</f>
        <v>0.0453108780720112</v>
      </c>
      <c r="AH35" s="0" t="n">
        <f aca="false">MAX($AG$5:AG35)</f>
        <v>0.12831798382393</v>
      </c>
      <c r="AI35" s="24" t="n">
        <f aca="false">D35-s_p!H35</f>
        <v>-0.00442812500000021</v>
      </c>
      <c r="AJ35" s="24" t="n">
        <f aca="false">AVERAGE(AI$4:AI35)</f>
        <v>0.00385640230049986</v>
      </c>
      <c r="AK35" s="0" t="n">
        <f aca="false">STDEV(AI$4:AI35)</f>
        <v>0.0288649901941058</v>
      </c>
    </row>
    <row r="36" customFormat="false" ht="13.8" hidden="false" customHeight="false" outlineLevel="0" collapsed="false">
      <c r="A36" s="6" t="n">
        <f aca="false">WORKDAY(A35,1,holiday!$B$2:$B$10)</f>
        <v>38765</v>
      </c>
      <c r="B36" s="30" t="n">
        <v>1111462.77892828</v>
      </c>
      <c r="C36" s="30" t="n">
        <f aca="false">B36-B35</f>
        <v>-42584.3386382032</v>
      </c>
      <c r="D36" s="37" t="n">
        <f aca="false">C36/B35</f>
        <v>-0.0369</v>
      </c>
      <c r="E36" s="37" t="n">
        <f aca="false" t="array" ref="E36:E36">PRODUCT(1+$D$4:D36)-1</f>
        <v>0.11146277892828</v>
      </c>
      <c r="F36" s="0" t="n">
        <f aca="false">IF(ISBLANK(A37),MONTH(A36),IF(MONTH(A37)-MONTH(A36)=1,MONTH(A36),0))</f>
        <v>0</v>
      </c>
      <c r="G36" s="0" t="str">
        <f aca="false">IF(B37&gt;B36,IF(AND(B35&gt;B36,B37&gt;B36),"min",""),IF(AND(B35&gt;B36,B37&gt;B36),"",IF(AND(B35&lt;B36,B37&lt;B36),"max","")))</f>
        <v>min</v>
      </c>
      <c r="H36" s="0" t="n">
        <f aca="false">IF(G36="min",COUNTIF(G$4:G36,"min"),IF(G36="max",COUNTIF(G$4:G36,"max"),""))</f>
        <v>10</v>
      </c>
      <c r="I36" s="30" t="n">
        <f aca="false" t="array" ref="I36:I36">IF($G$3=0,IF(G36="min",INDEX($B$4:$B$254,(MATCH(1,($G$4:$G$254="max")*($H$4:$H$254=(H36-1)),0))),""),IF($G$3=1,IF(G36="min",INDEX($B$4:$B$254,(MATCH(1,($G$4:$G$254="max")*($H$4:$H$254=(H36)),0))),""),""))</f>
        <v>1154047.11756648</v>
      </c>
      <c r="J36" s="35" t="n">
        <f aca="false">IF(AND(G34=0,G36="min",H36=1),B36-B35,IF(G36="min",B36-I36,""))</f>
        <v>-42584.3386382</v>
      </c>
      <c r="K36" s="41" t="n">
        <f aca="false">IF(AND(G34=0,G36="min",H36=1),(B36-B35)/B35,IF(G36="min",(B36-I36)/I36,""))</f>
        <v>-0.0368999999999973</v>
      </c>
      <c r="L36" s="5"/>
      <c r="M36" s="0" t="n">
        <f aca="false">E36/COUNT($E$4:E36)</f>
        <v>0.00337765996752364</v>
      </c>
      <c r="N36" s="24" t="n">
        <f aca="false">M36*252</f>
        <v>0.851170311815958</v>
      </c>
      <c r="O36" s="25" t="n">
        <f aca="false">STDEV($D$4:$D36)</f>
        <v>0.0292829518481214</v>
      </c>
      <c r="P36" s="25" t="n">
        <f aca="false">O36*SQRT(252)</f>
        <v>0.464852449464051</v>
      </c>
      <c r="Q36" s="0" t="n">
        <f aca="false">Treasuries!J34/100</f>
        <v>0.0454</v>
      </c>
      <c r="R36" s="25" t="n">
        <f aca="false">AJ36/AK36*SQRT(252)</f>
        <v>1.45173150820612</v>
      </c>
      <c r="S36" s="38" t="n">
        <f aca="false">IF(D36&lt;s_p!H36, D36-s_p!H36, 0)</f>
        <v>-0.0352402875800772</v>
      </c>
      <c r="T36" s="0" t="n">
        <f aca="false">S36^2</f>
        <v>0.00124187786872654</v>
      </c>
      <c r="U36" s="0" t="n">
        <f aca="false">SQRT(AVERAGE(T$4:T36)) * SQRT(252)</f>
        <v>0.305990011823119</v>
      </c>
      <c r="V36" s="0" t="n">
        <f aca="false">AJ36/U36*252</f>
        <v>2.20025756660621</v>
      </c>
      <c r="W36" s="27" t="n">
        <f aca="false">(s_p!$J36)/COUNT(s_p!$J$4:$J36)</f>
        <v>0.000945535917377399</v>
      </c>
      <c r="X36" s="27" t="n">
        <f aca="false">W36 * 252</f>
        <v>0.238275051179104</v>
      </c>
      <c r="Y36" s="26" t="n">
        <f aca="false">STDEV(s_p!$H$4:$H36)</f>
        <v>0.00658966793701819</v>
      </c>
      <c r="Z36" s="26" t="n">
        <f aca="false">Y36*SQRT(252)</f>
        <v>0.104607735503077</v>
      </c>
      <c r="AA36" s="0" t="n">
        <f aca="false">AJ36/AK36</f>
        <v>0.0914504890750032</v>
      </c>
      <c r="AB36" s="0" t="n">
        <f aca="false">_xlfn.COVARIANCE.S($D$4:$D36,s_p!$H$4:$H36)</f>
        <v>2.37223578924542E-005</v>
      </c>
      <c r="AC36" s="0" t="n">
        <f aca="false">_xlfn.VAR.S(s_p!$H$4:$H36)</f>
        <v>4.34237235201656E-005</v>
      </c>
      <c r="AD36" s="0" t="n">
        <f aca="false">AB36/AC36</f>
        <v>0.546299487224714</v>
      </c>
      <c r="AE36" s="23" t="n">
        <f aca="false">M36-(AD36*W36)</f>
        <v>0.00286111418070782</v>
      </c>
      <c r="AF36" s="40" t="n">
        <f aca="false">MAX($E$4:E36)</f>
        <v>0.208819804331584</v>
      </c>
      <c r="AG36" s="0" t="n">
        <f aca="false">1 - ((1 + E36) / (1 + AF36))</f>
        <v>0.0805389066711539</v>
      </c>
      <c r="AH36" s="0" t="n">
        <f aca="false">MAX($AG$5:AG36)</f>
        <v>0.12831798382393</v>
      </c>
      <c r="AI36" s="24" t="n">
        <f aca="false">D36-s_p!H36</f>
        <v>-0.0352402875800772</v>
      </c>
      <c r="AJ36" s="24" t="n">
        <f aca="false">AVERAGE(AI$4:AI36)</f>
        <v>0.00267165412230056</v>
      </c>
      <c r="AK36" s="0" t="n">
        <f aca="false">STDEV(AI$4:AI36)</f>
        <v>0.0292142136069868</v>
      </c>
    </row>
    <row r="37" customFormat="false" ht="13.8" hidden="false" customHeight="false" outlineLevel="0" collapsed="false">
      <c r="A37" s="6" t="n">
        <f aca="false">WORKDAY(A36,1,holiday!$B$2:$B$10)</f>
        <v>38769</v>
      </c>
      <c r="B37" s="30" t="n">
        <v>1117798.11676817</v>
      </c>
      <c r="C37" s="30" t="n">
        <f aca="false">B37-B36</f>
        <v>6335.3378398912</v>
      </c>
      <c r="D37" s="37" t="n">
        <f aca="false">C37/B36</f>
        <v>0.00570000000000001</v>
      </c>
      <c r="E37" s="37" t="n">
        <f aca="false" t="array" ref="E37:E37">PRODUCT(1+$D$4:D37)-1</f>
        <v>0.117798116768171</v>
      </c>
      <c r="F37" s="0" t="n">
        <f aca="false">IF(ISBLANK(A38),MONTH(A37),IF(MONTH(A38)-MONTH(A37)=1,MONTH(A37),0))</f>
        <v>0</v>
      </c>
      <c r="G37" s="0" t="str">
        <f aca="false">IF(B38&gt;B37,IF(AND(B36&gt;B37,B38&gt;B37),"min",""),IF(AND(B36&gt;B37,B38&gt;B37),"",IF(AND(B36&lt;B37,B38&lt;B37),"max","")))</f>
        <v/>
      </c>
      <c r="H37" s="0" t="str">
        <f aca="false">IF(G37="min",COUNTIF(G$4:G37,"min"),IF(G37="max",COUNTIF(G$4:G37,"max"),""))</f>
        <v/>
      </c>
      <c r="I37" s="30" t="str">
        <f aca="false" t="array" ref="I37:I37">IF($G$3=0,IF(G37="min",INDEX($B$4:$B$254,(MATCH(1,($G$4:$G$254="max")*($H$4:$H$254=(H37-1)),0))),""),IF($G$3=1,IF(G37="min",INDEX($B$4:$B$254,(MATCH(1,($G$4:$G$254="max")*($H$4:$H$254=(H37)),0))),""),""))</f>
        <v/>
      </c>
      <c r="J37" s="35" t="str">
        <f aca="false">IF(AND(G35=0,G37="min",H37=1),B37-B36,IF(G37="min",B37-I37,""))</f>
        <v/>
      </c>
      <c r="K37" s="41" t="str">
        <f aca="false">IF(AND(G35=0,G37="min",H37=1),(B37-B36)/B36,IF(G37="min",(B37-I37)/I37,""))</f>
        <v/>
      </c>
      <c r="L37" s="5"/>
      <c r="M37" s="0" t="n">
        <f aca="false">E37/COUNT($E$4:E37)</f>
        <v>0.00346465049318151</v>
      </c>
      <c r="N37" s="24" t="n">
        <f aca="false">M37*252</f>
        <v>0.873091924281741</v>
      </c>
      <c r="O37" s="25" t="n">
        <f aca="false">STDEV($D$4:$D37)</f>
        <v>0.0288380549543002</v>
      </c>
      <c r="P37" s="25" t="n">
        <f aca="false">O37*SQRT(252)</f>
        <v>0.457789930223355</v>
      </c>
      <c r="Q37" s="0" t="n">
        <f aca="false">Treasuries!J35/100</f>
        <v>0.0457</v>
      </c>
      <c r="R37" s="25" t="n">
        <f aca="false">AJ37/AK37*SQRT(252)</f>
        <v>1.5753591454746</v>
      </c>
      <c r="S37" s="38" t="n">
        <f aca="false">IF(D37&lt;s_p!H37, D37-s_p!H37, 0)</f>
        <v>0</v>
      </c>
      <c r="T37" s="0" t="n">
        <f aca="false">S37^2</f>
        <v>0</v>
      </c>
      <c r="U37" s="0" t="n">
        <f aca="false">SQRT(AVERAGE(T$4:T37)) * SQRT(252)</f>
        <v>0.301456575844286</v>
      </c>
      <c r="V37" s="0" t="n">
        <f aca="false">AJ37/U37*252</f>
        <v>2.38821419003657</v>
      </c>
      <c r="W37" s="27" t="n">
        <f aca="false">(s_p!$J37)/COUNT(s_p!$J$4:$J37)</f>
        <v>0.000818531515819526</v>
      </c>
      <c r="X37" s="27" t="n">
        <f aca="false">W37 * 252</f>
        <v>0.20626994198652</v>
      </c>
      <c r="Y37" s="26" t="n">
        <f aca="false">STDEV(s_p!$H$4:$H37)</f>
        <v>0.00652935006190343</v>
      </c>
      <c r="Z37" s="26" t="n">
        <f aca="false">Y37*SQRT(252)</f>
        <v>0.103650218920084</v>
      </c>
      <c r="AA37" s="0" t="n">
        <f aca="false">AJ37/AK37</f>
        <v>0.0992382982032623</v>
      </c>
      <c r="AB37" s="0" t="n">
        <f aca="false">_xlfn.COVARIANCE.S($D$4:$D37,s_p!$H$4:$H37)</f>
        <v>2.27456680009427E-005</v>
      </c>
      <c r="AC37" s="0" t="n">
        <f aca="false">_xlfn.VAR.S(s_p!$H$4:$H37)</f>
        <v>4.26324122308783E-005</v>
      </c>
      <c r="AD37" s="0" t="n">
        <f aca="false">AB37/AC37</f>
        <v>0.53352993205644</v>
      </c>
      <c r="AE37" s="23" t="n">
        <f aca="false">M37-(AD37*W37)</f>
        <v>0.00302793942916027</v>
      </c>
      <c r="AF37" s="40" t="n">
        <f aca="false">MAX($E$4:E37)</f>
        <v>0.208819804331584</v>
      </c>
      <c r="AG37" s="0" t="n">
        <f aca="false">1 - ((1 + E37) / (1 + AF37))</f>
        <v>0.0752979784391795</v>
      </c>
      <c r="AH37" s="0" t="n">
        <f aca="false">MAX($AG$5:AG37)</f>
        <v>0.12831798382393</v>
      </c>
      <c r="AI37" s="24" t="n">
        <f aca="false">D37-s_p!H37</f>
        <v>0.00897056337590504</v>
      </c>
      <c r="AJ37" s="24" t="n">
        <f aca="false">AVERAGE(AI$4:AI37)</f>
        <v>0.00285691615917128</v>
      </c>
      <c r="AK37" s="0" t="n">
        <f aca="false">STDEV(AI$4:AI37)</f>
        <v>0.0287884436845105</v>
      </c>
    </row>
    <row r="38" customFormat="false" ht="13.8" hidden="false" customHeight="false" outlineLevel="0" collapsed="false">
      <c r="A38" s="6" t="n">
        <f aca="false">WORKDAY(A37,1,holiday!$B$2:$B$10)</f>
        <v>38770</v>
      </c>
      <c r="B38" s="30" t="n">
        <v>1151108.50064786</v>
      </c>
      <c r="C38" s="30" t="n">
        <f aca="false">B38-B37</f>
        <v>33310.3838796916</v>
      </c>
      <c r="D38" s="37" t="n">
        <f aca="false">C38/B37</f>
        <v>0.0298000000000001</v>
      </c>
      <c r="E38" s="37" t="n">
        <f aca="false" t="array" ref="E38:E38">PRODUCT(1+$D$4:D38)-1</f>
        <v>0.151108500647863</v>
      </c>
      <c r="F38" s="0" t="n">
        <f aca="false">IF(ISBLANK(A39),MONTH(A38),IF(MONTH(A39)-MONTH(A38)=1,MONTH(A38),0))</f>
        <v>0</v>
      </c>
      <c r="G38" s="0" t="str">
        <f aca="false">IF(B39&gt;B38,IF(AND(B37&gt;B38,B39&gt;B38),"min",""),IF(AND(B37&gt;B38,B39&gt;B38),"",IF(AND(B37&lt;B38,B39&lt;B38),"max","")))</f>
        <v>max</v>
      </c>
      <c r="H38" s="0" t="n">
        <f aca="false">IF(G38="min",COUNTIF(G$4:G38,"min"),IF(G38="max",COUNTIF(G$4:G38,"max"),""))</f>
        <v>10</v>
      </c>
      <c r="I38" s="30" t="str">
        <f aca="false" t="array" ref="I38:I38">IF($G$3=0,IF(G38="min",INDEX($B$4:$B$254,(MATCH(1,($G$4:$G$254="max")*($H$4:$H$254=(H38-1)),0))),""),IF($G$3=1,IF(G38="min",INDEX($B$4:$B$254,(MATCH(1,($G$4:$G$254="max")*($H$4:$H$254=(H38)),0))),""),""))</f>
        <v/>
      </c>
      <c r="J38" s="35" t="str">
        <f aca="false">IF(AND(G36=0,G38="min",H38=1),B38-B37,IF(G38="min",B38-I38,""))</f>
        <v/>
      </c>
      <c r="K38" s="41" t="str">
        <f aca="false">IF(AND(G36=0,G38="min",H38=1),(B38-B37)/B37,IF(G38="min",(B38-I38)/I38,""))</f>
        <v/>
      </c>
      <c r="L38" s="5"/>
      <c r="M38" s="0" t="n">
        <f aca="false">E38/COUNT($E$4:E38)</f>
        <v>0.00431738573279609</v>
      </c>
      <c r="N38" s="24" t="n">
        <f aca="false">M38*252</f>
        <v>1.08798120466462</v>
      </c>
      <c r="O38" s="25" t="n">
        <f aca="false">STDEV($D$4:$D38)</f>
        <v>0.0287516728048236</v>
      </c>
      <c r="P38" s="25" t="n">
        <f aca="false">O38*SQRT(252)</f>
        <v>0.456418656111973</v>
      </c>
      <c r="Q38" s="0" t="n">
        <f aca="false">Treasuries!J36/100</f>
        <v>0.0453</v>
      </c>
      <c r="R38" s="25" t="n">
        <f aca="false">AJ38/AK38*SQRT(252)</f>
        <v>1.89708762905684</v>
      </c>
      <c r="S38" s="38" t="n">
        <f aca="false">IF(D38&lt;s_p!H38, D38-s_p!H38, 0)</f>
        <v>0</v>
      </c>
      <c r="T38" s="0" t="n">
        <f aca="false">S38^2</f>
        <v>0</v>
      </c>
      <c r="U38" s="0" t="n">
        <f aca="false">SQRT(AVERAGE(T$4:T38)) * SQRT(252)</f>
        <v>0.297118845008521</v>
      </c>
      <c r="V38" s="0" t="n">
        <f aca="false">AJ38/U38*252</f>
        <v>2.89391315231551</v>
      </c>
      <c r="W38" s="27" t="n">
        <f aca="false">(s_p!$J38)/COUNT(s_p!$J$4:$J38)</f>
        <v>0.00101578960017304</v>
      </c>
      <c r="X38" s="27" t="n">
        <f aca="false">W38 * 252</f>
        <v>0.255978979243605</v>
      </c>
      <c r="Y38" s="26" t="n">
        <f aca="false">STDEV(s_p!$H$4:$H38)</f>
        <v>0.00653110907167797</v>
      </c>
      <c r="Z38" s="26" t="n">
        <f aca="false">Y38*SQRT(252)</f>
        <v>0.103678142334587</v>
      </c>
      <c r="AA38" s="0" t="n">
        <f aca="false">AJ38/AK38</f>
        <v>0.119505287661466</v>
      </c>
      <c r="AB38" s="0" t="n">
        <f aca="false">_xlfn.COVARIANCE.S($D$4:$D38,s_p!$H$4:$H38)</f>
        <v>2.70646509529001E-005</v>
      </c>
      <c r="AC38" s="0" t="n">
        <f aca="false">_xlfn.VAR.S(s_p!$H$4:$H38)</f>
        <v>4.26553857061543E-005</v>
      </c>
      <c r="AD38" s="0" t="n">
        <f aca="false">AB38/AC38</f>
        <v>0.634495515744339</v>
      </c>
      <c r="AE38" s="23" t="n">
        <f aca="false">M38-(AD38*W38)</f>
        <v>0.00367287178654656</v>
      </c>
      <c r="AF38" s="40" t="n">
        <f aca="false">MAX($E$4:E38)</f>
        <v>0.208819804331584</v>
      </c>
      <c r="AG38" s="0" t="n">
        <f aca="false">1 - ((1 + E38) / (1 + AF38))</f>
        <v>0.0477418581966669</v>
      </c>
      <c r="AH38" s="0" t="n">
        <f aca="false">MAX($AG$5:AG38)</f>
        <v>0.12831798382393</v>
      </c>
      <c r="AI38" s="24" t="n">
        <f aca="false">D38-s_p!H38</f>
        <v>0.0222865357785867</v>
      </c>
      <c r="AJ38" s="24" t="n">
        <f aca="false">AVERAGE(AI$4:AI38)</f>
        <v>0.00341204814829743</v>
      </c>
      <c r="AK38" s="0" t="n">
        <f aca="false">STDEV(AI$4:AI38)</f>
        <v>0.0285514408196152</v>
      </c>
    </row>
    <row r="39" customFormat="false" ht="13.8" hidden="false" customHeight="false" outlineLevel="0" collapsed="false">
      <c r="A39" s="6" t="n">
        <f aca="false">WORKDAY(A38,1,holiday!$B$2:$B$10)</f>
        <v>38771</v>
      </c>
      <c r="B39" s="30" t="n">
        <v>1130503.65848627</v>
      </c>
      <c r="C39" s="30" t="n">
        <f aca="false">B39-B38</f>
        <v>-20604.8421615968</v>
      </c>
      <c r="D39" s="37" t="n">
        <f aca="false">C39/B38</f>
        <v>-0.0179</v>
      </c>
      <c r="E39" s="37" t="n">
        <f aca="false" t="array" ref="E39:E39">PRODUCT(1+$D$4:D39)-1</f>
        <v>0.130503658486266</v>
      </c>
      <c r="F39" s="0" t="n">
        <f aca="false">IF(ISBLANK(A40),MONTH(A39),IF(MONTH(A40)-MONTH(A39)=1,MONTH(A39),0))</f>
        <v>0</v>
      </c>
      <c r="G39" s="0" t="str">
        <f aca="false">IF(B40&gt;B39,IF(AND(B38&gt;B39,B40&gt;B39),"min",""),IF(AND(B38&gt;B39,B40&gt;B39),"",IF(AND(B38&lt;B39,B40&lt;B39),"max","")))</f>
        <v/>
      </c>
      <c r="H39" s="0" t="str">
        <f aca="false">IF(G39="min",COUNTIF(G$4:G39,"min"),IF(G39="max",COUNTIF(G$4:G39,"max"),""))</f>
        <v/>
      </c>
      <c r="I39" s="30" t="str">
        <f aca="false" t="array" ref="I39:I39">IF($G$3=0,IF(G39="min",INDEX($B$4:$B$254,(MATCH(1,($G$4:$G$254="max")*($H$4:$H$254=(H39-1)),0))),""),IF($G$3=1,IF(G39="min",INDEX($B$4:$B$254,(MATCH(1,($G$4:$G$254="max")*($H$4:$H$254=(H39)),0))),""),""))</f>
        <v/>
      </c>
      <c r="J39" s="35" t="str">
        <f aca="false">IF(AND(G37=0,G39="min",H39=1),B39-B38,IF(G39="min",B39-I39,""))</f>
        <v/>
      </c>
      <c r="K39" s="41" t="str">
        <f aca="false">IF(AND(G37=0,G39="min",H39=1),(B39-B38)/B38,IF(G39="min",(B39-I39)/I39,""))</f>
        <v/>
      </c>
      <c r="L39" s="5"/>
      <c r="M39" s="0" t="n">
        <f aca="false">E39/COUNT($E$4:E39)</f>
        <v>0.00362510162461851</v>
      </c>
      <c r="N39" s="24" t="n">
        <f aca="false">M39*252</f>
        <v>0.913525609403864</v>
      </c>
      <c r="O39" s="25" t="n">
        <f aca="false">STDEV($D$4:$D39)</f>
        <v>0.0285813303477016</v>
      </c>
      <c r="P39" s="25" t="n">
        <f aca="false">O39*SQRT(252)</f>
        <v>0.45371455343641</v>
      </c>
      <c r="Q39" s="0" t="n">
        <f aca="false">Treasuries!J37/100</f>
        <v>0.0456</v>
      </c>
      <c r="R39" s="25" t="n">
        <f aca="false">AJ39/AK39*SQRT(252)</f>
        <v>1.64115473648133</v>
      </c>
      <c r="S39" s="38" t="n">
        <f aca="false">IF(D39&lt;s_p!H39, D39-s_p!H39, 0)</f>
        <v>-0.0141248679090564</v>
      </c>
      <c r="T39" s="0" t="n">
        <f aca="false">S39^2</f>
        <v>0.000199511893448291</v>
      </c>
      <c r="U39" s="0" t="n">
        <f aca="false">SQRT(AVERAGE(T$4:T39)) * SQRT(252)</f>
        <v>0.295337061640353</v>
      </c>
      <c r="V39" s="0" t="n">
        <f aca="false">AJ39/U39*252</f>
        <v>2.49571698477536</v>
      </c>
      <c r="W39" s="27" t="n">
        <f aca="false">(s_p!$J39)/COUNT(s_p!$J$4:$J39)</f>
        <v>0.000878980222722462</v>
      </c>
      <c r="X39" s="27" t="n">
        <f aca="false">W39 * 252</f>
        <v>0.22150301612606</v>
      </c>
      <c r="Y39" s="26" t="n">
        <f aca="false">STDEV(s_p!$H$4:$H39)</f>
        <v>0.00648653974836681</v>
      </c>
      <c r="Z39" s="26" t="n">
        <f aca="false">Y39*SQRT(252)</f>
        <v>0.102970626261084</v>
      </c>
      <c r="AA39" s="0" t="n">
        <f aca="false">AJ39/AK39</f>
        <v>0.103383030850128</v>
      </c>
      <c r="AB39" s="0" t="n">
        <f aca="false">_xlfn.COVARIANCE.S($D$4:$D39,s_p!$H$4:$H39)</f>
        <v>2.92654950375798E-005</v>
      </c>
      <c r="AC39" s="0" t="n">
        <f aca="false">_xlfn.VAR.S(s_p!$H$4:$H39)</f>
        <v>4.20751979071425E-005</v>
      </c>
      <c r="AD39" s="0" t="n">
        <f aca="false">AB39/AC39</f>
        <v>0.695552165961691</v>
      </c>
      <c r="AE39" s="23" t="n">
        <f aca="false">M39-(AD39*W39)</f>
        <v>0.00301372502686641</v>
      </c>
      <c r="AF39" s="40" t="n">
        <f aca="false">MAX($E$4:E39)</f>
        <v>0.208819804331584</v>
      </c>
      <c r="AG39" s="0" t="n">
        <f aca="false">1 - ((1 + E39) / (1 + AF39))</f>
        <v>0.0647872789349467</v>
      </c>
      <c r="AH39" s="0" t="n">
        <f aca="false">MAX($AG$5:AG39)</f>
        <v>0.12831798382393</v>
      </c>
      <c r="AI39" s="24" t="n">
        <f aca="false">D39-s_p!H39</f>
        <v>-0.0141248679090564</v>
      </c>
      <c r="AJ39" s="24" t="n">
        <f aca="false">AVERAGE(AI$4:AI39)</f>
        <v>0.00292491159114871</v>
      </c>
      <c r="AK39" s="0" t="n">
        <f aca="false">STDEV(AI$4:AI39)</f>
        <v>0.0282919891891049</v>
      </c>
    </row>
    <row r="40" customFormat="false" ht="13.8" hidden="false" customHeight="false" outlineLevel="0" collapsed="false">
      <c r="A40" s="6" t="n">
        <f aca="false">WORKDAY(A39,1,holiday!$B$2:$B$10)</f>
        <v>38772</v>
      </c>
      <c r="B40" s="30" t="n">
        <v>1089692.47641491</v>
      </c>
      <c r="C40" s="30" t="n">
        <f aca="false">B40-B39</f>
        <v>-40811.1820713542</v>
      </c>
      <c r="D40" s="37" t="n">
        <f aca="false">C40/B39</f>
        <v>-0.0361</v>
      </c>
      <c r="E40" s="37" t="n">
        <f aca="false" t="array" ref="E40:E40">PRODUCT(1+$D$4:D40)-1</f>
        <v>0.0896924764149119</v>
      </c>
      <c r="F40" s="0" t="n">
        <f aca="false">IF(ISBLANK(A41),MONTH(A40),IF(MONTH(A41)-MONTH(A40)=1,MONTH(A40),0))</f>
        <v>0</v>
      </c>
      <c r="G40" s="0" t="str">
        <f aca="false">IF(B41&gt;B40,IF(AND(B39&gt;B40,B41&gt;B40),"min",""),IF(AND(B39&gt;B40,B41&gt;B40),"",IF(AND(B39&lt;B40,B41&lt;B40),"max","")))</f>
        <v/>
      </c>
      <c r="H40" s="0" t="str">
        <f aca="false">IF(G40="min",COUNTIF(G$4:G40,"min"),IF(G40="max",COUNTIF(G$4:G40,"max"),""))</f>
        <v/>
      </c>
      <c r="I40" s="30" t="str">
        <f aca="false" t="array" ref="I40:I40">IF($G$3=0,IF(G40="min",INDEX($B$4:$B$254,(MATCH(1,($G$4:$G$254="max")*($H$4:$H$254=(H40-1)),0))),""),IF($G$3=1,IF(G40="min",INDEX($B$4:$B$254,(MATCH(1,($G$4:$G$254="max")*($H$4:$H$254=(H40)),0))),""),""))</f>
        <v/>
      </c>
      <c r="J40" s="35" t="str">
        <f aca="false">IF(AND(G38=0,G40="min",H40=1),B40-B39,IF(G40="min",B40-I40,""))</f>
        <v/>
      </c>
      <c r="K40" s="41" t="str">
        <f aca="false">IF(AND(G38=0,G40="min",H40=1),(B40-B39)/B39,IF(G40="min",(B40-I40)/I40,""))</f>
        <v/>
      </c>
      <c r="L40" s="5"/>
      <c r="M40" s="0" t="n">
        <f aca="false">E40/COUNT($E$4:E40)</f>
        <v>0.00242412098418681</v>
      </c>
      <c r="N40" s="24" t="n">
        <f aca="false">M40*252</f>
        <v>0.610878488015075</v>
      </c>
      <c r="O40" s="25" t="n">
        <f aca="false">STDEV($D$4:$D40)</f>
        <v>0.0289353115112358</v>
      </c>
      <c r="P40" s="25" t="n">
        <f aca="false">O40*SQRT(252)</f>
        <v>0.459333830201487</v>
      </c>
      <c r="Q40" s="0" t="n">
        <f aca="false">Treasuries!J38/100</f>
        <v>0.0458</v>
      </c>
      <c r="R40" s="25" t="n">
        <f aca="false">AJ40/AK40*SQRT(252)</f>
        <v>1.01638189141551</v>
      </c>
      <c r="S40" s="38" t="n">
        <f aca="false">IF(D40&lt;s_p!H40, D40-s_p!H40, 0)</f>
        <v>-0.037373499561264</v>
      </c>
      <c r="T40" s="0" t="n">
        <f aca="false">S40^2</f>
        <v>0.0013967784694558</v>
      </c>
      <c r="U40" s="0" t="n">
        <f aca="false">SQRT(AVERAGE(T$4:T40)) * SQRT(252)</f>
        <v>0.307212905025416</v>
      </c>
      <c r="V40" s="0" t="n">
        <f aca="false">AJ40/U40*252</f>
        <v>1.5058380005093</v>
      </c>
      <c r="W40" s="27" t="n">
        <f aca="false">(s_p!$J40)/COUNT(s_p!$J$4:$J40)</f>
        <v>0.000890732034937308</v>
      </c>
      <c r="X40" s="27" t="n">
        <f aca="false">W40 * 252</f>
        <v>0.224464472804201</v>
      </c>
      <c r="Y40" s="26" t="n">
        <f aca="false">STDEV(s_p!$H$4:$H40)</f>
        <v>0.00639613136978169</v>
      </c>
      <c r="Z40" s="26" t="n">
        <f aca="false">Y40*SQRT(252)</f>
        <v>0.101535437744048</v>
      </c>
      <c r="AA40" s="0" t="n">
        <f aca="false">AJ40/AK40</f>
        <v>0.0640260409941646</v>
      </c>
      <c r="AB40" s="0" t="n">
        <f aca="false">_xlfn.COVARIANCE.S($D$4:$D40,s_p!$H$4:$H40)</f>
        <v>2.80347923230659E-005</v>
      </c>
      <c r="AC40" s="0" t="n">
        <f aca="false">_xlfn.VAR.S(s_p!$H$4:$H40)</f>
        <v>4.09104964995055E-005</v>
      </c>
      <c r="AD40" s="0" t="n">
        <f aca="false">AB40/AC40</f>
        <v>0.68527137829786</v>
      </c>
      <c r="AE40" s="23" t="n">
        <f aca="false">M40-(AD40*W40)</f>
        <v>0.00181372781491126</v>
      </c>
      <c r="AF40" s="40" t="n">
        <f aca="false">MAX($E$4:E40)</f>
        <v>0.208819804331584</v>
      </c>
      <c r="AG40" s="0" t="n">
        <f aca="false">1 - ((1 + E40) / (1 + AF40))</f>
        <v>0.0985484581653953</v>
      </c>
      <c r="AH40" s="0" t="n">
        <f aca="false">MAX($AG$5:AG40)</f>
        <v>0.12831798382393</v>
      </c>
      <c r="AI40" s="24" t="n">
        <f aca="false">D40-s_p!H40</f>
        <v>-0.037373499561264</v>
      </c>
      <c r="AJ40" s="24" t="n">
        <f aca="false">AVERAGE(AI$4:AI40)</f>
        <v>0.00183576534378621</v>
      </c>
      <c r="AK40" s="0" t="n">
        <f aca="false">STDEV(AI$4:AI40)</f>
        <v>0.0286721670632973</v>
      </c>
    </row>
    <row r="41" customFormat="false" ht="13.8" hidden="false" customHeight="false" outlineLevel="0" collapsed="false">
      <c r="A41" s="6" t="n">
        <f aca="false">WORKDAY(A40,1,holiday!$B$2:$B$10)</f>
        <v>38775</v>
      </c>
      <c r="B41" s="30" t="n">
        <v>1045995.80811067</v>
      </c>
      <c r="C41" s="30" t="n">
        <f aca="false">B41-B40</f>
        <v>-43696.6683042379</v>
      </c>
      <c r="D41" s="37" t="n">
        <f aca="false">C41/B40</f>
        <v>-0.0400999999999999</v>
      </c>
      <c r="E41" s="37" t="n">
        <f aca="false" t="array" ref="E41:E41">PRODUCT(1+$D$4:D41)-1</f>
        <v>0.0459958081106739</v>
      </c>
      <c r="F41" s="0" t="n">
        <f aca="false">IF(ISBLANK(A42),MONTH(A41),IF(MONTH(A42)-MONTH(A41)=1,MONTH(A41),0))</f>
        <v>0</v>
      </c>
      <c r="G41" s="0" t="str">
        <f aca="false">IF(B42&gt;B41,IF(AND(B40&gt;B41,B42&gt;B41),"min",""),IF(AND(B40&gt;B41,B42&gt;B41),"",IF(AND(B40&lt;B41,B42&lt;B41),"max","")))</f>
        <v/>
      </c>
      <c r="H41" s="0" t="str">
        <f aca="false">IF(G41="min",COUNTIF(G$4:G41,"min"),IF(G41="max",COUNTIF(G$4:G41,"max"),""))</f>
        <v/>
      </c>
      <c r="I41" s="30" t="str">
        <f aca="false" t="array" ref="I41:I41">IF($G$3=0,IF(G41="min",INDEX($B$4:$B$254,(MATCH(1,($G$4:$G$254="max")*($H$4:$H$254=(H41-1)),0))),""),IF($G$3=1,IF(G41="min",INDEX($B$4:$B$254,(MATCH(1,($G$4:$G$254="max")*($H$4:$H$254=(H41)),0))),""),""))</f>
        <v/>
      </c>
      <c r="J41" s="35" t="str">
        <f aca="false">IF(AND(G39=0,G41="min",H41=1),B41-B40,IF(G41="min",B41-I41,""))</f>
        <v/>
      </c>
      <c r="K41" s="41" t="str">
        <f aca="false">IF(AND(G39=0,G41="min",H41=1),(B41-B40)/B40,IF(G41="min",(B41-I41)/I41,""))</f>
        <v/>
      </c>
      <c r="L41" s="5"/>
      <c r="M41" s="0" t="n">
        <f aca="false">E41/COUNT($E$4:E41)</f>
        <v>0.00121041600291247</v>
      </c>
      <c r="N41" s="24" t="n">
        <f aca="false">M41*252</f>
        <v>0.305024832733943</v>
      </c>
      <c r="O41" s="25" t="n">
        <f aca="false">STDEV($D$4:$D41)</f>
        <v>0.0293752142935799</v>
      </c>
      <c r="P41" s="25" t="n">
        <f aca="false">O41*SQRT(252)</f>
        <v>0.466317070380254</v>
      </c>
      <c r="Q41" s="0" t="n">
        <f aca="false">Treasuries!J39/100</f>
        <v>0.0459</v>
      </c>
      <c r="R41" s="25" t="n">
        <f aca="false">AJ41/AK41*SQRT(252)</f>
        <v>0.345635277442189</v>
      </c>
      <c r="S41" s="38" t="n">
        <f aca="false">IF(D41&lt;s_p!H41, D41-s_p!H41, 0)</f>
        <v>-0.0437372660788099</v>
      </c>
      <c r="T41" s="0" t="n">
        <f aca="false">S41^2</f>
        <v>0.00191294844404861</v>
      </c>
      <c r="U41" s="0" t="n">
        <f aca="false">SQRT(AVERAGE(T$4:T41)) * SQRT(252)</f>
        <v>0.323391341119637</v>
      </c>
      <c r="V41" s="0" t="n">
        <f aca="false">AJ41/U41*252</f>
        <v>0.495967858412573</v>
      </c>
      <c r="W41" s="27" t="n">
        <f aca="false">(s_p!$J41)/COUNT(s_p!$J$4:$J41)</f>
        <v>0.000966163817365315</v>
      </c>
      <c r="X41" s="27" t="n">
        <f aca="false">W41 * 252</f>
        <v>0.243473281976059</v>
      </c>
      <c r="Y41" s="26" t="n">
        <f aca="false">STDEV(s_p!$H$4:$H41)</f>
        <v>0.00632474997261595</v>
      </c>
      <c r="Z41" s="26" t="n">
        <f aca="false">Y41*SQRT(252)</f>
        <v>0.100402293193226</v>
      </c>
      <c r="AA41" s="0" t="n">
        <f aca="false">AJ41/AK41</f>
        <v>0.0217729759153061</v>
      </c>
      <c r="AB41" s="0" t="n">
        <f aca="false">_xlfn.COVARIANCE.S($D$4:$D41,s_p!$H$4:$H41)</f>
        <v>2.41879762577117E-005</v>
      </c>
      <c r="AC41" s="0" t="n">
        <f aca="false">_xlfn.VAR.S(s_p!$H$4:$H41)</f>
        <v>4.00024622161055E-005</v>
      </c>
      <c r="AD41" s="0" t="n">
        <f aca="false">AB41/AC41</f>
        <v>0.60466218621846</v>
      </c>
      <c r="AE41" s="23" t="n">
        <f aca="false">M41-(AD41*W41)</f>
        <v>0.000626213276859187</v>
      </c>
      <c r="AF41" s="40" t="n">
        <f aca="false">MAX($E$4:E41)</f>
        <v>0.208819804331584</v>
      </c>
      <c r="AG41" s="0" t="n">
        <f aca="false">1 - ((1 + E41) / (1 + AF41))</f>
        <v>0.134696664992963</v>
      </c>
      <c r="AH41" s="0" t="n">
        <f aca="false">MAX($AG$5:AG41)</f>
        <v>0.134696664992963</v>
      </c>
      <c r="AI41" s="24" t="n">
        <f aca="false">D41-s_p!H41</f>
        <v>-0.0437372660788099</v>
      </c>
      <c r="AJ41" s="24" t="n">
        <f aca="false">AVERAGE(AI$4:AI41)</f>
        <v>0.000636475043191573</v>
      </c>
      <c r="AK41" s="0" t="n">
        <f aca="false">STDEV(AI$4:AI41)</f>
        <v>0.0292323403868802</v>
      </c>
      <c r="AO41" s="42"/>
    </row>
    <row r="42" customFormat="false" ht="13.8" hidden="false" customHeight="false" outlineLevel="0" collapsed="false">
      <c r="A42" s="6" t="n">
        <f aca="false">WORKDAY(A41,1,holiday!$B$2:$B$10)</f>
        <v>38776</v>
      </c>
      <c r="B42" s="30" t="n">
        <v>1033130.05967091</v>
      </c>
      <c r="C42" s="30" t="n">
        <f aca="false">B42-B41</f>
        <v>-12865.7484397612</v>
      </c>
      <c r="D42" s="37" t="n">
        <f aca="false">C42/B41</f>
        <v>-0.0122999999999999</v>
      </c>
      <c r="E42" s="37" t="n">
        <f aca="false" t="array" ref="E42:E42">PRODUCT(1+$D$4:D42)-1</f>
        <v>0.033130059670913</v>
      </c>
      <c r="F42" s="0" t="n">
        <f aca="false">IF(ISBLANK(A43),MONTH(A42),IF(MONTH(A43)-MONTH(A42)=1,MONTH(A42),0))</f>
        <v>2</v>
      </c>
      <c r="G42" s="0" t="str">
        <f aca="false">IF(B43&gt;B42,IF(AND(B41&gt;B42,B43&gt;B42),"min",""),IF(AND(B41&gt;B42,B43&gt;B42),"",IF(AND(B41&lt;B42,B43&lt;B42),"max","")))</f>
        <v/>
      </c>
      <c r="H42" s="0" t="str">
        <f aca="false">IF(G42="min",COUNTIF(G$4:G42,"min"),IF(G42="max",COUNTIF(G$4:G42,"max"),""))</f>
        <v/>
      </c>
      <c r="I42" s="30" t="str">
        <f aca="false" t="array" ref="I42:I42">IF($G$3=0,IF(G42="min",INDEX($B$4:$B$254,(MATCH(1,($G$4:$G$254="max")*($H$4:$H$254=(H42-1)),0))),""),IF($G$3=1,IF(G42="min",INDEX($B$4:$B$254,(MATCH(1,($G$4:$G$254="max")*($H$4:$H$254=(H42)),0))),""),""))</f>
        <v/>
      </c>
      <c r="J42" s="35" t="str">
        <f aca="false">IF(AND(G40=0,G42="min",H42=1),B42-B41,IF(G42="min",B42-I42,""))</f>
        <v/>
      </c>
      <c r="K42" s="41" t="str">
        <f aca="false">IF(AND(G40=0,G42="min",H42=1),(B42-B41)/B41,IF(G42="min",(B42-I42)/I42,""))</f>
        <v/>
      </c>
      <c r="L42" s="5"/>
      <c r="M42" s="0" t="n">
        <f aca="false">E42/COUNT($E$4:E42)</f>
        <v>0.000849488709510589</v>
      </c>
      <c r="N42" s="24" t="n">
        <f aca="false">M42*252</f>
        <v>0.214071154796668</v>
      </c>
      <c r="O42" s="25" t="n">
        <f aca="false">STDEV($D$4:$D42)</f>
        <v>0.0290715168234882</v>
      </c>
      <c r="P42" s="25" t="n">
        <f aca="false">O42*SQRT(252)</f>
        <v>0.461496022502281</v>
      </c>
      <c r="Q42" s="0" t="n">
        <f aca="false">Treasuries!J40/100</f>
        <v>0.0455</v>
      </c>
      <c r="R42" s="25" t="n">
        <f aca="false">AJ42/AK42*SQRT(252)</f>
        <v>0.314463666095277</v>
      </c>
      <c r="S42" s="38" t="n">
        <f aca="false">IF(D42&lt;s_p!H42, D42-s_p!H42, 0)</f>
        <v>-0.0018991098198004</v>
      </c>
      <c r="T42" s="0" t="n">
        <f aca="false">S42^2</f>
        <v>3.6066181076623E-006</v>
      </c>
      <c r="U42" s="0" t="n">
        <f aca="false">SQRT(AVERAGE(T$4:T42)) * SQRT(252)</f>
        <v>0.319254874837272</v>
      </c>
      <c r="V42" s="0" t="n">
        <f aca="false">AJ42/U42*252</f>
        <v>0.451075122479998</v>
      </c>
      <c r="W42" s="27" t="n">
        <f aca="false">(s_p!$J42)/COUNT(s_p!$J$4:$J42)</f>
        <v>0.000664909596327783</v>
      </c>
      <c r="X42" s="27" t="n">
        <f aca="false">W42 * 252</f>
        <v>0.167557218274601</v>
      </c>
      <c r="Y42" s="26" t="n">
        <f aca="false">STDEV(s_p!$H$4:$H42)</f>
        <v>0.00650110533475079</v>
      </c>
      <c r="Z42" s="26" t="n">
        <f aca="false">Y42*SQRT(252)</f>
        <v>0.103201847776715</v>
      </c>
      <c r="AA42" s="0" t="n">
        <f aca="false">AJ42/AK42</f>
        <v>0.0198093489727088</v>
      </c>
      <c r="AB42" s="0" t="n">
        <f aca="false">_xlfn.COVARIANCE.S($D$4:$D42,s_p!$H$4:$H42)</f>
        <v>2.76052548926481E-005</v>
      </c>
      <c r="AC42" s="0" t="n">
        <f aca="false">_xlfn.VAR.S(s_p!$H$4:$H42)</f>
        <v>4.22643705735251E-005</v>
      </c>
      <c r="AD42" s="0" t="n">
        <f aca="false">AB42/AC42</f>
        <v>0.65315665460165</v>
      </c>
      <c r="AE42" s="23" t="n">
        <f aca="false">M42-(AD42*W42)</f>
        <v>0.000415198581960601</v>
      </c>
      <c r="AF42" s="40" t="n">
        <f aca="false">MAX($E$4:E42)</f>
        <v>0.208819804331584</v>
      </c>
      <c r="AG42" s="0" t="n">
        <f aca="false">1 - ((1 + E42) / (1 + AF42))</f>
        <v>0.145339896013549</v>
      </c>
      <c r="AH42" s="0" t="n">
        <f aca="false">MAX($AG$5:AG42)</f>
        <v>0.145339896013549</v>
      </c>
      <c r="AI42" s="24" t="n">
        <f aca="false">D42-s_p!H42</f>
        <v>-0.00189910981980043</v>
      </c>
      <c r="AJ42" s="24" t="n">
        <f aca="false">AVERAGE(AI$4:AI42)</f>
        <v>0.000571460046704598</v>
      </c>
      <c r="AK42" s="0" t="n">
        <f aca="false">STDEV(AI$4:AI42)</f>
        <v>0.0288479973517502</v>
      </c>
    </row>
    <row r="43" customFormat="false" ht="13.8" hidden="false" customHeight="false" outlineLevel="0" collapsed="false">
      <c r="A43" s="6" t="n">
        <f aca="false">WORKDAY(A42,1,holiday!$B$2:$B$10)</f>
        <v>38777</v>
      </c>
      <c r="B43" s="30" t="n">
        <v>1027964.40937256</v>
      </c>
      <c r="C43" s="30" t="n">
        <f aca="false">B43-B42</f>
        <v>-5165.65029835457</v>
      </c>
      <c r="D43" s="37" t="n">
        <f aca="false">C43/B42</f>
        <v>-0.005</v>
      </c>
      <c r="E43" s="37" t="n">
        <f aca="false" t="array" ref="E43:E43">PRODUCT(1+$D$4:D43)-1</f>
        <v>0.0279644093725584</v>
      </c>
      <c r="F43" s="0" t="n">
        <f aca="false">IF(ISBLANK(A44),MONTH(A43),IF(MONTH(A44)-MONTH(A43)=1,MONTH(A43),0))</f>
        <v>0</v>
      </c>
      <c r="G43" s="0" t="str">
        <f aca="false">IF(B44&gt;B43,IF(AND(B42&gt;B43,B44&gt;B43),"min",""),IF(AND(B42&gt;B43,B44&gt;B43),"",IF(AND(B42&lt;B43,B44&lt;B43),"max","")))</f>
        <v>min</v>
      </c>
      <c r="H43" s="0" t="n">
        <f aca="false">IF(G43="min",COUNTIF(G$4:G43,"min"),IF(G43="max",COUNTIF(G$4:G43,"max"),""))</f>
        <v>11</v>
      </c>
      <c r="I43" s="30" t="n">
        <f aca="false" t="array" ref="I43:I43">IF($G$3=0,IF(G43="min",INDEX($B$4:$B$254,(MATCH(1,($G$4:$G$254="max")*($H$4:$H$254=(H43-1)),0))),""),IF($G$3=1,IF(G43="min",INDEX($B$4:$B$254,(MATCH(1,($G$4:$G$254="max")*($H$4:$H$254=(H43)),0))),""),""))</f>
        <v>1151108.50064786</v>
      </c>
      <c r="J43" s="35" t="n">
        <f aca="false">IF(AND(G41=0,G43="min",H43=1),B43-B42,IF(G43="min",B43-I43,""))</f>
        <v>-123144.0912753</v>
      </c>
      <c r="K43" s="41" t="n">
        <f aca="false">IF(AND(G41=0,G43="min",H43=1),(B43-B42)/B42,IF(G43="min",(B43-I43)/I43,""))</f>
        <v>-0.106978700275424</v>
      </c>
      <c r="L43" s="5"/>
      <c r="M43" s="0" t="n">
        <f aca="false">E43/COUNT($E$4:E43)</f>
        <v>0.00069911023431396</v>
      </c>
      <c r="N43" s="24" t="n">
        <f aca="false">M43*252</f>
        <v>0.176175779047118</v>
      </c>
      <c r="O43" s="25" t="n">
        <f aca="false">STDEV($D$4:$D43)</f>
        <v>0.0287133881709632</v>
      </c>
      <c r="P43" s="25" t="n">
        <f aca="false">O43*SQRT(252)</f>
        <v>0.455810906390595</v>
      </c>
      <c r="Q43" s="0" t="n">
        <f aca="false">Treasuries!J41/100</f>
        <v>0.0459</v>
      </c>
      <c r="R43" s="25" t="n">
        <f aca="false">AJ43/AK43*SQRT(252)</f>
        <v>0.125418841665272</v>
      </c>
      <c r="S43" s="38" t="n">
        <f aca="false">IF(D43&lt;s_p!H43, D43-s_p!H43, 0)</f>
        <v>-0.0132613652335515</v>
      </c>
      <c r="T43" s="0" t="n">
        <f aca="false">S43^2</f>
        <v>0.000175863807857648</v>
      </c>
      <c r="U43" s="0" t="n">
        <f aca="false">SQRT(AVERAGE(T$4:T43)) * SQRT(252)</f>
        <v>0.316991364581405</v>
      </c>
      <c r="V43" s="0" t="n">
        <f aca="false">AJ43/U43*252</f>
        <v>0.179377544177053</v>
      </c>
      <c r="W43" s="27" t="n">
        <f aca="false">(s_p!$J43)/COUNT(s_p!$J$4:$J43)</f>
        <v>0.000860176721755368</v>
      </c>
      <c r="X43" s="27" t="n">
        <f aca="false">W43 * 252</f>
        <v>0.216764533882353</v>
      </c>
      <c r="Y43" s="26" t="n">
        <f aca="false">STDEV(s_p!$H$4:$H43)</f>
        <v>0.00652829501970881</v>
      </c>
      <c r="Z43" s="26" t="n">
        <f aca="false">Y43*SQRT(252)</f>
        <v>0.103633470644466</v>
      </c>
      <c r="AA43" s="0" t="n">
        <f aca="false">AJ43/AK43</f>
        <v>0.00790064439924064</v>
      </c>
      <c r="AB43" s="0" t="n">
        <f aca="false">_xlfn.COVARIANCE.S($D$4:$D43,s_p!$H$4:$H43)</f>
        <v>2.5712654153929E-005</v>
      </c>
      <c r="AC43" s="0" t="n">
        <f aca="false">_xlfn.VAR.S(s_p!$H$4:$H43)</f>
        <v>4.26186358643548E-005</v>
      </c>
      <c r="AD43" s="0" t="n">
        <f aca="false">AB43/AC43</f>
        <v>0.603319501726109</v>
      </c>
      <c r="AE43" s="23" t="n">
        <f aca="false">M43-(AD43*W43)</f>
        <v>0.000180148843148113</v>
      </c>
      <c r="AF43" s="40" t="n">
        <f aca="false">MAX($E$4:E43)</f>
        <v>0.208819804331584</v>
      </c>
      <c r="AG43" s="0" t="n">
        <f aca="false">1 - ((1 + E43) / (1 + AF43))</f>
        <v>0.149613196533482</v>
      </c>
      <c r="AH43" s="0" t="n">
        <f aca="false">MAX($AG$5:AG43)</f>
        <v>0.149613196533482</v>
      </c>
      <c r="AI43" s="24" t="n">
        <f aca="false">D43-s_p!H43</f>
        <v>-0.0132613652335515</v>
      </c>
      <c r="AJ43" s="24" t="n">
        <f aca="false">AVERAGE(AI$4:AI43)</f>
        <v>0.000225639414698196</v>
      </c>
      <c r="AK43" s="0" t="n">
        <f aca="false">STDEV(AI$4:AI43)</f>
        <v>0.0285596216328737</v>
      </c>
    </row>
    <row r="44" customFormat="false" ht="13.8" hidden="false" customHeight="false" outlineLevel="0" collapsed="false">
      <c r="A44" s="6" t="n">
        <f aca="false">WORKDAY(A43,1,holiday!$B$2:$B$10)</f>
        <v>38778</v>
      </c>
      <c r="B44" s="30" t="n">
        <v>1048832.08688282</v>
      </c>
      <c r="C44" s="30" t="n">
        <f aca="false">B44-B43</f>
        <v>20867.6775102628</v>
      </c>
      <c r="D44" s="37" t="n">
        <f aca="false">C44/B43</f>
        <v>0.0202999999999999</v>
      </c>
      <c r="E44" s="37" t="n">
        <f aca="false" t="array" ref="E44:E44">PRODUCT(1+$D$4:D44)-1</f>
        <v>0.0488320868828211</v>
      </c>
      <c r="F44" s="0" t="n">
        <f aca="false">IF(ISBLANK(A45),MONTH(A44),IF(MONTH(A45)-MONTH(A44)=1,MONTH(A44),0))</f>
        <v>0</v>
      </c>
      <c r="G44" s="0" t="str">
        <f aca="false">IF(B45&gt;B44,IF(AND(B43&gt;B44,B45&gt;B44),"min",""),IF(AND(B43&gt;B44,B45&gt;B44),"",IF(AND(B43&lt;B44,B45&lt;B44),"max","")))</f>
        <v>max</v>
      </c>
      <c r="H44" s="0" t="n">
        <f aca="false">IF(G44="min",COUNTIF(G$4:G44,"min"),IF(G44="max",COUNTIF(G$4:G44,"max"),""))</f>
        <v>11</v>
      </c>
      <c r="I44" s="30" t="str">
        <f aca="false" t="array" ref="I44:I44">IF($G$3=0,IF(G44="min",INDEX($B$4:$B$254,(MATCH(1,($G$4:$G$254="max")*($H$4:$H$254=(H44-1)),0))),""),IF($G$3=1,IF(G44="min",INDEX($B$4:$B$254,(MATCH(1,($G$4:$G$254="max")*($H$4:$H$254=(H44)),0))),""),""))</f>
        <v/>
      </c>
      <c r="J44" s="35" t="str">
        <f aca="false">IF(AND(G42=0,G44="min",H44=1),B44-B43,IF(G44="min",B44-I44,""))</f>
        <v/>
      </c>
      <c r="K44" s="41" t="str">
        <f aca="false">IF(AND(G42=0,G44="min",H44=1),(B44-B43)/B43,IF(G44="min",(B44-I44)/I44,""))</f>
        <v/>
      </c>
      <c r="L44" s="5"/>
      <c r="M44" s="0" t="n">
        <f aca="false">E44/COUNT($E$4:E44)</f>
        <v>0.0011910265093371</v>
      </c>
      <c r="N44" s="24" t="n">
        <f aca="false">M44*252</f>
        <v>0.300138680352949</v>
      </c>
      <c r="O44" s="25" t="n">
        <f aca="false">STDEV($D$4:$D44)</f>
        <v>0.0285104443848985</v>
      </c>
      <c r="P44" s="25" t="n">
        <f aca="false">O44*SQRT(252)</f>
        <v>0.452589273662276</v>
      </c>
      <c r="Q44" s="0" t="n">
        <f aca="false">Treasuries!J42/100</f>
        <v>0.0464</v>
      </c>
      <c r="R44" s="25" t="n">
        <f aca="false">AJ44/AK44*SQRT(252)</f>
        <v>0.421925187031663</v>
      </c>
      <c r="S44" s="38" t="n">
        <f aca="false">IF(D44&lt;s_p!H44, D44-s_p!H44, 0)</f>
        <v>0</v>
      </c>
      <c r="T44" s="0" t="n">
        <f aca="false">S44^2</f>
        <v>0</v>
      </c>
      <c r="U44" s="0" t="n">
        <f aca="false">SQRT(AVERAGE(T$4:T44)) * SQRT(252)</f>
        <v>0.313101752679394</v>
      </c>
      <c r="V44" s="0" t="n">
        <f aca="false">AJ44/U44*252</f>
        <v>0.607601424212591</v>
      </c>
      <c r="W44" s="27" t="n">
        <f aca="false">(s_p!$J44)/COUNT(s_p!$J$4:$J44)</f>
        <v>0.000798165060534526</v>
      </c>
      <c r="X44" s="27" t="n">
        <f aca="false">W44 * 252</f>
        <v>0.2011375952547</v>
      </c>
      <c r="Y44" s="26" t="n">
        <f aca="false">STDEV(s_p!$H$4:$H44)</f>
        <v>0.00645792392097755</v>
      </c>
      <c r="Z44" s="26" t="n">
        <f aca="false">Y44*SQRT(252)</f>
        <v>0.10251636408409</v>
      </c>
      <c r="AA44" s="0" t="n">
        <f aca="false">AJ44/AK44</f>
        <v>0.0265787884942907</v>
      </c>
      <c r="AB44" s="0" t="n">
        <f aca="false">_xlfn.COVARIANCE.S($D$4:$D44,s_p!$H$4:$H44)</f>
        <v>2.39018324164954E-005</v>
      </c>
      <c r="AC44" s="0" t="n">
        <f aca="false">_xlfn.VAR.S(s_p!$H$4:$H44)</f>
        <v>4.17047813691341E-005</v>
      </c>
      <c r="AD44" s="0" t="n">
        <f aca="false">AB44/AC44</f>
        <v>0.57311971509783</v>
      </c>
      <c r="AE44" s="23" t="n">
        <f aca="false">M44-(AD44*W44)</f>
        <v>0.000733582377242511</v>
      </c>
      <c r="AF44" s="40" t="n">
        <f aca="false">MAX($E$4:E44)</f>
        <v>0.208819804331584</v>
      </c>
      <c r="AG44" s="0" t="n">
        <f aca="false">1 - ((1 + E44) / (1 + AF44))</f>
        <v>0.132350344423111</v>
      </c>
      <c r="AH44" s="0" t="n">
        <f aca="false">MAX($AG$5:AG44)</f>
        <v>0.149613196533482</v>
      </c>
      <c r="AI44" s="24" t="n">
        <f aca="false">D44-s_p!H44</f>
        <v>0.0219263436696507</v>
      </c>
      <c r="AJ44" s="24" t="n">
        <f aca="false">AVERAGE(AI$4:AI44)</f>
        <v>0.000754924884331184</v>
      </c>
      <c r="AK44" s="0" t="n">
        <f aca="false">STDEV(AI$4:AI44)</f>
        <v>0.0284032842389843</v>
      </c>
    </row>
    <row r="45" customFormat="false" ht="13.8" hidden="false" customHeight="false" outlineLevel="0" collapsed="false">
      <c r="A45" s="6" t="n">
        <f aca="false">WORKDAY(A44,1,holiday!$B$2:$B$10)</f>
        <v>38779</v>
      </c>
      <c r="B45" s="30" t="n">
        <v>1005829.97132062</v>
      </c>
      <c r="C45" s="30" t="n">
        <f aca="false">B45-B44</f>
        <v>-43002.1155621957</v>
      </c>
      <c r="D45" s="37" t="n">
        <f aca="false">C45/B44</f>
        <v>-0.041</v>
      </c>
      <c r="E45" s="37" t="n">
        <f aca="false" t="array" ref="E45:E45">PRODUCT(1+$D$4:D45)-1</f>
        <v>0.00582997132062557</v>
      </c>
      <c r="F45" s="0" t="n">
        <f aca="false">IF(ISBLANK(A46),MONTH(A45),IF(MONTH(A46)-MONTH(A45)=1,MONTH(A45),0))</f>
        <v>0</v>
      </c>
      <c r="G45" s="0" t="str">
        <f aca="false">IF(B46&gt;B45,IF(AND(B44&gt;B45,B46&gt;B45),"min",""),IF(AND(B44&gt;B45,B46&gt;B45),"",IF(AND(B44&lt;B45,B46&lt;B45),"max","")))</f>
        <v>min</v>
      </c>
      <c r="H45" s="0" t="n">
        <f aca="false">IF(G45="min",COUNTIF(G$4:G45,"min"),IF(G45="max",COUNTIF(G$4:G45,"max"),""))</f>
        <v>12</v>
      </c>
      <c r="I45" s="30" t="n">
        <f aca="false" t="array" ref="I45:I45">IF($G$3=0,IF(G45="min",INDEX($B$4:$B$254,(MATCH(1,($G$4:$G$254="max")*($H$4:$H$254=(H45-1)),0))),""),IF($G$3=1,IF(G45="min",INDEX($B$4:$B$254,(MATCH(1,($G$4:$G$254="max")*($H$4:$H$254=(H45)),0))),""),""))</f>
        <v>1048832.08688282</v>
      </c>
      <c r="J45" s="35" t="n">
        <f aca="false">IF(AND(G43=0,G45="min",H45=1),B45-B44,IF(G45="min",B45-I45,""))</f>
        <v>-43002.1155621999</v>
      </c>
      <c r="K45" s="41" t="n">
        <f aca="false">IF(AND(G43=0,G45="min",H45=1),(B45-B44)/B44,IF(G45="min",(B45-I45)/I45,""))</f>
        <v>-0.041000000000004</v>
      </c>
      <c r="L45" s="5"/>
      <c r="M45" s="0" t="n">
        <f aca="false">E45/COUNT($E$4:E45)</f>
        <v>0.000138808840967276</v>
      </c>
      <c r="N45" s="24" t="n">
        <f aca="false">M45*252</f>
        <v>0.0349798279237534</v>
      </c>
      <c r="O45" s="25" t="n">
        <f aca="false">STDEV($D$4:$D45)</f>
        <v>0.0289162477585994</v>
      </c>
      <c r="P45" s="25" t="n">
        <f aca="false">O45*SQRT(252)</f>
        <v>0.459031202510297</v>
      </c>
      <c r="Q45" s="0" t="n">
        <f aca="false">Treasuries!J43/100</f>
        <v>0.0468</v>
      </c>
      <c r="R45" s="25" t="n">
        <f aca="false">AJ45/AK45*SQRT(252)</f>
        <v>-0.11267955813878</v>
      </c>
      <c r="S45" s="38" t="n">
        <f aca="false">IF(D45&lt;s_p!H45, D45-s_p!H45, 0)</f>
        <v>-0.0395183921063654</v>
      </c>
      <c r="T45" s="0" t="n">
        <f aca="false">S45^2</f>
        <v>0.00156170331467244</v>
      </c>
      <c r="U45" s="0" t="n">
        <f aca="false">SQRT(AVERAGE(T$4:T45)) * SQRT(252)</f>
        <v>0.324143201895202</v>
      </c>
      <c r="V45" s="0" t="n">
        <f aca="false">AJ45/U45*252</f>
        <v>-0.158568283376613</v>
      </c>
      <c r="W45" s="27" t="n">
        <f aca="false">(s_p!$J45)/COUNT(s_p!$J$4:$J45)</f>
        <v>0.000742730340820534</v>
      </c>
      <c r="X45" s="27" t="n">
        <f aca="false">W45 * 252</f>
        <v>0.187168045886775</v>
      </c>
      <c r="Y45" s="26" t="n">
        <f aca="false">STDEV(s_p!$H$4:$H45)</f>
        <v>0.00638844236977693</v>
      </c>
      <c r="Z45" s="26" t="n">
        <f aca="false">Y45*SQRT(252)</f>
        <v>0.101413378652987</v>
      </c>
      <c r="AA45" s="0" t="n">
        <f aca="false">AJ45/AK45</f>
        <v>-0.00709814496847245</v>
      </c>
      <c r="AB45" s="0" t="n">
        <f aca="false">_xlfn.COVARIANCE.S($D$4:$D45,s_p!$H$4:$H45)</f>
        <v>2.56370747676952E-005</v>
      </c>
      <c r="AC45" s="0" t="n">
        <f aca="false">_xlfn.VAR.S(s_p!$H$4:$H45)</f>
        <v>4.08121959119611E-005</v>
      </c>
      <c r="AD45" s="0" t="n">
        <f aca="false">AB45/AC45</f>
        <v>0.628171902903702</v>
      </c>
      <c r="AE45" s="23" t="n">
        <f aca="false">M45-(AD45*W45)</f>
        <v>-0.000327753490570274</v>
      </c>
      <c r="AF45" s="40" t="n">
        <f aca="false">MAX($E$4:E45)</f>
        <v>0.208819804331584</v>
      </c>
      <c r="AG45" s="0" t="n">
        <f aca="false">1 - ((1 + E45) / (1 + AF45))</f>
        <v>0.167923980301764</v>
      </c>
      <c r="AH45" s="0" t="n">
        <f aca="false">MAX($AG$5:AG45)</f>
        <v>0.167923980301764</v>
      </c>
      <c r="AI45" s="24" t="n">
        <f aca="false">D45-s_p!H45</f>
        <v>-0.0395183921063654</v>
      </c>
      <c r="AJ45" s="24" t="n">
        <f aca="false">AVERAGE(AI$4:AI45)</f>
        <v>-0.000203963615447306</v>
      </c>
      <c r="AK45" s="0" t="n">
        <f aca="false">STDEV(AI$4:AI45)</f>
        <v>0.0287347773753908</v>
      </c>
    </row>
    <row r="46" customFormat="false" ht="13.8" hidden="false" customHeight="false" outlineLevel="0" collapsed="false">
      <c r="A46" s="6" t="n">
        <f aca="false">WORKDAY(A45,1,holiday!$B$2:$B$10)</f>
        <v>38782</v>
      </c>
      <c r="B46" s="30" t="n">
        <v>1006936.38428908</v>
      </c>
      <c r="C46" s="30" t="n">
        <f aca="false">B46-B45</f>
        <v>1106.41296845267</v>
      </c>
      <c r="D46" s="37" t="n">
        <f aca="false">C46/B45</f>
        <v>0.00109999999999998</v>
      </c>
      <c r="E46" s="37" t="n">
        <f aca="false" t="array" ref="E46:E46">PRODUCT(1+$D$4:D46)-1</f>
        <v>0.00693638428907817</v>
      </c>
      <c r="F46" s="0" t="n">
        <f aca="false">IF(ISBLANK(A47),MONTH(A46),IF(MONTH(A47)-MONTH(A46)=1,MONTH(A46),0))</f>
        <v>0</v>
      </c>
      <c r="G46" s="0" t="str">
        <f aca="false">IF(B47&gt;B46,IF(AND(B45&gt;B46,B47&gt;B46),"min",""),IF(AND(B45&gt;B46,B47&gt;B46),"",IF(AND(B45&lt;B46,B47&lt;B46),"max","")))</f>
        <v/>
      </c>
      <c r="H46" s="0" t="str">
        <f aca="false">IF(G46="min",COUNTIF(G$4:G46,"min"),IF(G46="max",COUNTIF(G$4:G46,"max"),""))</f>
        <v/>
      </c>
      <c r="I46" s="30" t="str">
        <f aca="false" t="array" ref="I46:I46">IF($G$3=0,IF(G46="min",INDEX($B$4:$B$254,(MATCH(1,($G$4:$G$254="max")*($H$4:$H$254=(H46-1)),0))),""),IF($G$3=1,IF(G46="min",INDEX($B$4:$B$254,(MATCH(1,($G$4:$G$254="max")*($H$4:$H$254=(H46)),0))),""),""))</f>
        <v/>
      </c>
      <c r="J46" s="35" t="str">
        <f aca="false">IF(AND(G44=0,G46="min",H46=1),B46-B45,IF(G46="min",B46-I46,""))</f>
        <v/>
      </c>
      <c r="K46" s="41" t="str">
        <f aca="false">IF(AND(G44=0,G46="min",H46=1),(B46-B45)/B45,IF(G46="min",(B46-I46)/I46,""))</f>
        <v/>
      </c>
      <c r="L46" s="5"/>
      <c r="M46" s="0" t="n">
        <f aca="false">E46/COUNT($E$4:E46)</f>
        <v>0.000161311262536702</v>
      </c>
      <c r="N46" s="24" t="n">
        <f aca="false">M46*252</f>
        <v>0.0406504381592488</v>
      </c>
      <c r="O46" s="25" t="n">
        <f aca="false">STDEV($D$4:$D46)</f>
        <v>0.0285700570822545</v>
      </c>
      <c r="P46" s="25" t="n">
        <f aca="false">O46*SQRT(252)</f>
        <v>0.45353559589539</v>
      </c>
      <c r="Q46" s="0" t="n">
        <f aca="false">Treasuries!J44/100</f>
        <v>0.0474</v>
      </c>
      <c r="R46" s="25" t="n">
        <f aca="false">AJ46/AK46*SQRT(252)</f>
        <v>-0.00646956887210904</v>
      </c>
      <c r="S46" s="38" t="n">
        <f aca="false">IF(D46&lt;s_p!H46, D46-s_p!H46, 0)</f>
        <v>0</v>
      </c>
      <c r="T46" s="0" t="n">
        <f aca="false">S46^2</f>
        <v>0</v>
      </c>
      <c r="U46" s="0" t="n">
        <f aca="false">SQRT(AVERAGE(T$4:T46)) * SQRT(252)</f>
        <v>0.320351922911558</v>
      </c>
      <c r="V46" s="0" t="n">
        <f aca="false">AJ46/U46*252</f>
        <v>-0.00911069943023514</v>
      </c>
      <c r="W46" s="27" t="n">
        <f aca="false">(s_p!$J46)/COUNT(s_p!$J$4:$J46)</f>
        <v>0.000558345211598306</v>
      </c>
      <c r="X46" s="27" t="n">
        <f aca="false">W46 * 252</f>
        <v>0.140702993322773</v>
      </c>
      <c r="Y46" s="26" t="n">
        <f aca="false">STDEV(s_p!$H$4:$H46)</f>
        <v>0.00642078644559622</v>
      </c>
      <c r="Z46" s="26" t="n">
        <f aca="false">Y46*SQRT(252)</f>
        <v>0.101926824939012</v>
      </c>
      <c r="AA46" s="0" t="n">
        <f aca="false">AJ46/AK46</f>
        <v>-0.00040754453155697</v>
      </c>
      <c r="AB46" s="0" t="n">
        <f aca="false">_xlfn.COVARIANCE.S($D$4:$D46,s_p!$H$4:$H46)</f>
        <v>2.49274961349378E-005</v>
      </c>
      <c r="AC46" s="0" t="n">
        <f aca="false">_xlfn.VAR.S(s_p!$H$4:$H46)</f>
        <v>4.12264985799521E-005</v>
      </c>
      <c r="AD46" s="0" t="n">
        <f aca="false">AB46/AC46</f>
        <v>0.604647423224531</v>
      </c>
      <c r="AE46" s="23" t="n">
        <f aca="false">M46-(AD46*W46)</f>
        <v>-0.00017629073092597</v>
      </c>
      <c r="AF46" s="40" t="n">
        <f aca="false">MAX($E$4:E46)</f>
        <v>0.208819804331584</v>
      </c>
      <c r="AG46" s="0" t="n">
        <f aca="false">1 - ((1 + E46) / (1 + AF46))</f>
        <v>0.167008696680096</v>
      </c>
      <c r="AH46" s="0" t="n">
        <f aca="false">MAX($AG$5:AG46)</f>
        <v>0.167923980301764</v>
      </c>
      <c r="AI46" s="24" t="n">
        <f aca="false">D46-s_p!H46</f>
        <v>0.00806845163645974</v>
      </c>
      <c r="AJ46" s="24" t="n">
        <f aca="false">AVERAGE(AI$4:AI46)</f>
        <v>-1.15818654029566E-005</v>
      </c>
      <c r="AK46" s="0" t="n">
        <f aca="false">STDEV(AI$4:AI46)</f>
        <v>0.028418650003006</v>
      </c>
    </row>
    <row r="47" customFormat="false" ht="13.8" hidden="false" customHeight="false" outlineLevel="0" collapsed="false">
      <c r="A47" s="6" t="n">
        <f aca="false">WORKDAY(A46,1,holiday!$B$2:$B$10)</f>
        <v>38783</v>
      </c>
      <c r="B47" s="30" t="n">
        <v>1018818.23362369</v>
      </c>
      <c r="C47" s="30" t="n">
        <f aca="false">B47-B46</f>
        <v>11881.8493346111</v>
      </c>
      <c r="D47" s="37" t="n">
        <f aca="false">C47/B46</f>
        <v>0.0118</v>
      </c>
      <c r="E47" s="37" t="n">
        <f aca="false" t="array" ref="E47:E47">PRODUCT(1+$D$4:D47)-1</f>
        <v>0.0188182336236893</v>
      </c>
      <c r="F47" s="0" t="n">
        <f aca="false">IF(ISBLANK(A48),MONTH(A47),IF(MONTH(A48)-MONTH(A47)=1,MONTH(A47),0))</f>
        <v>0</v>
      </c>
      <c r="G47" s="0" t="str">
        <f aca="false">IF(B48&gt;B47,IF(AND(B46&gt;B47,B48&gt;B47),"min",""),IF(AND(B46&gt;B47,B48&gt;B47),"",IF(AND(B46&lt;B47,B48&lt;B47),"max","")))</f>
        <v/>
      </c>
      <c r="H47" s="0" t="str">
        <f aca="false">IF(G47="min",COUNTIF(G$4:G47,"min"),IF(G47="max",COUNTIF(G$4:G47,"max"),""))</f>
        <v/>
      </c>
      <c r="I47" s="30" t="str">
        <f aca="false" t="array" ref="I47:I47">IF($G$3=0,IF(G47="min",INDEX($B$4:$B$254,(MATCH(1,($G$4:$G$254="max")*($H$4:$H$254=(H47-1)),0))),""),IF($G$3=1,IF(G47="min",INDEX($B$4:$B$254,(MATCH(1,($G$4:$G$254="max")*($H$4:$H$254=(H47)),0))),""),""))</f>
        <v/>
      </c>
      <c r="J47" s="35" t="str">
        <f aca="false">IF(AND(G45=0,G47="min",H47=1),B47-B46,IF(G47="min",B47-I47,""))</f>
        <v/>
      </c>
      <c r="K47" s="41" t="str">
        <f aca="false">IF(AND(G45=0,G47="min",H47=1),(B47-B46)/B46,IF(G47="min",(B47-I47)/I47,""))</f>
        <v/>
      </c>
      <c r="L47" s="5"/>
      <c r="M47" s="0" t="n">
        <f aca="false">E47/COUNT($E$4:E47)</f>
        <v>0.00042768712781112</v>
      </c>
      <c r="N47" s="24" t="n">
        <f aca="false">M47*252</f>
        <v>0.107777156208402</v>
      </c>
      <c r="O47" s="25" t="n">
        <f aca="false">STDEV($D$4:$D47)</f>
        <v>0.0282866879955746</v>
      </c>
      <c r="P47" s="25" t="n">
        <f aca="false">O47*SQRT(252)</f>
        <v>0.4490372510998</v>
      </c>
      <c r="Q47" s="0" t="n">
        <f aca="false">Treasuries!J45/100</f>
        <v>0.0474</v>
      </c>
      <c r="R47" s="25" t="n">
        <f aca="false">AJ47/AK47*SQRT(252)</f>
        <v>0.168644151249139</v>
      </c>
      <c r="S47" s="38" t="n">
        <f aca="false">IF(D47&lt;s_p!H47, D47-s_p!H47, 0)</f>
        <v>0</v>
      </c>
      <c r="T47" s="0" t="n">
        <f aca="false">S47^2</f>
        <v>0</v>
      </c>
      <c r="U47" s="0" t="n">
        <f aca="false">SQRT(AVERAGE(T$4:T47)) * SQRT(252)</f>
        <v>0.316690637835064</v>
      </c>
      <c r="V47" s="0" t="n">
        <f aca="false">AJ47/U47*252</f>
        <v>0.238065655288513</v>
      </c>
      <c r="W47" s="27" t="n">
        <f aca="false">(s_p!$J47)/COUNT(s_p!$J$4:$J47)</f>
        <v>0.000502323542242157</v>
      </c>
      <c r="X47" s="27" t="n">
        <f aca="false">W47 * 252</f>
        <v>0.126585532645024</v>
      </c>
      <c r="Y47" s="26" t="n">
        <f aca="false">STDEV(s_p!$H$4:$H47)</f>
        <v>0.00635628681344988</v>
      </c>
      <c r="Z47" s="26" t="n">
        <f aca="false">Y47*SQRT(252)</f>
        <v>0.100902925021126</v>
      </c>
      <c r="AA47" s="0" t="n">
        <f aca="false">AJ47/AK47</f>
        <v>0.0106235829588285</v>
      </c>
      <c r="AB47" s="0" t="n">
        <f aca="false">_xlfn.COVARIANCE.S($D$4:$D47,s_p!$H$4:$H47)</f>
        <v>2.37260482915119E-005</v>
      </c>
      <c r="AC47" s="0" t="n">
        <f aca="false">_xlfn.VAR.S(s_p!$H$4:$H47)</f>
        <v>4.04023820548368E-005</v>
      </c>
      <c r="AD47" s="0" t="n">
        <f aca="false">AB47/AC47</f>
        <v>0.587243798133222</v>
      </c>
      <c r="AE47" s="23" t="n">
        <f aca="false">M47-(AD47*W47)</f>
        <v>0.000132700742973102</v>
      </c>
      <c r="AF47" s="40" t="n">
        <f aca="false">MAX($E$4:E47)</f>
        <v>0.208819804331584</v>
      </c>
      <c r="AG47" s="0" t="n">
        <f aca="false">1 - ((1 + E47) / (1 + AF47))</f>
        <v>0.157179399300921</v>
      </c>
      <c r="AH47" s="0" t="n">
        <f aca="false">MAX($AG$5:AG47)</f>
        <v>0.167923980301764</v>
      </c>
      <c r="AI47" s="24" t="n">
        <f aca="false">D47-s_p!H47</f>
        <v>0.0136619060285074</v>
      </c>
      <c r="AJ47" s="24" t="n">
        <f aca="false">AVERAGE(AI$4:AI47)</f>
        <v>0.000299179223095006</v>
      </c>
      <c r="AK47" s="0" t="n">
        <f aca="false">STDEV(AI$4:AI47)</f>
        <v>0.0281618004259458</v>
      </c>
    </row>
    <row r="48" customFormat="false" ht="13.8" hidden="false" customHeight="false" outlineLevel="0" collapsed="false">
      <c r="A48" s="6" t="n">
        <f aca="false">WORKDAY(A47,1,holiday!$B$2:$B$10)</f>
        <v>38784</v>
      </c>
      <c r="B48" s="30" t="n">
        <v>1029312.06143001</v>
      </c>
      <c r="C48" s="30" t="n">
        <f aca="false">B48-B47</f>
        <v>10493.827806324</v>
      </c>
      <c r="D48" s="37" t="n">
        <f aca="false">C48/B47</f>
        <v>0.0103</v>
      </c>
      <c r="E48" s="37" t="n">
        <f aca="false" t="array" ref="E48:E48">PRODUCT(1+$D$4:D48)-1</f>
        <v>0.0293120614300131</v>
      </c>
      <c r="F48" s="0" t="n">
        <f aca="false">IF(ISBLANK(A49),MONTH(A48),IF(MONTH(A49)-MONTH(A48)=1,MONTH(A48),0))</f>
        <v>0</v>
      </c>
      <c r="G48" s="0" t="str">
        <f aca="false">IF(B49&gt;B48,IF(AND(B47&gt;B48,B49&gt;B48),"min",""),IF(AND(B47&gt;B48,B49&gt;B48),"",IF(AND(B47&lt;B48,B49&lt;B48),"max","")))</f>
        <v>max</v>
      </c>
      <c r="H48" s="0" t="n">
        <f aca="false">IF(G48="min",COUNTIF(G$4:G48,"min"),IF(G48="max",COUNTIF(G$4:G48,"max"),""))</f>
        <v>12</v>
      </c>
      <c r="I48" s="30" t="str">
        <f aca="false" t="array" ref="I48:I48">IF($G$3=0,IF(G48="min",INDEX($B$4:$B$254,(MATCH(1,($G$4:$G$254="max")*($H$4:$H$254=(H48-1)),0))),""),IF($G$3=1,IF(G48="min",INDEX($B$4:$B$254,(MATCH(1,($G$4:$G$254="max")*($H$4:$H$254=(H48)),0))),""),""))</f>
        <v/>
      </c>
      <c r="J48" s="35" t="str">
        <f aca="false">IF(AND(G46=0,G48="min",H48=1),B48-B47,IF(G48="min",B48-I48,""))</f>
        <v/>
      </c>
      <c r="K48" s="41" t="str">
        <f aca="false">IF(AND(G46=0,G48="min",H48=1),(B48-B47)/B47,IF(G48="min",(B48-I48)/I48,""))</f>
        <v/>
      </c>
      <c r="L48" s="5"/>
      <c r="M48" s="0" t="n">
        <f aca="false">E48/COUNT($E$4:E48)</f>
        <v>0.00065137914288918</v>
      </c>
      <c r="N48" s="24" t="n">
        <f aca="false">M48*252</f>
        <v>0.164147544008073</v>
      </c>
      <c r="O48" s="25" t="n">
        <f aca="false">STDEV($D$4:$D48)</f>
        <v>0.0279991184926175</v>
      </c>
      <c r="P48" s="25" t="n">
        <f aca="false">O48*SQRT(252)</f>
        <v>0.444472226762974</v>
      </c>
      <c r="Q48" s="0" t="n">
        <f aca="false">Treasuries!J46/100</f>
        <v>0.0473</v>
      </c>
      <c r="R48" s="25" t="n">
        <f aca="false">AJ48/AK48*SQRT(252)</f>
        <v>0.271347446775035</v>
      </c>
      <c r="S48" s="38" t="n">
        <f aca="false">IF(D48&lt;s_p!H48, D48-s_p!H48, 0)</f>
        <v>0</v>
      </c>
      <c r="T48" s="0" t="n">
        <f aca="false">S48^2</f>
        <v>0</v>
      </c>
      <c r="U48" s="0" t="n">
        <f aca="false">SQRT(AVERAGE(T$4:T48)) * SQRT(252)</f>
        <v>0.313152083891968</v>
      </c>
      <c r="V48" s="0" t="n">
        <f aca="false">AJ48/U48*252</f>
        <v>0.383295933538349</v>
      </c>
      <c r="W48" s="27" t="n">
        <f aca="false">(s_p!$J48)/COUNT(s_p!$J$4:$J48)</f>
        <v>0.000537268316390158</v>
      </c>
      <c r="X48" s="27" t="n">
        <f aca="false">W48 * 252</f>
        <v>0.13539161573032</v>
      </c>
      <c r="Y48" s="26" t="n">
        <f aca="false">STDEV(s_p!$H$4:$H48)</f>
        <v>0.0062876889847554</v>
      </c>
      <c r="Z48" s="26" t="n">
        <f aca="false">Y48*SQRT(252)</f>
        <v>0.0998139682498979</v>
      </c>
      <c r="AA48" s="0" t="n">
        <f aca="false">AJ48/AK48</f>
        <v>0.0170932824537878</v>
      </c>
      <c r="AB48" s="0" t="n">
        <f aca="false">_xlfn.COVARIANCE.S($D$4:$D48,s_p!$H$4:$H48)</f>
        <v>2.35057470530039E-005</v>
      </c>
      <c r="AC48" s="0" t="n">
        <f aca="false">_xlfn.VAR.S(s_p!$H$4:$H48)</f>
        <v>3.95350327690144E-005</v>
      </c>
      <c r="AD48" s="0" t="n">
        <f aca="false">AB48/AC48</f>
        <v>0.594554889845104</v>
      </c>
      <c r="AE48" s="23" t="n">
        <f aca="false">M48-(AD48*W48)</f>
        <v>0.000331943638220565</v>
      </c>
      <c r="AF48" s="40" t="n">
        <f aca="false">MAX($E$4:E48)</f>
        <v>0.208819804331584</v>
      </c>
      <c r="AG48" s="0" t="n">
        <f aca="false">1 - ((1 + E48) / (1 + AF48))</f>
        <v>0.14849834711372</v>
      </c>
      <c r="AH48" s="0" t="n">
        <f aca="false">MAX($AG$5:AG48)</f>
        <v>0.167923980301764</v>
      </c>
      <c r="AI48" s="24" t="n">
        <f aca="false">D48-s_p!H48</f>
        <v>0.00827002852932893</v>
      </c>
      <c r="AJ48" s="24" t="n">
        <f aca="false">AVERAGE(AI$4:AI48)</f>
        <v>0.000476309207677982</v>
      </c>
      <c r="AK48" s="0" t="n">
        <f aca="false">STDEV(AI$4:AI48)</f>
        <v>0.0278652862003362</v>
      </c>
    </row>
    <row r="49" customFormat="false" ht="13.8" hidden="false" customHeight="false" outlineLevel="0" collapsed="false">
      <c r="A49" s="6" t="n">
        <f aca="false">WORKDAY(A48,1,holiday!$B$2:$B$10)</f>
        <v>38785</v>
      </c>
      <c r="B49" s="30" t="n">
        <v>1010372.7194997</v>
      </c>
      <c r="C49" s="30" t="n">
        <f aca="false">B49-B48</f>
        <v>-18939.3419303122</v>
      </c>
      <c r="D49" s="37" t="n">
        <f aca="false">C49/B48</f>
        <v>-0.0184</v>
      </c>
      <c r="E49" s="37" t="n">
        <f aca="false" t="array" ref="E49:E49">PRODUCT(1+$D$4:D49)-1</f>
        <v>0.010372719499701</v>
      </c>
      <c r="F49" s="0" t="n">
        <f aca="false">IF(ISBLANK(A50),MONTH(A49),IF(MONTH(A50)-MONTH(A49)=1,MONTH(A49),0))</f>
        <v>0</v>
      </c>
      <c r="G49" s="0" t="str">
        <f aca="false">IF(B50&gt;B49,IF(AND(B48&gt;B49,B50&gt;B49),"min",""),IF(AND(B48&gt;B49,B50&gt;B49),"",IF(AND(B48&lt;B49,B50&lt;B49),"max","")))</f>
        <v/>
      </c>
      <c r="H49" s="0" t="str">
        <f aca="false">IF(G49="min",COUNTIF(G$4:G49,"min"),IF(G49="max",COUNTIF(G$4:G49,"max"),""))</f>
        <v/>
      </c>
      <c r="I49" s="30" t="str">
        <f aca="false" t="array" ref="I49:I49">IF($G$3=0,IF(G49="min",INDEX($B$4:$B$254,(MATCH(1,($G$4:$G$254="max")*($H$4:$H$254=(H49-1)),0))),""),IF($G$3=1,IF(G49="min",INDEX($B$4:$B$254,(MATCH(1,($G$4:$G$254="max")*($H$4:$H$254=(H49)),0))),""),""))</f>
        <v/>
      </c>
      <c r="J49" s="35" t="str">
        <f aca="false">IF(AND(G47=0,G49="min",H49=1),B49-B48,IF(G49="min",B49-I49,""))</f>
        <v/>
      </c>
      <c r="K49" s="41" t="str">
        <f aca="false">IF(AND(G47=0,G49="min",H49=1),(B49-B48)/B48,IF(G49="min",(B49-I49)/I49,""))</f>
        <v/>
      </c>
      <c r="L49" s="5"/>
      <c r="M49" s="0" t="n">
        <f aca="false">E49/COUNT($E$4:E49)</f>
        <v>0.000225493902167413</v>
      </c>
      <c r="N49" s="24" t="n">
        <f aca="false">M49*252</f>
        <v>0.056824463346188</v>
      </c>
      <c r="O49" s="25" t="n">
        <f aca="false">STDEV($D$4:$D49)</f>
        <v>0.0278340395640681</v>
      </c>
      <c r="P49" s="25" t="n">
        <f aca="false">O49*SQRT(252)</f>
        <v>0.441851680013141</v>
      </c>
      <c r="Q49" s="0" t="n">
        <f aca="false">Treasuries!J47/100</f>
        <v>0.0474</v>
      </c>
      <c r="R49" s="25" t="n">
        <f aca="false">AJ49/AK49*SQRT(252)</f>
        <v>0.0988510960497488</v>
      </c>
      <c r="S49" s="38" t="n">
        <f aca="false">IF(D49&lt;s_p!H49, D49-s_p!H49, 0)</f>
        <v>-0.0135191658779634</v>
      </c>
      <c r="T49" s="0" t="n">
        <f aca="false">S49^2</f>
        <v>0.000182767846035891</v>
      </c>
      <c r="U49" s="0" t="n">
        <f aca="false">SQRT(AVERAGE(T$4:T49)) * SQRT(252)</f>
        <v>0.311341687779288</v>
      </c>
      <c r="V49" s="0" t="n">
        <f aca="false">AJ49/U49*252</f>
        <v>0.139265182030313</v>
      </c>
      <c r="W49" s="27" t="n">
        <f aca="false">(s_p!$J49)/COUNT(s_p!$J$4:$J49)</f>
        <v>0.000416918170143714</v>
      </c>
      <c r="X49" s="27" t="n">
        <f aca="false">W49 * 252</f>
        <v>0.105063378876216</v>
      </c>
      <c r="Y49" s="26" t="n">
        <f aca="false">STDEV(s_p!$H$4:$H49)</f>
        <v>0.00626879046705338</v>
      </c>
      <c r="Z49" s="26" t="n">
        <f aca="false">Y49*SQRT(252)</f>
        <v>0.0995139635819741</v>
      </c>
      <c r="AA49" s="0" t="n">
        <f aca="false">AJ49/AK49</f>
        <v>0.0062270337374716</v>
      </c>
      <c r="AB49" s="0" t="n">
        <f aca="false">_xlfn.COVARIANCE.S($D$4:$D49,s_p!$H$4:$H49)</f>
        <v>2.52770916499576E-005</v>
      </c>
      <c r="AC49" s="0" t="n">
        <f aca="false">_xlfn.VAR.S(s_p!$H$4:$H49)</f>
        <v>3.92977339198194E-005</v>
      </c>
      <c r="AD49" s="0" t="n">
        <f aca="false">AB49/AC49</f>
        <v>0.643220082397916</v>
      </c>
      <c r="AE49" s="23" t="n">
        <f aca="false">M49-(AD49*W49)</f>
        <v>-4.26762375856156E-005</v>
      </c>
      <c r="AF49" s="40" t="n">
        <f aca="false">MAX($E$4:E49)</f>
        <v>0.208819804331584</v>
      </c>
      <c r="AG49" s="0" t="n">
        <f aca="false">1 - ((1 + E49) / (1 + AF49))</f>
        <v>0.164165977526828</v>
      </c>
      <c r="AH49" s="0" t="n">
        <f aca="false">MAX($AG$5:AG49)</f>
        <v>0.167923980301764</v>
      </c>
      <c r="AI49" s="24" t="n">
        <f aca="false">D49-s_p!H49</f>
        <v>-0.0135191658779634</v>
      </c>
      <c r="AJ49" s="24" t="n">
        <f aca="false">AVERAGE(AI$4:AI49)</f>
        <v>0.000172059749294474</v>
      </c>
      <c r="AK49" s="0" t="n">
        <f aca="false">STDEV(AI$4:AI49)</f>
        <v>0.0276310931574198</v>
      </c>
    </row>
    <row r="50" customFormat="false" ht="13.8" hidden="false" customHeight="false" outlineLevel="0" collapsed="false">
      <c r="A50" s="6" t="n">
        <f aca="false">WORKDAY(A49,1,holiday!$B$2:$B$10)</f>
        <v>38786</v>
      </c>
      <c r="B50" s="30" t="n">
        <v>966219.431657563</v>
      </c>
      <c r="C50" s="30" t="n">
        <f aca="false">B50-B49</f>
        <v>-44153.2878421369</v>
      </c>
      <c r="D50" s="37" t="n">
        <f aca="false">C50/B49</f>
        <v>-0.0437</v>
      </c>
      <c r="E50" s="37" t="n">
        <f aca="false" t="array" ref="E50:E50">PRODUCT(1+$D$4:D50)-1</f>
        <v>-0.033780568342436</v>
      </c>
      <c r="F50" s="0" t="n">
        <f aca="false">IF(ISBLANK(A51),MONTH(A50),IF(MONTH(A51)-MONTH(A50)=1,MONTH(A50),0))</f>
        <v>0</v>
      </c>
      <c r="G50" s="0" t="str">
        <f aca="false">IF(B51&gt;B50,IF(AND(B49&gt;B50,B51&gt;B50),"min",""),IF(AND(B49&gt;B50,B51&gt;B50),"",IF(AND(B49&lt;B50,B51&lt;B50),"max","")))</f>
        <v>min</v>
      </c>
      <c r="H50" s="0" t="n">
        <f aca="false">IF(G50="min",COUNTIF(G$4:G50,"min"),IF(G50="max",COUNTIF(G$4:G50,"max"),""))</f>
        <v>13</v>
      </c>
      <c r="I50" s="30" t="n">
        <f aca="false" t="array" ref="I50:I50">IF($G$3=0,IF(G50="min",INDEX($B$4:$B$254,(MATCH(1,($G$4:$G$254="max")*($H$4:$H$254=(H50-1)),0))),""),IF($G$3=1,IF(G50="min",INDEX($B$4:$B$254,(MATCH(1,($G$4:$G$254="max")*($H$4:$H$254=(H50)),0))),""),""))</f>
        <v>1029312.06143001</v>
      </c>
      <c r="J50" s="35" t="n">
        <f aca="false">IF(AND(G48=0,G50="min",H50=1),B50-B49,IF(G50="min",B50-I50,""))</f>
        <v>-63092.6297724471</v>
      </c>
      <c r="K50" s="41" t="n">
        <f aca="false">IF(AND(G48=0,G50="min",H50=1),(B50-B49)/B49,IF(G50="min",(B50-I50)/I50,""))</f>
        <v>-0.0612959199999981</v>
      </c>
      <c r="L50" s="5"/>
      <c r="M50" s="0" t="n">
        <f aca="false">E50/COUNT($E$4:E50)</f>
        <v>-0.000718735496647575</v>
      </c>
      <c r="N50" s="24" t="n">
        <f aca="false">M50*252</f>
        <v>-0.181121345155189</v>
      </c>
      <c r="O50" s="25" t="n">
        <f aca="false">STDEV($D$4:$D50)</f>
        <v>0.0282781722027209</v>
      </c>
      <c r="P50" s="25" t="n">
        <f aca="false">O50*SQRT(252)</f>
        <v>0.448902067079154</v>
      </c>
      <c r="Q50" s="0" t="n">
        <f aca="false">Treasuries!J48/100</f>
        <v>0.0476</v>
      </c>
      <c r="R50" s="25" t="n">
        <f aca="false">AJ50/AK50*SQRT(252)</f>
        <v>-0.512810093272043</v>
      </c>
      <c r="S50" s="38" t="n">
        <f aca="false">IF(D50&lt;s_p!H50, D50-s_p!H50, 0)</f>
        <v>-0.0509235366246669</v>
      </c>
      <c r="T50" s="0" t="n">
        <f aca="false">S50^2</f>
        <v>0.00259320658236379</v>
      </c>
      <c r="U50" s="0" t="n">
        <f aca="false">SQRT(AVERAGE(T$4:T50)) * SQRT(252)</f>
        <v>0.329810900043782</v>
      </c>
      <c r="V50" s="0" t="n">
        <f aca="false">AJ50/U50*252</f>
        <v>-0.699189477787071</v>
      </c>
      <c r="W50" s="27" t="n">
        <f aca="false">(s_p!$J50)/COUNT(s_p!$J$4:$J50)</f>
        <v>0.000564687385961016</v>
      </c>
      <c r="X50" s="27" t="n">
        <f aca="false">W50 * 252</f>
        <v>0.142301221262176</v>
      </c>
      <c r="Y50" s="26" t="n">
        <f aca="false">STDEV(s_p!$H$4:$H50)</f>
        <v>0.00627891188328248</v>
      </c>
      <c r="Z50" s="26" t="n">
        <f aca="false">Y50*SQRT(252)</f>
        <v>0.099674636083522</v>
      </c>
      <c r="AA50" s="0" t="n">
        <f aca="false">AJ50/AK50</f>
        <v>-0.0323039994428964</v>
      </c>
      <c r="AB50" s="0" t="n">
        <f aca="false">_xlfn.COVARIANCE.S($D$4:$D50,s_p!$H$4:$H50)</f>
        <v>1.83258484269622E-005</v>
      </c>
      <c r="AC50" s="0" t="n">
        <f aca="false">_xlfn.VAR.S(s_p!$H$4:$H50)</f>
        <v>3.9424734438026E-005</v>
      </c>
      <c r="AD50" s="0" t="n">
        <f aca="false">AB50/AC50</f>
        <v>0.464831245871032</v>
      </c>
      <c r="AE50" s="23" t="n">
        <f aca="false">M50-(AD50*W50)</f>
        <v>-0.00098121983779149</v>
      </c>
      <c r="AF50" s="40" t="n">
        <f aca="false">MAX($E$4:E50)</f>
        <v>0.208819804331584</v>
      </c>
      <c r="AG50" s="0" t="n">
        <f aca="false">1 - ((1 + E50) / (1 + AF50))</f>
        <v>0.200691924308906</v>
      </c>
      <c r="AH50" s="0" t="n">
        <f aca="false">MAX($AG$5:AG50)</f>
        <v>0.200691924308906</v>
      </c>
      <c r="AI50" s="24" t="n">
        <f aca="false">D50-s_p!H50</f>
        <v>-0.0509235366246669</v>
      </c>
      <c r="AJ50" s="24" t="n">
        <f aca="false">AVERAGE(AI$4:AI50)</f>
        <v>-0.000915080599087683</v>
      </c>
      <c r="AK50" s="0" t="n">
        <f aca="false">STDEV(AI$4:AI50)</f>
        <v>0.0283271611834091</v>
      </c>
    </row>
    <row r="51" customFormat="false" ht="13.8" hidden="false" customHeight="false" outlineLevel="0" collapsed="false">
      <c r="A51" s="6" t="n">
        <f aca="false">WORKDAY(A50,1,holiday!$B$2:$B$10)</f>
        <v>38789</v>
      </c>
      <c r="B51" s="30" t="n">
        <v>1005931.05029869</v>
      </c>
      <c r="C51" s="30" t="n">
        <f aca="false">B51-B50</f>
        <v>39711.6186411259</v>
      </c>
      <c r="D51" s="37" t="n">
        <f aca="false">C51/B50</f>
        <v>0.0411</v>
      </c>
      <c r="E51" s="37" t="n">
        <f aca="false" t="array" ref="E51:E51">PRODUCT(1+$D$4:D51)-1</f>
        <v>0.00593105029868979</v>
      </c>
      <c r="F51" s="0" t="n">
        <f aca="false">IF(ISBLANK(A52),MONTH(A51),IF(MONTH(A52)-MONTH(A51)=1,MONTH(A51),0))</f>
        <v>0</v>
      </c>
      <c r="G51" s="0" t="str">
        <f aca="false">IF(B52&gt;B51,IF(AND(B50&gt;B51,B52&gt;B51),"min",""),IF(AND(B50&gt;B51,B52&gt;B51),"",IF(AND(B50&lt;B51,B52&lt;B51),"max","")))</f>
        <v>max</v>
      </c>
      <c r="H51" s="0" t="n">
        <f aca="false">IF(G51="min",COUNTIF(G$4:G51,"min"),IF(G51="max",COUNTIF(G$4:G51,"max"),""))</f>
        <v>13</v>
      </c>
      <c r="I51" s="30" t="str">
        <f aca="false" t="array" ref="I51:I51">IF($G$3=0,IF(G51="min",INDEX($B$4:$B$254,(MATCH(1,($G$4:$G$254="max")*($H$4:$H$254=(H51-1)),0))),""),IF($G$3=1,IF(G51="min",INDEX($B$4:$B$254,(MATCH(1,($G$4:$G$254="max")*($H$4:$H$254=(H51)),0))),""),""))</f>
        <v/>
      </c>
      <c r="J51" s="35" t="str">
        <f aca="false">IF(AND(G49=0,G51="min",H51=1),B51-B50,IF(G51="min",B51-I51,""))</f>
        <v/>
      </c>
      <c r="K51" s="41" t="str">
        <f aca="false">IF(AND(G49=0,G51="min",H51=1),(B51-B50)/B50,IF(G51="min",(B51-I51)/I51,""))</f>
        <v/>
      </c>
      <c r="L51" s="5"/>
      <c r="M51" s="0" t="n">
        <f aca="false">E51/COUNT($E$4:E51)</f>
        <v>0.000123563547889371</v>
      </c>
      <c r="N51" s="24" t="n">
        <f aca="false">M51*252</f>
        <v>0.0311380140681214</v>
      </c>
      <c r="O51" s="25" t="n">
        <f aca="false">STDEV($D$4:$D51)</f>
        <v>0.0286079478615832</v>
      </c>
      <c r="P51" s="25" t="n">
        <f aca="false">O51*SQRT(252)</f>
        <v>0.454137093369908</v>
      </c>
      <c r="Q51" s="0" t="n">
        <f aca="false">Treasuries!J49/100</f>
        <v>0.0477</v>
      </c>
      <c r="R51" s="25" t="n">
        <f aca="false">AJ51/AK51*SQRT(252)</f>
        <v>-0.0465116486452452</v>
      </c>
      <c r="S51" s="38" t="n">
        <f aca="false">IF(D51&lt;s_p!H51, D51-s_p!H51, 0)</f>
        <v>0</v>
      </c>
      <c r="T51" s="0" t="n">
        <f aca="false">S51^2</f>
        <v>0</v>
      </c>
      <c r="U51" s="0" t="n">
        <f aca="false">SQRT(AVERAGE(T$4:T51)) * SQRT(252)</f>
        <v>0.326357287596145</v>
      </c>
      <c r="V51" s="0" t="n">
        <f aca="false">AJ51/U51*252</f>
        <v>-0.064726775543603</v>
      </c>
      <c r="W51" s="27" t="n">
        <f aca="false">(s_p!$J51)/COUNT(s_p!$J$4:$J51)</f>
        <v>0.000598151604728606</v>
      </c>
      <c r="X51" s="27" t="n">
        <f aca="false">W51 * 252</f>
        <v>0.150734204391609</v>
      </c>
      <c r="Y51" s="26" t="n">
        <f aca="false">STDEV(s_p!$H$4:$H51)</f>
        <v>0.00621572153020783</v>
      </c>
      <c r="Z51" s="26" t="n">
        <f aca="false">Y51*SQRT(252)</f>
        <v>0.0986715203265587</v>
      </c>
      <c r="AA51" s="0" t="n">
        <f aca="false">AJ51/AK51</f>
        <v>-0.00292995846149814</v>
      </c>
      <c r="AB51" s="0" t="n">
        <f aca="false">_xlfn.COVARIANCE.S($D$4:$D51,s_p!$H$4:$H51)</f>
        <v>1.92637394934619E-005</v>
      </c>
      <c r="AC51" s="0" t="n">
        <f aca="false">_xlfn.VAR.S(s_p!$H$4:$H51)</f>
        <v>3.86351941410892E-005</v>
      </c>
      <c r="AD51" s="0" t="n">
        <f aca="false">AB51/AC51</f>
        <v>0.498605996985909</v>
      </c>
      <c r="AE51" s="23" t="n">
        <f aca="false">M51-(AD51*W51)</f>
        <v>-0.000174678429335057</v>
      </c>
      <c r="AF51" s="40" t="n">
        <f aca="false">MAX($E$4:E51)</f>
        <v>0.208819804331584</v>
      </c>
      <c r="AG51" s="0" t="n">
        <f aca="false">1 - ((1 + E51) / (1 + AF51))</f>
        <v>0.167840362398002</v>
      </c>
      <c r="AH51" s="0" t="n">
        <f aca="false">MAX($AG$5:AG51)</f>
        <v>0.200691924308906</v>
      </c>
      <c r="AI51" s="24" t="n">
        <f aca="false">D51-s_p!H51</f>
        <v>0.0389851586521202</v>
      </c>
      <c r="AJ51" s="24" t="n">
        <f aca="false">AVERAGE(AI$4:AI51)</f>
        <v>-8.3825614687519E-005</v>
      </c>
      <c r="AK51" s="0" t="n">
        <f aca="false">STDEV(AI$4:AI51)</f>
        <v>0.0286098304085367</v>
      </c>
    </row>
    <row r="52" customFormat="false" ht="13.8" hidden="false" customHeight="false" outlineLevel="0" collapsed="false">
      <c r="A52" s="6" t="n">
        <f aca="false">WORKDAY(A51,1,holiday!$B$2:$B$10)</f>
        <v>38790</v>
      </c>
      <c r="B52" s="30" t="n">
        <v>981587.518881461</v>
      </c>
      <c r="C52" s="30" t="n">
        <f aca="false">B52-B51</f>
        <v>-24343.5314172283</v>
      </c>
      <c r="D52" s="37" t="n">
        <f aca="false">C52/B51</f>
        <v>-0.0242</v>
      </c>
      <c r="E52" s="37" t="n">
        <f aca="false" t="array" ref="E52:E52">PRODUCT(1+$D$4:D52)-1</f>
        <v>-0.0184124811185385</v>
      </c>
      <c r="F52" s="0" t="n">
        <f aca="false">IF(ISBLANK(A53),MONTH(A52),IF(MONTH(A53)-MONTH(A52)=1,MONTH(A52),0))</f>
        <v>0</v>
      </c>
      <c r="G52" s="0" t="str">
        <f aca="false">IF(B53&gt;B52,IF(AND(B51&gt;B52,B53&gt;B52),"min",""),IF(AND(B51&gt;B52,B53&gt;B52),"",IF(AND(B51&lt;B52,B53&lt;B52),"max","")))</f>
        <v/>
      </c>
      <c r="H52" s="0" t="str">
        <f aca="false">IF(G52="min",COUNTIF(G$4:G52,"min"),IF(G52="max",COUNTIF(G$4:G52,"max"),""))</f>
        <v/>
      </c>
      <c r="I52" s="30" t="str">
        <f aca="false" t="array" ref="I52:I52">IF($G$3=0,IF(G52="min",INDEX($B$4:$B$254,(MATCH(1,($G$4:$G$254="max")*($H$4:$H$254=(H52-1)),0))),""),IF($G$3=1,IF(G52="min",INDEX($B$4:$B$254,(MATCH(1,($G$4:$G$254="max")*($H$4:$H$254=(H52)),0))),""),""))</f>
        <v/>
      </c>
      <c r="J52" s="35" t="str">
        <f aca="false">IF(AND(G50=0,G52="min",H52=1),B52-B51,IF(G52="min",B52-I52,""))</f>
        <v/>
      </c>
      <c r="K52" s="41" t="str">
        <f aca="false">IF(AND(G50=0,G52="min",H52=1),(B52-B51)/B51,IF(G52="min",(B52-I52)/I52,""))</f>
        <v/>
      </c>
      <c r="L52" s="5"/>
      <c r="M52" s="0" t="n">
        <f aca="false">E52/COUNT($E$4:E52)</f>
        <v>-0.000375764920786501</v>
      </c>
      <c r="N52" s="24" t="n">
        <f aca="false">M52*252</f>
        <v>-0.0946927600381983</v>
      </c>
      <c r="O52" s="25" t="n">
        <f aca="false">STDEV($D$4:$D52)</f>
        <v>0.0285278882527829</v>
      </c>
      <c r="P52" s="25" t="n">
        <f aca="false">O52*SQRT(252)</f>
        <v>0.452866186480226</v>
      </c>
      <c r="Q52" s="0" t="n">
        <f aca="false">Treasuries!J50/100</f>
        <v>0.0471</v>
      </c>
      <c r="R52" s="25" t="n">
        <f aca="false">AJ52/AK52*SQRT(252)</f>
        <v>-0.435393811757346</v>
      </c>
      <c r="S52" s="38" t="n">
        <f aca="false">IF(D52&lt;s_p!H52, D52-s_p!H52, 0)</f>
        <v>-0.0345961436926168</v>
      </c>
      <c r="T52" s="0" t="n">
        <f aca="false">S52^2</f>
        <v>0.00119689315840019</v>
      </c>
      <c r="U52" s="0" t="n">
        <f aca="false">SQRT(AVERAGE(T$4:T52)) * SQRT(252)</f>
        <v>0.332401677220721</v>
      </c>
      <c r="V52" s="0" t="n">
        <f aca="false">AJ52/U52*252</f>
        <v>-0.597517973150918</v>
      </c>
      <c r="W52" s="27" t="n">
        <f aca="false">(s_p!$J52)/COUNT(s_p!$J$4:$J52)</f>
        <v>0.000804202189411445</v>
      </c>
      <c r="X52" s="27" t="n">
        <f aca="false">W52 * 252</f>
        <v>0.202658951731684</v>
      </c>
      <c r="Y52" s="26" t="n">
        <f aca="false">STDEV(s_p!$H$4:$H52)</f>
        <v>0.00630755299435446</v>
      </c>
      <c r="Z52" s="26" t="n">
        <f aca="false">Y52*SQRT(252)</f>
        <v>0.100129299626536</v>
      </c>
      <c r="AA52" s="0" t="n">
        <f aca="false">AJ52/AK52</f>
        <v>-0.0274272321020571</v>
      </c>
      <c r="AB52" s="0" t="n">
        <f aca="false">_xlfn.COVARIANCE.S($D$4:$D52,s_p!$H$4:$H52)</f>
        <v>1.39238107816991E-005</v>
      </c>
      <c r="AC52" s="0" t="n">
        <f aca="false">_xlfn.VAR.S(s_p!$H$4:$H52)</f>
        <v>3.97852247765899E-005</v>
      </c>
      <c r="AD52" s="0" t="n">
        <f aca="false">AB52/AC52</f>
        <v>0.349974415373722</v>
      </c>
      <c r="AE52" s="23" t="n">
        <f aca="false">M52-(AD52*W52)</f>
        <v>-0.000657215111868038</v>
      </c>
      <c r="AF52" s="40" t="n">
        <f aca="false">MAX($E$4:E52)</f>
        <v>0.208819804331584</v>
      </c>
      <c r="AG52" s="0" t="n">
        <f aca="false">1 - ((1 + E52) / (1 + AF52))</f>
        <v>0.18797862562797</v>
      </c>
      <c r="AH52" s="0" t="n">
        <f aca="false">MAX($AG$5:AG52)</f>
        <v>0.200691924308906</v>
      </c>
      <c r="AI52" s="24" t="n">
        <f aca="false">D52-s_p!H52</f>
        <v>-0.0345961436926168</v>
      </c>
      <c r="AJ52" s="24" t="n">
        <f aca="false">AVERAGE(AI$4:AI52)</f>
        <v>-0.000788158636686076</v>
      </c>
      <c r="AK52" s="0" t="n">
        <f aca="false">STDEV(AI$4:AI52)</f>
        <v>0.0287363534808517</v>
      </c>
    </row>
    <row r="53" customFormat="false" ht="13.8" hidden="false" customHeight="false" outlineLevel="0" collapsed="false">
      <c r="A53" s="6" t="n">
        <f aca="false">WORKDAY(A52,1,holiday!$B$2:$B$10)</f>
        <v>38791</v>
      </c>
      <c r="B53" s="30" t="n">
        <v>976286.946279501</v>
      </c>
      <c r="C53" s="30" t="n">
        <f aca="false">B53-B52</f>
        <v>-5300.57260195992</v>
      </c>
      <c r="D53" s="37" t="n">
        <f aca="false">C53/B52</f>
        <v>-0.00540000000000004</v>
      </c>
      <c r="E53" s="37" t="n">
        <f aca="false" t="array" ref="E53:E53">PRODUCT(1+$D$4:D53)-1</f>
        <v>-0.0237130537204984</v>
      </c>
      <c r="F53" s="0" t="n">
        <f aca="false">IF(ISBLANK(A54),MONTH(A53),IF(MONTH(A54)-MONTH(A53)=1,MONTH(A53),0))</f>
        <v>0</v>
      </c>
      <c r="G53" s="0" t="str">
        <f aca="false">IF(B54&gt;B53,IF(AND(B52&gt;B53,B54&gt;B53),"min",""),IF(AND(B52&gt;B53,B54&gt;B53),"",IF(AND(B52&lt;B53,B54&lt;B53),"max","")))</f>
        <v/>
      </c>
      <c r="H53" s="0" t="str">
        <f aca="false">IF(G53="min",COUNTIF(G$4:G53,"min"),IF(G53="max",COUNTIF(G$4:G53,"max"),""))</f>
        <v/>
      </c>
      <c r="I53" s="30" t="str">
        <f aca="false" t="array" ref="I53:I53">IF($G$3=0,IF(G53="min",INDEX($B$4:$B$254,(MATCH(1,($G$4:$G$254="max")*($H$4:$H$254=(H53-1)),0))),""),IF($G$3=1,IF(G53="min",INDEX($B$4:$B$254,(MATCH(1,($G$4:$G$254="max")*($H$4:$H$254=(H53)),0))),""),""))</f>
        <v/>
      </c>
      <c r="J53" s="35" t="str">
        <f aca="false">IF(AND(G51=0,G53="min",H53=1),B53-B52,IF(G53="min",B53-I53,""))</f>
        <v/>
      </c>
      <c r="K53" s="41" t="str">
        <f aca="false">IF(AND(G51=0,G53="min",H53=1),(B53-B52)/B52,IF(G53="min",(B53-I53)/I53,""))</f>
        <v/>
      </c>
      <c r="L53" s="5"/>
      <c r="M53" s="0" t="n">
        <f aca="false">E53/COUNT($E$4:E53)</f>
        <v>-0.000474261074409967</v>
      </c>
      <c r="N53" s="24" t="n">
        <f aca="false">M53*252</f>
        <v>-0.119513790751312</v>
      </c>
      <c r="O53" s="25" t="n">
        <f aca="false">STDEV($D$4:$D53)</f>
        <v>0.0282456905869673</v>
      </c>
      <c r="P53" s="25" t="n">
        <f aca="false">O53*SQRT(252)</f>
        <v>0.448386437414362</v>
      </c>
      <c r="Q53" s="0" t="n">
        <f aca="false">Treasuries!J51/100</f>
        <v>0.0473</v>
      </c>
      <c r="R53" s="25" t="n">
        <f aca="false">AJ53/AK53*SQRT(252)</f>
        <v>-0.538525704281884</v>
      </c>
      <c r="S53" s="38" t="n">
        <f aca="false">IF(D53&lt;s_p!H53, D53-s_p!H53, 0)</f>
        <v>-0.00966981533434038</v>
      </c>
      <c r="T53" s="0" t="n">
        <f aca="false">S53^2</f>
        <v>9.35053286002444E-005</v>
      </c>
      <c r="U53" s="0" t="n">
        <f aca="false">SQRT(AVERAGE(T$4:T53)) * SQRT(252)</f>
        <v>0.329776173146137</v>
      </c>
      <c r="V53" s="0" t="n">
        <f aca="false">AJ53/U53*252</f>
        <v>-0.738014283685734</v>
      </c>
      <c r="W53" s="27" t="n">
        <f aca="false">(s_p!$J53)/COUNT(s_p!$J$4:$J53)</f>
        <v>0.000876879571253477</v>
      </c>
      <c r="X53" s="27" t="n">
        <f aca="false">W53 * 252</f>
        <v>0.220973651955876</v>
      </c>
      <c r="Y53" s="26" t="n">
        <f aca="false">STDEV(s_p!$H$4:$H53)</f>
        <v>0.00626201934220412</v>
      </c>
      <c r="Z53" s="26" t="n">
        <f aca="false">Y53*SQRT(252)</f>
        <v>0.0994064753072902</v>
      </c>
      <c r="AA53" s="0" t="n">
        <f aca="false">AJ53/AK53</f>
        <v>-0.0339239306701373</v>
      </c>
      <c r="AB53" s="0" t="n">
        <f aca="false">_xlfn.COVARIANCE.S($D$4:$D53,s_p!$H$4:$H53)</f>
        <v>1.32644237817732E-005</v>
      </c>
      <c r="AC53" s="0" t="n">
        <f aca="false">_xlfn.VAR.S(s_p!$H$4:$H53)</f>
        <v>3.92128862421385E-005</v>
      </c>
      <c r="AD53" s="0" t="n">
        <f aca="false">AB53/AC53</f>
        <v>0.338266958975315</v>
      </c>
      <c r="AE53" s="23" t="n">
        <f aca="false">M53-(AD53*W53)</f>
        <v>-0.000770880460365459</v>
      </c>
      <c r="AF53" s="40" t="n">
        <f aca="false">MAX($E$4:E53)</f>
        <v>0.208819804331584</v>
      </c>
      <c r="AG53" s="0" t="n">
        <f aca="false">1 - ((1 + E53) / (1 + AF53))</f>
        <v>0.192363541049579</v>
      </c>
      <c r="AH53" s="0" t="n">
        <f aca="false">MAX($AG$5:AG53)</f>
        <v>0.200691924308906</v>
      </c>
      <c r="AI53" s="24" t="n">
        <f aca="false">D53-s_p!H53</f>
        <v>-0.00966981533434038</v>
      </c>
      <c r="AJ53" s="24" t="n">
        <f aca="false">AVERAGE(AI$4:AI53)</f>
        <v>-0.000965791770639162</v>
      </c>
      <c r="AK53" s="0" t="n">
        <f aca="false">STDEV(AI$4:AI53)</f>
        <v>0.0284693357037583</v>
      </c>
    </row>
    <row r="54" customFormat="false" ht="13.8" hidden="false" customHeight="false" outlineLevel="0" collapsed="false">
      <c r="A54" s="6" t="n">
        <f aca="false">WORKDAY(A53,1,holiday!$B$2:$B$10)</f>
        <v>38792</v>
      </c>
      <c r="B54" s="30" t="n">
        <v>972479.427189011</v>
      </c>
      <c r="C54" s="30" t="n">
        <f aca="false">B54-B53</f>
        <v>-3807.51909049007</v>
      </c>
      <c r="D54" s="37" t="n">
        <f aca="false">C54/B53</f>
        <v>-0.00390000000000001</v>
      </c>
      <c r="E54" s="37" t="n">
        <f aca="false" t="array" ref="E54:E54">PRODUCT(1+$D$4:D54)-1</f>
        <v>-0.0275205728109885</v>
      </c>
      <c r="F54" s="0" t="n">
        <f aca="false">IF(ISBLANK(A55),MONTH(A54),IF(MONTH(A55)-MONTH(A54)=1,MONTH(A54),0))</f>
        <v>0</v>
      </c>
      <c r="G54" s="0" t="str">
        <f aca="false">IF(B55&gt;B54,IF(AND(B53&gt;B54,B55&gt;B54),"min",""),IF(AND(B53&gt;B54,B55&gt;B54),"",IF(AND(B53&lt;B54,B55&lt;B54),"max","")))</f>
        <v/>
      </c>
      <c r="H54" s="0" t="str">
        <f aca="false">IF(G54="min",COUNTIF(G$4:G54,"min"),IF(G54="max",COUNTIF(G$4:G54,"max"),""))</f>
        <v/>
      </c>
      <c r="I54" s="30" t="str">
        <f aca="false" t="array" ref="I54:I54">IF($G$3=0,IF(G54="min",INDEX($B$4:$B$254,(MATCH(1,($G$4:$G$254="max")*($H$4:$H$254=(H54-1)),0))),""),IF($G$3=1,IF(G54="min",INDEX($B$4:$B$254,(MATCH(1,($G$4:$G$254="max")*($H$4:$H$254=(H54)),0))),""),""))</f>
        <v/>
      </c>
      <c r="J54" s="35" t="str">
        <f aca="false">IF(AND(G52=0,G54="min",H54=1),B54-B53,IF(G54="min",B54-I54,""))</f>
        <v/>
      </c>
      <c r="K54" s="41" t="str">
        <f aca="false">IF(AND(G52=0,G54="min",H54=1),(B54-B53)/B53,IF(G54="min",(B54-I54)/I54,""))</f>
        <v/>
      </c>
      <c r="L54" s="5"/>
      <c r="M54" s="0" t="n">
        <f aca="false">E54/COUNT($E$4:E54)</f>
        <v>-0.000539619074725265</v>
      </c>
      <c r="N54" s="24" t="n">
        <f aca="false">M54*252</f>
        <v>-0.135984006830767</v>
      </c>
      <c r="O54" s="25" t="n">
        <f aca="false">STDEV($D$4:$D54)</f>
        <v>0.0279669015858698</v>
      </c>
      <c r="P54" s="25" t="n">
        <f aca="false">O54*SQRT(252)</f>
        <v>0.443960799223377</v>
      </c>
      <c r="Q54" s="0" t="n">
        <f aca="false">Treasuries!J52/100</f>
        <v>0.0465</v>
      </c>
      <c r="R54" s="25" t="n">
        <f aca="false">AJ54/AK54*SQRT(252)</f>
        <v>-0.595816040834056</v>
      </c>
      <c r="S54" s="38" t="n">
        <f aca="false">IF(D54&lt;s_p!H54, D54-s_p!H54, 0)</f>
        <v>-0.00567280471520015</v>
      </c>
      <c r="T54" s="0" t="n">
        <f aca="false">S54^2</f>
        <v>3.21807133367971E-005</v>
      </c>
      <c r="U54" s="0" t="n">
        <f aca="false">SQRT(AVERAGE(T$4:T54)) * SQRT(252)</f>
        <v>0.326770464456784</v>
      </c>
      <c r="V54" s="0" t="n">
        <f aca="false">AJ54/U54*252</f>
        <v>-0.815978605204545</v>
      </c>
      <c r="W54" s="27" t="n">
        <f aca="false">(s_p!$J54)/COUNT(s_p!$J$4:$J54)</f>
        <v>0.000895970786074568</v>
      </c>
      <c r="X54" s="27" t="n">
        <f aca="false">W54 * 252</f>
        <v>0.225784638090791</v>
      </c>
      <c r="Y54" s="26" t="n">
        <f aca="false">STDEV(s_p!$H$4:$H54)</f>
        <v>0.00620034961467309</v>
      </c>
      <c r="Z54" s="26" t="n">
        <f aca="false">Y54*SQRT(252)</f>
        <v>0.098427498732481</v>
      </c>
      <c r="AA54" s="0" t="n">
        <f aca="false">AJ54/AK54</f>
        <v>-0.0375328826473811</v>
      </c>
      <c r="AB54" s="0" t="n">
        <f aca="false">_xlfn.COVARIANCE.S($D$4:$D54,s_p!$H$4:$H54)</f>
        <v>1.29322374758501E-005</v>
      </c>
      <c r="AC54" s="0" t="n">
        <f aca="false">_xlfn.VAR.S(s_p!$H$4:$H54)</f>
        <v>3.84443353441768E-005</v>
      </c>
      <c r="AD54" s="0" t="n">
        <f aca="false">AB54/AC54</f>
        <v>0.336388634634283</v>
      </c>
      <c r="AE54" s="23" t="n">
        <f aca="false">M54-(AD54*W54)</f>
        <v>-0.000841013464125094</v>
      </c>
      <c r="AF54" s="40" t="n">
        <f aca="false">MAX($E$4:E54)</f>
        <v>0.208819804331584</v>
      </c>
      <c r="AG54" s="0" t="n">
        <f aca="false">1 - ((1 + E54) / (1 + AF54))</f>
        <v>0.195513323239486</v>
      </c>
      <c r="AH54" s="0" t="n">
        <f aca="false">MAX($AG$5:AG54)</f>
        <v>0.200691924308906</v>
      </c>
      <c r="AI54" s="24" t="n">
        <f aca="false">D54-s_p!H54</f>
        <v>-0.00567280471520015</v>
      </c>
      <c r="AJ54" s="24" t="n">
        <f aca="false">AVERAGE(AI$4:AI54)</f>
        <v>-0.00105808614210114</v>
      </c>
      <c r="AK54" s="0" t="n">
        <f aca="false">STDEV(AI$4:AI54)</f>
        <v>0.0281909106753614</v>
      </c>
    </row>
    <row r="55" customFormat="false" ht="13.8" hidden="false" customHeight="false" outlineLevel="0" collapsed="false">
      <c r="A55" s="6" t="n">
        <f aca="false">WORKDAY(A54,1,holiday!$B$2:$B$10)</f>
        <v>38793</v>
      </c>
      <c r="B55" s="30" t="n">
        <v>945930.738826751</v>
      </c>
      <c r="C55" s="30" t="n">
        <f aca="false">B55-B54</f>
        <v>-26548.68836226</v>
      </c>
      <c r="D55" s="37" t="n">
        <f aca="false">C55/B54</f>
        <v>-0.0273</v>
      </c>
      <c r="E55" s="37" t="n">
        <f aca="false" t="array" ref="E55:E55">PRODUCT(1+$D$4:D55)-1</f>
        <v>-0.0540692611732485</v>
      </c>
      <c r="F55" s="0" t="n">
        <f aca="false">IF(ISBLANK(A56),MONTH(A55),IF(MONTH(A56)-MONTH(A55)=1,MONTH(A55),0))</f>
        <v>0</v>
      </c>
      <c r="G55" s="0" t="str">
        <f aca="false">IF(B56&gt;B55,IF(AND(B54&gt;B55,B56&gt;B55),"min",""),IF(AND(B54&gt;B55,B56&gt;B55),"",IF(AND(B54&lt;B55,B56&lt;B55),"max","")))</f>
        <v/>
      </c>
      <c r="H55" s="0" t="str">
        <f aca="false">IF(G55="min",COUNTIF(G$4:G55,"min"),IF(G55="max",COUNTIF(G$4:G55,"max"),""))</f>
        <v/>
      </c>
      <c r="I55" s="30" t="str">
        <f aca="false" t="array" ref="I55:I55">IF($G$3=0,IF(G55="min",INDEX($B$4:$B$254,(MATCH(1,($G$4:$G$254="max")*($H$4:$H$254=(H55-1)),0))),""),IF($G$3=1,IF(G55="min",INDEX($B$4:$B$254,(MATCH(1,($G$4:$G$254="max")*($H$4:$H$254=(H55)),0))),""),""))</f>
        <v/>
      </c>
      <c r="J55" s="35" t="str">
        <f aca="false">IF(AND(G53=0,G55="min",H55=1),B55-B54,IF(G55="min",B55-I55,""))</f>
        <v/>
      </c>
      <c r="K55" s="41" t="str">
        <f aca="false">IF(AND(G53=0,G55="min",H55=1),(B55-B54)/B54,IF(G55="min",(B55-I55)/I55,""))</f>
        <v/>
      </c>
      <c r="L55" s="5"/>
      <c r="M55" s="0" t="n">
        <f aca="false">E55/COUNT($E$4:E55)</f>
        <v>-0.00103979348410093</v>
      </c>
      <c r="N55" s="24" t="n">
        <f aca="false">M55*252</f>
        <v>-0.262027957993435</v>
      </c>
      <c r="O55" s="25" t="n">
        <f aca="false">STDEV($D$4:$D55)</f>
        <v>0.0279459028153126</v>
      </c>
      <c r="P55" s="25" t="n">
        <f aca="false">O55*SQRT(252)</f>
        <v>0.443627454074982</v>
      </c>
      <c r="Q55" s="0" t="n">
        <f aca="false">Treasuries!J53/100</f>
        <v>0.0468</v>
      </c>
      <c r="R55" s="25" t="n">
        <f aca="false">AJ55/AK55*SQRT(252)</f>
        <v>-0.896376639123925</v>
      </c>
      <c r="S55" s="38" t="n">
        <f aca="false">IF(D55&lt;s_p!H55, D55-s_p!H55, 0)</f>
        <v>-0.0287708924180093</v>
      </c>
      <c r="T55" s="0" t="n">
        <f aca="false">S55^2</f>
        <v>0.000827764250528668</v>
      </c>
      <c r="U55" s="0" t="n">
        <f aca="false">SQRT(AVERAGE(T$4:T55)) * SQRT(252)</f>
        <v>0.329752889695148</v>
      </c>
      <c r="V55" s="0" t="n">
        <f aca="false">AJ55/U55*252</f>
        <v>-1.21587480522721</v>
      </c>
      <c r="W55" s="27" t="n">
        <f aca="false">(s_p!$J55)/COUNT(s_p!$J$4:$J55)</f>
        <v>0.00090831950415862</v>
      </c>
      <c r="X55" s="27" t="n">
        <f aca="false">W55 * 252</f>
        <v>0.228896515047972</v>
      </c>
      <c r="Y55" s="26" t="n">
        <f aca="false">STDEV(s_p!$H$4:$H55)</f>
        <v>0.00613977973709174</v>
      </c>
      <c r="Z55" s="26" t="n">
        <f aca="false">Y55*SQRT(252)</f>
        <v>0.0974659817343497</v>
      </c>
      <c r="AA55" s="0" t="n">
        <f aca="false">AJ55/AK55</f>
        <v>-0.0564664206707092</v>
      </c>
      <c r="AB55" s="0" t="n">
        <f aca="false">_xlfn.COVARIANCE.S($D$4:$D55,s_p!$H$4:$H55)</f>
        <v>1.23783010315487E-005</v>
      </c>
      <c r="AC55" s="0" t="n">
        <f aca="false">_xlfn.VAR.S(s_p!$H$4:$H55)</f>
        <v>3.76968952200024E-005</v>
      </c>
      <c r="AD55" s="0" t="n">
        <f aca="false">AB55/AC55</f>
        <v>0.328363939770314</v>
      </c>
      <c r="AE55" s="23" t="n">
        <f aca="false">M55-(AD55*W55)</f>
        <v>-0.00133805285505668</v>
      </c>
      <c r="AF55" s="40" t="n">
        <f aca="false">MAX($E$4:E55)</f>
        <v>0.208819804331584</v>
      </c>
      <c r="AG55" s="0" t="n">
        <f aca="false">1 - ((1 + E55) / (1 + AF55))</f>
        <v>0.217475809515048</v>
      </c>
      <c r="AH55" s="0" t="n">
        <f aca="false">MAX($AG$5:AG55)</f>
        <v>0.217475809515048</v>
      </c>
      <c r="AI55" s="24" t="n">
        <f aca="false">D55-s_p!H55</f>
        <v>-0.0287708924180093</v>
      </c>
      <c r="AJ55" s="24" t="n">
        <f aca="false">AVERAGE(AI$4:AI55)</f>
        <v>-0.00159102472433015</v>
      </c>
      <c r="AK55" s="0" t="n">
        <f aca="false">STDEV(AI$4:AI55)</f>
        <v>0.0281764756014623</v>
      </c>
    </row>
    <row r="56" customFormat="false" ht="13.8" hidden="false" customHeight="false" outlineLevel="0" collapsed="false">
      <c r="A56" s="6" t="n">
        <f aca="false">WORKDAY(A55,1,holiday!$B$2:$B$10)</f>
        <v>38796</v>
      </c>
      <c r="B56" s="30" t="n">
        <v>938836.25828555</v>
      </c>
      <c r="C56" s="30" t="n">
        <f aca="false">B56-B55</f>
        <v>-7094.48054120061</v>
      </c>
      <c r="D56" s="37" t="n">
        <f aca="false">C56/B55</f>
        <v>-0.00749999999999998</v>
      </c>
      <c r="E56" s="37" t="n">
        <f aca="false" t="array" ref="E56:E56">PRODUCT(1+$D$4:D56)-1</f>
        <v>-0.0611637417144491</v>
      </c>
      <c r="F56" s="0" t="n">
        <f aca="false">IF(ISBLANK(A57),MONTH(A56),IF(MONTH(A57)-MONTH(A56)=1,MONTH(A56),0))</f>
        <v>0</v>
      </c>
      <c r="G56" s="0" t="str">
        <f aca="false">IF(B57&gt;B56,IF(AND(B55&gt;B56,B57&gt;B56),"min",""),IF(AND(B55&gt;B56,B57&gt;B56),"",IF(AND(B55&lt;B56,B57&lt;B56),"max","")))</f>
        <v>min</v>
      </c>
      <c r="H56" s="0" t="n">
        <f aca="false">IF(G56="min",COUNTIF(G$4:G56,"min"),IF(G56="max",COUNTIF(G$4:G56,"max"),""))</f>
        <v>14</v>
      </c>
      <c r="I56" s="30" t="n">
        <f aca="false" t="array" ref="I56:I56">IF($G$3=0,IF(G56="min",INDEX($B$4:$B$254,(MATCH(1,($G$4:$G$254="max")*($H$4:$H$254=(H56-1)),0))),""),IF($G$3=1,IF(G56="min",INDEX($B$4:$B$254,(MATCH(1,($G$4:$G$254="max")*($H$4:$H$254=(H56)),0))),""),""))</f>
        <v>1005931.05029869</v>
      </c>
      <c r="J56" s="35" t="n">
        <f aca="false">IF(AND(G54=0,G56="min",H56=1),B56-B55,IF(G56="min",B56-I56,""))</f>
        <v>-67094.7920131399</v>
      </c>
      <c r="K56" s="41" t="n">
        <f aca="false">IF(AND(G54=0,G56="min",H56=1),(B56-B55)/B55,IF(G56="min",(B56-I56)/I56,""))</f>
        <v>-0.0666991957283927</v>
      </c>
      <c r="L56" s="5"/>
      <c r="M56" s="0" t="n">
        <f aca="false">E56/COUNT($E$4:E56)</f>
        <v>-0.00115403286253677</v>
      </c>
      <c r="N56" s="24" t="n">
        <f aca="false">M56*252</f>
        <v>-0.290816281359267</v>
      </c>
      <c r="O56" s="25" t="n">
        <f aca="false">STDEV($D$4:$D56)</f>
        <v>0.0276917166019</v>
      </c>
      <c r="P56" s="25" t="n">
        <f aca="false">O56*SQRT(252)</f>
        <v>0.439592373030636</v>
      </c>
      <c r="Q56" s="0" t="n">
        <f aca="false">Treasuries!J54/100</f>
        <v>0.0466</v>
      </c>
      <c r="R56" s="25" t="n">
        <f aca="false">AJ56/AK56*SQRT(252)</f>
        <v>-0.950522113786164</v>
      </c>
      <c r="S56" s="38" t="n">
        <f aca="false">IF(D56&lt;s_p!H56, D56-s_p!H56, 0)</f>
        <v>-0.00584002677376164</v>
      </c>
      <c r="T56" s="0" t="n">
        <f aca="false">S56^2</f>
        <v>3.41059127182528E-005</v>
      </c>
      <c r="U56" s="0" t="n">
        <f aca="false">SQRT(AVERAGE(T$4:T56)) * SQRT(252)</f>
        <v>0.326875345222073</v>
      </c>
      <c r="V56" s="0" t="n">
        <f aca="false">AJ56/U56*252</f>
        <v>-1.2883842078771</v>
      </c>
      <c r="W56" s="27" t="n">
        <f aca="false">(s_p!$J56)/COUNT(s_p!$J$4:$J56)</f>
        <v>0.000858381813490669</v>
      </c>
      <c r="X56" s="27" t="n">
        <f aca="false">W56 * 252</f>
        <v>0.216312216999649</v>
      </c>
      <c r="Y56" s="26" t="n">
        <f aca="false">STDEV(s_p!$H$4:$H56)</f>
        <v>0.00609066704935349</v>
      </c>
      <c r="Z56" s="26" t="n">
        <f aca="false">Y56*SQRT(252)</f>
        <v>0.0966863419865094</v>
      </c>
      <c r="AA56" s="0" t="n">
        <f aca="false">AJ56/AK56</f>
        <v>-0.0598772649701338</v>
      </c>
      <c r="AB56" s="0" t="n">
        <f aca="false">_xlfn.COVARIANCE.S($D$4:$D56,s_p!$H$4:$H56)</f>
        <v>1.24702734650399E-005</v>
      </c>
      <c r="AC56" s="0" t="n">
        <f aca="false">_xlfn.VAR.S(s_p!$H$4:$H56)</f>
        <v>3.70962251060804E-005</v>
      </c>
      <c r="AD56" s="0" t="n">
        <f aca="false">AB56/AC56</f>
        <v>0.336160173424112</v>
      </c>
      <c r="AE56" s="23" t="n">
        <f aca="false">M56-(AD56*W56)</f>
        <v>-0.0014425866418239</v>
      </c>
      <c r="AF56" s="40" t="n">
        <f aca="false">MAX($E$4:E56)</f>
        <v>0.208819804331584</v>
      </c>
      <c r="AG56" s="0" t="n">
        <f aca="false">1 - ((1 + E56) / (1 + AF56))</f>
        <v>0.223344740943685</v>
      </c>
      <c r="AH56" s="0" t="n">
        <f aca="false">MAX($AG$5:AG56)</f>
        <v>0.223344740943685</v>
      </c>
      <c r="AI56" s="24" t="n">
        <f aca="false">D56-s_p!H56</f>
        <v>-0.00584002677376163</v>
      </c>
      <c r="AJ56" s="24" t="n">
        <f aca="false">AVERAGE(AI$4:AI56)</f>
        <v>-0.00167119457431942</v>
      </c>
      <c r="AK56" s="0" t="n">
        <f aca="false">STDEV(AI$4:AI56)</f>
        <v>0.0279103358370326</v>
      </c>
    </row>
    <row r="57" customFormat="false" ht="13.8" hidden="false" customHeight="false" outlineLevel="0" collapsed="false">
      <c r="A57" s="6" t="n">
        <f aca="false">WORKDAY(A56,1,holiday!$B$2:$B$10)</f>
        <v>38797</v>
      </c>
      <c r="B57" s="30" t="n">
        <v>944844.810338578</v>
      </c>
      <c r="C57" s="30" t="n">
        <f aca="false">B57-B56</f>
        <v>6008.55205302755</v>
      </c>
      <c r="D57" s="37" t="n">
        <f aca="false">C57/B56</f>
        <v>0.00640000000000003</v>
      </c>
      <c r="E57" s="37" t="n">
        <f aca="false" t="array" ref="E57:E57">PRODUCT(1+$D$4:D57)-1</f>
        <v>-0.0551551896614215</v>
      </c>
      <c r="F57" s="0" t="n">
        <f aca="false">IF(ISBLANK(A58),MONTH(A57),IF(MONTH(A58)-MONTH(A57)=1,MONTH(A57),0))</f>
        <v>0</v>
      </c>
      <c r="G57" s="0" t="str">
        <f aca="false">IF(B58&gt;B57,IF(AND(B56&gt;B57,B58&gt;B57),"min",""),IF(AND(B56&gt;B57,B58&gt;B57),"",IF(AND(B56&lt;B57,B58&lt;B57),"max","")))</f>
        <v>max</v>
      </c>
      <c r="H57" s="0" t="n">
        <f aca="false">IF(G57="min",COUNTIF(G$4:G57,"min"),IF(G57="max",COUNTIF(G$4:G57,"max"),""))</f>
        <v>14</v>
      </c>
      <c r="I57" s="30" t="str">
        <f aca="false" t="array" ref="I57:I57">IF($G$3=0,IF(G57="min",INDEX($B$4:$B$254,(MATCH(1,($G$4:$G$254="max")*($H$4:$H$254=(H57-1)),0))),""),IF($G$3=1,IF(G57="min",INDEX($B$4:$B$254,(MATCH(1,($G$4:$G$254="max")*($H$4:$H$254=(H57)),0))),""),""))</f>
        <v/>
      </c>
      <c r="J57" s="35" t="str">
        <f aca="false">IF(AND(G55=0,G57="min",H57=1),B57-B56,IF(G57="min",B57-I57,""))</f>
        <v/>
      </c>
      <c r="K57" s="41" t="str">
        <f aca="false">IF(AND(G55=0,G57="min",H57=1),(B57-B56)/B56,IF(G57="min",(B57-I57)/I57,""))</f>
        <v/>
      </c>
      <c r="L57" s="5"/>
      <c r="M57" s="0" t="n">
        <f aca="false">E57/COUNT($E$4:E57)</f>
        <v>-0.00102139240113744</v>
      </c>
      <c r="N57" s="24" t="n">
        <f aca="false">M57*252</f>
        <v>-0.257390885086634</v>
      </c>
      <c r="O57" s="25" t="n">
        <f aca="false">STDEV($D$4:$D57)</f>
        <v>0.0274467881726135</v>
      </c>
      <c r="P57" s="25" t="n">
        <f aca="false">O57*SQRT(252)</f>
        <v>0.435704254753225</v>
      </c>
      <c r="Q57" s="0" t="n">
        <f aca="false">Treasuries!J55/100</f>
        <v>0.0471</v>
      </c>
      <c r="R57" s="25" t="n">
        <f aca="false">AJ57/AK57*SQRT(252)</f>
        <v>-0.807892918404469</v>
      </c>
      <c r="S57" s="38" t="n">
        <f aca="false">IF(D57&lt;s_p!H57, D57-s_p!H57, 0)</f>
        <v>0</v>
      </c>
      <c r="T57" s="0" t="n">
        <f aca="false">S57^2</f>
        <v>0</v>
      </c>
      <c r="U57" s="0" t="n">
        <f aca="false">SQRT(AVERAGE(T$4:T57)) * SQRT(252)</f>
        <v>0.323834578245581</v>
      </c>
      <c r="V57" s="0" t="n">
        <f aca="false">AJ57/U57*252</f>
        <v>-1.09749138258213</v>
      </c>
      <c r="W57" s="27" t="n">
        <f aca="false">(s_p!$J57)/COUNT(s_p!$J$4:$J57)</f>
        <v>0.000726030246414139</v>
      </c>
      <c r="X57" s="27" t="n">
        <f aca="false">W57 * 252</f>
        <v>0.182959622096363</v>
      </c>
      <c r="Y57" s="26" t="n">
        <f aca="false">STDEV(s_p!$H$4:$H57)</f>
        <v>0.00610500304939403</v>
      </c>
      <c r="Z57" s="26" t="n">
        <f aca="false">Y57*SQRT(252)</f>
        <v>0.0969139189319255</v>
      </c>
      <c r="AA57" s="0" t="n">
        <f aca="false">AJ57/AK57</f>
        <v>-0.050892470192105</v>
      </c>
      <c r="AB57" s="0" t="n">
        <f aca="false">_xlfn.COVARIANCE.S($D$4:$D57,s_p!$H$4:$H57)</f>
        <v>1.13169117442852E-005</v>
      </c>
      <c r="AC57" s="0" t="n">
        <f aca="false">_xlfn.VAR.S(s_p!$H$4:$H57)</f>
        <v>3.72710622331104E-005</v>
      </c>
      <c r="AD57" s="0" t="n">
        <f aca="false">AB57/AC57</f>
        <v>0.303638025487549</v>
      </c>
      <c r="AE57" s="23" t="n">
        <f aca="false">M57-(AD57*W57)</f>
        <v>-0.00124184279160286</v>
      </c>
      <c r="AF57" s="40" t="n">
        <f aca="false">MAX($E$4:E57)</f>
        <v>0.208819804331584</v>
      </c>
      <c r="AG57" s="0" t="n">
        <f aca="false">1 - ((1 + E57) / (1 + AF57))</f>
        <v>0.218374147285724</v>
      </c>
      <c r="AH57" s="0" t="n">
        <f aca="false">MAX($AG$5:AG57)</f>
        <v>0.223344740943685</v>
      </c>
      <c r="AI57" s="24" t="n">
        <f aca="false">D57-s_p!H57</f>
        <v>0.0124149569375057</v>
      </c>
      <c r="AJ57" s="24" t="n">
        <f aca="false">AVERAGE(AI$4:AI57)</f>
        <v>-0.00141033991669303</v>
      </c>
      <c r="AK57" s="0" t="n">
        <f aca="false">STDEV(AI$4:AI57)</f>
        <v>0.0277121529249687</v>
      </c>
    </row>
    <row r="58" customFormat="false" ht="13.8" hidden="false" customHeight="false" outlineLevel="0" collapsed="false">
      <c r="A58" s="6" t="n">
        <f aca="false">WORKDAY(A57,1,holiday!$B$2:$B$10)</f>
        <v>38798</v>
      </c>
      <c r="B58" s="30" t="n">
        <v>909318.645469847</v>
      </c>
      <c r="C58" s="30" t="n">
        <f aca="false">B58-B57</f>
        <v>-35526.1648687305</v>
      </c>
      <c r="D58" s="37" t="n">
        <f aca="false">C58/B57</f>
        <v>-0.0375999999999999</v>
      </c>
      <c r="E58" s="37" t="n">
        <f aca="false" t="array" ref="E58:E58">PRODUCT(1+$D$4:D58)-1</f>
        <v>-0.090681354530152</v>
      </c>
      <c r="F58" s="0" t="n">
        <f aca="false">IF(ISBLANK(A59),MONTH(A58),IF(MONTH(A59)-MONTH(A58)=1,MONTH(A58),0))</f>
        <v>0</v>
      </c>
      <c r="G58" s="0" t="str">
        <f aca="false">IF(B59&gt;B58,IF(AND(B57&gt;B58,B59&gt;B58),"min",""),IF(AND(B57&gt;B58,B59&gt;B58),"",IF(AND(B57&lt;B58,B59&lt;B58),"max","")))</f>
        <v>min</v>
      </c>
      <c r="H58" s="0" t="n">
        <f aca="false">IF(G58="min",COUNTIF(G$4:G58,"min"),IF(G58="max",COUNTIF(G$4:G58,"max"),""))</f>
        <v>15</v>
      </c>
      <c r="I58" s="30" t="n">
        <f aca="false" t="array" ref="I58:I58">IF($G$3=0,IF(G58="min",INDEX($B$4:$B$254,(MATCH(1,($G$4:$G$254="max")*($H$4:$H$254=(H58-1)),0))),""),IF($G$3=1,IF(G58="min",INDEX($B$4:$B$254,(MATCH(1,($G$4:$G$254="max")*($H$4:$H$254=(H58)),0))),""),""))</f>
        <v>944844.810338578</v>
      </c>
      <c r="J58" s="35" t="n">
        <f aca="false">IF(AND(G56=0,G58="min",H58=1),B58-B57,IF(G58="min",B58-I58,""))</f>
        <v>-35526.1648687309</v>
      </c>
      <c r="K58" s="41" t="n">
        <f aca="false">IF(AND(G56=0,G58="min",H58=1),(B58-B57)/B57,IF(G58="min",(B58-I58)/I58,""))</f>
        <v>-0.0376000000000004</v>
      </c>
      <c r="L58" s="5"/>
      <c r="M58" s="0" t="n">
        <f aca="false">E58/COUNT($E$4:E58)</f>
        <v>-0.00164875190054822</v>
      </c>
      <c r="N58" s="24" t="n">
        <f aca="false">M58*252</f>
        <v>-0.415485478938151</v>
      </c>
      <c r="O58" s="25" t="n">
        <f aca="false">STDEV($D$4:$D58)</f>
        <v>0.0276434365174011</v>
      </c>
      <c r="P58" s="25" t="n">
        <f aca="false">O58*SQRT(252)</f>
        <v>0.438825950449468</v>
      </c>
      <c r="Q58" s="0" t="n">
        <f aca="false">Treasuries!J56/100</f>
        <v>0.047</v>
      </c>
      <c r="R58" s="25" t="n">
        <f aca="false">AJ58/AK58*SQRT(252)</f>
        <v>-1.23301641854376</v>
      </c>
      <c r="S58" s="38" t="n">
        <f aca="false">IF(D58&lt;s_p!H58, D58-s_p!H58, 0)</f>
        <v>-0.0436205206478418</v>
      </c>
      <c r="T58" s="0" t="n">
        <f aca="false">S58^2</f>
        <v>0.00190274982158879</v>
      </c>
      <c r="U58" s="0" t="n">
        <f aca="false">SQRT(AVERAGE(T$4:T58)) * SQRT(252)</f>
        <v>0.334185849074352</v>
      </c>
      <c r="V58" s="0" t="n">
        <f aca="false">AJ58/U58*252</f>
        <v>-1.64221505506162</v>
      </c>
      <c r="W58" s="27" t="n">
        <f aca="false">(s_p!$J58)/COUNT(s_p!$J$4:$J58)</f>
        <v>0.000826585314164326</v>
      </c>
      <c r="X58" s="27" t="n">
        <f aca="false">W58 * 252</f>
        <v>0.20829949916941</v>
      </c>
      <c r="Y58" s="26" t="n">
        <f aca="false">STDEV(s_p!$H$4:$H58)</f>
        <v>0.00609012501645797</v>
      </c>
      <c r="Z58" s="26" t="n">
        <f aca="false">Y58*SQRT(252)</f>
        <v>0.0966777374810456</v>
      </c>
      <c r="AA58" s="0" t="n">
        <f aca="false">AJ58/AK58</f>
        <v>-0.0776727334744358</v>
      </c>
      <c r="AB58" s="0" t="n">
        <f aca="false">_xlfn.COVARIANCE.S($D$4:$D58,s_p!$H$4:$H58)</f>
        <v>7.55639825532234E-006</v>
      </c>
      <c r="AC58" s="0" t="n">
        <f aca="false">_xlfn.VAR.S(s_p!$H$4:$H58)</f>
        <v>3.70896227160872E-005</v>
      </c>
      <c r="AD58" s="0" t="n">
        <f aca="false">AB58/AC58</f>
        <v>0.203733489368843</v>
      </c>
      <c r="AE58" s="23" t="n">
        <f aca="false">M58-(AD58*W58)</f>
        <v>-0.00181715501086396</v>
      </c>
      <c r="AF58" s="40" t="n">
        <f aca="false">MAX($E$4:E58)</f>
        <v>0.208819804331584</v>
      </c>
      <c r="AG58" s="0" t="n">
        <f aca="false">1 - ((1 + E58) / (1 + AF58))</f>
        <v>0.247763279347781</v>
      </c>
      <c r="AH58" s="0" t="n">
        <f aca="false">MAX($AG$5:AG58)</f>
        <v>0.247763279347781</v>
      </c>
      <c r="AI58" s="24" t="n">
        <f aca="false">D58-s_p!H58</f>
        <v>-0.0436205206478418</v>
      </c>
      <c r="AJ58" s="24" t="n">
        <f aca="false">AVERAGE(AI$4:AI58)</f>
        <v>-0.00217779774816846</v>
      </c>
      <c r="AK58" s="0" t="n">
        <f aca="false">STDEV(AI$4:AI58)</f>
        <v>0.0280381242007561</v>
      </c>
    </row>
    <row r="59" customFormat="false" ht="13.8" hidden="false" customHeight="false" outlineLevel="0" collapsed="false">
      <c r="A59" s="6" t="n">
        <f aca="false">WORKDAY(A58,1,holiday!$B$2:$B$10)</f>
        <v>38799</v>
      </c>
      <c r="B59" s="30" t="n">
        <v>947873.756037769</v>
      </c>
      <c r="C59" s="30" t="n">
        <f aca="false">B59-B58</f>
        <v>38555.1105679215</v>
      </c>
      <c r="D59" s="37" t="n">
        <f aca="false">C59/B58</f>
        <v>0.0424</v>
      </c>
      <c r="E59" s="37" t="n">
        <f aca="false" t="array" ref="E59:E59">PRODUCT(1+$D$4:D59)-1</f>
        <v>-0.0521262439622305</v>
      </c>
      <c r="F59" s="0" t="n">
        <f aca="false">IF(ISBLANK(A60),MONTH(A59),IF(MONTH(A60)-MONTH(A59)=1,MONTH(A59),0))</f>
        <v>0</v>
      </c>
      <c r="G59" s="0" t="str">
        <f aca="false">IF(B60&gt;B59,IF(AND(B58&gt;B59,B60&gt;B59),"min",""),IF(AND(B58&gt;B59,B60&gt;B59),"",IF(AND(B58&lt;B59,B60&lt;B59),"max","")))</f>
        <v/>
      </c>
      <c r="H59" s="0" t="str">
        <f aca="false">IF(G59="min",COUNTIF(G$4:G59,"min"),IF(G59="max",COUNTIF(G$4:G59,"max"),""))</f>
        <v/>
      </c>
      <c r="I59" s="30" t="str">
        <f aca="false" t="array" ref="I59:I59">IF($G$3=0,IF(G59="min",INDEX($B$4:$B$254,(MATCH(1,($G$4:$G$254="max")*($H$4:$H$254=(H59-1)),0))),""),IF($G$3=1,IF(G59="min",INDEX($B$4:$B$254,(MATCH(1,($G$4:$G$254="max")*($H$4:$H$254=(H59)),0))),""),""))</f>
        <v/>
      </c>
      <c r="J59" s="35" t="str">
        <f aca="false">IF(AND(G57=0,G59="min",H59=1),B59-B58,IF(G59="min",B59-I59,""))</f>
        <v/>
      </c>
      <c r="K59" s="41" t="str">
        <f aca="false">IF(AND(G57=0,G59="min",H59=1),(B59-B58)/B58,IF(G59="min",(B59-I59)/I59,""))</f>
        <v/>
      </c>
      <c r="L59" s="5"/>
      <c r="M59" s="0" t="n">
        <f aca="false">E59/COUNT($E$4:E59)</f>
        <v>-0.000930825785039831</v>
      </c>
      <c r="N59" s="24" t="n">
        <f aca="false">M59*252</f>
        <v>-0.234568097830037</v>
      </c>
      <c r="O59" s="25" t="n">
        <f aca="false">STDEV($D$4:$D59)</f>
        <v>0.0280079788608555</v>
      </c>
      <c r="P59" s="25" t="n">
        <f aca="false">O59*SQRT(252)</f>
        <v>0.444612880748267</v>
      </c>
      <c r="Q59" s="0" t="n">
        <f aca="false">Treasuries!J57/100</f>
        <v>0.0473</v>
      </c>
      <c r="R59" s="25" t="n">
        <f aca="false">AJ59/AK59*SQRT(252)</f>
        <v>-0.744276028355935</v>
      </c>
      <c r="S59" s="38" t="n">
        <f aca="false">IF(D59&lt;s_p!H59, D59-s_p!H59, 0)</f>
        <v>0</v>
      </c>
      <c r="T59" s="0" t="n">
        <f aca="false">S59^2</f>
        <v>0</v>
      </c>
      <c r="U59" s="0" t="n">
        <f aca="false">SQRT(AVERAGE(T$4:T59)) * SQRT(252)</f>
        <v>0.331188606027188</v>
      </c>
      <c r="V59" s="0" t="n">
        <f aca="false">AJ59/U59*252</f>
        <v>-1.01629284060483</v>
      </c>
      <c r="W59" s="27" t="n">
        <f aca="false">(s_p!$J59)/COUNT(s_p!$J$4:$J59)</f>
        <v>0.000763616055335136</v>
      </c>
      <c r="X59" s="27" t="n">
        <f aca="false">W59 * 252</f>
        <v>0.192431245944454</v>
      </c>
      <c r="Y59" s="26" t="n">
        <f aca="false">STDEV(s_p!$H$4:$H59)</f>
        <v>0.00605167839008381</v>
      </c>
      <c r="Z59" s="26" t="n">
        <f aca="false">Y59*SQRT(252)</f>
        <v>0.0960674162082329</v>
      </c>
      <c r="AA59" s="0" t="n">
        <f aca="false">AJ59/AK59</f>
        <v>-0.0468849828051584</v>
      </c>
      <c r="AB59" s="0" t="n">
        <f aca="false">_xlfn.COVARIANCE.S($D$4:$D59,s_p!$H$4:$H59)</f>
        <v>4.75552808242476E-006</v>
      </c>
      <c r="AC59" s="0" t="n">
        <f aca="false">_xlfn.VAR.S(s_p!$H$4:$H59)</f>
        <v>3.66228113370074E-005</v>
      </c>
      <c r="AD59" s="0" t="n">
        <f aca="false">AB59/AC59</f>
        <v>0.129851529929361</v>
      </c>
      <c r="AE59" s="23" t="n">
        <f aca="false">M59-(AD59*W59)</f>
        <v>-0.00102998249810372</v>
      </c>
      <c r="AF59" s="40" t="n">
        <f aca="false">MAX($E$4:E59)</f>
        <v>0.208819804331584</v>
      </c>
      <c r="AG59" s="0" t="n">
        <f aca="false">1 - ((1 + E59) / (1 + AF59))</f>
        <v>0.215868442392127</v>
      </c>
      <c r="AH59" s="0" t="n">
        <f aca="false">MAX($AG$5:AG59)</f>
        <v>0.247763279347781</v>
      </c>
      <c r="AI59" s="24" t="n">
        <f aca="false">D59-s_p!H59</f>
        <v>0.0449822963280818</v>
      </c>
      <c r="AJ59" s="24" t="n">
        <f aca="false">AVERAGE(AI$4:AI59)</f>
        <v>-0.00133565321109256</v>
      </c>
      <c r="AK59" s="0" t="n">
        <f aca="false">STDEV(AI$4:AI59)</f>
        <v>0.0284878682081038</v>
      </c>
    </row>
    <row r="60" customFormat="false" ht="13.8" hidden="false" customHeight="false" outlineLevel="0" collapsed="false">
      <c r="A60" s="6" t="n">
        <f aca="false">WORKDAY(A59,1,holiday!$B$2:$B$10)</f>
        <v>38800</v>
      </c>
      <c r="B60" s="30" t="n">
        <v>985693.918903676</v>
      </c>
      <c r="C60" s="30" t="n">
        <f aca="false">B60-B59</f>
        <v>37820.162865907</v>
      </c>
      <c r="D60" s="37" t="n">
        <f aca="false">C60/B59</f>
        <v>0.0399</v>
      </c>
      <c r="E60" s="37" t="n">
        <f aca="false" t="array" ref="E60:E60">PRODUCT(1+$D$4:D60)-1</f>
        <v>-0.0143060810963235</v>
      </c>
      <c r="F60" s="0" t="n">
        <f aca="false">IF(ISBLANK(A61),MONTH(A60),IF(MONTH(A61)-MONTH(A60)=1,MONTH(A60),0))</f>
        <v>0</v>
      </c>
      <c r="G60" s="0" t="str">
        <f aca="false">IF(B61&gt;B60,IF(AND(B59&gt;B60,B61&gt;B60),"min",""),IF(AND(B59&gt;B60,B61&gt;B60),"",IF(AND(B59&lt;B60,B61&lt;B60),"max","")))</f>
        <v/>
      </c>
      <c r="H60" s="0" t="str">
        <f aca="false">IF(G60="min",COUNTIF(G$4:G60,"min"),IF(G60="max",COUNTIF(G$4:G60,"max"),""))</f>
        <v/>
      </c>
      <c r="I60" s="30" t="str">
        <f aca="false" t="array" ref="I60:I60">IF($G$3=0,IF(G60="min",INDEX($B$4:$B$254,(MATCH(1,($G$4:$G$254="max")*($H$4:$H$254=(H60-1)),0))),""),IF($G$3=1,IF(G60="min",INDEX($B$4:$B$254,(MATCH(1,($G$4:$G$254="max")*($H$4:$H$254=(H60)),0))),""),""))</f>
        <v/>
      </c>
      <c r="J60" s="35" t="str">
        <f aca="false">IF(AND(G58=0,G60="min",H60=1),B60-B59,IF(G60="min",B60-I60,""))</f>
        <v/>
      </c>
      <c r="K60" s="41" t="str">
        <f aca="false">IF(AND(G58=0,G60="min",H60=1),(B60-B59)/B59,IF(G60="min",(B60-I60)/I60,""))</f>
        <v/>
      </c>
      <c r="L60" s="5"/>
      <c r="M60" s="0" t="n">
        <f aca="false">E60/COUNT($E$4:E60)</f>
        <v>-0.000250983878882868</v>
      </c>
      <c r="N60" s="24" t="n">
        <f aca="false">M60*252</f>
        <v>-0.0632479374784827</v>
      </c>
      <c r="O60" s="25" t="n">
        <f aca="false">STDEV($D$4:$D60)</f>
        <v>0.0282696319879094</v>
      </c>
      <c r="P60" s="25" t="n">
        <f aca="false">O60*SQRT(252)</f>
        <v>0.448766495371949</v>
      </c>
      <c r="Q60" s="0" t="n">
        <f aca="false">Treasuries!J58/100</f>
        <v>0.0467</v>
      </c>
      <c r="R60" s="25" t="n">
        <f aca="false">AJ60/AK60*SQRT(252)</f>
        <v>-0.347792821265235</v>
      </c>
      <c r="S60" s="38" t="n">
        <f aca="false">IF(D60&lt;s_p!H60, D60-s_p!H60, 0)</f>
        <v>0</v>
      </c>
      <c r="T60" s="0" t="n">
        <f aca="false">S60^2</f>
        <v>0</v>
      </c>
      <c r="U60" s="0" t="n">
        <f aca="false">SQRT(AVERAGE(T$4:T60)) * SQRT(252)</f>
        <v>0.328270587860263</v>
      </c>
      <c r="V60" s="0" t="n">
        <f aca="false">AJ60/U60*252</f>
        <v>-0.483220469794467</v>
      </c>
      <c r="W60" s="27" t="n">
        <f aca="false">(s_p!$J60)/COUNT(s_p!$J$4:$J60)</f>
        <v>0.000768208804381244</v>
      </c>
      <c r="X60" s="27" t="n">
        <f aca="false">W60 * 252</f>
        <v>0.193588618704074</v>
      </c>
      <c r="Y60" s="26" t="n">
        <f aca="false">STDEV(s_p!$H$4:$H60)</f>
        <v>0.00599747124132133</v>
      </c>
      <c r="Z60" s="26" t="n">
        <f aca="false">Y60*SQRT(252)</f>
        <v>0.0952069043987885</v>
      </c>
      <c r="AA60" s="0" t="n">
        <f aca="false">AJ60/AK60</f>
        <v>-0.0219088884009842</v>
      </c>
      <c r="AB60" s="0" t="n">
        <f aca="false">_xlfn.COVARIANCE.S($D$4:$D60,s_p!$H$4:$H60)</f>
        <v>4.82491925526954E-006</v>
      </c>
      <c r="AC60" s="0" t="n">
        <f aca="false">_xlfn.VAR.S(s_p!$H$4:$H60)</f>
        <v>3.59696612904764E-005</v>
      </c>
      <c r="AD60" s="0" t="n">
        <f aca="false">AB60/AC60</f>
        <v>0.134138579073777</v>
      </c>
      <c r="AE60" s="23" t="n">
        <f aca="false">M60-(AD60*W60)</f>
        <v>-0.000354030316334533</v>
      </c>
      <c r="AF60" s="40" t="n">
        <f aca="false">MAX($E$4:E60)</f>
        <v>0.208819804331584</v>
      </c>
      <c r="AG60" s="0" t="n">
        <f aca="false">1 - ((1 + E60) / (1 + AF60))</f>
        <v>0.184581593243573</v>
      </c>
      <c r="AH60" s="0" t="n">
        <f aca="false">MAX($AG$5:AG60)</f>
        <v>0.247763279347781</v>
      </c>
      <c r="AI60" s="24" t="n">
        <f aca="false">D60-s_p!H60</f>
        <v>0.0389166478446918</v>
      </c>
      <c r="AJ60" s="24" t="n">
        <f aca="false">AVERAGE(AI$4:AI60)</f>
        <v>-0.000629472490815644</v>
      </c>
      <c r="AK60" s="0" t="n">
        <f aca="false">STDEV(AI$4:AI60)</f>
        <v>0.0287313751065237</v>
      </c>
    </row>
    <row r="61" customFormat="false" ht="13.8" hidden="false" customHeight="false" outlineLevel="0" collapsed="false">
      <c r="A61" s="6" t="n">
        <f aca="false">WORKDAY(A60,1,holiday!$B$2:$B$10)</f>
        <v>38803</v>
      </c>
      <c r="B61" s="30" t="n">
        <v>1004422.10336285</v>
      </c>
      <c r="C61" s="30" t="n">
        <f aca="false">B61-B60</f>
        <v>18728.1844591699</v>
      </c>
      <c r="D61" s="37" t="n">
        <f aca="false">C61/B60</f>
        <v>0.019</v>
      </c>
      <c r="E61" s="37" t="n">
        <f aca="false" t="array" ref="E61:E61">PRODUCT(1+$D$4:D61)-1</f>
        <v>0.00442210336284621</v>
      </c>
      <c r="F61" s="0" t="n">
        <f aca="false">IF(ISBLANK(A62),MONTH(A61),IF(MONTH(A62)-MONTH(A61)=1,MONTH(A61),0))</f>
        <v>0</v>
      </c>
      <c r="G61" s="0" t="str">
        <f aca="false">IF(B62&gt;B61,IF(AND(B60&gt;B61,B62&gt;B61),"min",""),IF(AND(B60&gt;B61,B62&gt;B61),"",IF(AND(B60&lt;B61,B62&lt;B61),"max","")))</f>
        <v/>
      </c>
      <c r="H61" s="0" t="str">
        <f aca="false">IF(G61="min",COUNTIF(G$4:G61,"min"),IF(G61="max",COUNTIF(G$4:G61,"max"),""))</f>
        <v/>
      </c>
      <c r="I61" s="30" t="str">
        <f aca="false" t="array" ref="I61:I61">IF($G$3=0,IF(G61="min",INDEX($B$4:$B$254,(MATCH(1,($G$4:$G$254="max")*($H$4:$H$254=(H61-1)),0))),""),IF($G$3=1,IF(G61="min",INDEX($B$4:$B$254,(MATCH(1,($G$4:$G$254="max")*($H$4:$H$254=(H61)),0))),""),""))</f>
        <v/>
      </c>
      <c r="J61" s="35" t="str">
        <f aca="false">IF(AND(G59=0,G61="min",H61=1),B61-B60,IF(G61="min",B61-I61,""))</f>
        <v/>
      </c>
      <c r="K61" s="41" t="str">
        <f aca="false">IF(AND(G59=0,G61="min",H61=1),(B61-B60)/B60,IF(G61="min",(B61-I61)/I61,""))</f>
        <v/>
      </c>
      <c r="L61" s="5"/>
      <c r="M61" s="0" t="n">
        <f aca="false">E61/COUNT($E$4:E61)</f>
        <v>7.62431614283829E-005</v>
      </c>
      <c r="N61" s="24" t="n">
        <f aca="false">M61*252</f>
        <v>0.0192132766799525</v>
      </c>
      <c r="O61" s="25" t="n">
        <f aca="false">STDEV($D$4:$D61)</f>
        <v>0.0281297716527621</v>
      </c>
      <c r="P61" s="25" t="n">
        <f aca="false">O61*SQRT(252)</f>
        <v>0.446546281381458</v>
      </c>
      <c r="Q61" s="0" t="n">
        <f aca="false">Treasuries!J59/100</f>
        <v>0.047</v>
      </c>
      <c r="R61" s="25" t="n">
        <f aca="false">AJ61/AK61*SQRT(252)</f>
        <v>-0.151659074081368</v>
      </c>
      <c r="S61" s="38" t="n">
        <f aca="false">IF(D61&lt;s_p!H61, D61-s_p!H61, 0)</f>
        <v>0</v>
      </c>
      <c r="T61" s="0" t="n">
        <f aca="false">S61^2</f>
        <v>0</v>
      </c>
      <c r="U61" s="0" t="n">
        <f aca="false">SQRT(AVERAGE(T$4:T61)) * SQRT(252)</f>
        <v>0.325428364771753</v>
      </c>
      <c r="V61" s="0" t="n">
        <f aca="false">AJ61/U61*252</f>
        <v>-0.211634961008457</v>
      </c>
      <c r="W61" s="27" t="n">
        <f aca="false">(s_p!$J61)/COUNT(s_p!$J$4:$J61)</f>
        <v>0.000736455747324413</v>
      </c>
      <c r="X61" s="27" t="n">
        <f aca="false">W61 * 252</f>
        <v>0.185586848325752</v>
      </c>
      <c r="Y61" s="26" t="n">
        <f aca="false">STDEV(s_p!$H$4:$H61)</f>
        <v>0.00594931665407794</v>
      </c>
      <c r="Z61" s="26" t="n">
        <f aca="false">Y61*SQRT(252)</f>
        <v>0.0944424740247907</v>
      </c>
      <c r="AA61" s="0" t="n">
        <f aca="false">AJ61/AK61</f>
        <v>-0.00955362366870501</v>
      </c>
      <c r="AB61" s="0" t="n">
        <f aca="false">_xlfn.COVARIANCE.S($D$4:$D61,s_p!$H$4:$H61)</f>
        <v>4.15553825972652E-006</v>
      </c>
      <c r="AC61" s="0" t="n">
        <f aca="false">_xlfn.VAR.S(s_p!$H$4:$H61)</f>
        <v>3.53943686504892E-005</v>
      </c>
      <c r="AD61" s="0" t="n">
        <f aca="false">AB61/AC61</f>
        <v>0.117406763227265</v>
      </c>
      <c r="AE61" s="23" t="n">
        <f aca="false">M61-(AD61*W61)</f>
        <v>-1.02217241250932E-005</v>
      </c>
      <c r="AF61" s="40" t="n">
        <f aca="false">MAX($E$4:E61)</f>
        <v>0.208819804331584</v>
      </c>
      <c r="AG61" s="0" t="n">
        <f aca="false">1 - ((1 + E61) / (1 + AF61))</f>
        <v>0.169088643515201</v>
      </c>
      <c r="AH61" s="0" t="n">
        <f aca="false">MAX($AG$5:AG61)</f>
        <v>0.247763279347781</v>
      </c>
      <c r="AI61" s="24" t="n">
        <f aca="false">D61-s_p!H61</f>
        <v>0.0200284354733491</v>
      </c>
      <c r="AJ61" s="24" t="n">
        <f aca="false">AVERAGE(AI$4:AI61)</f>
        <v>-0.000273301663847286</v>
      </c>
      <c r="AK61" s="0" t="n">
        <f aca="false">STDEV(AI$4:AI61)</f>
        <v>0.0286071205361109</v>
      </c>
    </row>
    <row r="62" customFormat="false" ht="13.8" hidden="false" customHeight="false" outlineLevel="0" collapsed="false">
      <c r="A62" s="6" t="n">
        <f aca="false">WORKDAY(A61,1,holiday!$B$2:$B$10)</f>
        <v>38804</v>
      </c>
      <c r="B62" s="30" t="n">
        <v>1028126.46500221</v>
      </c>
      <c r="C62" s="30" t="n">
        <f aca="false">B62-B61</f>
        <v>23704.3616393631</v>
      </c>
      <c r="D62" s="37" t="n">
        <f aca="false">C62/B61</f>
        <v>0.0235999999999999</v>
      </c>
      <c r="E62" s="37" t="n">
        <f aca="false" t="array" ref="E62:E62">PRODUCT(1+$D$4:D62)-1</f>
        <v>0.0281264650022093</v>
      </c>
      <c r="F62" s="0" t="n">
        <f aca="false">IF(ISBLANK(A63),MONTH(A62),IF(MONTH(A63)-MONTH(A62)=1,MONTH(A62),0))</f>
        <v>0</v>
      </c>
      <c r="G62" s="0" t="str">
        <f aca="false">IF(B63&gt;B62,IF(AND(B61&gt;B62,B63&gt;B62),"min",""),IF(AND(B61&gt;B62,B63&gt;B62),"",IF(AND(B61&lt;B62,B63&lt;B62),"max","")))</f>
        <v>max</v>
      </c>
      <c r="H62" s="0" t="n">
        <f aca="false">IF(G62="min",COUNTIF(G$4:G62,"min"),IF(G62="max",COUNTIF(G$4:G62,"max"),""))</f>
        <v>15</v>
      </c>
      <c r="I62" s="30" t="str">
        <f aca="false" t="array" ref="I62:I62">IF($G$3=0,IF(G62="min",INDEX($B$4:$B$254,(MATCH(1,($G$4:$G$254="max")*($H$4:$H$254=(H62-1)),0))),""),IF($G$3=1,IF(G62="min",INDEX($B$4:$B$254,(MATCH(1,($G$4:$G$254="max")*($H$4:$H$254=(H62)),0))),""),""))</f>
        <v/>
      </c>
      <c r="J62" s="35" t="str">
        <f aca="false">IF(AND(G60=0,G62="min",H62=1),B62-B61,IF(G62="min",B62-I62,""))</f>
        <v/>
      </c>
      <c r="K62" s="41" t="str">
        <f aca="false">IF(AND(G60=0,G62="min",H62=1),(B62-B61)/B61,IF(G62="min",(B62-I62)/I62,""))</f>
        <v/>
      </c>
      <c r="L62" s="5"/>
      <c r="M62" s="0" t="n">
        <f aca="false">E62/COUNT($E$4:E62)</f>
        <v>0.000476719745800157</v>
      </c>
      <c r="N62" s="24" t="n">
        <f aca="false">M62*252</f>
        <v>0.12013337594164</v>
      </c>
      <c r="O62" s="25" t="n">
        <f aca="false">STDEV($D$4:$D62)</f>
        <v>0.0280483953895322</v>
      </c>
      <c r="P62" s="25" t="n">
        <f aca="false">O62*SQRT(252)</f>
        <v>0.445254473250676</v>
      </c>
      <c r="Q62" s="0" t="n">
        <f aca="false">Treasuries!J60/100</f>
        <v>0.0479</v>
      </c>
      <c r="R62" s="25" t="n">
        <f aca="false">AJ62/AK62*SQRT(252)</f>
        <v>0.133311370462984</v>
      </c>
      <c r="S62" s="38" t="n">
        <f aca="false">IF(D62&lt;s_p!H62, D62-s_p!H62, 0)</f>
        <v>0</v>
      </c>
      <c r="T62" s="0" t="n">
        <f aca="false">S62^2</f>
        <v>0</v>
      </c>
      <c r="U62" s="0" t="n">
        <f aca="false">SQRT(AVERAGE(T$4:T62)) * SQRT(252)</f>
        <v>0.3226587112999</v>
      </c>
      <c r="V62" s="0" t="n">
        <f aca="false">AJ62/U62*252</f>
        <v>0.187795865438385</v>
      </c>
      <c r="W62" s="27" t="n">
        <f aca="false">(s_p!$J62)/COUNT(s_p!$J$4:$J62)</f>
        <v>0.000610190673044121</v>
      </c>
      <c r="X62" s="27" t="n">
        <f aca="false">W62 * 252</f>
        <v>0.153768049607119</v>
      </c>
      <c r="Y62" s="26" t="n">
        <f aca="false">STDEV(s_p!$H$4:$H62)</f>
        <v>0.00597136167238831</v>
      </c>
      <c r="Z62" s="26" t="n">
        <f aca="false">Y62*SQRT(252)</f>
        <v>0.0947924278413734</v>
      </c>
      <c r="AA62" s="0" t="n">
        <f aca="false">AJ62/AK62</f>
        <v>0.00839782698053015</v>
      </c>
      <c r="AB62" s="0" t="n">
        <f aca="false">_xlfn.COVARIANCE.S($D$4:$D62,s_p!$H$4:$H62)</f>
        <v>1.26971872877158E-006</v>
      </c>
      <c r="AC62" s="0" t="n">
        <f aca="false">_xlfn.VAR.S(s_p!$H$4:$H62)</f>
        <v>3.56571602224682E-005</v>
      </c>
      <c r="AD62" s="0" t="n">
        <f aca="false">AB62/AC62</f>
        <v>0.0356090816220276</v>
      </c>
      <c r="AE62" s="23" t="n">
        <f aca="false">M62-(AD62*W62)</f>
        <v>0.000454991416318729</v>
      </c>
      <c r="AF62" s="40" t="n">
        <f aca="false">MAX($E$4:E62)</f>
        <v>0.208819804331584</v>
      </c>
      <c r="AG62" s="0" t="n">
        <f aca="false">1 - ((1 + E62) / (1 + AF62))</f>
        <v>0.14947913550216</v>
      </c>
      <c r="AH62" s="0" t="n">
        <f aca="false">MAX($AG$5:AG62)</f>
        <v>0.247763279347781</v>
      </c>
      <c r="AI62" s="24" t="n">
        <f aca="false">D62-s_p!H62</f>
        <v>0.0300381804073415</v>
      </c>
      <c r="AJ62" s="24" t="n">
        <f aca="false">AVERAGE(AI$4:AI62)</f>
        <v>0.000240452269562693</v>
      </c>
      <c r="AK62" s="0" t="n">
        <f aca="false">STDEV(AI$4:AI62)</f>
        <v>0.0286326772533141</v>
      </c>
    </row>
    <row r="63" customFormat="false" ht="13.8" hidden="false" customHeight="false" outlineLevel="0" collapsed="false">
      <c r="A63" s="6" t="n">
        <f aca="false">WORKDAY(A62,1,holiday!$B$2:$B$10)</f>
        <v>38805</v>
      </c>
      <c r="B63" s="30" t="n">
        <v>998927.673396146</v>
      </c>
      <c r="C63" s="30" t="n">
        <f aca="false">B63-B62</f>
        <v>-29198.7916060627</v>
      </c>
      <c r="D63" s="37" t="n">
        <f aca="false">C63/B62</f>
        <v>-0.0283999999999999</v>
      </c>
      <c r="E63" s="37" t="n">
        <f aca="false" t="array" ref="E63:E63">PRODUCT(1+$D$4:D63)-1</f>
        <v>-0.00107232660385337</v>
      </c>
      <c r="F63" s="0" t="n">
        <f aca="false">IF(ISBLANK(A64),MONTH(A63),IF(MONTH(A64)-MONTH(A63)=1,MONTH(A63),0))</f>
        <v>0</v>
      </c>
      <c r="G63" s="0" t="str">
        <f aca="false">IF(B64&gt;B63,IF(AND(B62&gt;B63,B64&gt;B63),"min",""),IF(AND(B62&gt;B63,B64&gt;B63),"",IF(AND(B62&lt;B63,B64&lt;B63),"max","")))</f>
        <v/>
      </c>
      <c r="H63" s="0" t="str">
        <f aca="false">IF(G63="min",COUNTIF(G$4:G63,"min"),IF(G63="max",COUNTIF(G$4:G63,"max"),""))</f>
        <v/>
      </c>
      <c r="I63" s="30" t="str">
        <f aca="false" t="array" ref="I63:I63">IF($G$3=0,IF(G63="min",INDEX($B$4:$B$254,(MATCH(1,($G$4:$G$254="max")*($H$4:$H$254=(H63-1)),0))),""),IF($G$3=1,IF(G63="min",INDEX($B$4:$B$254,(MATCH(1,($G$4:$G$254="max")*($H$4:$H$254=(H63)),0))),""),""))</f>
        <v/>
      </c>
      <c r="J63" s="35" t="str">
        <f aca="false">IF(AND(G61=0,G63="min",H63=1),B63-B62,IF(G63="min",B63-I63,""))</f>
        <v/>
      </c>
      <c r="K63" s="41" t="str">
        <f aca="false">IF(AND(G61=0,G63="min",H63=1),(B63-B62)/B62,IF(G63="min",(B63-I63)/I63,""))</f>
        <v/>
      </c>
      <c r="L63" s="5"/>
      <c r="M63" s="0" t="n">
        <f aca="false">E63/COUNT($E$4:E63)</f>
        <v>-1.78721100642228E-005</v>
      </c>
      <c r="N63" s="24" t="n">
        <f aca="false">M63*252</f>
        <v>-0.00450377173618415</v>
      </c>
      <c r="O63" s="25" t="n">
        <f aca="false">STDEV($D$4:$D63)</f>
        <v>0.028065017128815</v>
      </c>
      <c r="P63" s="25" t="n">
        <f aca="false">O63*SQRT(252)</f>
        <v>0.445518335181675</v>
      </c>
      <c r="Q63" s="0" t="n">
        <f aca="false">Treasuries!J61/100</f>
        <v>0.0481</v>
      </c>
      <c r="R63" s="25" t="n">
        <f aca="false">AJ63/AK63*SQRT(252)</f>
        <v>-0.199406925481425</v>
      </c>
      <c r="S63" s="38" t="n">
        <f aca="false">IF(D63&lt;s_p!H63, D63-s_p!H63, 0)</f>
        <v>-0.035869668968397</v>
      </c>
      <c r="T63" s="0" t="n">
        <f aca="false">S63^2</f>
        <v>0.00128663315190238</v>
      </c>
      <c r="U63" s="0" t="n">
        <f aca="false">SQRT(AVERAGE(T$4:T63)) * SQRT(252)</f>
        <v>0.328294622480184</v>
      </c>
      <c r="V63" s="0" t="n">
        <f aca="false">AJ63/U63*252</f>
        <v>-0.277398808977228</v>
      </c>
      <c r="W63" s="27" t="n">
        <f aca="false">(s_p!$J63)/COUNT(s_p!$J$4:$J63)</f>
        <v>0.000728997268262991</v>
      </c>
      <c r="X63" s="27" t="n">
        <f aca="false">W63 * 252</f>
        <v>0.183707311602274</v>
      </c>
      <c r="Y63" s="26" t="n">
        <f aca="false">STDEV(s_p!$H$4:$H63)</f>
        <v>0.00598626869055764</v>
      </c>
      <c r="Z63" s="26" t="n">
        <f aca="false">Y63*SQRT(252)</f>
        <v>0.0950290694185667</v>
      </c>
      <c r="AA63" s="0" t="n">
        <f aca="false">AJ63/AK63</f>
        <v>-0.0125614555839959</v>
      </c>
      <c r="AB63" s="0" t="n">
        <f aca="false">_xlfn.COVARIANCE.S($D$4:$D63,s_p!$H$4:$H63)</f>
        <v>-2.09326389057559E-006</v>
      </c>
      <c r="AC63" s="0" t="n">
        <f aca="false">_xlfn.VAR.S(s_p!$H$4:$H63)</f>
        <v>3.58354128355507E-005</v>
      </c>
      <c r="AD63" s="0" t="n">
        <f aca="false">AB63/AC63</f>
        <v>-0.0584132768382385</v>
      </c>
      <c r="AE63" s="23" t="n">
        <f aca="false">M63-(AD63*W63)</f>
        <v>2.47110091811429E-005</v>
      </c>
      <c r="AF63" s="40" t="n">
        <f aca="false">MAX($E$4:E63)</f>
        <v>0.208819804331584</v>
      </c>
      <c r="AG63" s="0" t="n">
        <f aca="false">1 - ((1 + E63) / (1 + AF63))</f>
        <v>0.173633928053898</v>
      </c>
      <c r="AH63" s="0" t="n">
        <f aca="false">MAX($AG$5:AG63)</f>
        <v>0.247763279347781</v>
      </c>
      <c r="AI63" s="24" t="n">
        <f aca="false">D63-s_p!H63</f>
        <v>-0.035869668968397</v>
      </c>
      <c r="AJ63" s="24" t="n">
        <f aca="false">AVERAGE(AI$4:AI63)</f>
        <v>-0.000361383084403302</v>
      </c>
      <c r="AK63" s="0" t="n">
        <f aca="false">STDEV(AI$4:AI63)</f>
        <v>0.0287692044912156</v>
      </c>
    </row>
    <row r="64" customFormat="false" ht="13.8" hidden="false" customHeight="false" outlineLevel="0" collapsed="false">
      <c r="A64" s="6" t="n">
        <f aca="false">WORKDAY(A63,1,holiday!$B$2:$B$10)</f>
        <v>38806</v>
      </c>
      <c r="B64" s="30" t="n">
        <v>964864.239733338</v>
      </c>
      <c r="C64" s="30" t="n">
        <f aca="false">B64-B63</f>
        <v>-34063.4336628086</v>
      </c>
      <c r="D64" s="37" t="n">
        <f aca="false">C64/B63</f>
        <v>-0.0341</v>
      </c>
      <c r="E64" s="37" t="n">
        <f aca="false" t="array" ref="E64:E64">PRODUCT(1+$D$4:D64)-1</f>
        <v>-0.035135760266662</v>
      </c>
      <c r="F64" s="0" t="n">
        <f aca="false">IF(ISBLANK(A65),MONTH(A64),IF(MONTH(A65)-MONTH(A64)=1,MONTH(A64),0))</f>
        <v>0</v>
      </c>
      <c r="G64" s="0" t="str">
        <f aca="false">IF(B65&gt;B64,IF(AND(B63&gt;B64,B65&gt;B64),"min",""),IF(AND(B63&gt;B64,B65&gt;B64),"",IF(AND(B63&lt;B64,B65&lt;B64),"max","")))</f>
        <v>min</v>
      </c>
      <c r="H64" s="0" t="n">
        <f aca="false">IF(G64="min",COUNTIF(G$4:G64,"min"),IF(G64="max",COUNTIF(G$4:G64,"max"),""))</f>
        <v>16</v>
      </c>
      <c r="I64" s="30" t="n">
        <f aca="false" t="array" ref="I64:I64">IF($G$3=0,IF(G64="min",INDEX($B$4:$B$254,(MATCH(1,($G$4:$G$254="max")*($H$4:$H$254=(H64-1)),0))),""),IF($G$3=1,IF(G64="min",INDEX($B$4:$B$254,(MATCH(1,($G$4:$G$254="max")*($H$4:$H$254=(H64)),0))),""),""))</f>
        <v>1028126.46500221</v>
      </c>
      <c r="J64" s="35" t="n">
        <f aca="false">IF(AND(G62=0,G64="min",H64=1),B64-B63,IF(G64="min",B64-I64,""))</f>
        <v>-63262.225268872</v>
      </c>
      <c r="K64" s="41" t="n">
        <f aca="false">IF(AND(G62=0,G64="min",H64=1),(B64-B63)/B63,IF(G64="min",(B64-I64)/I64,""))</f>
        <v>-0.0615315600000006</v>
      </c>
      <c r="L64" s="5"/>
      <c r="M64" s="0" t="n">
        <f aca="false">E64/COUNT($E$4:E64)</f>
        <v>-0.000575996069945278</v>
      </c>
      <c r="N64" s="24" t="n">
        <f aca="false">M64*252</f>
        <v>-0.14515100962621</v>
      </c>
      <c r="O64" s="25" t="n">
        <f aca="false">STDEV($D$4:$D64)</f>
        <v>0.0281779371508367</v>
      </c>
      <c r="P64" s="25" t="n">
        <f aca="false">O64*SQRT(252)</f>
        <v>0.447310884959531</v>
      </c>
      <c r="Q64" s="0" t="n">
        <f aca="false">Treasuries!J62/100</f>
        <v>0.0486</v>
      </c>
      <c r="R64" s="25" t="n">
        <f aca="false">AJ64/AK64*SQRT(252)</f>
        <v>-0.485478744295022</v>
      </c>
      <c r="S64" s="38" t="n">
        <f aca="false">IF(D64&lt;s_p!H64, D64-s_p!H64, 0)</f>
        <v>-0.0320737353114997</v>
      </c>
      <c r="T64" s="0" t="n">
        <f aca="false">S64^2</f>
        <v>0.00102872449683214</v>
      </c>
      <c r="U64" s="0" t="n">
        <f aca="false">SQRT(AVERAGE(T$4:T64)) * SQRT(252)</f>
        <v>0.332054709154343</v>
      </c>
      <c r="V64" s="0" t="n">
        <f aca="false">AJ64/U64*252</f>
        <v>-0.668796246729882</v>
      </c>
      <c r="W64" s="27" t="n">
        <f aca="false">(s_p!$J64)/COUNT(s_p!$J$4:$J64)</f>
        <v>0.000682376113474058</v>
      </c>
      <c r="X64" s="27" t="n">
        <f aca="false">W64 * 252</f>
        <v>0.171958780595463</v>
      </c>
      <c r="Y64" s="26" t="n">
        <f aca="false">STDEV(s_p!$H$4:$H64)</f>
        <v>0.00594666476917234</v>
      </c>
      <c r="Z64" s="26" t="n">
        <f aca="false">Y64*SQRT(252)</f>
        <v>0.094400376656996</v>
      </c>
      <c r="AA64" s="0" t="n">
        <f aca="false">AJ64/AK64</f>
        <v>-0.0305822862907746</v>
      </c>
      <c r="AB64" s="0" t="n">
        <f aca="false">_xlfn.COVARIANCE.S($D$4:$D64,s_p!$H$4:$H64)</f>
        <v>-5.00079130672746E-007</v>
      </c>
      <c r="AC64" s="0" t="n">
        <f aca="false">_xlfn.VAR.S(s_p!$H$4:$H64)</f>
        <v>3.53628218769155E-005</v>
      </c>
      <c r="AD64" s="0" t="n">
        <f aca="false">AB64/AC64</f>
        <v>-0.014141380809861</v>
      </c>
      <c r="AE64" s="23" t="n">
        <f aca="false">M64-(AD64*W64)</f>
        <v>-0.000566346329469089</v>
      </c>
      <c r="AF64" s="40" t="n">
        <f aca="false">MAX($E$4:E64)</f>
        <v>0.208819804331584</v>
      </c>
      <c r="AG64" s="0" t="n">
        <f aca="false">1 - ((1 + E64) / (1 + AF64))</f>
        <v>0.20181301110726</v>
      </c>
      <c r="AH64" s="0" t="n">
        <f aca="false">MAX($AG$5:AG64)</f>
        <v>0.247763279347781</v>
      </c>
      <c r="AI64" s="24" t="n">
        <f aca="false">D64-s_p!H64</f>
        <v>-0.0320737353114997</v>
      </c>
      <c r="AJ64" s="24" t="n">
        <f aca="false">AVERAGE(AI$4:AI64)</f>
        <v>-0.000881257711077013</v>
      </c>
      <c r="AK64" s="0" t="n">
        <f aca="false">STDEV(AI$4:AI64)</f>
        <v>0.0288159525647646</v>
      </c>
    </row>
    <row r="65" customFormat="false" ht="13.8" hidden="false" customHeight="false" outlineLevel="0" collapsed="false">
      <c r="A65" s="6" t="n">
        <f aca="false">WORKDAY(A64,1,holiday!$B$2:$B$10)</f>
        <v>38807</v>
      </c>
      <c r="B65" s="30" t="n">
        <v>990529.628510244</v>
      </c>
      <c r="C65" s="30" t="n">
        <f aca="false">B65-B64</f>
        <v>25665.3887769068</v>
      </c>
      <c r="D65" s="37" t="n">
        <f aca="false">C65/B64</f>
        <v>0.0266</v>
      </c>
      <c r="E65" s="37" t="n">
        <f aca="false" t="array" ref="E65:E65">PRODUCT(1+$D$4:D65)-1</f>
        <v>-0.00947037148975527</v>
      </c>
      <c r="F65" s="0" t="n">
        <f aca="false">IF(ISBLANK(A66),MONTH(A65),IF(MONTH(A66)-MONTH(A65)=1,MONTH(A65),0))</f>
        <v>3</v>
      </c>
      <c r="G65" s="0" t="str">
        <f aca="false">IF(B66&gt;B65,IF(AND(B64&gt;B65,B66&gt;B65),"min",""),IF(AND(B64&gt;B65,B66&gt;B65),"",IF(AND(B64&lt;B65,B66&lt;B65),"max","")))</f>
        <v/>
      </c>
      <c r="H65" s="0" t="str">
        <f aca="false">IF(G65="min",COUNTIF(G$4:G65,"min"),IF(G65="max",COUNTIF(G$4:G65,"max"),""))</f>
        <v/>
      </c>
      <c r="I65" s="30" t="str">
        <f aca="false" t="array" ref="I65:I65">IF($G$3=0,IF(G65="min",INDEX($B$4:$B$254,(MATCH(1,($G$4:$G$254="max")*($H$4:$H$254=(H65-1)),0))),""),IF($G$3=1,IF(G65="min",INDEX($B$4:$B$254,(MATCH(1,($G$4:$G$254="max")*($H$4:$H$254=(H65)),0))),""),""))</f>
        <v/>
      </c>
      <c r="J65" s="35" t="str">
        <f aca="false">IF(AND(G63=0,G65="min",H65=1),B65-B64,IF(G65="min",B65-I65,""))</f>
        <v/>
      </c>
      <c r="K65" s="41" t="str">
        <f aca="false">IF(AND(G63=0,G65="min",H65=1),(B65-B64)/B64,IF(G65="min",(B65-I65)/I65,""))</f>
        <v/>
      </c>
      <c r="L65" s="5"/>
      <c r="M65" s="0" t="n">
        <f aca="false">E65/COUNT($E$4:E65)</f>
        <v>-0.000152747927254117</v>
      </c>
      <c r="N65" s="24" t="n">
        <f aca="false">M65*252</f>
        <v>-0.0384924776680375</v>
      </c>
      <c r="O65" s="25" t="n">
        <f aca="false">STDEV($D$4:$D65)</f>
        <v>0.0281524435294524</v>
      </c>
      <c r="P65" s="25" t="n">
        <f aca="false">O65*SQRT(252)</f>
        <v>0.446906186266323</v>
      </c>
      <c r="Q65" s="0" t="n">
        <f aca="false">Treasuries!J63/100</f>
        <v>0.0486</v>
      </c>
      <c r="R65" s="25" t="n">
        <f aca="false">AJ65/AK65*SQRT(252)</f>
        <v>-0.204224099292277</v>
      </c>
      <c r="S65" s="38" t="n">
        <f aca="false">IF(D65&lt;s_p!H65, D65-s_p!H65, 0)</f>
        <v>0</v>
      </c>
      <c r="T65" s="0" t="n">
        <f aca="false">S65^2</f>
        <v>0</v>
      </c>
      <c r="U65" s="0" t="n">
        <f aca="false">SQRT(AVERAGE(T$4:T65)) * SQRT(252)</f>
        <v>0.329365962804738</v>
      </c>
      <c r="V65" s="0" t="n">
        <f aca="false">AJ65/U65*252</f>
        <v>-0.284064927854519</v>
      </c>
      <c r="W65" s="27" t="n">
        <f aca="false">(s_p!$J65)/COUNT(s_p!$J$4:$J65)</f>
        <v>0.000601855596520559</v>
      </c>
      <c r="X65" s="27" t="n">
        <f aca="false">W65 * 252</f>
        <v>0.151667610323181</v>
      </c>
      <c r="Y65" s="26" t="n">
        <f aca="false">STDEV(s_p!$H$4:$H65)</f>
        <v>0.00592945336062852</v>
      </c>
      <c r="Z65" s="26" t="n">
        <f aca="false">Y65*SQRT(252)</f>
        <v>0.0941271540166754</v>
      </c>
      <c r="AA65" s="0" t="n">
        <f aca="false">AJ65/AK65</f>
        <v>-0.0128649090107981</v>
      </c>
      <c r="AB65" s="0" t="n">
        <f aca="false">_xlfn.COVARIANCE.S($D$4:$D65,s_p!$H$4:$H65)</f>
        <v>-2.57664289378464E-006</v>
      </c>
      <c r="AC65" s="0" t="n">
        <f aca="false">_xlfn.VAR.S(s_p!$H$4:$H65)</f>
        <v>3.51584171558688E-005</v>
      </c>
      <c r="AD65" s="0" t="n">
        <f aca="false">AB65/AC65</f>
        <v>-0.0732866579960507</v>
      </c>
      <c r="AE65" s="23" t="n">
        <f aca="false">M65-(AD65*W65)</f>
        <v>-0.000108639941988906</v>
      </c>
      <c r="AF65" s="40" t="n">
        <f aca="false">MAX($E$4:E65)</f>
        <v>0.208819804331584</v>
      </c>
      <c r="AG65" s="0" t="n">
        <f aca="false">1 - ((1 + E65) / (1 + AF65))</f>
        <v>0.180581237202714</v>
      </c>
      <c r="AH65" s="0" t="n">
        <f aca="false">MAX($AG$5:AG65)</f>
        <v>0.247763279347781</v>
      </c>
      <c r="AI65" s="24" t="n">
        <f aca="false">D65-s_p!H65</f>
        <v>0.0307376658334936</v>
      </c>
      <c r="AJ65" s="24" t="n">
        <f aca="false">AVERAGE(AI$4:AI65)</f>
        <v>-0.000371275073261358</v>
      </c>
      <c r="AK65" s="0" t="n">
        <f aca="false">STDEV(AI$4:AI65)</f>
        <v>0.028859518007452</v>
      </c>
    </row>
    <row r="66" customFormat="false" ht="13.8" hidden="false" customHeight="false" outlineLevel="0" collapsed="false">
      <c r="A66" s="6" t="n">
        <f aca="false">WORKDAY(A65,1,holiday!$B$2:$B$10)</f>
        <v>38810</v>
      </c>
      <c r="B66" s="30" t="n">
        <v>1040056.10993576</v>
      </c>
      <c r="C66" s="30" t="n">
        <f aca="false">B66-B65</f>
        <v>49526.4814255122</v>
      </c>
      <c r="D66" s="37" t="n">
        <f aca="false">C66/B65</f>
        <v>0.05</v>
      </c>
      <c r="E66" s="37" t="n">
        <f aca="false" t="array" ref="E66:E66">PRODUCT(1+$D$4:D66)-1</f>
        <v>0.040056109935757</v>
      </c>
      <c r="F66" s="0" t="n">
        <f aca="false">IF(ISBLANK(A67),MONTH(A66),IF(MONTH(A67)-MONTH(A66)=1,MONTH(A66),0))</f>
        <v>0</v>
      </c>
      <c r="G66" s="0" t="str">
        <f aca="false">IF(B67&gt;B66,IF(AND(B65&gt;B66,B67&gt;B66),"min",""),IF(AND(B65&gt;B66,B67&gt;B66),"",IF(AND(B65&lt;B66,B67&lt;B66),"max","")))</f>
        <v/>
      </c>
      <c r="H66" s="0" t="str">
        <f aca="false">IF(G66="min",COUNTIF(G$4:G66,"min"),IF(G66="max",COUNTIF(G$4:G66,"max"),""))</f>
        <v/>
      </c>
      <c r="I66" s="30" t="str">
        <f aca="false" t="array" ref="I66:I66">IF($G$3=0,IF(G66="min",INDEX($B$4:$B$254,(MATCH(1,($G$4:$G$254="max")*($H$4:$H$254=(H66-1)),0))),""),IF($G$3=1,IF(G66="min",INDEX($B$4:$B$254,(MATCH(1,($G$4:$G$254="max")*($H$4:$H$254=(H66)),0))),""),""))</f>
        <v/>
      </c>
      <c r="J66" s="35" t="str">
        <f aca="false">IF(AND(G64=0,G66="min",H66=1),B66-B65,IF(G66="min",B66-I66,""))</f>
        <v/>
      </c>
      <c r="K66" s="41" t="str">
        <f aca="false">IF(AND(G64=0,G66="min",H66=1),(B66-B65)/B65,IF(G66="min",(B66-I66)/I66,""))</f>
        <v/>
      </c>
      <c r="L66" s="5"/>
      <c r="M66" s="0" t="n">
        <f aca="false">E66/COUNT($E$4:E66)</f>
        <v>0.00063581126882154</v>
      </c>
      <c r="N66" s="24" t="n">
        <f aca="false">M66*252</f>
        <v>0.160224439743028</v>
      </c>
      <c r="O66" s="25" t="n">
        <f aca="false">STDEV($D$4:$D66)</f>
        <v>0.0286196425123027</v>
      </c>
      <c r="P66" s="25" t="n">
        <f aca="false">O66*SQRT(252)</f>
        <v>0.454322740194748</v>
      </c>
      <c r="Q66" s="0" t="n">
        <f aca="false">Treasuries!J64/100</f>
        <v>0.0488</v>
      </c>
      <c r="R66" s="25" t="n">
        <f aca="false">AJ66/AK66*SQRT(252)</f>
        <v>0.212795268893736</v>
      </c>
      <c r="S66" s="38" t="n">
        <f aca="false">IF(D66&lt;s_p!H66, D66-s_p!H66, 0)</f>
        <v>0</v>
      </c>
      <c r="T66" s="0" t="n">
        <f aca="false">S66^2</f>
        <v>0</v>
      </c>
      <c r="U66" s="0" t="n">
        <f aca="false">SQRT(AVERAGE(T$4:T66)) * SQRT(252)</f>
        <v>0.326741490997309</v>
      </c>
      <c r="V66" s="0" t="n">
        <f aca="false">AJ66/U66*252</f>
        <v>0.302507614636171</v>
      </c>
      <c r="W66" s="27" t="n">
        <f aca="false">(s_p!$J66)/COUNT(s_p!$J$4:$J66)</f>
        <v>0.000629686808379267</v>
      </c>
      <c r="X66" s="27" t="n">
        <f aca="false">W66 * 252</f>
        <v>0.158681075711575</v>
      </c>
      <c r="Y66" s="26" t="n">
        <f aca="false">STDEV(s_p!$H$4:$H66)</f>
        <v>0.00588516760347216</v>
      </c>
      <c r="Z66" s="26" t="n">
        <f aca="false">Y66*SQRT(252)</f>
        <v>0.093424139416328</v>
      </c>
      <c r="AA66" s="0" t="n">
        <f aca="false">AJ66/AK66</f>
        <v>0.0134048419443798</v>
      </c>
      <c r="AB66" s="0" t="n">
        <f aca="false">_xlfn.COVARIANCE.S($D$4:$D66,s_p!$H$4:$H66)</f>
        <v>-1.22219155540067E-006</v>
      </c>
      <c r="AC66" s="0" t="n">
        <f aca="false">_xlfn.VAR.S(s_p!$H$4:$H66)</f>
        <v>3.46351977209583E-005</v>
      </c>
      <c r="AD66" s="0" t="n">
        <f aca="false">AB66/AC66</f>
        <v>-0.0352875582015548</v>
      </c>
      <c r="AE66" s="23" t="n">
        <f aca="false">M66-(AD66*W66)</f>
        <v>0.000658031378720975</v>
      </c>
      <c r="AF66" s="40" t="n">
        <f aca="false">MAX($E$4:E66)</f>
        <v>0.208819804331584</v>
      </c>
      <c r="AG66" s="0" t="n">
        <f aca="false">1 - ((1 + E66) / (1 + AF66))</f>
        <v>0.139610299062849</v>
      </c>
      <c r="AH66" s="0" t="n">
        <f aca="false">MAX($AG$5:AG66)</f>
        <v>0.247763279347781</v>
      </c>
      <c r="AI66" s="24" t="n">
        <f aca="false">D66-s_p!H66</f>
        <v>0.0477295018032697</v>
      </c>
      <c r="AJ66" s="24" t="n">
        <f aca="false">AVERAGE(AI$4:AI66)</f>
        <v>0.000392229321604214</v>
      </c>
      <c r="AK66" s="0" t="n">
        <f aca="false">STDEV(AI$4:AI66)</f>
        <v>0.029260272014521</v>
      </c>
    </row>
    <row r="67" customFormat="false" ht="13.8" hidden="false" customHeight="false" outlineLevel="0" collapsed="false">
      <c r="A67" s="6" t="n">
        <f aca="false">WORKDAY(A66,1,holiday!$B$2:$B$10)</f>
        <v>38811</v>
      </c>
      <c r="B67" s="30" t="n">
        <v>1047232.49709431</v>
      </c>
      <c r="C67" s="30" t="n">
        <f aca="false">B67-B66</f>
        <v>7176.38715855673</v>
      </c>
      <c r="D67" s="37" t="n">
        <f aca="false">C67/B66</f>
        <v>0.0069</v>
      </c>
      <c r="E67" s="37" t="n">
        <f aca="false" t="array" ref="E67:E67">PRODUCT(1+$D$4:D67)-1</f>
        <v>0.0472324970943139</v>
      </c>
      <c r="F67" s="0" t="n">
        <f aca="false">IF(ISBLANK(A68),MONTH(A67),IF(MONTH(A68)-MONTH(A67)=1,MONTH(A67),0))</f>
        <v>0</v>
      </c>
      <c r="G67" s="0" t="str">
        <f aca="false">IF(B68&gt;B67,IF(AND(B66&gt;B67,B68&gt;B67),"min",""),IF(AND(B66&gt;B67,B68&gt;B67),"",IF(AND(B66&lt;B67,B68&lt;B67),"max","")))</f>
        <v>max</v>
      </c>
      <c r="H67" s="0" t="n">
        <f aca="false">IF(G67="min",COUNTIF(G$4:G67,"min"),IF(G67="max",COUNTIF(G$4:G67,"max"),""))</f>
        <v>16</v>
      </c>
      <c r="I67" s="30" t="str">
        <f aca="false" t="array" ref="I67:I67">IF($G$3=0,IF(G67="min",INDEX($B$4:$B$254,(MATCH(1,($G$4:$G$254="max")*($H$4:$H$254=(H67-1)),0))),""),IF($G$3=1,IF(G67="min",INDEX($B$4:$B$254,(MATCH(1,($G$4:$G$254="max")*($H$4:$H$254=(H67)),0))),""),""))</f>
        <v/>
      </c>
      <c r="J67" s="35" t="str">
        <f aca="false">IF(AND(G65=0,G67="min",H67=1),B67-B66,IF(G67="min",B67-I67,""))</f>
        <v/>
      </c>
      <c r="K67" s="41" t="str">
        <f aca="false">IF(AND(G65=0,G67="min",H67=1),(B67-B66)/B66,IF(G67="min",(B67-I67)/I67,""))</f>
        <v/>
      </c>
      <c r="L67" s="5"/>
      <c r="M67" s="0" t="n">
        <f aca="false">E67/COUNT($E$4:E67)</f>
        <v>0.000738007767098654</v>
      </c>
      <c r="N67" s="24" t="n">
        <f aca="false">M67*252</f>
        <v>0.185977957308861</v>
      </c>
      <c r="O67" s="25" t="n">
        <f aca="false">STDEV($D$4:$D67)</f>
        <v>0.0284010835641714</v>
      </c>
      <c r="P67" s="25" t="n">
        <f aca="false">O67*SQRT(252)</f>
        <v>0.450853224453369</v>
      </c>
      <c r="Q67" s="0" t="n">
        <f aca="false">Treasuries!J65/100</f>
        <v>0.0487</v>
      </c>
      <c r="R67" s="25" t="n">
        <f aca="false">AJ67/AK67*SQRT(252)</f>
        <v>0.216649840388106</v>
      </c>
      <c r="S67" s="38" t="n">
        <f aca="false">IF(D67&lt;s_p!H67, D67-s_p!H67, 0)</f>
        <v>0</v>
      </c>
      <c r="T67" s="0" t="n">
        <f aca="false">S67^2</f>
        <v>0</v>
      </c>
      <c r="U67" s="0" t="n">
        <f aca="false">SQRT(AVERAGE(T$4:T67)) * SQRT(252)</f>
        <v>0.324178773069498</v>
      </c>
      <c r="V67" s="0" t="n">
        <f aca="false">AJ67/U67*252</f>
        <v>0.307948613174083</v>
      </c>
      <c r="W67" s="27" t="n">
        <f aca="false">(s_p!$J67)/COUNT(s_p!$J$4:$J67)</f>
        <v>0.000721486994208084</v>
      </c>
      <c r="X67" s="27" t="n">
        <f aca="false">W67 * 252</f>
        <v>0.181814722540437</v>
      </c>
      <c r="Y67" s="26" t="n">
        <f aca="false">STDEV(s_p!$H$4:$H67)</f>
        <v>0.00588041491326482</v>
      </c>
      <c r="Z67" s="26" t="n">
        <f aca="false">Y67*SQRT(252)</f>
        <v>0.093348692798245</v>
      </c>
      <c r="AA67" s="0" t="n">
        <f aca="false">AJ67/AK67</f>
        <v>0.0136476571249708</v>
      </c>
      <c r="AB67" s="0" t="n">
        <f aca="false">_xlfn.COVARIANCE.S($D$4:$D67,s_p!$H$4:$H67)</f>
        <v>-6.86889534043686E-007</v>
      </c>
      <c r="AC67" s="0" t="n">
        <f aca="false">_xlfn.VAR.S(s_p!$H$4:$H67)</f>
        <v>3.45792795521473E-005</v>
      </c>
      <c r="AD67" s="0" t="n">
        <f aca="false">AB67/AC67</f>
        <v>-0.0198641944812014</v>
      </c>
      <c r="AE67" s="23" t="n">
        <f aca="false">M67-(AD67*W67)</f>
        <v>0.000752339525067261</v>
      </c>
      <c r="AF67" s="40" t="n">
        <f aca="false">MAX($E$4:E67)</f>
        <v>0.208819804331584</v>
      </c>
      <c r="AG67" s="0" t="n">
        <f aca="false">1 - ((1 + E67) / (1 + AF67))</f>
        <v>0.133673610126383</v>
      </c>
      <c r="AH67" s="0" t="n">
        <f aca="false">MAX($AG$5:AG67)</f>
        <v>0.247763279347781</v>
      </c>
      <c r="AI67" s="24" t="n">
        <f aca="false">D67-s_p!H67</f>
        <v>0.000643306030928868</v>
      </c>
      <c r="AJ67" s="24" t="n">
        <f aca="false">AVERAGE(AI$4:AI67)</f>
        <v>0.000396152395187412</v>
      </c>
      <c r="AK67" s="0" t="n">
        <f aca="false">STDEV(AI$4:AI67)</f>
        <v>0.0290271356878229</v>
      </c>
    </row>
    <row r="68" customFormat="false" ht="13.8" hidden="false" customHeight="false" outlineLevel="0" collapsed="false">
      <c r="A68" s="6" t="n">
        <f aca="false">WORKDAY(A67,1,holiday!$B$2:$B$10)</f>
        <v>38812</v>
      </c>
      <c r="B68" s="30" t="n">
        <v>1000944.82072274</v>
      </c>
      <c r="C68" s="30" t="n">
        <f aca="false">B68-B67</f>
        <v>-46287.6763715687</v>
      </c>
      <c r="D68" s="37" t="n">
        <f aca="false">C68/B67</f>
        <v>-0.0442000000000001</v>
      </c>
      <c r="E68" s="37" t="n">
        <f aca="false" t="array" ref="E68:E68">PRODUCT(1+$D$4:D68)-1</f>
        <v>0.000944820722744932</v>
      </c>
      <c r="F68" s="0" t="n">
        <f aca="false">IF(ISBLANK(A69),MONTH(A68),IF(MONTH(A69)-MONTH(A68)=1,MONTH(A68),0))</f>
        <v>0</v>
      </c>
      <c r="G68" s="0" t="str">
        <f aca="false">IF(B69&gt;B68,IF(AND(B67&gt;B68,B69&gt;B68),"min",""),IF(AND(B67&gt;B68,B69&gt;B68),"",IF(AND(B67&lt;B68,B69&lt;B68),"max","")))</f>
        <v/>
      </c>
      <c r="H68" s="0" t="str">
        <f aca="false">IF(G68="min",COUNTIF(G$4:G68,"min"),IF(G68="max",COUNTIF(G$4:G68,"max"),""))</f>
        <v/>
      </c>
      <c r="I68" s="30" t="str">
        <f aca="false" t="array" ref="I68:I68">IF($G$3=0,IF(G68="min",INDEX($B$4:$B$254,(MATCH(1,($G$4:$G$254="max")*($H$4:$H$254=(H68-1)),0))),""),IF($G$3=1,IF(G68="min",INDEX($B$4:$B$254,(MATCH(1,($G$4:$G$254="max")*($H$4:$H$254=(H68)),0))),""),""))</f>
        <v/>
      </c>
      <c r="J68" s="35" t="str">
        <f aca="false">IF(AND(G66=0,G68="min",H68=1),B68-B67,IF(G68="min",B68-I68,""))</f>
        <v/>
      </c>
      <c r="K68" s="41" t="str">
        <f aca="false">IF(AND(G66=0,G68="min",H68=1),(B68-B67)/B67,IF(G68="min",(B68-I68)/I68,""))</f>
        <v/>
      </c>
      <c r="L68" s="5"/>
      <c r="M68" s="0" t="n">
        <f aca="false">E68/COUNT($E$4:E68)</f>
        <v>1.45357034268451E-005</v>
      </c>
      <c r="N68" s="24" t="n">
        <f aca="false">M68*252</f>
        <v>0.00366299726356497</v>
      </c>
      <c r="O68" s="25" t="n">
        <f aca="false">STDEV($D$4:$D68)</f>
        <v>0.0287335142533272</v>
      </c>
      <c r="P68" s="25" t="n">
        <f aca="false">O68*SQRT(252)</f>
        <v>0.456130398043401</v>
      </c>
      <c r="Q68" s="0" t="n">
        <f aca="false">Treasuries!J66/100</f>
        <v>0.0484</v>
      </c>
      <c r="R68" s="25" t="n">
        <f aca="false">AJ68/AK68*SQRT(252)</f>
        <v>-0.192160736645107</v>
      </c>
      <c r="S68" s="38" t="n">
        <f aca="false">IF(D68&lt;s_p!H68, D68-s_p!H68, 0)</f>
        <v>-0.0485111039642248</v>
      </c>
      <c r="T68" s="0" t="n">
        <f aca="false">S68^2</f>
        <v>0.00235332720782783</v>
      </c>
      <c r="U68" s="0" t="n">
        <f aca="false">SQRT(AVERAGE(T$4:T68)) * SQRT(252)</f>
        <v>0.335557368213148</v>
      </c>
      <c r="V68" s="0" t="n">
        <f aca="false">AJ68/U68*252</f>
        <v>-0.267552662305248</v>
      </c>
      <c r="W68" s="27" t="n">
        <f aca="false">(s_p!$J68)/COUNT(s_p!$J$4:$J68)</f>
        <v>0.000779774423719346</v>
      </c>
      <c r="X68" s="27" t="n">
        <f aca="false">W68 * 252</f>
        <v>0.196503154777275</v>
      </c>
      <c r="Y68" s="26" t="n">
        <f aca="false">STDEV(s_p!$H$4:$H68)</f>
        <v>0.00585124703077632</v>
      </c>
      <c r="Z68" s="26" t="n">
        <f aca="false">Y68*SQRT(252)</f>
        <v>0.0928856670182354</v>
      </c>
      <c r="AA68" s="0" t="n">
        <f aca="false">AJ68/AK68</f>
        <v>-0.0121049885931886</v>
      </c>
      <c r="AB68" s="0" t="n">
        <f aca="false">_xlfn.COVARIANCE.S($D$4:$D68,s_p!$H$4:$H68)</f>
        <v>-3.178104924699E-006</v>
      </c>
      <c r="AC68" s="0" t="n">
        <f aca="false">_xlfn.VAR.S(s_p!$H$4:$H68)</f>
        <v>3.42370918151687E-005</v>
      </c>
      <c r="AD68" s="0" t="n">
        <f aca="false">AB68/AC68</f>
        <v>-0.092826369186268</v>
      </c>
      <c r="AE68" s="23" t="n">
        <f aca="false">M68-(AD68*W68)</f>
        <v>8.69193319650265E-005</v>
      </c>
      <c r="AF68" s="40" t="n">
        <f aca="false">MAX($E$4:E68)</f>
        <v>0.208819804331584</v>
      </c>
      <c r="AG68" s="0" t="n">
        <f aca="false">1 - ((1 + E68) / (1 + AF68))</f>
        <v>0.171965236558797</v>
      </c>
      <c r="AH68" s="0" t="n">
        <f aca="false">MAX($AG$5:AG68)</f>
        <v>0.247763279347781</v>
      </c>
      <c r="AI68" s="24" t="n">
        <f aca="false">D68-s_p!H68</f>
        <v>-0.0485111039642248</v>
      </c>
      <c r="AJ68" s="24" t="n">
        <f aca="false">AVERAGE(AI$4:AI68)</f>
        <v>-0.00035626693341893</v>
      </c>
      <c r="AK68" s="0" t="n">
        <f aca="false">STDEV(AI$4:AI68)</f>
        <v>0.0294314142203653</v>
      </c>
    </row>
    <row r="69" customFormat="false" ht="13.8" hidden="false" customHeight="false" outlineLevel="0" collapsed="false">
      <c r="A69" s="6" t="n">
        <f aca="false">WORKDAY(A68,1,holiday!$B$2:$B$10)</f>
        <v>38813</v>
      </c>
      <c r="B69" s="30" t="n">
        <v>984929.703591181</v>
      </c>
      <c r="C69" s="30" t="n">
        <f aca="false">B69-B68</f>
        <v>-16015.117131564</v>
      </c>
      <c r="D69" s="37" t="n">
        <f aca="false">C69/B68</f>
        <v>-0.016</v>
      </c>
      <c r="E69" s="37" t="n">
        <f aca="false" t="array" ref="E69:E69">PRODUCT(1+$D$4:D69)-1</f>
        <v>-0.015070296408819</v>
      </c>
      <c r="F69" s="0" t="n">
        <f aca="false">IF(ISBLANK(A70),MONTH(A69),IF(MONTH(A70)-MONTH(A69)=1,MONTH(A69),0))</f>
        <v>0</v>
      </c>
      <c r="G69" s="0" t="str">
        <f aca="false">IF(B70&gt;B69,IF(AND(B68&gt;B69,B70&gt;B69),"min",""),IF(AND(B68&gt;B69,B70&gt;B69),"",IF(AND(B68&lt;B69,B70&lt;B69),"max","")))</f>
        <v>min</v>
      </c>
      <c r="H69" s="0" t="n">
        <f aca="false">IF(G69="min",COUNTIF(G$4:G69,"min"),IF(G69="max",COUNTIF(G$4:G69,"max"),""))</f>
        <v>17</v>
      </c>
      <c r="I69" s="30" t="n">
        <f aca="false" t="array" ref="I69:I69">IF($G$3=0,IF(G69="min",INDEX($B$4:$B$254,(MATCH(1,($G$4:$G$254="max")*($H$4:$H$254=(H69-1)),0))),""),IF($G$3=1,IF(G69="min",INDEX($B$4:$B$254,(MATCH(1,($G$4:$G$254="max")*($H$4:$H$254=(H69)),0))),""),""))</f>
        <v>1047232.49709431</v>
      </c>
      <c r="J69" s="35" t="n">
        <f aca="false">IF(AND(G67=0,G69="min",H69=1),B69-B68,IF(G69="min",B69-I69,""))</f>
        <v>-62302.793503129</v>
      </c>
      <c r="K69" s="41" t="n">
        <f aca="false">IF(AND(G67=0,G69="min",H69=1),(B69-B68)/B68,IF(G69="min",(B69-I69)/I69,""))</f>
        <v>-0.0594927999999968</v>
      </c>
      <c r="L69" s="5"/>
      <c r="M69" s="0" t="n">
        <f aca="false">E69/COUNT($E$4:E69)</f>
        <v>-0.000228337824376045</v>
      </c>
      <c r="N69" s="24" t="n">
        <f aca="false">M69*252</f>
        <v>-0.0575411317427633</v>
      </c>
      <c r="O69" s="25" t="n">
        <f aca="false">STDEV($D$4:$D69)</f>
        <v>0.0285831932621766</v>
      </c>
      <c r="P69" s="25" t="n">
        <f aca="false">O69*SQRT(252)</f>
        <v>0.453744126286898</v>
      </c>
      <c r="Q69" s="0" t="n">
        <f aca="false">Treasuries!J67/100</f>
        <v>0.049</v>
      </c>
      <c r="R69" s="25" t="n">
        <f aca="false">AJ69/AK69*SQRT(252)</f>
        <v>-0.306160689747383</v>
      </c>
      <c r="S69" s="38" t="n">
        <f aca="false">IF(D69&lt;s_p!H69, D69-s_p!H69, 0)</f>
        <v>-0.0140786239287566</v>
      </c>
      <c r="T69" s="0" t="n">
        <f aca="false">S69^2</f>
        <v>0.000198207651727357</v>
      </c>
      <c r="U69" s="0" t="n">
        <f aca="false">SQRT(AVERAGE(T$4:T69)) * SQRT(252)</f>
        <v>0.334139938629738</v>
      </c>
      <c r="V69" s="0" t="n">
        <f aca="false">AJ69/U69*252</f>
        <v>-0.425491552392101</v>
      </c>
      <c r="W69" s="27" t="n">
        <f aca="false">(s_p!$J69)/COUNT(s_p!$J$4:$J69)</f>
        <v>0.000737372361754522</v>
      </c>
      <c r="X69" s="27" t="n">
        <f aca="false">W69 * 252</f>
        <v>0.18581783516214</v>
      </c>
      <c r="Y69" s="26" t="n">
        <f aca="false">STDEV(s_p!$H$4:$H69)</f>
        <v>0.00581556144412243</v>
      </c>
      <c r="Z69" s="26" t="n">
        <f aca="false">Y69*SQRT(252)</f>
        <v>0.0923191758921816</v>
      </c>
      <c r="AA69" s="0" t="n">
        <f aca="false">AJ69/AK69</f>
        <v>-0.019286310626085</v>
      </c>
      <c r="AB69" s="0" t="n">
        <f aca="false">_xlfn.COVARIANCE.S($D$4:$D69,s_p!$H$4:$H69)</f>
        <v>-2.457624453358E-006</v>
      </c>
      <c r="AC69" s="0" t="n">
        <f aca="false">_xlfn.VAR.S(s_p!$H$4:$H69)</f>
        <v>3.38207549103634E-005</v>
      </c>
      <c r="AD69" s="0" t="n">
        <f aca="false">AB69/AC69</f>
        <v>-0.0726661619432075</v>
      </c>
      <c r="AE69" s="23" t="n">
        <f aca="false">M69-(AD69*W69)</f>
        <v>-0.000174755804924345</v>
      </c>
      <c r="AF69" s="40" t="n">
        <f aca="false">MAX($E$4:E69)</f>
        <v>0.208819804331584</v>
      </c>
      <c r="AG69" s="0" t="n">
        <f aca="false">1 - ((1 + E69) / (1 + AF69))</f>
        <v>0.185213792773856</v>
      </c>
      <c r="AH69" s="0" t="n">
        <f aca="false">MAX($AG$5:AG69)</f>
        <v>0.247763279347781</v>
      </c>
      <c r="AI69" s="24" t="n">
        <f aca="false">D69-s_p!H69</f>
        <v>-0.0140786239287566</v>
      </c>
      <c r="AJ69" s="24" t="n">
        <f aca="false">AVERAGE(AI$4:AI69)</f>
        <v>-0.000564181433348288</v>
      </c>
      <c r="AK69" s="0" t="n">
        <f aca="false">STDEV(AI$4:AI69)</f>
        <v>0.0292529475588361</v>
      </c>
    </row>
    <row r="70" customFormat="false" ht="13.8" hidden="false" customHeight="false" outlineLevel="0" collapsed="false">
      <c r="A70" s="6" t="n">
        <f aca="false">WORKDAY(A69,1,holiday!$B$2:$B$10)</f>
        <v>38814</v>
      </c>
      <c r="B70" s="30" t="n">
        <v>1001968.98746331</v>
      </c>
      <c r="C70" s="30" t="n">
        <f aca="false">B70-B69</f>
        <v>17039.2838721274</v>
      </c>
      <c r="D70" s="37" t="n">
        <f aca="false">C70/B69</f>
        <v>0.0173</v>
      </c>
      <c r="E70" s="37" t="n">
        <f aca="false" t="array" ref="E70:E70">PRODUCT(1+$D$4:D70)-1</f>
        <v>0.00196898746330842</v>
      </c>
      <c r="F70" s="0" t="n">
        <f aca="false">IF(ISBLANK(A71),MONTH(A70),IF(MONTH(A71)-MONTH(A70)=1,MONTH(A70),0))</f>
        <v>0</v>
      </c>
      <c r="G70" s="0" t="str">
        <f aca="false">IF(B71&gt;B70,IF(AND(B69&gt;B70,B71&gt;B70),"min",""),IF(AND(B69&gt;B70,B71&gt;B70),"",IF(AND(B69&lt;B70,B71&lt;B70),"max","")))</f>
        <v/>
      </c>
      <c r="H70" s="0" t="str">
        <f aca="false">IF(G70="min",COUNTIF(G$4:G70,"min"),IF(G70="max",COUNTIF(G$4:G70,"max"),""))</f>
        <v/>
      </c>
      <c r="I70" s="30" t="str">
        <f aca="false" t="array" ref="I70:I70">IF($G$3=0,IF(G70="min",INDEX($B$4:$B$254,(MATCH(1,($G$4:$G$254="max")*($H$4:$H$254=(H70-1)),0))),""),IF($G$3=1,IF(G70="min",INDEX($B$4:$B$254,(MATCH(1,($G$4:$G$254="max")*($H$4:$H$254=(H70)),0))),""),""))</f>
        <v/>
      </c>
      <c r="J70" s="35" t="str">
        <f aca="false">IF(AND(G68=0,G70="min",H70=1),B70-B69,IF(G70="min",B70-I70,""))</f>
        <v/>
      </c>
      <c r="K70" s="41" t="str">
        <f aca="false">IF(AND(G68=0,G70="min",H70=1),(B70-B69)/B69,IF(G70="min",(B70-I70)/I70,""))</f>
        <v/>
      </c>
      <c r="L70" s="5"/>
      <c r="M70" s="0" t="n">
        <f aca="false">E70/COUNT($E$4:E70)</f>
        <v>2.93878725866929E-005</v>
      </c>
      <c r="N70" s="24" t="n">
        <f aca="false">M70*252</f>
        <v>0.00740574389184661</v>
      </c>
      <c r="O70" s="25" t="n">
        <f aca="false">STDEV($D$4:$D70)</f>
        <v>0.0284428976381022</v>
      </c>
      <c r="P70" s="25" t="n">
        <f aca="false">O70*SQRT(252)</f>
        <v>0.45151700229891</v>
      </c>
      <c r="Q70" s="0" t="n">
        <f aca="false">Treasuries!J68/100</f>
        <v>0.0497</v>
      </c>
      <c r="R70" s="25" t="n">
        <f aca="false">AJ70/AK70*SQRT(252)</f>
        <v>-0.0777436939392318</v>
      </c>
      <c r="S70" s="38" t="n">
        <f aca="false">IF(D70&lt;s_p!H70, D70-s_p!H70, 0)</f>
        <v>0</v>
      </c>
      <c r="T70" s="0" t="n">
        <f aca="false">S70^2</f>
        <v>0</v>
      </c>
      <c r="U70" s="0" t="n">
        <f aca="false">SQRT(AVERAGE(T$4:T70)) * SQRT(252)</f>
        <v>0.331636982498644</v>
      </c>
      <c r="V70" s="0" t="n">
        <f aca="false">AJ70/U70*252</f>
        <v>-0.108791596905173</v>
      </c>
      <c r="W70" s="27" t="n">
        <f aca="false">(s_p!$J70)/COUNT(s_p!$J$4:$J70)</f>
        <v>0.000564473692548727</v>
      </c>
      <c r="X70" s="27" t="n">
        <f aca="false">W70 * 252</f>
        <v>0.142247370522279</v>
      </c>
      <c r="Y70" s="26" t="n">
        <f aca="false">STDEV(s_p!$H$4:$H70)</f>
        <v>0.00592796548414035</v>
      </c>
      <c r="Z70" s="26" t="n">
        <f aca="false">Y70*SQRT(252)</f>
        <v>0.0941035347096598</v>
      </c>
      <c r="AA70" s="0" t="n">
        <f aca="false">AJ70/AK70</f>
        <v>-0.00489739238492188</v>
      </c>
      <c r="AB70" s="0" t="n">
        <f aca="false">_xlfn.COVARIANCE.S($D$4:$D70,s_p!$H$4:$H70)</f>
        <v>-5.25287218320373E-006</v>
      </c>
      <c r="AC70" s="0" t="n">
        <f aca="false">_xlfn.VAR.S(s_p!$H$4:$H70)</f>
        <v>3.51407747811594E-005</v>
      </c>
      <c r="AD70" s="0" t="n">
        <f aca="false">AB70/AC70</f>
        <v>-0.14948083005899</v>
      </c>
      <c r="AE70" s="23" t="n">
        <f aca="false">M70-(AD70*W70)</f>
        <v>0.00011376586869534</v>
      </c>
      <c r="AF70" s="40" t="n">
        <f aca="false">MAX($E$4:E70)</f>
        <v>0.208819804331584</v>
      </c>
      <c r="AG70" s="0" t="n">
        <f aca="false">1 - ((1 + E70) / (1 + AF70))</f>
        <v>0.171117991388844</v>
      </c>
      <c r="AH70" s="0" t="n">
        <f aca="false">MAX($AG$5:AG70)</f>
        <v>0.247763279347781</v>
      </c>
      <c r="AI70" s="24" t="n">
        <f aca="false">D70-s_p!H70</f>
        <v>0.0276434578011366</v>
      </c>
      <c r="AJ70" s="24" t="n">
        <f aca="false">AVERAGE(AI$4:AI70)</f>
        <v>-0.000143171892535081</v>
      </c>
      <c r="AK70" s="0" t="n">
        <f aca="false">STDEV(AI$4:AI70)</f>
        <v>0.0292343110949981</v>
      </c>
    </row>
    <row r="71" customFormat="false" ht="13.8" hidden="false" customHeight="false" outlineLevel="0" collapsed="false">
      <c r="A71" s="6" t="n">
        <f aca="false">WORKDAY(A70,1,holiday!$B$2:$B$10)</f>
        <v>38817</v>
      </c>
      <c r="B71" s="30" t="n">
        <v>1036837.50822703</v>
      </c>
      <c r="C71" s="30" t="n">
        <f aca="false">B71-B70</f>
        <v>34868.5207637231</v>
      </c>
      <c r="D71" s="37" t="n">
        <f aca="false">C71/B70</f>
        <v>0.0347999999999999</v>
      </c>
      <c r="E71" s="37" t="n">
        <f aca="false" t="array" ref="E71:E71">PRODUCT(1+$D$4:D71)-1</f>
        <v>0.0368375082270316</v>
      </c>
      <c r="F71" s="0" t="n">
        <f aca="false">IF(ISBLANK(A72),MONTH(A71),IF(MONTH(A72)-MONTH(A71)=1,MONTH(A71),0))</f>
        <v>0</v>
      </c>
      <c r="G71" s="0" t="str">
        <f aca="false">IF(B72&gt;B71,IF(AND(B70&gt;B71,B72&gt;B71),"min",""),IF(AND(B70&gt;B71,B72&gt;B71),"",IF(AND(B70&lt;B71,B72&lt;B71),"max","")))</f>
        <v>max</v>
      </c>
      <c r="H71" s="0" t="n">
        <f aca="false">IF(G71="min",COUNTIF(G$4:G71,"min"),IF(G71="max",COUNTIF(G$4:G71,"max"),""))</f>
        <v>17</v>
      </c>
      <c r="I71" s="30" t="str">
        <f aca="false" t="array" ref="I71:I71">IF($G$3=0,IF(G71="min",INDEX($B$4:$B$254,(MATCH(1,($G$4:$G$254="max")*($H$4:$H$254=(H71-1)),0))),""),IF($G$3=1,IF(G71="min",INDEX($B$4:$B$254,(MATCH(1,($G$4:$G$254="max")*($H$4:$H$254=(H71)),0))),""),""))</f>
        <v/>
      </c>
      <c r="J71" s="35" t="str">
        <f aca="false">IF(AND(G69=0,G71="min",H71=1),B71-B70,IF(G71="min",B71-I71,""))</f>
        <v/>
      </c>
      <c r="K71" s="41" t="str">
        <f aca="false">IF(AND(G69=0,G71="min",H71=1),(B71-B70)/B70,IF(G71="min",(B71-I71)/I71,""))</f>
        <v/>
      </c>
      <c r="L71" s="5"/>
      <c r="M71" s="0" t="n">
        <f aca="false">E71/COUNT($E$4:E71)</f>
        <v>0.000541728062162229</v>
      </c>
      <c r="N71" s="24" t="n">
        <f aca="false">M71*252</f>
        <v>0.136515471664882</v>
      </c>
      <c r="O71" s="25" t="n">
        <f aca="false">STDEV($D$4:$D71)</f>
        <v>0.0285358983669725</v>
      </c>
      <c r="P71" s="25" t="n">
        <f aca="false">O71*SQRT(252)</f>
        <v>0.452993343100941</v>
      </c>
      <c r="Q71" s="0" t="n">
        <f aca="false">Treasuries!J69/100</f>
        <v>0.0497</v>
      </c>
      <c r="R71" s="25" t="n">
        <f aca="false">AJ71/AK71*SQRT(252)</f>
        <v>0.193899266118956</v>
      </c>
      <c r="S71" s="38" t="n">
        <f aca="false">IF(D71&lt;s_p!H71, D71-s_p!H71, 0)</f>
        <v>0</v>
      </c>
      <c r="T71" s="0" t="n">
        <f aca="false">S71^2</f>
        <v>0</v>
      </c>
      <c r="U71" s="0" t="n">
        <f aca="false">SQRT(AVERAGE(T$4:T71)) * SQRT(252)</f>
        <v>0.329189443642259</v>
      </c>
      <c r="V71" s="0" t="n">
        <f aca="false">AJ71/U71*252</f>
        <v>0.274043164090765</v>
      </c>
      <c r="W71" s="27" t="n">
        <f aca="false">(s_p!$J71)/COUNT(s_p!$J$4:$J71)</f>
        <v>0.000569367129527314</v>
      </c>
      <c r="X71" s="27" t="n">
        <f aca="false">W71 * 252</f>
        <v>0.143480516640883</v>
      </c>
      <c r="Y71" s="26" t="n">
        <f aca="false">STDEV(s_p!$H$4:$H71)</f>
        <v>0.00588366791202169</v>
      </c>
      <c r="Z71" s="26" t="n">
        <f aca="false">Y71*SQRT(252)</f>
        <v>0.0934003325526002</v>
      </c>
      <c r="AA71" s="0" t="n">
        <f aca="false">AJ71/AK71</f>
        <v>0.0122145056559214</v>
      </c>
      <c r="AB71" s="0" t="n">
        <f aca="false">_xlfn.COVARIANCE.S($D$4:$D71,s_p!$H$4:$H71)</f>
        <v>-5.02636927786308E-006</v>
      </c>
      <c r="AC71" s="0" t="n">
        <f aca="false">_xlfn.VAR.S(s_p!$H$4:$H71)</f>
        <v>3.46175480989537E-005</v>
      </c>
      <c r="AD71" s="0" t="n">
        <f aca="false">AB71/AC71</f>
        <v>-0.14519714866851</v>
      </c>
      <c r="AE71" s="23" t="n">
        <f aca="false">M71-(AD71*W71)</f>
        <v>0.00062439854591517</v>
      </c>
      <c r="AF71" s="40" t="n">
        <f aca="false">MAX($E$4:E71)</f>
        <v>0.208819804331584</v>
      </c>
      <c r="AG71" s="0" t="n">
        <f aca="false">1 - ((1 + E71) / (1 + AF71))</f>
        <v>0.142272897489176</v>
      </c>
      <c r="AH71" s="0" t="n">
        <f aca="false">MAX($AG$5:AG71)</f>
        <v>0.247763279347781</v>
      </c>
      <c r="AI71" s="24" t="n">
        <f aca="false">D71-s_p!H71</f>
        <v>0.0339354689309148</v>
      </c>
      <c r="AJ71" s="24" t="n">
        <f aca="false">AVERAGE(AI$4:AI71)</f>
        <v>0.000357984590162711</v>
      </c>
      <c r="AK71" s="0" t="n">
        <f aca="false">STDEV(AI$4:AI71)</f>
        <v>0.0293081521468834</v>
      </c>
    </row>
    <row r="72" customFormat="false" ht="13.8" hidden="false" customHeight="false" outlineLevel="0" collapsed="false">
      <c r="A72" s="6" t="n">
        <f aca="false">WORKDAY(A71,1,holiday!$B$2:$B$10)</f>
        <v>38818</v>
      </c>
      <c r="B72" s="30" t="n">
        <v>994949.272894659</v>
      </c>
      <c r="C72" s="30" t="n">
        <f aca="false">B72-B71</f>
        <v>-41888.235332372</v>
      </c>
      <c r="D72" s="37" t="n">
        <f aca="false">C72/B71</f>
        <v>-0.0404</v>
      </c>
      <c r="E72" s="37" t="n">
        <f aca="false" t="array" ref="E72:E72">PRODUCT(1+$D$4:D72)-1</f>
        <v>-0.00505072710534038</v>
      </c>
      <c r="F72" s="0" t="n">
        <f aca="false">IF(ISBLANK(A73),MONTH(A72),IF(MONTH(A73)-MONTH(A72)=1,MONTH(A72),0))</f>
        <v>0</v>
      </c>
      <c r="G72" s="0" t="str">
        <f aca="false">IF(B73&gt;B72,IF(AND(B71&gt;B72,B73&gt;B72),"min",""),IF(AND(B71&gt;B72,B73&gt;B72),"",IF(AND(B71&lt;B72,B73&lt;B72),"max","")))</f>
        <v/>
      </c>
      <c r="H72" s="0" t="str">
        <f aca="false">IF(G72="min",COUNTIF(G$4:G72,"min"),IF(G72="max",COUNTIF(G$4:G72,"max"),""))</f>
        <v/>
      </c>
      <c r="I72" s="30" t="str">
        <f aca="false" t="array" ref="I72:I72">IF($G$3=0,IF(G72="min",INDEX($B$4:$B$254,(MATCH(1,($G$4:$G$254="max")*($H$4:$H$254=(H72-1)),0))),""),IF($G$3=1,IF(G72="min",INDEX($B$4:$B$254,(MATCH(1,($G$4:$G$254="max")*($H$4:$H$254=(H72)),0))),""),""))</f>
        <v/>
      </c>
      <c r="J72" s="35" t="str">
        <f aca="false">IF(AND(G70=0,G72="min",H72=1),B72-B71,IF(G72="min",B72-I72,""))</f>
        <v/>
      </c>
      <c r="K72" s="41" t="str">
        <f aca="false">IF(AND(G70=0,G72="min",H72=1),(B72-B71)/B71,IF(G72="min",(B72-I72)/I72,""))</f>
        <v/>
      </c>
      <c r="L72" s="5"/>
      <c r="M72" s="0" t="n">
        <f aca="false">E72/COUNT($E$4:E72)</f>
        <v>-7.31989435556577E-005</v>
      </c>
      <c r="N72" s="24" t="n">
        <f aca="false">M72*252</f>
        <v>-0.0184461337760257</v>
      </c>
      <c r="O72" s="25" t="n">
        <f aca="false">STDEV($D$4:$D72)</f>
        <v>0.0287590539507687</v>
      </c>
      <c r="P72" s="25" t="n">
        <f aca="false">O72*SQRT(252)</f>
        <v>0.456535828171341</v>
      </c>
      <c r="Q72" s="0" t="n">
        <f aca="false">Treasuries!J70/100</f>
        <v>0.0493</v>
      </c>
      <c r="R72" s="25" t="n">
        <f aca="false">AJ72/AK72*SQRT(252)</f>
        <v>-0.0650825439113327</v>
      </c>
      <c r="S72" s="38" t="n">
        <f aca="false">IF(D72&lt;s_p!H72, D72-s_p!H72, 0)</f>
        <v>-0.0326490783730006</v>
      </c>
      <c r="T72" s="0" t="n">
        <f aca="false">S72^2</f>
        <v>0.00106596231860633</v>
      </c>
      <c r="U72" s="0" t="n">
        <f aca="false">SQRT(AVERAGE(T$4:T72)) * SQRT(252)</f>
        <v>0.332698440534734</v>
      </c>
      <c r="V72" s="0" t="n">
        <f aca="false">AJ72/U72*252</f>
        <v>-0.0911799211637061</v>
      </c>
      <c r="W72" s="27" t="n">
        <f aca="false">(s_p!$J72)/COUNT(s_p!$J$4:$J72)</f>
        <v>0.000444434072768073</v>
      </c>
      <c r="X72" s="27" t="n">
        <f aca="false">W72 * 252</f>
        <v>0.111997386337554</v>
      </c>
      <c r="Y72" s="26" t="n">
        <f aca="false">STDEV(s_p!$H$4:$H72)</f>
        <v>0.00592564939346746</v>
      </c>
      <c r="Z72" s="26" t="n">
        <f aca="false">Y72*SQRT(252)</f>
        <v>0.0940667679100538</v>
      </c>
      <c r="AA72" s="0" t="n">
        <f aca="false">AJ72/AK72</f>
        <v>-0.00409981490192427</v>
      </c>
      <c r="AB72" s="0" t="n">
        <f aca="false">_xlfn.COVARIANCE.S($D$4:$D72,s_p!$H$4:$H72)</f>
        <v>3.56182335877241E-008</v>
      </c>
      <c r="AC72" s="0" t="n">
        <f aca="false">_xlfn.VAR.S(s_p!$H$4:$H72)</f>
        <v>3.51133207343013E-005</v>
      </c>
      <c r="AD72" s="0" t="n">
        <f aca="false">AB72/AC72</f>
        <v>0.00101437952443301</v>
      </c>
      <c r="AE72" s="23" t="n">
        <f aca="false">M72-(AD72*W72)</f>
        <v>-7.3649768379034E-005</v>
      </c>
      <c r="AF72" s="40" t="n">
        <f aca="false">MAX($E$4:E72)</f>
        <v>0.208819804331584</v>
      </c>
      <c r="AG72" s="0" t="n">
        <f aca="false">1 - ((1 + E72) / (1 + AF72))</f>
        <v>0.176925072430613</v>
      </c>
      <c r="AH72" s="0" t="n">
        <f aca="false">MAX($AG$5:AG72)</f>
        <v>0.247763279347781</v>
      </c>
      <c r="AI72" s="24" t="n">
        <f aca="false">D72-s_p!H72</f>
        <v>-0.0326490783730005</v>
      </c>
      <c r="AJ72" s="24" t="n">
        <f aca="false">AVERAGE(AI$4:AI72)</f>
        <v>-0.00012037864118748</v>
      </c>
      <c r="AK72" s="0" t="n">
        <f aca="false">STDEV(AI$4:AI72)</f>
        <v>0.0293619697638007</v>
      </c>
    </row>
    <row r="73" customFormat="false" ht="13.8" hidden="false" customHeight="false" outlineLevel="0" collapsed="false">
      <c r="A73" s="6" t="n">
        <f aca="false">WORKDAY(A72,1,holiday!$B$2:$B$10)</f>
        <v>38819</v>
      </c>
      <c r="B73" s="30" t="n">
        <v>988183.617838975</v>
      </c>
      <c r="C73" s="30" t="n">
        <f aca="false">B73-B72</f>
        <v>-6765.65505568369</v>
      </c>
      <c r="D73" s="37" t="n">
        <f aca="false">C73/B72</f>
        <v>-0.00680000000000001</v>
      </c>
      <c r="E73" s="37" t="n">
        <f aca="false" t="array" ref="E73:E73">PRODUCT(1+$D$4:D73)-1</f>
        <v>-0.0118163821610242</v>
      </c>
      <c r="F73" s="0" t="n">
        <f aca="false">IF(ISBLANK(A74),MONTH(A73),IF(MONTH(A74)-MONTH(A73)=1,MONTH(A73),0))</f>
        <v>0</v>
      </c>
      <c r="G73" s="0" t="str">
        <f aca="false">IF(B74&gt;B73,IF(AND(B72&gt;B73,B74&gt;B73),"min",""),IF(AND(B72&gt;B73,B74&gt;B73),"",IF(AND(B72&lt;B73,B74&lt;B73),"max","")))</f>
        <v/>
      </c>
      <c r="H73" s="0" t="str">
        <f aca="false">IF(G73="min",COUNTIF(G$4:G73,"min"),IF(G73="max",COUNTIF(G$4:G73,"max"),""))</f>
        <v/>
      </c>
      <c r="I73" s="30" t="str">
        <f aca="false" t="array" ref="I73:I73">IF($G$3=0,IF(G73="min",INDEX($B$4:$B$254,(MATCH(1,($G$4:$G$254="max")*($H$4:$H$254=(H73-1)),0))),""),IF($G$3=1,IF(G73="min",INDEX($B$4:$B$254,(MATCH(1,($G$4:$G$254="max")*($H$4:$H$254=(H73)),0))),""),""))</f>
        <v/>
      </c>
      <c r="J73" s="35" t="str">
        <f aca="false">IF(AND(G71=0,G73="min",H73=1),B73-B72,IF(G73="min",B73-I73,""))</f>
        <v/>
      </c>
      <c r="K73" s="41" t="str">
        <f aca="false">IF(AND(G71=0,G73="min",H73=1),(B73-B72)/B72,IF(G73="min",(B73-I73)/I73,""))</f>
        <v/>
      </c>
      <c r="L73" s="5"/>
      <c r="M73" s="0" t="n">
        <f aca="false">E73/COUNT($E$4:E73)</f>
        <v>-0.000168805459443203</v>
      </c>
      <c r="N73" s="24" t="n">
        <f aca="false">M73*252</f>
        <v>-0.0425389757796872</v>
      </c>
      <c r="O73" s="25" t="n">
        <f aca="false">STDEV($D$4:$D73)</f>
        <v>0.0285626274591572</v>
      </c>
      <c r="P73" s="25" t="n">
        <f aca="false">O73*SQRT(252)</f>
        <v>0.453417654285088</v>
      </c>
      <c r="Q73" s="0" t="n">
        <f aca="false">Treasuries!J71/100</f>
        <v>0.0498</v>
      </c>
      <c r="R73" s="25" t="n">
        <f aca="false">AJ73/AK73*SQRT(252)</f>
        <v>-0.126834580442047</v>
      </c>
      <c r="S73" s="38" t="n">
        <f aca="false">IF(D73&lt;s_p!H73, D73-s_p!H73, 0)</f>
        <v>-0.00800475372502083</v>
      </c>
      <c r="T73" s="0" t="n">
        <f aca="false">S73^2</f>
        <v>6.40760821982349E-005</v>
      </c>
      <c r="U73" s="0" t="n">
        <f aca="false">SQRT(AVERAGE(T$4:T73)) * SQRT(252)</f>
        <v>0.330662464580613</v>
      </c>
      <c r="V73" s="0" t="n">
        <f aca="false">AJ73/U73*252</f>
        <v>-0.177580385350118</v>
      </c>
      <c r="W73" s="27" t="n">
        <f aca="false">(s_p!$J73)/COUNT(s_p!$J$4:$J73)</f>
        <v>0.000455823566639167</v>
      </c>
      <c r="X73" s="27" t="n">
        <f aca="false">W73 * 252</f>
        <v>0.11486753879307</v>
      </c>
      <c r="Y73" s="26" t="n">
        <f aca="false">STDEV(s_p!$H$4:$H73)</f>
        <v>0.00588323542041194</v>
      </c>
      <c r="Z73" s="26" t="n">
        <f aca="false">Y73*SQRT(252)</f>
        <v>0.0933934669611392</v>
      </c>
      <c r="AA73" s="0" t="n">
        <f aca="false">AJ73/AK73</f>
        <v>-0.00798982755935392</v>
      </c>
      <c r="AB73" s="0" t="n">
        <f aca="false">_xlfn.COVARIANCE.S($D$4:$D73,s_p!$H$4:$H73)</f>
        <v>-4.13005349136011E-008</v>
      </c>
      <c r="AC73" s="0" t="n">
        <f aca="false">_xlfn.VAR.S(s_p!$H$4:$H73)</f>
        <v>3.46124590119897E-005</v>
      </c>
      <c r="AD73" s="0" t="n">
        <f aca="false">AB73/AC73</f>
        <v>-0.0011932274126867</v>
      </c>
      <c r="AE73" s="23" t="n">
        <f aca="false">M73-(AD73*W73)</f>
        <v>-0.00016826155826814</v>
      </c>
      <c r="AF73" s="40" t="n">
        <f aca="false">MAX($E$4:E73)</f>
        <v>0.208819804331584</v>
      </c>
      <c r="AG73" s="0" t="n">
        <f aca="false">1 - ((1 + E73) / (1 + AF73))</f>
        <v>0.182521981938085</v>
      </c>
      <c r="AH73" s="0" t="n">
        <f aca="false">MAX($AG$5:AG73)</f>
        <v>0.247763279347781</v>
      </c>
      <c r="AI73" s="24" t="n">
        <f aca="false">D73-s_p!H73</f>
        <v>-0.00800475372502083</v>
      </c>
      <c r="AJ73" s="24" t="n">
        <f aca="false">AVERAGE(AI$4:AI73)</f>
        <v>-0.000233012570956528</v>
      </c>
      <c r="AK73" s="0" t="n">
        <f aca="false">STDEV(AI$4:AI73)</f>
        <v>0.0291636545626987</v>
      </c>
    </row>
    <row r="74" customFormat="false" ht="13.8" hidden="false" customHeight="false" outlineLevel="0" collapsed="false">
      <c r="A74" s="6" t="n">
        <f aca="false">WORKDAY(A73,1,holiday!$B$2:$B$10)</f>
        <v>38820</v>
      </c>
      <c r="B74" s="30" t="n">
        <v>951027.91380823</v>
      </c>
      <c r="C74" s="30" t="n">
        <f aca="false">B74-B73</f>
        <v>-37155.7040307454</v>
      </c>
      <c r="D74" s="37" t="n">
        <f aca="false">C74/B73</f>
        <v>-0.0376</v>
      </c>
      <c r="E74" s="37" t="n">
        <f aca="false" t="array" ref="E74:E74">PRODUCT(1+$D$4:D74)-1</f>
        <v>-0.0489720861917696</v>
      </c>
      <c r="F74" s="0" t="n">
        <f aca="false">IF(ISBLANK(A75),MONTH(A74),IF(MONTH(A75)-MONTH(A74)=1,MONTH(A74),0))</f>
        <v>0</v>
      </c>
      <c r="G74" s="0" t="str">
        <f aca="false">IF(B75&gt;B74,IF(AND(B73&gt;B74,B75&gt;B74),"min",""),IF(AND(B73&gt;B74,B75&gt;B74),"",IF(AND(B73&lt;B74,B75&lt;B74),"max","")))</f>
        <v>min</v>
      </c>
      <c r="H74" s="0" t="n">
        <f aca="false">IF(G74="min",COUNTIF(G$4:G74,"min"),IF(G74="max",COUNTIF(G$4:G74,"max"),""))</f>
        <v>18</v>
      </c>
      <c r="I74" s="30" t="n">
        <f aca="false" t="array" ref="I74:I74">IF($G$3=0,IF(G74="min",INDEX($B$4:$B$254,(MATCH(1,($G$4:$G$254="max")*($H$4:$H$254=(H74-1)),0))),""),IF($G$3=1,IF(G74="min",INDEX($B$4:$B$254,(MATCH(1,($G$4:$G$254="max")*($H$4:$H$254=(H74)),0))),""),""))</f>
        <v>1036837.50822703</v>
      </c>
      <c r="J74" s="35" t="n">
        <f aca="false">IF(AND(G72=0,G74="min",H74=1),B74-B73,IF(G74="min",B74-I74,""))</f>
        <v>-85809.5944188001</v>
      </c>
      <c r="K74" s="41" t="n">
        <f aca="false">IF(AND(G72=0,G74="min",H74=1),(B74-B73)/B73,IF(G74="min",(B74-I74)/I74,""))</f>
        <v>-0.082760889471999</v>
      </c>
      <c r="L74" s="5"/>
      <c r="M74" s="0" t="n">
        <f aca="false">E74/COUNT($E$4:E74)</f>
        <v>-0.000689747692841826</v>
      </c>
      <c r="N74" s="24" t="n">
        <f aca="false">M74*252</f>
        <v>-0.17381641859614</v>
      </c>
      <c r="O74" s="25" t="n">
        <f aca="false">STDEV($D$4:$D74)</f>
        <v>0.028711122782444</v>
      </c>
      <c r="P74" s="25" t="n">
        <f aca="false">O74*SQRT(252)</f>
        <v>0.455774944462725</v>
      </c>
      <c r="Q74" s="0" t="n">
        <f aca="false">Treasuries!J72/100</f>
        <v>0.0505</v>
      </c>
      <c r="R74" s="25" t="n">
        <f aca="false">AJ74/AK74*SQRT(252)</f>
        <v>-0.41722124156342</v>
      </c>
      <c r="S74" s="38" t="n">
        <f aca="false">IF(D74&lt;s_p!H74, D74-s_p!H74, 0)</f>
        <v>-0.0383763251870945</v>
      </c>
      <c r="T74" s="0" t="n">
        <f aca="false">S74^2</f>
        <v>0.00147274233486562</v>
      </c>
      <c r="U74" s="0" t="n">
        <f aca="false">SQRT(AVERAGE(T$4:T74)) * SQRT(252)</f>
        <v>0.336191755564197</v>
      </c>
      <c r="V74" s="0" t="n">
        <f aca="false">AJ74/U74*252</f>
        <v>-0.577352249030725</v>
      </c>
      <c r="W74" s="27" t="n">
        <f aca="false">(s_p!$J74)/COUNT(s_p!$J$4:$J74)</f>
        <v>0.000460686557238477</v>
      </c>
      <c r="X74" s="27" t="n">
        <f aca="false">W74 * 252</f>
        <v>0.116093012424096</v>
      </c>
      <c r="Y74" s="26" t="n">
        <f aca="false">STDEV(s_p!$H$4:$H74)</f>
        <v>0.00584117734820981</v>
      </c>
      <c r="Z74" s="26" t="n">
        <f aca="false">Y74*SQRT(252)</f>
        <v>0.0927258157631213</v>
      </c>
      <c r="AA74" s="0" t="n">
        <f aca="false">AJ74/AK74</f>
        <v>-0.0262824677826287</v>
      </c>
      <c r="AB74" s="0" t="n">
        <f aca="false">_xlfn.COVARIANCE.S($D$4:$D74,s_p!$H$4:$H74)</f>
        <v>-2.06138943748742E-007</v>
      </c>
      <c r="AC74" s="0" t="n">
        <f aca="false">_xlfn.VAR.S(s_p!$H$4:$H74)</f>
        <v>3.41193528132394E-005</v>
      </c>
      <c r="AD74" s="0" t="n">
        <f aca="false">AB74/AC74</f>
        <v>-0.00604170146125261</v>
      </c>
      <c r="AE74" s="23" t="n">
        <f aca="false">M74-(AD74*W74)</f>
        <v>-0.000686964362195779</v>
      </c>
      <c r="AF74" s="40" t="n">
        <f aca="false">MAX($E$4:E74)</f>
        <v>0.208819804331584</v>
      </c>
      <c r="AG74" s="0" t="n">
        <f aca="false">1 - ((1 + E74) / (1 + AF74))</f>
        <v>0.213259155417213</v>
      </c>
      <c r="AH74" s="0" t="n">
        <f aca="false">MAX($AG$5:AG74)</f>
        <v>0.247763279347781</v>
      </c>
      <c r="AI74" s="24" t="n">
        <f aca="false">D74-s_p!H74</f>
        <v>-0.0383763251870944</v>
      </c>
      <c r="AJ74" s="24" t="n">
        <f aca="false">AVERAGE(AI$4:AI74)</f>
        <v>-0.000770242326113399</v>
      </c>
      <c r="AK74" s="0" t="n">
        <f aca="false">STDEV(AI$4:AI74)</f>
        <v>0.0293063167615671</v>
      </c>
    </row>
    <row r="75" customFormat="false" ht="13.8" hidden="false" customHeight="false" outlineLevel="0" collapsed="false">
      <c r="A75" s="6" t="n">
        <f aca="false">WORKDAY(A74,1,holiday!$B$2:$B$10)</f>
        <v>38824</v>
      </c>
      <c r="B75" s="30" t="n">
        <v>984884.507539803</v>
      </c>
      <c r="C75" s="30" t="n">
        <f aca="false">B75-B74</f>
        <v>33856.593731573</v>
      </c>
      <c r="D75" s="37" t="n">
        <f aca="false">C75/B74</f>
        <v>0.0356</v>
      </c>
      <c r="E75" s="37" t="n">
        <f aca="false" t="array" ref="E75:E75">PRODUCT(1+$D$4:D75)-1</f>
        <v>-0.0151154924601966</v>
      </c>
      <c r="F75" s="0" t="n">
        <f aca="false">IF(ISBLANK(A76),MONTH(A75),IF(MONTH(A76)-MONTH(A75)=1,MONTH(A75),0))</f>
        <v>0</v>
      </c>
      <c r="G75" s="0" t="str">
        <f aca="false">IF(B76&gt;B75,IF(AND(B74&gt;B75,B76&gt;B75),"min",""),IF(AND(B74&gt;B75,B76&gt;B75),"",IF(AND(B74&lt;B75,B76&lt;B75),"max","")))</f>
        <v/>
      </c>
      <c r="H75" s="0" t="str">
        <f aca="false">IF(G75="min",COUNTIF(G$4:G75,"min"),IF(G75="max",COUNTIF(G$4:G75,"max"),""))</f>
        <v/>
      </c>
      <c r="I75" s="30" t="str">
        <f aca="false" t="array" ref="I75:I75">IF($G$3=0,IF(G75="min",INDEX($B$4:$B$254,(MATCH(1,($G$4:$G$254="max")*($H$4:$H$254=(H75-1)),0))),""),IF($G$3=1,IF(G75="min",INDEX($B$4:$B$254,(MATCH(1,($G$4:$G$254="max")*($H$4:$H$254=(H75)),0))),""),""))</f>
        <v/>
      </c>
      <c r="J75" s="35" t="str">
        <f aca="false">IF(AND(G73=0,G75="min",H75=1),B75-B74,IF(G75="min",B75-I75,""))</f>
        <v/>
      </c>
      <c r="K75" s="41" t="str">
        <f aca="false">IF(AND(G73=0,G75="min",H75=1),(B75-B74)/B74,IF(G75="min",(B75-I75)/I75,""))</f>
        <v/>
      </c>
      <c r="L75" s="5"/>
      <c r="M75" s="0" t="n">
        <f aca="false">E75/COUNT($E$4:E75)</f>
        <v>-0.000209937395280508</v>
      </c>
      <c r="N75" s="24" t="n">
        <f aca="false">M75*252</f>
        <v>-0.0529042236106881</v>
      </c>
      <c r="O75" s="25" t="n">
        <f aca="false">STDEV($D$4:$D75)</f>
        <v>0.0288204519178316</v>
      </c>
      <c r="P75" s="25" t="n">
        <f aca="false">O75*SQRT(252)</f>
        <v>0.457510490682462</v>
      </c>
      <c r="Q75" s="0" t="n">
        <f aca="false">Treasuries!J73/100</f>
        <v>0.0501</v>
      </c>
      <c r="R75" s="25" t="n">
        <f aca="false">AJ75/AK75*SQRT(252)</f>
        <v>-0.120822831768077</v>
      </c>
      <c r="S75" s="38" t="n">
        <f aca="false">IF(D75&lt;s_p!H75, D75-s_p!H75, 0)</f>
        <v>0</v>
      </c>
      <c r="T75" s="0" t="n">
        <f aca="false">S75^2</f>
        <v>0</v>
      </c>
      <c r="U75" s="0" t="n">
        <f aca="false">SQRT(AVERAGE(T$4:T75)) * SQRT(252)</f>
        <v>0.333848927330971</v>
      </c>
      <c r="V75" s="0" t="n">
        <f aca="false">AJ75/U75*252</f>
        <v>-0.169283913066287</v>
      </c>
      <c r="W75" s="27" t="n">
        <f aca="false">(s_p!$J75)/COUNT(s_p!$J$4:$J75)</f>
        <v>0.000412119334805576</v>
      </c>
      <c r="X75" s="27" t="n">
        <f aca="false">W75 * 252</f>
        <v>0.103854072371005</v>
      </c>
      <c r="Y75" s="26" t="n">
        <f aca="false">STDEV(s_p!$H$4:$H75)</f>
        <v>0.00581380443006558</v>
      </c>
      <c r="Z75" s="26" t="n">
        <f aca="false">Y75*SQRT(252)</f>
        <v>0.0922912841587147</v>
      </c>
      <c r="AA75" s="0" t="n">
        <f aca="false">AJ75/AK75</f>
        <v>-0.00761112298945047</v>
      </c>
      <c r="AB75" s="0" t="n">
        <f aca="false">_xlfn.COVARIANCE.S($D$4:$D75,s_p!$H$4:$H75)</f>
        <v>-1.90361534288894E-006</v>
      </c>
      <c r="AC75" s="0" t="n">
        <f aca="false">_xlfn.VAR.S(s_p!$H$4:$H75)</f>
        <v>3.38003219510501E-005</v>
      </c>
      <c r="AD75" s="0" t="n">
        <f aca="false">AB75/AC75</f>
        <v>-0.0563194441060582</v>
      </c>
      <c r="AE75" s="23" t="n">
        <f aca="false">M75-(AD75*W75)</f>
        <v>-0.0001867270634389</v>
      </c>
      <c r="AF75" s="40" t="n">
        <f aca="false">MAX($E$4:E75)</f>
        <v>0.208819804331584</v>
      </c>
      <c r="AG75" s="0" t="n">
        <f aca="false">1 - ((1 + E75) / (1 + AF75))</f>
        <v>0.185251181350065</v>
      </c>
      <c r="AH75" s="0" t="n">
        <f aca="false">MAX($AG$5:AG75)</f>
        <v>0.247763279347781</v>
      </c>
      <c r="AI75" s="24" t="n">
        <f aca="false">D75-s_p!H75</f>
        <v>0.0385399900707458</v>
      </c>
      <c r="AJ75" s="24" t="n">
        <f aca="false">AVERAGE(AI$4:AI75)</f>
        <v>-0.000224266876157021</v>
      </c>
      <c r="AK75" s="0" t="n">
        <f aca="false">STDEV(AI$4:AI75)</f>
        <v>0.0294656749691038</v>
      </c>
    </row>
    <row r="76" customFormat="false" ht="13.8" hidden="false" customHeight="false" outlineLevel="0" collapsed="false">
      <c r="A76" s="6" t="n">
        <f aca="false">WORKDAY(A75,1,holiday!$B$2:$B$10)</f>
        <v>38825</v>
      </c>
      <c r="B76" s="30" t="n">
        <v>989119.510922224</v>
      </c>
      <c r="C76" s="30" t="n">
        <f aca="false">B76-B75</f>
        <v>4235.0033824211</v>
      </c>
      <c r="D76" s="37" t="n">
        <f aca="false">C76/B75</f>
        <v>0.00429999999999995</v>
      </c>
      <c r="E76" s="37" t="n">
        <f aca="false" t="array" ref="E76:E76">PRODUCT(1+$D$4:D76)-1</f>
        <v>-0.0108804890777755</v>
      </c>
      <c r="F76" s="0" t="n">
        <f aca="false">IF(ISBLANK(A77),MONTH(A76),IF(MONTH(A77)-MONTH(A76)=1,MONTH(A76),0))</f>
        <v>0</v>
      </c>
      <c r="G76" s="0" t="str">
        <f aca="false">IF(B77&gt;B76,IF(AND(B75&gt;B76,B77&gt;B76),"min",""),IF(AND(B75&gt;B76,B77&gt;B76),"",IF(AND(B75&lt;B76,B77&lt;B76),"max","")))</f>
        <v>max</v>
      </c>
      <c r="H76" s="0" t="n">
        <f aca="false">IF(G76="min",COUNTIF(G$4:G76,"min"),IF(G76="max",COUNTIF(G$4:G76,"max"),""))</f>
        <v>18</v>
      </c>
      <c r="I76" s="30" t="str">
        <f aca="false" t="array" ref="I76:I76">IF($G$3=0,IF(G76="min",INDEX($B$4:$B$254,(MATCH(1,($G$4:$G$254="max")*($H$4:$H$254=(H76-1)),0))),""),IF($G$3=1,IF(G76="min",INDEX($B$4:$B$254,(MATCH(1,($G$4:$G$254="max")*($H$4:$H$254=(H76)),0))),""),""))</f>
        <v/>
      </c>
      <c r="J76" s="35" t="str">
        <f aca="false">IF(AND(G74=0,G76="min",H76=1),B76-B75,IF(G76="min",B76-I76,""))</f>
        <v/>
      </c>
      <c r="K76" s="41" t="str">
        <f aca="false">IF(AND(G74=0,G76="min",H76=1),(B76-B75)/B75,IF(G76="min",(B76-I76)/I76,""))</f>
        <v/>
      </c>
      <c r="L76" s="5"/>
      <c r="M76" s="0" t="n">
        <f aca="false">E76/COUNT($E$4:E76)</f>
        <v>-0.000149047795585966</v>
      </c>
      <c r="N76" s="24" t="n">
        <f aca="false">M76*252</f>
        <v>-0.0375600444876634</v>
      </c>
      <c r="O76" s="25" t="n">
        <f aca="false">STDEV($D$4:$D76)</f>
        <v>0.0286236355380571</v>
      </c>
      <c r="P76" s="25" t="n">
        <f aca="false">O76*SQRT(252)</f>
        <v>0.454386127513498</v>
      </c>
      <c r="Q76" s="0" t="n">
        <f aca="false">Treasuries!J74/100</f>
        <v>0.0499</v>
      </c>
      <c r="R76" s="25" t="n">
        <f aca="false">AJ76/AK76*SQRT(252)</f>
        <v>-0.214692947472663</v>
      </c>
      <c r="S76" s="38" t="n">
        <f aca="false">IF(D76&lt;s_p!H76, D76-s_p!H76, 0)</f>
        <v>-0.0127773264453488</v>
      </c>
      <c r="T76" s="0" t="n">
        <f aca="false">S76^2</f>
        <v>0.000163260071091011</v>
      </c>
      <c r="U76" s="0" t="n">
        <f aca="false">SQRT(AVERAGE(T$4:T76)) * SQRT(252)</f>
        <v>0.33240322909592</v>
      </c>
      <c r="V76" s="0" t="n">
        <f aca="false">AJ76/U76*252</f>
        <v>-0.30038547620272</v>
      </c>
      <c r="W76" s="27" t="n">
        <f aca="false">(s_p!$J76)/COUNT(s_p!$J$4:$J76)</f>
        <v>0.000647351330044169</v>
      </c>
      <c r="X76" s="27" t="n">
        <f aca="false">W76 * 252</f>
        <v>0.16313253517113</v>
      </c>
      <c r="Y76" s="26" t="n">
        <f aca="false">STDEV(s_p!$H$4:$H76)</f>
        <v>0.00609347774488685</v>
      </c>
      <c r="Z76" s="26" t="n">
        <f aca="false">Y76*SQRT(252)</f>
        <v>0.0967309603948637</v>
      </c>
      <c r="AA76" s="0" t="n">
        <f aca="false">AJ76/AK76</f>
        <v>-0.0135243844583836</v>
      </c>
      <c r="AB76" s="0" t="n">
        <f aca="false">_xlfn.COVARIANCE.S($D$4:$D76,s_p!$H$4:$H76)</f>
        <v>-9.4147254423939E-007</v>
      </c>
      <c r="AC76" s="0" t="n">
        <f aca="false">_xlfn.VAR.S(s_p!$H$4:$H76)</f>
        <v>3.71304710274313E-005</v>
      </c>
      <c r="AD76" s="0" t="n">
        <f aca="false">AB76/AC76</f>
        <v>-0.0253557931851671</v>
      </c>
      <c r="AE76" s="23" t="n">
        <f aca="false">M76-(AD76*W76)</f>
        <v>-0.000132633689143223</v>
      </c>
      <c r="AF76" s="40" t="n">
        <f aca="false">MAX($E$4:E76)</f>
        <v>0.208819804331584</v>
      </c>
      <c r="AG76" s="0" t="n">
        <f aca="false">1 - ((1 + E76) / (1 + AF76))</f>
        <v>0.181747761429871</v>
      </c>
      <c r="AH76" s="0" t="n">
        <f aca="false">MAX($AG$5:AG76)</f>
        <v>0.247763279347781</v>
      </c>
      <c r="AI76" s="24" t="n">
        <f aca="false">D76-s_p!H76</f>
        <v>-0.0127773264453488</v>
      </c>
      <c r="AJ76" s="24" t="n">
        <f aca="false">AVERAGE(AI$4:AI76)</f>
        <v>-0.000396226596282936</v>
      </c>
      <c r="AK76" s="0" t="n">
        <f aca="false">STDEV(AI$4:AI76)</f>
        <v>0.0292971999947339</v>
      </c>
    </row>
    <row r="77" customFormat="false" ht="13.8" hidden="false" customHeight="false" outlineLevel="0" collapsed="false">
      <c r="A77" s="6" t="n">
        <f aca="false">WORKDAY(A76,1,holiday!$B$2:$B$10)</f>
        <v>38826</v>
      </c>
      <c r="B77" s="30" t="n">
        <v>941542.862446865</v>
      </c>
      <c r="C77" s="30" t="n">
        <f aca="false">B77-B76</f>
        <v>-47576.648475359</v>
      </c>
      <c r="D77" s="37" t="n">
        <f aca="false">C77/B76</f>
        <v>-0.0481</v>
      </c>
      <c r="E77" s="37" t="n">
        <f aca="false" t="array" ref="E77:E77">PRODUCT(1+$D$4:D77)-1</f>
        <v>-0.0584571375531346</v>
      </c>
      <c r="F77" s="0" t="n">
        <f aca="false">IF(ISBLANK(A78),MONTH(A77),IF(MONTH(A78)-MONTH(A77)=1,MONTH(A77),0))</f>
        <v>0</v>
      </c>
      <c r="G77" s="0" t="str">
        <f aca="false">IF(B78&gt;B77,IF(AND(B76&gt;B77,B78&gt;B77),"min",""),IF(AND(B76&gt;B77,B78&gt;B77),"",IF(AND(B76&lt;B77,B78&lt;B77),"max","")))</f>
        <v/>
      </c>
      <c r="H77" s="0" t="str">
        <f aca="false">IF(G77="min",COUNTIF(G$4:G77,"min"),IF(G77="max",COUNTIF(G$4:G77,"max"),""))</f>
        <v/>
      </c>
      <c r="I77" s="30" t="str">
        <f aca="false" t="array" ref="I77:I77">IF($G$3=0,IF(G77="min",INDEX($B$4:$B$254,(MATCH(1,($G$4:$G$254="max")*($H$4:$H$254=(H77-1)),0))),""),IF($G$3=1,IF(G77="min",INDEX($B$4:$B$254,(MATCH(1,($G$4:$G$254="max")*($H$4:$H$254=(H77)),0))),""),""))</f>
        <v/>
      </c>
      <c r="J77" s="35" t="str">
        <f aca="false">IF(AND(G75=0,G77="min",H77=1),B77-B76,IF(G77="min",B77-I77,""))</f>
        <v/>
      </c>
      <c r="K77" s="41" t="str">
        <f aca="false">IF(AND(G75=0,G77="min",H77=1),(B77-B76)/B76,IF(G77="min",(B77-I77)/I77,""))</f>
        <v/>
      </c>
      <c r="L77" s="5"/>
      <c r="M77" s="0" t="n">
        <f aca="false">E77/COUNT($E$4:E77)</f>
        <v>-0.000789961318285603</v>
      </c>
      <c r="N77" s="24" t="n">
        <f aca="false">M77*252</f>
        <v>-0.199070252207972</v>
      </c>
      <c r="O77" s="25" t="n">
        <f aca="false">STDEV($D$4:$D77)</f>
        <v>0.0289773387758848</v>
      </c>
      <c r="P77" s="25" t="n">
        <f aca="false">O77*SQRT(252)</f>
        <v>0.46000099234476</v>
      </c>
      <c r="Q77" s="0" t="n">
        <f aca="false">Treasuries!J75/100</f>
        <v>0.0504</v>
      </c>
      <c r="R77" s="25" t="n">
        <f aca="false">AJ77/AK77*SQRT(252)</f>
        <v>-0.571663999089057</v>
      </c>
      <c r="S77" s="38" t="n">
        <f aca="false">IF(D77&lt;s_p!H77, D77-s_p!H77, 0)</f>
        <v>-0.0501271097240072</v>
      </c>
      <c r="T77" s="0" t="n">
        <f aca="false">S77^2</f>
        <v>0.00251272712928266</v>
      </c>
      <c r="U77" s="0" t="n">
        <f aca="false">SQRT(AVERAGE(T$4:T77)) * SQRT(252)</f>
        <v>0.342863861302497</v>
      </c>
      <c r="V77" s="0" t="n">
        <f aca="false">AJ77/U77*252</f>
        <v>-0.785159799167426</v>
      </c>
      <c r="W77" s="27" t="n">
        <f aca="false">(s_p!$J77)/COUNT(s_p!$J$4:$J77)</f>
        <v>0.00066729123278484</v>
      </c>
      <c r="X77" s="27" t="n">
        <f aca="false">W77 * 252</f>
        <v>0.16815739066178</v>
      </c>
      <c r="Y77" s="26" t="n">
        <f aca="false">STDEV(s_p!$H$4:$H77)</f>
        <v>0.00605371158013922</v>
      </c>
      <c r="Z77" s="26" t="n">
        <f aca="false">Y77*SQRT(252)</f>
        <v>0.0960996920997615</v>
      </c>
      <c r="AA77" s="0" t="n">
        <f aca="false">AJ77/AK77</f>
        <v>-0.0360114470256736</v>
      </c>
      <c r="AB77" s="0" t="n">
        <f aca="false">_xlfn.COVARIANCE.S($D$4:$D77,s_p!$H$4:$H77)</f>
        <v>-1.82777136064035E-006</v>
      </c>
      <c r="AC77" s="0" t="n">
        <f aca="false">_xlfn.VAR.S(s_p!$H$4:$H77)</f>
        <v>3.66474238955118E-005</v>
      </c>
      <c r="AD77" s="0" t="n">
        <f aca="false">AB77/AC77</f>
        <v>-0.0498744841070315</v>
      </c>
      <c r="AE77" s="23" t="n">
        <f aca="false">M77-(AD77*W77)</f>
        <v>-0.000756680512301314</v>
      </c>
      <c r="AF77" s="40" t="n">
        <f aca="false">MAX($E$4:E77)</f>
        <v>0.208819804331584</v>
      </c>
      <c r="AG77" s="0" t="n">
        <f aca="false">1 - ((1 + E77) / (1 + AF77))</f>
        <v>0.221105694105094</v>
      </c>
      <c r="AH77" s="0" t="n">
        <f aca="false">MAX($AG$5:AG77)</f>
        <v>0.247763279347781</v>
      </c>
      <c r="AI77" s="24" t="n">
        <f aca="false">D77-s_p!H77</f>
        <v>-0.0501271097240072</v>
      </c>
      <c r="AJ77" s="24" t="n">
        <f aca="false">AVERAGE(AI$4:AI77)</f>
        <v>-0.0010682655574684</v>
      </c>
      <c r="AK77" s="0" t="n">
        <f aca="false">STDEV(AI$4:AI77)</f>
        <v>0.0296646107196637</v>
      </c>
    </row>
    <row r="78" customFormat="false" ht="13.8" hidden="false" customHeight="false" outlineLevel="0" collapsed="false">
      <c r="A78" s="6" t="n">
        <f aca="false">WORKDAY(A77,1,holiday!$B$2:$B$10)</f>
        <v>38827</v>
      </c>
      <c r="B78" s="30" t="n">
        <v>928926.188090077</v>
      </c>
      <c r="C78" s="30" t="n">
        <f aca="false">B78-B77</f>
        <v>-12616.674356788</v>
      </c>
      <c r="D78" s="37" t="n">
        <f aca="false">C78/B77</f>
        <v>-0.0134000000000001</v>
      </c>
      <c r="E78" s="37" t="n">
        <f aca="false" t="array" ref="E78:E78">PRODUCT(1+$D$4:D78)-1</f>
        <v>-0.0710738119099227</v>
      </c>
      <c r="F78" s="0" t="n">
        <f aca="false">IF(ISBLANK(A79),MONTH(A78),IF(MONTH(A79)-MONTH(A78)=1,MONTH(A78),0))</f>
        <v>0</v>
      </c>
      <c r="G78" s="0" t="str">
        <f aca="false">IF(B79&gt;B78,IF(AND(B77&gt;B78,B79&gt;B78),"min",""),IF(AND(B77&gt;B78,B79&gt;B78),"",IF(AND(B77&lt;B78,B79&lt;B78),"max","")))</f>
        <v>min</v>
      </c>
      <c r="H78" s="0" t="n">
        <f aca="false">IF(G78="min",COUNTIF(G$4:G78,"min"),IF(G78="max",COUNTIF(G$4:G78,"max"),""))</f>
        <v>19</v>
      </c>
      <c r="I78" s="30" t="n">
        <f aca="false" t="array" ref="I78:I78">IF($G$3=0,IF(G78="min",INDEX($B$4:$B$254,(MATCH(1,($G$4:$G$254="max")*($H$4:$H$254=(H78-1)),0))),""),IF($G$3=1,IF(G78="min",INDEX($B$4:$B$254,(MATCH(1,($G$4:$G$254="max")*($H$4:$H$254=(H78)),0))),""),""))</f>
        <v>989119.510922224</v>
      </c>
      <c r="J78" s="35" t="n">
        <f aca="false">IF(AND(G76=0,G78="min",H78=1),B78-B77,IF(G78="min",B78-I78,""))</f>
        <v>-60193.322832147</v>
      </c>
      <c r="K78" s="41" t="n">
        <f aca="false">IF(AND(G76=0,G78="min",H78=1),(B78-B77)/B77,IF(G78="min",(B78-I78)/I78,""))</f>
        <v>-0.06085546</v>
      </c>
      <c r="L78" s="5"/>
      <c r="M78" s="0" t="n">
        <f aca="false">E78/COUNT($E$4:E78)</f>
        <v>-0.000947650825465636</v>
      </c>
      <c r="N78" s="24" t="n">
        <f aca="false">M78*252</f>
        <v>-0.23880800801734</v>
      </c>
      <c r="O78" s="25" t="n">
        <f aca="false">STDEV($D$4:$D78)</f>
        <v>0.0288200078774114</v>
      </c>
      <c r="P78" s="25" t="n">
        <f aca="false">O78*SQRT(252)</f>
        <v>0.457503441759318</v>
      </c>
      <c r="Q78" s="0" t="n">
        <f aca="false">Treasuries!J76/100</f>
        <v>0.0504</v>
      </c>
      <c r="R78" s="25" t="n">
        <f aca="false">AJ78/AK78*SQRT(252)</f>
        <v>-0.671606417416044</v>
      </c>
      <c r="S78" s="38" t="n">
        <f aca="false">IF(D78&lt;s_p!H78, D78-s_p!H78, 0)</f>
        <v>-0.0145680013435834</v>
      </c>
      <c r="T78" s="0" t="n">
        <f aca="false">S78^2</f>
        <v>0.000212226663146648</v>
      </c>
      <c r="U78" s="0" t="n">
        <f aca="false">SQRT(AVERAGE(T$4:T78)) * SQRT(252)</f>
        <v>0.341615720672025</v>
      </c>
      <c r="V78" s="0" t="n">
        <f aca="false">AJ78/U78*252</f>
        <v>-0.920806665760516</v>
      </c>
      <c r="W78" s="27" t="n">
        <f aca="false">(s_p!$J78)/COUNT(s_p!$J$4:$J78)</f>
        <v>0.000674736372691186</v>
      </c>
      <c r="X78" s="27" t="n">
        <f aca="false">W78 * 252</f>
        <v>0.170033565918179</v>
      </c>
      <c r="Y78" s="26" t="n">
        <f aca="false">STDEV(s_p!$H$4:$H78)</f>
        <v>0.0060129443922864</v>
      </c>
      <c r="Z78" s="26" t="n">
        <f aca="false">Y78*SQRT(252)</f>
        <v>0.0954525330555013</v>
      </c>
      <c r="AA78" s="0" t="n">
        <f aca="false">AJ78/AK78</f>
        <v>-0.0423072276047115</v>
      </c>
      <c r="AB78" s="0" t="n">
        <f aca="false">_xlfn.COVARIANCE.S($D$4:$D78,s_p!$H$4:$H78)</f>
        <v>-1.88946736291746E-006</v>
      </c>
      <c r="AC78" s="0" t="n">
        <f aca="false">_xlfn.VAR.S(s_p!$H$4:$H78)</f>
        <v>3.61555002647285E-005</v>
      </c>
      <c r="AD78" s="0" t="n">
        <f aca="false">AB78/AC78</f>
        <v>-0.0522594722540939</v>
      </c>
      <c r="AE78" s="23" t="n">
        <f aca="false">M78-(AD78*W78)</f>
        <v>-0.000912389458718153</v>
      </c>
      <c r="AF78" s="40" t="n">
        <f aca="false">MAX($E$4:E78)</f>
        <v>0.208819804331584</v>
      </c>
      <c r="AG78" s="0" t="n">
        <f aca="false">1 - ((1 + E78) / (1 + AF78))</f>
        <v>0.231542877804086</v>
      </c>
      <c r="AH78" s="0" t="n">
        <f aca="false">MAX($AG$5:AG78)</f>
        <v>0.247763279347781</v>
      </c>
      <c r="AI78" s="24" t="n">
        <f aca="false">D78-s_p!H78</f>
        <v>-0.0145680013435834</v>
      </c>
      <c r="AJ78" s="24" t="n">
        <f aca="false">AVERAGE(AI$4:AI78)</f>
        <v>-0.0012482620346166</v>
      </c>
      <c r="AK78" s="0" t="n">
        <f aca="false">STDEV(AI$4:AI78)</f>
        <v>0.029504699439998</v>
      </c>
    </row>
    <row r="79" customFormat="false" ht="13.8" hidden="false" customHeight="false" outlineLevel="0" collapsed="false">
      <c r="A79" s="6" t="n">
        <f aca="false">WORKDAY(A78,1,holiday!$B$2:$B$10)</f>
        <v>38828</v>
      </c>
      <c r="B79" s="30" t="n">
        <v>952799.591123992</v>
      </c>
      <c r="C79" s="30" t="n">
        <f aca="false">B79-B78</f>
        <v>23873.403033915</v>
      </c>
      <c r="D79" s="37" t="n">
        <f aca="false">C79/B78</f>
        <v>0.0257</v>
      </c>
      <c r="E79" s="37" t="n">
        <f aca="false" t="array" ref="E79:E79">PRODUCT(1+$D$4:D79)-1</f>
        <v>-0.0472004088760076</v>
      </c>
      <c r="F79" s="0" t="n">
        <f aca="false">IF(ISBLANK(A80),MONTH(A79),IF(MONTH(A80)-MONTH(A79)=1,MONTH(A79),0))</f>
        <v>0</v>
      </c>
      <c r="G79" s="0" t="str">
        <f aca="false">IF(B80&gt;B79,IF(AND(B78&gt;B79,B80&gt;B79),"min",""),IF(AND(B78&gt;B79,B80&gt;B79),"",IF(AND(B78&lt;B79,B80&lt;B79),"max","")))</f>
        <v/>
      </c>
      <c r="H79" s="0" t="str">
        <f aca="false">IF(G79="min",COUNTIF(G$4:G79,"min"),IF(G79="max",COUNTIF(G$4:G79,"max"),""))</f>
        <v/>
      </c>
      <c r="I79" s="30" t="str">
        <f aca="false" t="array" ref="I79:I79">IF($G$3=0,IF(G79="min",INDEX($B$4:$B$254,(MATCH(1,($G$4:$G$254="max")*($H$4:$H$254=(H79-1)),0))),""),IF($G$3=1,IF(G79="min",INDEX($B$4:$B$254,(MATCH(1,($G$4:$G$254="max")*($H$4:$H$254=(H79)),0))),""),""))</f>
        <v/>
      </c>
      <c r="J79" s="35" t="str">
        <f aca="false">IF(AND(G77=0,G79="min",H79=1),B79-B78,IF(G79="min",B79-I79,""))</f>
        <v/>
      </c>
      <c r="K79" s="41" t="str">
        <f aca="false">IF(AND(G77=0,G79="min",H79=1),(B79-B78)/B78,IF(G79="min",(B79-I79)/I79,""))</f>
        <v/>
      </c>
      <c r="L79" s="5"/>
      <c r="M79" s="0" t="n">
        <f aca="false">E79/COUNT($E$4:E79)</f>
        <v>-0.000621058011526416</v>
      </c>
      <c r="N79" s="24" t="n">
        <f aca="false">M79*252</f>
        <v>-0.156506618904657</v>
      </c>
      <c r="O79" s="25" t="n">
        <f aca="false">STDEV($D$4:$D79)</f>
        <v>0.028785414679063</v>
      </c>
      <c r="P79" s="25" t="n">
        <f aca="false">O79*SQRT(252)</f>
        <v>0.456954291760013</v>
      </c>
      <c r="Q79" s="0" t="n">
        <f aca="false">Treasuries!J77/100</f>
        <v>0.0501</v>
      </c>
      <c r="R79" s="25" t="n">
        <f aca="false">AJ79/AK79*SQRT(252)</f>
        <v>-0.480397135360832</v>
      </c>
      <c r="S79" s="38" t="n">
        <f aca="false">IF(D79&lt;s_p!H79, D79-s_p!H79, 0)</f>
        <v>0</v>
      </c>
      <c r="T79" s="0" t="n">
        <f aca="false">S79^2</f>
        <v>0</v>
      </c>
      <c r="U79" s="0" t="n">
        <f aca="false">SQRT(AVERAGE(T$4:T79)) * SQRT(252)</f>
        <v>0.339360806784143</v>
      </c>
      <c r="V79" s="0" t="n">
        <f aca="false">AJ79/U79*252</f>
        <v>-0.662280873893658</v>
      </c>
      <c r="W79" s="27" t="n">
        <f aca="false">(s_p!$J79)/COUNT(s_p!$J$4:$J79)</f>
        <v>0.000663960930131377</v>
      </c>
      <c r="X79" s="27" t="n">
        <f aca="false">W79 * 252</f>
        <v>0.167318154393107</v>
      </c>
      <c r="Y79" s="26" t="n">
        <f aca="false">STDEV(s_p!$H$4:$H79)</f>
        <v>0.0059734525093293</v>
      </c>
      <c r="Z79" s="26" t="n">
        <f aca="false">Y79*SQRT(252)</f>
        <v>0.0948256188488404</v>
      </c>
      <c r="AA79" s="0" t="n">
        <f aca="false">AJ79/AK79</f>
        <v>-0.0302621750169664</v>
      </c>
      <c r="AB79" s="0" t="n">
        <f aca="false">_xlfn.COVARIANCE.S($D$4:$D79,s_p!$H$4:$H79)</f>
        <v>-2.1454932876725E-006</v>
      </c>
      <c r="AC79" s="0" t="n">
        <f aca="false">_xlfn.VAR.S(s_p!$H$4:$H79)</f>
        <v>3.56821348812126E-005</v>
      </c>
      <c r="AD79" s="0" t="n">
        <f aca="false">AB79/AC79</f>
        <v>-0.0601279406295319</v>
      </c>
      <c r="AE79" s="23" t="n">
        <f aca="false">M79-(AD79*W79)</f>
        <v>-0.000581135408139148</v>
      </c>
      <c r="AF79" s="40" t="n">
        <f aca="false">MAX($E$4:E79)</f>
        <v>0.208819804331584</v>
      </c>
      <c r="AG79" s="0" t="n">
        <f aca="false">1 - ((1 + E79) / (1 + AF79))</f>
        <v>0.211793529763651</v>
      </c>
      <c r="AH79" s="0" t="n">
        <f aca="false">MAX($AG$5:AG79)</f>
        <v>0.247763279347781</v>
      </c>
      <c r="AI79" s="24" t="n">
        <f aca="false">D79-s_p!H79</f>
        <v>0.0258372516127065</v>
      </c>
      <c r="AJ79" s="24" t="n">
        <f aca="false">AVERAGE(AI$4:AI79)</f>
        <v>-0.000891873697151822</v>
      </c>
      <c r="AK79" s="0" t="n">
        <f aca="false">STDEV(AI$4:AI79)</f>
        <v>0.0294715662919732</v>
      </c>
    </row>
    <row r="80" customFormat="false" ht="13.8" hidden="false" customHeight="false" outlineLevel="0" collapsed="false">
      <c r="A80" s="6" t="n">
        <f aca="false">WORKDAY(A79,1,holiday!$B$2:$B$10)</f>
        <v>38831</v>
      </c>
      <c r="B80" s="30" t="n">
        <v>994913.333051673</v>
      </c>
      <c r="C80" s="30" t="n">
        <f aca="false">B80-B79</f>
        <v>42113.7419276804</v>
      </c>
      <c r="D80" s="37" t="n">
        <f aca="false">C80/B79</f>
        <v>0.0442</v>
      </c>
      <c r="E80" s="37" t="n">
        <f aca="false" t="array" ref="E80:E80">PRODUCT(1+$D$4:D80)-1</f>
        <v>-0.00508666694832716</v>
      </c>
      <c r="F80" s="0" t="n">
        <f aca="false">IF(ISBLANK(A81),MONTH(A80),IF(MONTH(A81)-MONTH(A80)=1,MONTH(A80),0))</f>
        <v>0</v>
      </c>
      <c r="G80" s="0" t="str">
        <f aca="false">IF(B81&gt;B80,IF(AND(B79&gt;B80,B81&gt;B80),"min",""),IF(AND(B79&gt;B80,B81&gt;B80),"",IF(AND(B79&lt;B80,B81&lt;B80),"max","")))</f>
        <v/>
      </c>
      <c r="H80" s="0" t="str">
        <f aca="false">IF(G80="min",COUNTIF(G$4:G80,"min"),IF(G80="max",COUNTIF(G$4:G80,"max"),""))</f>
        <v/>
      </c>
      <c r="I80" s="30" t="str">
        <f aca="false" t="array" ref="I80:I80">IF($G$3=0,IF(G80="min",INDEX($B$4:$B$254,(MATCH(1,($G$4:$G$254="max")*($H$4:$H$254=(H80-1)),0))),""),IF($G$3=1,IF(G80="min",INDEX($B$4:$B$254,(MATCH(1,($G$4:$G$254="max")*($H$4:$H$254=(H80)),0))),""),""))</f>
        <v/>
      </c>
      <c r="J80" s="35" t="str">
        <f aca="false">IF(AND(G78=0,G80="min",H80=1),B80-B79,IF(G80="min",B80-I80,""))</f>
        <v/>
      </c>
      <c r="K80" s="41" t="str">
        <f aca="false">IF(AND(G78=0,G80="min",H80=1),(B80-B79)/B79,IF(G80="min",(B80-I80)/I80,""))</f>
        <v/>
      </c>
      <c r="L80" s="5"/>
      <c r="M80" s="0" t="n">
        <f aca="false">E80/COUNT($E$4:E80)</f>
        <v>-6.60606097185345E-005</v>
      </c>
      <c r="N80" s="24" t="n">
        <f aca="false">M80*252</f>
        <v>-0.0166472736490707</v>
      </c>
      <c r="O80" s="25" t="n">
        <f aca="false">STDEV($D$4:$D80)</f>
        <v>0.0290401429212837</v>
      </c>
      <c r="P80" s="25" t="n">
        <f aca="false">O80*SQRT(252)</f>
        <v>0.460997977244937</v>
      </c>
      <c r="Q80" s="0" t="n">
        <f aca="false">Treasuries!J78/100</f>
        <v>0.0499</v>
      </c>
      <c r="R80" s="25" t="n">
        <f aca="false">AJ80/AK80*SQRT(252)</f>
        <v>-0.1465537644556</v>
      </c>
      <c r="S80" s="38" t="n">
        <f aca="false">IF(D80&lt;s_p!H80, D80-s_p!H80, 0)</f>
        <v>0</v>
      </c>
      <c r="T80" s="0" t="n">
        <f aca="false">S80^2</f>
        <v>0</v>
      </c>
      <c r="U80" s="0" t="n">
        <f aca="false">SQRT(AVERAGE(T$4:T80)) * SQRT(252)</f>
        <v>0.337149963661593</v>
      </c>
      <c r="V80" s="0" t="n">
        <f aca="false">AJ80/U80*252</f>
        <v>-0.205448626896358</v>
      </c>
      <c r="W80" s="27" t="n">
        <f aca="false">(s_p!$J80)/COUNT(s_p!$J$4:$J80)</f>
        <v>0.00062235787908509</v>
      </c>
      <c r="X80" s="27" t="n">
        <f aca="false">W80 * 252</f>
        <v>0.156834185529443</v>
      </c>
      <c r="Y80" s="26" t="n">
        <f aca="false">STDEV(s_p!$H$4:$H80)</f>
        <v>0.00594441558740339</v>
      </c>
      <c r="Z80" s="26" t="n">
        <f aca="false">Y80*SQRT(252)</f>
        <v>0.0943646720033118</v>
      </c>
      <c r="AA80" s="0" t="n">
        <f aca="false">AJ80/AK80</f>
        <v>-0.00923201939166305</v>
      </c>
      <c r="AB80" s="0" t="n">
        <f aca="false">_xlfn.COVARIANCE.S($D$4:$D80,s_p!$H$4:$H80)</f>
        <v>-3.89607151451696E-006</v>
      </c>
      <c r="AC80" s="0" t="n">
        <f aca="false">_xlfn.VAR.S(s_p!$H$4:$H80)</f>
        <v>3.53360766757644E-005</v>
      </c>
      <c r="AD80" s="0" t="n">
        <f aca="false">AB80/AC80</f>
        <v>-0.110257614343166</v>
      </c>
      <c r="AE80" s="23" t="n">
        <f aca="false">M80-(AD80*W80)</f>
        <v>2.55908529705986E-006</v>
      </c>
      <c r="AF80" s="40" t="n">
        <f aca="false">MAX($E$4:E80)</f>
        <v>0.208819804331584</v>
      </c>
      <c r="AG80" s="0" t="n">
        <f aca="false">1 - ((1 + E80) / (1 + AF80))</f>
        <v>0.176954803779204</v>
      </c>
      <c r="AH80" s="0" t="n">
        <f aca="false">MAX($AG$5:AG80)</f>
        <v>0.247763279347781</v>
      </c>
      <c r="AI80" s="24" t="n">
        <f aca="false">D80-s_p!H80</f>
        <v>0.0466174852052956</v>
      </c>
      <c r="AJ80" s="24" t="n">
        <f aca="false">AVERAGE(AI$4:AI80)</f>
        <v>-0.000274869036081076</v>
      </c>
      <c r="AK80" s="0" t="n">
        <f aca="false">STDEV(AI$4:AI80)</f>
        <v>0.0297734465689376</v>
      </c>
    </row>
    <row r="81" customFormat="false" ht="13.8" hidden="false" customHeight="false" outlineLevel="0" collapsed="false">
      <c r="A81" s="6" t="n">
        <f aca="false">WORKDAY(A80,1,holiday!$B$2:$B$10)</f>
        <v>38832</v>
      </c>
      <c r="B81" s="30" t="n">
        <v>1018194.30504508</v>
      </c>
      <c r="C81" s="30" t="n">
        <f aca="false">B81-B80</f>
        <v>23280.9719934091</v>
      </c>
      <c r="D81" s="37" t="n">
        <f aca="false">C81/B80</f>
        <v>0.0234</v>
      </c>
      <c r="E81" s="37" t="n">
        <f aca="false" t="array" ref="E81:E81">PRODUCT(1+$D$4:D81)-1</f>
        <v>0.0181943050450821</v>
      </c>
      <c r="F81" s="0" t="n">
        <f aca="false">IF(ISBLANK(A82),MONTH(A81),IF(MONTH(A82)-MONTH(A81)=1,MONTH(A81),0))</f>
        <v>0</v>
      </c>
      <c r="G81" s="0" t="str">
        <f aca="false">IF(B82&gt;B81,IF(AND(B80&gt;B81,B82&gt;B81),"min",""),IF(AND(B80&gt;B81,B82&gt;B81),"",IF(AND(B80&lt;B81,B82&lt;B81),"max","")))</f>
        <v/>
      </c>
      <c r="H81" s="0" t="str">
        <f aca="false">IF(G81="min",COUNTIF(G$4:G81,"min"),IF(G81="max",COUNTIF(G$4:G81,"max"),""))</f>
        <v/>
      </c>
      <c r="I81" s="30" t="str">
        <f aca="false" t="array" ref="I81:I81">IF($G$3=0,IF(G81="min",INDEX($B$4:$B$254,(MATCH(1,($G$4:$G$254="max")*($H$4:$H$254=(H81-1)),0))),""),IF($G$3=1,IF(G81="min",INDEX($B$4:$B$254,(MATCH(1,($G$4:$G$254="max")*($H$4:$H$254=(H81)),0))),""),""))</f>
        <v/>
      </c>
      <c r="J81" s="35" t="str">
        <f aca="false">IF(AND(G79=0,G81="min",H81=1),B81-B80,IF(G81="min",B81-I81,""))</f>
        <v/>
      </c>
      <c r="K81" s="41" t="str">
        <f aca="false">IF(AND(G79=0,G81="min",H81=1),(B81-B80)/B80,IF(G81="min",(B81-I81)/I81,""))</f>
        <v/>
      </c>
      <c r="L81" s="5"/>
      <c r="M81" s="0" t="n">
        <f aca="false">E81/COUNT($E$4:E81)</f>
        <v>0.000233260321090796</v>
      </c>
      <c r="N81" s="24" t="n">
        <f aca="false">M81*252</f>
        <v>0.0587816009148807</v>
      </c>
      <c r="O81" s="25" t="n">
        <f aca="false">STDEV($D$4:$D81)</f>
        <v>0.0289687547410784</v>
      </c>
      <c r="P81" s="25" t="n">
        <f aca="false">O81*SQRT(252)</f>
        <v>0.459864725016701</v>
      </c>
      <c r="Q81" s="0" t="n">
        <f aca="false">Treasuries!J79/100</f>
        <v>0.0507</v>
      </c>
      <c r="R81" s="25" t="n">
        <f aca="false">AJ81/AK81*SQRT(252)</f>
        <v>0.0485941530561647</v>
      </c>
      <c r="S81" s="38" t="n">
        <f aca="false">IF(D81&lt;s_p!H81, D81-s_p!H81, 0)</f>
        <v>0</v>
      </c>
      <c r="T81" s="0" t="n">
        <f aca="false">S81^2</f>
        <v>0</v>
      </c>
      <c r="U81" s="0" t="n">
        <f aca="false">SQRT(AVERAGE(T$4:T81)) * SQRT(252)</f>
        <v>0.334981774203215</v>
      </c>
      <c r="V81" s="0" t="n">
        <f aca="false">AJ81/U81*252</f>
        <v>0.0685221256014158</v>
      </c>
      <c r="W81" s="27" t="n">
        <f aca="false">(s_p!$J81)/COUNT(s_p!$J$4:$J81)</f>
        <v>0.000548956100150141</v>
      </c>
      <c r="X81" s="27" t="n">
        <f aca="false">W81 * 252</f>
        <v>0.138336937237836</v>
      </c>
      <c r="Y81" s="26" t="n">
        <f aca="false">STDEV(s_p!$H$4:$H81)</f>
        <v>0.00593837536213515</v>
      </c>
      <c r="Z81" s="26" t="n">
        <f aca="false">Y81*SQRT(252)</f>
        <v>0.0942687863997764</v>
      </c>
      <c r="AA81" s="0" t="n">
        <f aca="false">AJ81/AK81</f>
        <v>0.00306114390853399</v>
      </c>
      <c r="AB81" s="0" t="n">
        <f aca="false">_xlfn.COVARIANCE.S($D$4:$D81,s_p!$H$4:$H81)</f>
        <v>-5.46931159200896E-006</v>
      </c>
      <c r="AC81" s="0" t="n">
        <f aca="false">_xlfn.VAR.S(s_p!$H$4:$H81)</f>
        <v>3.52643019416138E-005</v>
      </c>
      <c r="AD81" s="0" t="n">
        <f aca="false">AB81/AC81</f>
        <v>-0.155094849206553</v>
      </c>
      <c r="AE81" s="23" t="n">
        <f aca="false">M81-(AD81*W81)</f>
        <v>0.0003184005846646</v>
      </c>
      <c r="AF81" s="40" t="n">
        <f aca="false">MAX($E$4:E81)</f>
        <v>0.208819804331584</v>
      </c>
      <c r="AG81" s="0" t="n">
        <f aca="false">1 - ((1 + E81) / (1 + AF81))</f>
        <v>0.157695546187637</v>
      </c>
      <c r="AH81" s="0" t="n">
        <f aca="false">MAX($AG$5:AG81)</f>
        <v>0.247763279347781</v>
      </c>
      <c r="AI81" s="24" t="n">
        <f aca="false">D81-s_p!H81</f>
        <v>0.0282696210563331</v>
      </c>
      <c r="AJ81" s="24" t="n">
        <f aca="false">AVERAGE(AI$4:AI81)</f>
        <v>9.10859651037214E-005</v>
      </c>
      <c r="AK81" s="0" t="n">
        <f aca="false">STDEV(AI$4:AI81)</f>
        <v>0.0297555318617292</v>
      </c>
    </row>
    <row r="82" customFormat="false" ht="13.8" hidden="false" customHeight="false" outlineLevel="0" collapsed="false">
      <c r="A82" s="6" t="n">
        <f aca="false">WORKDAY(A81,1,holiday!$B$2:$B$10)</f>
        <v>38833</v>
      </c>
      <c r="B82" s="30" t="n">
        <v>1058311.16066386</v>
      </c>
      <c r="C82" s="30" t="n">
        <f aca="false">B82-B81</f>
        <v>40116.8556187763</v>
      </c>
      <c r="D82" s="37" t="n">
        <f aca="false">C82/B81</f>
        <v>0.0394000000000001</v>
      </c>
      <c r="E82" s="37" t="n">
        <f aca="false" t="array" ref="E82:E82">PRODUCT(1+$D$4:D82)-1</f>
        <v>0.0583111606638584</v>
      </c>
      <c r="F82" s="0" t="n">
        <f aca="false">IF(ISBLANK(A83),MONTH(A82),IF(MONTH(A83)-MONTH(A82)=1,MONTH(A82),0))</f>
        <v>0</v>
      </c>
      <c r="G82" s="0" t="str">
        <f aca="false">IF(B83&gt;B82,IF(AND(B81&gt;B82,B83&gt;B82),"min",""),IF(AND(B81&gt;B82,B83&gt;B82),"",IF(AND(B81&lt;B82,B83&lt;B82),"max","")))</f>
        <v/>
      </c>
      <c r="H82" s="0" t="str">
        <f aca="false">IF(G82="min",COUNTIF(G$4:G82,"min"),IF(G82="max",COUNTIF(G$4:G82,"max"),""))</f>
        <v/>
      </c>
      <c r="I82" s="30" t="str">
        <f aca="false" t="array" ref="I82:I82">IF($G$3=0,IF(G82="min",INDEX($B$4:$B$254,(MATCH(1,($G$4:$G$254="max")*($H$4:$H$254=(H82-1)),0))),""),IF($G$3=1,IF(G82="min",INDEX($B$4:$B$254,(MATCH(1,($G$4:$G$254="max")*($H$4:$H$254=(H82)),0))),""),""))</f>
        <v/>
      </c>
      <c r="J82" s="35" t="str">
        <f aca="false">IF(AND(G80=0,G82="min",H82=1),B82-B81,IF(G82="min",B82-I82,""))</f>
        <v/>
      </c>
      <c r="K82" s="41" t="str">
        <f aca="false">IF(AND(G80=0,G82="min",H82=1),(B82-B81)/B81,IF(G82="min",(B82-I82)/I82,""))</f>
        <v/>
      </c>
      <c r="L82" s="5"/>
      <c r="M82" s="0" t="n">
        <f aca="false">E82/COUNT($E$4:E82)</f>
        <v>0.00073811595777036</v>
      </c>
      <c r="N82" s="24" t="n">
        <f aca="false">M82*252</f>
        <v>0.186005221358131</v>
      </c>
      <c r="O82" s="25" t="n">
        <f aca="false">STDEV($D$4:$D82)</f>
        <v>0.0291108367222683</v>
      </c>
      <c r="P82" s="25" t="n">
        <f aca="false">O82*SQRT(252)</f>
        <v>0.462120206544771</v>
      </c>
      <c r="Q82" s="0" t="n">
        <f aca="false">Treasuries!J80/100</f>
        <v>0.0512</v>
      </c>
      <c r="R82" s="25" t="n">
        <f aca="false">AJ82/AK82*SQRT(252)</f>
        <v>0.294100861088209</v>
      </c>
      <c r="S82" s="38" t="n">
        <f aca="false">IF(D82&lt;s_p!H82, D82-s_p!H82, 0)</f>
        <v>0</v>
      </c>
      <c r="T82" s="0" t="n">
        <f aca="false">S82^2</f>
        <v>0</v>
      </c>
      <c r="U82" s="0" t="n">
        <f aca="false">SQRT(AVERAGE(T$4:T82)) * SQRT(252)</f>
        <v>0.332854884292072</v>
      </c>
      <c r="V82" s="0" t="n">
        <f aca="false">AJ82/U82*252</f>
        <v>0.418653619907595</v>
      </c>
      <c r="W82" s="27" t="n">
        <f aca="false">(s_p!$J82)/COUNT(s_p!$J$4:$J82)</f>
        <v>0.000579222756477706</v>
      </c>
      <c r="X82" s="27" t="n">
        <f aca="false">W82 * 252</f>
        <v>0.145964134632382</v>
      </c>
      <c r="Y82" s="26" t="n">
        <f aca="false">STDEV(s_p!$H$4:$H82)</f>
        <v>0.00590568296082493</v>
      </c>
      <c r="Z82" s="26" t="n">
        <f aca="false">Y82*SQRT(252)</f>
        <v>0.0937498106180063</v>
      </c>
      <c r="AA82" s="0" t="n">
        <f aca="false">AJ82/AK82</f>
        <v>0.0185266128287943</v>
      </c>
      <c r="AB82" s="0" t="n">
        <f aca="false">_xlfn.COVARIANCE.S($D$4:$D82,s_p!$H$4:$H82)</f>
        <v>-4.28846012753822E-006</v>
      </c>
      <c r="AC82" s="0" t="n">
        <f aca="false">_xlfn.VAR.S(s_p!$H$4:$H82)</f>
        <v>3.4877091233778E-005</v>
      </c>
      <c r="AD82" s="0" t="n">
        <f aca="false">AB82/AC82</f>
        <v>-0.122959225549891</v>
      </c>
      <c r="AE82" s="23" t="n">
        <f aca="false">M82-(AD82*W82)</f>
        <v>0.000809336739327732</v>
      </c>
      <c r="AF82" s="40" t="n">
        <f aca="false">MAX($E$4:E82)</f>
        <v>0.208819804331584</v>
      </c>
      <c r="AG82" s="0" t="n">
        <f aca="false">1 - ((1 + E82) / (1 + AF82))</f>
        <v>0.12450875070743</v>
      </c>
      <c r="AH82" s="0" t="n">
        <f aca="false">MAX($AG$5:AG82)</f>
        <v>0.247763279347781</v>
      </c>
      <c r="AI82" s="24" t="n">
        <f aca="false">D82-s_p!H82</f>
        <v>0.0365806966060811</v>
      </c>
      <c r="AJ82" s="24" t="n">
        <f aca="false">AVERAGE(AI$4:AI82)</f>
        <v>0.000552979770685714</v>
      </c>
      <c r="AK82" s="0" t="n">
        <f aca="false">STDEV(AI$4:AI82)</f>
        <v>0.0298478613330908</v>
      </c>
    </row>
    <row r="83" customFormat="false" ht="13.8" hidden="false" customHeight="false" outlineLevel="0" collapsed="false">
      <c r="A83" s="6" t="n">
        <f aca="false">WORKDAY(A82,1,holiday!$B$2:$B$10)</f>
        <v>38834</v>
      </c>
      <c r="B83" s="30" t="n">
        <v>1098103.66030482</v>
      </c>
      <c r="C83" s="30" t="n">
        <f aca="false">B83-B82</f>
        <v>39792.4996409609</v>
      </c>
      <c r="D83" s="37" t="n">
        <f aca="false">C83/B82</f>
        <v>0.0375999999999999</v>
      </c>
      <c r="E83" s="37" t="n">
        <f aca="false" t="array" ref="E83:E83">PRODUCT(1+$D$4:D83)-1</f>
        <v>0.0981036603048193</v>
      </c>
      <c r="F83" s="0" t="n">
        <f aca="false">IF(ISBLANK(A84),MONTH(A83),IF(MONTH(A84)-MONTH(A83)=1,MONTH(A83),0))</f>
        <v>0</v>
      </c>
      <c r="G83" s="0" t="str">
        <f aca="false">IF(B84&gt;B83,IF(AND(B82&gt;B83,B84&gt;B83),"min",""),IF(AND(B82&gt;B83,B84&gt;B83),"",IF(AND(B82&lt;B83,B84&lt;B83),"max","")))</f>
        <v>max</v>
      </c>
      <c r="H83" s="0" t="n">
        <f aca="false">IF(G83="min",COUNTIF(G$4:G83,"min"),IF(G83="max",COUNTIF(G$4:G83,"max"),""))</f>
        <v>19</v>
      </c>
      <c r="I83" s="30" t="str">
        <f aca="false" t="array" ref="I83:I83">IF($G$3=0,IF(G83="min",INDEX($B$4:$B$254,(MATCH(1,($G$4:$G$254="max")*($H$4:$H$254=(H83-1)),0))),""),IF($G$3=1,IF(G83="min",INDEX($B$4:$B$254,(MATCH(1,($G$4:$G$254="max")*($H$4:$H$254=(H83)),0))),""),""))</f>
        <v/>
      </c>
      <c r="J83" s="35" t="str">
        <f aca="false">IF(AND(G81=0,G83="min",H83=1),B83-B82,IF(G83="min",B83-I83,""))</f>
        <v/>
      </c>
      <c r="K83" s="41" t="str">
        <f aca="false">IF(AND(G81=0,G83="min",H83=1),(B83-B82)/B82,IF(G83="min",(B83-I83)/I83,""))</f>
        <v/>
      </c>
      <c r="L83" s="5"/>
      <c r="M83" s="0" t="n">
        <f aca="false">E83/COUNT($E$4:E83)</f>
        <v>0.00122629575381024</v>
      </c>
      <c r="N83" s="24" t="n">
        <f aca="false">M83*252</f>
        <v>0.309026529960181</v>
      </c>
      <c r="O83" s="25" t="n">
        <f aca="false">STDEV($D$4:$D83)</f>
        <v>0.0292118702030441</v>
      </c>
      <c r="P83" s="25" t="n">
        <f aca="false">O83*SQRT(252)</f>
        <v>0.463724063330115</v>
      </c>
      <c r="Q83" s="0" t="n">
        <f aca="false">Treasuries!J81/100</f>
        <v>0.0509</v>
      </c>
      <c r="R83" s="25" t="n">
        <f aca="false">AJ83/AK83*SQRT(252)</f>
        <v>0.517584922879046</v>
      </c>
      <c r="S83" s="38" t="n">
        <f aca="false">IF(D83&lt;s_p!H83, D83-s_p!H83, 0)</f>
        <v>0</v>
      </c>
      <c r="T83" s="0" t="n">
        <f aca="false">S83^2</f>
        <v>0</v>
      </c>
      <c r="U83" s="0" t="n">
        <f aca="false">SQRT(AVERAGE(T$4:T83)) * SQRT(252)</f>
        <v>0.330767999241349</v>
      </c>
      <c r="V83" s="0" t="n">
        <f aca="false">AJ83/U83*252</f>
        <v>0.742662034152177</v>
      </c>
      <c r="W83" s="27" t="n">
        <f aca="false">(s_p!$J83)/COUNT(s_p!$J$4:$J83)</f>
        <v>0.000615141513590603</v>
      </c>
      <c r="X83" s="27" t="n">
        <f aca="false">W83 * 252</f>
        <v>0.155015661424832</v>
      </c>
      <c r="Y83" s="26" t="n">
        <f aca="false">STDEV(s_p!$H$4:$H83)</f>
        <v>0.00587604861974762</v>
      </c>
      <c r="Z83" s="26" t="n">
        <f aca="false">Y83*SQRT(252)</f>
        <v>0.0932793800374592</v>
      </c>
      <c r="AA83" s="0" t="n">
        <f aca="false">AJ83/AK83</f>
        <v>0.0326047854355835</v>
      </c>
      <c r="AB83" s="0" t="n">
        <f aca="false">_xlfn.COVARIANCE.S($D$4:$D83,s_p!$H$4:$H83)</f>
        <v>-2.99537397265137E-006</v>
      </c>
      <c r="AC83" s="0" t="n">
        <f aca="false">_xlfn.VAR.S(s_p!$H$4:$H83)</f>
        <v>3.45279473816379E-005</v>
      </c>
      <c r="AD83" s="0" t="n">
        <f aca="false">AB83/AC83</f>
        <v>-0.0867521587525448</v>
      </c>
      <c r="AE83" s="23" t="n">
        <f aca="false">M83-(AD83*W83)</f>
        <v>0.00127966060805253</v>
      </c>
      <c r="AF83" s="40" t="n">
        <f aca="false">MAX($E$4:E83)</f>
        <v>0.208819804331584</v>
      </c>
      <c r="AG83" s="0" t="n">
        <f aca="false">1 - ((1 + E83) / (1 + AF83))</f>
        <v>0.0915902797340298</v>
      </c>
      <c r="AH83" s="0" t="n">
        <f aca="false">MAX($AG$5:AG83)</f>
        <v>0.247763279347781</v>
      </c>
      <c r="AI83" s="24" t="n">
        <f aca="false">D83-s_p!H83</f>
        <v>0.0342983553059957</v>
      </c>
      <c r="AJ83" s="24" t="n">
        <f aca="false">AVERAGE(AI$4:AI83)</f>
        <v>0.000974796964877088</v>
      </c>
      <c r="AK83" s="0" t="n">
        <f aca="false">STDEV(AI$4:AI83)</f>
        <v>0.029897358680767</v>
      </c>
    </row>
    <row r="84" customFormat="false" ht="13.8" hidden="false" customHeight="false" outlineLevel="0" collapsed="false">
      <c r="A84" s="6" t="n">
        <f aca="false">WORKDAY(A83,1,holiday!$B$2:$B$10)</f>
        <v>38835</v>
      </c>
      <c r="B84" s="30" t="n">
        <v>1081961.53649834</v>
      </c>
      <c r="C84" s="30" t="n">
        <f aca="false">B84-B83</f>
        <v>-16142.1238064808</v>
      </c>
      <c r="D84" s="37" t="n">
        <f aca="false">C84/B83</f>
        <v>-0.0147</v>
      </c>
      <c r="E84" s="37" t="n">
        <f aca="false" t="array" ref="E84:E84">PRODUCT(1+$D$4:D84)-1</f>
        <v>0.0819615364983384</v>
      </c>
      <c r="F84" s="0" t="n">
        <f aca="false">IF(ISBLANK(A85),MONTH(A84),IF(MONTH(A85)-MONTH(A84)=1,MONTH(A84),0))</f>
        <v>4</v>
      </c>
      <c r="G84" s="0" t="str">
        <f aca="false">IF(B85&gt;B84,IF(AND(B83&gt;B84,B85&gt;B84),"min",""),IF(AND(B83&gt;B84,B85&gt;B84),"",IF(AND(B83&lt;B84,B85&lt;B84),"max","")))</f>
        <v/>
      </c>
      <c r="H84" s="0" t="str">
        <f aca="false">IF(G84="min",COUNTIF(G$4:G84,"min"),IF(G84="max",COUNTIF(G$4:G84,"max"),""))</f>
        <v/>
      </c>
      <c r="I84" s="30" t="str">
        <f aca="false" t="array" ref="I84:I84">IF($G$3=0,IF(G84="min",INDEX($B$4:$B$254,(MATCH(1,($G$4:$G$254="max")*($H$4:$H$254=(H84-1)),0))),""),IF($G$3=1,IF(G84="min",INDEX($B$4:$B$254,(MATCH(1,($G$4:$G$254="max")*($H$4:$H$254=(H84)),0))),""),""))</f>
        <v/>
      </c>
      <c r="J84" s="35" t="str">
        <f aca="false">IF(AND(G82=0,G84="min",H84=1),B84-B83,IF(G84="min",B84-I84,""))</f>
        <v/>
      </c>
      <c r="K84" s="41" t="str">
        <f aca="false">IF(AND(G82=0,G84="min",H84=1),(B84-B83)/B83,IF(G84="min",(B84-I84)/I84,""))</f>
        <v/>
      </c>
      <c r="L84" s="5"/>
      <c r="M84" s="0" t="n">
        <f aca="false">E84/COUNT($E$4:E84)</f>
        <v>0.00101187082096714</v>
      </c>
      <c r="N84" s="24" t="n">
        <f aca="false">M84*252</f>
        <v>0.254991446883719</v>
      </c>
      <c r="O84" s="25" t="n">
        <f aca="false">STDEV($D$4:$D84)</f>
        <v>0.0290851130199406</v>
      </c>
      <c r="P84" s="25" t="n">
        <f aca="false">O84*SQRT(252)</f>
        <v>0.461711855429817</v>
      </c>
      <c r="Q84" s="0" t="n">
        <f aca="false">Treasuries!J82/100</f>
        <v>0.0507</v>
      </c>
      <c r="R84" s="25" t="n">
        <f aca="false">AJ84/AK84*SQRT(252)</f>
        <v>0.41219876964814</v>
      </c>
      <c r="S84" s="38" t="n">
        <f aca="false">IF(D84&lt;s_p!H84, D84-s_p!H84, 0)</f>
        <v>-0.0153795345570045</v>
      </c>
      <c r="T84" s="0" t="n">
        <f aca="false">S84^2</f>
        <v>0.000236530083190097</v>
      </c>
      <c r="U84" s="0" t="n">
        <f aca="false">SQRT(AVERAGE(T$4:T84)) * SQRT(252)</f>
        <v>0.329837279873343</v>
      </c>
      <c r="V84" s="0" t="n">
        <f aca="false">AJ84/U84*252</f>
        <v>0.590499329582443</v>
      </c>
      <c r="W84" s="27" t="n">
        <f aca="false">(s_p!$J84)/COUNT(s_p!$J$4:$J84)</f>
        <v>0.000616349338734905</v>
      </c>
      <c r="X84" s="27" t="n">
        <f aca="false">W84 * 252</f>
        <v>0.155320033361196</v>
      </c>
      <c r="Y84" s="26" t="n">
        <f aca="false">STDEV(s_p!$H$4:$H84)</f>
        <v>0.0058392118679314</v>
      </c>
      <c r="Z84" s="26" t="n">
        <f aca="false">Y84*SQRT(252)</f>
        <v>0.0926946147309804</v>
      </c>
      <c r="AA84" s="0" t="n">
        <f aca="false">AJ84/AK84</f>
        <v>0.025966081790852</v>
      </c>
      <c r="AB84" s="0" t="n">
        <f aca="false">_xlfn.COVARIANCE.S($D$4:$D84,s_p!$H$4:$H84)</f>
        <v>-2.97036871244083E-006</v>
      </c>
      <c r="AC84" s="0" t="n">
        <f aca="false">_xlfn.VAR.S(s_p!$H$4:$H84)</f>
        <v>3.40963952385909E-005</v>
      </c>
      <c r="AD84" s="0" t="n">
        <f aca="false">AB84/AC84</f>
        <v>-0.0871167961203979</v>
      </c>
      <c r="AE84" s="23" t="n">
        <f aca="false">M84-(AD84*W84)</f>
        <v>0.00106556520064865</v>
      </c>
      <c r="AF84" s="40" t="n">
        <f aca="false">MAX($E$4:E84)</f>
        <v>0.208819804331584</v>
      </c>
      <c r="AG84" s="0" t="n">
        <f aca="false">1 - ((1 + E84) / (1 + AF84))</f>
        <v>0.10494390262194</v>
      </c>
      <c r="AH84" s="0" t="n">
        <f aca="false">MAX($AG$5:AG84)</f>
        <v>0.247763279347781</v>
      </c>
      <c r="AI84" s="24" t="n">
        <f aca="false">D84-s_p!H84</f>
        <v>-0.0153795345570045</v>
      </c>
      <c r="AJ84" s="24" t="n">
        <f aca="false">AVERAGE(AI$4:AI84)</f>
        <v>0.000772891637446451</v>
      </c>
      <c r="AK84" s="0" t="n">
        <f aca="false">STDEV(AI$4:AI84)</f>
        <v>0.0297654318303328</v>
      </c>
    </row>
    <row r="85" customFormat="false" ht="13.8" hidden="false" customHeight="false" outlineLevel="0" collapsed="false">
      <c r="A85" s="6" t="n">
        <f aca="false">WORKDAY(A84,1,holiday!$B$2:$B$10)</f>
        <v>38838</v>
      </c>
      <c r="B85" s="30" t="n">
        <v>1071358.31344065</v>
      </c>
      <c r="C85" s="30" t="n">
        <f aca="false">B85-B84</f>
        <v>-10603.2230576838</v>
      </c>
      <c r="D85" s="37" t="n">
        <f aca="false">C85/B84</f>
        <v>-0.00980000000000007</v>
      </c>
      <c r="E85" s="37" t="n">
        <f aca="false" t="array" ref="E85:E85">PRODUCT(1+$D$4:D85)-1</f>
        <v>0.0713583134406548</v>
      </c>
      <c r="F85" s="0" t="n">
        <f aca="false">IF(ISBLANK(A86),MONTH(A85),IF(MONTH(A86)-MONTH(A85)=1,MONTH(A85),0))</f>
        <v>0</v>
      </c>
      <c r="G85" s="0" t="str">
        <f aca="false">IF(B86&gt;B85,IF(AND(B84&gt;B85,B86&gt;B85),"min",""),IF(AND(B84&gt;B85,B86&gt;B85),"",IF(AND(B84&lt;B85,B86&lt;B85),"max","")))</f>
        <v>min</v>
      </c>
      <c r="H85" s="0" t="n">
        <f aca="false">IF(G85="min",COUNTIF(G$4:G85,"min"),IF(G85="max",COUNTIF(G$4:G85,"max"),""))</f>
        <v>20</v>
      </c>
      <c r="I85" s="30" t="n">
        <f aca="false" t="array" ref="I85:I85">IF($G$3=0,IF(G85="min",INDEX($B$4:$B$254,(MATCH(1,($G$4:$G$254="max")*($H$4:$H$254=(H85-1)),0))),""),IF($G$3=1,IF(G85="min",INDEX($B$4:$B$254,(MATCH(1,($G$4:$G$254="max")*($H$4:$H$254=(H85)),0))),""),""))</f>
        <v>1098103.66030482</v>
      </c>
      <c r="J85" s="35" t="n">
        <f aca="false">IF(AND(G83=0,G85="min",H85=1),B85-B84,IF(G85="min",B85-I85,""))</f>
        <v>-26745.3468641699</v>
      </c>
      <c r="K85" s="41" t="n">
        <f aca="false">IF(AND(G83=0,G85="min",H85=1),(B85-B84)/B84,IF(G85="min",(B85-I85)/I85,""))</f>
        <v>-0.0243559400000049</v>
      </c>
      <c r="L85" s="5"/>
      <c r="M85" s="0" t="n">
        <f aca="false">E85/COUNT($E$4:E85)</f>
        <v>0.000870223334642132</v>
      </c>
      <c r="N85" s="24" t="n">
        <f aca="false">M85*252</f>
        <v>0.219296280329817</v>
      </c>
      <c r="O85" s="25" t="n">
        <f aca="false">STDEV($D$4:$D85)</f>
        <v>0.028931426598885</v>
      </c>
      <c r="P85" s="25" t="n">
        <f aca="false">O85*SQRT(252)</f>
        <v>0.459272159129815</v>
      </c>
      <c r="Q85" s="0" t="n">
        <f aca="false">Treasuries!J83/100</f>
        <v>0.0514</v>
      </c>
      <c r="R85" s="25" t="n">
        <f aca="false">AJ85/AK85*SQRT(252)</f>
        <v>0.372530262480745</v>
      </c>
      <c r="S85" s="38" t="n">
        <f aca="false">IF(D85&lt;s_p!H85, D85-s_p!H85, 0)</f>
        <v>-0.00566452110086161</v>
      </c>
      <c r="T85" s="0" t="n">
        <f aca="false">S85^2</f>
        <v>3.20867993021064E-005</v>
      </c>
      <c r="U85" s="0" t="n">
        <f aca="false">SQRT(AVERAGE(T$4:T85)) * SQRT(252)</f>
        <v>0.327970273046091</v>
      </c>
      <c r="V85" s="0" t="n">
        <f aca="false">AJ85/U85*252</f>
        <v>0.53354050230225</v>
      </c>
      <c r="W85" s="27" t="n">
        <f aca="false">(s_p!$J85)/COUNT(s_p!$J$4:$J85)</f>
        <v>0.000555882398340452</v>
      </c>
      <c r="X85" s="27" t="n">
        <f aca="false">W85 * 252</f>
        <v>0.140082364381794</v>
      </c>
      <c r="Y85" s="26" t="n">
        <f aca="false">STDEV(s_p!$H$4:$H85)</f>
        <v>0.00582675396702174</v>
      </c>
      <c r="Z85" s="26" t="n">
        <f aca="false">Y85*SQRT(252)</f>
        <v>0.0924968516849914</v>
      </c>
      <c r="AA85" s="0" t="n">
        <f aca="false">AJ85/AK85</f>
        <v>0.0234672007230874</v>
      </c>
      <c r="AB85" s="0" t="n">
        <f aca="false">_xlfn.COVARIANCE.S($D$4:$D85,s_p!$H$4:$H85)</f>
        <v>-2.28487915560152E-006</v>
      </c>
      <c r="AC85" s="0" t="n">
        <f aca="false">_xlfn.VAR.S(s_p!$H$4:$H85)</f>
        <v>3.39510617922036E-005</v>
      </c>
      <c r="AD85" s="0" t="n">
        <f aca="false">AB85/AC85</f>
        <v>-0.0672991958126685</v>
      </c>
      <c r="AE85" s="23" t="n">
        <f aca="false">M85-(AD85*W85)</f>
        <v>0.000907633773016861</v>
      </c>
      <c r="AF85" s="40" t="n">
        <f aca="false">MAX($E$4:E85)</f>
        <v>0.208819804331584</v>
      </c>
      <c r="AG85" s="0" t="n">
        <f aca="false">1 - ((1 + E85) / (1 + AF85))</f>
        <v>0.113715452376245</v>
      </c>
      <c r="AH85" s="0" t="n">
        <f aca="false">MAX($AG$5:AG85)</f>
        <v>0.247763279347781</v>
      </c>
      <c r="AI85" s="24" t="n">
        <f aca="false">D85-s_p!H85</f>
        <v>-0.00566452110086162</v>
      </c>
      <c r="AJ85" s="24" t="n">
        <f aca="false">AVERAGE(AI$4:AI85)</f>
        <v>0.00069438660405245</v>
      </c>
      <c r="AK85" s="0" t="n">
        <f aca="false">STDEV(AI$4:AI85)</f>
        <v>0.0295896648367311</v>
      </c>
    </row>
    <row r="86" customFormat="false" ht="13.8" hidden="false" customHeight="false" outlineLevel="0" collapsed="false">
      <c r="A86" s="6" t="n">
        <f aca="false">WORKDAY(A85,1,holiday!$B$2:$B$10)</f>
        <v>38839</v>
      </c>
      <c r="B86" s="30" t="n">
        <v>1122140.69749774</v>
      </c>
      <c r="C86" s="30" t="n">
        <f aca="false">B86-B85</f>
        <v>50782.3840570871</v>
      </c>
      <c r="D86" s="37" t="n">
        <f aca="false">C86/B85</f>
        <v>0.0474000000000001</v>
      </c>
      <c r="E86" s="37" t="n">
        <f aca="false" t="array" ref="E86:E86">PRODUCT(1+$D$4:D86)-1</f>
        <v>0.122140697497742</v>
      </c>
      <c r="F86" s="0" t="n">
        <f aca="false">IF(ISBLANK(A87),MONTH(A86),IF(MONTH(A87)-MONTH(A86)=1,MONTH(A86),0))</f>
        <v>0</v>
      </c>
      <c r="G86" s="0" t="str">
        <f aca="false">IF(B87&gt;B86,IF(AND(B85&gt;B86,B87&gt;B86),"min",""),IF(AND(B85&gt;B86,B87&gt;B86),"",IF(AND(B85&lt;B86,B87&lt;B86),"max","")))</f>
        <v>max</v>
      </c>
      <c r="H86" s="0" t="n">
        <f aca="false">IF(G86="min",COUNTIF(G$4:G86,"min"),IF(G86="max",COUNTIF(G$4:G86,"max"),""))</f>
        <v>20</v>
      </c>
      <c r="I86" s="30" t="str">
        <f aca="false" t="array" ref="I86:I86">IF($G$3=0,IF(G86="min",INDEX($B$4:$B$254,(MATCH(1,($G$4:$G$254="max")*($H$4:$H$254=(H86-1)),0))),""),IF($G$3=1,IF(G86="min",INDEX($B$4:$B$254,(MATCH(1,($G$4:$G$254="max")*($H$4:$H$254=(H86)),0))),""),""))</f>
        <v/>
      </c>
      <c r="J86" s="35" t="str">
        <f aca="false">IF(AND(G84=0,G86="min",H86=1),B86-B85,IF(G86="min",B86-I86,""))</f>
        <v/>
      </c>
      <c r="K86" s="41" t="str">
        <f aca="false">IF(AND(G84=0,G86="min",H86=1),(B86-B85)/B85,IF(G86="min",(B86-I86)/I86,""))</f>
        <v/>
      </c>
      <c r="L86" s="5"/>
      <c r="M86" s="0" t="n">
        <f aca="false">E86/COUNT($E$4:E86)</f>
        <v>0.00147157466864749</v>
      </c>
      <c r="N86" s="24" t="n">
        <f aca="false">M86*252</f>
        <v>0.370836816499168</v>
      </c>
      <c r="O86" s="25" t="n">
        <f aca="false">STDEV($D$4:$D86)</f>
        <v>0.0291971724827485</v>
      </c>
      <c r="P86" s="25" t="n">
        <f aca="false">O86*SQRT(252)</f>
        <v>0.463490744253665</v>
      </c>
      <c r="Q86" s="0" t="n">
        <f aca="false">Treasuries!J84/100</f>
        <v>0.0512</v>
      </c>
      <c r="R86" s="25" t="n">
        <f aca="false">AJ86/AK86*SQRT(252)</f>
        <v>0.631415760172571</v>
      </c>
      <c r="S86" s="38" t="n">
        <f aca="false">IF(D86&lt;s_p!H86, D86-s_p!H86, 0)</f>
        <v>0</v>
      </c>
      <c r="T86" s="0" t="n">
        <f aca="false">S86^2</f>
        <v>0</v>
      </c>
      <c r="U86" s="0" t="n">
        <f aca="false">SQRT(AVERAGE(T$4:T86)) * SQRT(252)</f>
        <v>0.325988561410641</v>
      </c>
      <c r="V86" s="0" t="n">
        <f aca="false">AJ86/U86*252</f>
        <v>0.914554248589508</v>
      </c>
      <c r="W86" s="27" t="n">
        <f aca="false">(s_p!$J86)/COUNT(s_p!$J$4:$J86)</f>
        <v>0.000626592117776162</v>
      </c>
      <c r="X86" s="27" t="n">
        <f aca="false">W86 * 252</f>
        <v>0.157901213679593</v>
      </c>
      <c r="Y86" s="26" t="n">
        <f aca="false">STDEV(s_p!$H$4:$H86)</f>
        <v>0.00582346355590122</v>
      </c>
      <c r="Z86" s="26" t="n">
        <f aca="false">Y86*SQRT(252)</f>
        <v>0.0924446180277751</v>
      </c>
      <c r="AA86" s="0" t="n">
        <f aca="false">AJ86/AK86</f>
        <v>0.0397754541738912</v>
      </c>
      <c r="AB86" s="0" t="n">
        <f aca="false">_xlfn.COVARIANCE.S($D$4:$D86,s_p!$H$4:$H86)</f>
        <v>8.47611124061112E-007</v>
      </c>
      <c r="AC86" s="0" t="n">
        <f aca="false">_xlfn.VAR.S(s_p!$H$4:$H86)</f>
        <v>3.39127277869097E-005</v>
      </c>
      <c r="AD86" s="0" t="n">
        <f aca="false">AB86/AC86</f>
        <v>0.0249938940148686</v>
      </c>
      <c r="AE86" s="23" t="n">
        <f aca="false">M86-(AD86*W86)</f>
        <v>0.00145591369166524</v>
      </c>
      <c r="AF86" s="40" t="n">
        <f aca="false">MAX($E$4:E86)</f>
        <v>0.208819804331584</v>
      </c>
      <c r="AG86" s="0" t="n">
        <f aca="false">1 - ((1 + E86) / (1 + AF86))</f>
        <v>0.0717055648188785</v>
      </c>
      <c r="AH86" s="0" t="n">
        <f aca="false">MAX($AG$5:AG86)</f>
        <v>0.247763279347781</v>
      </c>
      <c r="AI86" s="24" t="n">
        <f aca="false">D86-s_p!H86</f>
        <v>0.041255300760809</v>
      </c>
      <c r="AJ86" s="24" t="n">
        <f aca="false">AVERAGE(AI$4:AI86)</f>
        <v>0.00118307231678446</v>
      </c>
      <c r="AK86" s="0" t="n">
        <f aca="false">STDEV(AI$4:AI86)</f>
        <v>0.0297437789550378</v>
      </c>
    </row>
    <row r="87" customFormat="false" ht="13.8" hidden="false" customHeight="false" outlineLevel="0" collapsed="false">
      <c r="A87" s="6" t="n">
        <f aca="false">WORKDAY(A86,1,holiday!$B$2:$B$10)</f>
        <v>38840</v>
      </c>
      <c r="B87" s="30" t="n">
        <v>1110694.86238326</v>
      </c>
      <c r="C87" s="30" t="n">
        <f aca="false">B87-B86</f>
        <v>-11445.835114477</v>
      </c>
      <c r="D87" s="37" t="n">
        <f aca="false">C87/B86</f>
        <v>-0.0102</v>
      </c>
      <c r="E87" s="37" t="n">
        <f aca="false" t="array" ref="E87:E87">PRODUCT(1+$D$4:D87)-1</f>
        <v>0.110694862383265</v>
      </c>
      <c r="F87" s="0" t="n">
        <f aca="false">IF(ISBLANK(A88),MONTH(A87),IF(MONTH(A88)-MONTH(A87)=1,MONTH(A87),0))</f>
        <v>0</v>
      </c>
      <c r="G87" s="0" t="str">
        <f aca="false">IF(B88&gt;B87,IF(AND(B86&gt;B87,B88&gt;B87),"min",""),IF(AND(B86&gt;B87,B88&gt;B87),"",IF(AND(B86&lt;B87,B88&lt;B87),"max","")))</f>
        <v>min</v>
      </c>
      <c r="H87" s="0" t="n">
        <f aca="false">IF(G87="min",COUNTIF(G$4:G87,"min"),IF(G87="max",COUNTIF(G$4:G87,"max"),""))</f>
        <v>21</v>
      </c>
      <c r="I87" s="30" t="n">
        <f aca="false" t="array" ref="I87:I87">IF($G$3=0,IF(G87="min",INDEX($B$4:$B$254,(MATCH(1,($G$4:$G$254="max")*($H$4:$H$254=(H87-1)),0))),""),IF($G$3=1,IF(G87="min",INDEX($B$4:$B$254,(MATCH(1,($G$4:$G$254="max")*($H$4:$H$254=(H87)),0))),""),""))</f>
        <v>1122140.69749774</v>
      </c>
      <c r="J87" s="35" t="n">
        <f aca="false">IF(AND(G85=0,G87="min",H87=1),B87-B86,IF(G87="min",B87-I87,""))</f>
        <v>-11445.83511448</v>
      </c>
      <c r="K87" s="41" t="n">
        <f aca="false">IF(AND(G85=0,G87="min",H87=1),(B87-B86)/B86,IF(G87="min",(B87-I87)/I87,""))</f>
        <v>-0.0102000000000027</v>
      </c>
      <c r="L87" s="5"/>
      <c r="M87" s="0" t="n">
        <f aca="false">E87/COUNT($E$4:E87)</f>
        <v>0.00131779598075316</v>
      </c>
      <c r="N87" s="24" t="n">
        <f aca="false">M87*252</f>
        <v>0.332084587149795</v>
      </c>
      <c r="O87" s="25" t="n">
        <f aca="false">STDEV($D$4:$D87)</f>
        <v>0.0290503267539191</v>
      </c>
      <c r="P87" s="25" t="n">
        <f aca="false">O87*SQRT(252)</f>
        <v>0.461159640576217</v>
      </c>
      <c r="Q87" s="0" t="n">
        <f aca="false">Treasuries!J85/100</f>
        <v>0.0515</v>
      </c>
      <c r="R87" s="25" t="n">
        <f aca="false">AJ87/AK87*SQRT(252)</f>
        <v>0.587041479411273</v>
      </c>
      <c r="S87" s="38" t="n">
        <f aca="false">IF(D87&lt;s_p!H87, D87-s_p!H87, 0)</f>
        <v>-0.00632400149252589</v>
      </c>
      <c r="T87" s="0" t="n">
        <f aca="false">S87^2</f>
        <v>3.99929948774697E-005</v>
      </c>
      <c r="U87" s="0" t="n">
        <f aca="false">SQRT(AVERAGE(T$4:T87)) * SQRT(252)</f>
        <v>0.324227419356699</v>
      </c>
      <c r="V87" s="0" t="n">
        <f aca="false">AJ87/U87*252</f>
        <v>0.850060747325434</v>
      </c>
      <c r="W87" s="27" t="n">
        <f aca="false">(s_p!$J87)/COUNT(s_p!$J$4:$J87)</f>
        <v>0.000570590091054093</v>
      </c>
      <c r="X87" s="27" t="n">
        <f aca="false">W87 * 252</f>
        <v>0.143788702945632</v>
      </c>
      <c r="Y87" s="26" t="n">
        <f aca="false">STDEV(s_p!$H$4:$H87)</f>
        <v>0.00580909770831495</v>
      </c>
      <c r="Z87" s="26" t="n">
        <f aca="false">Y87*SQRT(252)</f>
        <v>0.0922165672672595</v>
      </c>
      <c r="AA87" s="0" t="n">
        <f aca="false">AJ87/AK87</f>
        <v>0.0369801372333733</v>
      </c>
      <c r="AB87" s="0" t="n">
        <f aca="false">_xlfn.COVARIANCE.S($D$4:$D87,s_p!$H$4:$H87)</f>
        <v>1.48137597548302E-006</v>
      </c>
      <c r="AC87" s="0" t="n">
        <f aca="false">_xlfn.VAR.S(s_p!$H$4:$H87)</f>
        <v>3.374561618475E-005</v>
      </c>
      <c r="AD87" s="0" t="n">
        <f aca="false">AB87/AC87</f>
        <v>0.0438983234851249</v>
      </c>
      <c r="AE87" s="23" t="n">
        <f aca="false">M87-(AD87*W87)</f>
        <v>0.00129274803235866</v>
      </c>
      <c r="AF87" s="40" t="n">
        <f aca="false">MAX($E$4:E87)</f>
        <v>0.208819804331584</v>
      </c>
      <c r="AG87" s="0" t="n">
        <f aca="false">1 - ((1 + E87) / (1 + AF87))</f>
        <v>0.0811741680577258</v>
      </c>
      <c r="AH87" s="0" t="n">
        <f aca="false">MAX($AG$5:AG87)</f>
        <v>0.247763279347781</v>
      </c>
      <c r="AI87" s="24" t="n">
        <f aca="false">D87-s_p!H87</f>
        <v>-0.0063240014925259</v>
      </c>
      <c r="AJ87" s="24" t="n">
        <f aca="false">AVERAGE(AI$4:AI87)</f>
        <v>0.00109370239048314</v>
      </c>
      <c r="AK87" s="0" t="n">
        <f aca="false">STDEV(AI$4:AI87)</f>
        <v>0.0295754010749347</v>
      </c>
    </row>
    <row r="88" customFormat="false" ht="13.8" hidden="false" customHeight="false" outlineLevel="0" collapsed="false">
      <c r="A88" s="6" t="n">
        <f aca="false">WORKDAY(A87,1,holiday!$B$2:$B$10)</f>
        <v>38841</v>
      </c>
      <c r="B88" s="30" t="n">
        <v>1126022.45148415</v>
      </c>
      <c r="C88" s="30" t="n">
        <f aca="false">B88-B87</f>
        <v>15327.5891008892</v>
      </c>
      <c r="D88" s="37" t="n">
        <f aca="false">C88/B87</f>
        <v>0.0138000000000001</v>
      </c>
      <c r="E88" s="37" t="n">
        <f aca="false" t="array" ref="E88:E88">PRODUCT(1+$D$4:D88)-1</f>
        <v>0.126022451484154</v>
      </c>
      <c r="F88" s="0" t="n">
        <f aca="false">IF(ISBLANK(A89),MONTH(A88),IF(MONTH(A89)-MONTH(A88)=1,MONTH(A88),0))</f>
        <v>0</v>
      </c>
      <c r="G88" s="0" t="str">
        <f aca="false">IF(B89&gt;B88,IF(AND(B87&gt;B88,B89&gt;B88),"min",""),IF(AND(B87&gt;B88,B89&gt;B88),"",IF(AND(B87&lt;B88,B89&lt;B88),"max","")))</f>
        <v/>
      </c>
      <c r="H88" s="0" t="str">
        <f aca="false">IF(G88="min",COUNTIF(G$4:G88,"min"),IF(G88="max",COUNTIF(G$4:G88,"max"),""))</f>
        <v/>
      </c>
      <c r="I88" s="30" t="str">
        <f aca="false" t="array" ref="I88:I88">IF($G$3=0,IF(G88="min",INDEX($B$4:$B$254,(MATCH(1,($G$4:$G$254="max")*($H$4:$H$254=(H88-1)),0))),""),IF($G$3=1,IF(G88="min",INDEX($B$4:$B$254,(MATCH(1,($G$4:$G$254="max")*($H$4:$H$254=(H88)),0))),""),""))</f>
        <v/>
      </c>
      <c r="J88" s="35" t="str">
        <f aca="false">IF(AND(G86=0,G88="min",H88=1),B88-B87,IF(G88="min",B88-I88,""))</f>
        <v/>
      </c>
      <c r="K88" s="41" t="str">
        <f aca="false">IF(AND(G86=0,G88="min",H88=1),(B88-B87)/B87,IF(G88="min",(B88-I88)/I88,""))</f>
        <v/>
      </c>
      <c r="L88" s="5"/>
      <c r="M88" s="0" t="n">
        <f aca="false">E88/COUNT($E$4:E88)</f>
        <v>0.00148261707628417</v>
      </c>
      <c r="N88" s="24" t="n">
        <f aca="false">M88*252</f>
        <v>0.37361950322361</v>
      </c>
      <c r="O88" s="25" t="n">
        <f aca="false">STDEV($D$4:$D88)</f>
        <v>0.0289068579090442</v>
      </c>
      <c r="P88" s="25" t="n">
        <f aca="false">O88*SQRT(252)</f>
        <v>0.458882143269669</v>
      </c>
      <c r="Q88" s="0" t="n">
        <f aca="false">Treasuries!J86/100</f>
        <v>0.0516</v>
      </c>
      <c r="R88" s="25" t="n">
        <f aca="false">AJ88/AK88*SQRT(252)</f>
        <v>0.650825056355745</v>
      </c>
      <c r="S88" s="38" t="n">
        <f aca="false">IF(D88&lt;s_p!H88, D88-s_p!H88, 0)</f>
        <v>0</v>
      </c>
      <c r="T88" s="0" t="n">
        <f aca="false">S88^2</f>
        <v>0</v>
      </c>
      <c r="U88" s="0" t="n">
        <f aca="false">SQRT(AVERAGE(T$4:T88)) * SQRT(252)</f>
        <v>0.322314556530385</v>
      </c>
      <c r="V88" s="0" t="n">
        <f aca="false">AJ88/U88*252</f>
        <v>0.942939914081277</v>
      </c>
      <c r="W88" s="27" t="n">
        <f aca="false">(s_p!$J88)/COUNT(s_p!$J$4:$J88)</f>
        <v>0.000602801102496459</v>
      </c>
      <c r="X88" s="27" t="n">
        <f aca="false">W88 * 252</f>
        <v>0.151905877829108</v>
      </c>
      <c r="Y88" s="26" t="n">
        <f aca="false">STDEV(s_p!$H$4:$H88)</f>
        <v>0.00578120907637924</v>
      </c>
      <c r="Z88" s="26" t="n">
        <f aca="false">Y88*SQRT(252)</f>
        <v>0.0917738489602133</v>
      </c>
      <c r="AA88" s="0" t="n">
        <f aca="false">AJ88/AK88</f>
        <v>0.0409981249077835</v>
      </c>
      <c r="AB88" s="0" t="n">
        <f aca="false">_xlfn.COVARIANCE.S($D$4:$D88,s_p!$H$4:$H88)</f>
        <v>1.83242180302995E-006</v>
      </c>
      <c r="AC88" s="0" t="n">
        <f aca="false">_xlfn.VAR.S(s_p!$H$4:$H88)</f>
        <v>3.34223783848097E-005</v>
      </c>
      <c r="AD88" s="0" t="n">
        <f aca="false">AB88/AC88</f>
        <v>0.0548261940527481</v>
      </c>
      <c r="AE88" s="23" t="n">
        <f aca="false">M88-(AD88*W88)</f>
        <v>0.00144956778606349</v>
      </c>
      <c r="AF88" s="40" t="n">
        <f aca="false">MAX($E$4:E88)</f>
        <v>0.208819804331584</v>
      </c>
      <c r="AG88" s="0" t="n">
        <f aca="false">1 - ((1 + E88) / (1 + AF88))</f>
        <v>0.0684943715769224</v>
      </c>
      <c r="AH88" s="0" t="n">
        <f aca="false">MAX($AG$5:AG88)</f>
        <v>0.247763279347781</v>
      </c>
      <c r="AI88" s="24" t="n">
        <f aca="false">D88-s_p!H88</f>
        <v>0.0106427972968842</v>
      </c>
      <c r="AJ88" s="24" t="n">
        <f aca="false">AVERAGE(AI$4:AI88)</f>
        <v>0.00120604468349963</v>
      </c>
      <c r="AK88" s="0" t="n">
        <f aca="false">STDEV(AI$4:AI88)</f>
        <v>0.0294170693467657</v>
      </c>
    </row>
    <row r="89" customFormat="false" ht="13.8" hidden="false" customHeight="false" outlineLevel="0" collapsed="false">
      <c r="A89" s="6" t="n">
        <f aca="false">WORKDAY(A88,1,holiday!$B$2:$B$10)</f>
        <v>38842</v>
      </c>
      <c r="B89" s="30" t="n">
        <v>1158226.6935966</v>
      </c>
      <c r="C89" s="30" t="n">
        <f aca="false">B89-B88</f>
        <v>32204.2421124468</v>
      </c>
      <c r="D89" s="37" t="n">
        <f aca="false">C89/B88</f>
        <v>0.0286</v>
      </c>
      <c r="E89" s="37" t="n">
        <f aca="false" t="array" ref="E89:E89">PRODUCT(1+$D$4:D89)-1</f>
        <v>0.158226693596601</v>
      </c>
      <c r="F89" s="0" t="n">
        <f aca="false">IF(ISBLANK(A90),MONTH(A89),IF(MONTH(A90)-MONTH(A89)=1,MONTH(A89),0))</f>
        <v>0</v>
      </c>
      <c r="G89" s="0" t="str">
        <f aca="false">IF(B90&gt;B89,IF(AND(B88&gt;B89,B90&gt;B89),"min",""),IF(AND(B88&gt;B89,B90&gt;B89),"",IF(AND(B88&lt;B89,B90&lt;B89),"max","")))</f>
        <v/>
      </c>
      <c r="H89" s="0" t="str">
        <f aca="false">IF(G89="min",COUNTIF(G$4:G89,"min"),IF(G89="max",COUNTIF(G$4:G89,"max"),""))</f>
        <v/>
      </c>
      <c r="I89" s="30" t="str">
        <f aca="false" t="array" ref="I89:I89">IF($G$3=0,IF(G89="min",INDEX($B$4:$B$254,(MATCH(1,($G$4:$G$254="max")*($H$4:$H$254=(H89-1)),0))),""),IF($G$3=1,IF(G89="min",INDEX($B$4:$B$254,(MATCH(1,($G$4:$G$254="max")*($H$4:$H$254=(H89)),0))),""),""))</f>
        <v/>
      </c>
      <c r="J89" s="35" t="str">
        <f aca="false">IF(AND(G87=0,G89="min",H89=1),B89-B88,IF(G89="min",B89-I89,""))</f>
        <v/>
      </c>
      <c r="K89" s="41" t="str">
        <f aca="false">IF(AND(G87=0,G89="min",H89=1),(B89-B88)/B88,IF(G89="min",(B89-I89)/I89,""))</f>
        <v/>
      </c>
      <c r="L89" s="5"/>
      <c r="M89" s="0" t="n">
        <f aca="false">E89/COUNT($E$4:E89)</f>
        <v>0.00183984527437908</v>
      </c>
      <c r="N89" s="24" t="n">
        <f aca="false">M89*252</f>
        <v>0.463641009143529</v>
      </c>
      <c r="O89" s="25" t="n">
        <f aca="false">STDEV($D$4:$D89)</f>
        <v>0.0288811495663451</v>
      </c>
      <c r="P89" s="25" t="n">
        <f aca="false">O89*SQRT(252)</f>
        <v>0.458474035981261</v>
      </c>
      <c r="Q89" s="0" t="n">
        <f aca="false">Treasuries!J87/100</f>
        <v>0.0512</v>
      </c>
      <c r="R89" s="25" t="n">
        <f aca="false">AJ89/AK89*SQRT(252)</f>
        <v>0.761104307969513</v>
      </c>
      <c r="S89" s="38" t="n">
        <f aca="false">IF(D89&lt;s_p!H89, D89-s_p!H89, 0)</f>
        <v>0</v>
      </c>
      <c r="T89" s="0" t="n">
        <f aca="false">S89^2</f>
        <v>0</v>
      </c>
      <c r="U89" s="0" t="n">
        <f aca="false">SQRT(AVERAGE(T$4:T89)) * SQRT(252)</f>
        <v>0.320435155339618</v>
      </c>
      <c r="V89" s="0" t="n">
        <f aca="false">AJ89/U89*252</f>
        <v>1.10482981480419</v>
      </c>
      <c r="W89" s="27" t="n">
        <f aca="false">(s_p!$J89)/COUNT(s_p!$J$4:$J89)</f>
        <v>0.000721638364072758</v>
      </c>
      <c r="X89" s="27" t="n">
        <f aca="false">W89 * 252</f>
        <v>0.181852867746335</v>
      </c>
      <c r="Y89" s="26" t="n">
        <f aca="false">STDEV(s_p!$H$4:$H89)</f>
        <v>0.00584133188970695</v>
      </c>
      <c r="Z89" s="26" t="n">
        <f aca="false">Y89*SQRT(252)</f>
        <v>0.0927282690333333</v>
      </c>
      <c r="AA89" s="0" t="n">
        <f aca="false">AJ89/AK89</f>
        <v>0.0479450647777918</v>
      </c>
      <c r="AB89" s="0" t="n">
        <f aca="false">_xlfn.COVARIANCE.S($D$4:$D89,s_p!$H$4:$H89)</f>
        <v>4.82957916948875E-006</v>
      </c>
      <c r="AC89" s="0" t="n">
        <f aca="false">_xlfn.VAR.S(s_p!$H$4:$H89)</f>
        <v>3.41211582457073E-005</v>
      </c>
      <c r="AD89" s="0" t="n">
        <f aca="false">AB89/AC89</f>
        <v>0.141542064155936</v>
      </c>
      <c r="AE89" s="23" t="n">
        <f aca="false">M89-(AD89*W89)</f>
        <v>0.00173770309075411</v>
      </c>
      <c r="AF89" s="40" t="n">
        <f aca="false">MAX($E$4:E89)</f>
        <v>0.208819804331584</v>
      </c>
      <c r="AG89" s="0" t="n">
        <f aca="false">1 - ((1 + E89) / (1 + AF89))</f>
        <v>0.0418533106040223</v>
      </c>
      <c r="AH89" s="0" t="n">
        <f aca="false">MAX($AG$5:AG89)</f>
        <v>0.247763279347781</v>
      </c>
      <c r="AI89" s="24" t="n">
        <f aca="false">D89-s_p!H89</f>
        <v>0.0183047056582207</v>
      </c>
      <c r="AJ89" s="24" t="n">
        <f aca="false">AVERAGE(AI$4:AI89)</f>
        <v>0.00140486632274057</v>
      </c>
      <c r="AK89" s="0" t="n">
        <f aca="false">STDEV(AI$4:AI89)</f>
        <v>0.0293015835780309</v>
      </c>
    </row>
    <row r="90" customFormat="false" ht="13.8" hidden="false" customHeight="false" outlineLevel="0" collapsed="false">
      <c r="A90" s="6" t="n">
        <f aca="false">WORKDAY(A89,1,holiday!$B$2:$B$10)</f>
        <v>38845</v>
      </c>
      <c r="B90" s="30" t="n">
        <v>1198417.1598644</v>
      </c>
      <c r="C90" s="30" t="n">
        <f aca="false">B90-B89</f>
        <v>40190.4662678021</v>
      </c>
      <c r="D90" s="37" t="n">
        <f aca="false">C90/B89</f>
        <v>0.0347</v>
      </c>
      <c r="E90" s="37" t="n">
        <f aca="false" t="array" ref="E90:E90">PRODUCT(1+$D$4:D90)-1</f>
        <v>0.198417159864403</v>
      </c>
      <c r="F90" s="0" t="n">
        <f aca="false">IF(ISBLANK(A91),MONTH(A90),IF(MONTH(A91)-MONTH(A90)=1,MONTH(A90),0))</f>
        <v>0</v>
      </c>
      <c r="G90" s="0" t="str">
        <f aca="false">IF(B91&gt;B90,IF(AND(B89&gt;B90,B91&gt;B90),"min",""),IF(AND(B89&gt;B90,B91&gt;B90),"",IF(AND(B89&lt;B90,B91&lt;B90),"max","")))</f>
        <v/>
      </c>
      <c r="H90" s="0" t="str">
        <f aca="false">IF(G90="min",COUNTIF(G$4:G90,"min"),IF(G90="max",COUNTIF(G$4:G90,"max"),""))</f>
        <v/>
      </c>
      <c r="I90" s="30" t="str">
        <f aca="false" t="array" ref="I90:I90">IF($G$3=0,IF(G90="min",INDEX($B$4:$B$254,(MATCH(1,($G$4:$G$254="max")*($H$4:$H$254=(H90-1)),0))),""),IF($G$3=1,IF(G90="min",INDEX($B$4:$B$254,(MATCH(1,($G$4:$G$254="max")*($H$4:$H$254=(H90)),0))),""),""))</f>
        <v/>
      </c>
      <c r="J90" s="35" t="str">
        <f aca="false">IF(AND(G88=0,G90="min",H90=1),B90-B89,IF(G90="min",B90-I90,""))</f>
        <v/>
      </c>
      <c r="K90" s="41" t="str">
        <f aca="false">IF(AND(G88=0,G90="min",H90=1),(B90-B89)/B89,IF(G90="min",(B90-I90)/I90,""))</f>
        <v/>
      </c>
      <c r="L90" s="5"/>
      <c r="M90" s="0" t="n">
        <f aca="false">E90/COUNT($E$4:E90)</f>
        <v>0.00228065700993567</v>
      </c>
      <c r="N90" s="24" t="n">
        <f aca="false">M90*252</f>
        <v>0.574725566503788</v>
      </c>
      <c r="O90" s="25" t="n">
        <f aca="false">STDEV($D$4:$D90)</f>
        <v>0.0289243980391057</v>
      </c>
      <c r="P90" s="25" t="n">
        <f aca="false">O90*SQRT(252)</f>
        <v>0.459160584202308</v>
      </c>
      <c r="Q90" s="0" t="n">
        <f aca="false">Treasuries!J88/100</f>
        <v>0.0512</v>
      </c>
      <c r="R90" s="25" t="n">
        <f aca="false">AJ90/AK90*SQRT(252)</f>
        <v>0.971682200571573</v>
      </c>
      <c r="S90" s="38" t="n">
        <f aca="false">IF(D90&lt;s_p!H90, D90-s_p!H90, 0)</f>
        <v>0</v>
      </c>
      <c r="T90" s="0" t="n">
        <f aca="false">S90^2</f>
        <v>0</v>
      </c>
      <c r="U90" s="0" t="n">
        <f aca="false">SQRT(AVERAGE(T$4:T90)) * SQRT(252)</f>
        <v>0.318588251453174</v>
      </c>
      <c r="V90" s="0" t="n">
        <f aca="false">AJ90/U90*252</f>
        <v>1.42149214251759</v>
      </c>
      <c r="W90" s="27" t="n">
        <f aca="false">(s_p!$J90)/COUNT(s_p!$J$4:$J90)</f>
        <v>0.000703214871507448</v>
      </c>
      <c r="X90" s="27" t="n">
        <f aca="false">W90 * 252</f>
        <v>0.177210147619877</v>
      </c>
      <c r="Y90" s="26" t="n">
        <f aca="false">STDEV(s_p!$H$4:$H90)</f>
        <v>0.00580963911000323</v>
      </c>
      <c r="Z90" s="26" t="n">
        <f aca="false">Y90*SQRT(252)</f>
        <v>0.092225161752619</v>
      </c>
      <c r="AA90" s="0" t="n">
        <f aca="false">AJ90/AK90</f>
        <v>0.061210225145247</v>
      </c>
      <c r="AB90" s="0" t="n">
        <f aca="false">_xlfn.COVARIANCE.S($D$4:$D90,s_p!$H$4:$H90)</f>
        <v>4.19415632824896E-006</v>
      </c>
      <c r="AC90" s="0" t="n">
        <f aca="false">_xlfn.VAR.S(s_p!$H$4:$H90)</f>
        <v>3.37519065884792E-005</v>
      </c>
      <c r="AD90" s="0" t="n">
        <f aca="false">AB90/AC90</f>
        <v>0.124264278737978</v>
      </c>
      <c r="AE90" s="23" t="n">
        <f aca="false">M90-(AD90*W90)</f>
        <v>0.00219327252112997</v>
      </c>
      <c r="AF90" s="40" t="n">
        <f aca="false">MAX($E$4:E90)</f>
        <v>0.208819804331584</v>
      </c>
      <c r="AG90" s="0" t="n">
        <f aca="false">1 - ((1 + E90) / (1 + AF90))</f>
        <v>0.0086056204819821</v>
      </c>
      <c r="AH90" s="0" t="n">
        <f aca="false">MAX($AG$5:AG90)</f>
        <v>0.247763279347781</v>
      </c>
      <c r="AI90" s="24" t="n">
        <f aca="false">D90-s_p!H90</f>
        <v>0.0355297127685252</v>
      </c>
      <c r="AJ90" s="24" t="n">
        <f aca="false">AVERAGE(AI$4:AI90)</f>
        <v>0.00179710593705993</v>
      </c>
      <c r="AK90" s="0" t="n">
        <f aca="false">STDEV(AI$4:AI90)</f>
        <v>0.0293595707709871</v>
      </c>
    </row>
    <row r="91" customFormat="false" ht="13.8" hidden="false" customHeight="false" outlineLevel="0" collapsed="false">
      <c r="A91" s="6" t="n">
        <f aca="false">WORKDAY(A90,1,holiday!$B$2:$B$10)</f>
        <v>38846</v>
      </c>
      <c r="B91" s="30" t="n">
        <v>1231852.99862462</v>
      </c>
      <c r="C91" s="30" t="n">
        <f aca="false">B91-B90</f>
        <v>33435.8387602167</v>
      </c>
      <c r="D91" s="37" t="n">
        <f aca="false">C91/B90</f>
        <v>0.0278999999999999</v>
      </c>
      <c r="E91" s="37" t="n">
        <f aca="false" t="array" ref="E91:E91">PRODUCT(1+$D$4:D91)-1</f>
        <v>0.231852998624619</v>
      </c>
      <c r="F91" s="0" t="n">
        <f aca="false">IF(ISBLANK(A92),MONTH(A91),IF(MONTH(A92)-MONTH(A91)=1,MONTH(A91),0))</f>
        <v>0</v>
      </c>
      <c r="G91" s="0" t="str">
        <f aca="false">IF(B92&gt;B91,IF(AND(B90&gt;B91,B92&gt;B91),"min",""),IF(AND(B90&gt;B91,B92&gt;B91),"",IF(AND(B90&lt;B91,B92&lt;B91),"max","")))</f>
        <v>max</v>
      </c>
      <c r="H91" s="0" t="n">
        <f aca="false">IF(G91="min",COUNTIF(G$4:G91,"min"),IF(G91="max",COUNTIF(G$4:G91,"max"),""))</f>
        <v>21</v>
      </c>
      <c r="I91" s="30" t="str">
        <f aca="false" t="array" ref="I91:I91">IF($G$3=0,IF(G91="min",INDEX($B$4:$B$254,(MATCH(1,($G$4:$G$254="max")*($H$4:$H$254=(H91-1)),0))),""),IF($G$3=1,IF(G91="min",INDEX($B$4:$B$254,(MATCH(1,($G$4:$G$254="max")*($H$4:$H$254=(H91)),0))),""),""))</f>
        <v/>
      </c>
      <c r="J91" s="35" t="str">
        <f aca="false">IF(AND(G89=0,G91="min",H91=1),B91-B90,IF(G91="min",B91-I91,""))</f>
        <v/>
      </c>
      <c r="K91" s="41" t="str">
        <f aca="false">IF(AND(G89=0,G91="min",H91=1),(B91-B90)/B90,IF(G91="min",(B91-I91)/I91,""))</f>
        <v/>
      </c>
      <c r="L91" s="5"/>
      <c r="M91" s="0" t="n">
        <f aca="false">E91/COUNT($E$4:E91)</f>
        <v>0.00263469316618886</v>
      </c>
      <c r="N91" s="24" t="n">
        <f aca="false">M91*252</f>
        <v>0.663942677879592</v>
      </c>
      <c r="O91" s="25" t="n">
        <f aca="false">STDEV($D$4:$D91)</f>
        <v>0.028884906529797</v>
      </c>
      <c r="P91" s="25" t="n">
        <f aca="false">O91*SQRT(252)</f>
        <v>0.458533675927132</v>
      </c>
      <c r="Q91" s="0" t="n">
        <f aca="false">Treasuries!J89/100</f>
        <v>0.0513</v>
      </c>
      <c r="R91" s="25" t="n">
        <f aca="false">AJ91/AK91*SQRT(252)</f>
        <v>1.13140023636693</v>
      </c>
      <c r="S91" s="38" t="n">
        <f aca="false">IF(D91&lt;s_p!H91, D91-s_p!H91, 0)</f>
        <v>0</v>
      </c>
      <c r="T91" s="0" t="n">
        <f aca="false">S91^2</f>
        <v>0</v>
      </c>
      <c r="U91" s="0" t="n">
        <f aca="false">SQRT(AVERAGE(T$4:T91)) * SQRT(252)</f>
        <v>0.316772919004134</v>
      </c>
      <c r="V91" s="0" t="n">
        <f aca="false">AJ91/U91*252</f>
        <v>1.66233349544599</v>
      </c>
      <c r="W91" s="27" t="n">
        <f aca="false">(s_p!$J91)/COUNT(s_p!$J$4:$J91)</f>
        <v>0.000699593407417719</v>
      </c>
      <c r="X91" s="27" t="n">
        <f aca="false">W91 * 252</f>
        <v>0.176297538669265</v>
      </c>
      <c r="Y91" s="26" t="n">
        <f aca="false">STDEV(s_p!$H$4:$H91)</f>
        <v>0.00577626565136181</v>
      </c>
      <c r="Z91" s="26" t="n">
        <f aca="false">Y91*SQRT(252)</f>
        <v>0.0916953745208872</v>
      </c>
      <c r="AA91" s="0" t="n">
        <f aca="false">AJ91/AK91</f>
        <v>0.0712715156834906</v>
      </c>
      <c r="AB91" s="0" t="n">
        <f aca="false">_xlfn.COVARIANCE.S($D$4:$D91,s_p!$H$4:$H91)</f>
        <v>4.04863838272526E-006</v>
      </c>
      <c r="AC91" s="0" t="n">
        <f aca="false">_xlfn.VAR.S(s_p!$H$4:$H91)</f>
        <v>3.33652448751023E-005</v>
      </c>
      <c r="AD91" s="0" t="n">
        <f aca="false">AB91/AC91</f>
        <v>0.121342984230469</v>
      </c>
      <c r="AE91" s="23" t="n">
        <f aca="false">M91-(AD91*W91)</f>
        <v>0.00254980241438483</v>
      </c>
      <c r="AF91" s="40" t="n">
        <f aca="false">MAX($E$4:E91)</f>
        <v>0.231852998624619</v>
      </c>
      <c r="AG91" s="0" t="n">
        <f aca="false">1 - ((1 + E91) / (1 + AF91))</f>
        <v>0</v>
      </c>
      <c r="AH91" s="0" t="n">
        <f aca="false">MAX($AG$5:AG91)</f>
        <v>0.247763279347781</v>
      </c>
      <c r="AI91" s="24" t="n">
        <f aca="false">D91-s_p!H91</f>
        <v>0.0275376428668487</v>
      </c>
      <c r="AJ91" s="24" t="n">
        <f aca="false">AVERAGE(AI$4:AI91)</f>
        <v>0.00208961203853481</v>
      </c>
      <c r="AK91" s="0" t="n">
        <f aca="false">STDEV(AI$4:AI91)</f>
        <v>0.0293190346591555</v>
      </c>
    </row>
    <row r="92" customFormat="false" ht="13.8" hidden="false" customHeight="false" outlineLevel="0" collapsed="false">
      <c r="A92" s="6" t="n">
        <f aca="false">WORKDAY(A91,1,holiday!$B$2:$B$10)</f>
        <v>38847</v>
      </c>
      <c r="B92" s="30" t="n">
        <v>1223599.58353383</v>
      </c>
      <c r="C92" s="30" t="n">
        <f aca="false">B92-B91</f>
        <v>-8253.4150907849</v>
      </c>
      <c r="D92" s="37" t="n">
        <f aca="false">C92/B91</f>
        <v>-0.00669999999999996</v>
      </c>
      <c r="E92" s="37" t="n">
        <f aca="false" t="array" ref="E92:E92">PRODUCT(1+$D$4:D92)-1</f>
        <v>0.223599583533835</v>
      </c>
      <c r="F92" s="0" t="n">
        <f aca="false">IF(ISBLANK(A93),MONTH(A92),IF(MONTH(A93)-MONTH(A92)=1,MONTH(A92),0))</f>
        <v>0</v>
      </c>
      <c r="G92" s="0" t="str">
        <f aca="false">IF(B93&gt;B92,IF(AND(B91&gt;B92,B93&gt;B92),"min",""),IF(AND(B91&gt;B92,B93&gt;B92),"",IF(AND(B91&lt;B92,B93&lt;B92),"max","")))</f>
        <v>min</v>
      </c>
      <c r="H92" s="0" t="n">
        <f aca="false">IF(G92="min",COUNTIF(G$4:G92,"min"),IF(G92="max",COUNTIF(G$4:G92,"max"),""))</f>
        <v>22</v>
      </c>
      <c r="I92" s="30" t="n">
        <f aca="false" t="array" ref="I92:I92">IF($G$3=0,IF(G92="min",INDEX($B$4:$B$254,(MATCH(1,($G$4:$G$254="max")*($H$4:$H$254=(H92-1)),0))),""),IF($G$3=1,IF(G92="min",INDEX($B$4:$B$254,(MATCH(1,($G$4:$G$254="max")*($H$4:$H$254=(H92)),0))),""),""))</f>
        <v>1231852.99862462</v>
      </c>
      <c r="J92" s="35" t="n">
        <f aca="false">IF(AND(G90=0,G92="min",H92=1),B92-B91,IF(G92="min",B92-I92,""))</f>
        <v>-8253.41509079002</v>
      </c>
      <c r="K92" s="41" t="n">
        <f aca="false">IF(AND(G90=0,G92="min",H92=1),(B92-B91)/B91,IF(G92="min",(B92-I92)/I92,""))</f>
        <v>-0.00670000000000411</v>
      </c>
      <c r="L92" s="5"/>
      <c r="M92" s="0" t="n">
        <f aca="false">E92/COUNT($E$4:E92)</f>
        <v>0.00251235487116668</v>
      </c>
      <c r="N92" s="24" t="n">
        <f aca="false">M92*252</f>
        <v>0.633113427534004</v>
      </c>
      <c r="O92" s="25" t="n">
        <f aca="false">STDEV($D$4:$D92)</f>
        <v>0.0287379123676773</v>
      </c>
      <c r="P92" s="25" t="n">
        <f aca="false">O92*SQRT(252)</f>
        <v>0.456200215944249</v>
      </c>
      <c r="Q92" s="0" t="n">
        <f aca="false">Treasuries!J90/100</f>
        <v>0.0513</v>
      </c>
      <c r="R92" s="25" t="n">
        <f aca="false">AJ92/AK92*SQRT(252)</f>
        <v>1.09431781029303</v>
      </c>
      <c r="S92" s="38" t="n">
        <f aca="false">IF(D92&lt;s_p!H92, D92-s_p!H92, 0)</f>
        <v>-0.00497188070694402</v>
      </c>
      <c r="T92" s="0" t="n">
        <f aca="false">S92^2</f>
        <v>2.47195977640822E-005</v>
      </c>
      <c r="U92" s="0" t="n">
        <f aca="false">SQRT(AVERAGE(T$4:T92)) * SQRT(252)</f>
        <v>0.31509935250565</v>
      </c>
      <c r="V92" s="0" t="n">
        <f aca="false">AJ92/U92*252</f>
        <v>1.60770845980084</v>
      </c>
      <c r="W92" s="27" t="n">
        <f aca="false">(s_p!$J92)/COUNT(s_p!$J$4:$J92)</f>
        <v>0.000671120339815886</v>
      </c>
      <c r="X92" s="27" t="n">
        <f aca="false">W92 * 252</f>
        <v>0.169122325633603</v>
      </c>
      <c r="Y92" s="26" t="n">
        <f aca="false">STDEV(s_p!$H$4:$H92)</f>
        <v>0.00574909556888717</v>
      </c>
      <c r="Z92" s="26" t="n">
        <f aca="false">Y92*SQRT(252)</f>
        <v>0.0912640628329132</v>
      </c>
      <c r="AA92" s="0" t="n">
        <f aca="false">AJ92/AK92</f>
        <v>0.068935542412003</v>
      </c>
      <c r="AB92" s="0" t="n">
        <f aca="false">_xlfn.COVARIANCE.S($D$4:$D92,s_p!$H$4:$H92)</f>
        <v>4.26094205915933E-006</v>
      </c>
      <c r="AC92" s="0" t="n">
        <f aca="false">_xlfn.VAR.S(s_p!$H$4:$H92)</f>
        <v>3.30520998601981E-005</v>
      </c>
      <c r="AD92" s="0" t="n">
        <f aca="false">AB92/AC92</f>
        <v>0.128915925982979</v>
      </c>
      <c r="AE92" s="23" t="n">
        <f aca="false">M92-(AD92*W92)</f>
        <v>0.00242583677111331</v>
      </c>
      <c r="AF92" s="40" t="n">
        <f aca="false">MAX($E$4:E92)</f>
        <v>0.231852998624619</v>
      </c>
      <c r="AG92" s="0" t="n">
        <f aca="false">1 - ((1 + E92) / (1 + AF92))</f>
        <v>0.00669999999999982</v>
      </c>
      <c r="AH92" s="0" t="n">
        <f aca="false">MAX($AG$5:AG92)</f>
        <v>0.247763279347781</v>
      </c>
      <c r="AI92" s="24" t="n">
        <f aca="false">D92-s_p!H92</f>
        <v>-0.00497188070694402</v>
      </c>
      <c r="AJ92" s="24" t="n">
        <f aca="false">AVERAGE(AI$4:AI92)</f>
        <v>0.00201026942341707</v>
      </c>
      <c r="AK92" s="0" t="n">
        <f aca="false">STDEV(AI$4:AI92)</f>
        <v>0.0291615812841858</v>
      </c>
    </row>
    <row r="93" customFormat="false" ht="13.8" hidden="false" customHeight="false" outlineLevel="0" collapsed="false">
      <c r="A93" s="6" t="n">
        <f aca="false">WORKDAY(A92,1,holiday!$B$2:$B$10)</f>
        <v>38848</v>
      </c>
      <c r="B93" s="30" t="n">
        <v>1280129.8842931</v>
      </c>
      <c r="C93" s="30" t="n">
        <f aca="false">B93-B92</f>
        <v>56530.3007592631</v>
      </c>
      <c r="D93" s="37" t="n">
        <f aca="false">C93/B92</f>
        <v>0.0462</v>
      </c>
      <c r="E93" s="37" t="n">
        <f aca="false" t="array" ref="E93:E93">PRODUCT(1+$D$4:D93)-1</f>
        <v>0.280129884293098</v>
      </c>
      <c r="F93" s="0" t="n">
        <f aca="false">IF(ISBLANK(A94),MONTH(A93),IF(MONTH(A94)-MONTH(A93)=1,MONTH(A93),0))</f>
        <v>0</v>
      </c>
      <c r="G93" s="0" t="str">
        <f aca="false">IF(B94&gt;B93,IF(AND(B92&gt;B93,B94&gt;B93),"min",""),IF(AND(B92&gt;B93,B94&gt;B93),"",IF(AND(B92&lt;B93,B94&lt;B93),"max","")))</f>
        <v>max</v>
      </c>
      <c r="H93" s="0" t="n">
        <f aca="false">IF(G93="min",COUNTIF(G$4:G93,"min"),IF(G93="max",COUNTIF(G$4:G93,"max"),""))</f>
        <v>22</v>
      </c>
      <c r="I93" s="30" t="str">
        <f aca="false" t="array" ref="I93:I93">IF($G$3=0,IF(G93="min",INDEX($B$4:$B$254,(MATCH(1,($G$4:$G$254="max")*($H$4:$H$254=(H93-1)),0))),""),IF($G$3=1,IF(G93="min",INDEX($B$4:$B$254,(MATCH(1,($G$4:$G$254="max")*($H$4:$H$254=(H93)),0))),""),""))</f>
        <v/>
      </c>
      <c r="J93" s="35" t="str">
        <f aca="false">IF(AND(G91=0,G93="min",H93=1),B93-B92,IF(G93="min",B93-I93,""))</f>
        <v/>
      </c>
      <c r="K93" s="41" t="str">
        <f aca="false">IF(AND(G91=0,G93="min",H93=1),(B93-B92)/B92,IF(G93="min",(B93-I93)/I93,""))</f>
        <v/>
      </c>
      <c r="L93" s="5"/>
      <c r="M93" s="0" t="n">
        <f aca="false">E93/COUNT($E$4:E93)</f>
        <v>0.00311255426992331</v>
      </c>
      <c r="N93" s="24" t="n">
        <f aca="false">M93*252</f>
        <v>0.784363676020674</v>
      </c>
      <c r="O93" s="25" t="n">
        <f aca="false">STDEV($D$4:$D93)</f>
        <v>0.0289419045279137</v>
      </c>
      <c r="P93" s="25" t="n">
        <f aca="false">O93*SQRT(252)</f>
        <v>0.459438491096604</v>
      </c>
      <c r="Q93" s="0" t="n">
        <f aca="false">Treasuries!J91/100</f>
        <v>0.0514</v>
      </c>
      <c r="R93" s="25" t="n">
        <f aca="false">AJ93/AK93*SQRT(252)</f>
        <v>1.41707382446758</v>
      </c>
      <c r="S93" s="38" t="n">
        <f aca="false">IF(D93&lt;s_p!H93, D93-s_p!H93, 0)</f>
        <v>0</v>
      </c>
      <c r="T93" s="0" t="n">
        <f aca="false">S93^2</f>
        <v>0</v>
      </c>
      <c r="U93" s="0" t="n">
        <f aca="false">SQRT(AVERAGE(T$4:T93)) * SQRT(252)</f>
        <v>0.313343910699193</v>
      </c>
      <c r="V93" s="0" t="n">
        <f aca="false">AJ93/U93*252</f>
        <v>2.12595128961236</v>
      </c>
      <c r="W93" s="27" t="n">
        <f aca="false">(s_p!$J93)/COUNT(s_p!$J$4:$J93)</f>
        <v>0.000512968407448065</v>
      </c>
      <c r="X93" s="27" t="n">
        <f aca="false">W93 * 252</f>
        <v>0.129268038676913</v>
      </c>
      <c r="Y93" s="26" t="n">
        <f aca="false">STDEV(s_p!$H$4:$H93)</f>
        <v>0.00589030497275409</v>
      </c>
      <c r="Z93" s="26" t="n">
        <f aca="false">Y93*SQRT(252)</f>
        <v>0.0935056926254064</v>
      </c>
      <c r="AA93" s="0" t="n">
        <f aca="false">AJ93/AK93</f>
        <v>0.0892672602133434</v>
      </c>
      <c r="AB93" s="0" t="n">
        <f aca="false">_xlfn.COVARIANCE.S($D$4:$D93,s_p!$H$4:$H93)</f>
        <v>-2.2989399658578E-006</v>
      </c>
      <c r="AC93" s="0" t="n">
        <f aca="false">_xlfn.VAR.S(s_p!$H$4:$H93)</f>
        <v>3.46956926720516E-005</v>
      </c>
      <c r="AD93" s="0" t="n">
        <f aca="false">AB93/AC93</f>
        <v>-0.0662600971131401</v>
      </c>
      <c r="AE93" s="23" t="n">
        <f aca="false">M93-(AD93*W93)</f>
        <v>0.00314654360641679</v>
      </c>
      <c r="AF93" s="40" t="n">
        <f aca="false">MAX($E$4:E93)</f>
        <v>0.280129884293098</v>
      </c>
      <c r="AG93" s="0" t="n">
        <f aca="false">1 - ((1 + E93) / (1 + AF93))</f>
        <v>0</v>
      </c>
      <c r="AH93" s="0" t="n">
        <f aca="false">MAX($AG$5:AG93)</f>
        <v>0.247763279347781</v>
      </c>
      <c r="AI93" s="24" t="n">
        <f aca="false">D93-s_p!H93</f>
        <v>0.0589981252598554</v>
      </c>
      <c r="AJ93" s="24" t="n">
        <f aca="false">AVERAGE(AI$4:AI93)</f>
        <v>0.00264346782159971</v>
      </c>
      <c r="AK93" s="0" t="n">
        <f aca="false">STDEV(AI$4:AI93)</f>
        <v>0.0296129601746708</v>
      </c>
    </row>
    <row r="94" customFormat="false" ht="13.8" hidden="false" customHeight="false" outlineLevel="0" collapsed="false">
      <c r="A94" s="6" t="n">
        <f aca="false">WORKDAY(A93,1,holiday!$B$2:$B$10)</f>
        <v>38849</v>
      </c>
      <c r="B94" s="30" t="n">
        <v>1224828.27329164</v>
      </c>
      <c r="C94" s="30" t="n">
        <f aca="false">B94-B93</f>
        <v>-55301.6110014617</v>
      </c>
      <c r="D94" s="37" t="n">
        <f aca="false">C94/B93</f>
        <v>-0.0432</v>
      </c>
      <c r="E94" s="37" t="n">
        <f aca="false" t="array" ref="E94:E94">PRODUCT(1+$D$4:D94)-1</f>
        <v>0.224828273291636</v>
      </c>
      <c r="F94" s="0" t="n">
        <f aca="false">IF(ISBLANK(A95),MONTH(A94),IF(MONTH(A95)-MONTH(A94)=1,MONTH(A94),0))</f>
        <v>0</v>
      </c>
      <c r="G94" s="0" t="str">
        <f aca="false">IF(B95&gt;B94,IF(AND(B93&gt;B94,B95&gt;B94),"min",""),IF(AND(B93&gt;B94,B95&gt;B94),"",IF(AND(B93&lt;B94,B95&lt;B94),"max","")))</f>
        <v>min</v>
      </c>
      <c r="H94" s="0" t="n">
        <f aca="false">IF(G94="min",COUNTIF(G$4:G94,"min"),IF(G94="max",COUNTIF(G$4:G94,"max"),""))</f>
        <v>23</v>
      </c>
      <c r="I94" s="30" t="n">
        <f aca="false" t="array" ref="I94:I94">IF($G$3=0,IF(G94="min",INDEX($B$4:$B$254,(MATCH(1,($G$4:$G$254="max")*($H$4:$H$254=(H94-1)),0))),""),IF($G$3=1,IF(G94="min",INDEX($B$4:$B$254,(MATCH(1,($G$4:$G$254="max")*($H$4:$H$254=(H94)),0))),""),""))</f>
        <v>1280129.8842931</v>
      </c>
      <c r="J94" s="35" t="n">
        <f aca="false">IF(AND(G92=0,G94="min",H94=1),B94-B93,IF(G94="min",B94-I94,""))</f>
        <v>-55301.6110014601</v>
      </c>
      <c r="K94" s="41" t="n">
        <f aca="false">IF(AND(G92=0,G94="min",H94=1),(B94-B93)/B93,IF(G94="min",(B94-I94)/I94,""))</f>
        <v>-0.0431999999999986</v>
      </c>
      <c r="L94" s="5"/>
      <c r="M94" s="0" t="n">
        <f aca="false">E94/COUNT($E$4:E94)</f>
        <v>0.00247064036584216</v>
      </c>
      <c r="N94" s="24" t="n">
        <f aca="false">M94*252</f>
        <v>0.622601372192223</v>
      </c>
      <c r="O94" s="25" t="n">
        <f aca="false">STDEV($D$4:$D94)</f>
        <v>0.0291881343496495</v>
      </c>
      <c r="P94" s="25" t="n">
        <f aca="false">O94*SQRT(252)</f>
        <v>0.463347268338687</v>
      </c>
      <c r="Q94" s="0" t="n">
        <f aca="false">Treasuries!J92/100</f>
        <v>0.0519</v>
      </c>
      <c r="R94" s="25" t="n">
        <f aca="false">AJ94/AK94*SQRT(252)</f>
        <v>1.21088238757238</v>
      </c>
      <c r="S94" s="38" t="n">
        <f aca="false">IF(D94&lt;s_p!H94, D94-s_p!H94, 0)</f>
        <v>-0.0319588826268071</v>
      </c>
      <c r="T94" s="0" t="n">
        <f aca="false">S94^2</f>
        <v>0.00102137017875403</v>
      </c>
      <c r="U94" s="0" t="n">
        <f aca="false">SQRT(AVERAGE(T$4:T94)) * SQRT(252)</f>
        <v>0.316123182600501</v>
      </c>
      <c r="V94" s="0" t="n">
        <f aca="false">AJ94/U94*252</f>
        <v>1.80414480457274</v>
      </c>
      <c r="W94" s="27" t="n">
        <f aca="false">(s_p!$J94)/COUNT(s_p!$J$4:$J94)</f>
        <v>0.000378099657914452</v>
      </c>
      <c r="X94" s="27" t="n">
        <f aca="false">W94 * 252</f>
        <v>0.095281113794442</v>
      </c>
      <c r="Y94" s="26" t="n">
        <f aca="false">STDEV(s_p!$H$4:$H94)</f>
        <v>0.00598580869060255</v>
      </c>
      <c r="Z94" s="26" t="n">
        <f aca="false">Y94*SQRT(252)</f>
        <v>0.0950217671456611</v>
      </c>
      <c r="AA94" s="0" t="n">
        <f aca="false">AJ94/AK94</f>
        <v>0.0762784205824914</v>
      </c>
      <c r="AB94" s="0" t="n">
        <f aca="false">_xlfn.COVARIANCE.S($D$4:$D94,s_p!$H$4:$H94)</f>
        <v>3.71796412453479E-006</v>
      </c>
      <c r="AC94" s="0" t="n">
        <f aca="false">_xlfn.VAR.S(s_p!$H$4:$H94)</f>
        <v>3.5829905680493E-005</v>
      </c>
      <c r="AD94" s="0" t="n">
        <f aca="false">AB94/AC94</f>
        <v>0.103767064242063</v>
      </c>
      <c r="AE94" s="23" t="n">
        <f aca="false">M94-(AD94*W94)</f>
        <v>0.00243140607434945</v>
      </c>
      <c r="AF94" s="40" t="n">
        <f aca="false">MAX($E$4:E94)</f>
        <v>0.280129884293098</v>
      </c>
      <c r="AG94" s="0" t="n">
        <f aca="false">1 - ((1 + E94) / (1 + AF94))</f>
        <v>0.0431999999999999</v>
      </c>
      <c r="AH94" s="0" t="n">
        <f aca="false">MAX($AG$5:AG94)</f>
        <v>0.247763279347781</v>
      </c>
      <c r="AI94" s="24" t="n">
        <f aca="false">D94-s_p!H94</f>
        <v>-0.0319588826268071</v>
      </c>
      <c r="AJ94" s="24" t="n">
        <f aca="false">AVERAGE(AI$4:AI94)</f>
        <v>0.00226322221227656</v>
      </c>
      <c r="AK94" s="0" t="n">
        <f aca="false">STDEV(AI$4:AI94)</f>
        <v>0.0296705437133297</v>
      </c>
    </row>
    <row r="95" customFormat="false" ht="13.8" hidden="false" customHeight="false" outlineLevel="0" collapsed="false">
      <c r="A95" s="6" t="n">
        <f aca="false">WORKDAY(A94,1,holiday!$B$2:$B$10)</f>
        <v>38852</v>
      </c>
      <c r="B95" s="30" t="n">
        <v>1255081.53164194</v>
      </c>
      <c r="C95" s="30" t="n">
        <f aca="false">B95-B94</f>
        <v>30253.2583503034</v>
      </c>
      <c r="D95" s="37" t="n">
        <f aca="false">C95/B94</f>
        <v>0.0247</v>
      </c>
      <c r="E95" s="37" t="n">
        <f aca="false" t="array" ref="E95:E95">PRODUCT(1+$D$4:D95)-1</f>
        <v>0.255081531641939</v>
      </c>
      <c r="F95" s="0" t="n">
        <f aca="false">IF(ISBLANK(A96),MONTH(A95),IF(MONTH(A96)-MONTH(A95)=1,MONTH(A95),0))</f>
        <v>0</v>
      </c>
      <c r="G95" s="0" t="str">
        <f aca="false">IF(B96&gt;B95,IF(AND(B94&gt;B95,B96&gt;B95),"min",""),IF(AND(B94&gt;B95,B96&gt;B95),"",IF(AND(B94&lt;B95,B96&lt;B95),"max","")))</f>
        <v/>
      </c>
      <c r="H95" s="0" t="str">
        <f aca="false">IF(G95="min",COUNTIF(G$4:G95,"min"),IF(G95="max",COUNTIF(G$4:G95,"max"),""))</f>
        <v/>
      </c>
      <c r="I95" s="30" t="str">
        <f aca="false" t="array" ref="I95:I95">IF($G$3=0,IF(G95="min",INDEX($B$4:$B$254,(MATCH(1,($G$4:$G$254="max")*($H$4:$H$254=(H95-1)),0))),""),IF($G$3=1,IF(G95="min",INDEX($B$4:$B$254,(MATCH(1,($G$4:$G$254="max")*($H$4:$H$254=(H95)),0))),""),""))</f>
        <v/>
      </c>
      <c r="J95" s="35" t="str">
        <f aca="false">IF(AND(G93=0,G95="min",H95=1),B95-B94,IF(G95="min",B95-I95,""))</f>
        <v/>
      </c>
      <c r="K95" s="41" t="str">
        <f aca="false">IF(AND(G93=0,G95="min",H95=1),(B95-B94)/B94,IF(G95="min",(B95-I95)/I95,""))</f>
        <v/>
      </c>
      <c r="L95" s="5"/>
      <c r="M95" s="0" t="n">
        <f aca="false">E95/COUNT($E$4:E95)</f>
        <v>0.00277262534393412</v>
      </c>
      <c r="N95" s="24" t="n">
        <f aca="false">M95*252</f>
        <v>0.698701586671399</v>
      </c>
      <c r="O95" s="25" t="n">
        <f aca="false">STDEV($D$4:$D95)</f>
        <v>0.0291181837137939</v>
      </c>
      <c r="P95" s="25" t="n">
        <f aca="false">O95*SQRT(252)</f>
        <v>0.462236836419539</v>
      </c>
      <c r="Q95" s="0" t="n">
        <f aca="false">Treasuries!J93/100</f>
        <v>0.0515</v>
      </c>
      <c r="R95" s="25" t="n">
        <f aca="false">AJ95/AK95*SQRT(252)</f>
        <v>1.33074167678105</v>
      </c>
      <c r="S95" s="38" t="n">
        <f aca="false">IF(D95&lt;s_p!H95, D95-s_p!H95, 0)</f>
        <v>0</v>
      </c>
      <c r="T95" s="0" t="n">
        <f aca="false">S95^2</f>
        <v>0</v>
      </c>
      <c r="U95" s="0" t="n">
        <f aca="false">SQRT(AVERAGE(T$4:T95)) * SQRT(252)</f>
        <v>0.314400427635332</v>
      </c>
      <c r="V95" s="0" t="n">
        <f aca="false">AJ95/U95*252</f>
        <v>1.98750926315389</v>
      </c>
      <c r="W95" s="27" t="n">
        <f aca="false">(s_p!$J95)/COUNT(s_p!$J$4:$J95)</f>
        <v>0.000402376538060597</v>
      </c>
      <c r="X95" s="27" t="n">
        <f aca="false">W95 * 252</f>
        <v>0.101398887591271</v>
      </c>
      <c r="Y95" s="26" t="n">
        <f aca="false">STDEV(s_p!$H$4:$H95)</f>
        <v>0.00595698956914838</v>
      </c>
      <c r="Z95" s="26" t="n">
        <f aca="false">Y95*SQRT(252)</f>
        <v>0.0945642777754344</v>
      </c>
      <c r="AA95" s="0" t="n">
        <f aca="false">AJ95/AK95</f>
        <v>0.0838288460959945</v>
      </c>
      <c r="AB95" s="0" t="n">
        <f aca="false">_xlfn.COVARIANCE.S($D$4:$D95,s_p!$H$4:$H95)</f>
        <v>4.18879053668463E-006</v>
      </c>
      <c r="AC95" s="0" t="n">
        <f aca="false">_xlfn.VAR.S(s_p!$H$4:$H95)</f>
        <v>3.54857247269426E-005</v>
      </c>
      <c r="AD95" s="0" t="n">
        <f aca="false">AB95/AC95</f>
        <v>0.118041566543075</v>
      </c>
      <c r="AE95" s="23" t="n">
        <f aca="false">M95-(AD95*W95)</f>
        <v>0.00272512818704127</v>
      </c>
      <c r="AF95" s="40" t="n">
        <f aca="false">MAX($E$4:E95)</f>
        <v>0.280129884293098</v>
      </c>
      <c r="AG95" s="0" t="n">
        <f aca="false">1 - ((1 + E95) / (1 + AF95))</f>
        <v>0.01956704</v>
      </c>
      <c r="AH95" s="0" t="n">
        <f aca="false">MAX($AG$5:AG95)</f>
        <v>0.247763279347781</v>
      </c>
      <c r="AI95" s="24" t="n">
        <f aca="false">D95-s_p!H95</f>
        <v>0.0221752950652086</v>
      </c>
      <c r="AJ95" s="24" t="n">
        <f aca="false">AVERAGE(AI$4:AI95)</f>
        <v>0.00247965778676495</v>
      </c>
      <c r="AK95" s="0" t="n">
        <f aca="false">STDEV(AI$4:AI95)</f>
        <v>0.0295800061941141</v>
      </c>
    </row>
    <row r="96" customFormat="false" ht="13.8" hidden="false" customHeight="false" outlineLevel="0" collapsed="false">
      <c r="A96" s="6" t="n">
        <f aca="false">WORKDAY(A95,1,holiday!$B$2:$B$10)</f>
        <v>38853</v>
      </c>
      <c r="B96" s="30" t="n">
        <v>1276919.95029251</v>
      </c>
      <c r="C96" s="30" t="n">
        <f aca="false">B96-B95</f>
        <v>21838.4186505696</v>
      </c>
      <c r="D96" s="37" t="n">
        <f aca="false">C96/B95</f>
        <v>0.0173999999999999</v>
      </c>
      <c r="E96" s="37" t="n">
        <f aca="false" t="array" ref="E96:E96">PRODUCT(1+$D$4:D96)-1</f>
        <v>0.276919950292509</v>
      </c>
      <c r="F96" s="0" t="n">
        <f aca="false">IF(ISBLANK(A97),MONTH(A96),IF(MONTH(A97)-MONTH(A96)=1,MONTH(A96),0))</f>
        <v>0</v>
      </c>
      <c r="G96" s="0" t="str">
        <f aca="false">IF(B97&gt;B96,IF(AND(B95&gt;B96,B97&gt;B96),"min",""),IF(AND(B95&gt;B96,B97&gt;B96),"",IF(AND(B95&lt;B96,B97&lt;B96),"max","")))</f>
        <v>max</v>
      </c>
      <c r="H96" s="0" t="n">
        <f aca="false">IF(G96="min",COUNTIF(G$4:G96,"min"),IF(G96="max",COUNTIF(G$4:G96,"max"),""))</f>
        <v>23</v>
      </c>
      <c r="I96" s="30" t="str">
        <f aca="false" t="array" ref="I96:I96">IF($G$3=0,IF(G96="min",INDEX($B$4:$B$254,(MATCH(1,($G$4:$G$254="max")*($H$4:$H$254=(H96-1)),0))),""),IF($G$3=1,IF(G96="min",INDEX($B$4:$B$254,(MATCH(1,($G$4:$G$254="max")*($H$4:$H$254=(H96)),0))),""),""))</f>
        <v/>
      </c>
      <c r="J96" s="35" t="str">
        <f aca="false">IF(AND(G94=0,G96="min",H96=1),B96-B95,IF(G96="min",B96-I96,""))</f>
        <v/>
      </c>
      <c r="K96" s="41" t="str">
        <f aca="false">IF(AND(G94=0,G96="min",H96=1),(B96-B95)/B95,IF(G96="min",(B96-I96)/I96,""))</f>
        <v/>
      </c>
      <c r="L96" s="5"/>
      <c r="M96" s="0" t="n">
        <f aca="false">E96/COUNT($E$4:E96)</f>
        <v>0.002977633874113</v>
      </c>
      <c r="N96" s="24" t="n">
        <f aca="false">M96*252</f>
        <v>0.750363736276476</v>
      </c>
      <c r="O96" s="25" t="n">
        <f aca="false">STDEV($D$4:$D96)</f>
        <v>0.0289985479880242</v>
      </c>
      <c r="P96" s="25" t="n">
        <f aca="false">O96*SQRT(252)</f>
        <v>0.460337678149708</v>
      </c>
      <c r="Q96" s="0" t="n">
        <f aca="false">Treasuries!J94/100</f>
        <v>0.051</v>
      </c>
      <c r="R96" s="25" t="n">
        <f aca="false">AJ96/AK96*SQRT(252)</f>
        <v>1.43294396161937</v>
      </c>
      <c r="S96" s="38" t="n">
        <f aca="false">IF(D96&lt;s_p!H96, D96-s_p!H96, 0)</f>
        <v>0</v>
      </c>
      <c r="T96" s="0" t="n">
        <f aca="false">S96^2</f>
        <v>0</v>
      </c>
      <c r="U96" s="0" t="n">
        <f aca="false">SQRT(AVERAGE(T$4:T96)) * SQRT(252)</f>
        <v>0.31270553427658</v>
      </c>
      <c r="V96" s="0" t="n">
        <f aca="false">AJ96/U96*252</f>
        <v>2.14376978750784</v>
      </c>
      <c r="W96" s="27" t="n">
        <f aca="false">(s_p!$J96)/COUNT(s_p!$J$4:$J96)</f>
        <v>0.000377204187371341</v>
      </c>
      <c r="X96" s="27" t="n">
        <f aca="false">W96 * 252</f>
        <v>0.0950554552175779</v>
      </c>
      <c r="Y96" s="26" t="n">
        <f aca="false">STDEV(s_p!$H$4:$H96)</f>
        <v>0.00592925072005774</v>
      </c>
      <c r="Z96" s="26" t="n">
        <f aca="false">Y96*SQRT(252)</f>
        <v>0.0941239371973406</v>
      </c>
      <c r="AA96" s="0" t="n">
        <f aca="false">AJ96/AK96</f>
        <v>0.0902669848842037</v>
      </c>
      <c r="AB96" s="0" t="n">
        <f aca="false">_xlfn.COVARIANCE.S($D$4:$D96,s_p!$H$4:$H96)</f>
        <v>3.78724954300885E-006</v>
      </c>
      <c r="AC96" s="0" t="n">
        <f aca="false">_xlfn.VAR.S(s_p!$H$4:$H96)</f>
        <v>3.51560141013053E-005</v>
      </c>
      <c r="AD96" s="0" t="n">
        <f aca="false">AB96/AC96</f>
        <v>0.107726932071865</v>
      </c>
      <c r="AE96" s="23" t="n">
        <f aca="false">M96-(AD96*W96)</f>
        <v>0.00293699882424282</v>
      </c>
      <c r="AF96" s="40" t="n">
        <f aca="false">MAX($E$4:E96)</f>
        <v>0.280129884293098</v>
      </c>
      <c r="AG96" s="0" t="n">
        <f aca="false">1 - ((1 + E96) / (1 + AF96))</f>
        <v>0.00250750649600018</v>
      </c>
      <c r="AH96" s="0" t="n">
        <f aca="false">MAX($AG$5:AG96)</f>
        <v>0.247763279347781</v>
      </c>
      <c r="AI96" s="24" t="n">
        <f aca="false">D96-s_p!H96</f>
        <v>0.0192694476631904</v>
      </c>
      <c r="AJ96" s="24" t="n">
        <f aca="false">AVERAGE(AI$4:AI96)</f>
        <v>0.00266019316178028</v>
      </c>
      <c r="AK96" s="0" t="n">
        <f aca="false">STDEV(AI$4:AI96)</f>
        <v>0.0294702782550323</v>
      </c>
    </row>
    <row r="97" customFormat="false" ht="13.8" hidden="false" customHeight="false" outlineLevel="0" collapsed="false">
      <c r="A97" s="6" t="n">
        <f aca="false">WORKDAY(A96,1,holiday!$B$2:$B$10)</f>
        <v>38854</v>
      </c>
      <c r="B97" s="30" t="n">
        <v>1237973.89180859</v>
      </c>
      <c r="C97" s="30" t="n">
        <f aca="false">B97-B96</f>
        <v>-38946.0584839215</v>
      </c>
      <c r="D97" s="37" t="n">
        <f aca="false">C97/B96</f>
        <v>-0.0305</v>
      </c>
      <c r="E97" s="37" t="n">
        <f aca="false" t="array" ref="E97:E97">PRODUCT(1+$D$4:D97)-1</f>
        <v>0.237973891808587</v>
      </c>
      <c r="F97" s="0" t="n">
        <f aca="false">IF(ISBLANK(A98),MONTH(A97),IF(MONTH(A98)-MONTH(A97)=1,MONTH(A97),0))</f>
        <v>0</v>
      </c>
      <c r="G97" s="0" t="str">
        <f aca="false">IF(B98&gt;B97,IF(AND(B96&gt;B97,B98&gt;B97),"min",""),IF(AND(B96&gt;B97,B98&gt;B97),"",IF(AND(B96&lt;B97,B98&lt;B97),"max","")))</f>
        <v/>
      </c>
      <c r="H97" s="0" t="str">
        <f aca="false">IF(G97="min",COUNTIF(G$4:G97,"min"),IF(G97="max",COUNTIF(G$4:G97,"max"),""))</f>
        <v/>
      </c>
      <c r="I97" s="30" t="str">
        <f aca="false" t="array" ref="I97:I97">IF($G$3=0,IF(G97="min",INDEX($B$4:$B$254,(MATCH(1,($G$4:$G$254="max")*($H$4:$H$254=(H97-1)),0))),""),IF($G$3=1,IF(G97="min",INDEX($B$4:$B$254,(MATCH(1,($G$4:$G$254="max")*($H$4:$H$254=(H97)),0))),""),""))</f>
        <v/>
      </c>
      <c r="J97" s="35" t="str">
        <f aca="false">IF(AND(G95=0,G97="min",H97=1),B97-B96,IF(G97="min",B97-I97,""))</f>
        <v/>
      </c>
      <c r="K97" s="41" t="str">
        <f aca="false">IF(AND(G95=0,G97="min",H97=1),(B97-B96)/B96,IF(G97="min",(B97-I97)/I97,""))</f>
        <v/>
      </c>
      <c r="L97" s="5"/>
      <c r="M97" s="0" t="n">
        <f aca="false">E97/COUNT($E$4:E97)</f>
        <v>0.00253163714689987</v>
      </c>
      <c r="N97" s="24" t="n">
        <f aca="false">M97*252</f>
        <v>0.637972561018766</v>
      </c>
      <c r="O97" s="25" t="n">
        <f aca="false">STDEV($D$4:$D97)</f>
        <v>0.0290490451403209</v>
      </c>
      <c r="P97" s="25" t="n">
        <f aca="false">O97*SQRT(252)</f>
        <v>0.461139295591071</v>
      </c>
      <c r="Q97" s="0" t="n">
        <f aca="false">Treasuries!J95/100</f>
        <v>0.0516</v>
      </c>
      <c r="R97" s="25" t="n">
        <f aca="false">AJ97/AK97*SQRT(252)</f>
        <v>1.34447302670532</v>
      </c>
      <c r="S97" s="38" t="n">
        <f aca="false">IF(D97&lt;s_p!H97, D97-s_p!H97, 0)</f>
        <v>-0.0136589375270882</v>
      </c>
      <c r="T97" s="0" t="n">
        <f aca="false">S97^2</f>
        <v>0.000186566574368898</v>
      </c>
      <c r="U97" s="0" t="n">
        <f aca="false">SQRT(AVERAGE(T$4:T97)) * SQRT(252)</f>
        <v>0.311840736685065</v>
      </c>
      <c r="V97" s="0" t="n">
        <f aca="false">AJ97/U97*252</f>
        <v>2.00942161874585</v>
      </c>
      <c r="W97" s="27" t="n">
        <f aca="false">(s_p!$J97)/COUNT(s_p!$J$4:$J97)</f>
        <v>0.000187746198501685</v>
      </c>
      <c r="X97" s="27" t="n">
        <f aca="false">W97 * 252</f>
        <v>0.0473120420224246</v>
      </c>
      <c r="Y97" s="26" t="n">
        <f aca="false">STDEV(s_p!$H$4:$H97)</f>
        <v>0.00615921603720085</v>
      </c>
      <c r="Z97" s="26" t="n">
        <f aca="false">Y97*SQRT(252)</f>
        <v>0.0977745234333252</v>
      </c>
      <c r="AA97" s="0" t="n">
        <f aca="false">AJ97/AK97</f>
        <v>0.0846938398356328</v>
      </c>
      <c r="AB97" s="0" t="n">
        <f aca="false">_xlfn.COVARIANCE.S($D$4:$D97,s_p!$H$4:$H97)</f>
        <v>9.89560901860059E-006</v>
      </c>
      <c r="AC97" s="0" t="n">
        <f aca="false">_xlfn.VAR.S(s_p!$H$4:$H97)</f>
        <v>3.79359421929122E-005</v>
      </c>
      <c r="AD97" s="0" t="n">
        <f aca="false">AB97/AC97</f>
        <v>0.26085048760037</v>
      </c>
      <c r="AE97" s="23" t="n">
        <f aca="false">M97-(AD97*W97)</f>
        <v>0.00248266345947559</v>
      </c>
      <c r="AF97" s="40" t="n">
        <f aca="false">MAX($E$4:E97)</f>
        <v>0.280129884293098</v>
      </c>
      <c r="AG97" s="0" t="n">
        <f aca="false">1 - ((1 + E97) / (1 + AF97))</f>
        <v>0.0329310275478722</v>
      </c>
      <c r="AH97" s="0" t="n">
        <f aca="false">MAX($AG$5:AG97)</f>
        <v>0.247763279347781</v>
      </c>
      <c r="AI97" s="24" t="n">
        <f aca="false">D97-s_p!H97</f>
        <v>-0.0136589375270881</v>
      </c>
      <c r="AJ97" s="24" t="n">
        <f aca="false">AVERAGE(AI$4:AI97)</f>
        <v>0.00248658538849445</v>
      </c>
      <c r="AK97" s="0" t="n">
        <f aca="false">STDEV(AI$4:AI97)</f>
        <v>0.0293596959745859</v>
      </c>
    </row>
    <row r="98" customFormat="false" ht="13.8" hidden="false" customHeight="false" outlineLevel="0" collapsed="false">
      <c r="A98" s="6" t="n">
        <f aca="false">WORKDAY(A97,1,holiday!$B$2:$B$10)</f>
        <v>38855</v>
      </c>
      <c r="B98" s="30" t="n">
        <v>1198730.11943826</v>
      </c>
      <c r="C98" s="30" t="n">
        <f aca="false">B98-B97</f>
        <v>-39243.7723703322</v>
      </c>
      <c r="D98" s="37" t="n">
        <f aca="false">C98/B97</f>
        <v>-0.0316999999999999</v>
      </c>
      <c r="E98" s="37" t="n">
        <f aca="false" t="array" ref="E98:E98">PRODUCT(1+$D$4:D98)-1</f>
        <v>0.198730119438255</v>
      </c>
      <c r="F98" s="0" t="n">
        <f aca="false">IF(ISBLANK(A99),MONTH(A98),IF(MONTH(A99)-MONTH(A98)=1,MONTH(A98),0))</f>
        <v>0</v>
      </c>
      <c r="G98" s="0" t="str">
        <f aca="false">IF(B99&gt;B98,IF(AND(B97&gt;B98,B99&gt;B98),"min",""),IF(AND(B97&gt;B98,B99&gt;B98),"",IF(AND(B97&lt;B98,B99&lt;B98),"max","")))</f>
        <v/>
      </c>
      <c r="H98" s="0" t="str">
        <f aca="false">IF(G98="min",COUNTIF(G$4:G98,"min"),IF(G98="max",COUNTIF(G$4:G98,"max"),""))</f>
        <v/>
      </c>
      <c r="I98" s="30" t="str">
        <f aca="false" t="array" ref="I98:I98">IF($G$3=0,IF(G98="min",INDEX($B$4:$B$254,(MATCH(1,($G$4:$G$254="max")*($H$4:$H$254=(H98-1)),0))),""),IF($G$3=1,IF(G98="min",INDEX($B$4:$B$254,(MATCH(1,($G$4:$G$254="max")*($H$4:$H$254=(H98)),0))),""),""))</f>
        <v/>
      </c>
      <c r="J98" s="35" t="str">
        <f aca="false">IF(AND(G96=0,G98="min",H98=1),B98-B97,IF(G98="min",B98-I98,""))</f>
        <v/>
      </c>
      <c r="K98" s="41" t="str">
        <f aca="false">IF(AND(G96=0,G98="min",H98=1),(B98-B97)/B97,IF(G98="min",(B98-I98)/I98,""))</f>
        <v/>
      </c>
      <c r="L98" s="5"/>
      <c r="M98" s="0" t="n">
        <f aca="false">E98/COUNT($E$4:E98)</f>
        <v>0.0020918959940869</v>
      </c>
      <c r="N98" s="24" t="n">
        <f aca="false">M98*252</f>
        <v>0.527157790509898</v>
      </c>
      <c r="O98" s="25" t="n">
        <f aca="false">STDEV($D$4:$D98)</f>
        <v>0.0291087647606397</v>
      </c>
      <c r="P98" s="25" t="n">
        <f aca="false">O98*SQRT(252)</f>
        <v>0.462087315173599</v>
      </c>
      <c r="Q98" s="0" t="n">
        <f aca="false">Treasuries!J96/100</f>
        <v>0.0508</v>
      </c>
      <c r="R98" s="25" t="n">
        <f aca="false">AJ98/AK98*SQRT(252)</f>
        <v>1.18886802423686</v>
      </c>
      <c r="S98" s="38" t="n">
        <f aca="false">IF(D98&lt;s_p!H98, D98-s_p!H98, 0)</f>
        <v>-0.0250009005604886</v>
      </c>
      <c r="T98" s="0" t="n">
        <f aca="false">S98^2</f>
        <v>0.000625045028835439</v>
      </c>
      <c r="U98" s="0" t="n">
        <f aca="false">SQRT(AVERAGE(T$4:T98)) * SQRT(252)</f>
        <v>0.312856247173265</v>
      </c>
      <c r="V98" s="0" t="n">
        <f aca="false">AJ98/U98*252</f>
        <v>1.76983950184573</v>
      </c>
      <c r="W98" s="27" t="n">
        <f aca="false">(s_p!$J98)/COUNT(s_p!$J$4:$J98)</f>
        <v>0.000114008595337376</v>
      </c>
      <c r="X98" s="27" t="n">
        <f aca="false">W98 * 252</f>
        <v>0.0287301660250189</v>
      </c>
      <c r="Y98" s="26" t="n">
        <f aca="false">STDEV(s_p!$H$4:$H98)</f>
        <v>0.00616717990264719</v>
      </c>
      <c r="Z98" s="26" t="n">
        <f aca="false">Y98*SQRT(252)</f>
        <v>0.097900945878</v>
      </c>
      <c r="AA98" s="0" t="n">
        <f aca="false">AJ98/AK98</f>
        <v>0.0748916460430347</v>
      </c>
      <c r="AB98" s="0" t="n">
        <f aca="false">_xlfn.COVARIANCE.S($D$4:$D98,s_p!$H$4:$H98)</f>
        <v>1.22896940550923E-005</v>
      </c>
      <c r="AC98" s="0" t="n">
        <f aca="false">_xlfn.VAR.S(s_p!$H$4:$H98)</f>
        <v>3.80341079516154E-005</v>
      </c>
      <c r="AD98" s="0" t="n">
        <f aca="false">AB98/AC98</f>
        <v>0.323122973482813</v>
      </c>
      <c r="AE98" s="23" t="n">
        <f aca="false">M98-(AD98*W98)</f>
        <v>0.00205505719775888</v>
      </c>
      <c r="AF98" s="40" t="n">
        <f aca="false">MAX($E$4:E98)</f>
        <v>0.280129884293098</v>
      </c>
      <c r="AG98" s="0" t="n">
        <f aca="false">1 - ((1 + E98) / (1 + AF98))</f>
        <v>0.0635871139746047</v>
      </c>
      <c r="AH98" s="0" t="n">
        <f aca="false">MAX($AG$5:AG98)</f>
        <v>0.247763279347781</v>
      </c>
      <c r="AI98" s="24" t="n">
        <f aca="false">D98-s_p!H98</f>
        <v>-0.0250009005604886</v>
      </c>
      <c r="AJ98" s="24" t="n">
        <f aca="false">AVERAGE(AI$4:AI98)</f>
        <v>0.00219724343113673</v>
      </c>
      <c r="AK98" s="0" t="n">
        <f aca="false">STDEV(AI$4:AI98)</f>
        <v>0.0293389656554502</v>
      </c>
    </row>
    <row r="99" customFormat="false" ht="13.8" hidden="false" customHeight="false" outlineLevel="0" collapsed="false">
      <c r="A99" s="6" t="n">
        <f aca="false">WORKDAY(A98,1,holiday!$B$2:$B$10)</f>
        <v>38856</v>
      </c>
      <c r="B99" s="30" t="n">
        <v>1190578.75462607</v>
      </c>
      <c r="C99" s="30" t="n">
        <f aca="false">B99-B98</f>
        <v>-8151.36481218017</v>
      </c>
      <c r="D99" s="37" t="n">
        <f aca="false">C99/B98</f>
        <v>-0.00680000000000003</v>
      </c>
      <c r="E99" s="37" t="n">
        <f aca="false" t="array" ref="E99:E99">PRODUCT(1+$D$4:D99)-1</f>
        <v>0.190578754626075</v>
      </c>
      <c r="F99" s="0" t="n">
        <f aca="false">IF(ISBLANK(A100),MONTH(A99),IF(MONTH(A100)-MONTH(A99)=1,MONTH(A99),0))</f>
        <v>0</v>
      </c>
      <c r="G99" s="0" t="str">
        <f aca="false">IF(B100&gt;B99,IF(AND(B98&gt;B99,B100&gt;B99),"min",""),IF(AND(B98&gt;B99,B100&gt;B99),"",IF(AND(B98&lt;B99,B100&lt;B99),"max","")))</f>
        <v>min</v>
      </c>
      <c r="H99" s="0" t="n">
        <f aca="false">IF(G99="min",COUNTIF(G$4:G99,"min"),IF(G99="max",COUNTIF(G$4:G99,"max"),""))</f>
        <v>24</v>
      </c>
      <c r="I99" s="30" t="n">
        <f aca="false" t="array" ref="I99:I99">IF($G$3=0,IF(G99="min",INDEX($B$4:$B$254,(MATCH(1,($G$4:$G$254="max")*($H$4:$H$254=(H99-1)),0))),""),IF($G$3=1,IF(G99="min",INDEX($B$4:$B$254,(MATCH(1,($G$4:$G$254="max")*($H$4:$H$254=(H99)),0))),""),""))</f>
        <v>1276919.95029251</v>
      </c>
      <c r="J99" s="35" t="n">
        <f aca="false">IF(AND(G97=0,G99="min",H99=1),B99-B98,IF(G99="min",B99-I99,""))</f>
        <v>-86341.1956664401</v>
      </c>
      <c r="K99" s="41" t="n">
        <f aca="false">IF(AND(G97=0,G99="min",H99=1),(B99-B98)/B98,IF(G99="min",(B99-I99)/I99,""))</f>
        <v>-0.0676167645800048</v>
      </c>
      <c r="L99" s="5"/>
      <c r="M99" s="0" t="n">
        <f aca="false">E99/COUNT($E$4:E99)</f>
        <v>0.00198519536068828</v>
      </c>
      <c r="N99" s="24" t="n">
        <f aca="false">M99*252</f>
        <v>0.500269230893447</v>
      </c>
      <c r="O99" s="25" t="n">
        <f aca="false">STDEV($D$4:$D99)</f>
        <v>0.0289701437168283</v>
      </c>
      <c r="P99" s="25" t="n">
        <f aca="false">O99*SQRT(252)</f>
        <v>0.459886774323168</v>
      </c>
      <c r="Q99" s="0" t="n">
        <f aca="false">Treasuries!J97/100</f>
        <v>0.0505</v>
      </c>
      <c r="R99" s="25" t="n">
        <f aca="false">AJ99/AK99*SQRT(252)</f>
        <v>1.11957555936621</v>
      </c>
      <c r="S99" s="38" t="n">
        <f aca="false">IF(D99&lt;s_p!H99, D99-s_p!H99, 0)</f>
        <v>-0.0109369144324424</v>
      </c>
      <c r="T99" s="0" t="n">
        <f aca="false">S99^2</f>
        <v>0.000119616097302566</v>
      </c>
      <c r="U99" s="0" t="n">
        <f aca="false">SQRT(AVERAGE(T$4:T99)) * SQRT(252)</f>
        <v>0.311726563524922</v>
      </c>
      <c r="V99" s="0" t="n">
        <f aca="false">AJ99/U99*252</f>
        <v>1.66565266168935</v>
      </c>
      <c r="W99" s="27" t="n">
        <f aca="false">(s_p!$J99)/COUNT(s_p!$J$4:$J99)</f>
        <v>0.000156380595321072</v>
      </c>
      <c r="X99" s="27" t="n">
        <f aca="false">W99 * 252</f>
        <v>0.0394079100209103</v>
      </c>
      <c r="Y99" s="26" t="n">
        <f aca="false">STDEV(s_p!$H$4:$H99)</f>
        <v>0.00614823602052254</v>
      </c>
      <c r="Z99" s="26" t="n">
        <f aca="false">Y99*SQRT(252)</f>
        <v>0.0976002210721923</v>
      </c>
      <c r="AA99" s="0" t="n">
        <f aca="false">AJ99/AK99</f>
        <v>0.0705266310483101</v>
      </c>
      <c r="AB99" s="0" t="n">
        <f aca="false">_xlfn.COVARIANCE.S($D$4:$D99,s_p!$H$4:$H99)</f>
        <v>1.17794886583757E-005</v>
      </c>
      <c r="AC99" s="0" t="n">
        <f aca="false">_xlfn.VAR.S(s_p!$H$4:$H99)</f>
        <v>3.78008061640508E-005</v>
      </c>
      <c r="AD99" s="0" t="n">
        <f aca="false">AB99/AC99</f>
        <v>0.311620038135011</v>
      </c>
      <c r="AE99" s="23" t="n">
        <f aca="false">M99-(AD99*W99)</f>
        <v>0.00193646403361075</v>
      </c>
      <c r="AF99" s="40" t="n">
        <f aca="false">MAX($E$4:E99)</f>
        <v>0.280129884293098</v>
      </c>
      <c r="AG99" s="0" t="n">
        <f aca="false">1 - ((1 + E99) / (1 + AF99))</f>
        <v>0.0699547215995774</v>
      </c>
      <c r="AH99" s="0" t="n">
        <f aca="false">MAX($AG$5:AG99)</f>
        <v>0.247763279347781</v>
      </c>
      <c r="AI99" s="24" t="n">
        <f aca="false">D99-s_p!H99</f>
        <v>-0.0109369144324424</v>
      </c>
      <c r="AJ99" s="24" t="n">
        <f aca="false">AVERAGE(AI$4:AI99)</f>
        <v>0.00206042928672445</v>
      </c>
      <c r="AK99" s="0" t="n">
        <f aca="false">STDEV(AI$4:AI99)</f>
        <v>0.0292149115319726</v>
      </c>
    </row>
    <row r="100" customFormat="false" ht="13.8" hidden="false" customHeight="false" outlineLevel="0" collapsed="false">
      <c r="A100" s="6" t="n">
        <f aca="false">WORKDAY(A99,1,holiday!$B$2:$B$10)</f>
        <v>38859</v>
      </c>
      <c r="B100" s="30" t="n">
        <v>1222010.0337482</v>
      </c>
      <c r="C100" s="30" t="n">
        <f aca="false">B100-B99</f>
        <v>31431.2791221284</v>
      </c>
      <c r="D100" s="37" t="n">
        <f aca="false">C100/B99</f>
        <v>0.0264</v>
      </c>
      <c r="E100" s="37" t="n">
        <f aca="false" t="array" ref="E100:E100">PRODUCT(1+$D$4:D100)-1</f>
        <v>0.222010033748203</v>
      </c>
      <c r="F100" s="0" t="n">
        <f aca="false">IF(ISBLANK(A101),MONTH(A100),IF(MONTH(A101)-MONTH(A100)=1,MONTH(A100),0))</f>
        <v>0</v>
      </c>
      <c r="G100" s="0" t="str">
        <f aca="false">IF(B101&gt;B100,IF(AND(B99&gt;B100,B101&gt;B100),"min",""),IF(AND(B99&gt;B100,B101&gt;B100),"",IF(AND(B99&lt;B100,B101&lt;B100),"max","")))</f>
        <v>max</v>
      </c>
      <c r="H100" s="0" t="n">
        <f aca="false">IF(G100="min",COUNTIF(G$4:G100,"min"),IF(G100="max",COUNTIF(G$4:G100,"max"),""))</f>
        <v>24</v>
      </c>
      <c r="I100" s="30" t="str">
        <f aca="false" t="array" ref="I100:I100">IF($G$3=0,IF(G100="min",INDEX($B$4:$B$254,(MATCH(1,($G$4:$G$254="max")*($H$4:$H$254=(H100-1)),0))),""),IF($G$3=1,IF(G100="min",INDEX($B$4:$B$254,(MATCH(1,($G$4:$G$254="max")*($H$4:$H$254=(H100)),0))),""),""))</f>
        <v/>
      </c>
      <c r="J100" s="35" t="str">
        <f aca="false">IF(AND(G98=0,G100="min",H100=1),B100-B99,IF(G100="min",B100-I100,""))</f>
        <v/>
      </c>
      <c r="K100" s="41" t="str">
        <f aca="false">IF(AND(G98=0,G100="min",H100=1),(B100-B99)/B99,IF(G100="min",(B100-I100)/I100,""))</f>
        <v/>
      </c>
      <c r="L100" s="5"/>
      <c r="M100" s="0" t="n">
        <f aca="false">E100/COUNT($E$4:E100)</f>
        <v>0.00228876323451756</v>
      </c>
      <c r="N100" s="24" t="n">
        <f aca="false">M100*252</f>
        <v>0.576768335098425</v>
      </c>
      <c r="O100" s="25" t="n">
        <f aca="false">STDEV($D$4:$D100)</f>
        <v>0.0289231261292052</v>
      </c>
      <c r="P100" s="25" t="n">
        <f aca="false">O100*SQRT(252)</f>
        <v>0.459140393258587</v>
      </c>
      <c r="Q100" s="0" t="n">
        <f aca="false">Treasuries!J98/100</f>
        <v>0.0504</v>
      </c>
      <c r="R100" s="25" t="n">
        <f aca="false">AJ100/AK100*SQRT(252)</f>
        <v>1.27834378881856</v>
      </c>
      <c r="S100" s="38" t="n">
        <f aca="false">IF(D100&lt;s_p!H100, D100-s_p!H100, 0)</f>
        <v>0</v>
      </c>
      <c r="T100" s="0" t="n">
        <f aca="false">S100^2</f>
        <v>0</v>
      </c>
      <c r="U100" s="0" t="n">
        <f aca="false">SQRT(AVERAGE(T$4:T100)) * SQRT(252)</f>
        <v>0.310115562748035</v>
      </c>
      <c r="V100" s="0" t="n">
        <f aca="false">AJ100/U100*252</f>
        <v>1.911000324565</v>
      </c>
      <c r="W100" s="27" t="n">
        <f aca="false">(s_p!$J100)/COUNT(s_p!$J$4:$J100)</f>
        <v>0.000113805170008662</v>
      </c>
      <c r="X100" s="27" t="n">
        <f aca="false">W100 * 252</f>
        <v>0.0286789028421828</v>
      </c>
      <c r="Y100" s="26" t="n">
        <f aca="false">STDEV(s_p!$H$4:$H100)</f>
        <v>0.00613020272100204</v>
      </c>
      <c r="Z100" s="26" t="n">
        <f aca="false">Y100*SQRT(252)</f>
        <v>0.0973139513170973</v>
      </c>
      <c r="AA100" s="0" t="n">
        <f aca="false">AJ100/AK100</f>
        <v>0.0805280894109047</v>
      </c>
      <c r="AB100" s="0" t="n">
        <f aca="false">_xlfn.COVARIANCE.S($D$4:$D100,s_p!$H$4:$H100)</f>
        <v>1.06381890380163E-005</v>
      </c>
      <c r="AC100" s="0" t="n">
        <f aca="false">_xlfn.VAR.S(s_p!$H$4:$H100)</f>
        <v>3.75793854005809E-005</v>
      </c>
      <c r="AD100" s="0" t="n">
        <f aca="false">AB100/AC100</f>
        <v>0.283085764299165</v>
      </c>
      <c r="AE100" s="23" t="n">
        <f aca="false">M100-(AD100*W100)</f>
        <v>0.00225654661098446</v>
      </c>
      <c r="AF100" s="40" t="n">
        <f aca="false">MAX($E$4:E100)</f>
        <v>0.280129884293098</v>
      </c>
      <c r="AG100" s="0" t="n">
        <f aca="false">1 - ((1 + E100) / (1 + AF100))</f>
        <v>0.0454015262498063</v>
      </c>
      <c r="AH100" s="0" t="n">
        <f aca="false">MAX($AG$5:AG100)</f>
        <v>0.247763279347781</v>
      </c>
      <c r="AI100" s="24" t="n">
        <f aca="false">D100-s_p!H100</f>
        <v>0.0303146665824803</v>
      </c>
      <c r="AJ100" s="24" t="n">
        <f aca="false">AVERAGE(AI$4:AI100)</f>
        <v>0.00235171008358791</v>
      </c>
      <c r="AK100" s="0" t="n">
        <f aca="false">STDEV(AI$4:AI100)</f>
        <v>0.0292035996481677</v>
      </c>
    </row>
    <row r="101" customFormat="false" ht="13.8" hidden="false" customHeight="false" outlineLevel="0" collapsed="false">
      <c r="A101" s="6" t="n">
        <f aca="false">WORKDAY(A100,1,holiday!$B$2:$B$10)</f>
        <v>38860</v>
      </c>
      <c r="B101" s="30" t="n">
        <v>1190604.37588087</v>
      </c>
      <c r="C101" s="30" t="n">
        <f aca="false">B101-B100</f>
        <v>-31405.6578673287</v>
      </c>
      <c r="D101" s="37" t="n">
        <f aca="false">C101/B100</f>
        <v>-0.0256999999999999</v>
      </c>
      <c r="E101" s="37" t="n">
        <f aca="false" t="array" ref="E101:E101">PRODUCT(1+$D$4:D101)-1</f>
        <v>0.190604375880875</v>
      </c>
      <c r="F101" s="0" t="n">
        <f aca="false">IF(ISBLANK(A102),MONTH(A101),IF(MONTH(A102)-MONTH(A101)=1,MONTH(A101),0))</f>
        <v>0</v>
      </c>
      <c r="G101" s="0" t="str">
        <f aca="false">IF(B102&gt;B101,IF(AND(B100&gt;B101,B102&gt;B101),"min",""),IF(AND(B100&gt;B101,B102&gt;B101),"",IF(AND(B100&lt;B101,B102&lt;B101),"max","")))</f>
        <v/>
      </c>
      <c r="H101" s="0" t="str">
        <f aca="false">IF(G101="min",COUNTIF(G$4:G101,"min"),IF(G101="max",COUNTIF(G$4:G101,"max"),""))</f>
        <v/>
      </c>
      <c r="I101" s="30" t="str">
        <f aca="false" t="array" ref="I101:I101">IF($G$3=0,IF(G101="min",INDEX($B$4:$B$254,(MATCH(1,($G$4:$G$254="max")*($H$4:$H$254=(H101-1)),0))),""),IF($G$3=1,IF(G101="min",INDEX($B$4:$B$254,(MATCH(1,($G$4:$G$254="max")*($H$4:$H$254=(H101)),0))),""),""))</f>
        <v/>
      </c>
      <c r="J101" s="35" t="str">
        <f aca="false">IF(AND(G99=0,G101="min",H101=1),B101-B100,IF(G101="min",B101-I101,""))</f>
        <v/>
      </c>
      <c r="K101" s="41" t="str">
        <f aca="false">IF(AND(G99=0,G101="min",H101=1),(B101-B100)/B100,IF(G101="min",(B101-I101)/I101,""))</f>
        <v/>
      </c>
      <c r="L101" s="5"/>
      <c r="M101" s="0" t="n">
        <f aca="false">E101/COUNT($E$4:E101)</f>
        <v>0.00194494261102933</v>
      </c>
      <c r="N101" s="24" t="n">
        <f aca="false">M101*252</f>
        <v>0.490125537979392</v>
      </c>
      <c r="O101" s="25" t="n">
        <f aca="false">STDEV($D$4:$D101)</f>
        <v>0.0289141527731871</v>
      </c>
      <c r="P101" s="25" t="n">
        <f aca="false">O101*SQRT(252)</f>
        <v>0.458997945647891</v>
      </c>
      <c r="Q101" s="0" t="n">
        <f aca="false">Treasuries!J99/100</f>
        <v>0.0507</v>
      </c>
      <c r="R101" s="25" t="n">
        <f aca="false">AJ101/AK101*SQRT(252)</f>
        <v>1.14893951743493</v>
      </c>
      <c r="S101" s="38" t="n">
        <f aca="false">IF(D101&lt;s_p!H101, D101-s_p!H101, 0)</f>
        <v>-0.0213500035655708</v>
      </c>
      <c r="T101" s="0" t="n">
        <f aca="false">S101^2</f>
        <v>0.000455822652249885</v>
      </c>
      <c r="U101" s="0" t="n">
        <f aca="false">SQRT(AVERAGE(T$4:T101)) * SQRT(252)</f>
        <v>0.310422992314674</v>
      </c>
      <c r="V101" s="0" t="n">
        <f aca="false">AJ101/U101*252</f>
        <v>1.71277157478053</v>
      </c>
      <c r="W101" s="27" t="n">
        <f aca="false">(s_p!$J101)/COUNT(s_p!$J$4:$J101)</f>
        <v>6.77661735131288E-005</v>
      </c>
      <c r="X101" s="27" t="n">
        <f aca="false">W101 * 252</f>
        <v>0.0170770757253084</v>
      </c>
      <c r="Y101" s="26" t="n">
        <f aca="false">STDEV(s_p!$H$4:$H101)</f>
        <v>0.00611530317186169</v>
      </c>
      <c r="Z101" s="26" t="n">
        <f aca="false">Y101*SQRT(252)</f>
        <v>0.0970774283070631</v>
      </c>
      <c r="AA101" s="0" t="n">
        <f aca="false">AJ101/AK101</f>
        <v>0.0723763865377952</v>
      </c>
      <c r="AB101" s="0" t="n">
        <f aca="false">_xlfn.COVARIANCE.S($D$4:$D101,s_p!$H$4:$H101)</f>
        <v>1.18174210064528E-005</v>
      </c>
      <c r="AC101" s="0" t="n">
        <f aca="false">_xlfn.VAR.S(s_p!$H$4:$H101)</f>
        <v>3.73969328837817E-005</v>
      </c>
      <c r="AD101" s="0" t="n">
        <f aca="false">AB101/AC101</f>
        <v>0.315999738352279</v>
      </c>
      <c r="AE101" s="23" t="n">
        <f aca="false">M101-(AD101*W101)</f>
        <v>0.00192352851793005</v>
      </c>
      <c r="AF101" s="40" t="n">
        <f aca="false">MAX($E$4:E101)</f>
        <v>0.280129884293098</v>
      </c>
      <c r="AG101" s="0" t="n">
        <f aca="false">1 - ((1 + E101) / (1 + AF101))</f>
        <v>0.0699347070251862</v>
      </c>
      <c r="AH101" s="0" t="n">
        <f aca="false">MAX($AG$5:AG101)</f>
        <v>0.247763279347781</v>
      </c>
      <c r="AI101" s="24" t="n">
        <f aca="false">D101-s_p!H101</f>
        <v>-0.0213500035655708</v>
      </c>
      <c r="AJ101" s="24" t="n">
        <f aca="false">AVERAGE(AI$4:AI101)</f>
        <v>0.00210985586267813</v>
      </c>
      <c r="AK101" s="0" t="n">
        <f aca="false">STDEV(AI$4:AI101)</f>
        <v>0.0291511632951771</v>
      </c>
    </row>
    <row r="102" customFormat="false" ht="13.8" hidden="false" customHeight="false" outlineLevel="0" collapsed="false">
      <c r="A102" s="6" t="n">
        <f aca="false">WORKDAY(A101,1,holiday!$B$2:$B$10)</f>
        <v>38861</v>
      </c>
      <c r="B102" s="30" t="n">
        <v>1151552.55235198</v>
      </c>
      <c r="C102" s="30" t="n">
        <f aca="false">B102-B101</f>
        <v>-39051.8235288926</v>
      </c>
      <c r="D102" s="37" t="n">
        <f aca="false">C102/B101</f>
        <v>-0.0327999999999999</v>
      </c>
      <c r="E102" s="37" t="n">
        <f aca="false" t="array" ref="E102:E102">PRODUCT(1+$D$4:D102)-1</f>
        <v>0.151552552351982</v>
      </c>
      <c r="F102" s="0" t="n">
        <f aca="false">IF(ISBLANK(A103),MONTH(A102),IF(MONTH(A103)-MONTH(A102)=1,MONTH(A102),0))</f>
        <v>0</v>
      </c>
      <c r="G102" s="0" t="str">
        <f aca="false">IF(B103&gt;B102,IF(AND(B101&gt;B102,B103&gt;B102),"min",""),IF(AND(B101&gt;B102,B103&gt;B102),"",IF(AND(B101&lt;B102,B103&lt;B102),"max","")))</f>
        <v>min</v>
      </c>
      <c r="H102" s="0" t="n">
        <f aca="false">IF(G102="min",COUNTIF(G$4:G102,"min"),IF(G102="max",COUNTIF(G$4:G102,"max"),""))</f>
        <v>25</v>
      </c>
      <c r="I102" s="30" t="n">
        <f aca="false" t="array" ref="I102:I102">IF($G$3=0,IF(G102="min",INDEX($B$4:$B$254,(MATCH(1,($G$4:$G$254="max")*($H$4:$H$254=(H102-1)),0))),""),IF($G$3=1,IF(G102="min",INDEX($B$4:$B$254,(MATCH(1,($G$4:$G$254="max")*($H$4:$H$254=(H102)),0))),""),""))</f>
        <v>1222010.0337482</v>
      </c>
      <c r="J102" s="35" t="n">
        <f aca="false">IF(AND(G100=0,G102="min",H102=1),B102-B101,IF(G102="min",B102-I102,""))</f>
        <v>-70457.4813962199</v>
      </c>
      <c r="K102" s="41" t="n">
        <f aca="false">IF(AND(G100=0,G102="min",H102=1),(B102-B101)/B101,IF(G102="min",(B102-I102)/I102,""))</f>
        <v>-0.0576570399999989</v>
      </c>
      <c r="L102" s="5"/>
      <c r="M102" s="0" t="n">
        <f aca="false">E102/COUNT($E$4:E102)</f>
        <v>0.00153083386214123</v>
      </c>
      <c r="N102" s="24" t="n">
        <f aca="false">M102*252</f>
        <v>0.385770133259591</v>
      </c>
      <c r="O102" s="25" t="n">
        <f aca="false">STDEV($D$4:$D102)</f>
        <v>0.0289804793234719</v>
      </c>
      <c r="P102" s="25" t="n">
        <f aca="false">O102*SQRT(252)</f>
        <v>0.460050846992136</v>
      </c>
      <c r="Q102" s="0" t="n">
        <f aca="false">Treasuries!J100/100</f>
        <v>0.0503</v>
      </c>
      <c r="R102" s="25" t="n">
        <f aca="false">AJ102/AK102*SQRT(252)</f>
        <v>0.94554755233301</v>
      </c>
      <c r="S102" s="38" t="n">
        <f aca="false">IF(D102&lt;s_p!H102, D102-s_p!H102, 0)</f>
        <v>-0.0343836635948366</v>
      </c>
      <c r="T102" s="0" t="n">
        <f aca="false">S102^2</f>
        <v>0.00118223632220289</v>
      </c>
      <c r="U102" s="0" t="n">
        <f aca="false">SQRT(AVERAGE(T$4:T102)) * SQRT(252)</f>
        <v>0.313685200570517</v>
      </c>
      <c r="V102" s="0" t="n">
        <f aca="false">AJ102/U102*252</f>
        <v>1.39882621690175</v>
      </c>
      <c r="W102" s="27" t="n">
        <f aca="false">(s_p!$J102)/COUNT(s_p!$J$4:$J102)</f>
        <v>8.31845034714631E-005</v>
      </c>
      <c r="X102" s="27" t="n">
        <f aca="false">W102 * 252</f>
        <v>0.0209624948748087</v>
      </c>
      <c r="Y102" s="26" t="n">
        <f aca="false">STDEV(s_p!$H$4:$H102)</f>
        <v>0.00608588417277585</v>
      </c>
      <c r="Z102" s="26" t="n">
        <f aca="false">Y102*SQRT(252)</f>
        <v>0.0966104161746537</v>
      </c>
      <c r="AA102" s="0" t="n">
        <f aca="false">AJ102/AK102</f>
        <v>0.0595638970537853</v>
      </c>
      <c r="AB102" s="0" t="n">
        <f aca="false">_xlfn.COVARIANCE.S($D$4:$D102,s_p!$H$4:$H102)</f>
        <v>1.11674418909633E-005</v>
      </c>
      <c r="AC102" s="0" t="n">
        <f aca="false">_xlfn.VAR.S(s_p!$H$4:$H102)</f>
        <v>3.70379861644436E-005</v>
      </c>
      <c r="AD102" s="0" t="n">
        <f aca="false">AB102/AC102</f>
        <v>0.301513204345975</v>
      </c>
      <c r="AE102" s="23" t="n">
        <f aca="false">M102-(AD102*W102)</f>
        <v>0.00150575263594762</v>
      </c>
      <c r="AF102" s="40" t="n">
        <f aca="false">MAX($E$4:E102)</f>
        <v>0.280129884293098</v>
      </c>
      <c r="AG102" s="0" t="n">
        <f aca="false">1 - ((1 + E102) / (1 + AF102))</f>
        <v>0.10044084863476</v>
      </c>
      <c r="AH102" s="0" t="n">
        <f aca="false">MAX($AG$5:AG102)</f>
        <v>0.247763279347781</v>
      </c>
      <c r="AI102" s="24" t="n">
        <f aca="false">D102-s_p!H102</f>
        <v>-0.0343836635948367</v>
      </c>
      <c r="AJ102" s="24" t="n">
        <f aca="false">AVERAGE(AI$4:AI102)</f>
        <v>0.00174123445401636</v>
      </c>
      <c r="AK102" s="0" t="n">
        <f aca="false">STDEV(AI$4:AI102)</f>
        <v>0.0292330512297416</v>
      </c>
    </row>
    <row r="103" customFormat="false" ht="13.8" hidden="false" customHeight="false" outlineLevel="0" collapsed="false">
      <c r="A103" s="6" t="n">
        <f aca="false">WORKDAY(A102,1,holiday!$B$2:$B$10)</f>
        <v>38862</v>
      </c>
      <c r="B103" s="30" t="n">
        <v>1162146.83583362</v>
      </c>
      <c r="C103" s="30" t="n">
        <f aca="false">B103-B102</f>
        <v>10594.2834816382</v>
      </c>
      <c r="D103" s="37" t="n">
        <f aca="false">C103/B102</f>
        <v>0.00919999999999996</v>
      </c>
      <c r="E103" s="37" t="n">
        <f aca="false" t="array" ref="E103:E103">PRODUCT(1+$D$4:D103)-1</f>
        <v>0.16214683583362</v>
      </c>
      <c r="F103" s="0" t="n">
        <f aca="false">IF(ISBLANK(A104),MONTH(A103),IF(MONTH(A104)-MONTH(A103)=1,MONTH(A103),0))</f>
        <v>0</v>
      </c>
      <c r="G103" s="0" t="str">
        <f aca="false">IF(B104&gt;B103,IF(AND(B102&gt;B103,B104&gt;B103),"min",""),IF(AND(B102&gt;B103,B104&gt;B103),"",IF(AND(B102&lt;B103,B104&lt;B103),"max","")))</f>
        <v/>
      </c>
      <c r="H103" s="0" t="str">
        <f aca="false">IF(G103="min",COUNTIF(G$4:G103,"min"),IF(G103="max",COUNTIF(G$4:G103,"max"),""))</f>
        <v/>
      </c>
      <c r="I103" s="30" t="str">
        <f aca="false" t="array" ref="I103:I103">IF($G$3=0,IF(G103="min",INDEX($B$4:$B$254,(MATCH(1,($G$4:$G$254="max")*($H$4:$H$254=(H103-1)),0))),""),IF($G$3=1,IF(G103="min",INDEX($B$4:$B$254,(MATCH(1,($G$4:$G$254="max")*($H$4:$H$254=(H103)),0))),""),""))</f>
        <v/>
      </c>
      <c r="J103" s="35" t="str">
        <f aca="false">IF(AND(G101=0,G103="min",H103=1),B103-B102,IF(G103="min",B103-I103,""))</f>
        <v/>
      </c>
      <c r="K103" s="41" t="str">
        <f aca="false">IF(AND(G101=0,G103="min",H103=1),(B103-B102)/B102,IF(G103="min",(B103-I103)/I103,""))</f>
        <v/>
      </c>
      <c r="L103" s="5"/>
      <c r="M103" s="0" t="n">
        <f aca="false">E103/COUNT($E$4:E103)</f>
        <v>0.0016214683583362</v>
      </c>
      <c r="N103" s="24" t="n">
        <f aca="false">M103*252</f>
        <v>0.408610026300723</v>
      </c>
      <c r="O103" s="25" t="n">
        <f aca="false">STDEV($D$4:$D103)</f>
        <v>0.0288431275010253</v>
      </c>
      <c r="P103" s="25" t="n">
        <f aca="false">O103*SQRT(252)</f>
        <v>0.457870454406246</v>
      </c>
      <c r="Q103" s="0" t="n">
        <f aca="false">Treasuries!J101/100</f>
        <v>0.0507</v>
      </c>
      <c r="R103" s="25" t="n">
        <f aca="false">AJ103/AK103*SQRT(252)</f>
        <v>0.92892790561812</v>
      </c>
      <c r="S103" s="38" t="n">
        <f aca="false">IF(D103&lt;s_p!H103, D103-s_p!H103, 0)</f>
        <v>-0.00217004695805584</v>
      </c>
      <c r="T103" s="0" t="n">
        <f aca="false">S103^2</f>
        <v>4.7091038001674E-006</v>
      </c>
      <c r="U103" s="0" t="n">
        <f aca="false">SQRT(AVERAGE(T$4:T103)) * SQRT(252)</f>
        <v>0.312131843854439</v>
      </c>
      <c r="V103" s="0" t="n">
        <f aca="false">AJ103/U103*252</f>
        <v>1.37420984657282</v>
      </c>
      <c r="W103" s="27" t="n">
        <f aca="false">(s_p!$J103)/COUNT(s_p!$J$4:$J103)</f>
        <v>0.000196989481610854</v>
      </c>
      <c r="X103" s="27" t="n">
        <f aca="false">W103 * 252</f>
        <v>0.0496413493659353</v>
      </c>
      <c r="Y103" s="26" t="n">
        <f aca="false">STDEV(s_p!$H$4:$H103)</f>
        <v>0.00615903697920176</v>
      </c>
      <c r="Z103" s="26" t="n">
        <f aca="false">Y103*SQRT(252)</f>
        <v>0.0977716809757101</v>
      </c>
      <c r="AA103" s="0" t="n">
        <f aca="false">AJ103/AK103</f>
        <v>0.0585169577184198</v>
      </c>
      <c r="AB103" s="0" t="n">
        <f aca="false">_xlfn.COVARIANCE.S($D$4:$D103,s_p!$H$4:$H103)</f>
        <v>1.18837541508901E-005</v>
      </c>
      <c r="AC103" s="0" t="n">
        <f aca="false">_xlfn.VAR.S(s_p!$H$4:$H103)</f>
        <v>3.79337365111748E-005</v>
      </c>
      <c r="AD103" s="0" t="n">
        <f aca="false">AB103/AC103</f>
        <v>0.313276656713986</v>
      </c>
      <c r="AE103" s="23" t="n">
        <f aca="false">M103-(AD103*W103)</f>
        <v>0.00155975615212933</v>
      </c>
      <c r="AF103" s="40" t="n">
        <f aca="false">MAX($E$4:E103)</f>
        <v>0.280129884293098</v>
      </c>
      <c r="AG103" s="0" t="n">
        <f aca="false">1 - ((1 + E103) / (1 + AF103))</f>
        <v>0.0921649044421998</v>
      </c>
      <c r="AH103" s="0" t="n">
        <f aca="false">MAX($AG$5:AG103)</f>
        <v>0.247763279347781</v>
      </c>
      <c r="AI103" s="24" t="n">
        <f aca="false">D103-s_p!H103</f>
        <v>-0.00217004695805581</v>
      </c>
      <c r="AJ103" s="24" t="n">
        <f aca="false">AVERAGE(AI$4:AI103)</f>
        <v>0.00170212163989564</v>
      </c>
      <c r="AK103" s="0" t="n">
        <f aca="false">STDEV(AI$4:AI103)</f>
        <v>0.0290876646063206</v>
      </c>
    </row>
    <row r="104" customFormat="false" ht="13.8" hidden="false" customHeight="false" outlineLevel="0" collapsed="false">
      <c r="A104" s="6" t="n">
        <f aca="false">WORKDAY(A103,1,holiday!$B$2:$B$10)</f>
        <v>38863</v>
      </c>
      <c r="B104" s="30" t="n">
        <v>1195616.66470563</v>
      </c>
      <c r="C104" s="30" t="n">
        <f aca="false">B104-B103</f>
        <v>33469.8288720082</v>
      </c>
      <c r="D104" s="37" t="n">
        <f aca="false">C104/B103</f>
        <v>0.0288</v>
      </c>
      <c r="E104" s="37" t="n">
        <f aca="false" t="array" ref="E104:E104">PRODUCT(1+$D$4:D104)-1</f>
        <v>0.195616664705628</v>
      </c>
      <c r="F104" s="0" t="n">
        <f aca="false">IF(ISBLANK(A105),MONTH(A104),IF(MONTH(A105)-MONTH(A104)=1,MONTH(A104),0))</f>
        <v>0</v>
      </c>
      <c r="G104" s="0" t="str">
        <f aca="false">IF(B105&gt;B104,IF(AND(B103&gt;B104,B105&gt;B104),"min",""),IF(AND(B103&gt;B104,B105&gt;B104),"",IF(AND(B103&lt;B104,B105&lt;B104),"max","")))</f>
        <v>max</v>
      </c>
      <c r="H104" s="0" t="n">
        <f aca="false">IF(G104="min",COUNTIF(G$4:G104,"min"),IF(G104="max",COUNTIF(G$4:G104,"max"),""))</f>
        <v>25</v>
      </c>
      <c r="I104" s="30" t="str">
        <f aca="false" t="array" ref="I104:I104">IF($G$3=0,IF(G104="min",INDEX($B$4:$B$254,(MATCH(1,($G$4:$G$254="max")*($H$4:$H$254=(H104-1)),0))),""),IF($G$3=1,IF(G104="min",INDEX($B$4:$B$254,(MATCH(1,($G$4:$G$254="max")*($H$4:$H$254=(H104)),0))),""),""))</f>
        <v/>
      </c>
      <c r="J104" s="35" t="str">
        <f aca="false">IF(AND(G102=0,G104="min",H104=1),B104-B103,IF(G104="min",B104-I104,""))</f>
        <v/>
      </c>
      <c r="K104" s="41" t="str">
        <f aca="false">IF(AND(G102=0,G104="min",H104=1),(B104-B103)/B103,IF(G104="min",(B104-I104)/I104,""))</f>
        <v/>
      </c>
      <c r="L104" s="5"/>
      <c r="M104" s="0" t="n">
        <f aca="false">E104/COUNT($E$4:E104)</f>
        <v>0.00193679866045177</v>
      </c>
      <c r="N104" s="24" t="n">
        <f aca="false">M104*252</f>
        <v>0.488073262433845</v>
      </c>
      <c r="O104" s="25" t="n">
        <f aca="false">STDEV($D$4:$D104)</f>
        <v>0.0288229540333381</v>
      </c>
      <c r="P104" s="25" t="n">
        <f aca="false">O104*SQRT(252)</f>
        <v>0.457550210534752</v>
      </c>
      <c r="Q104" s="0" t="n">
        <f aca="false">Treasuries!J102/100</f>
        <v>0.0506</v>
      </c>
      <c r="R104" s="25" t="n">
        <f aca="false">AJ104/AK104*SQRT(252)</f>
        <v>1.04688333709968</v>
      </c>
      <c r="S104" s="38" t="n">
        <f aca="false">IF(D104&lt;s_p!H104, D104-s_p!H104, 0)</f>
        <v>0</v>
      </c>
      <c r="T104" s="0" t="n">
        <f aca="false">S104^2</f>
        <v>0</v>
      </c>
      <c r="U104" s="0" t="n">
        <f aca="false">SQRT(AVERAGE(T$4:T104)) * SQRT(252)</f>
        <v>0.310582792883985</v>
      </c>
      <c r="V104" s="0" t="n">
        <f aca="false">AJ104/U104*252</f>
        <v>1.55280730780734</v>
      </c>
      <c r="W104" s="27" t="n">
        <f aca="false">(s_p!$J104)/COUNT(s_p!$J$4:$J104)</f>
        <v>0.000252781448586032</v>
      </c>
      <c r="X104" s="27" t="n">
        <f aca="false">W104 * 252</f>
        <v>0.0637009250436801</v>
      </c>
      <c r="Y104" s="26" t="n">
        <f aca="false">STDEV(s_p!$H$4:$H104)</f>
        <v>0.00615260077973944</v>
      </c>
      <c r="Z104" s="26" t="n">
        <f aca="false">Y104*SQRT(252)</f>
        <v>0.0976695094767158</v>
      </c>
      <c r="AA104" s="0" t="n">
        <f aca="false">AJ104/AK104</f>
        <v>0.0659474514681706</v>
      </c>
      <c r="AB104" s="0" t="n">
        <f aca="false">_xlfn.COVARIANCE.S($D$4:$D104,s_p!$H$4:$H104)</f>
        <v>1.32303435717918E-005</v>
      </c>
      <c r="AC104" s="0" t="n">
        <f aca="false">_xlfn.VAR.S(s_p!$H$4:$H104)</f>
        <v>3.78544963548503E-005</v>
      </c>
      <c r="AD104" s="0" t="n">
        <f aca="false">AB104/AC104</f>
        <v>0.349505206667386</v>
      </c>
      <c r="AE104" s="23" t="n">
        <f aca="false">M104-(AD104*W104)</f>
        <v>0.00184845022802202</v>
      </c>
      <c r="AF104" s="40" t="n">
        <f aca="false">MAX($E$4:E104)</f>
        <v>0.280129884293098</v>
      </c>
      <c r="AG104" s="0" t="n">
        <f aca="false">1 - ((1 + E104) / (1 + AF104))</f>
        <v>0.0660192536901353</v>
      </c>
      <c r="AH104" s="0" t="n">
        <f aca="false">MAX($AG$5:AG104)</f>
        <v>0.247763279347781</v>
      </c>
      <c r="AI104" s="24" t="n">
        <f aca="false">D104-s_p!H104</f>
        <v>0.0230806863176419</v>
      </c>
      <c r="AJ104" s="24" t="n">
        <f aca="false">AVERAGE(AI$4:AI104)</f>
        <v>0.00191379059710105</v>
      </c>
      <c r="AK104" s="0" t="n">
        <f aca="false">STDEV(AI$4:AI104)</f>
        <v>0.0290199326053523</v>
      </c>
    </row>
    <row r="105" customFormat="false" ht="13.8" hidden="false" customHeight="false" outlineLevel="0" collapsed="false">
      <c r="A105" s="6" t="n">
        <f aca="false">WORKDAY(A104,1,holiday!$B$2:$B$10)</f>
        <v>38867</v>
      </c>
      <c r="B105" s="30" t="n">
        <v>1193225.43137622</v>
      </c>
      <c r="C105" s="30" t="n">
        <f aca="false">B105-B104</f>
        <v>-2391.23332941136</v>
      </c>
      <c r="D105" s="37" t="n">
        <f aca="false">C105/B104</f>
        <v>-0.00200000000000009</v>
      </c>
      <c r="E105" s="37" t="n">
        <f aca="false" t="array" ref="E105:E105">PRODUCT(1+$D$4:D105)-1</f>
        <v>0.193225431376217</v>
      </c>
      <c r="F105" s="0" t="n">
        <f aca="false">IF(ISBLANK(A106),MONTH(A105),IF(MONTH(A106)-MONTH(A105)=1,MONTH(A105),0))</f>
        <v>0</v>
      </c>
      <c r="G105" s="0" t="str">
        <f aca="false">IF(B106&gt;B105,IF(AND(B104&gt;B105,B106&gt;B105),"min",""),IF(AND(B104&gt;B105,B106&gt;B105),"",IF(AND(B104&lt;B105,B106&lt;B105),"max","")))</f>
        <v>min</v>
      </c>
      <c r="H105" s="0" t="n">
        <f aca="false">IF(G105="min",COUNTIF(G$4:G105,"min"),IF(G105="max",COUNTIF(G$4:G105,"max"),""))</f>
        <v>26</v>
      </c>
      <c r="I105" s="30" t="n">
        <f aca="false" t="array" ref="I105:I105">IF($G$3=0,IF(G105="min",INDEX($B$4:$B$254,(MATCH(1,($G$4:$G$254="max")*($H$4:$H$254=(H105-1)),0))),""),IF($G$3=1,IF(G105="min",INDEX($B$4:$B$254,(MATCH(1,($G$4:$G$254="max")*($H$4:$H$254=(H105)),0))),""),""))</f>
        <v>1195616.66470563</v>
      </c>
      <c r="J105" s="35" t="n">
        <f aca="false">IF(AND(G103=0,G105="min",H105=1),B105-B104,IF(G105="min",B105-I105,""))</f>
        <v>-2391.23332940997</v>
      </c>
      <c r="K105" s="41" t="n">
        <f aca="false">IF(AND(G103=0,G105="min",H105=1),(B105-B104)/B104,IF(G105="min",(B105-I105)/I105,""))</f>
        <v>-0.00199999999999892</v>
      </c>
      <c r="L105" s="5"/>
      <c r="M105" s="0" t="n">
        <f aca="false">E105/COUNT($E$4:E105)</f>
        <v>0.00189436697427664</v>
      </c>
      <c r="N105" s="24" t="n">
        <f aca="false">M105*252</f>
        <v>0.477380477517713</v>
      </c>
      <c r="O105" s="25" t="n">
        <f aca="false">STDEV($D$4:$D105)</f>
        <v>0.0286829005290718</v>
      </c>
      <c r="P105" s="25" t="n">
        <f aca="false">O105*SQRT(252)</f>
        <v>0.455326930079562</v>
      </c>
      <c r="Q105" s="0" t="n">
        <f aca="false">Treasuries!J103/100</f>
        <v>0.0509</v>
      </c>
      <c r="R105" s="25" t="n">
        <f aca="false">AJ105/AK105*SQRT(252)</f>
        <v>1.11550115768981</v>
      </c>
      <c r="S105" s="38" t="n">
        <f aca="false">IF(D105&lt;s_p!H105, D105-s_p!H105, 0)</f>
        <v>0</v>
      </c>
      <c r="T105" s="0" t="n">
        <f aca="false">S105^2</f>
        <v>0</v>
      </c>
      <c r="U105" s="0" t="n">
        <f aca="false">SQRT(AVERAGE(T$4:T105)) * SQRT(252)</f>
        <v>0.309056578277252</v>
      </c>
      <c r="V105" s="0" t="n">
        <f aca="false">AJ105/U105*252</f>
        <v>1.6558898613886</v>
      </c>
      <c r="W105" s="27" t="n">
        <f aca="false">(s_p!$J105)/COUNT(s_p!$J$4:$J105)</f>
        <v>9.09479462021768E-005</v>
      </c>
      <c r="X105" s="27" t="n">
        <f aca="false">W105 * 252</f>
        <v>0.0229188824429486</v>
      </c>
      <c r="Y105" s="26" t="n">
        <f aca="false">STDEV(s_p!$H$4:$H105)</f>
        <v>0.00632666180374222</v>
      </c>
      <c r="Z105" s="26" t="n">
        <f aca="false">Y105*SQRT(252)</f>
        <v>0.100432642571479</v>
      </c>
      <c r="AA105" s="0" t="n">
        <f aca="false">AJ105/AK105</f>
        <v>0.0702699678679023</v>
      </c>
      <c r="AB105" s="0" t="n">
        <f aca="false">_xlfn.COVARIANCE.S($D$4:$D105,s_p!$H$4:$H105)</f>
        <v>1.37602149587824E-005</v>
      </c>
      <c r="AC105" s="0" t="n">
        <f aca="false">_xlfn.VAR.S(s_p!$H$4:$H105)</f>
        <v>4.00266495789308E-005</v>
      </c>
      <c r="AD105" s="0" t="n">
        <f aca="false">AB105/AC105</f>
        <v>0.343776336604138</v>
      </c>
      <c r="AE105" s="23" t="n">
        <f aca="false">M105-(AD105*W105)</f>
        <v>0.00186310122250958</v>
      </c>
      <c r="AF105" s="40" t="n">
        <f aca="false">MAX($E$4:E105)</f>
        <v>0.280129884293098</v>
      </c>
      <c r="AG105" s="0" t="n">
        <f aca="false">1 - ((1 + E105) / (1 + AF105))</f>
        <v>0.067887215182755</v>
      </c>
      <c r="AH105" s="0" t="n">
        <f aca="false">MAX($AG$5:AG105)</f>
        <v>0.247763279347781</v>
      </c>
      <c r="AI105" s="24" t="n">
        <f aca="false">D105-s_p!H105</f>
        <v>0.0138495813023373</v>
      </c>
      <c r="AJ105" s="24" t="n">
        <f aca="false">AVERAGE(AI$4:AI105)</f>
        <v>0.00203080815303474</v>
      </c>
      <c r="AK105" s="0" t="n">
        <f aca="false">STDEV(AI$4:AI105)</f>
        <v>0.0289000865469637</v>
      </c>
    </row>
    <row r="106" customFormat="false" ht="13.8" hidden="false" customHeight="false" outlineLevel="0" collapsed="false">
      <c r="A106" s="6" t="n">
        <f aca="false">WORKDAY(A105,1,holiday!$B$2:$B$10)</f>
        <v>38868</v>
      </c>
      <c r="B106" s="30" t="n">
        <v>1227590.32379985</v>
      </c>
      <c r="C106" s="30" t="n">
        <f aca="false">B106-B105</f>
        <v>34364.8924236351</v>
      </c>
      <c r="D106" s="37" t="n">
        <f aca="false">C106/B105</f>
        <v>0.0288000000000001</v>
      </c>
      <c r="E106" s="37" t="n">
        <f aca="false" t="array" ref="E106:E106">PRODUCT(1+$D$4:D106)-1</f>
        <v>0.227590323799852</v>
      </c>
      <c r="F106" s="0" t="n">
        <f aca="false">IF(ISBLANK(A107),MONTH(A106),IF(MONTH(A107)-MONTH(A106)=1,MONTH(A106),0))</f>
        <v>5</v>
      </c>
      <c r="G106" s="0" t="str">
        <f aca="false">IF(B107&gt;B106,IF(AND(B105&gt;B106,B107&gt;B106),"min",""),IF(AND(B105&gt;B106,B107&gt;B106),"",IF(AND(B105&lt;B106,B107&lt;B106),"max","")))</f>
        <v/>
      </c>
      <c r="H106" s="0" t="str">
        <f aca="false">IF(G106="min",COUNTIF(G$4:G106,"min"),IF(G106="max",COUNTIF(G$4:G106,"max"),""))</f>
        <v/>
      </c>
      <c r="I106" s="30" t="str">
        <f aca="false" t="array" ref="I106:I106">IF($G$3=0,IF(G106="min",INDEX($B$4:$B$254,(MATCH(1,($G$4:$G$254="max")*($H$4:$H$254=(H106-1)),0))),""),IF($G$3=1,IF(G106="min",INDEX($B$4:$B$254,(MATCH(1,($G$4:$G$254="max")*($H$4:$H$254=(H106)),0))),""),""))</f>
        <v/>
      </c>
      <c r="J106" s="35" t="str">
        <f aca="false">IF(AND(G104=0,G106="min",H106=1),B106-B105,IF(G106="min",B106-I106,""))</f>
        <v/>
      </c>
      <c r="K106" s="41" t="str">
        <f aca="false">IF(AND(G104=0,G106="min",H106=1),(B106-B105)/B105,IF(G106="min",(B106-I106)/I106,""))</f>
        <v/>
      </c>
      <c r="L106" s="5"/>
      <c r="M106" s="0" t="n">
        <f aca="false">E106/COUNT($E$4:E106)</f>
        <v>0.00220961479417332</v>
      </c>
      <c r="N106" s="24" t="n">
        <f aca="false">M106*252</f>
        <v>0.556822928131678</v>
      </c>
      <c r="O106" s="25" t="n">
        <f aca="false">STDEV($D$4:$D106)</f>
        <v>0.0286625703867687</v>
      </c>
      <c r="P106" s="25" t="n">
        <f aca="false">O106*SQRT(252)</f>
        <v>0.455004199075647</v>
      </c>
      <c r="Q106" s="0" t="n">
        <f aca="false">Treasuries!J104/100</f>
        <v>0.0512</v>
      </c>
      <c r="R106" s="25" t="n">
        <f aca="false">AJ106/AK106*SQRT(252)</f>
        <v>1.2185113987103</v>
      </c>
      <c r="S106" s="38" t="n">
        <f aca="false">IF(D106&lt;s_p!H106, D106-s_p!H106, 0)</f>
        <v>0</v>
      </c>
      <c r="T106" s="0" t="n">
        <f aca="false">S106^2</f>
        <v>0</v>
      </c>
      <c r="U106" s="0" t="n">
        <f aca="false">SQRT(AVERAGE(T$4:T106)) * SQRT(252)</f>
        <v>0.307552644397185</v>
      </c>
      <c r="V106" s="0" t="n">
        <f aca="false">AJ106/U106*252</f>
        <v>1.81240679799296</v>
      </c>
      <c r="W106" s="27" t="n">
        <f aca="false">(s_p!$J106)/COUNT(s_p!$J$4:$J106)</f>
        <v>0.000169552335945097</v>
      </c>
      <c r="X106" s="27" t="n">
        <f aca="false">W106 * 252</f>
        <v>0.0427271886581644</v>
      </c>
      <c r="Y106" s="26" t="n">
        <f aca="false">STDEV(s_p!$H$4:$H106)</f>
        <v>0.00634474870187376</v>
      </c>
      <c r="Z106" s="26" t="n">
        <f aca="false">Y106*SQRT(252)</f>
        <v>0.100719763178147</v>
      </c>
      <c r="AA106" s="0" t="n">
        <f aca="false">AJ106/AK106</f>
        <v>0.0767590031115458</v>
      </c>
      <c r="AB106" s="0" t="n">
        <f aca="false">_xlfn.COVARIANCE.S($D$4:$D106,s_p!$H$4:$H106)</f>
        <v>1.56963079998855E-005</v>
      </c>
      <c r="AC106" s="0" t="n">
        <f aca="false">_xlfn.VAR.S(s_p!$H$4:$H106)</f>
        <v>4.02558360899288E-005</v>
      </c>
      <c r="AD106" s="0" t="n">
        <f aca="false">AB106/AC106</f>
        <v>0.389913849132856</v>
      </c>
      <c r="AE106" s="23" t="n">
        <f aca="false">M106-(AD106*W106)</f>
        <v>0.0021435039902355</v>
      </c>
      <c r="AF106" s="40" t="n">
        <f aca="false">MAX($E$4:E106)</f>
        <v>0.280129884293098</v>
      </c>
      <c r="AG106" s="0" t="n">
        <f aca="false">1 - ((1 + E106) / (1 + AF106))</f>
        <v>0.0410423669800182</v>
      </c>
      <c r="AH106" s="0" t="n">
        <f aca="false">MAX($AG$5:AG106)</f>
        <v>0.247763279347781</v>
      </c>
      <c r="AI106" s="24" t="n">
        <f aca="false">D106-s_p!H106</f>
        <v>0.020688051941867</v>
      </c>
      <c r="AJ106" s="24" t="n">
        <f aca="false">AVERAGE(AI$4:AI106)</f>
        <v>0.0022119464422467</v>
      </c>
      <c r="AK106" s="0" t="n">
        <f aca="false">STDEV(AI$4:AI106)</f>
        <v>0.0288167687513126</v>
      </c>
    </row>
    <row r="107" customFormat="false" ht="13.8" hidden="false" customHeight="false" outlineLevel="0" collapsed="false">
      <c r="A107" s="6" t="n">
        <f aca="false">WORKDAY(A106,1,holiday!$B$2:$B$10)</f>
        <v>38869</v>
      </c>
      <c r="B107" s="30" t="n">
        <v>1261962.85286625</v>
      </c>
      <c r="C107" s="30" t="n">
        <f aca="false">B107-B106</f>
        <v>34372.5290663959</v>
      </c>
      <c r="D107" s="37" t="n">
        <f aca="false">C107/B106</f>
        <v>0.0280000000000001</v>
      </c>
      <c r="E107" s="37" t="n">
        <f aca="false" t="array" ref="E107:E107">PRODUCT(1+$D$4:D107)-1</f>
        <v>0.261962852866248</v>
      </c>
      <c r="F107" s="0" t="n">
        <f aca="false">IF(ISBLANK(A108),MONTH(A107),IF(MONTH(A108)-MONTH(A107)=1,MONTH(A107),0))</f>
        <v>0</v>
      </c>
      <c r="G107" s="0" t="str">
        <f aca="false">IF(B108&gt;B107,IF(AND(B106&gt;B107,B108&gt;B107),"min",""),IF(AND(B106&gt;B107,B108&gt;B107),"",IF(AND(B106&lt;B107,B108&lt;B107),"max","")))</f>
        <v>max</v>
      </c>
      <c r="H107" s="0" t="n">
        <f aca="false">IF(G107="min",COUNTIF(G$4:G107,"min"),IF(G107="max",COUNTIF(G$4:G107,"max"),""))</f>
        <v>26</v>
      </c>
      <c r="I107" s="30" t="str">
        <f aca="false" t="array" ref="I107:I107">IF($G$3=0,IF(G107="min",INDEX($B$4:$B$254,(MATCH(1,($G$4:$G$254="max")*($H$4:$H$254=(H107-1)),0))),""),IF($G$3=1,IF(G107="min",INDEX($B$4:$B$254,(MATCH(1,($G$4:$G$254="max")*($H$4:$H$254=(H107)),0))),""),""))</f>
        <v/>
      </c>
      <c r="J107" s="35" t="str">
        <f aca="false">IF(AND(G105=0,G107="min",H107=1),B107-B106,IF(G107="min",B107-I107,""))</f>
        <v/>
      </c>
      <c r="K107" s="41" t="str">
        <f aca="false">IF(AND(G105=0,G107="min",H107=1),(B107-B106)/B106,IF(G107="min",(B107-I107)/I107,""))</f>
        <v/>
      </c>
      <c r="L107" s="5"/>
      <c r="M107" s="0" t="n">
        <f aca="false">E107/COUNT($E$4:E107)</f>
        <v>0.00251887358525239</v>
      </c>
      <c r="N107" s="24" t="n">
        <f aca="false">M107*252</f>
        <v>0.634756143483601</v>
      </c>
      <c r="O107" s="25" t="n">
        <f aca="false">STDEV($D$4:$D107)</f>
        <v>0.02863334305627</v>
      </c>
      <c r="P107" s="25" t="n">
        <f aca="false">O107*SQRT(252)</f>
        <v>0.454540229587731</v>
      </c>
      <c r="Q107" s="0" t="n">
        <f aca="false">Treasuries!J105/100</f>
        <v>0.0511</v>
      </c>
      <c r="R107" s="25" t="n">
        <f aca="false">AJ107/AK107*SQRT(252)</f>
        <v>1.29489610244484</v>
      </c>
      <c r="S107" s="38" t="n">
        <f aca="false">IF(D107&lt;s_p!H107, D107-s_p!H107, 0)</f>
        <v>0</v>
      </c>
      <c r="T107" s="0" t="n">
        <f aca="false">S107^2</f>
        <v>0</v>
      </c>
      <c r="U107" s="0" t="n">
        <f aca="false">SQRT(AVERAGE(T$4:T107)) * SQRT(252)</f>
        <v>0.306070454351439</v>
      </c>
      <c r="V107" s="0" t="n">
        <f aca="false">AJ107/U107*252</f>
        <v>1.92797803937954</v>
      </c>
      <c r="W107" s="27" t="n">
        <f aca="false">(s_p!$J107)/COUNT(s_p!$J$4:$J107)</f>
        <v>0.000288240466804752</v>
      </c>
      <c r="X107" s="27" t="n">
        <f aca="false">W107 * 252</f>
        <v>0.0726365976347976</v>
      </c>
      <c r="Y107" s="26" t="n">
        <f aca="false">STDEV(s_p!$H$4:$H107)</f>
        <v>0.00642457672008051</v>
      </c>
      <c r="Z107" s="26" t="n">
        <f aca="false">Y107*SQRT(252)</f>
        <v>0.101986993681128</v>
      </c>
      <c r="AA107" s="0" t="n">
        <f aca="false">AJ107/AK107</f>
        <v>0.0815707871603779</v>
      </c>
      <c r="AB107" s="0" t="n">
        <f aca="false">_xlfn.COVARIANCE.S($D$4:$D107,s_p!$H$4:$H107)</f>
        <v>1.85249105073894E-005</v>
      </c>
      <c r="AC107" s="0" t="n">
        <f aca="false">_xlfn.VAR.S(s_p!$H$4:$H107)</f>
        <v>4.12751860322005E-005</v>
      </c>
      <c r="AD107" s="0" t="n">
        <f aca="false">AB107/AC107</f>
        <v>0.448814706563342</v>
      </c>
      <c r="AE107" s="23" t="n">
        <f aca="false">M107-(AD107*W107)</f>
        <v>0.00238950702472373</v>
      </c>
      <c r="AF107" s="40" t="n">
        <f aca="false">MAX($E$4:E107)</f>
        <v>0.280129884293098</v>
      </c>
      <c r="AG107" s="0" t="n">
        <f aca="false">1 - ((1 + E107) / (1 + AF107))</f>
        <v>0.0141915532554588</v>
      </c>
      <c r="AH107" s="0" t="n">
        <f aca="false">MAX($AG$5:AG107)</f>
        <v>0.247763279347781</v>
      </c>
      <c r="AI107" s="24" t="n">
        <f aca="false">D107-s_p!H107</f>
        <v>0.0157016589375556</v>
      </c>
      <c r="AJ107" s="24" t="n">
        <f aca="false">AVERAGE(AI$4:AI107)</f>
        <v>0.00234165521624006</v>
      </c>
      <c r="AK107" s="0" t="n">
        <f aca="false">STDEV(AI$4:AI107)</f>
        <v>0.0287070322324594</v>
      </c>
    </row>
    <row r="108" customFormat="false" ht="13.8" hidden="false" customHeight="false" outlineLevel="0" collapsed="false">
      <c r="A108" s="6" t="n">
        <f aca="false">WORKDAY(A107,1,holiday!$B$2:$B$10)</f>
        <v>38870</v>
      </c>
      <c r="B108" s="30" t="n">
        <v>1250226.59833459</v>
      </c>
      <c r="C108" s="30" t="n">
        <f aca="false">B108-B107</f>
        <v>-11736.2545316562</v>
      </c>
      <c r="D108" s="37" t="n">
        <f aca="false">C108/B107</f>
        <v>-0.00930000000000004</v>
      </c>
      <c r="E108" s="37" t="n">
        <f aca="false" t="array" ref="E108:E108">PRODUCT(1+$D$4:D108)-1</f>
        <v>0.250226598334592</v>
      </c>
      <c r="F108" s="0" t="n">
        <f aca="false">IF(ISBLANK(A109),MONTH(A108),IF(MONTH(A109)-MONTH(A108)=1,MONTH(A108),0))</f>
        <v>0</v>
      </c>
      <c r="G108" s="0" t="str">
        <f aca="false">IF(B109&gt;B108,IF(AND(B107&gt;B108,B109&gt;B108),"min",""),IF(AND(B107&gt;B108,B109&gt;B108),"",IF(AND(B107&lt;B108,B109&lt;B108),"max","")))</f>
        <v>min</v>
      </c>
      <c r="H108" s="0" t="n">
        <f aca="false">IF(G108="min",COUNTIF(G$4:G108,"min"),IF(G108="max",COUNTIF(G$4:G108,"max"),""))</f>
        <v>27</v>
      </c>
      <c r="I108" s="30" t="n">
        <f aca="false" t="array" ref="I108:I108">IF($G$3=0,IF(G108="min",INDEX($B$4:$B$254,(MATCH(1,($G$4:$G$254="max")*($H$4:$H$254=(H108-1)),0))),""),IF($G$3=1,IF(G108="min",INDEX($B$4:$B$254,(MATCH(1,($G$4:$G$254="max")*($H$4:$H$254=(H108)),0))),""),""))</f>
        <v>1261962.85286625</v>
      </c>
      <c r="J108" s="35" t="n">
        <f aca="false">IF(AND(G106=0,G108="min",H108=1),B108-B107,IF(G108="min",B108-I108,""))</f>
        <v>-11736.2545316601</v>
      </c>
      <c r="K108" s="41" t="n">
        <f aca="false">IF(AND(G106=0,G108="min",H108=1),(B108-B107)/B107,IF(G108="min",(B108-I108)/I108,""))</f>
        <v>-0.00930000000000316</v>
      </c>
      <c r="L108" s="5"/>
      <c r="M108" s="0" t="n">
        <f aca="false">E108/COUNT($E$4:E108)</f>
        <v>0.00238311046032945</v>
      </c>
      <c r="N108" s="24" t="n">
        <f aca="false">M108*252</f>
        <v>0.600543836003021</v>
      </c>
      <c r="O108" s="25" t="n">
        <f aca="false">STDEV($D$4:$D108)</f>
        <v>0.0285191888681925</v>
      </c>
      <c r="P108" s="25" t="n">
        <f aca="false">O108*SQRT(252)</f>
        <v>0.452728088031114</v>
      </c>
      <c r="Q108" s="0" t="n">
        <f aca="false">Treasuries!J106/100</f>
        <v>0.05</v>
      </c>
      <c r="R108" s="25" t="n">
        <f aca="false">AJ108/AK108*SQRT(252)</f>
        <v>1.2279046627871</v>
      </c>
      <c r="S108" s="38" t="n">
        <f aca="false">IF(D108&lt;s_p!H108, D108-s_p!H108, 0)</f>
        <v>-0.0112522287296514</v>
      </c>
      <c r="T108" s="0" t="n">
        <f aca="false">S108^2</f>
        <v>0.000126612651384393</v>
      </c>
      <c r="U108" s="0" t="n">
        <f aca="false">SQRT(AVERAGE(T$4:T108)) * SQRT(252)</f>
        <v>0.305107868246876</v>
      </c>
      <c r="V108" s="0" t="n">
        <f aca="false">AJ108/U108*252</f>
        <v>1.8271301760441</v>
      </c>
      <c r="W108" s="27" t="n">
        <f aca="false">(s_p!$J108)/COUNT(s_p!$J$4:$J108)</f>
        <v>0.000304645326234872</v>
      </c>
      <c r="X108" s="27" t="n">
        <f aca="false">W108 * 252</f>
        <v>0.0767706222111878</v>
      </c>
      <c r="Y108" s="26" t="n">
        <f aca="false">STDEV(s_p!$H$4:$H108)</f>
        <v>0.00639563652220842</v>
      </c>
      <c r="Z108" s="26" t="n">
        <f aca="false">Y108*SQRT(252)</f>
        <v>0.101527582282353</v>
      </c>
      <c r="AA108" s="0" t="n">
        <f aca="false">AJ108/AK108</f>
        <v>0.0773507231293165</v>
      </c>
      <c r="AB108" s="0" t="n">
        <f aca="false">_xlfn.COVARIANCE.S($D$4:$D108,s_p!$H$4:$H108)</f>
        <v>1.81593193462914E-005</v>
      </c>
      <c r="AC108" s="0" t="n">
        <f aca="false">_xlfn.VAR.S(s_p!$H$4:$H108)</f>
        <v>4.09041665242063E-005</v>
      </c>
      <c r="AD108" s="0" t="n">
        <f aca="false">AB108/AC108</f>
        <v>0.443947912630003</v>
      </c>
      <c r="AE108" s="23" t="n">
        <f aca="false">M108-(AD108*W108)</f>
        <v>0.00224786380365499</v>
      </c>
      <c r="AF108" s="40" t="n">
        <f aca="false">MAX($E$4:E108)</f>
        <v>0.280129884293098</v>
      </c>
      <c r="AG108" s="0" t="n">
        <f aca="false">1 - ((1 + E108) / (1 + AF108))</f>
        <v>0.0233595718101829</v>
      </c>
      <c r="AH108" s="0" t="n">
        <f aca="false">MAX($AG$5:AG108)</f>
        <v>0.247763279347781</v>
      </c>
      <c r="AI108" s="24" t="n">
        <f aca="false">D108-s_p!H108</f>
        <v>-0.0112522287296514</v>
      </c>
      <c r="AJ108" s="24" t="n">
        <f aca="false">AVERAGE(AI$4:AI108)</f>
        <v>0.00221218965485061</v>
      </c>
      <c r="AK108" s="0" t="n">
        <f aca="false">STDEV(AI$4:AI108)</f>
        <v>0.0285994696022716</v>
      </c>
    </row>
    <row r="109" customFormat="false" ht="13.8" hidden="false" customHeight="false" outlineLevel="0" collapsed="false">
      <c r="A109" s="6" t="n">
        <f aca="false">WORKDAY(A108,1,holiday!$B$2:$B$10)</f>
        <v>38873</v>
      </c>
      <c r="B109" s="30" t="n">
        <v>1272480.63178495</v>
      </c>
      <c r="C109" s="30" t="n">
        <f aca="false">B109-B108</f>
        <v>22254.0334503558</v>
      </c>
      <c r="D109" s="37" t="n">
        <f aca="false">C109/B108</f>
        <v>0.0178</v>
      </c>
      <c r="E109" s="37" t="n">
        <f aca="false" t="array" ref="E109:E109">PRODUCT(1+$D$4:D109)-1</f>
        <v>0.272480631784948</v>
      </c>
      <c r="F109" s="0" t="n">
        <f aca="false">IF(ISBLANK(A110),MONTH(A109),IF(MONTH(A110)-MONTH(A109)=1,MONTH(A109),0))</f>
        <v>0</v>
      </c>
      <c r="G109" s="0" t="str">
        <f aca="false">IF(B110&gt;B109,IF(AND(B108&gt;B109,B110&gt;B109),"min",""),IF(AND(B108&gt;B109,B110&gt;B109),"",IF(AND(B108&lt;B109,B110&lt;B109),"max","")))</f>
        <v>max</v>
      </c>
      <c r="H109" s="0" t="n">
        <f aca="false">IF(G109="min",COUNTIF(G$4:G109,"min"),IF(G109="max",COUNTIF(G$4:G109,"max"),""))</f>
        <v>27</v>
      </c>
      <c r="I109" s="30" t="str">
        <f aca="false" t="array" ref="I109:I109">IF($G$3=0,IF(G109="min",INDEX($B$4:$B$254,(MATCH(1,($G$4:$G$254="max")*($H$4:$H$254=(H109-1)),0))),""),IF($G$3=1,IF(G109="min",INDEX($B$4:$B$254,(MATCH(1,($G$4:$G$254="max")*($H$4:$H$254=(H109)),0))),""),""))</f>
        <v/>
      </c>
      <c r="J109" s="35" t="str">
        <f aca="false">IF(AND(G107=0,G109="min",H109=1),B109-B108,IF(G109="min",B109-I109,""))</f>
        <v/>
      </c>
      <c r="K109" s="41" t="str">
        <f aca="false">IF(AND(G107=0,G109="min",H109=1),(B109-B108)/B108,IF(G109="min",(B109-I109)/I109,""))</f>
        <v/>
      </c>
      <c r="L109" s="5"/>
      <c r="M109" s="0" t="n">
        <f aca="false">E109/COUNT($E$4:E109)</f>
        <v>0.0025705719979712</v>
      </c>
      <c r="N109" s="24" t="n">
        <f aca="false">M109*252</f>
        <v>0.647784143488744</v>
      </c>
      <c r="O109" s="25" t="n">
        <f aca="false">STDEV($D$4:$D109)</f>
        <v>0.028421770836847</v>
      </c>
      <c r="P109" s="25" t="n">
        <f aca="false">O109*SQRT(252)</f>
        <v>0.451181624726192</v>
      </c>
      <c r="Q109" s="0" t="n">
        <f aca="false">Treasuries!J107/100</f>
        <v>0.0502</v>
      </c>
      <c r="R109" s="25" t="n">
        <f aca="false">AJ109/AK109*SQRT(252)</f>
        <v>1.4004046302622</v>
      </c>
      <c r="S109" s="38" t="n">
        <f aca="false">IF(D109&lt;s_p!H109, D109-s_p!H109, 0)</f>
        <v>0</v>
      </c>
      <c r="T109" s="0" t="n">
        <f aca="false">S109^2</f>
        <v>0</v>
      </c>
      <c r="U109" s="0" t="n">
        <f aca="false">SQRT(AVERAGE(T$4:T109)) * SQRT(252)</f>
        <v>0.303665269771716</v>
      </c>
      <c r="V109" s="0" t="n">
        <f aca="false">AJ109/U109*252</f>
        <v>2.09719736715759</v>
      </c>
      <c r="W109" s="27" t="n">
        <f aca="false">(s_p!$J109)/COUNT(s_p!$J$4:$J109)</f>
        <v>0.000128477644209742</v>
      </c>
      <c r="X109" s="27" t="n">
        <f aca="false">W109 * 252</f>
        <v>0.032376366340855</v>
      </c>
      <c r="Y109" s="26" t="n">
        <f aca="false">STDEV(s_p!$H$4:$H109)</f>
        <v>0.00660394419347375</v>
      </c>
      <c r="Z109" s="26" t="n">
        <f aca="false">Y109*SQRT(252)</f>
        <v>0.104834364048483</v>
      </c>
      <c r="AA109" s="0" t="n">
        <f aca="false">AJ109/AK109</f>
        <v>0.088217199679456</v>
      </c>
      <c r="AB109" s="0" t="n">
        <f aca="false">_xlfn.COVARIANCE.S($D$4:$D109,s_p!$H$4:$H109)</f>
        <v>1.53764825736226E-005</v>
      </c>
      <c r="AC109" s="0" t="n">
        <f aca="false">_xlfn.VAR.S(s_p!$H$4:$H109)</f>
        <v>4.36120789105157E-005</v>
      </c>
      <c r="AD109" s="0" t="n">
        <f aca="false">AB109/AC109</f>
        <v>0.352573941846993</v>
      </c>
      <c r="AE109" s="23" t="n">
        <f aca="false">M109-(AD109*W109)</f>
        <v>0.00252527412851296</v>
      </c>
      <c r="AF109" s="40" t="n">
        <f aca="false">MAX($E$4:E109)</f>
        <v>0.280129884293098</v>
      </c>
      <c r="AG109" s="0" t="n">
        <f aca="false">1 - ((1 + E109) / (1 + AF109))</f>
        <v>0.00597537218840427</v>
      </c>
      <c r="AH109" s="0" t="n">
        <f aca="false">MAX($AG$5:AG109)</f>
        <v>0.247763279347781</v>
      </c>
      <c r="AI109" s="24" t="n">
        <f aca="false">D109-s_p!H109</f>
        <v>0.0355997547002842</v>
      </c>
      <c r="AJ109" s="24" t="n">
        <f aca="false">AVERAGE(AI$4:AI109)</f>
        <v>0.00252716668358112</v>
      </c>
      <c r="AK109" s="0" t="n">
        <f aca="false">STDEV(AI$4:AI109)</f>
        <v>0.0286470970826979</v>
      </c>
    </row>
    <row r="110" customFormat="false" ht="13.8" hidden="false" customHeight="false" outlineLevel="0" collapsed="false">
      <c r="A110" s="6" t="n">
        <f aca="false">WORKDAY(A109,1,holiday!$B$2:$B$10)</f>
        <v>38874</v>
      </c>
      <c r="B110" s="30" t="n">
        <v>1226035.0887248</v>
      </c>
      <c r="C110" s="30" t="n">
        <f aca="false">B110-B109</f>
        <v>-46445.5430601507</v>
      </c>
      <c r="D110" s="37" t="n">
        <f aca="false">C110/B109</f>
        <v>-0.0365000000000001</v>
      </c>
      <c r="E110" s="37" t="n">
        <f aca="false" t="array" ref="E110:E110">PRODUCT(1+$D$4:D110)-1</f>
        <v>0.226035088724797</v>
      </c>
      <c r="F110" s="0" t="n">
        <f aca="false">IF(ISBLANK(A111),MONTH(A110),IF(MONTH(A111)-MONTH(A110)=1,MONTH(A110),0))</f>
        <v>0</v>
      </c>
      <c r="G110" s="0" t="str">
        <f aca="false">IF(B111&gt;B110,IF(AND(B109&gt;B110,B111&gt;B110),"min",""),IF(AND(B109&gt;B110,B111&gt;B110),"",IF(AND(B109&lt;B110,B111&lt;B110),"max","")))</f>
        <v/>
      </c>
      <c r="H110" s="0" t="str">
        <f aca="false">IF(G110="min",COUNTIF(G$4:G110,"min"),IF(G110="max",COUNTIF(G$4:G110,"max"),""))</f>
        <v/>
      </c>
      <c r="I110" s="30" t="str">
        <f aca="false" t="array" ref="I110:I110">IF($G$3=0,IF(G110="min",INDEX($B$4:$B$254,(MATCH(1,($G$4:$G$254="max")*($H$4:$H$254=(H110-1)),0))),""),IF($G$3=1,IF(G110="min",INDEX($B$4:$B$254,(MATCH(1,($G$4:$G$254="max")*($H$4:$H$254=(H110)),0))),""),""))</f>
        <v/>
      </c>
      <c r="J110" s="35" t="str">
        <f aca="false">IF(AND(G108=0,G110="min",H110=1),B110-B109,IF(G110="min",B110-I110,""))</f>
        <v/>
      </c>
      <c r="K110" s="41" t="str">
        <f aca="false">IF(AND(G108=0,G110="min",H110=1),(B110-B109)/B109,IF(G110="min",(B110-I110)/I110,""))</f>
        <v/>
      </c>
      <c r="L110" s="5"/>
      <c r="M110" s="0" t="n">
        <f aca="false">E110/COUNT($E$4:E110)</f>
        <v>0.00211247746471773</v>
      </c>
      <c r="N110" s="24" t="n">
        <f aca="false">M110*252</f>
        <v>0.532344321108868</v>
      </c>
      <c r="O110" s="25" t="n">
        <f aca="false">STDEV($D$4:$D110)</f>
        <v>0.0285397998650261</v>
      </c>
      <c r="P110" s="25" t="n">
        <f aca="false">O110*SQRT(252)</f>
        <v>0.453055277462483</v>
      </c>
      <c r="Q110" s="0" t="n">
        <f aca="false">Treasuries!J108/100</f>
        <v>0.0501</v>
      </c>
      <c r="R110" s="25" t="n">
        <f aca="false">AJ110/AK110*SQRT(252)</f>
        <v>1.20003974704637</v>
      </c>
      <c r="S110" s="38" t="n">
        <f aca="false">IF(D110&lt;s_p!H110, D110-s_p!H110, 0)</f>
        <v>-0.0353619209825417</v>
      </c>
      <c r="T110" s="0" t="n">
        <f aca="false">S110^2</f>
        <v>0.00125046545557552</v>
      </c>
      <c r="U110" s="0" t="n">
        <f aca="false">SQRT(AVERAGE(T$4:T110)) * SQRT(252)</f>
        <v>0.307076240613102</v>
      </c>
      <c r="V110" s="0" t="n">
        <f aca="false">AJ110/U110*252</f>
        <v>1.78330922041063</v>
      </c>
      <c r="W110" s="27" t="n">
        <f aca="false">(s_p!$J110)/COUNT(s_p!$J$4:$J110)</f>
        <v>0.000116495814872885</v>
      </c>
      <c r="X110" s="27" t="n">
        <f aca="false">W110 * 252</f>
        <v>0.0293569453479671</v>
      </c>
      <c r="Y110" s="26" t="n">
        <f aca="false">STDEV(s_p!$H$4:$H110)</f>
        <v>0.00657389779092773</v>
      </c>
      <c r="Z110" s="26" t="n">
        <f aca="false">Y110*SQRT(252)</f>
        <v>0.10435739219491</v>
      </c>
      <c r="AA110" s="0" t="n">
        <f aca="false">AJ110/AK110</f>
        <v>0.0755953984304182</v>
      </c>
      <c r="AB110" s="0" t="n">
        <f aca="false">_xlfn.COVARIANCE.S($D$4:$D110,s_p!$H$4:$H110)</f>
        <v>1.57027566854E-005</v>
      </c>
      <c r="AC110" s="0" t="n">
        <f aca="false">_xlfn.VAR.S(s_p!$H$4:$H110)</f>
        <v>4.32161321655645E-005</v>
      </c>
      <c r="AD110" s="0" t="n">
        <f aca="false">AB110/AC110</f>
        <v>0.363354050872518</v>
      </c>
      <c r="AE110" s="23" t="n">
        <f aca="false">M110-(AD110*W110)</f>
        <v>0.00207014823847397</v>
      </c>
      <c r="AF110" s="40" t="n">
        <f aca="false">MAX($E$4:E110)</f>
        <v>0.280129884293098</v>
      </c>
      <c r="AG110" s="0" t="n">
        <f aca="false">1 - ((1 + E110) / (1 + AF110))</f>
        <v>0.0422572711035276</v>
      </c>
      <c r="AH110" s="0" t="n">
        <f aca="false">MAX($AG$5:AG110)</f>
        <v>0.247763279347781</v>
      </c>
      <c r="AI110" s="24" t="n">
        <f aca="false">D110-s_p!H110</f>
        <v>-0.0353619209825416</v>
      </c>
      <c r="AJ110" s="24" t="n">
        <f aca="false">AVERAGE(AI$4:AI110)</f>
        <v>0.00217306306053324</v>
      </c>
      <c r="AK110" s="0" t="n">
        <f aca="false">STDEV(AI$4:AI110)</f>
        <v>0.0287459700676548</v>
      </c>
    </row>
    <row r="111" customFormat="false" ht="13.8" hidden="false" customHeight="false" outlineLevel="0" collapsed="false">
      <c r="A111" s="6" t="n">
        <f aca="false">WORKDAY(A110,1,holiday!$B$2:$B$10)</f>
        <v>38875</v>
      </c>
      <c r="B111" s="30" t="n">
        <v>1215491.18696176</v>
      </c>
      <c r="C111" s="30" t="n">
        <f aca="false">B111-B110</f>
        <v>-10543.9017630334</v>
      </c>
      <c r="D111" s="37" t="n">
        <f aca="false">C111/B110</f>
        <v>-0.00860000000000008</v>
      </c>
      <c r="E111" s="37" t="n">
        <f aca="false" t="array" ref="E111:E111">PRODUCT(1+$D$4:D111)-1</f>
        <v>0.215491186961764</v>
      </c>
      <c r="F111" s="0" t="n">
        <f aca="false">IF(ISBLANK(A112),MONTH(A111),IF(MONTH(A112)-MONTH(A111)=1,MONTH(A111),0))</f>
        <v>0</v>
      </c>
      <c r="G111" s="0" t="str">
        <f aca="false">IF(B112&gt;B111,IF(AND(B110&gt;B111,B112&gt;B111),"min",""),IF(AND(B110&gt;B111,B112&gt;B111),"",IF(AND(B110&lt;B111,B112&lt;B111),"max","")))</f>
        <v/>
      </c>
      <c r="H111" s="0" t="str">
        <f aca="false">IF(G111="min",COUNTIF(G$4:G111,"min"),IF(G111="max",COUNTIF(G$4:G111,"max"),""))</f>
        <v/>
      </c>
      <c r="I111" s="30" t="str">
        <f aca="false" t="array" ref="I111:I111">IF($G$3=0,IF(G111="min",INDEX($B$4:$B$254,(MATCH(1,($G$4:$G$254="max")*($H$4:$H$254=(H111-1)),0))),""),IF($G$3=1,IF(G111="min",INDEX($B$4:$B$254,(MATCH(1,($G$4:$G$254="max")*($H$4:$H$254=(H111)),0))),""),""))</f>
        <v/>
      </c>
      <c r="J111" s="35" t="str">
        <f aca="false">IF(AND(G109=0,G111="min",H111=1),B111-B110,IF(G111="min",B111-I111,""))</f>
        <v/>
      </c>
      <c r="K111" s="41" t="str">
        <f aca="false">IF(AND(G109=0,G111="min",H111=1),(B111-B110)/B110,IF(G111="min",(B111-I111)/I111,""))</f>
        <v/>
      </c>
      <c r="L111" s="5"/>
      <c r="M111" s="0" t="n">
        <f aca="false">E111/COUNT($E$4:E111)</f>
        <v>0.00199528876816448</v>
      </c>
      <c r="N111" s="24" t="n">
        <f aca="false">M111*252</f>
        <v>0.502812769577449</v>
      </c>
      <c r="O111" s="25" t="n">
        <f aca="false">STDEV($D$4:$D111)</f>
        <v>0.0284255168277168</v>
      </c>
      <c r="P111" s="25" t="n">
        <f aca="false">O111*SQRT(252)</f>
        <v>0.451241090487722</v>
      </c>
      <c r="Q111" s="0" t="n">
        <f aca="false">Treasuries!J109/100</f>
        <v>0.0502</v>
      </c>
      <c r="R111" s="25" t="n">
        <f aca="false">AJ111/AK111*SQRT(252)</f>
        <v>1.18149496787968</v>
      </c>
      <c r="S111" s="38" t="n">
        <f aca="false">IF(D111&lt;s_p!H111, D111-s_p!H111, 0)</f>
        <v>-0.00250750484630316</v>
      </c>
      <c r="T111" s="0" t="n">
        <f aca="false">S111^2</f>
        <v>6.28758055423383E-006</v>
      </c>
      <c r="U111" s="0" t="n">
        <f aca="false">SQRT(AVERAGE(T$4:T111)) * SQRT(252)</f>
        <v>0.305675283836653</v>
      </c>
      <c r="V111" s="0" t="n">
        <f aca="false">AJ111/U111*252</f>
        <v>1.75575388170809</v>
      </c>
      <c r="W111" s="27" t="n">
        <f aca="false">(s_p!$J111)/COUNT(s_p!$J$4:$J111)</f>
        <v>5.83019793299559E-005</v>
      </c>
      <c r="X111" s="27" t="n">
        <f aca="false">W111 * 252</f>
        <v>0.0146920987911489</v>
      </c>
      <c r="Y111" s="26" t="n">
        <f aca="false">STDEV(s_p!$H$4:$H111)</f>
        <v>0.00657050900703933</v>
      </c>
      <c r="Z111" s="26" t="n">
        <f aca="false">Y111*SQRT(252)</f>
        <v>0.104303596918416</v>
      </c>
      <c r="AA111" s="0" t="n">
        <f aca="false">AJ111/AK111</f>
        <v>0.0744271871496167</v>
      </c>
      <c r="AB111" s="0" t="n">
        <f aca="false">_xlfn.COVARIANCE.S($D$4:$D111,s_p!$H$4:$H111)</f>
        <v>1.61853344469046E-005</v>
      </c>
      <c r="AC111" s="0" t="n">
        <f aca="false">_xlfn.VAR.S(s_p!$H$4:$H111)</f>
        <v>4.3171588611585E-005</v>
      </c>
      <c r="AD111" s="0" t="n">
        <f aca="false">AB111/AC111</f>
        <v>0.374907085132404</v>
      </c>
      <c r="AE111" s="23" t="n">
        <f aca="false">M111-(AD111*W111)</f>
        <v>0.00197343094303644</v>
      </c>
      <c r="AF111" s="40" t="n">
        <f aca="false">MAX($E$4:E111)</f>
        <v>0.280129884293098</v>
      </c>
      <c r="AG111" s="0" t="n">
        <f aca="false">1 - ((1 + E111) / (1 + AF111))</f>
        <v>0.0504938585720374</v>
      </c>
      <c r="AH111" s="0" t="n">
        <f aca="false">MAX($AG$5:AG111)</f>
        <v>0.247763279347781</v>
      </c>
      <c r="AI111" s="24" t="n">
        <f aca="false">D111-s_p!H111</f>
        <v>-0.00250750484630316</v>
      </c>
      <c r="AJ111" s="24" t="n">
        <f aca="false">AVERAGE(AI$4:AI111)</f>
        <v>0.00212972446880328</v>
      </c>
      <c r="AK111" s="0" t="n">
        <f aca="false">STDEV(AI$4:AI111)</f>
        <v>0.0286148724729045</v>
      </c>
    </row>
    <row r="112" customFormat="false" ht="13.8" hidden="false" customHeight="false" outlineLevel="0" collapsed="false">
      <c r="A112" s="6" t="n">
        <f aca="false">WORKDAY(A111,1,holiday!$B$2:$B$10)</f>
        <v>38876</v>
      </c>
      <c r="B112" s="30" t="n">
        <v>1199325.15417517</v>
      </c>
      <c r="C112" s="30" t="n">
        <f aca="false">B112-B111</f>
        <v>-16166.0327865914</v>
      </c>
      <c r="D112" s="37" t="n">
        <f aca="false">C112/B111</f>
        <v>-0.0133</v>
      </c>
      <c r="E112" s="37" t="n">
        <f aca="false" t="array" ref="E112:E112">PRODUCT(1+$D$4:D112)-1</f>
        <v>0.199325154175172</v>
      </c>
      <c r="F112" s="0" t="n">
        <f aca="false">IF(ISBLANK(A113),MONTH(A112),IF(MONTH(A113)-MONTH(A112)=1,MONTH(A112),0))</f>
        <v>0</v>
      </c>
      <c r="G112" s="0" t="str">
        <f aca="false">IF(B113&gt;B112,IF(AND(B111&gt;B112,B113&gt;B112),"min",""),IF(AND(B111&gt;B112,B113&gt;B112),"",IF(AND(B111&lt;B112,B113&lt;B112),"max","")))</f>
        <v/>
      </c>
      <c r="H112" s="0" t="str">
        <f aca="false">IF(G112="min",COUNTIF(G$4:G112,"min"),IF(G112="max",COUNTIF(G$4:G112,"max"),""))</f>
        <v/>
      </c>
      <c r="I112" s="30" t="str">
        <f aca="false" t="array" ref="I112:I112">IF($G$3=0,IF(G112="min",INDEX($B$4:$B$254,(MATCH(1,($G$4:$G$254="max")*($H$4:$H$254=(H112-1)),0))),""),IF($G$3=1,IF(G112="min",INDEX($B$4:$B$254,(MATCH(1,($G$4:$G$254="max")*($H$4:$H$254=(H112)),0))),""),""))</f>
        <v/>
      </c>
      <c r="J112" s="35" t="str">
        <f aca="false">IF(AND(G110=0,G112="min",H112=1),B112-B111,IF(G112="min",B112-I112,""))</f>
        <v/>
      </c>
      <c r="K112" s="41" t="str">
        <f aca="false">IF(AND(G110=0,G112="min",H112=1),(B112-B111)/B111,IF(G112="min",(B112-I112)/I112,""))</f>
        <v/>
      </c>
      <c r="L112" s="5"/>
      <c r="M112" s="0" t="n">
        <f aca="false">E112/COUNT($E$4:E112)</f>
        <v>0.00182867113922177</v>
      </c>
      <c r="N112" s="24" t="n">
        <f aca="false">M112*252</f>
        <v>0.460825127083885</v>
      </c>
      <c r="O112" s="25" t="n">
        <f aca="false">STDEV($D$4:$D112)</f>
        <v>0.0283325818692696</v>
      </c>
      <c r="P112" s="25" t="n">
        <f aca="false">O112*SQRT(252)</f>
        <v>0.44976579375879</v>
      </c>
      <c r="Q112" s="0" t="n">
        <f aca="false">Treasuries!J110/100</f>
        <v>0.05</v>
      </c>
      <c r="R112" s="25" t="n">
        <f aca="false">AJ112/AK112*SQRT(252)</f>
        <v>1.09909803332359</v>
      </c>
      <c r="S112" s="38" t="n">
        <f aca="false">IF(D112&lt;s_p!H112, D112-s_p!H112, 0)</f>
        <v>-0.0147170282211519</v>
      </c>
      <c r="T112" s="0" t="n">
        <f aca="false">S112^2</f>
        <v>0.00021659091966218</v>
      </c>
      <c r="U112" s="0" t="n">
        <f aca="false">SQRT(AVERAGE(T$4:T112)) * SQRT(252)</f>
        <v>0.305091621970159</v>
      </c>
      <c r="V112" s="0" t="n">
        <f aca="false">AJ112/U112*252</f>
        <v>1.63145125770398</v>
      </c>
      <c r="W112" s="27" t="n">
        <f aca="false">(s_p!$J112)/COUNT(s_p!$J$4:$J112)</f>
        <v>7.08492153045278E-005</v>
      </c>
      <c r="X112" s="27" t="n">
        <f aca="false">W112 * 252</f>
        <v>0.017854002256741</v>
      </c>
      <c r="Y112" s="26" t="n">
        <f aca="false">STDEV(s_p!$H$4:$H112)</f>
        <v>0.00654127384404004</v>
      </c>
      <c r="Z112" s="26" t="n">
        <f aca="false">Y112*SQRT(252)</f>
        <v>0.103839503093409</v>
      </c>
      <c r="AA112" s="0" t="n">
        <f aca="false">AJ112/AK112</f>
        <v>0.0692366681584383</v>
      </c>
      <c r="AB112" s="0" t="n">
        <f aca="false">_xlfn.COVARIANCE.S($D$4:$D112,s_p!$H$4:$H112)</f>
        <v>1.58451626026022E-005</v>
      </c>
      <c r="AC112" s="0" t="n">
        <f aca="false">_xlfn.VAR.S(s_p!$H$4:$H112)</f>
        <v>4.27882635027224E-005</v>
      </c>
      <c r="AD112" s="0" t="n">
        <f aca="false">AB112/AC112</f>
        <v>0.370315626423915</v>
      </c>
      <c r="AE112" s="23" t="n">
        <f aca="false">M112-(AD112*W112)</f>
        <v>0.00180243456767463</v>
      </c>
      <c r="AF112" s="40" t="n">
        <f aca="false">MAX($E$4:E112)</f>
        <v>0.280129884293098</v>
      </c>
      <c r="AG112" s="0" t="n">
        <f aca="false">1 - ((1 + E112) / (1 + AF112))</f>
        <v>0.0631222902530292</v>
      </c>
      <c r="AH112" s="0" t="n">
        <f aca="false">MAX($AG$5:AG112)</f>
        <v>0.247763279347781</v>
      </c>
      <c r="AI112" s="24" t="n">
        <f aca="false">D112-s_p!H112</f>
        <v>-0.0147170282211519</v>
      </c>
      <c r="AJ112" s="24" t="n">
        <f aca="false">AVERAGE(AI$4:AI112)</f>
        <v>0.00197516710467525</v>
      </c>
      <c r="AK112" s="0" t="n">
        <f aca="false">STDEV(AI$4:AI112)</f>
        <v>0.0285277607546822</v>
      </c>
    </row>
    <row r="113" customFormat="false" ht="13.8" hidden="false" customHeight="false" outlineLevel="0" collapsed="false">
      <c r="A113" s="6" t="n">
        <f aca="false">WORKDAY(A112,1,holiday!$B$2:$B$10)</f>
        <v>38877</v>
      </c>
      <c r="B113" s="30" t="n">
        <v>1162266.00691116</v>
      </c>
      <c r="C113" s="30" t="n">
        <f aca="false">B113-B112</f>
        <v>-37059.1472640128</v>
      </c>
      <c r="D113" s="37" t="n">
        <f aca="false">C113/B112</f>
        <v>-0.0309</v>
      </c>
      <c r="E113" s="37" t="n">
        <f aca="false" t="array" ref="E113:E113">PRODUCT(1+$D$4:D113)-1</f>
        <v>0.162266006911159</v>
      </c>
      <c r="F113" s="0" t="n">
        <f aca="false">IF(ISBLANK(A114),MONTH(A113),IF(MONTH(A114)-MONTH(A113)=1,MONTH(A113),0))</f>
        <v>0</v>
      </c>
      <c r="G113" s="0" t="str">
        <f aca="false">IF(B114&gt;B113,IF(AND(B112&gt;B113,B114&gt;B113),"min",""),IF(AND(B112&gt;B113,B114&gt;B113),"",IF(AND(B112&lt;B113,B114&lt;B113),"max","")))</f>
        <v>min</v>
      </c>
      <c r="H113" s="0" t="n">
        <f aca="false">IF(G113="min",COUNTIF(G$4:G113,"min"),IF(G113="max",COUNTIF(G$4:G113,"max"),""))</f>
        <v>28</v>
      </c>
      <c r="I113" s="30" t="n">
        <f aca="false" t="array" ref="I113:I113">IF($G$3=0,IF(G113="min",INDEX($B$4:$B$254,(MATCH(1,($G$4:$G$254="max")*($H$4:$H$254=(H113-1)),0))),""),IF($G$3=1,IF(G113="min",INDEX($B$4:$B$254,(MATCH(1,($G$4:$G$254="max")*($H$4:$H$254=(H113)),0))),""),""))</f>
        <v>1272480.63178495</v>
      </c>
      <c r="J113" s="35" t="n">
        <f aca="false">IF(AND(G111=0,G113="min",H113=1),B113-B112,IF(G113="min",B113-I113,""))</f>
        <v>-110214.62487379</v>
      </c>
      <c r="K113" s="41" t="n">
        <f aca="false">IF(AND(G111=0,G113="min",H113=1),(B113-B112)/B112,IF(G113="min",(B113-I113)/I113,""))</f>
        <v>-0.0866139901235183</v>
      </c>
      <c r="L113" s="5"/>
      <c r="M113" s="0" t="n">
        <f aca="false">E113/COUNT($E$4:E113)</f>
        <v>0.00147514551737418</v>
      </c>
      <c r="N113" s="24" t="n">
        <f aca="false">M113*252</f>
        <v>0.371736670378292</v>
      </c>
      <c r="O113" s="25" t="n">
        <f aca="false">STDEV($D$4:$D113)</f>
        <v>0.0283769421485958</v>
      </c>
      <c r="P113" s="25" t="n">
        <f aca="false">O113*SQRT(252)</f>
        <v>0.450469991361909</v>
      </c>
      <c r="Q113" s="0" t="n">
        <f aca="false">Treasuries!J111/100</f>
        <v>0.0498</v>
      </c>
      <c r="R113" s="25" t="n">
        <f aca="false">AJ113/AK113*SQRT(252)</f>
        <v>0.955511651973777</v>
      </c>
      <c r="S113" s="38" t="n">
        <f aca="false">IF(D113&lt;s_p!H113, D113-s_p!H113, 0)</f>
        <v>-0.0264243932492268</v>
      </c>
      <c r="T113" s="0" t="n">
        <f aca="false">S113^2</f>
        <v>0.000698248558589783</v>
      </c>
      <c r="U113" s="0" t="n">
        <f aca="false">SQRT(AVERAGE(T$4:T113)) * SQRT(252)</f>
        <v>0.306323900123713</v>
      </c>
      <c r="V113" s="0" t="n">
        <f aca="false">AJ113/U113*252</f>
        <v>1.4124960514372</v>
      </c>
      <c r="W113" s="27" t="n">
        <f aca="false">(s_p!$J113)/COUNT(s_p!$J$4:$J113)</f>
        <v>2.92035868704834E-005</v>
      </c>
      <c r="X113" s="27" t="n">
        <f aca="false">W113 * 252</f>
        <v>0.00735930389136182</v>
      </c>
      <c r="Y113" s="26" t="n">
        <f aca="false">STDEV(s_p!$H$4:$H113)</f>
        <v>0.00652574581068456</v>
      </c>
      <c r="Z113" s="26" t="n">
        <f aca="false">Y113*SQRT(252)</f>
        <v>0.103593003205758</v>
      </c>
      <c r="AA113" s="0" t="n">
        <f aca="false">AJ113/AK113</f>
        <v>0.0601915763320743</v>
      </c>
      <c r="AB113" s="0" t="n">
        <f aca="false">_xlfn.COVARIANCE.S($D$4:$D113,s_p!$H$4:$H113)</f>
        <v>1.70686464088645E-005</v>
      </c>
      <c r="AC113" s="0" t="n">
        <f aca="false">_xlfn.VAR.S(s_p!$H$4:$H113)</f>
        <v>4.25853583856671E-005</v>
      </c>
      <c r="AD113" s="0" t="n">
        <f aca="false">AB113/AC113</f>
        <v>0.400810209327937</v>
      </c>
      <c r="AE113" s="23" t="n">
        <f aca="false">M113-(AD113*W113)</f>
        <v>0.00146344042160749</v>
      </c>
      <c r="AF113" s="40" t="n">
        <f aca="false">MAX($E$4:E113)</f>
        <v>0.280129884293098</v>
      </c>
      <c r="AG113" s="0" t="n">
        <f aca="false">1 - ((1 + E113) / (1 + AF113))</f>
        <v>0.0920718114842106</v>
      </c>
      <c r="AH113" s="0" t="n">
        <f aca="false">MAX($AG$5:AG113)</f>
        <v>0.247763279347781</v>
      </c>
      <c r="AI113" s="24" t="n">
        <f aca="false">D113-s_p!H113</f>
        <v>-0.0264243932492268</v>
      </c>
      <c r="AJ113" s="24" t="n">
        <f aca="false">AVERAGE(AI$4:AI113)</f>
        <v>0.00171698928327614</v>
      </c>
      <c r="AK113" s="0" t="n">
        <f aca="false">STDEV(AI$4:AI113)</f>
        <v>0.028525408170133</v>
      </c>
    </row>
    <row r="114" customFormat="false" ht="13.8" hidden="false" customHeight="false" outlineLevel="0" collapsed="false">
      <c r="A114" s="6" t="n">
        <f aca="false">WORKDAY(A113,1,holiday!$B$2:$B$10)</f>
        <v>38880</v>
      </c>
      <c r="B114" s="30" t="n">
        <v>1217241.18903806</v>
      </c>
      <c r="C114" s="30" t="n">
        <f aca="false">B114-B113</f>
        <v>54975.1821268979</v>
      </c>
      <c r="D114" s="37" t="n">
        <f aca="false">C114/B113</f>
        <v>0.0473</v>
      </c>
      <c r="E114" s="37" t="n">
        <f aca="false" t="array" ref="E114:E114">PRODUCT(1+$D$4:D114)-1</f>
        <v>0.217241189038057</v>
      </c>
      <c r="F114" s="0" t="n">
        <f aca="false">IF(ISBLANK(A115),MONTH(A114),IF(MONTH(A115)-MONTH(A114)=1,MONTH(A114),0))</f>
        <v>0</v>
      </c>
      <c r="G114" s="0" t="str">
        <f aca="false">IF(B115&gt;B114,IF(AND(B113&gt;B114,B115&gt;B114),"min",""),IF(AND(B113&gt;B114,B115&gt;B114),"",IF(AND(B113&lt;B114,B115&lt;B114),"max","")))</f>
        <v>max</v>
      </c>
      <c r="H114" s="0" t="n">
        <f aca="false">IF(G114="min",COUNTIF(G$4:G114,"min"),IF(G114="max",COUNTIF(G$4:G114,"max"),""))</f>
        <v>28</v>
      </c>
      <c r="I114" s="30" t="str">
        <f aca="false" t="array" ref="I114:I114">IF($G$3=0,IF(G114="min",INDEX($B$4:$B$254,(MATCH(1,($G$4:$G$254="max")*($H$4:$H$254=(H114-1)),0))),""),IF($G$3=1,IF(G114="min",INDEX($B$4:$B$254,(MATCH(1,($G$4:$G$254="max")*($H$4:$H$254=(H114)),0))),""),""))</f>
        <v/>
      </c>
      <c r="J114" s="35" t="str">
        <f aca="false">IF(AND(G112=0,G114="min",H114=1),B114-B113,IF(G114="min",B114-I114,""))</f>
        <v/>
      </c>
      <c r="K114" s="41" t="str">
        <f aca="false">IF(AND(G112=0,G114="min",H114=1),(B114-B113)/B113,IF(G114="min",(B114-I114)/I114,""))</f>
        <v/>
      </c>
      <c r="L114" s="5"/>
      <c r="M114" s="0" t="n">
        <f aca="false">E114/COUNT($E$4:E114)</f>
        <v>0.00195712782917169</v>
      </c>
      <c r="N114" s="24" t="n">
        <f aca="false">M114*252</f>
        <v>0.493196212951265</v>
      </c>
      <c r="O114" s="25" t="n">
        <f aca="false">STDEV($D$4:$D114)</f>
        <v>0.0285763560393575</v>
      </c>
      <c r="P114" s="25" t="n">
        <f aca="false">O114*SQRT(252)</f>
        <v>0.453635588739472</v>
      </c>
      <c r="Q114" s="0" t="n">
        <f aca="false">Treasuries!J112/100</f>
        <v>0.0499</v>
      </c>
      <c r="R114" s="25" t="n">
        <f aca="false">AJ114/AK114*SQRT(252)</f>
        <v>1.22681194015048</v>
      </c>
      <c r="S114" s="38" t="n">
        <f aca="false">IF(D114&lt;s_p!H114, D114-s_p!H114, 0)</f>
        <v>0</v>
      </c>
      <c r="T114" s="0" t="n">
        <f aca="false">S114^2</f>
        <v>0</v>
      </c>
      <c r="U114" s="0" t="n">
        <f aca="false">SQRT(AVERAGE(T$4:T114)) * SQRT(252)</f>
        <v>0.304940940915744</v>
      </c>
      <c r="V114" s="0" t="n">
        <f aca="false">AJ114/U114*252</f>
        <v>1.84660825215173</v>
      </c>
      <c r="W114" s="27" t="n">
        <f aca="false">(s_p!$J114)/COUNT(s_p!$J$4:$J114)</f>
        <v>-7.83053198757808E-005</v>
      </c>
      <c r="X114" s="27" t="n">
        <f aca="false">W114 * 252</f>
        <v>-0.0197329406086968</v>
      </c>
      <c r="Y114" s="26" t="n">
        <f aca="false">STDEV(s_p!$H$4:$H114)</f>
        <v>0.00659374810103471</v>
      </c>
      <c r="Z114" s="26" t="n">
        <f aca="false">Y114*SQRT(252)</f>
        <v>0.104672506098854</v>
      </c>
      <c r="AA114" s="0" t="n">
        <f aca="false">AJ114/AK114</f>
        <v>0.0772818880734006</v>
      </c>
      <c r="AB114" s="0" t="n">
        <f aca="false">_xlfn.COVARIANCE.S($D$4:$D114,s_p!$H$4:$H114)</f>
        <v>1.20252926243245E-005</v>
      </c>
      <c r="AC114" s="0" t="n">
        <f aca="false">_xlfn.VAR.S(s_p!$H$4:$H114)</f>
        <v>4.34775140198989E-005</v>
      </c>
      <c r="AD114" s="0" t="n">
        <f aca="false">AB114/AC114</f>
        <v>0.276586481435456</v>
      </c>
      <c r="AE114" s="23" t="n">
        <f aca="false">M114-(AD114*W114)</f>
        <v>0.00197878602207381</v>
      </c>
      <c r="AF114" s="40" t="n">
        <f aca="false">MAX($E$4:E114)</f>
        <v>0.280129884293098</v>
      </c>
      <c r="AG114" s="0" t="n">
        <f aca="false">1 - ((1 + E114) / (1 + AF114))</f>
        <v>0.0491268081674139</v>
      </c>
      <c r="AH114" s="0" t="n">
        <f aca="false">MAX($AG$5:AG114)</f>
        <v>0.247763279347781</v>
      </c>
      <c r="AI114" s="24" t="n">
        <f aca="false">D114-s_p!H114</f>
        <v>0.0591661662540924</v>
      </c>
      <c r="AJ114" s="24" t="n">
        <f aca="false">AVERAGE(AI$4:AI114)</f>
        <v>0.00223454943616637</v>
      </c>
      <c r="AK114" s="0" t="n">
        <f aca="false">STDEV(AI$4:AI114)</f>
        <v>0.0289142707544108</v>
      </c>
    </row>
    <row r="115" customFormat="false" ht="13.8" hidden="false" customHeight="false" outlineLevel="0" collapsed="false">
      <c r="A115" s="6" t="n">
        <f aca="false">WORKDAY(A114,1,holiday!$B$2:$B$10)</f>
        <v>38881</v>
      </c>
      <c r="B115" s="30" t="n">
        <v>1199104.29532139</v>
      </c>
      <c r="C115" s="30" t="n">
        <f aca="false">B115-B114</f>
        <v>-18136.8937166671</v>
      </c>
      <c r="D115" s="37" t="n">
        <f aca="false">C115/B114</f>
        <v>-0.0149</v>
      </c>
      <c r="E115" s="37" t="n">
        <f aca="false" t="array" ref="E115:E115">PRODUCT(1+$D$4:D115)-1</f>
        <v>0.19910429532139</v>
      </c>
      <c r="F115" s="0" t="n">
        <f aca="false">IF(ISBLANK(A116),MONTH(A115),IF(MONTH(A116)-MONTH(A115)=1,MONTH(A115),0))</f>
        <v>0</v>
      </c>
      <c r="G115" s="0" t="str">
        <f aca="false">IF(B116&gt;B115,IF(AND(B114&gt;B115,B116&gt;B115),"min",""),IF(AND(B114&gt;B115,B116&gt;B115),"",IF(AND(B114&lt;B115,B116&lt;B115),"max","")))</f>
        <v>min</v>
      </c>
      <c r="H115" s="0" t="n">
        <f aca="false">IF(G115="min",COUNTIF(G$4:G115,"min"),IF(G115="max",COUNTIF(G$4:G115,"max"),""))</f>
        <v>29</v>
      </c>
      <c r="I115" s="30" t="n">
        <f aca="false" t="array" ref="I115:I115">IF($G$3=0,IF(G115="min",INDEX($B$4:$B$254,(MATCH(1,($G$4:$G$254="max")*($H$4:$H$254=(H115-1)),0))),""),IF($G$3=1,IF(G115="min",INDEX($B$4:$B$254,(MATCH(1,($G$4:$G$254="max")*($H$4:$H$254=(H115)),0))),""),""))</f>
        <v>1217241.18903806</v>
      </c>
      <c r="J115" s="35" t="n">
        <f aca="false">IF(AND(G113=0,G115="min",H115=1),B115-B114,IF(G115="min",B115-I115,""))</f>
        <v>-18136.8937166699</v>
      </c>
      <c r="K115" s="41" t="n">
        <f aca="false">IF(AND(G113=0,G115="min",H115=1),(B115-B114)/B114,IF(G115="min",(B115-I115)/I115,""))</f>
        <v>-0.0149000000000023</v>
      </c>
      <c r="L115" s="5"/>
      <c r="M115" s="0" t="n">
        <f aca="false">E115/COUNT($E$4:E115)</f>
        <v>0.00177771692251241</v>
      </c>
      <c r="N115" s="24" t="n">
        <f aca="false">M115*252</f>
        <v>0.447984664473127</v>
      </c>
      <c r="O115" s="25" t="n">
        <f aca="false">STDEV($D$4:$D115)</f>
        <v>0.0284930732850148</v>
      </c>
      <c r="P115" s="25" t="n">
        <f aca="false">O115*SQRT(252)</f>
        <v>0.452313516000525</v>
      </c>
      <c r="Q115" s="0" t="n">
        <f aca="false">Treasuries!J113/100</f>
        <v>0.0497</v>
      </c>
      <c r="R115" s="25" t="n">
        <f aca="false">AJ115/AK115*SQRT(252)</f>
        <v>1.20248279559321</v>
      </c>
      <c r="S115" s="38" t="n">
        <f aca="false">IF(D115&lt;s_p!H115, D115-s_p!H115, 0)</f>
        <v>-0.0037883501422291</v>
      </c>
      <c r="T115" s="0" t="n">
        <f aca="false">S115^2</f>
        <v>1.43515968001273E-005</v>
      </c>
      <c r="U115" s="0" t="n">
        <f aca="false">SQRT(AVERAGE(T$4:T115)) * SQRT(252)</f>
        <v>0.303629724849491</v>
      </c>
      <c r="V115" s="0" t="n">
        <f aca="false">AJ115/U115*252</f>
        <v>1.8099510320834</v>
      </c>
      <c r="W115" s="27" t="n">
        <f aca="false">(s_p!$J115)/COUNT(s_p!$J$4:$J115)</f>
        <v>-0.000175954992143531</v>
      </c>
      <c r="X115" s="27" t="n">
        <f aca="false">W115 * 252</f>
        <v>-0.0443406580201698</v>
      </c>
      <c r="Y115" s="26" t="n">
        <f aca="false">STDEV(s_p!$H$4:$H115)</f>
        <v>0.00664657273351956</v>
      </c>
      <c r="Z115" s="26" t="n">
        <f aca="false">Y115*SQRT(252)</f>
        <v>0.105511071142773</v>
      </c>
      <c r="AA115" s="0" t="n">
        <f aca="false">AJ115/AK115</f>
        <v>0.0757492960231753</v>
      </c>
      <c r="AB115" s="0" t="n">
        <f aca="false">_xlfn.COVARIANCE.S($D$4:$D115,s_p!$H$4:$H115)</f>
        <v>1.36025308073663E-005</v>
      </c>
      <c r="AC115" s="0" t="n">
        <f aca="false">_xlfn.VAR.S(s_p!$H$4:$H115)</f>
        <v>4.41769291019657E-005</v>
      </c>
      <c r="AD115" s="0" t="n">
        <f aca="false">AB115/AC115</f>
        <v>0.307910284482881</v>
      </c>
      <c r="AE115" s="23" t="n">
        <f aca="false">M115-(AD115*W115)</f>
        <v>0.00183189527419951</v>
      </c>
      <c r="AF115" s="40" t="n">
        <f aca="false">MAX($E$4:E115)</f>
        <v>0.280129884293098</v>
      </c>
      <c r="AG115" s="0" t="n">
        <f aca="false">1 - ((1 + E115) / (1 + AF115))</f>
        <v>0.0632948187257195</v>
      </c>
      <c r="AH115" s="0" t="n">
        <f aca="false">MAX($AG$5:AG115)</f>
        <v>0.247763279347781</v>
      </c>
      <c r="AI115" s="24" t="n">
        <f aca="false">D115-s_p!H115</f>
        <v>-0.00378835014222911</v>
      </c>
      <c r="AJ115" s="24" t="n">
        <f aca="false">AVERAGE(AI$4:AI115)</f>
        <v>0.00218077354707356</v>
      </c>
      <c r="AK115" s="0" t="n">
        <f aca="false">STDEV(AI$4:AI115)</f>
        <v>0.0287893572820315</v>
      </c>
    </row>
    <row r="116" customFormat="false" ht="13.8" hidden="false" customHeight="false" outlineLevel="0" collapsed="false">
      <c r="A116" s="6" t="n">
        <f aca="false">WORKDAY(A115,1,holiday!$B$2:$B$10)</f>
        <v>38882</v>
      </c>
      <c r="B116" s="30" t="n">
        <v>1244430.43768454</v>
      </c>
      <c r="C116" s="30" t="n">
        <f aca="false">B116-B115</f>
        <v>45326.1423631485</v>
      </c>
      <c r="D116" s="37" t="n">
        <f aca="false">C116/B115</f>
        <v>0.0378</v>
      </c>
      <c r="E116" s="37" t="n">
        <f aca="false" t="array" ref="E116:E116">PRODUCT(1+$D$4:D116)-1</f>
        <v>0.244430437684539</v>
      </c>
      <c r="F116" s="0" t="n">
        <f aca="false">IF(ISBLANK(A117),MONTH(A116),IF(MONTH(A117)-MONTH(A116)=1,MONTH(A116),0))</f>
        <v>0</v>
      </c>
      <c r="G116" s="0" t="str">
        <f aca="false">IF(B117&gt;B116,IF(AND(B115&gt;B116,B117&gt;B116),"min",""),IF(AND(B115&gt;B116,B117&gt;B116),"",IF(AND(B115&lt;B116,B117&lt;B116),"max","")))</f>
        <v>max</v>
      </c>
      <c r="H116" s="0" t="n">
        <f aca="false">IF(G116="min",COUNTIF(G$4:G116,"min"),IF(G116="max",COUNTIF(G$4:G116,"max"),""))</f>
        <v>29</v>
      </c>
      <c r="I116" s="30" t="str">
        <f aca="false" t="array" ref="I116:I116">IF($G$3=0,IF(G116="min",INDEX($B$4:$B$254,(MATCH(1,($G$4:$G$254="max")*($H$4:$H$254=(H116-1)),0))),""),IF($G$3=1,IF(G116="min",INDEX($B$4:$B$254,(MATCH(1,($G$4:$G$254="max")*($H$4:$H$254=(H116)),0))),""),""))</f>
        <v/>
      </c>
      <c r="J116" s="35" t="str">
        <f aca="false">IF(AND(G114=0,G116="min",H116=1),B116-B115,IF(G116="min",B116-I116,""))</f>
        <v/>
      </c>
      <c r="K116" s="41" t="str">
        <f aca="false">IF(AND(G114=0,G116="min",H116=1),(B116-B115)/B115,IF(G116="min",(B116-I116)/I116,""))</f>
        <v/>
      </c>
      <c r="L116" s="5"/>
      <c r="M116" s="0" t="n">
        <f aca="false">E116/COUNT($E$4:E116)</f>
        <v>0.00216310121844724</v>
      </c>
      <c r="N116" s="24" t="n">
        <f aca="false">M116*252</f>
        <v>0.545101507048705</v>
      </c>
      <c r="O116" s="25" t="n">
        <f aca="false">STDEV($D$4:$D116)</f>
        <v>0.0285645344716627</v>
      </c>
      <c r="P116" s="25" t="n">
        <f aca="false">O116*SQRT(252)</f>
        <v>0.453447927170108</v>
      </c>
      <c r="Q116" s="0" t="n">
        <f aca="false">Treasuries!J114/100</f>
        <v>0.0505</v>
      </c>
      <c r="R116" s="25" t="n">
        <f aca="false">AJ116/AK116*SQRT(252)</f>
        <v>1.35032407322696</v>
      </c>
      <c r="S116" s="38" t="n">
        <f aca="false">IF(D116&lt;s_p!H116, D116-s_p!H116, 0)</f>
        <v>0</v>
      </c>
      <c r="T116" s="0" t="n">
        <f aca="false">S116^2</f>
        <v>0</v>
      </c>
      <c r="U116" s="0" t="n">
        <f aca="false">SQRT(AVERAGE(T$4:T116)) * SQRT(252)</f>
        <v>0.302283244933989</v>
      </c>
      <c r="V116" s="0" t="n">
        <f aca="false">AJ116/U116*252</f>
        <v>2.04250994841538</v>
      </c>
      <c r="W116" s="27" t="n">
        <f aca="false">(s_p!$J116)/COUNT(s_p!$J$4:$J116)</f>
        <v>-0.000129380532391314</v>
      </c>
      <c r="X116" s="27" t="n">
        <f aca="false">W116 * 252</f>
        <v>-0.0326038941626111</v>
      </c>
      <c r="Y116" s="26" t="n">
        <f aca="false">STDEV(s_p!$H$4:$H116)</f>
        <v>0.00663591102379908</v>
      </c>
      <c r="Z116" s="26" t="n">
        <f aca="false">Y116*SQRT(252)</f>
        <v>0.105341821747946</v>
      </c>
      <c r="AA116" s="0" t="n">
        <f aca="false">AJ116/AK116</f>
        <v>0.0850624211214837</v>
      </c>
      <c r="AB116" s="0" t="n">
        <f aca="false">_xlfn.COVARIANCE.S($D$4:$D116,s_p!$H$4:$H116)</f>
        <v>1.51732676297921E-005</v>
      </c>
      <c r="AC116" s="0" t="n">
        <f aca="false">_xlfn.VAR.S(s_p!$H$4:$H116)</f>
        <v>4.40353151157782E-005</v>
      </c>
      <c r="AD116" s="0" t="n">
        <f aca="false">AB116/AC116</f>
        <v>0.344570433750692</v>
      </c>
      <c r="AE116" s="23" t="n">
        <f aca="false">M116-(AD116*W116)</f>
        <v>0.00220768192461221</v>
      </c>
      <c r="AF116" s="40" t="n">
        <f aca="false">MAX($E$4:E116)</f>
        <v>0.280129884293098</v>
      </c>
      <c r="AG116" s="0" t="n">
        <f aca="false">1 - ((1 + E116) / (1 + AF116))</f>
        <v>0.0278873628735518</v>
      </c>
      <c r="AH116" s="0" t="n">
        <f aca="false">MAX($AG$5:AG116)</f>
        <v>0.247763279347781</v>
      </c>
      <c r="AI116" s="24" t="n">
        <f aca="false">D116-s_p!H116</f>
        <v>0.0326107772393335</v>
      </c>
      <c r="AJ116" s="24" t="n">
        <f aca="false">AVERAGE(AI$4:AI116)</f>
        <v>0.00245006561514665</v>
      </c>
      <c r="AK116" s="0" t="n">
        <f aca="false">STDEV(AI$4:AI116)</f>
        <v>0.0288031492972383</v>
      </c>
    </row>
    <row r="117" customFormat="false" ht="13.8" hidden="false" customHeight="false" outlineLevel="0" collapsed="false">
      <c r="A117" s="6" t="n">
        <f aca="false">WORKDAY(A116,1,holiday!$B$2:$B$10)</f>
        <v>38883</v>
      </c>
      <c r="B117" s="30" t="n">
        <v>1205106.43585371</v>
      </c>
      <c r="C117" s="30" t="n">
        <f aca="false">B117-B116</f>
        <v>-39324.0018308314</v>
      </c>
      <c r="D117" s="37" t="n">
        <f aca="false">C117/B116</f>
        <v>-0.0316</v>
      </c>
      <c r="E117" s="37" t="n">
        <f aca="false" t="array" ref="E117:E117">PRODUCT(1+$D$4:D117)-1</f>
        <v>0.205106435853707</v>
      </c>
      <c r="F117" s="0" t="n">
        <f aca="false">IF(ISBLANK(A118),MONTH(A117),IF(MONTH(A118)-MONTH(A117)=1,MONTH(A117),0))</f>
        <v>0</v>
      </c>
      <c r="G117" s="0" t="str">
        <f aca="false">IF(B118&gt;B117,IF(AND(B116&gt;B117,B118&gt;B117),"min",""),IF(AND(B116&gt;B117,B118&gt;B117),"",IF(AND(B116&lt;B117,B118&lt;B117),"max","")))</f>
        <v/>
      </c>
      <c r="H117" s="0" t="str">
        <f aca="false">IF(G117="min",COUNTIF(G$4:G117,"min"),IF(G117="max",COUNTIF(G$4:G117,"max"),""))</f>
        <v/>
      </c>
      <c r="I117" s="30" t="str">
        <f aca="false" t="array" ref="I117:I117">IF($G$3=0,IF(G117="min",INDEX($B$4:$B$254,(MATCH(1,($G$4:$G$254="max")*($H$4:$H$254=(H117-1)),0))),""),IF($G$3=1,IF(G117="min",INDEX($B$4:$B$254,(MATCH(1,($G$4:$G$254="max")*($H$4:$H$254=(H117)),0))),""),""))</f>
        <v/>
      </c>
      <c r="J117" s="35" t="str">
        <f aca="false">IF(AND(G115=0,G117="min",H117=1),B117-B116,IF(G117="min",B117-I117,""))</f>
        <v/>
      </c>
      <c r="K117" s="41" t="str">
        <f aca="false">IF(AND(G115=0,G117="min",H117=1),(B117-B116)/B116,IF(G117="min",(B117-I117)/I117,""))</f>
        <v/>
      </c>
      <c r="L117" s="5"/>
      <c r="M117" s="0" t="n">
        <f aca="false">E117/COUNT($E$4:E117)</f>
        <v>0.00179917926187462</v>
      </c>
      <c r="N117" s="24" t="n">
        <f aca="false">M117*252</f>
        <v>0.453393173992405</v>
      </c>
      <c r="O117" s="25" t="n">
        <f aca="false">STDEV($D$4:$D117)</f>
        <v>0.0286149878269083</v>
      </c>
      <c r="P117" s="25" t="n">
        <f aca="false">O117*SQRT(252)</f>
        <v>0.45424884935484</v>
      </c>
      <c r="Q117" s="0" t="n">
        <f aca="false">Treasuries!J115/100</f>
        <v>0.051</v>
      </c>
      <c r="R117" s="25" t="n">
        <f aca="false">AJ117/AK117*SQRT(252)</f>
        <v>1.07055682706532</v>
      </c>
      <c r="S117" s="38" t="n">
        <f aca="false">IF(D117&lt;s_p!H117, D117-s_p!H117, 0)</f>
        <v>-0.0528350817859583</v>
      </c>
      <c r="T117" s="0" t="n">
        <f aca="false">S117^2</f>
        <v>0.0027915458673289</v>
      </c>
      <c r="U117" s="0" t="n">
        <f aca="false">SQRT(AVERAGE(T$4:T117)) * SQRT(252)</f>
        <v>0.31103763321596</v>
      </c>
      <c r="V117" s="0" t="n">
        <f aca="false">AJ117/U117*252</f>
        <v>1.59211365098924</v>
      </c>
      <c r="W117" s="27" t="n">
        <f aca="false">(s_p!$J117)/COUNT(s_p!$J$4:$J117)</f>
        <v>5.53037256721663E-005</v>
      </c>
      <c r="X117" s="27" t="n">
        <f aca="false">W117 * 252</f>
        <v>0.0139365388693859</v>
      </c>
      <c r="Y117" s="26" t="n">
        <f aca="false">STDEV(s_p!$H$4:$H117)</f>
        <v>0.00690229318167545</v>
      </c>
      <c r="Z117" s="26" t="n">
        <f aca="false">Y117*SQRT(252)</f>
        <v>0.10957050740862</v>
      </c>
      <c r="AA117" s="0" t="n">
        <f aca="false">AJ117/AK117</f>
        <v>0.0674387411613626</v>
      </c>
      <c r="AB117" s="0" t="n">
        <f aca="false">_xlfn.COVARIANCE.S($D$4:$D117,s_p!$H$4:$H117)</f>
        <v>8.68430462984888E-006</v>
      </c>
      <c r="AC117" s="0" t="n">
        <f aca="false">_xlfn.VAR.S(s_p!$H$4:$H117)</f>
        <v>4.76416511658035E-005</v>
      </c>
      <c r="AD117" s="0" t="n">
        <f aca="false">AB117/AC117</f>
        <v>0.182283871724462</v>
      </c>
      <c r="AE117" s="23" t="n">
        <f aca="false">M117-(AD117*W117)</f>
        <v>0.00178909828463831</v>
      </c>
      <c r="AF117" s="40" t="n">
        <f aca="false">MAX($E$4:E117)</f>
        <v>0.280129884293098</v>
      </c>
      <c r="AG117" s="0" t="n">
        <f aca="false">1 - ((1 + E117) / (1 + AF117))</f>
        <v>0.0586061222067474</v>
      </c>
      <c r="AH117" s="0" t="n">
        <f aca="false">MAX($AG$5:AG117)</f>
        <v>0.247763279347781</v>
      </c>
      <c r="AI117" s="24" t="n">
        <f aca="false">D117-s_p!H117</f>
        <v>-0.0528350817859583</v>
      </c>
      <c r="AJ117" s="24" t="n">
        <f aca="false">AVERAGE(AI$4:AI117)</f>
        <v>0.00196510818180363</v>
      </c>
      <c r="AK117" s="0" t="n">
        <f aca="false">STDEV(AI$4:AI117)</f>
        <v>0.0291391587085182</v>
      </c>
    </row>
    <row r="118" customFormat="false" ht="13.8" hidden="false" customHeight="false" outlineLevel="0" collapsed="false">
      <c r="A118" s="6" t="n">
        <f aca="false">WORKDAY(A117,1,holiday!$B$2:$B$10)</f>
        <v>38884</v>
      </c>
      <c r="B118" s="30" t="n">
        <v>1169917.32792678</v>
      </c>
      <c r="C118" s="30" t="n">
        <f aca="false">B118-B117</f>
        <v>-35189.1079269282</v>
      </c>
      <c r="D118" s="37" t="n">
        <f aca="false">C118/B117</f>
        <v>-0.0292</v>
      </c>
      <c r="E118" s="37" t="n">
        <f aca="false" t="array" ref="E118:E118">PRODUCT(1+$D$4:D118)-1</f>
        <v>0.169917327926779</v>
      </c>
      <c r="F118" s="0" t="n">
        <f aca="false">IF(ISBLANK(A119),MONTH(A118),IF(MONTH(A119)-MONTH(A118)=1,MONTH(A118),0))</f>
        <v>0</v>
      </c>
      <c r="G118" s="0" t="str">
        <f aca="false">IF(B119&gt;B118,IF(AND(B117&gt;B118,B119&gt;B118),"min",""),IF(AND(B117&gt;B118,B119&gt;B118),"",IF(AND(B117&lt;B118,B119&lt;B118),"max","")))</f>
        <v/>
      </c>
      <c r="H118" s="0" t="str">
        <f aca="false">IF(G118="min",COUNTIF(G$4:G118,"min"),IF(G118="max",COUNTIF(G$4:G118,"max"),""))</f>
        <v/>
      </c>
      <c r="I118" s="30" t="str">
        <f aca="false" t="array" ref="I118:I118">IF($G$3=0,IF(G118="min",INDEX($B$4:$B$254,(MATCH(1,($G$4:$G$254="max")*($H$4:$H$254=(H118-1)),0))),""),IF($G$3=1,IF(G118="min",INDEX($B$4:$B$254,(MATCH(1,($G$4:$G$254="max")*($H$4:$H$254=(H118)),0))),""),""))</f>
        <v/>
      </c>
      <c r="J118" s="35" t="str">
        <f aca="false">IF(AND(G116=0,G118="min",H118=1),B118-B117,IF(G118="min",B118-I118,""))</f>
        <v/>
      </c>
      <c r="K118" s="41" t="str">
        <f aca="false">IF(AND(G116=0,G118="min",H118=1),(B118-B117)/B117,IF(G118="min",(B118-I118)/I118,""))</f>
        <v/>
      </c>
      <c r="L118" s="5"/>
      <c r="M118" s="0" t="n">
        <f aca="false">E118/COUNT($E$4:E118)</f>
        <v>0.00147754198197199</v>
      </c>
      <c r="N118" s="24" t="n">
        <f aca="false">M118*252</f>
        <v>0.372340579456942</v>
      </c>
      <c r="O118" s="25" t="n">
        <f aca="false">STDEV($D$4:$D118)</f>
        <v>0.0286377972170203</v>
      </c>
      <c r="P118" s="25" t="n">
        <f aca="false">O118*SQRT(252)</f>
        <v>0.4546109371976</v>
      </c>
      <c r="Q118" s="0" t="n">
        <f aca="false">Treasuries!J116/100</f>
        <v>0.0513</v>
      </c>
      <c r="R118" s="25" t="n">
        <f aca="false">AJ118/AK118*SQRT(252)</f>
        <v>0.940829855859789</v>
      </c>
      <c r="S118" s="38" t="n">
        <f aca="false">IF(D118&lt;s_p!H118, D118-s_p!H118, 0)</f>
        <v>-0.0255221245701184</v>
      </c>
      <c r="T118" s="0" t="n">
        <f aca="false">S118^2</f>
        <v>0.00065137884257264</v>
      </c>
      <c r="U118" s="0" t="n">
        <f aca="false">SQRT(AVERAGE(T$4:T118)) * SQRT(252)</f>
        <v>0.311978401229248</v>
      </c>
      <c r="V118" s="0" t="n">
        <f aca="false">AJ118/U118*252</f>
        <v>1.39424513832255</v>
      </c>
      <c r="W118" s="27" t="n">
        <f aca="false">(s_p!$J118)/COUNT(s_p!$J$4:$J118)</f>
        <v>2.26396667162481E-005</v>
      </c>
      <c r="X118" s="27" t="n">
        <f aca="false">W118 * 252</f>
        <v>0.00570519601249451</v>
      </c>
      <c r="Y118" s="26" t="n">
        <f aca="false">STDEV(s_p!$H$4:$H118)</f>
        <v>0.00688087618872557</v>
      </c>
      <c r="Z118" s="26" t="n">
        <f aca="false">Y118*SQRT(252)</f>
        <v>0.109230523185563</v>
      </c>
      <c r="AA118" s="0" t="n">
        <f aca="false">AJ118/AK118</f>
        <v>0.0592667101102322</v>
      </c>
      <c r="AB118" s="0" t="n">
        <f aca="false">_xlfn.COVARIANCE.S($D$4:$D118,s_p!$H$4:$H118)</f>
        <v>9.62874846280213E-006</v>
      </c>
      <c r="AC118" s="0" t="n">
        <f aca="false">_xlfn.VAR.S(s_p!$H$4:$H118)</f>
        <v>4.73464571245706E-005</v>
      </c>
      <c r="AD118" s="0" t="n">
        <f aca="false">AB118/AC118</f>
        <v>0.203367876871304</v>
      </c>
      <c r="AE118" s="23" t="n">
        <f aca="false">M118-(AD118*W118)</f>
        <v>0.00147293780101883</v>
      </c>
      <c r="AF118" s="40" t="n">
        <f aca="false">MAX($E$4:E118)</f>
        <v>0.280129884293098</v>
      </c>
      <c r="AG118" s="0" t="n">
        <f aca="false">1 - ((1 + E118) / (1 + AF118))</f>
        <v>0.0860948234383104</v>
      </c>
      <c r="AH118" s="0" t="n">
        <f aca="false">MAX($AG$5:AG118)</f>
        <v>0.247763279347781</v>
      </c>
      <c r="AI118" s="24" t="n">
        <f aca="false">D118-s_p!H118</f>
        <v>-0.0255221245701183</v>
      </c>
      <c r="AJ118" s="24" t="n">
        <f aca="false">AVERAGE(AI$4:AI118)</f>
        <v>0.00172608876656952</v>
      </c>
      <c r="AK118" s="0" t="n">
        <f aca="false">STDEV(AI$4:AI118)</f>
        <v>0.0291240860739378</v>
      </c>
    </row>
    <row r="119" customFormat="false" ht="13.8" hidden="false" customHeight="false" outlineLevel="0" collapsed="false">
      <c r="A119" s="6" t="n">
        <f aca="false">WORKDAY(A118,1,holiday!$B$2:$B$10)</f>
        <v>38887</v>
      </c>
      <c r="B119" s="30" t="n">
        <v>1116920.0729717</v>
      </c>
      <c r="C119" s="30" t="n">
        <f aca="false">B119-B118</f>
        <v>-52997.2549550831</v>
      </c>
      <c r="D119" s="37" t="n">
        <f aca="false">C119/B118</f>
        <v>-0.0453</v>
      </c>
      <c r="E119" s="37" t="n">
        <f aca="false" t="array" ref="E119:E119">PRODUCT(1+$D$4:D119)-1</f>
        <v>0.116920072971696</v>
      </c>
      <c r="F119" s="0" t="n">
        <f aca="false">IF(ISBLANK(A120),MONTH(A119),IF(MONTH(A120)-MONTH(A119)=1,MONTH(A119),0))</f>
        <v>0</v>
      </c>
      <c r="G119" s="0" t="str">
        <f aca="false">IF(B120&gt;B119,IF(AND(B118&gt;B119,B120&gt;B119),"min",""),IF(AND(B118&gt;B119,B120&gt;B119),"",IF(AND(B118&lt;B119,B120&lt;B119),"max","")))</f>
        <v/>
      </c>
      <c r="H119" s="0" t="str">
        <f aca="false">IF(G119="min",COUNTIF(G$4:G119,"min"),IF(G119="max",COUNTIF(G$4:G119,"max"),""))</f>
        <v/>
      </c>
      <c r="I119" s="30" t="str">
        <f aca="false" t="array" ref="I119:I119">IF($G$3=0,IF(G119="min",INDEX($B$4:$B$254,(MATCH(1,($G$4:$G$254="max")*($H$4:$H$254=(H119-1)),0))),""),IF($G$3=1,IF(G119="min",INDEX($B$4:$B$254,(MATCH(1,($G$4:$G$254="max")*($H$4:$H$254=(H119)),0))),""),""))</f>
        <v/>
      </c>
      <c r="J119" s="35" t="str">
        <f aca="false">IF(AND(G117=0,G119="min",H119=1),B119-B118,IF(G119="min",B119-I119,""))</f>
        <v/>
      </c>
      <c r="K119" s="41" t="str">
        <f aca="false">IF(AND(G117=0,G119="min",H119=1),(B119-B118)/B118,IF(G119="min",(B119-I119)/I119,""))</f>
        <v/>
      </c>
      <c r="L119" s="5"/>
      <c r="M119" s="0" t="n">
        <f aca="false">E119/COUNT($E$4:E119)</f>
        <v>0.0010079316635491</v>
      </c>
      <c r="N119" s="24" t="n">
        <f aca="false">M119*252</f>
        <v>0.253998779214374</v>
      </c>
      <c r="O119" s="25" t="n">
        <f aca="false">STDEV($D$4:$D119)</f>
        <v>0.0288460318843383</v>
      </c>
      <c r="P119" s="25" t="n">
        <f aca="false">O119*SQRT(252)</f>
        <v>0.457916560061995</v>
      </c>
      <c r="Q119" s="0" t="n">
        <f aca="false">Treasuries!J117/100</f>
        <v>0.0514</v>
      </c>
      <c r="R119" s="25" t="n">
        <f aca="false">AJ119/AK119*SQRT(252)</f>
        <v>0.760456357550215</v>
      </c>
      <c r="S119" s="38" t="n">
        <f aca="false">IF(D119&lt;s_p!H119, D119-s_p!H119, 0)</f>
        <v>-0.0361832318583506</v>
      </c>
      <c r="T119" s="0" t="n">
        <f aca="false">S119^2</f>
        <v>0.00130922626771516</v>
      </c>
      <c r="U119" s="0" t="n">
        <f aca="false">SQRT(AVERAGE(T$4:T119)) * SQRT(252)</f>
        <v>0.315175582500471</v>
      </c>
      <c r="V119" s="0" t="n">
        <f aca="false">AJ119/U119*252</f>
        <v>1.11880379617363</v>
      </c>
      <c r="W119" s="27" t="n">
        <f aca="false">(s_p!$J119)/COUNT(s_p!$J$4:$J119)</f>
        <v>-5.63529529085365E-005</v>
      </c>
      <c r="X119" s="27" t="n">
        <f aca="false">W119 * 252</f>
        <v>-0.0142009441329512</v>
      </c>
      <c r="Y119" s="26" t="n">
        <f aca="false">STDEV(s_p!$H$4:$H119)</f>
        <v>0.00690351530979743</v>
      </c>
      <c r="Z119" s="26" t="n">
        <f aca="false">Y119*SQRT(252)</f>
        <v>0.109589908091106</v>
      </c>
      <c r="AA119" s="0" t="n">
        <f aca="false">AJ119/AK119</f>
        <v>0.0479042477379974</v>
      </c>
      <c r="AB119" s="0" t="n">
        <f aca="false">_xlfn.COVARIANCE.S($D$4:$D119,s_p!$H$4:$H119)</f>
        <v>1.32632566249396E-005</v>
      </c>
      <c r="AC119" s="0" t="n">
        <f aca="false">_xlfn.VAR.S(s_p!$H$4:$H119)</f>
        <v>4.76585236326075E-005</v>
      </c>
      <c r="AD119" s="0" t="n">
        <f aca="false">AB119/AC119</f>
        <v>0.27829768137981</v>
      </c>
      <c r="AE119" s="23" t="n">
        <f aca="false">M119-(AD119*W119)</f>
        <v>0.00102361455968245</v>
      </c>
      <c r="AF119" s="40" t="n">
        <f aca="false">MAX($E$4:E119)</f>
        <v>0.280129884293098</v>
      </c>
      <c r="AG119" s="0" t="n">
        <f aca="false">1 - ((1 + E119) / (1 + AF119))</f>
        <v>0.127494727936555</v>
      </c>
      <c r="AH119" s="0" t="n">
        <f aca="false">MAX($AG$5:AG119)</f>
        <v>0.247763279347781</v>
      </c>
      <c r="AI119" s="24" t="n">
        <f aca="false">D119-s_p!H119</f>
        <v>-0.0361832318583506</v>
      </c>
      <c r="AJ119" s="24" t="n">
        <f aca="false">AVERAGE(AI$4:AI119)</f>
        <v>0.00139928427842366</v>
      </c>
      <c r="AK119" s="0" t="n">
        <f aca="false">STDEV(AI$4:AI119)</f>
        <v>0.0292100250916529</v>
      </c>
    </row>
    <row r="120" customFormat="false" ht="13.8" hidden="false" customHeight="false" outlineLevel="0" collapsed="false">
      <c r="A120" s="6" t="n">
        <f aca="false">WORKDAY(A119,1,holiday!$B$2:$B$10)</f>
        <v>38888</v>
      </c>
      <c r="B120" s="30" t="n">
        <v>1066546.97768067</v>
      </c>
      <c r="C120" s="30" t="n">
        <f aca="false">B120-B119</f>
        <v>-50373.0952910234</v>
      </c>
      <c r="D120" s="37" t="n">
        <f aca="false">C120/B119</f>
        <v>-0.0450999999999999</v>
      </c>
      <c r="E120" s="37" t="n">
        <f aca="false" t="array" ref="E120:E120">PRODUCT(1+$D$4:D120)-1</f>
        <v>0.0665469776806726</v>
      </c>
      <c r="F120" s="0" t="n">
        <f aca="false">IF(ISBLANK(A121),MONTH(A120),IF(MONTH(A121)-MONTH(A120)=1,MONTH(A120),0))</f>
        <v>0</v>
      </c>
      <c r="G120" s="0" t="str">
        <f aca="false">IF(B121&gt;B120,IF(AND(B119&gt;B120,B121&gt;B120),"min",""),IF(AND(B119&gt;B120,B121&gt;B120),"",IF(AND(B119&lt;B120,B121&lt;B120),"max","")))</f>
        <v>min</v>
      </c>
      <c r="H120" s="0" t="n">
        <f aca="false">IF(G120="min",COUNTIF(G$4:G120,"min"),IF(G120="max",COUNTIF(G$4:G120,"max"),""))</f>
        <v>30</v>
      </c>
      <c r="I120" s="30" t="n">
        <f aca="false" t="array" ref="I120:I120">IF($G$3=0,IF(G120="min",INDEX($B$4:$B$254,(MATCH(1,($G$4:$G$254="max")*($H$4:$H$254=(H120-1)),0))),""),IF($G$3=1,IF(G120="min",INDEX($B$4:$B$254,(MATCH(1,($G$4:$G$254="max")*($H$4:$H$254=(H120)),0))),""),""))</f>
        <v>1244430.43768454</v>
      </c>
      <c r="J120" s="35" t="n">
        <f aca="false">IF(AND(G118=0,G120="min",H120=1),B120-B119,IF(G120="min",B120-I120,""))</f>
        <v>-177883.46000387</v>
      </c>
      <c r="K120" s="41" t="n">
        <f aca="false">IF(AND(G118=0,G120="min",H120=1),(B120-B119)/B119,IF(G120="min",(B120-I120)/I120,""))</f>
        <v>-0.142943674967361</v>
      </c>
      <c r="L120" s="5"/>
      <c r="M120" s="0" t="n">
        <f aca="false">E120/COUNT($E$4:E120)</f>
        <v>0.000568777587014296</v>
      </c>
      <c r="N120" s="24" t="n">
        <f aca="false">M120*252</f>
        <v>0.143331951927603</v>
      </c>
      <c r="O120" s="25" t="n">
        <f aca="false">STDEV($D$4:$D120)</f>
        <v>0.0290409089031391</v>
      </c>
      <c r="P120" s="25" t="n">
        <f aca="false">O120*SQRT(252)</f>
        <v>0.461010136829926</v>
      </c>
      <c r="Q120" s="0" t="n">
        <f aca="false">Treasuries!J118/100</f>
        <v>0.0515</v>
      </c>
      <c r="R120" s="25" t="n">
        <f aca="false">AJ120/AK120*SQRT(252)</f>
        <v>0.540992813799424</v>
      </c>
      <c r="S120" s="38" t="n">
        <f aca="false">IF(D120&lt;s_p!H120, D120-s_p!H120, 0)</f>
        <v>-0.0450919363292555</v>
      </c>
      <c r="T120" s="0" t="n">
        <f aca="false">S120^2</f>
        <v>0.00203328272192164</v>
      </c>
      <c r="U120" s="0" t="n">
        <f aca="false">SQRT(AVERAGE(T$4:T120)) * SQRT(252)</f>
        <v>0.3207273037083</v>
      </c>
      <c r="V120" s="0" t="n">
        <f aca="false">AJ120/U120*252</f>
        <v>0.787225467086934</v>
      </c>
      <c r="W120" s="27" t="n">
        <f aca="false">(s_p!$J120)/COUNT(s_p!$J$4:$J120)</f>
        <v>-5.59397734733529E-005</v>
      </c>
      <c r="X120" s="27" t="n">
        <f aca="false">W120 * 252</f>
        <v>-0.0140968229152849</v>
      </c>
      <c r="Y120" s="26" t="n">
        <f aca="false">STDEV(s_p!$H$4:$H120)</f>
        <v>0.00687369475356747</v>
      </c>
      <c r="Z120" s="26" t="n">
        <f aca="false">Y120*SQRT(252)</f>
        <v>0.109116521436654</v>
      </c>
      <c r="AA120" s="0" t="n">
        <f aca="false">AJ120/AK120</f>
        <v>0.0340793439615799</v>
      </c>
      <c r="AB120" s="0" t="n">
        <f aca="false">_xlfn.COVARIANCE.S($D$4:$D120,s_p!$H$4:$H120)</f>
        <v>1.31390525207633E-005</v>
      </c>
      <c r="AC120" s="0" t="n">
        <f aca="false">_xlfn.VAR.S(s_p!$H$4:$H120)</f>
        <v>4.7247679565221E-005</v>
      </c>
      <c r="AD120" s="0" t="n">
        <f aca="false">AB120/AC120</f>
        <v>0.278088842492805</v>
      </c>
      <c r="AE120" s="23" t="n">
        <f aca="false">M120-(AD120*W120)</f>
        <v>0.000584333813868811</v>
      </c>
      <c r="AF120" s="40" t="n">
        <f aca="false">MAX($E$4:E120)</f>
        <v>0.280129884293098</v>
      </c>
      <c r="AG120" s="0" t="n">
        <f aca="false">1 - ((1 + E120) / (1 + AF120))</f>
        <v>0.166844715706616</v>
      </c>
      <c r="AH120" s="0" t="n">
        <f aca="false">MAX($AG$5:AG120)</f>
        <v>0.247763279347781</v>
      </c>
      <c r="AI120" s="24" t="n">
        <f aca="false">D120-s_p!H120</f>
        <v>-0.0450919363292556</v>
      </c>
      <c r="AJ120" s="24" t="n">
        <f aca="false">AVERAGE(AI$4:AI120)</f>
        <v>0.00100192341852897</v>
      </c>
      <c r="AK120" s="0" t="n">
        <f aca="false">STDEV(AI$4:AI120)</f>
        <v>0.0293997272851998</v>
      </c>
    </row>
    <row r="121" customFormat="false" ht="13.8" hidden="false" customHeight="false" outlineLevel="0" collapsed="false">
      <c r="A121" s="6" t="n">
        <f aca="false">WORKDAY(A120,1,holiday!$B$2:$B$10)</f>
        <v>38889</v>
      </c>
      <c r="B121" s="30" t="n">
        <v>1076465.8645731</v>
      </c>
      <c r="C121" s="30" t="n">
        <f aca="false">B121-B120</f>
        <v>9918.88689243025</v>
      </c>
      <c r="D121" s="37" t="n">
        <f aca="false">C121/B120</f>
        <v>0.0093</v>
      </c>
      <c r="E121" s="37" t="n">
        <f aca="false" t="array" ref="E121:E121">PRODUCT(1+$D$4:D121)-1</f>
        <v>0.0764658645731029</v>
      </c>
      <c r="F121" s="0" t="n">
        <f aca="false">IF(ISBLANK(A122),MONTH(A121),IF(MONTH(A122)-MONTH(A121)=1,MONTH(A121),0))</f>
        <v>0</v>
      </c>
      <c r="G121" s="0" t="str">
        <f aca="false">IF(B122&gt;B121,IF(AND(B120&gt;B121,B122&gt;B121),"min",""),IF(AND(B120&gt;B121,B122&gt;B121),"",IF(AND(B120&lt;B121,B122&lt;B121),"max","")))</f>
        <v/>
      </c>
      <c r="H121" s="0" t="str">
        <f aca="false">IF(G121="min",COUNTIF(G$4:G121,"min"),IF(G121="max",COUNTIF(G$4:G121,"max"),""))</f>
        <v/>
      </c>
      <c r="I121" s="30" t="str">
        <f aca="false" t="array" ref="I121:I121">IF($G$3=0,IF(G121="min",INDEX($B$4:$B$254,(MATCH(1,($G$4:$G$254="max")*($H$4:$H$254=(H121-1)),0))),""),IF($G$3=1,IF(G121="min",INDEX($B$4:$B$254,(MATCH(1,($G$4:$G$254="max")*($H$4:$H$254=(H121)),0))),""),""))</f>
        <v/>
      </c>
      <c r="J121" s="35" t="str">
        <f aca="false">IF(AND(G119=0,G121="min",H121=1),B121-B120,IF(G121="min",B121-I121,""))</f>
        <v/>
      </c>
      <c r="K121" s="41" t="str">
        <f aca="false">IF(AND(G119=0,G121="min",H121=1),(B121-B120)/B120,IF(G121="min",(B121-I121)/I121,""))</f>
        <v/>
      </c>
      <c r="L121" s="5"/>
      <c r="M121" s="0" t="n">
        <f aca="false">E121/COUNT($E$4:E121)</f>
        <v>0.000648015801466974</v>
      </c>
      <c r="N121" s="24" t="n">
        <f aca="false">M121*252</f>
        <v>0.163299981969677</v>
      </c>
      <c r="O121" s="25" t="n">
        <f aca="false">STDEV($D$4:$D121)</f>
        <v>0.0289267041319408</v>
      </c>
      <c r="P121" s="25" t="n">
        <f aca="false">O121*SQRT(252)</f>
        <v>0.459197192291159</v>
      </c>
      <c r="Q121" s="0" t="n">
        <f aca="false">Treasuries!J119/100</f>
        <v>0.0516</v>
      </c>
      <c r="R121" s="25" t="n">
        <f aca="false">AJ121/AK121*SQRT(252)</f>
        <v>0.53668313534932</v>
      </c>
      <c r="S121" s="38" t="n">
        <f aca="false">IF(D121&lt;s_p!H121, D121-s_p!H121, 0)</f>
        <v>-0.00044099280714791</v>
      </c>
      <c r="T121" s="0" t="n">
        <f aca="false">S121^2</f>
        <v>1.94474655956194E-007</v>
      </c>
      <c r="U121" s="0" t="n">
        <f aca="false">SQRT(AVERAGE(T$4:T121)) * SQRT(252)</f>
        <v>0.319366048401677</v>
      </c>
      <c r="V121" s="0" t="n">
        <f aca="false">AJ121/U121*252</f>
        <v>0.780932164231009</v>
      </c>
      <c r="W121" s="27" t="n">
        <f aca="false">(s_p!$J121)/COUNT(s_p!$J$4:$J121)</f>
        <v>2.65447878460523E-005</v>
      </c>
      <c r="X121" s="27" t="n">
        <f aca="false">W121 * 252</f>
        <v>0.00668928653720519</v>
      </c>
      <c r="Y121" s="26" t="n">
        <f aca="false">STDEV(s_p!$H$4:$H121)</f>
        <v>0.00690314323531061</v>
      </c>
      <c r="Z121" s="26" t="n">
        <f aca="false">Y121*SQRT(252)</f>
        <v>0.109584001591738</v>
      </c>
      <c r="AA121" s="0" t="n">
        <f aca="false">AJ121/AK121</f>
        <v>0.0338078597375411</v>
      </c>
      <c r="AB121" s="0" t="n">
        <f aca="false">_xlfn.COVARIANCE.S($D$4:$D121,s_p!$H$4:$H121)</f>
        <v>1.37167725712448E-005</v>
      </c>
      <c r="AC121" s="0" t="n">
        <f aca="false">_xlfn.VAR.S(s_p!$H$4:$H121)</f>
        <v>4.76533865272147E-005</v>
      </c>
      <c r="AD121" s="0" t="n">
        <f aca="false">AB121/AC121</f>
        <v>0.287844654301981</v>
      </c>
      <c r="AE121" s="23" t="n">
        <f aca="false">M121-(AD121*W121)</f>
        <v>0.000640375026185907</v>
      </c>
      <c r="AF121" s="40" t="n">
        <f aca="false">MAX($E$4:E121)</f>
        <v>0.280129884293098</v>
      </c>
      <c r="AG121" s="0" t="n">
        <f aca="false">1 - ((1 + E121) / (1 + AF121))</f>
        <v>0.159096371562688</v>
      </c>
      <c r="AH121" s="0" t="n">
        <f aca="false">MAX($AG$5:AG121)</f>
        <v>0.247763279347781</v>
      </c>
      <c r="AI121" s="24" t="n">
        <f aca="false">D121-s_p!H121</f>
        <v>-0.00044099280714791</v>
      </c>
      <c r="AJ121" s="24" t="n">
        <f aca="false">AVERAGE(AI$4:AI121)</f>
        <v>0.000989695314921536</v>
      </c>
      <c r="AK121" s="0" t="n">
        <f aca="false">STDEV(AI$4:AI121)</f>
        <v>0.0292741191724288</v>
      </c>
    </row>
    <row r="122" customFormat="false" ht="13.8" hidden="false" customHeight="false" outlineLevel="0" collapsed="false">
      <c r="A122" s="6" t="n">
        <f aca="false">WORKDAY(A121,1,holiday!$B$2:$B$10)</f>
        <v>38890</v>
      </c>
      <c r="B122" s="30" t="n">
        <v>1119201.55939665</v>
      </c>
      <c r="C122" s="30" t="n">
        <f aca="false">B122-B121</f>
        <v>42735.6948235522</v>
      </c>
      <c r="D122" s="37" t="n">
        <f aca="false">C122/B121</f>
        <v>0.0397</v>
      </c>
      <c r="E122" s="37" t="n">
        <f aca="false" t="array" ref="E122:E122">PRODUCT(1+$D$4:D122)-1</f>
        <v>0.119201559396655</v>
      </c>
      <c r="F122" s="0" t="n">
        <f aca="false">IF(ISBLANK(A123),MONTH(A122),IF(MONTH(A123)-MONTH(A122)=1,MONTH(A122),0))</f>
        <v>0</v>
      </c>
      <c r="G122" s="0" t="str">
        <f aca="false">IF(B123&gt;B122,IF(AND(B121&gt;B122,B123&gt;B122),"min",""),IF(AND(B121&gt;B122,B123&gt;B122),"",IF(AND(B121&lt;B122,B123&lt;B122),"max","")))</f>
        <v>max</v>
      </c>
      <c r="H122" s="0" t="n">
        <f aca="false">IF(G122="min",COUNTIF(G$4:G122,"min"),IF(G122="max",COUNTIF(G$4:G122,"max"),""))</f>
        <v>30</v>
      </c>
      <c r="I122" s="30" t="str">
        <f aca="false" t="array" ref="I122:I122">IF($G$3=0,IF(G122="min",INDEX($B$4:$B$254,(MATCH(1,($G$4:$G$254="max")*($H$4:$H$254=(H122-1)),0))),""),IF($G$3=1,IF(G122="min",INDEX($B$4:$B$254,(MATCH(1,($G$4:$G$254="max")*($H$4:$H$254=(H122)),0))),""),""))</f>
        <v/>
      </c>
      <c r="J122" s="35" t="str">
        <f aca="false">IF(AND(G120=0,G122="min",H122=1),B122-B121,IF(G122="min",B122-I122,""))</f>
        <v/>
      </c>
      <c r="K122" s="41" t="str">
        <f aca="false">IF(AND(G120=0,G122="min",H122=1),(B122-B121)/B121,IF(G122="min",(B122-I122)/I122,""))</f>
        <v/>
      </c>
      <c r="L122" s="5"/>
      <c r="M122" s="0" t="n">
        <f aca="false">E122/COUNT($E$4:E122)</f>
        <v>0.00100169377644248</v>
      </c>
      <c r="N122" s="24" t="n">
        <f aca="false">M122*252</f>
        <v>0.252426831663505</v>
      </c>
      <c r="O122" s="25" t="n">
        <f aca="false">STDEV($D$4:$D122)</f>
        <v>0.0290210752999489</v>
      </c>
      <c r="P122" s="25" t="n">
        <f aca="false">O122*SQRT(252)</f>
        <v>0.460695288140064</v>
      </c>
      <c r="Q122" s="0" t="n">
        <f aca="false">Treasuries!J120/100</f>
        <v>0.052</v>
      </c>
      <c r="R122" s="25" t="n">
        <f aca="false">AJ122/AK122*SQRT(252)</f>
        <v>0.733263176682974</v>
      </c>
      <c r="S122" s="38" t="n">
        <f aca="false">IF(D122&lt;s_p!H122, D122-s_p!H122, 0)</f>
        <v>0</v>
      </c>
      <c r="T122" s="0" t="n">
        <f aca="false">S122^2</f>
        <v>0</v>
      </c>
      <c r="U122" s="0" t="n">
        <f aca="false">SQRT(AVERAGE(T$4:T122)) * SQRT(252)</f>
        <v>0.318021343278</v>
      </c>
      <c r="V122" s="0" t="n">
        <f aca="false">AJ122/U122*252</f>
        <v>1.07709599257077</v>
      </c>
      <c r="W122" s="27" t="n">
        <f aca="false">(s_p!$J122)/COUNT(s_p!$J$4:$J122)</f>
        <v>-1.81088064606759E-005</v>
      </c>
      <c r="X122" s="27" t="n">
        <f aca="false">W122 * 252</f>
        <v>-0.00456341922809032</v>
      </c>
      <c r="Y122" s="26" t="n">
        <f aca="false">STDEV(s_p!$H$4:$H122)</f>
        <v>0.00689111430383414</v>
      </c>
      <c r="Z122" s="26" t="n">
        <f aca="false">Y122*SQRT(252)</f>
        <v>0.109393048224391</v>
      </c>
      <c r="AA122" s="0" t="n">
        <f aca="false">AJ122/AK122</f>
        <v>0.0461912383586755</v>
      </c>
      <c r="AB122" s="0" t="n">
        <f aca="false">_xlfn.COVARIANCE.S($D$4:$D122,s_p!$H$4:$H122)</f>
        <v>1.18719127698338E-005</v>
      </c>
      <c r="AC122" s="0" t="n">
        <f aca="false">_xlfn.VAR.S(s_p!$H$4:$H122)</f>
        <v>4.74874563485075E-005</v>
      </c>
      <c r="AD122" s="0" t="n">
        <f aca="false">AB122/AC122</f>
        <v>0.250001025169816</v>
      </c>
      <c r="AE122" s="23" t="n">
        <f aca="false">M122-(AD122*W122)</f>
        <v>0.00100622099662225</v>
      </c>
      <c r="AF122" s="40" t="n">
        <f aca="false">MAX($E$4:E122)</f>
        <v>0.280129884293098</v>
      </c>
      <c r="AG122" s="0" t="n">
        <f aca="false">1 - ((1 + E122) / (1 + AF122))</f>
        <v>0.125712497513726</v>
      </c>
      <c r="AH122" s="0" t="n">
        <f aca="false">MAX($AG$5:AG122)</f>
        <v>0.247763279347781</v>
      </c>
      <c r="AI122" s="24" t="n">
        <f aca="false">D122-s_p!H122</f>
        <v>0.0449707235265933</v>
      </c>
      <c r="AJ122" s="24" t="n">
        <f aca="false">AVERAGE(AI$4:AI122)</f>
        <v>0.00135928378728853</v>
      </c>
      <c r="AK122" s="0" t="n">
        <f aca="false">STDEV(AI$4:AI122)</f>
        <v>0.0294273077663272</v>
      </c>
    </row>
    <row r="123" customFormat="false" ht="13.8" hidden="false" customHeight="false" outlineLevel="0" collapsed="false">
      <c r="A123" s="6" t="n">
        <f aca="false">WORKDAY(A122,1,holiday!$B$2:$B$10)</f>
        <v>38891</v>
      </c>
      <c r="B123" s="30" t="n">
        <v>1078798.38310244</v>
      </c>
      <c r="C123" s="30" t="n">
        <f aca="false">B123-B122</f>
        <v>-40403.1762942192</v>
      </c>
      <c r="D123" s="37" t="n">
        <f aca="false">C123/B122</f>
        <v>-0.0361</v>
      </c>
      <c r="E123" s="37" t="n">
        <f aca="false" t="array" ref="E123:E123">PRODUCT(1+$D$4:D123)-1</f>
        <v>0.0787983831024361</v>
      </c>
      <c r="F123" s="0" t="n">
        <f aca="false">IF(ISBLANK(A124),MONTH(A123),IF(MONTH(A124)-MONTH(A123)=1,MONTH(A123),0))</f>
        <v>0</v>
      </c>
      <c r="G123" s="0" t="str">
        <f aca="false">IF(B124&gt;B123,IF(AND(B122&gt;B123,B124&gt;B123),"min",""),IF(AND(B122&gt;B123,B124&gt;B123),"",IF(AND(B122&lt;B123,B124&lt;B123),"max","")))</f>
        <v/>
      </c>
      <c r="H123" s="0" t="str">
        <f aca="false">IF(G123="min",COUNTIF(G$4:G123,"min"),IF(G123="max",COUNTIF(G$4:G123,"max"),""))</f>
        <v/>
      </c>
      <c r="I123" s="30" t="str">
        <f aca="false" t="array" ref="I123:I123">IF($G$3=0,IF(G123="min",INDEX($B$4:$B$254,(MATCH(1,($G$4:$G$254="max")*($H$4:$H$254=(H123-1)),0))),""),IF($G$3=1,IF(G123="min",INDEX($B$4:$B$254,(MATCH(1,($G$4:$G$254="max")*($H$4:$H$254=(H123)),0))),""),""))</f>
        <v/>
      </c>
      <c r="J123" s="35" t="str">
        <f aca="false">IF(AND(G121=0,G123="min",H123=1),B123-B122,IF(G123="min",B123-I123,""))</f>
        <v/>
      </c>
      <c r="K123" s="41" t="str">
        <f aca="false">IF(AND(G121=0,G123="min",H123=1),(B123-B122)/B122,IF(G123="min",(B123-I123)/I123,""))</f>
        <v/>
      </c>
      <c r="L123" s="5"/>
      <c r="M123" s="0" t="n">
        <f aca="false">E123/COUNT($E$4:E123)</f>
        <v>0.000656653192520301</v>
      </c>
      <c r="N123" s="24" t="n">
        <f aca="false">M123*252</f>
        <v>0.165476604515116</v>
      </c>
      <c r="O123" s="25" t="n">
        <f aca="false">STDEV($D$4:$D123)</f>
        <v>0.0291005500034656</v>
      </c>
      <c r="P123" s="25" t="n">
        <f aca="false">O123*SQRT(252)</f>
        <v>0.461956909946219</v>
      </c>
      <c r="Q123" s="0" t="n">
        <f aca="false">Treasuries!J121/100</f>
        <v>0.0523</v>
      </c>
      <c r="R123" s="25" t="n">
        <f aca="false">AJ123/AK123*SQRT(252)</f>
        <v>0.567571286362456</v>
      </c>
      <c r="S123" s="38" t="n">
        <f aca="false">IF(D123&lt;s_p!H123, D123-s_p!H123, 0)</f>
        <v>-0.035216891457932</v>
      </c>
      <c r="T123" s="0" t="n">
        <f aca="false">S123^2</f>
        <v>0.00124022944395977</v>
      </c>
      <c r="U123" s="0" t="n">
        <f aca="false">SQRT(AVERAGE(T$4:T123)) * SQRT(252)</f>
        <v>0.320779119472402</v>
      </c>
      <c r="V123" s="0" t="n">
        <f aca="false">AJ123/U123*252</f>
        <v>0.82838791632947</v>
      </c>
      <c r="W123" s="27" t="n">
        <f aca="false">(s_p!$J123)/COUNT(s_p!$J$4:$J123)</f>
        <v>-2.53012788160793E-005</v>
      </c>
      <c r="X123" s="27" t="n">
        <f aca="false">W123 * 252</f>
        <v>-0.00637592226165198</v>
      </c>
      <c r="Y123" s="26" t="n">
        <f aca="false">STDEV(s_p!$H$4:$H123)</f>
        <v>0.00686257831643865</v>
      </c>
      <c r="Z123" s="26" t="n">
        <f aca="false">Y123*SQRT(252)</f>
        <v>0.108940053468006</v>
      </c>
      <c r="AA123" s="0" t="n">
        <f aca="false">AJ123/AK123</f>
        <v>0.035753630357526</v>
      </c>
      <c r="AB123" s="0" t="n">
        <f aca="false">_xlfn.COVARIANCE.S($D$4:$D123,s_p!$H$4:$H123)</f>
        <v>1.20495532885416E-005</v>
      </c>
      <c r="AC123" s="0" t="n">
        <f aca="false">_xlfn.VAR.S(s_p!$H$4:$H123)</f>
        <v>4.7094981149254E-005</v>
      </c>
      <c r="AD123" s="0" t="n">
        <f aca="false">AB123/AC123</f>
        <v>0.255856420248985</v>
      </c>
      <c r="AE123" s="23" t="n">
        <f aca="false">M123-(AD123*W123)</f>
        <v>0.000663126687145905</v>
      </c>
      <c r="AF123" s="40" t="n">
        <f aca="false">MAX($E$4:E123)</f>
        <v>0.280129884293098</v>
      </c>
      <c r="AG123" s="0" t="n">
        <f aca="false">1 - ((1 + E123) / (1 + AF123))</f>
        <v>0.157274276353481</v>
      </c>
      <c r="AH123" s="0" t="n">
        <f aca="false">MAX($AG$5:AG123)</f>
        <v>0.247763279347781</v>
      </c>
      <c r="AI123" s="24" t="n">
        <f aca="false">D123-s_p!H123</f>
        <v>-0.035216891457932</v>
      </c>
      <c r="AJ123" s="24" t="n">
        <f aca="false">AVERAGE(AI$4:AI123)</f>
        <v>0.00105448232691169</v>
      </c>
      <c r="AK123" s="0" t="n">
        <f aca="false">STDEV(AI$4:AI123)</f>
        <v>0.0294930141741459</v>
      </c>
    </row>
    <row r="124" customFormat="false" ht="13.8" hidden="false" customHeight="false" outlineLevel="0" collapsed="false">
      <c r="A124" s="6" t="n">
        <f aca="false">WORKDAY(A123,1,holiday!$B$2:$B$10)</f>
        <v>38894</v>
      </c>
      <c r="B124" s="30" t="n">
        <v>1060674.57026631</v>
      </c>
      <c r="C124" s="30" t="n">
        <f aca="false">B124-B123</f>
        <v>-18123.8128361208</v>
      </c>
      <c r="D124" s="37" t="n">
        <f aca="false">C124/B123</f>
        <v>-0.0167999999999999</v>
      </c>
      <c r="E124" s="37" t="n">
        <f aca="false" t="array" ref="E124:E124">PRODUCT(1+$D$4:D124)-1</f>
        <v>0.0606745702663152</v>
      </c>
      <c r="F124" s="0" t="n">
        <f aca="false">IF(ISBLANK(A125),MONTH(A124),IF(MONTH(A125)-MONTH(A124)=1,MONTH(A124),0))</f>
        <v>0</v>
      </c>
      <c r="G124" s="0" t="str">
        <f aca="false">IF(B125&gt;B124,IF(AND(B123&gt;B124,B125&gt;B124),"min",""),IF(AND(B123&gt;B124,B125&gt;B124),"",IF(AND(B123&lt;B124,B125&lt;B124),"max","")))</f>
        <v/>
      </c>
      <c r="H124" s="0" t="str">
        <f aca="false">IF(G124="min",COUNTIF(G$4:G124,"min"),IF(G124="max",COUNTIF(G$4:G124,"max"),""))</f>
        <v/>
      </c>
      <c r="I124" s="30" t="str">
        <f aca="false" t="array" ref="I124:I124">IF($G$3=0,IF(G124="min",INDEX($B$4:$B$254,(MATCH(1,($G$4:$G$254="max")*($H$4:$H$254=(H124-1)),0))),""),IF($G$3=1,IF(G124="min",INDEX($B$4:$B$254,(MATCH(1,($G$4:$G$254="max")*($H$4:$H$254=(H124)),0))),""),""))</f>
        <v/>
      </c>
      <c r="J124" s="35" t="str">
        <f aca="false">IF(AND(G122=0,G124="min",H124=1),B124-B123,IF(G124="min",B124-I124,""))</f>
        <v/>
      </c>
      <c r="K124" s="41" t="str">
        <f aca="false">IF(AND(G122=0,G124="min",H124=1),(B124-B123)/B123,IF(G124="min",(B124-I124)/I124,""))</f>
        <v/>
      </c>
      <c r="L124" s="5"/>
      <c r="M124" s="0" t="n">
        <f aca="false">E124/COUNT($E$4:E124)</f>
        <v>0.000501442729473679</v>
      </c>
      <c r="N124" s="24" t="n">
        <f aca="false">M124*252</f>
        <v>0.126363567827367</v>
      </c>
      <c r="O124" s="25" t="n">
        <f aca="false">STDEV($D$4:$D124)</f>
        <v>0.0290244547788001</v>
      </c>
      <c r="P124" s="25" t="n">
        <f aca="false">O124*SQRT(252)</f>
        <v>0.460748935703672</v>
      </c>
      <c r="Q124" s="0" t="n">
        <f aca="false">Treasuries!J122/100</f>
        <v>0.0525</v>
      </c>
      <c r="R124" s="25" t="n">
        <f aca="false">AJ124/AK124*SQRT(252)</f>
        <v>0.467289564977522</v>
      </c>
      <c r="S124" s="38" t="n">
        <f aca="false">IF(D124&lt;s_p!H124, D124-s_p!H124, 0)</f>
        <v>-0.021669425472077</v>
      </c>
      <c r="T124" s="0" t="n">
        <f aca="false">S124^2</f>
        <v>0.000469564000289901</v>
      </c>
      <c r="U124" s="0" t="n">
        <f aca="false">SQRT(AVERAGE(T$4:T124)) * SQRT(252)</f>
        <v>0.320977836401915</v>
      </c>
      <c r="V124" s="0" t="n">
        <f aca="false">AJ124/U124*252</f>
        <v>0.680432407181175</v>
      </c>
      <c r="W124" s="27" t="n">
        <f aca="false">(s_p!$J124)/COUNT(s_p!$J$4:$J124)</f>
        <v>1.50288238939045E-005</v>
      </c>
      <c r="X124" s="27" t="n">
        <f aca="false">W124 * 252</f>
        <v>0.00378726362126393</v>
      </c>
      <c r="Y124" s="26" t="n">
        <f aca="false">STDEV(s_p!$H$4:$H124)</f>
        <v>0.00684825844645245</v>
      </c>
      <c r="Z124" s="26" t="n">
        <f aca="false">Y124*SQRT(252)</f>
        <v>0.108712732579264</v>
      </c>
      <c r="AA124" s="0" t="n">
        <f aca="false">AJ124/AK124</f>
        <v>0.0294364756949068</v>
      </c>
      <c r="AB124" s="0" t="n">
        <f aca="false">_xlfn.COVARIANCE.S($D$4:$D124,s_p!$H$4:$H124)</f>
        <v>1.12304063962766E-005</v>
      </c>
      <c r="AC124" s="0" t="n">
        <f aca="false">_xlfn.VAR.S(s_p!$H$4:$H124)</f>
        <v>4.68986437494073E-005</v>
      </c>
      <c r="AD124" s="0" t="n">
        <f aca="false">AB124/AC124</f>
        <v>0.23946121888479</v>
      </c>
      <c r="AE124" s="23" t="n">
        <f aca="false">M124-(AD124*W124)</f>
        <v>0.00049784390898564</v>
      </c>
      <c r="AF124" s="40" t="n">
        <f aca="false">MAX($E$4:E124)</f>
        <v>0.280129884293098</v>
      </c>
      <c r="AG124" s="0" t="n">
        <f aca="false">1 - ((1 + E124) / (1 + AF124))</f>
        <v>0.171432068510742</v>
      </c>
      <c r="AH124" s="0" t="n">
        <f aca="false">MAX($AG$5:AG124)</f>
        <v>0.247763279347781</v>
      </c>
      <c r="AI124" s="24" t="n">
        <f aca="false">D124-s_p!H124</f>
        <v>-0.0216694254720771</v>
      </c>
      <c r="AJ124" s="24" t="n">
        <f aca="false">AVERAGE(AI$4:AI124)</f>
        <v>0.000866681436010954</v>
      </c>
      <c r="AK124" s="0" t="n">
        <f aca="false">STDEV(AI$4:AI124)</f>
        <v>0.0294424320694379</v>
      </c>
    </row>
    <row r="125" customFormat="false" ht="13.8" hidden="false" customHeight="false" outlineLevel="0" collapsed="false">
      <c r="A125" s="6" t="n">
        <f aca="false">WORKDAY(A124,1,holiday!$B$2:$B$10)</f>
        <v>38895</v>
      </c>
      <c r="B125" s="30" t="n">
        <v>1008277.24649516</v>
      </c>
      <c r="C125" s="30" t="n">
        <f aca="false">B125-B124</f>
        <v>-52397.3237711559</v>
      </c>
      <c r="D125" s="37" t="n">
        <f aca="false">C125/B124</f>
        <v>-0.0494</v>
      </c>
      <c r="E125" s="37" t="n">
        <f aca="false" t="array" ref="E125:E125">PRODUCT(1+$D$4:D125)-1</f>
        <v>0.00827724649515926</v>
      </c>
      <c r="F125" s="0" t="n">
        <f aca="false">IF(ISBLANK(A126),MONTH(A125),IF(MONTH(A126)-MONTH(A125)=1,MONTH(A125),0))</f>
        <v>0</v>
      </c>
      <c r="G125" s="0" t="str">
        <f aca="false">IF(B126&gt;B125,IF(AND(B124&gt;B125,B126&gt;B125),"min",""),IF(AND(B124&gt;B125,B126&gt;B125),"",IF(AND(B124&lt;B125,B126&lt;B125),"max","")))</f>
        <v/>
      </c>
      <c r="H125" s="0" t="str">
        <f aca="false">IF(G125="min",COUNTIF(G$4:G125,"min"),IF(G125="max",COUNTIF(G$4:G125,"max"),""))</f>
        <v/>
      </c>
      <c r="I125" s="30" t="str">
        <f aca="false" t="array" ref="I125:I125">IF($G$3=0,IF(G125="min",INDEX($B$4:$B$254,(MATCH(1,($G$4:$G$254="max")*($H$4:$H$254=(H125-1)),0))),""),IF($G$3=1,IF(G125="min",INDEX($B$4:$B$254,(MATCH(1,($G$4:$G$254="max")*($H$4:$H$254=(H125)),0))),""),""))</f>
        <v/>
      </c>
      <c r="J125" s="35" t="str">
        <f aca="false">IF(AND(G123=0,G125="min",H125=1),B125-B124,IF(G125="min",B125-I125,""))</f>
        <v/>
      </c>
      <c r="K125" s="41" t="str">
        <f aca="false">IF(AND(G123=0,G125="min",H125=1),(B125-B124)/B124,IF(G125="min",(B125-I125)/I125,""))</f>
        <v/>
      </c>
      <c r="L125" s="5"/>
      <c r="M125" s="0" t="n">
        <f aca="false">E125/COUNT($E$4:E125)</f>
        <v>6.78462827472071E-005</v>
      </c>
      <c r="N125" s="24" t="n">
        <f aca="false">M125*252</f>
        <v>0.0170972632522962</v>
      </c>
      <c r="O125" s="25" t="n">
        <f aca="false">STDEV($D$4:$D125)</f>
        <v>0.0292608845836381</v>
      </c>
      <c r="P125" s="25" t="n">
        <f aca="false">O125*SQRT(252)</f>
        <v>0.464502142500421</v>
      </c>
      <c r="Q125" s="0" t="n">
        <f aca="false">Treasuries!J123/100</f>
        <v>0.0521</v>
      </c>
      <c r="R125" s="25" t="n">
        <f aca="false">AJ125/AK125*SQRT(252)</f>
        <v>0.284182795650391</v>
      </c>
      <c r="S125" s="38" t="n">
        <f aca="false">IF(D125&lt;s_p!H125, D125-s_p!H125, 0)</f>
        <v>-0.0403160696008189</v>
      </c>
      <c r="T125" s="0" t="n">
        <f aca="false">S125^2</f>
        <v>0.00162538546805807</v>
      </c>
      <c r="U125" s="0" t="n">
        <f aca="false">SQRT(AVERAGE(T$4:T125)) * SQRT(252)</f>
        <v>0.324868655486683</v>
      </c>
      <c r="V125" s="0" t="n">
        <f aca="false">AJ125/U125*252</f>
        <v>0.410435753909957</v>
      </c>
      <c r="W125" s="27" t="n">
        <f aca="false">(s_p!$J125)/COUNT(s_p!$J$4:$J125)</f>
        <v>-5.96882108494821E-005</v>
      </c>
      <c r="X125" s="27" t="n">
        <f aca="false">W125 * 252</f>
        <v>-0.0150414291340695</v>
      </c>
      <c r="Y125" s="26" t="n">
        <f aca="false">STDEV(s_p!$H$4:$H125)</f>
        <v>0.00686972627764058</v>
      </c>
      <c r="Z125" s="26" t="n">
        <f aca="false">Y125*SQRT(252)</f>
        <v>0.109053523834335</v>
      </c>
      <c r="AA125" s="0" t="n">
        <f aca="false">AJ125/AK125</f>
        <v>0.017901833432715</v>
      </c>
      <c r="AB125" s="0" t="n">
        <f aca="false">_xlfn.COVARIANCE.S($D$4:$D125,s_p!$H$4:$H125)</f>
        <v>1.48990052384918E-005</v>
      </c>
      <c r="AC125" s="0" t="n">
        <f aca="false">_xlfn.VAR.S(s_p!$H$4:$H125)</f>
        <v>4.71931391297056E-005</v>
      </c>
      <c r="AD125" s="0" t="n">
        <f aca="false">AB125/AC125</f>
        <v>0.315702780388128</v>
      </c>
      <c r="AE125" s="23" t="n">
        <f aca="false">M125-(AD125*W125)</f>
        <v>8.66900168687814E-005</v>
      </c>
      <c r="AF125" s="40" t="n">
        <f aca="false">MAX($E$4:E125)</f>
        <v>0.280129884293098</v>
      </c>
      <c r="AG125" s="0" t="n">
        <f aca="false">1 - ((1 + E125) / (1 + AF125))</f>
        <v>0.212363324326311</v>
      </c>
      <c r="AH125" s="0" t="n">
        <f aca="false">MAX($AG$5:AG125)</f>
        <v>0.247763279347781</v>
      </c>
      <c r="AI125" s="24" t="n">
        <f aca="false">D125-s_p!H125</f>
        <v>-0.0403160696008189</v>
      </c>
      <c r="AJ125" s="24" t="n">
        <f aca="false">AVERAGE(AI$4:AI125)</f>
        <v>0.000529117902922185</v>
      </c>
      <c r="AK125" s="0" t="n">
        <f aca="false">STDEV(AI$4:AI125)</f>
        <v>0.0295566320014597</v>
      </c>
    </row>
    <row r="126" customFormat="false" ht="13.8" hidden="false" customHeight="false" outlineLevel="0" collapsed="false">
      <c r="A126" s="6" t="n">
        <f aca="false">WORKDAY(A125,1,holiday!$B$2:$B$10)</f>
        <v>38896</v>
      </c>
      <c r="B126" s="30" t="n">
        <v>993858.881870278</v>
      </c>
      <c r="C126" s="30" t="n">
        <f aca="false">B126-B125</f>
        <v>-14418.3646248807</v>
      </c>
      <c r="D126" s="37" t="n">
        <f aca="false">C126/B125</f>
        <v>-0.0142999999999999</v>
      </c>
      <c r="E126" s="37" t="n">
        <f aca="false" t="array" ref="E126:E126">PRODUCT(1+$D$4:D126)-1</f>
        <v>-0.00614111812972151</v>
      </c>
      <c r="F126" s="0" t="n">
        <f aca="false">IF(ISBLANK(A127),MONTH(A126),IF(MONTH(A127)-MONTH(A126)=1,MONTH(A126),0))</f>
        <v>0</v>
      </c>
      <c r="G126" s="0" t="str">
        <f aca="false">IF(B127&gt;B126,IF(AND(B125&gt;B126,B127&gt;B126),"min",""),IF(AND(B125&gt;B126,B127&gt;B126),"",IF(AND(B125&lt;B126,B127&lt;B126),"max","")))</f>
        <v/>
      </c>
      <c r="H126" s="0" t="str">
        <f aca="false">IF(G126="min",COUNTIF(G$4:G126,"min"),IF(G126="max",COUNTIF(G$4:G126,"max"),""))</f>
        <v/>
      </c>
      <c r="I126" s="30" t="str">
        <f aca="false" t="array" ref="I126:I126">IF($G$3=0,IF(G126="min",INDEX($B$4:$B$254,(MATCH(1,($G$4:$G$254="max")*($H$4:$H$254=(H126-1)),0))),""),IF($G$3=1,IF(G126="min",INDEX($B$4:$B$254,(MATCH(1,($G$4:$G$254="max")*($H$4:$H$254=(H126)),0))),""),""))</f>
        <v/>
      </c>
      <c r="J126" s="35" t="str">
        <f aca="false">IF(AND(G124=0,G126="min",H126=1),B126-B125,IF(G126="min",B126-I126,""))</f>
        <v/>
      </c>
      <c r="K126" s="41" t="str">
        <f aca="false">IF(AND(G124=0,G126="min",H126=1),(B126-B125)/B125,IF(G126="min",(B126-I126)/I126,""))</f>
        <v/>
      </c>
      <c r="L126" s="5"/>
      <c r="M126" s="0" t="n">
        <f aca="false">E126/COUNT($E$4:E126)</f>
        <v>-4.99277896725326E-005</v>
      </c>
      <c r="N126" s="24" t="n">
        <f aca="false">M126*252</f>
        <v>-0.0125818029974782</v>
      </c>
      <c r="O126" s="25" t="n">
        <f aca="false">STDEV($D$4:$D126)</f>
        <v>0.0291712251573783</v>
      </c>
      <c r="P126" s="25" t="n">
        <f aca="false">O126*SQRT(252)</f>
        <v>0.463078843232964</v>
      </c>
      <c r="Q126" s="0" t="n">
        <f aca="false">Treasuries!J124/100</f>
        <v>0.0525</v>
      </c>
      <c r="R126" s="25" t="n">
        <f aca="false">AJ126/AK126*SQRT(252)</f>
        <v>0.195896358423346</v>
      </c>
      <c r="S126" s="38" t="n">
        <f aca="false">IF(D126&lt;s_p!H126, D126-s_p!H126, 0)</f>
        <v>-0.0197874112330535</v>
      </c>
      <c r="T126" s="0" t="n">
        <f aca="false">S126^2</f>
        <v>0.000391541643305973</v>
      </c>
      <c r="U126" s="0" t="n">
        <f aca="false">SQRT(AVERAGE(T$4:T126)) * SQRT(252)</f>
        <v>0.324782666280178</v>
      </c>
      <c r="V126" s="0" t="n">
        <f aca="false">AJ126/U126*252</f>
        <v>0.282384537675931</v>
      </c>
      <c r="W126" s="27" t="n">
        <f aca="false">(s_p!$J126)/COUNT(s_p!$J$4:$J126)</f>
        <v>-1.49147122694652E-005</v>
      </c>
      <c r="X126" s="27" t="n">
        <f aca="false">W126 * 252</f>
        <v>-0.00375850749190523</v>
      </c>
      <c r="Y126" s="26" t="n">
        <f aca="false">STDEV(s_p!$H$4:$H126)</f>
        <v>0.00685962008260669</v>
      </c>
      <c r="Z126" s="26" t="n">
        <f aca="false">Y126*SQRT(252)</f>
        <v>0.10889309296177</v>
      </c>
      <c r="AA126" s="0" t="n">
        <f aca="false">AJ126/AK126</f>
        <v>0.0123403106459846</v>
      </c>
      <c r="AB126" s="0" t="n">
        <f aca="false">_xlfn.COVARIANCE.S($D$4:$D126,s_p!$H$4:$H126)</f>
        <v>1.411254841211E-005</v>
      </c>
      <c r="AC126" s="0" t="n">
        <f aca="false">_xlfn.VAR.S(s_p!$H$4:$H126)</f>
        <v>4.7054387677701E-005</v>
      </c>
      <c r="AD126" s="0" t="n">
        <f aca="false">AB126/AC126</f>
        <v>0.299919924763954</v>
      </c>
      <c r="AE126" s="23" t="n">
        <f aca="false">M126-(AD126*W126)</f>
        <v>-4.54545702907986E-005</v>
      </c>
      <c r="AF126" s="40" t="n">
        <f aca="false">MAX($E$4:E126)</f>
        <v>0.280129884293098</v>
      </c>
      <c r="AG126" s="0" t="n">
        <f aca="false">1 - ((1 + E126) / (1 + AF126))</f>
        <v>0.223626528788445</v>
      </c>
      <c r="AH126" s="0" t="n">
        <f aca="false">MAX($AG$5:AG126)</f>
        <v>0.247763279347781</v>
      </c>
      <c r="AI126" s="24" t="n">
        <f aca="false">D126-s_p!H126</f>
        <v>-0.0197874112330536</v>
      </c>
      <c r="AJ126" s="24" t="n">
        <f aca="false">AVERAGE(AI$4:AI126)</f>
        <v>0.000363942869296365</v>
      </c>
      <c r="AK126" s="0" t="n">
        <f aca="false">STDEV(AI$4:AI126)</f>
        <v>0.0294921967312701</v>
      </c>
    </row>
    <row r="127" customFormat="false" ht="13.8" hidden="false" customHeight="false" outlineLevel="0" collapsed="false">
      <c r="A127" s="6" t="n">
        <f aca="false">WORKDAY(A126,1,holiday!$B$2:$B$10)</f>
        <v>38897</v>
      </c>
      <c r="B127" s="30" t="n">
        <v>953607.597154532</v>
      </c>
      <c r="C127" s="30" t="n">
        <f aca="false">B127-B126</f>
        <v>-40251.2847157463</v>
      </c>
      <c r="D127" s="37" t="n">
        <f aca="false">C127/B126</f>
        <v>-0.0405</v>
      </c>
      <c r="E127" s="37" t="n">
        <f aca="false" t="array" ref="E127:E127">PRODUCT(1+$D$4:D127)-1</f>
        <v>-0.0463924028454677</v>
      </c>
      <c r="F127" s="0" t="n">
        <f aca="false">IF(ISBLANK(A128),MONTH(A127),IF(MONTH(A128)-MONTH(A127)=1,MONTH(A127),0))</f>
        <v>0</v>
      </c>
      <c r="G127" s="0" t="str">
        <f aca="false">IF(B128&gt;B127,IF(AND(B126&gt;B127,B128&gt;B127),"min",""),IF(AND(B126&gt;B127,B128&gt;B127),"",IF(AND(B126&lt;B127,B128&lt;B127),"max","")))</f>
        <v/>
      </c>
      <c r="H127" s="0" t="str">
        <f aca="false">IF(G127="min",COUNTIF(G$4:G127,"min"),IF(G127="max",COUNTIF(G$4:G127,"max"),""))</f>
        <v/>
      </c>
      <c r="I127" s="30" t="str">
        <f aca="false" t="array" ref="I127:I127">IF($G$3=0,IF(G127="min",INDEX($B$4:$B$254,(MATCH(1,($G$4:$G$254="max")*($H$4:$H$254=(H127-1)),0))),""),IF($G$3=1,IF(G127="min",INDEX($B$4:$B$254,(MATCH(1,($G$4:$G$254="max")*($H$4:$H$254=(H127)),0))),""),""))</f>
        <v/>
      </c>
      <c r="J127" s="35" t="str">
        <f aca="false">IF(AND(G125=0,G127="min",H127=1),B127-B126,IF(G127="min",B127-I127,""))</f>
        <v/>
      </c>
      <c r="K127" s="41" t="str">
        <f aca="false">IF(AND(G125=0,G127="min",H127=1),(B127-B126)/B126,IF(G127="min",(B127-I127)/I127,""))</f>
        <v/>
      </c>
      <c r="L127" s="5"/>
      <c r="M127" s="0" t="n">
        <f aca="false">E127/COUNT($E$4:E127)</f>
        <v>-0.000374132281011837</v>
      </c>
      <c r="N127" s="24" t="n">
        <f aca="false">M127*252</f>
        <v>-0.0942813348149828</v>
      </c>
      <c r="O127" s="25" t="n">
        <f aca="false">STDEV($D$4:$D127)</f>
        <v>0.0292833429535374</v>
      </c>
      <c r="P127" s="25" t="n">
        <f aca="false">O127*SQRT(252)</f>
        <v>0.464858658070053</v>
      </c>
      <c r="Q127" s="0" t="n">
        <f aca="false">Treasuries!J125/100</f>
        <v>0.0522</v>
      </c>
      <c r="R127" s="25" t="n">
        <f aca="false">AJ127/AK127*SQRT(252)</f>
        <v>-0.0740663100586401</v>
      </c>
      <c r="S127" s="38" t="n">
        <f aca="false">IF(D127&lt;s_p!H127, D127-s_p!H127, 0)</f>
        <v>-0.0620650080256822</v>
      </c>
      <c r="T127" s="0" t="n">
        <f aca="false">S127^2</f>
        <v>0.003852065221228</v>
      </c>
      <c r="U127" s="0" t="n">
        <f aca="false">SQRT(AVERAGE(T$4:T127)) * SQRT(252)</f>
        <v>0.335352792263959</v>
      </c>
      <c r="V127" s="0" t="n">
        <f aca="false">AJ127/U127*252</f>
        <v>-0.104839251868356</v>
      </c>
      <c r="W127" s="27" t="n">
        <f aca="false">(s_p!$J127)/COUNT(s_p!$J$4:$J127)</f>
        <v>0.000158797880662046</v>
      </c>
      <c r="X127" s="27" t="n">
        <f aca="false">W127 * 252</f>
        <v>0.0400170659268356</v>
      </c>
      <c r="Y127" s="26" t="n">
        <f aca="false">STDEV(s_p!$H$4:$H127)</f>
        <v>0.00710065526140139</v>
      </c>
      <c r="Z127" s="26" t="n">
        <f aca="false">Y127*SQRT(252)</f>
        <v>0.112719407803623</v>
      </c>
      <c r="AA127" s="0" t="n">
        <f aca="false">AJ127/AK127</f>
        <v>-0.00466573897484185</v>
      </c>
      <c r="AB127" s="0" t="n">
        <f aca="false">_xlfn.COVARIANCE.S($D$4:$D127,s_p!$H$4:$H127)</f>
        <v>6.8924187993584E-006</v>
      </c>
      <c r="AC127" s="0" t="n">
        <f aca="false">_xlfn.VAR.S(s_p!$H$4:$H127)</f>
        <v>5.04193051412673E-005</v>
      </c>
      <c r="AD127" s="0" t="n">
        <f aca="false">AB127/AC127</f>
        <v>0.136701979133724</v>
      </c>
      <c r="AE127" s="23" t="n">
        <f aca="false">M127-(AD127*W127)</f>
        <v>-0.000395840265580579</v>
      </c>
      <c r="AF127" s="40" t="n">
        <f aca="false">MAX($E$4:E127)</f>
        <v>0.280129884293098</v>
      </c>
      <c r="AG127" s="0" t="n">
        <f aca="false">1 - ((1 + E127) / (1 + AF127))</f>
        <v>0.255069654372513</v>
      </c>
      <c r="AH127" s="0" t="n">
        <f aca="false">MAX($AG$5:AG127)</f>
        <v>0.255069654372513</v>
      </c>
      <c r="AI127" s="24" t="n">
        <f aca="false">D127-s_p!H127</f>
        <v>-0.0620650080256822</v>
      </c>
      <c r="AJ127" s="24" t="n">
        <f aca="false">AVERAGE(AI$4:AI127)</f>
        <v>-0.000139516412114752</v>
      </c>
      <c r="AK127" s="0" t="n">
        <f aca="false">STDEV(AI$4:AI127)</f>
        <v>0.029902318339504</v>
      </c>
    </row>
    <row r="128" customFormat="false" ht="13.8" hidden="false" customHeight="false" outlineLevel="0" collapsed="false">
      <c r="A128" s="6" t="n">
        <f aca="false">WORKDAY(A127,1,holiday!$B$2:$B$10)</f>
        <v>38898</v>
      </c>
      <c r="B128" s="30" t="n">
        <v>920326.692013839</v>
      </c>
      <c r="C128" s="30" t="n">
        <f aca="false">B128-B127</f>
        <v>-33280.9051406932</v>
      </c>
      <c r="D128" s="37" t="n">
        <f aca="false">C128/B127</f>
        <v>-0.0349</v>
      </c>
      <c r="E128" s="37" t="n">
        <f aca="false" t="array" ref="E128:E128">PRODUCT(1+$D$4:D128)-1</f>
        <v>-0.0796733079861609</v>
      </c>
      <c r="F128" s="0" t="n">
        <f aca="false">IF(ISBLANK(A129),MONTH(A128),IF(MONTH(A129)-MONTH(A128)=1,MONTH(A128),0))</f>
        <v>6</v>
      </c>
      <c r="G128" s="0" t="str">
        <f aca="false">IF(B129&gt;B128,IF(AND(B127&gt;B128,B129&gt;B128),"min",""),IF(AND(B127&gt;B128,B129&gt;B128),"",IF(AND(B127&lt;B128,B129&lt;B128),"max","")))</f>
        <v>min</v>
      </c>
      <c r="H128" s="0" t="n">
        <f aca="false">IF(G128="min",COUNTIF(G$4:G128,"min"),IF(G128="max",COUNTIF(G$4:G128,"max"),""))</f>
        <v>31</v>
      </c>
      <c r="I128" s="30" t="n">
        <f aca="false" t="array" ref="I128:I128">IF($G$3=0,IF(G128="min",INDEX($B$4:$B$254,(MATCH(1,($G$4:$G$254="max")*($H$4:$H$254=(H128-1)),0))),""),IF($G$3=1,IF(G128="min",INDEX($B$4:$B$254,(MATCH(1,($G$4:$G$254="max")*($H$4:$H$254=(H128)),0))),""),""))</f>
        <v>1119201.55939665</v>
      </c>
      <c r="J128" s="35" t="n">
        <f aca="false">IF(AND(G126=0,G128="min",H128=1),B128-B127,IF(G128="min",B128-I128,""))</f>
        <v>-198874.867382811</v>
      </c>
      <c r="K128" s="41" t="n">
        <f aca="false">IF(AND(G126=0,G128="min",H128=1),(B128-B127)/B127,IF(G128="min",(B128-I128)/I128,""))</f>
        <v>-0.177693522416125</v>
      </c>
      <c r="L128" s="5"/>
      <c r="M128" s="0" t="n">
        <f aca="false">E128/COUNT($E$4:E128)</f>
        <v>-0.000637386463889287</v>
      </c>
      <c r="N128" s="24" t="n">
        <f aca="false">M128*252</f>
        <v>-0.1606213889001</v>
      </c>
      <c r="O128" s="25" t="n">
        <f aca="false">STDEV($D$4:$D128)</f>
        <v>0.0293320081030065</v>
      </c>
      <c r="P128" s="25" t="n">
        <f aca="false">O128*SQRT(252)</f>
        <v>0.46563119336812</v>
      </c>
      <c r="Q128" s="0" t="n">
        <f aca="false">Treasuries!J126/100</f>
        <v>0.0515</v>
      </c>
      <c r="R128" s="25" t="n">
        <f aca="false">AJ128/AK128*SQRT(252)</f>
        <v>-0.21262911654646</v>
      </c>
      <c r="S128" s="38" t="n">
        <f aca="false">IF(D128&lt;s_p!H128, D128-s_p!H128, 0)</f>
        <v>-0.0328023780904571</v>
      </c>
      <c r="T128" s="0" t="n">
        <f aca="false">S128^2</f>
        <v>0.0010759960083893</v>
      </c>
      <c r="U128" s="0" t="n">
        <f aca="false">SQRT(AVERAGE(T$4:T128)) * SQRT(252)</f>
        <v>0.337240287139471</v>
      </c>
      <c r="V128" s="0" t="n">
        <f aca="false">AJ128/U128*252</f>
        <v>-0.299508892763701</v>
      </c>
      <c r="W128" s="27" t="n">
        <f aca="false">(s_p!$J128)/COUNT(s_p!$J$4:$J128)</f>
        <v>0.000140416089210051</v>
      </c>
      <c r="X128" s="27" t="n">
        <f aca="false">W128 * 252</f>
        <v>0.0353848544809328</v>
      </c>
      <c r="Y128" s="26" t="n">
        <f aca="false">STDEV(s_p!$H$4:$H128)</f>
        <v>0.00707490499396537</v>
      </c>
      <c r="Z128" s="26" t="n">
        <f aca="false">Y128*SQRT(252)</f>
        <v>0.112310634980648</v>
      </c>
      <c r="AA128" s="0" t="n">
        <f aca="false">AJ128/AK128</f>
        <v>-0.0133943753303166</v>
      </c>
      <c r="AB128" s="0" t="n">
        <f aca="false">_xlfn.COVARIANCE.S($D$4:$D128,s_p!$H$4:$H128)</f>
        <v>7.47415691653573E-006</v>
      </c>
      <c r="AC128" s="0" t="n">
        <f aca="false">_xlfn.VAR.S(s_p!$H$4:$H128)</f>
        <v>5.00542806736362E-005</v>
      </c>
      <c r="AD128" s="0" t="n">
        <f aca="false">AB128/AC128</f>
        <v>0.149321033405089</v>
      </c>
      <c r="AE128" s="23" t="n">
        <f aca="false">M128-(AD128*W128)</f>
        <v>-0.000658353539436833</v>
      </c>
      <c r="AF128" s="40" t="n">
        <f aca="false">MAX($E$4:E128)</f>
        <v>0.280129884293098</v>
      </c>
      <c r="AG128" s="0" t="n">
        <f aca="false">1 - ((1 + E128) / (1 + AF128))</f>
        <v>0.281067723434912</v>
      </c>
      <c r="AH128" s="0" t="n">
        <f aca="false">MAX($AG$5:AG128)</f>
        <v>0.281067723434912</v>
      </c>
      <c r="AI128" s="24" t="n">
        <f aca="false">D128-s_p!H128</f>
        <v>-0.0328023780904571</v>
      </c>
      <c r="AJ128" s="24" t="n">
        <f aca="false">AVERAGE(AI$4:AI128)</f>
        <v>-0.000400819305541491</v>
      </c>
      <c r="AK128" s="0" t="n">
        <f aca="false">STDEV(AI$4:AI128)</f>
        <v>0.0299244493047976</v>
      </c>
    </row>
    <row r="129" customFormat="false" ht="13.8" hidden="false" customHeight="false" outlineLevel="0" collapsed="false">
      <c r="A129" s="6" t="n">
        <f aca="false">WORKDAY(A128,1,holiday!$B$2:$B$10)</f>
        <v>38901</v>
      </c>
      <c r="B129" s="30" t="n">
        <v>926676.946188734</v>
      </c>
      <c r="C129" s="30" t="n">
        <f aca="false">B129-B128</f>
        <v>6350.25417489547</v>
      </c>
      <c r="D129" s="37" t="n">
        <f aca="false">C129/B128</f>
        <v>0.00689999999999998</v>
      </c>
      <c r="E129" s="37" t="n">
        <f aca="false" t="array" ref="E129:E129">PRODUCT(1+$D$4:D129)-1</f>
        <v>-0.0733230538112656</v>
      </c>
      <c r="F129" s="0" t="n">
        <f aca="false">IF(ISBLANK(A130),MONTH(A129),IF(MONTH(A130)-MONTH(A129)=1,MONTH(A129),0))</f>
        <v>0</v>
      </c>
      <c r="G129" s="0" t="str">
        <f aca="false">IF(B130&gt;B129,IF(AND(B128&gt;B129,B130&gt;B129),"min",""),IF(AND(B128&gt;B129,B130&gt;B129),"",IF(AND(B128&lt;B129,B130&lt;B129),"max","")))</f>
        <v/>
      </c>
      <c r="H129" s="0" t="str">
        <f aca="false">IF(G129="min",COUNTIF(G$4:G129,"min"),IF(G129="max",COUNTIF(G$4:G129,"max"),""))</f>
        <v/>
      </c>
      <c r="I129" s="30" t="str">
        <f aca="false" t="array" ref="I129:I129">IF($G$3=0,IF(G129="min",INDEX($B$4:$B$254,(MATCH(1,($G$4:$G$254="max")*($H$4:$H$254=(H129-1)),0))),""),IF($G$3=1,IF(G129="min",INDEX($B$4:$B$254,(MATCH(1,($G$4:$G$254="max")*($H$4:$H$254=(H129)),0))),""),""))</f>
        <v/>
      </c>
      <c r="J129" s="35" t="str">
        <f aca="false">IF(AND(G127=0,G129="min",H129=1),B129-B128,IF(G129="min",B129-I129,""))</f>
        <v/>
      </c>
      <c r="K129" s="41" t="str">
        <f aca="false">IF(AND(G127=0,G129="min",H129=1),(B129-B128)/B128,IF(G129="min",(B129-I129)/I129,""))</f>
        <v/>
      </c>
      <c r="L129" s="5"/>
      <c r="M129" s="0" t="n">
        <f aca="false">E129/COUNT($E$4:E129)</f>
        <v>-0.000581928998502108</v>
      </c>
      <c r="N129" s="24" t="n">
        <f aca="false">M129*252</f>
        <v>-0.146646107622531</v>
      </c>
      <c r="O129" s="25" t="n">
        <f aca="false">STDEV($D$4:$D129)</f>
        <v>0.0292213621033415</v>
      </c>
      <c r="P129" s="25" t="n">
        <f aca="false">O129*SQRT(252)</f>
        <v>0.463874742576054</v>
      </c>
      <c r="Q129" s="0" t="n">
        <f aca="false">Treasuries!J127/100</f>
        <v>0.0515</v>
      </c>
      <c r="R129" s="25" t="n">
        <f aca="false">AJ129/AK129*SQRT(252)</f>
        <v>-0.215868930964965</v>
      </c>
      <c r="S129" s="38" t="n">
        <f aca="false">IF(D129&lt;s_p!H129, D129-s_p!H129, 0)</f>
        <v>-0.00096490316485591</v>
      </c>
      <c r="T129" s="0" t="n">
        <f aca="false">S129^2</f>
        <v>9.31038117548951E-007</v>
      </c>
      <c r="U129" s="0" t="n">
        <f aca="false">SQRT(AVERAGE(T$4:T129)) * SQRT(252)</f>
        <v>0.335902137939872</v>
      </c>
      <c r="V129" s="0" t="n">
        <f aca="false">AJ129/U129*252</f>
        <v>-0.304060680713401</v>
      </c>
      <c r="W129" s="27" t="n">
        <f aca="false">(s_p!$J129)/COUNT(s_p!$J$4:$J129)</f>
        <v>0.000202817136382264</v>
      </c>
      <c r="X129" s="27" t="n">
        <f aca="false">W129 * 252</f>
        <v>0.0511099183683306</v>
      </c>
      <c r="Y129" s="26" t="n">
        <f aca="false">STDEV(s_p!$H$4:$H129)</f>
        <v>0.00707986652538395</v>
      </c>
      <c r="Z129" s="26" t="n">
        <f aca="false">Y129*SQRT(252)</f>
        <v>0.112389396850181</v>
      </c>
      <c r="AA129" s="0" t="n">
        <f aca="false">AJ129/AK129</f>
        <v>-0.0135984644552062</v>
      </c>
      <c r="AB129" s="0" t="n">
        <f aca="false">_xlfn.COVARIANCE.S($D$4:$D129,s_p!$H$4:$H129)</f>
        <v>7.85055150189514E-006</v>
      </c>
      <c r="AC129" s="0" t="n">
        <f aca="false">_xlfn.VAR.S(s_p!$H$4:$H129)</f>
        <v>5.01245100172523E-005</v>
      </c>
      <c r="AD129" s="0" t="n">
        <f aca="false">AB129/AC129</f>
        <v>0.156621012338935</v>
      </c>
      <c r="AE129" s="23" t="n">
        <f aca="false">M129-(AD129*W129)</f>
        <v>-0.000613694423721982</v>
      </c>
      <c r="AF129" s="40" t="n">
        <f aca="false">MAX($E$4:E129)</f>
        <v>0.280129884293098</v>
      </c>
      <c r="AG129" s="0" t="n">
        <f aca="false">1 - ((1 + E129) / (1 + AF129))</f>
        <v>0.276107090726613</v>
      </c>
      <c r="AH129" s="0" t="n">
        <f aca="false">MAX($AG$5:AG129)</f>
        <v>0.281067723434912</v>
      </c>
      <c r="AI129" s="24" t="n">
        <f aca="false">D129-s_p!H129</f>
        <v>-0.000964903164855905</v>
      </c>
      <c r="AJ129" s="24" t="n">
        <f aca="false">AVERAGE(AI$4:AI129)</f>
        <v>-0.000405296161567796</v>
      </c>
      <c r="AK129" s="0" t="n">
        <f aca="false">STDEV(AI$4:AI129)</f>
        <v>0.0298045535143217</v>
      </c>
    </row>
    <row r="130" customFormat="false" ht="13.8" hidden="false" customHeight="false" outlineLevel="0" collapsed="false">
      <c r="A130" s="6" t="n">
        <f aca="false">WORKDAY(A129,1,holiday!$B$2:$B$10)</f>
        <v>38903</v>
      </c>
      <c r="B130" s="30" t="n">
        <v>961705.334754668</v>
      </c>
      <c r="C130" s="30" t="n">
        <f aca="false">B130-B129</f>
        <v>35028.3885659341</v>
      </c>
      <c r="D130" s="37" t="n">
        <f aca="false">C130/B129</f>
        <v>0.0378</v>
      </c>
      <c r="E130" s="37" t="n">
        <f aca="false" t="array" ref="E130:E130">PRODUCT(1+$D$4:D130)-1</f>
        <v>-0.0382946652453314</v>
      </c>
      <c r="F130" s="0" t="n">
        <f aca="false">IF(ISBLANK(A131),MONTH(A130),IF(MONTH(A131)-MONTH(A130)=1,MONTH(A130),0))</f>
        <v>0</v>
      </c>
      <c r="G130" s="0" t="str">
        <f aca="false">IF(B131&gt;B130,IF(AND(B129&gt;B130,B131&gt;B130),"min",""),IF(AND(B129&gt;B130,B131&gt;B130),"",IF(AND(B129&lt;B130,B131&lt;B130),"max","")))</f>
        <v>max</v>
      </c>
      <c r="H130" s="0" t="n">
        <f aca="false">IF(G130="min",COUNTIF(G$4:G130,"min"),IF(G130="max",COUNTIF(G$4:G130,"max"),""))</f>
        <v>31</v>
      </c>
      <c r="I130" s="30" t="str">
        <f aca="false" t="array" ref="I130:I130">IF($G$3=0,IF(G130="min",INDEX($B$4:$B$254,(MATCH(1,($G$4:$G$254="max")*($H$4:$H$254=(H130-1)),0))),""),IF($G$3=1,IF(G130="min",INDEX($B$4:$B$254,(MATCH(1,($G$4:$G$254="max")*($H$4:$H$254=(H130)),0))),""),""))</f>
        <v/>
      </c>
      <c r="J130" s="35" t="str">
        <f aca="false">IF(AND(G128=0,G130="min",H130=1),B130-B129,IF(G130="min",B130-I130,""))</f>
        <v/>
      </c>
      <c r="K130" s="41" t="str">
        <f aca="false">IF(AND(G128=0,G130="min",H130=1),(B130-B129)/B129,IF(G130="min",(B130-I130)/I130,""))</f>
        <v/>
      </c>
      <c r="L130" s="5"/>
      <c r="M130" s="0" t="n">
        <f aca="false">E130/COUNT($E$4:E130)</f>
        <v>-0.000301532797207334</v>
      </c>
      <c r="N130" s="24" t="n">
        <f aca="false">M130*252</f>
        <v>-0.0759862648962482</v>
      </c>
      <c r="O130" s="25" t="n">
        <f aca="false">STDEV($D$4:$D130)</f>
        <v>0.0292996471409585</v>
      </c>
      <c r="P130" s="25" t="n">
        <f aca="false">O130*SQRT(252)</f>
        <v>0.465117479021525</v>
      </c>
      <c r="Q130" s="0" t="n">
        <f aca="false">Treasuries!J128/100</f>
        <v>0.0523</v>
      </c>
      <c r="R130" s="25" t="n">
        <f aca="false">AJ130/AK130*SQRT(252)</f>
        <v>-0.0251103421180645</v>
      </c>
      <c r="S130" s="38" t="n">
        <f aca="false">IF(D130&lt;s_p!H130, D130-s_p!H130, 0)</f>
        <v>0</v>
      </c>
      <c r="T130" s="0" t="n">
        <f aca="false">S130^2</f>
        <v>0</v>
      </c>
      <c r="U130" s="0" t="n">
        <f aca="false">SQRT(AVERAGE(T$4:T130)) * SQRT(252)</f>
        <v>0.334577075031408</v>
      </c>
      <c r="V130" s="0" t="n">
        <f aca="false">AJ130/U130*252</f>
        <v>-0.0356928426900702</v>
      </c>
      <c r="W130" s="27" t="n">
        <f aca="false">(s_p!$J130)/COUNT(s_p!$J$4:$J130)</f>
        <v>0.00014268337984001</v>
      </c>
      <c r="X130" s="27" t="n">
        <f aca="false">W130 * 252</f>
        <v>0.0359562117196826</v>
      </c>
      <c r="Y130" s="26" t="n">
        <f aca="false">STDEV(s_p!$H$4:$H130)</f>
        <v>0.00708283499153628</v>
      </c>
      <c r="Z130" s="26" t="n">
        <f aca="false">Y130*SQRT(252)</f>
        <v>0.112436519789468</v>
      </c>
      <c r="AA130" s="0" t="n">
        <f aca="false">AJ130/AK130</f>
        <v>-0.00158180287095579</v>
      </c>
      <c r="AB130" s="0" t="n">
        <f aca="false">_xlfn.COVARIANCE.S($D$4:$D130,s_p!$H$4:$H130)</f>
        <v>5.55307987568695E-006</v>
      </c>
      <c r="AC130" s="0" t="n">
        <f aca="false">_xlfn.VAR.S(s_p!$H$4:$H130)</f>
        <v>5.01665515173308E-005</v>
      </c>
      <c r="AD130" s="0" t="n">
        <f aca="false">AB130/AC130</f>
        <v>0.110692876184016</v>
      </c>
      <c r="AE130" s="23" t="n">
        <f aca="false">M130-(AD130*W130)</f>
        <v>-0.000317326830905481</v>
      </c>
      <c r="AF130" s="40" t="n">
        <f aca="false">MAX($E$4:E130)</f>
        <v>0.280129884293098</v>
      </c>
      <c r="AG130" s="0" t="n">
        <f aca="false">1 - ((1 + E130) / (1 + AF130))</f>
        <v>0.248743938756079</v>
      </c>
      <c r="AH130" s="0" t="n">
        <f aca="false">MAX($AG$5:AG130)</f>
        <v>0.281067723434912</v>
      </c>
      <c r="AI130" s="24" t="n">
        <f aca="false">D130-s_p!H130</f>
        <v>0.0450489239878455</v>
      </c>
      <c r="AJ130" s="24" t="n">
        <f aca="false">AVERAGE(AI$4:AI130)</f>
        <v>-4.73889162968249E-005</v>
      </c>
      <c r="AK130" s="0" t="n">
        <f aca="false">STDEV(AI$4:AI130)</f>
        <v>0.0299588002822315</v>
      </c>
    </row>
    <row r="131" customFormat="false" ht="13.8" hidden="false" customHeight="false" outlineLevel="0" collapsed="false">
      <c r="A131" s="6" t="n">
        <f aca="false">WORKDAY(A130,1,holiday!$B$2:$B$10)</f>
        <v>38904</v>
      </c>
      <c r="B131" s="30" t="n">
        <v>939297.600454884</v>
      </c>
      <c r="C131" s="30" t="n">
        <f aca="false">B131-B130</f>
        <v>-22407.7342997838</v>
      </c>
      <c r="D131" s="37" t="n">
        <f aca="false">C131/B130</f>
        <v>-0.0233000000000001</v>
      </c>
      <c r="E131" s="37" t="n">
        <f aca="false" t="array" ref="E131:E131">PRODUCT(1+$D$4:D131)-1</f>
        <v>-0.0607023995451153</v>
      </c>
      <c r="F131" s="0" t="n">
        <f aca="false">IF(ISBLANK(A132),MONTH(A131),IF(MONTH(A132)-MONTH(A131)=1,MONTH(A131),0))</f>
        <v>0</v>
      </c>
      <c r="G131" s="0" t="str">
        <f aca="false">IF(B132&gt;B131,IF(AND(B130&gt;B131,B132&gt;B131),"min",""),IF(AND(B130&gt;B131,B132&gt;B131),"",IF(AND(B130&lt;B131,B132&lt;B131),"max","")))</f>
        <v/>
      </c>
      <c r="H131" s="0" t="str">
        <f aca="false">IF(G131="min",COUNTIF(G$4:G131,"min"),IF(G131="max",COUNTIF(G$4:G131,"max"),""))</f>
        <v/>
      </c>
      <c r="I131" s="30" t="str">
        <f aca="false" t="array" ref="I131:I131">IF($G$3=0,IF(G131="min",INDEX($B$4:$B$254,(MATCH(1,($G$4:$G$254="max")*($H$4:$H$254=(H131-1)),0))),""),IF($G$3=1,IF(G131="min",INDEX($B$4:$B$254,(MATCH(1,($G$4:$G$254="max")*($H$4:$H$254=(H131)),0))),""),""))</f>
        <v/>
      </c>
      <c r="J131" s="35" t="str">
        <f aca="false">IF(AND(G129=0,G131="min",H131=1),B131-B130,IF(G131="min",B131-I131,""))</f>
        <v/>
      </c>
      <c r="K131" s="41" t="str">
        <f aca="false">IF(AND(G129=0,G131="min",H131=1),(B131-B130)/B130,IF(G131="min",(B131-I131)/I131,""))</f>
        <v/>
      </c>
      <c r="L131" s="5"/>
      <c r="M131" s="0" t="n">
        <f aca="false">E131/COUNT($E$4:E131)</f>
        <v>-0.000474237496446213</v>
      </c>
      <c r="N131" s="24" t="n">
        <f aca="false">M131*252</f>
        <v>-0.119507849104446</v>
      </c>
      <c r="O131" s="25" t="n">
        <f aca="false">STDEV($D$4:$D131)</f>
        <v>0.0292573827667184</v>
      </c>
      <c r="P131" s="25" t="n">
        <f aca="false">O131*SQRT(252)</f>
        <v>0.464446552880182</v>
      </c>
      <c r="Q131" s="0" t="n">
        <f aca="false">Treasuries!J129/100</f>
        <v>0.0519</v>
      </c>
      <c r="R131" s="25" t="n">
        <f aca="false">AJ131/AK131*SQRT(252)</f>
        <v>-0.131832745754132</v>
      </c>
      <c r="S131" s="38" t="n">
        <f aca="false">IF(D131&lt;s_p!H131, D131-s_p!H131, 0)</f>
        <v>-0.0257942757551675</v>
      </c>
      <c r="T131" s="0" t="n">
        <f aca="false">S131^2</f>
        <v>0.00066534466173362</v>
      </c>
      <c r="U131" s="0" t="n">
        <f aca="false">SQRT(AVERAGE(T$4:T131)) * SQRT(252)</f>
        <v>0.335227043923005</v>
      </c>
      <c r="V131" s="0" t="n">
        <f aca="false">AJ131/U131*252</f>
        <v>-0.186832153032413</v>
      </c>
      <c r="W131" s="27" t="n">
        <f aca="false">(s_p!$J131)/COUNT(s_p!$J$4:$J131)</f>
        <v>0.000161408306563388</v>
      </c>
      <c r="X131" s="27" t="n">
        <f aca="false">W131 * 252</f>
        <v>0.0406748932539737</v>
      </c>
      <c r="Y131" s="26" t="n">
        <f aca="false">STDEV(s_p!$H$4:$H131)</f>
        <v>0.00705789482833578</v>
      </c>
      <c r="Z131" s="26" t="n">
        <f aca="false">Y131*SQRT(252)</f>
        <v>0.112040606972552</v>
      </c>
      <c r="AA131" s="0" t="n">
        <f aca="false">AJ131/AK131</f>
        <v>-0.00830468237905316</v>
      </c>
      <c r="AB131" s="0" t="n">
        <f aca="false">_xlfn.COVARIANCE.S($D$4:$D131,s_p!$H$4:$H131)</f>
        <v>5.08342561228108E-006</v>
      </c>
      <c r="AC131" s="0" t="n">
        <f aca="false">_xlfn.VAR.S(s_p!$H$4:$H131)</f>
        <v>4.98138794078489E-005</v>
      </c>
      <c r="AD131" s="0" t="n">
        <f aca="false">AB131/AC131</f>
        <v>0.102048378337707</v>
      </c>
      <c r="AE131" s="23" t="n">
        <f aca="false">M131-(AD131*W131)</f>
        <v>-0.000490708952381242</v>
      </c>
      <c r="AF131" s="40" t="n">
        <f aca="false">MAX($E$4:E131)</f>
        <v>0.280129884293098</v>
      </c>
      <c r="AG131" s="0" t="n">
        <f aca="false">1 - ((1 + E131) / (1 + AF131))</f>
        <v>0.266248204983063</v>
      </c>
      <c r="AH131" s="0" t="n">
        <f aca="false">MAX($AG$5:AG131)</f>
        <v>0.281067723434912</v>
      </c>
      <c r="AI131" s="24" t="n">
        <f aca="false">D131-s_p!H131</f>
        <v>-0.0257942757551674</v>
      </c>
      <c r="AJ131" s="24" t="n">
        <f aca="false">AVERAGE(AI$4:AI131)</f>
        <v>-0.000248536469725501</v>
      </c>
      <c r="AK131" s="0" t="n">
        <f aca="false">STDEV(AI$4:AI131)</f>
        <v>0.0299272697475322</v>
      </c>
    </row>
    <row r="132" customFormat="false" ht="13.8" hidden="false" customHeight="false" outlineLevel="0" collapsed="false">
      <c r="A132" s="6" t="n">
        <f aca="false">WORKDAY(A131,1,holiday!$B$2:$B$10)</f>
        <v>38905</v>
      </c>
      <c r="B132" s="30" t="n">
        <v>893084.158512504</v>
      </c>
      <c r="C132" s="30" t="n">
        <f aca="false">B132-B131</f>
        <v>-46213.4419423803</v>
      </c>
      <c r="D132" s="37" t="n">
        <f aca="false">C132/B131</f>
        <v>-0.0492</v>
      </c>
      <c r="E132" s="37" t="n">
        <f aca="false" t="array" ref="E132:E132">PRODUCT(1+$D$4:D132)-1</f>
        <v>-0.106915841487496</v>
      </c>
      <c r="F132" s="0" t="n">
        <f aca="false">IF(ISBLANK(A133),MONTH(A132),IF(MONTH(A133)-MONTH(A132)=1,MONTH(A132),0))</f>
        <v>0</v>
      </c>
      <c r="G132" s="0" t="str">
        <f aca="false">IF(B133&gt;B132,IF(AND(B131&gt;B132,B133&gt;B132),"min",""),IF(AND(B131&gt;B132,B133&gt;B132),"",IF(AND(B131&lt;B132,B133&lt;B132),"max","")))</f>
        <v>min</v>
      </c>
      <c r="H132" s="0" t="n">
        <f aca="false">IF(G132="min",COUNTIF(G$4:G132,"min"),IF(G132="max",COUNTIF(G$4:G132,"max"),""))</f>
        <v>32</v>
      </c>
      <c r="I132" s="30" t="n">
        <f aca="false" t="array" ref="I132:I132">IF($G$3=0,IF(G132="min",INDEX($B$4:$B$254,(MATCH(1,($G$4:$G$254="max")*($H$4:$H$254=(H132-1)),0))),""),IF($G$3=1,IF(G132="min",INDEX($B$4:$B$254,(MATCH(1,($G$4:$G$254="max")*($H$4:$H$254=(H132)),0))),""),""))</f>
        <v>961705.334754668</v>
      </c>
      <c r="J132" s="35" t="n">
        <f aca="false">IF(AND(G130=0,G132="min",H132=1),B132-B131,IF(G132="min",B132-I132,""))</f>
        <v>-68621.176242164</v>
      </c>
      <c r="K132" s="41" t="n">
        <f aca="false">IF(AND(G130=0,G132="min",H132=1),(B132-B131)/B131,IF(G132="min",(B132-I132)/I132,""))</f>
        <v>-0.0713536399999999</v>
      </c>
      <c r="L132" s="5"/>
      <c r="M132" s="0" t="n">
        <f aca="false">E132/COUNT($E$4:E132)</f>
        <v>-0.000828804972771283</v>
      </c>
      <c r="N132" s="24" t="n">
        <f aca="false">M132*252</f>
        <v>-0.208858853138363</v>
      </c>
      <c r="O132" s="25" t="n">
        <f aca="false">STDEV($D$4:$D132)</f>
        <v>0.0294622267733415</v>
      </c>
      <c r="P132" s="25" t="n">
        <f aca="false">O132*SQRT(252)</f>
        <v>0.467698350674703</v>
      </c>
      <c r="Q132" s="0" t="n">
        <f aca="false">Treasuries!J130/100</f>
        <v>0.0514</v>
      </c>
      <c r="R132" s="25" t="n">
        <f aca="false">AJ132/AK132*SQRT(252)</f>
        <v>-0.304207324120274</v>
      </c>
      <c r="S132" s="38" t="n">
        <f aca="false">IF(D132&lt;s_p!H132, D132-s_p!H132, 0)</f>
        <v>-0.0424500313952029</v>
      </c>
      <c r="T132" s="0" t="n">
        <f aca="false">S132^2</f>
        <v>0.00180200516545371</v>
      </c>
      <c r="U132" s="0" t="n">
        <f aca="false">SQRT(AVERAGE(T$4:T132)) * SQRT(252)</f>
        <v>0.33915516545415</v>
      </c>
      <c r="V132" s="0" t="n">
        <f aca="false">AJ132/U132*252</f>
        <v>-0.427743212456839</v>
      </c>
      <c r="W132" s="27" t="n">
        <f aca="false">(s_p!$J132)/COUNT(s_p!$J$4:$J132)</f>
        <v>0.000106750686101385</v>
      </c>
      <c r="X132" s="27" t="n">
        <f aca="false">W132 * 252</f>
        <v>0.0269011728975491</v>
      </c>
      <c r="Y132" s="26" t="n">
        <f aca="false">STDEV(s_p!$H$4:$H132)</f>
        <v>0.00705673238779497</v>
      </c>
      <c r="Z132" s="26" t="n">
        <f aca="false">Y132*SQRT(252)</f>
        <v>0.112022153801043</v>
      </c>
      <c r="AA132" s="0" t="n">
        <f aca="false">AJ132/AK132</f>
        <v>-0.0191632601577776</v>
      </c>
      <c r="AB132" s="0" t="n">
        <f aca="false">_xlfn.COVARIANCE.S($D$4:$D132,s_p!$H$4:$H132)</f>
        <v>7.68503179107338E-006</v>
      </c>
      <c r="AC132" s="0" t="n">
        <f aca="false">_xlfn.VAR.S(s_p!$H$4:$H132)</f>
        <v>4.97974719929546E-005</v>
      </c>
      <c r="AD132" s="0" t="n">
        <f aca="false">AB132/AC132</f>
        <v>0.15432574151878</v>
      </c>
      <c r="AE132" s="23" t="n">
        <f aca="false">M132-(AD132*W132)</f>
        <v>-0.000845279351561518</v>
      </c>
      <c r="AF132" s="40" t="n">
        <f aca="false">MAX($E$4:E132)</f>
        <v>0.280129884293098</v>
      </c>
      <c r="AG132" s="0" t="n">
        <f aca="false">1 - ((1 + E132) / (1 + AF132))</f>
        <v>0.302348793297896</v>
      </c>
      <c r="AH132" s="0" t="n">
        <f aca="false">MAX($AG$5:AG132)</f>
        <v>0.302348793297896</v>
      </c>
      <c r="AI132" s="24" t="n">
        <f aca="false">D132-s_p!H132</f>
        <v>-0.0424500313952028</v>
      </c>
      <c r="AJ132" s="24" t="n">
        <f aca="false">AVERAGE(AI$4:AI132)</f>
        <v>-0.000575679841240829</v>
      </c>
      <c r="AK132" s="0" t="n">
        <f aca="false">STDEV(AI$4:AI132)</f>
        <v>0.0300408091577875</v>
      </c>
    </row>
    <row r="133" customFormat="false" ht="13.8" hidden="false" customHeight="false" outlineLevel="0" collapsed="false">
      <c r="A133" s="6" t="n">
        <f aca="false">WORKDAY(A132,1,holiday!$B$2:$B$10)</f>
        <v>38908</v>
      </c>
      <c r="B133" s="30" t="n">
        <v>909159.673365729</v>
      </c>
      <c r="C133" s="30" t="n">
        <f aca="false">B133-B132</f>
        <v>16075.5148532251</v>
      </c>
      <c r="D133" s="37" t="n">
        <f aca="false">C133/B132</f>
        <v>0.018</v>
      </c>
      <c r="E133" s="37" t="n">
        <f aca="false" t="array" ref="E133:E133">PRODUCT(1+$D$4:D133)-1</f>
        <v>-0.0908403266342704</v>
      </c>
      <c r="F133" s="0" t="n">
        <f aca="false">IF(ISBLANK(A134),MONTH(A133),IF(MONTH(A134)-MONTH(A133)=1,MONTH(A133),0))</f>
        <v>0</v>
      </c>
      <c r="G133" s="0" t="str">
        <f aca="false">IF(B134&gt;B133,IF(AND(B132&gt;B133,B134&gt;B133),"min",""),IF(AND(B132&gt;B133,B134&gt;B133),"",IF(AND(B132&lt;B133,B134&lt;B133),"max","")))</f>
        <v>max</v>
      </c>
      <c r="H133" s="0" t="n">
        <f aca="false">IF(G133="min",COUNTIF(G$4:G133,"min"),IF(G133="max",COUNTIF(G$4:G133,"max"),""))</f>
        <v>32</v>
      </c>
      <c r="I133" s="30" t="str">
        <f aca="false" t="array" ref="I133:I133">IF($G$3=0,IF(G133="min",INDEX($B$4:$B$254,(MATCH(1,($G$4:$G$254="max")*($H$4:$H$254=(H133-1)),0))),""),IF($G$3=1,IF(G133="min",INDEX($B$4:$B$254,(MATCH(1,($G$4:$G$254="max")*($H$4:$H$254=(H133)),0))),""),""))</f>
        <v/>
      </c>
      <c r="J133" s="35" t="str">
        <f aca="false">IF(AND(G131=0,G133="min",H133=1),B133-B132,IF(G133="min",B133-I133,""))</f>
        <v/>
      </c>
      <c r="K133" s="41" t="str">
        <f aca="false">IF(AND(G131=0,G133="min",H133=1),(B133-B132)/B132,IF(G133="min",(B133-I133)/I133,""))</f>
        <v/>
      </c>
      <c r="L133" s="5"/>
      <c r="M133" s="0" t="n">
        <f aca="false">E133/COUNT($E$4:E133)</f>
        <v>-0.000698771743340542</v>
      </c>
      <c r="N133" s="24" t="n">
        <f aca="false">M133*252</f>
        <v>-0.176090479321817</v>
      </c>
      <c r="O133" s="25" t="n">
        <f aca="false">STDEV($D$4:$D133)</f>
        <v>0.0293923629232338</v>
      </c>
      <c r="P133" s="25" t="n">
        <f aca="false">O133*SQRT(252)</f>
        <v>0.466589296436593</v>
      </c>
      <c r="Q133" s="0" t="n">
        <f aca="false">Treasuries!J131/100</f>
        <v>0.0513</v>
      </c>
      <c r="R133" s="25" t="n">
        <f aca="false">AJ133/AK133*SQRT(252)</f>
        <v>-0.235293733787258</v>
      </c>
      <c r="S133" s="38" t="n">
        <f aca="false">IF(D133&lt;s_p!H133, D133-s_p!H133, 0)</f>
        <v>0</v>
      </c>
      <c r="T133" s="0" t="n">
        <f aca="false">S133^2</f>
        <v>0</v>
      </c>
      <c r="U133" s="0" t="n">
        <f aca="false">SQRT(AVERAGE(T$4:T133)) * SQRT(252)</f>
        <v>0.337848204271089</v>
      </c>
      <c r="V133" s="0" t="n">
        <f aca="false">AJ133/U133*252</f>
        <v>-0.331250024681129</v>
      </c>
      <c r="W133" s="27" t="n">
        <f aca="false">(s_p!$J133)/COUNT(s_p!$J$4:$J133)</f>
        <v>0.000117391360612095</v>
      </c>
      <c r="X133" s="27" t="n">
        <f aca="false">W133 * 252</f>
        <v>0.0295826228742479</v>
      </c>
      <c r="Y133" s="26" t="n">
        <f aca="false">STDEV(s_p!$H$4:$H133)</f>
        <v>0.00703030855755199</v>
      </c>
      <c r="Z133" s="26" t="n">
        <f aca="false">Y133*SQRT(252)</f>
        <v>0.111602688499991</v>
      </c>
      <c r="AA133" s="0" t="n">
        <f aca="false">AJ133/AK133</f>
        <v>-0.0148221120155456</v>
      </c>
      <c r="AB133" s="0" t="n">
        <f aca="false">_xlfn.COVARIANCE.S($D$4:$D133,s_p!$H$4:$H133)</f>
        <v>7.81545227050073E-006</v>
      </c>
      <c r="AC133" s="0" t="n">
        <f aca="false">_xlfn.VAR.S(s_p!$H$4:$H133)</f>
        <v>4.94252384143887E-005</v>
      </c>
      <c r="AD133" s="0" t="n">
        <f aca="false">AB133/AC133</f>
        <v>0.158126749030016</v>
      </c>
      <c r="AE133" s="23" t="n">
        <f aca="false">M133-(AD133*W133)</f>
        <v>-0.000717334457558343</v>
      </c>
      <c r="AF133" s="40" t="n">
        <f aca="false">MAX($E$4:E133)</f>
        <v>0.280129884293098</v>
      </c>
      <c r="AG133" s="0" t="n">
        <f aca="false">1 - ((1 + E133) / (1 + AF133))</f>
        <v>0.289791071577258</v>
      </c>
      <c r="AH133" s="0" t="n">
        <f aca="false">MAX($AG$5:AG133)</f>
        <v>0.302348793297896</v>
      </c>
      <c r="AI133" s="24" t="n">
        <f aca="false">D133-s_p!H133</f>
        <v>0.0165302019786959</v>
      </c>
      <c r="AJ133" s="24" t="n">
        <f aca="false">AVERAGE(AI$4:AI133)</f>
        <v>-0.000444096134933624</v>
      </c>
      <c r="AK133" s="0" t="n">
        <f aca="false">STDEV(AI$4:AI133)</f>
        <v>0.0299617311262964</v>
      </c>
    </row>
    <row r="134" customFormat="false" ht="13.8" hidden="false" customHeight="false" outlineLevel="0" collapsed="false">
      <c r="A134" s="6" t="n">
        <f aca="false">WORKDAY(A133,1,holiday!$B$2:$B$10)</f>
        <v>38909</v>
      </c>
      <c r="B134" s="30" t="n">
        <v>874066.109973812</v>
      </c>
      <c r="C134" s="30" t="n">
        <f aca="false">B134-B133</f>
        <v>-35093.5633919171</v>
      </c>
      <c r="D134" s="37" t="n">
        <f aca="false">C134/B133</f>
        <v>-0.0386</v>
      </c>
      <c r="E134" s="37" t="n">
        <f aca="false" t="array" ref="E134:E134">PRODUCT(1+$D$4:D134)-1</f>
        <v>-0.125933890026188</v>
      </c>
      <c r="F134" s="0" t="n">
        <f aca="false">IF(ISBLANK(A135),MONTH(A134),IF(MONTH(A135)-MONTH(A134)=1,MONTH(A134),0))</f>
        <v>0</v>
      </c>
      <c r="G134" s="0" t="str">
        <f aca="false">IF(B135&gt;B134,IF(AND(B133&gt;B134,B135&gt;B134),"min",""),IF(AND(B133&gt;B134,B135&gt;B134),"",IF(AND(B133&lt;B134,B135&lt;B134),"max","")))</f>
        <v>min</v>
      </c>
      <c r="H134" s="0" t="n">
        <f aca="false">IF(G134="min",COUNTIF(G$4:G134,"min"),IF(G134="max",COUNTIF(G$4:G134,"max"),""))</f>
        <v>33</v>
      </c>
      <c r="I134" s="30" t="n">
        <f aca="false" t="array" ref="I134:I134">IF($G$3=0,IF(G134="min",INDEX($B$4:$B$254,(MATCH(1,($G$4:$G$254="max")*($H$4:$H$254=(H134-1)),0))),""),IF($G$3=1,IF(G134="min",INDEX($B$4:$B$254,(MATCH(1,($G$4:$G$254="max")*($H$4:$H$254=(H134)),0))),""),""))</f>
        <v>909159.673365729</v>
      </c>
      <c r="J134" s="35" t="n">
        <f aca="false">IF(AND(G132=0,G134="min",H134=1),B134-B133,IF(G134="min",B134-I134,""))</f>
        <v>-35093.563391917</v>
      </c>
      <c r="K134" s="41" t="n">
        <f aca="false">IF(AND(G132=0,G134="min",H134=1),(B134-B133)/B133,IF(G134="min",(B134-I134)/I134,""))</f>
        <v>-0.0385999999999999</v>
      </c>
      <c r="L134" s="5"/>
      <c r="M134" s="0" t="n">
        <f aca="false">E134/COUNT($E$4:E134)</f>
        <v>-0.000961327404780057</v>
      </c>
      <c r="N134" s="24" t="n">
        <f aca="false">M134*252</f>
        <v>-0.242254506004574</v>
      </c>
      <c r="O134" s="25" t="n">
        <f aca="false">STDEV($D$4:$D134)</f>
        <v>0.0294696685335315</v>
      </c>
      <c r="P134" s="25" t="n">
        <f aca="false">O134*SQRT(252)</f>
        <v>0.46781648495538</v>
      </c>
      <c r="Q134" s="0" t="n">
        <f aca="false">Treasuries!J132/100</f>
        <v>0.051</v>
      </c>
      <c r="R134" s="25" t="n">
        <f aca="false">AJ134/AK134*SQRT(252)</f>
        <v>-0.404358453126302</v>
      </c>
      <c r="S134" s="38" t="n">
        <f aca="false">IF(D134&lt;s_p!H134, D134-s_p!H134, 0)</f>
        <v>-0.0426162860795052</v>
      </c>
      <c r="T134" s="0" t="n">
        <f aca="false">S134^2</f>
        <v>0.00181614783921023</v>
      </c>
      <c r="U134" s="0" t="n">
        <f aca="false">SQRT(AVERAGE(T$4:T134)) * SQRT(252)</f>
        <v>0.341707124744788</v>
      </c>
      <c r="V134" s="0" t="n">
        <f aca="false">AJ134/U134*252</f>
        <v>-0.564920485330189</v>
      </c>
      <c r="W134" s="27" t="n">
        <f aca="false">(s_p!$J134)/COUNT(s_p!$J$4:$J134)</f>
        <v>0.000147621793942366</v>
      </c>
      <c r="X134" s="27" t="n">
        <f aca="false">W134 * 252</f>
        <v>0.0372006920734762</v>
      </c>
      <c r="Y134" s="26" t="n">
        <f aca="false">STDEV(s_p!$H$4:$H134)</f>
        <v>0.00701139666206797</v>
      </c>
      <c r="Z134" s="26" t="n">
        <f aca="false">Y134*SQRT(252)</f>
        <v>0.111302471466361</v>
      </c>
      <c r="AA134" s="0" t="n">
        <f aca="false">AJ134/AK134</f>
        <v>-0.0254721882737847</v>
      </c>
      <c r="AB134" s="0" t="n">
        <f aca="false">_xlfn.COVARIANCE.S($D$4:$D134,s_p!$H$4:$H134)</f>
        <v>6.62242655853888E-006</v>
      </c>
      <c r="AC134" s="0" t="n">
        <f aca="false">_xlfn.VAR.S(s_p!$H$4:$H134)</f>
        <v>4.91596831528578E-005</v>
      </c>
      <c r="AD134" s="0" t="n">
        <f aca="false">AB134/AC134</f>
        <v>0.134712555773539</v>
      </c>
      <c r="AE134" s="23" t="n">
        <f aca="false">M134-(AD134*W134)</f>
        <v>-0.000981213913929908</v>
      </c>
      <c r="AF134" s="40" t="n">
        <f aca="false">MAX($E$4:E134)</f>
        <v>0.280129884293098</v>
      </c>
      <c r="AG134" s="0" t="n">
        <f aca="false">1 - ((1 + E134) / (1 + AF134))</f>
        <v>0.317205136214376</v>
      </c>
      <c r="AH134" s="0" t="n">
        <f aca="false">MAX($AG$5:AG134)</f>
        <v>0.317205136214376</v>
      </c>
      <c r="AI134" s="24" t="n">
        <f aca="false">D134-s_p!H134</f>
        <v>-0.0426162860795052</v>
      </c>
      <c r="AJ134" s="24" t="n">
        <f aca="false">AVERAGE(AI$4:AI134)</f>
        <v>-0.000766021249014323</v>
      </c>
      <c r="AK134" s="0" t="n">
        <f aca="false">STDEV(AI$4:AI134)</f>
        <v>0.0300728481110785</v>
      </c>
    </row>
    <row r="135" customFormat="false" ht="13.8" hidden="false" customHeight="false" outlineLevel="0" collapsed="false">
      <c r="A135" s="6" t="n">
        <f aca="false">WORKDAY(A134,1,holiday!$B$2:$B$10)</f>
        <v>38910</v>
      </c>
      <c r="B135" s="30" t="n">
        <v>903696.951101924</v>
      </c>
      <c r="C135" s="30" t="n">
        <f aca="false">B135-B134</f>
        <v>29630.8411281123</v>
      </c>
      <c r="D135" s="37" t="n">
        <f aca="false">C135/B134</f>
        <v>0.0339000000000001</v>
      </c>
      <c r="E135" s="37" t="n">
        <f aca="false" t="array" ref="E135:E135">PRODUCT(1+$D$4:D135)-1</f>
        <v>-0.0963030488980753</v>
      </c>
      <c r="F135" s="0" t="n">
        <f aca="false">IF(ISBLANK(A136),MONTH(A135),IF(MONTH(A136)-MONTH(A135)=1,MONTH(A135),0))</f>
        <v>0</v>
      </c>
      <c r="G135" s="0" t="str">
        <f aca="false">IF(B136&gt;B135,IF(AND(B134&gt;B135,B136&gt;B135),"min",""),IF(AND(B134&gt;B135,B136&gt;B135),"",IF(AND(B134&lt;B135,B136&lt;B135),"max","")))</f>
        <v/>
      </c>
      <c r="H135" s="0" t="str">
        <f aca="false">IF(G135="min",COUNTIF(G$4:G135,"min"),IF(G135="max",COUNTIF(G$4:G135,"max"),""))</f>
        <v/>
      </c>
      <c r="I135" s="30" t="str">
        <f aca="false" t="array" ref="I135:I135">IF($G$3=0,IF(G135="min",INDEX($B$4:$B$254,(MATCH(1,($G$4:$G$254="max")*($H$4:$H$254=(H135-1)),0))),""),IF($G$3=1,IF(G135="min",INDEX($B$4:$B$254,(MATCH(1,($G$4:$G$254="max")*($H$4:$H$254=(H135)),0))),""),""))</f>
        <v/>
      </c>
      <c r="J135" s="35" t="str">
        <f aca="false">IF(AND(G133=0,G135="min",H135=1),B135-B134,IF(G135="min",B135-I135,""))</f>
        <v/>
      </c>
      <c r="K135" s="41" t="str">
        <f aca="false">IF(AND(G133=0,G135="min",H135=1),(B135-B134)/B134,IF(G135="min",(B135-I135)/I135,""))</f>
        <v/>
      </c>
      <c r="L135" s="5"/>
      <c r="M135" s="0" t="n">
        <f aca="false">E135/COUNT($E$4:E135)</f>
        <v>-0.000729568552258146</v>
      </c>
      <c r="N135" s="24" t="n">
        <f aca="false">M135*252</f>
        <v>-0.183851275169053</v>
      </c>
      <c r="O135" s="25" t="n">
        <f aca="false">STDEV($D$4:$D135)</f>
        <v>0.0295101090960691</v>
      </c>
      <c r="P135" s="25" t="n">
        <f aca="false">O135*SQRT(252)</f>
        <v>0.468458458983504</v>
      </c>
      <c r="Q135" s="0" t="n">
        <f aca="false">Treasuries!J133/100</f>
        <v>0.051</v>
      </c>
      <c r="R135" s="25" t="n">
        <f aca="false">AJ135/AK135*SQRT(252)</f>
        <v>-0.221189830521404</v>
      </c>
      <c r="S135" s="38" t="n">
        <f aca="false">IF(D135&lt;s_p!H135, D135-s_p!H135, 0)</f>
        <v>0</v>
      </c>
      <c r="T135" s="0" t="n">
        <f aca="false">S135^2</f>
        <v>0</v>
      </c>
      <c r="U135" s="0" t="n">
        <f aca="false">SQRT(AVERAGE(T$4:T135)) * SQRT(252)</f>
        <v>0.340410318834145</v>
      </c>
      <c r="V135" s="0" t="n">
        <f aca="false">AJ135/U135*252</f>
        <v>-0.311703013360046</v>
      </c>
      <c r="W135" s="27" t="n">
        <f aca="false">(s_p!$J135)/COUNT(s_p!$J$4:$J135)</f>
        <v>6.25704448534159E-005</v>
      </c>
      <c r="X135" s="27" t="n">
        <f aca="false">W135 * 252</f>
        <v>0.0157677521030608</v>
      </c>
      <c r="Y135" s="26" t="n">
        <f aca="false">STDEV(s_p!$H$4:$H135)</f>
        <v>0.00705036819601542</v>
      </c>
      <c r="Z135" s="26" t="n">
        <f aca="false">Y135*SQRT(252)</f>
        <v>0.111921125388575</v>
      </c>
      <c r="AA135" s="0" t="n">
        <f aca="false">AJ135/AK135</f>
        <v>-0.013933649621337</v>
      </c>
      <c r="AB135" s="0" t="n">
        <f aca="false">_xlfn.COVARIANCE.S($D$4:$D135,s_p!$H$4:$H135)</f>
        <v>3.68691492927517E-006</v>
      </c>
      <c r="AC135" s="0" t="n">
        <f aca="false">_xlfn.VAR.S(s_p!$H$4:$H135)</f>
        <v>4.97076916993857E-005</v>
      </c>
      <c r="AD135" s="0" t="n">
        <f aca="false">AB135/AC135</f>
        <v>0.0741719199429398</v>
      </c>
      <c r="AE135" s="23" t="n">
        <f aca="false">M135-(AD135*W135)</f>
        <v>-0.000734209522284608</v>
      </c>
      <c r="AF135" s="40" t="n">
        <f aca="false">MAX($E$4:E135)</f>
        <v>0.280129884293098</v>
      </c>
      <c r="AG135" s="0" t="n">
        <f aca="false">1 - ((1 + E135) / (1 + AF135))</f>
        <v>0.294058390332043</v>
      </c>
      <c r="AH135" s="0" t="n">
        <f aca="false">MAX($AG$5:AG135)</f>
        <v>0.317205136214376</v>
      </c>
      <c r="AI135" s="24" t="n">
        <f aca="false">D135-s_p!H135</f>
        <v>0.0447689672516368</v>
      </c>
      <c r="AJ135" s="24" t="n">
        <f aca="false">AVERAGE(AI$4:AI135)</f>
        <v>-0.000421059214918481</v>
      </c>
      <c r="AK135" s="0" t="n">
        <f aca="false">STDEV(AI$4:AI135)</f>
        <v>0.0302188749079567</v>
      </c>
    </row>
    <row r="136" customFormat="false" ht="13.8" hidden="false" customHeight="false" outlineLevel="0" collapsed="false">
      <c r="A136" s="6" t="n">
        <f aca="false">WORKDAY(A135,1,holiday!$B$2:$B$10)</f>
        <v>38911</v>
      </c>
      <c r="B136" s="30" t="n">
        <v>914450.944820037</v>
      </c>
      <c r="C136" s="30" t="n">
        <f aca="false">B136-B135</f>
        <v>10753.9937181129</v>
      </c>
      <c r="D136" s="37" t="n">
        <f aca="false">C136/B135</f>
        <v>0.0119</v>
      </c>
      <c r="E136" s="37" t="n">
        <f aca="false" t="array" ref="E136:E136">PRODUCT(1+$D$4:D136)-1</f>
        <v>-0.0855490551799624</v>
      </c>
      <c r="F136" s="0" t="n">
        <f aca="false">IF(ISBLANK(A137),MONTH(A136),IF(MONTH(A137)-MONTH(A136)=1,MONTH(A136),0))</f>
        <v>0</v>
      </c>
      <c r="G136" s="0" t="str">
        <f aca="false">IF(B137&gt;B136,IF(AND(B135&gt;B136,B137&gt;B136),"min",""),IF(AND(B135&gt;B136,B137&gt;B136),"",IF(AND(B135&lt;B136,B137&lt;B136),"max","")))</f>
        <v/>
      </c>
      <c r="H136" s="0" t="str">
        <f aca="false">IF(G136="min",COUNTIF(G$4:G136,"min"),IF(G136="max",COUNTIF(G$4:G136,"max"),""))</f>
        <v/>
      </c>
      <c r="I136" s="30" t="str">
        <f aca="false" t="array" ref="I136:I136">IF($G$3=0,IF(G136="min",INDEX($B$4:$B$254,(MATCH(1,($G$4:$G$254="max")*($H$4:$H$254=(H136-1)),0))),""),IF($G$3=1,IF(G136="min",INDEX($B$4:$B$254,(MATCH(1,($G$4:$G$254="max")*($H$4:$H$254=(H136)),0))),""),""))</f>
        <v/>
      </c>
      <c r="J136" s="35" t="str">
        <f aca="false">IF(AND(G134=0,G136="min",H136=1),B136-B135,IF(G136="min",B136-I136,""))</f>
        <v/>
      </c>
      <c r="K136" s="41" t="str">
        <f aca="false">IF(AND(G134=0,G136="min",H136=1),(B136-B135)/B135,IF(G136="min",(B136-I136)/I136,""))</f>
        <v/>
      </c>
      <c r="L136" s="5"/>
      <c r="M136" s="0" t="n">
        <f aca="false">E136/COUNT($E$4:E136)</f>
        <v>-0.000643225978796709</v>
      </c>
      <c r="N136" s="24" t="n">
        <f aca="false">M136*252</f>
        <v>-0.162092946656771</v>
      </c>
      <c r="O136" s="25" t="n">
        <f aca="false">STDEV($D$4:$D136)</f>
        <v>0.0294172496564936</v>
      </c>
      <c r="P136" s="25" t="n">
        <f aca="false">O136*SQRT(252)</f>
        <v>0.466984361079494</v>
      </c>
      <c r="Q136" s="0" t="n">
        <f aca="false">Treasuries!J134/100</f>
        <v>0.0508</v>
      </c>
      <c r="R136" s="25" t="n">
        <f aca="false">AJ136/AK136*SQRT(252)</f>
        <v>-0.121449374521061</v>
      </c>
      <c r="S136" s="38" t="n">
        <f aca="false">IF(D136&lt;s_p!H136, D136-s_p!H136, 0)</f>
        <v>0</v>
      </c>
      <c r="T136" s="0" t="n">
        <f aca="false">S136^2</f>
        <v>0</v>
      </c>
      <c r="U136" s="0" t="n">
        <f aca="false">SQRT(AVERAGE(T$4:T136)) * SQRT(252)</f>
        <v>0.339128166184742</v>
      </c>
      <c r="V136" s="0" t="n">
        <f aca="false">AJ136/U136*252</f>
        <v>-0.171596202404302</v>
      </c>
      <c r="W136" s="27" t="n">
        <f aca="false">(s_p!$J136)/COUNT(s_p!$J$4:$J136)</f>
        <v>-3.61998973994846E-005</v>
      </c>
      <c r="X136" s="27" t="n">
        <f aca="false">W136 * 252</f>
        <v>-0.00912237414467013</v>
      </c>
      <c r="Y136" s="26" t="n">
        <f aca="false">STDEV(s_p!$H$4:$H136)</f>
        <v>0.00711423400973245</v>
      </c>
      <c r="Z136" s="26" t="n">
        <f aca="false">Y136*SQRT(252)</f>
        <v>0.11293496375082</v>
      </c>
      <c r="AA136" s="0" t="n">
        <f aca="false">AJ136/AK136</f>
        <v>-0.00765059147302534</v>
      </c>
      <c r="AB136" s="0" t="n">
        <f aca="false">_xlfn.COVARIANCE.S($D$4:$D136,s_p!$H$4:$H136)</f>
        <v>2.45822550437783E-006</v>
      </c>
      <c r="AC136" s="0" t="n">
        <f aca="false">_xlfn.VAR.S(s_p!$H$4:$H136)</f>
        <v>5.06123255452339E-005</v>
      </c>
      <c r="AD136" s="0" t="n">
        <f aca="false">AB136/AC136</f>
        <v>0.0485697007180758</v>
      </c>
      <c r="AE136" s="23" t="n">
        <f aca="false">M136-(AD136*W136)</f>
        <v>-0.000641467760613991</v>
      </c>
      <c r="AF136" s="40" t="n">
        <f aca="false">MAX($E$4:E136)</f>
        <v>0.280129884293098</v>
      </c>
      <c r="AG136" s="0" t="n">
        <f aca="false">1 - ((1 + E136) / (1 + AF136))</f>
        <v>0.285657685176995</v>
      </c>
      <c r="AH136" s="0" t="n">
        <f aca="false">MAX($AG$5:AG136)</f>
        <v>0.317205136214376</v>
      </c>
      <c r="AI136" s="24" t="n">
        <f aca="false">D136-s_p!H136</f>
        <v>0.0248667884951534</v>
      </c>
      <c r="AJ136" s="24" t="n">
        <f aca="false">AVERAGE(AI$4:AI136)</f>
        <v>-0.00023092502160967</v>
      </c>
      <c r="AK136" s="0" t="n">
        <f aca="false">STDEV(AI$4:AI136)</f>
        <v>0.0301839436106177</v>
      </c>
    </row>
    <row r="137" customFormat="false" ht="13.8" hidden="false" customHeight="false" outlineLevel="0" collapsed="false">
      <c r="A137" s="6" t="n">
        <f aca="false">WORKDAY(A136,1,holiday!$B$2:$B$10)</f>
        <v>38912</v>
      </c>
      <c r="B137" s="30" t="n">
        <v>955967.017714867</v>
      </c>
      <c r="C137" s="30" t="n">
        <f aca="false">B137-B136</f>
        <v>41516.0728948297</v>
      </c>
      <c r="D137" s="37" t="n">
        <f aca="false">C137/B136</f>
        <v>0.0454</v>
      </c>
      <c r="E137" s="37" t="n">
        <f aca="false" t="array" ref="E137:E137">PRODUCT(1+$D$4:D137)-1</f>
        <v>-0.0440329822851325</v>
      </c>
      <c r="F137" s="0" t="n">
        <f aca="false">IF(ISBLANK(A138),MONTH(A137),IF(MONTH(A138)-MONTH(A137)=1,MONTH(A137),0))</f>
        <v>0</v>
      </c>
      <c r="G137" s="0" t="str">
        <f aca="false">IF(B138&gt;B137,IF(AND(B136&gt;B137,B138&gt;B137),"min",""),IF(AND(B136&gt;B137,B138&gt;B137),"",IF(AND(B136&lt;B137,B138&lt;B137),"max","")))</f>
        <v/>
      </c>
      <c r="H137" s="0" t="str">
        <f aca="false">IF(G137="min",COUNTIF(G$4:G137,"min"),IF(G137="max",COUNTIF(G$4:G137,"max"),""))</f>
        <v/>
      </c>
      <c r="I137" s="30" t="str">
        <f aca="false" t="array" ref="I137:I137">IF($G$3=0,IF(G137="min",INDEX($B$4:$B$254,(MATCH(1,($G$4:$G$254="max")*($H$4:$H$254=(H137-1)),0))),""),IF($G$3=1,IF(G137="min",INDEX($B$4:$B$254,(MATCH(1,($G$4:$G$254="max")*($H$4:$H$254=(H137)),0))),""),""))</f>
        <v/>
      </c>
      <c r="J137" s="35" t="str">
        <f aca="false">IF(AND(G135=0,G137="min",H137=1),B137-B136,IF(G137="min",B137-I137,""))</f>
        <v/>
      </c>
      <c r="K137" s="41" t="str">
        <f aca="false">IF(AND(G135=0,G137="min",H137=1),(B137-B136)/B136,IF(G137="min",(B137-I137)/I137,""))</f>
        <v/>
      </c>
      <c r="L137" s="5"/>
      <c r="M137" s="0" t="n">
        <f aca="false">E137/COUNT($E$4:E137)</f>
        <v>-0.000328604345411437</v>
      </c>
      <c r="N137" s="24" t="n">
        <f aca="false">M137*252</f>
        <v>-0.0828082950436821</v>
      </c>
      <c r="O137" s="25" t="n">
        <f aca="false">STDEV($D$4:$D137)</f>
        <v>0.0295704968417825</v>
      </c>
      <c r="P137" s="25" t="n">
        <f aca="false">O137*SQRT(252)</f>
        <v>0.469417084727864</v>
      </c>
      <c r="Q137" s="0" t="n">
        <f aca="false">Treasuries!J135/100</f>
        <v>0.0507</v>
      </c>
      <c r="R137" s="25" t="n">
        <f aca="false">AJ137/AK137*SQRT(252)</f>
        <v>0.0763431645813379</v>
      </c>
      <c r="S137" s="38" t="n">
        <f aca="false">IF(D137&lt;s_p!H137, D137-s_p!H137, 0)</f>
        <v>0</v>
      </c>
      <c r="T137" s="0" t="n">
        <f aca="false">S137^2</f>
        <v>0</v>
      </c>
      <c r="U137" s="0" t="n">
        <f aca="false">SQRT(AVERAGE(T$4:T137)) * SQRT(252)</f>
        <v>0.337860392901593</v>
      </c>
      <c r="V137" s="0" t="n">
        <f aca="false">AJ137/U137*252</f>
        <v>0.108992781982728</v>
      </c>
      <c r="W137" s="27" t="n">
        <f aca="false">(s_p!$J137)/COUNT(s_p!$J$4:$J137)</f>
        <v>-7.22779807552775E-005</v>
      </c>
      <c r="X137" s="27" t="n">
        <f aca="false">W137 * 252</f>
        <v>-0.0182140511503299</v>
      </c>
      <c r="Y137" s="26" t="n">
        <f aca="false">STDEV(s_p!$H$4:$H137)</f>
        <v>0.00709998050074249</v>
      </c>
      <c r="Z137" s="26" t="n">
        <f aca="false">Y137*SQRT(252)</f>
        <v>0.112708696310235</v>
      </c>
      <c r="AA137" s="0" t="n">
        <f aca="false">AJ137/AK137</f>
        <v>0.0048091673281405</v>
      </c>
      <c r="AB137" s="0" t="n">
        <f aca="false">_xlfn.COVARIANCE.S($D$4:$D137,s_p!$H$4:$H137)</f>
        <v>7.76514826096188E-007</v>
      </c>
      <c r="AC137" s="0" t="n">
        <f aca="false">_xlfn.VAR.S(s_p!$H$4:$H137)</f>
        <v>5.04097231109236E-005</v>
      </c>
      <c r="AD137" s="0" t="n">
        <f aca="false">AB137/AC137</f>
        <v>0.0154040684648776</v>
      </c>
      <c r="AE137" s="23" t="n">
        <f aca="false">M137-(AD137*W137)</f>
        <v>-0.000327490970447379</v>
      </c>
      <c r="AF137" s="40" t="n">
        <f aca="false">MAX($E$4:E137)</f>
        <v>0.280129884293098</v>
      </c>
      <c r="AG137" s="0" t="n">
        <f aca="false">1 - ((1 + E137) / (1 + AF137))</f>
        <v>0.25322654408403</v>
      </c>
      <c r="AH137" s="0" t="n">
        <f aca="false">MAX($AG$5:AG137)</f>
        <v>0.317205136214376</v>
      </c>
      <c r="AI137" s="24" t="n">
        <f aca="false">D137-s_p!H137</f>
        <v>0.0502942267443732</v>
      </c>
      <c r="AJ137" s="24" t="n">
        <f aca="false">AVERAGE(AI$4:AI137)</f>
        <v>0.000146128349778262</v>
      </c>
      <c r="AK137" s="0" t="n">
        <f aca="false">STDEV(AI$4:AI137)</f>
        <v>0.0303853743917793</v>
      </c>
    </row>
    <row r="138" customFormat="false" ht="13.8" hidden="false" customHeight="false" outlineLevel="0" collapsed="false">
      <c r="A138" s="6" t="n">
        <f aca="false">WORKDAY(A137,1,holiday!$B$2:$B$10)</f>
        <v>38915</v>
      </c>
      <c r="B138" s="30" t="n">
        <v>967247.428523902</v>
      </c>
      <c r="C138" s="30" t="n">
        <f aca="false">B138-B137</f>
        <v>11280.4108090354</v>
      </c>
      <c r="D138" s="37" t="n">
        <f aca="false">C138/B137</f>
        <v>0.0118</v>
      </c>
      <c r="E138" s="37" t="n">
        <f aca="false" t="array" ref="E138:E138">PRODUCT(1+$D$4:D138)-1</f>
        <v>-0.032752571476097</v>
      </c>
      <c r="F138" s="0" t="n">
        <f aca="false">IF(ISBLANK(A139),MONTH(A138),IF(MONTH(A139)-MONTH(A138)=1,MONTH(A138),0))</f>
        <v>0</v>
      </c>
      <c r="G138" s="0" t="str">
        <f aca="false">IF(B139&gt;B138,IF(AND(B137&gt;B138,B139&gt;B138),"min",""),IF(AND(B137&gt;B138,B139&gt;B138),"",IF(AND(B137&lt;B138,B139&lt;B138),"max","")))</f>
        <v>max</v>
      </c>
      <c r="H138" s="0" t="n">
        <f aca="false">IF(G138="min",COUNTIF(G$4:G138,"min"),IF(G138="max",COUNTIF(G$4:G138,"max"),""))</f>
        <v>33</v>
      </c>
      <c r="I138" s="30" t="str">
        <f aca="false" t="array" ref="I138:I138">IF($G$3=0,IF(G138="min",INDEX($B$4:$B$254,(MATCH(1,($G$4:$G$254="max")*($H$4:$H$254=(H138-1)),0))),""),IF($G$3=1,IF(G138="min",INDEX($B$4:$B$254,(MATCH(1,($G$4:$G$254="max")*($H$4:$H$254=(H138)),0))),""),""))</f>
        <v/>
      </c>
      <c r="J138" s="35" t="str">
        <f aca="false">IF(AND(G136=0,G138="min",H138=1),B138-B137,IF(G138="min",B138-I138,""))</f>
        <v/>
      </c>
      <c r="K138" s="41" t="str">
        <f aca="false">IF(AND(G136=0,G138="min",H138=1),(B138-B137)/B137,IF(G138="min",(B138-I138)/I138,""))</f>
        <v/>
      </c>
      <c r="L138" s="5"/>
      <c r="M138" s="0" t="n">
        <f aca="false">E138/COUNT($E$4:E138)</f>
        <v>-0.000242611640563681</v>
      </c>
      <c r="N138" s="24" t="n">
        <f aca="false">M138*252</f>
        <v>-0.0611381334220477</v>
      </c>
      <c r="O138" s="25" t="n">
        <f aca="false">STDEV($D$4:$D138)</f>
        <v>0.0294771617097958</v>
      </c>
      <c r="P138" s="25" t="n">
        <f aca="false">O138*SQRT(252)</f>
        <v>0.467935435440931</v>
      </c>
      <c r="Q138" s="0" t="n">
        <f aca="false">Treasuries!J136/100</f>
        <v>0.0507</v>
      </c>
      <c r="R138" s="25" t="n">
        <f aca="false">AJ138/AK138*SQRT(252)</f>
        <v>0.127184300156897</v>
      </c>
      <c r="S138" s="38" t="n">
        <f aca="false">IF(D138&lt;s_p!H138, D138-s_p!H138, 0)</f>
        <v>0</v>
      </c>
      <c r="T138" s="0" t="n">
        <f aca="false">S138^2</f>
        <v>0</v>
      </c>
      <c r="U138" s="0" t="n">
        <f aca="false">SQRT(AVERAGE(T$4:T138)) * SQRT(252)</f>
        <v>0.336606732203939</v>
      </c>
      <c r="V138" s="0" t="n">
        <f aca="false">AJ138/U138*252</f>
        <v>0.181696735374305</v>
      </c>
      <c r="W138" s="27" t="n">
        <f aca="false">(s_p!$J138)/COUNT(s_p!$J$4:$J138)</f>
        <v>-8.18898030283126E-005</v>
      </c>
      <c r="X138" s="27" t="n">
        <f aca="false">W138 * 252</f>
        <v>-0.0206362303631348</v>
      </c>
      <c r="Y138" s="26" t="n">
        <f aca="false">STDEV(s_p!$H$4:$H138)</f>
        <v>0.00707437245847536</v>
      </c>
      <c r="Z138" s="26" t="n">
        <f aca="false">Y138*SQRT(252)</f>
        <v>0.112302181241822</v>
      </c>
      <c r="AA138" s="0" t="n">
        <f aca="false">AJ138/AK138</f>
        <v>0.00801185783064165</v>
      </c>
      <c r="AB138" s="0" t="n">
        <f aca="false">_xlfn.COVARIANCE.S($D$4:$D138,s_p!$H$4:$H138)</f>
        <v>6.54948802161039E-007</v>
      </c>
      <c r="AC138" s="0" t="n">
        <f aca="false">_xlfn.VAR.S(s_p!$H$4:$H138)</f>
        <v>5.00467456812347E-005</v>
      </c>
      <c r="AD138" s="0" t="n">
        <f aca="false">AB138/AC138</f>
        <v>0.013086741070691</v>
      </c>
      <c r="AE138" s="23" t="n">
        <f aca="false">M138-(AD138*W138)</f>
        <v>-0.00024153996991512</v>
      </c>
      <c r="AF138" s="40" t="n">
        <f aca="false">MAX($E$4:E138)</f>
        <v>0.280129884293098</v>
      </c>
      <c r="AG138" s="0" t="n">
        <f aca="false">1 - ((1 + E138) / (1 + AF138))</f>
        <v>0.244414617304222</v>
      </c>
      <c r="AH138" s="0" t="n">
        <f aca="false">MAX($AG$5:AG138)</f>
        <v>0.317205136214376</v>
      </c>
      <c r="AI138" s="24" t="n">
        <f aca="false">D138-s_p!H138</f>
        <v>0.0131832713153211</v>
      </c>
      <c r="AJ138" s="24" t="n">
        <f aca="false">AVERAGE(AI$4:AI138)</f>
        <v>0.000242699779152654</v>
      </c>
      <c r="AK138" s="0" t="n">
        <f aca="false">STDEV(AI$4:AI138)</f>
        <v>0.0302925718707138</v>
      </c>
    </row>
    <row r="139" customFormat="false" ht="13.8" hidden="false" customHeight="false" outlineLevel="0" collapsed="false">
      <c r="A139" s="6" t="n">
        <f aca="false">WORKDAY(A138,1,holiday!$B$2:$B$10)</f>
        <v>38916</v>
      </c>
      <c r="B139" s="30" t="n">
        <v>956607.70681014</v>
      </c>
      <c r="C139" s="30" t="n">
        <f aca="false">B139-B138</f>
        <v>-10639.721713763</v>
      </c>
      <c r="D139" s="37" t="n">
        <f aca="false">C139/B138</f>
        <v>-0.011</v>
      </c>
      <c r="E139" s="37" t="n">
        <f aca="false" t="array" ref="E139:E139">PRODUCT(1+$D$4:D139)-1</f>
        <v>-0.0433922931898599</v>
      </c>
      <c r="F139" s="0" t="n">
        <f aca="false">IF(ISBLANK(A140),MONTH(A139),IF(MONTH(A140)-MONTH(A139)=1,MONTH(A139),0))</f>
        <v>0</v>
      </c>
      <c r="G139" s="0" t="str">
        <f aca="false">IF(B140&gt;B139,IF(AND(B138&gt;B139,B140&gt;B139),"min",""),IF(AND(B138&gt;B139,B140&gt;B139),"",IF(AND(B138&lt;B139,B140&lt;B139),"max","")))</f>
        <v/>
      </c>
      <c r="H139" s="0" t="str">
        <f aca="false">IF(G139="min",COUNTIF(G$4:G139,"min"),IF(G139="max",COUNTIF(G$4:G139,"max"),""))</f>
        <v/>
      </c>
      <c r="I139" s="30" t="str">
        <f aca="false" t="array" ref="I139:I139">IF($G$3=0,IF(G139="min",INDEX($B$4:$B$254,(MATCH(1,($G$4:$G$254="max")*($H$4:$H$254=(H139-1)),0))),""),IF($G$3=1,IF(G139="min",INDEX($B$4:$B$254,(MATCH(1,($G$4:$G$254="max")*($H$4:$H$254=(H139)),0))),""),""))</f>
        <v/>
      </c>
      <c r="J139" s="35" t="str">
        <f aca="false">IF(AND(G137=0,G139="min",H139=1),B139-B138,IF(G139="min",B139-I139,""))</f>
        <v/>
      </c>
      <c r="K139" s="41" t="str">
        <f aca="false">IF(AND(G137=0,G139="min",H139=1),(B139-B138)/B138,IF(G139="min",(B139-I139)/I139,""))</f>
        <v/>
      </c>
      <c r="L139" s="5"/>
      <c r="M139" s="0" t="n">
        <f aca="false">E139/COUNT($E$4:E139)</f>
        <v>-0.000319060979337205</v>
      </c>
      <c r="N139" s="24" t="n">
        <f aca="false">M139*252</f>
        <v>-0.0804033667929758</v>
      </c>
      <c r="O139" s="25" t="n">
        <f aca="false">STDEV($D$4:$D139)</f>
        <v>0.0293834419010447</v>
      </c>
      <c r="P139" s="25" t="n">
        <f aca="false">O139*SQRT(252)</f>
        <v>0.466447679599676</v>
      </c>
      <c r="Q139" s="0" t="n">
        <f aca="false">Treasuries!J137/100</f>
        <v>0.0513</v>
      </c>
      <c r="R139" s="25" t="n">
        <f aca="false">AJ139/AK139*SQRT(252)</f>
        <v>0.0766972215297078</v>
      </c>
      <c r="S139" s="38" t="n">
        <f aca="false">IF(D139&lt;s_p!H139, D139-s_p!H139, 0)</f>
        <v>-0.0129198211407139</v>
      </c>
      <c r="T139" s="0" t="n">
        <f aca="false">S139^2</f>
        <v>0.000166921778308037</v>
      </c>
      <c r="U139" s="0" t="n">
        <f aca="false">SQRT(AVERAGE(T$4:T139)) * SQRT(252)</f>
        <v>0.335827738694331</v>
      </c>
      <c r="V139" s="0" t="n">
        <f aca="false">AJ139/U139*252</f>
        <v>0.109493538237356</v>
      </c>
      <c r="W139" s="27" t="n">
        <f aca="false">(s_p!$J139)/COUNT(s_p!$J$4:$J139)</f>
        <v>-6.73273979981012E-005</v>
      </c>
      <c r="X139" s="27" t="n">
        <f aca="false">W139 * 252</f>
        <v>-0.0169665042955215</v>
      </c>
      <c r="Y139" s="26" t="n">
        <f aca="false">STDEV(s_p!$H$4:$H139)</f>
        <v>0.0070501615578796</v>
      </c>
      <c r="Z139" s="26" t="n">
        <f aca="false">Y139*SQRT(252)</f>
        <v>0.111917845109863</v>
      </c>
      <c r="AA139" s="0" t="n">
        <f aca="false">AJ139/AK139</f>
        <v>0.00483147081945815</v>
      </c>
      <c r="AB139" s="0" t="n">
        <f aca="false">_xlfn.COVARIANCE.S($D$4:$D139,s_p!$H$4:$H139)</f>
        <v>4.87473312157629E-007</v>
      </c>
      <c r="AC139" s="0" t="n">
        <f aca="false">_xlfn.VAR.S(s_p!$H$4:$H139)</f>
        <v>4.97047779922033E-005</v>
      </c>
      <c r="AD139" s="0" t="n">
        <f aca="false">AB139/AC139</f>
        <v>0.00980737329184115</v>
      </c>
      <c r="AE139" s="23" t="n">
        <f aca="false">M139-(AD139*W139)</f>
        <v>-0.00031840067441227</v>
      </c>
      <c r="AF139" s="40" t="n">
        <f aca="false">MAX($E$4:E139)</f>
        <v>0.280129884293098</v>
      </c>
      <c r="AG139" s="0" t="n">
        <f aca="false">1 - ((1 + E139) / (1 + AF139))</f>
        <v>0.252726056513875</v>
      </c>
      <c r="AH139" s="0" t="n">
        <f aca="false">MAX($AG$5:AG139)</f>
        <v>0.317205136214376</v>
      </c>
      <c r="AI139" s="24" t="n">
        <f aca="false">D139-s_p!H139</f>
        <v>-0.0129198211407139</v>
      </c>
      <c r="AJ139" s="24" t="n">
        <f aca="false">AVERAGE(AI$4:AI139)</f>
        <v>0.000145916537094811</v>
      </c>
      <c r="AK139" s="0" t="n">
        <f aca="false">STDEV(AI$4:AI139)</f>
        <v>0.030201266352919</v>
      </c>
    </row>
    <row r="140" customFormat="false" ht="13.8" hidden="false" customHeight="false" outlineLevel="0" collapsed="false">
      <c r="A140" s="6" t="n">
        <f aca="false">WORKDAY(A139,1,holiday!$B$2:$B$10)</f>
        <v>38917</v>
      </c>
      <c r="B140" s="30" t="n">
        <v>932309.871057162</v>
      </c>
      <c r="C140" s="30" t="n">
        <f aca="false">B140-B139</f>
        <v>-24297.8357529775</v>
      </c>
      <c r="D140" s="37" t="n">
        <f aca="false">C140/B139</f>
        <v>-0.0254</v>
      </c>
      <c r="E140" s="37" t="n">
        <f aca="false" t="array" ref="E140:E140">PRODUCT(1+$D$4:D140)-1</f>
        <v>-0.0676901289428375</v>
      </c>
      <c r="F140" s="0" t="n">
        <f aca="false">IF(ISBLANK(A141),MONTH(A140),IF(MONTH(A141)-MONTH(A140)=1,MONTH(A140),0))</f>
        <v>0</v>
      </c>
      <c r="G140" s="0" t="str">
        <f aca="false">IF(B141&gt;B140,IF(AND(B139&gt;B140,B141&gt;B140),"min",""),IF(AND(B139&gt;B140,B141&gt;B140),"",IF(AND(B139&lt;B140,B141&lt;B140),"max","")))</f>
        <v>min</v>
      </c>
      <c r="H140" s="0" t="n">
        <f aca="false">IF(G140="min",COUNTIF(G$4:G140,"min"),IF(G140="max",COUNTIF(G$4:G140,"max"),""))</f>
        <v>34</v>
      </c>
      <c r="I140" s="30" t="n">
        <f aca="false" t="array" ref="I140:I140">IF($G$3=0,IF(G140="min",INDEX($B$4:$B$254,(MATCH(1,($G$4:$G$254="max")*($H$4:$H$254=(H140-1)),0))),""),IF($G$3=1,IF(G140="min",INDEX($B$4:$B$254,(MATCH(1,($G$4:$G$254="max")*($H$4:$H$254=(H140)),0))),""),""))</f>
        <v>967247.428523902</v>
      </c>
      <c r="J140" s="35" t="n">
        <f aca="false">IF(AND(G138=0,G140="min",H140=1),B140-B139,IF(G140="min",B140-I140,""))</f>
        <v>-34937.55746674</v>
      </c>
      <c r="K140" s="41" t="n">
        <f aca="false">IF(AND(G138=0,G140="min",H140=1),(B140-B139)/B139,IF(G140="min",(B140-I140)/I140,""))</f>
        <v>-0.0361205999999996</v>
      </c>
      <c r="L140" s="5"/>
      <c r="M140" s="0" t="n">
        <f aca="false">E140/COUNT($E$4:E140)</f>
        <v>-0.000494088532429471</v>
      </c>
      <c r="N140" s="24" t="n">
        <f aca="false">M140*252</f>
        <v>-0.124510310172227</v>
      </c>
      <c r="O140" s="25" t="n">
        <f aca="false">STDEV($D$4:$D140)</f>
        <v>0.0293561862639243</v>
      </c>
      <c r="P140" s="25" t="n">
        <f aca="false">O140*SQRT(252)</f>
        <v>0.466015009773804</v>
      </c>
      <c r="Q140" s="0" t="n">
        <f aca="false">Treasuries!J138/100</f>
        <v>0.0506</v>
      </c>
      <c r="R140" s="25" t="n">
        <f aca="false">AJ140/AK140*SQRT(252)</f>
        <v>-0.0921262162902296</v>
      </c>
      <c r="S140" s="38" t="n">
        <f aca="false">IF(D140&lt;s_p!H140, D140-s_p!H140, 0)</f>
        <v>-0.0439550506928835</v>
      </c>
      <c r="T140" s="0" t="n">
        <f aca="false">S140^2</f>
        <v>0.00193204648141396</v>
      </c>
      <c r="U140" s="0" t="n">
        <f aca="false">SQRT(AVERAGE(T$4:T140)) * SQRT(252)</f>
        <v>0.339868936135433</v>
      </c>
      <c r="V140" s="0" t="n">
        <f aca="false">AJ140/U140*252</f>
        <v>-0.130488712707689</v>
      </c>
      <c r="W140" s="27" t="n">
        <f aca="false">(s_p!$J140)/COUNT(s_p!$J$4:$J140)</f>
        <v>6.73622245158454E-005</v>
      </c>
      <c r="X140" s="27" t="n">
        <f aca="false">W140 * 252</f>
        <v>0.016975280577993</v>
      </c>
      <c r="Y140" s="26" t="n">
        <f aca="false">STDEV(s_p!$H$4:$H140)</f>
        <v>0.00720166794534577</v>
      </c>
      <c r="Z140" s="26" t="n">
        <f aca="false">Y140*SQRT(252)</f>
        <v>0.114322934449502</v>
      </c>
      <c r="AA140" s="0" t="n">
        <f aca="false">AJ140/AK140</f>
        <v>-0.00580340613174496</v>
      </c>
      <c r="AB140" s="0" t="n">
        <f aca="false">_xlfn.COVARIANCE.S($D$4:$D140,s_p!$H$4:$H140)</f>
        <v>-2.97818670328632E-006</v>
      </c>
      <c r="AC140" s="0" t="n">
        <f aca="false">_xlfn.VAR.S(s_p!$H$4:$H140)</f>
        <v>5.18640211950207E-005</v>
      </c>
      <c r="AD140" s="0" t="n">
        <f aca="false">AB140/AC140</f>
        <v>-0.0574229809926934</v>
      </c>
      <c r="AE140" s="23" t="n">
        <f aca="false">M140-(AD140*W140)</f>
        <v>-0.000490220392691472</v>
      </c>
      <c r="AF140" s="40" t="n">
        <f aca="false">MAX($E$4:E140)</f>
        <v>0.280129884293098</v>
      </c>
      <c r="AG140" s="0" t="n">
        <f aca="false">1 - ((1 + E140) / (1 + AF140))</f>
        <v>0.271706814678423</v>
      </c>
      <c r="AH140" s="0" t="n">
        <f aca="false">MAX($AG$5:AG140)</f>
        <v>0.317205136214376</v>
      </c>
      <c r="AI140" s="24" t="n">
        <f aca="false">D140-s_p!H140</f>
        <v>-0.0439550506928835</v>
      </c>
      <c r="AJ140" s="24" t="n">
        <f aca="false">AVERAGE(AI$4:AI140)</f>
        <v>-0.000175988333197001</v>
      </c>
      <c r="AK140" s="0" t="n">
        <f aca="false">STDEV(AI$4:AI140)</f>
        <v>0.0303250072805236</v>
      </c>
    </row>
    <row r="141" customFormat="false" ht="13.8" hidden="false" customHeight="false" outlineLevel="0" collapsed="false">
      <c r="A141" s="6" t="n">
        <f aca="false">WORKDAY(A140,1,holiday!$B$2:$B$10)</f>
        <v>38918</v>
      </c>
      <c r="B141" s="30" t="n">
        <v>957109.313627283</v>
      </c>
      <c r="C141" s="30" t="n">
        <f aca="false">B141-B140</f>
        <v>24799.4425701206</v>
      </c>
      <c r="D141" s="37" t="n">
        <f aca="false">C141/B140</f>
        <v>0.0266000000000001</v>
      </c>
      <c r="E141" s="37" t="n">
        <f aca="false" t="array" ref="E141:E141">PRODUCT(1+$D$4:D141)-1</f>
        <v>-0.0428906863727169</v>
      </c>
      <c r="F141" s="0" t="n">
        <f aca="false">IF(ISBLANK(A142),MONTH(A141),IF(MONTH(A142)-MONTH(A141)=1,MONTH(A141),0))</f>
        <v>0</v>
      </c>
      <c r="G141" s="0" t="str">
        <f aca="false">IF(B142&gt;B141,IF(AND(B140&gt;B141,B142&gt;B141),"min",""),IF(AND(B140&gt;B141,B142&gt;B141),"",IF(AND(B140&lt;B141,B142&lt;B141),"max","")))</f>
        <v>max</v>
      </c>
      <c r="H141" s="0" t="n">
        <f aca="false">IF(G141="min",COUNTIF(G$4:G141,"min"),IF(G141="max",COUNTIF(G$4:G141,"max"),""))</f>
        <v>34</v>
      </c>
      <c r="I141" s="30" t="str">
        <f aca="false" t="array" ref="I141:I141">IF($G$3=0,IF(G141="min",INDEX($B$4:$B$254,(MATCH(1,($G$4:$G$254="max")*($H$4:$H$254=(H141-1)),0))),""),IF($G$3=1,IF(G141="min",INDEX($B$4:$B$254,(MATCH(1,($G$4:$G$254="max")*($H$4:$H$254=(H141)),0))),""),""))</f>
        <v/>
      </c>
      <c r="J141" s="35" t="str">
        <f aca="false">IF(AND(G139=0,G141="min",H141=1),B141-B140,IF(G141="min",B141-I141,""))</f>
        <v/>
      </c>
      <c r="K141" s="41" t="str">
        <f aca="false">IF(AND(G139=0,G141="min",H141=1),(B141-B140)/B140,IF(G141="min",(B141-I141)/I141,""))</f>
        <v/>
      </c>
      <c r="L141" s="5"/>
      <c r="M141" s="0" t="n">
        <f aca="false">E141/COUNT($E$4:E141)</f>
        <v>-0.000310802075164615</v>
      </c>
      <c r="N141" s="24" t="n">
        <f aca="false">M141*252</f>
        <v>-0.078322122941483</v>
      </c>
      <c r="O141" s="25" t="n">
        <f aca="false">STDEV($D$4:$D141)</f>
        <v>0.029336916007903</v>
      </c>
      <c r="P141" s="25" t="n">
        <f aca="false">O141*SQRT(252)</f>
        <v>0.465709103943007</v>
      </c>
      <c r="Q141" s="0" t="n">
        <f aca="false">Treasuries!J139/100</f>
        <v>0.0503</v>
      </c>
      <c r="R141" s="25" t="n">
        <f aca="false">AJ141/AK141*SQRT(252)</f>
        <v>0.0415498928678273</v>
      </c>
      <c r="S141" s="38" t="n">
        <f aca="false">IF(D141&lt;s_p!H141, D141-s_p!H141, 0)</f>
        <v>0</v>
      </c>
      <c r="T141" s="0" t="n">
        <f aca="false">S141^2</f>
        <v>0</v>
      </c>
      <c r="U141" s="0" t="n">
        <f aca="false">SQRT(AVERAGE(T$4:T141)) * SQRT(252)</f>
        <v>0.338635288013337</v>
      </c>
      <c r="V141" s="0" t="n">
        <f aca="false">AJ141/U141*252</f>
        <v>0.0591397855790944</v>
      </c>
      <c r="W141" s="27" t="n">
        <f aca="false">(s_p!$J141)/COUNT(s_p!$J$4:$J141)</f>
        <v>4.87623590812061E-006</v>
      </c>
      <c r="X141" s="27" t="n">
        <f aca="false">W141 * 252</f>
        <v>0.00122881144884639</v>
      </c>
      <c r="Y141" s="26" t="n">
        <f aca="false">STDEV(s_p!$H$4:$H141)</f>
        <v>0.00721232913885523</v>
      </c>
      <c r="Z141" s="26" t="n">
        <f aca="false">Y141*SQRT(252)</f>
        <v>0.114492175649733</v>
      </c>
      <c r="AA141" s="0" t="n">
        <f aca="false">AJ141/AK141</f>
        <v>0.00261739722689653</v>
      </c>
      <c r="AB141" s="0" t="n">
        <f aca="false">_xlfn.COVARIANCE.S($D$4:$D141,s_p!$H$4:$H141)</f>
        <v>-4.61356169577995E-006</v>
      </c>
      <c r="AC141" s="0" t="n">
        <f aca="false">_xlfn.VAR.S(s_p!$H$4:$H141)</f>
        <v>5.20176916071803E-005</v>
      </c>
      <c r="AD141" s="0" t="n">
        <f aca="false">AB141/AC141</f>
        <v>-0.0886921651698807</v>
      </c>
      <c r="AE141" s="23" t="n">
        <f aca="false">M141-(AD141*W141)</f>
        <v>-0.000310369591244045</v>
      </c>
      <c r="AF141" s="40" t="n">
        <f aca="false">MAX($E$4:E141)</f>
        <v>0.280129884293098</v>
      </c>
      <c r="AG141" s="0" t="n">
        <f aca="false">1 - ((1 + E141) / (1 + AF141))</f>
        <v>0.252334215948869</v>
      </c>
      <c r="AH141" s="0" t="n">
        <f aca="false">MAX($AG$5:AG141)</f>
        <v>0.317205136214376</v>
      </c>
      <c r="AI141" s="24" t="n">
        <f aca="false">D141-s_p!H141</f>
        <v>0.035077468824664</v>
      </c>
      <c r="AJ141" s="24" t="n">
        <f aca="false">AVERAGE(AI$4:AI141)</f>
        <v>7.94715012802525E-005</v>
      </c>
      <c r="AK141" s="0" t="n">
        <f aca="false">STDEV(AI$4:AI141)</f>
        <v>0.0303627972336788</v>
      </c>
    </row>
    <row r="142" customFormat="false" ht="13.8" hidden="false" customHeight="false" outlineLevel="0" collapsed="false">
      <c r="A142" s="6" t="n">
        <f aca="false">WORKDAY(A141,1,holiday!$B$2:$B$10)</f>
        <v>38919</v>
      </c>
      <c r="B142" s="30" t="n">
        <v>922079.112748524</v>
      </c>
      <c r="C142" s="30" t="n">
        <f aca="false">B142-B141</f>
        <v>-35030.2008787586</v>
      </c>
      <c r="D142" s="37" t="n">
        <f aca="false">C142/B141</f>
        <v>-0.0366</v>
      </c>
      <c r="E142" s="37" t="n">
        <f aca="false" t="array" ref="E142:E142">PRODUCT(1+$D$4:D142)-1</f>
        <v>-0.0779208872514754</v>
      </c>
      <c r="F142" s="0" t="n">
        <f aca="false">IF(ISBLANK(A143),MONTH(A142),IF(MONTH(A143)-MONTH(A142)=1,MONTH(A142),0))</f>
        <v>0</v>
      </c>
      <c r="G142" s="0" t="str">
        <f aca="false">IF(B143&gt;B142,IF(AND(B141&gt;B142,B143&gt;B142),"min",""),IF(AND(B141&gt;B142,B143&gt;B142),"",IF(AND(B141&lt;B142,B143&lt;B142),"max","")))</f>
        <v/>
      </c>
      <c r="H142" s="0" t="str">
        <f aca="false">IF(G142="min",COUNTIF(G$4:G142,"min"),IF(G142="max",COUNTIF(G$4:G142,"max"),""))</f>
        <v/>
      </c>
      <c r="I142" s="30" t="str">
        <f aca="false" t="array" ref="I142:I142">IF($G$3=0,IF(G142="min",INDEX($B$4:$B$254,(MATCH(1,($G$4:$G$254="max")*($H$4:$H$254=(H142-1)),0))),""),IF($G$3=1,IF(G142="min",INDEX($B$4:$B$254,(MATCH(1,($G$4:$G$254="max")*($H$4:$H$254=(H142)),0))),""),""))</f>
        <v/>
      </c>
      <c r="J142" s="35" t="str">
        <f aca="false">IF(AND(G140=0,G142="min",H142=1),B142-B141,IF(G142="min",B142-I142,""))</f>
        <v/>
      </c>
      <c r="K142" s="41" t="str">
        <f aca="false">IF(AND(G140=0,G142="min",H142=1),(B142-B141)/B141,IF(G142="min",(B142-I142)/I142,""))</f>
        <v/>
      </c>
      <c r="L142" s="5"/>
      <c r="M142" s="0" t="n">
        <f aca="false">E142/COUNT($E$4:E142)</f>
        <v>-0.000560581922672485</v>
      </c>
      <c r="N142" s="24" t="n">
        <f aca="false">M142*252</f>
        <v>-0.141266644513466</v>
      </c>
      <c r="O142" s="25" t="n">
        <f aca="false">STDEV($D$4:$D142)</f>
        <v>0.0293958028804051</v>
      </c>
      <c r="P142" s="25" t="n">
        <f aca="false">O142*SQRT(252)</f>
        <v>0.466643904063768</v>
      </c>
      <c r="Q142" s="0" t="n">
        <f aca="false">Treasuries!J140/100</f>
        <v>0.0505</v>
      </c>
      <c r="R142" s="25" t="n">
        <f aca="false">AJ142/AK142*SQRT(252)</f>
        <v>-0.0698098679028635</v>
      </c>
      <c r="S142" s="38" t="n">
        <f aca="false">IF(D142&lt;s_p!H142, D142-s_p!H142, 0)</f>
        <v>-0.029523074459824</v>
      </c>
      <c r="T142" s="0" t="n">
        <f aca="false">S142^2</f>
        <v>0.00087161192556031</v>
      </c>
      <c r="U142" s="0" t="n">
        <f aca="false">SQRT(AVERAGE(T$4:T142)) * SQRT(252)</f>
        <v>0.339748517330903</v>
      </c>
      <c r="V142" s="0" t="n">
        <f aca="false">AJ142/U142*252</f>
        <v>-0.0990176704624062</v>
      </c>
      <c r="W142" s="27" t="n">
        <f aca="false">(s_p!$J142)/COUNT(s_p!$J$4:$J142)</f>
        <v>-4.61062388023007E-005</v>
      </c>
      <c r="X142" s="27" t="n">
        <f aca="false">W142 * 252</f>
        <v>-0.0116187721781798</v>
      </c>
      <c r="Y142" s="26" t="n">
        <f aca="false">STDEV(s_p!$H$4:$H142)</f>
        <v>0.00721139309677025</v>
      </c>
      <c r="Z142" s="26" t="n">
        <f aca="false">Y142*SQRT(252)</f>
        <v>0.114477316442292</v>
      </c>
      <c r="AA142" s="0" t="n">
        <f aca="false">AJ142/AK142</f>
        <v>-0.00439760832212477</v>
      </c>
      <c r="AB142" s="0" t="n">
        <f aca="false">_xlfn.COVARIANCE.S($D$4:$D142,s_p!$H$4:$H142)</f>
        <v>-2.70300067817709E-006</v>
      </c>
      <c r="AC142" s="0" t="n">
        <f aca="false">_xlfn.VAR.S(s_p!$H$4:$H142)</f>
        <v>5.20041903961457E-005</v>
      </c>
      <c r="AD142" s="0" t="n">
        <f aca="false">AB142/AC142</f>
        <v>-0.0519765937626716</v>
      </c>
      <c r="AE142" s="23" t="n">
        <f aca="false">M142-(AD142*W142)</f>
        <v>-0.000562978367916637</v>
      </c>
      <c r="AF142" s="40" t="n">
        <f aca="false">MAX($E$4:E142)</f>
        <v>0.280129884293098</v>
      </c>
      <c r="AG142" s="0" t="n">
        <f aca="false">1 - ((1 + E142) / (1 + AF142))</f>
        <v>0.27969878364514</v>
      </c>
      <c r="AH142" s="0" t="n">
        <f aca="false">MAX($AG$5:AG142)</f>
        <v>0.317205136214376</v>
      </c>
      <c r="AI142" s="24" t="n">
        <f aca="false">D142-s_p!H142</f>
        <v>-0.029523074459824</v>
      </c>
      <c r="AJ142" s="24" t="n">
        <f aca="false">AVERAGE(AI$4:AI142)</f>
        <v>-0.000133496455274454</v>
      </c>
      <c r="AK142" s="0" t="n">
        <f aca="false">STDEV(AI$4:AI142)</f>
        <v>0.0303566042029758</v>
      </c>
    </row>
    <row r="143" customFormat="false" ht="13.8" hidden="false" customHeight="false" outlineLevel="0" collapsed="false">
      <c r="A143" s="6" t="n">
        <f aca="false">WORKDAY(A142,1,holiday!$B$2:$B$10)</f>
        <v>38922</v>
      </c>
      <c r="B143" s="30" t="n">
        <v>902623.24346953</v>
      </c>
      <c r="C143" s="30" t="n">
        <f aca="false">B143-B142</f>
        <v>-19455.8692789938</v>
      </c>
      <c r="D143" s="37" t="n">
        <f aca="false">C143/B142</f>
        <v>-0.0210999999999999</v>
      </c>
      <c r="E143" s="37" t="n">
        <f aca="false" t="array" ref="E143:E143">PRODUCT(1+$D$4:D143)-1</f>
        <v>-0.0973767565304692</v>
      </c>
      <c r="F143" s="0" t="n">
        <f aca="false">IF(ISBLANK(A144),MONTH(A143),IF(MONTH(A144)-MONTH(A143)=1,MONTH(A143),0))</f>
        <v>0</v>
      </c>
      <c r="G143" s="0" t="str">
        <f aca="false">IF(B144&gt;B143,IF(AND(B142&gt;B143,B144&gt;B143),"min",""),IF(AND(B142&gt;B143,B144&gt;B143),"",IF(AND(B142&lt;B143,B144&lt;B143),"max","")))</f>
        <v>min</v>
      </c>
      <c r="H143" s="0" t="n">
        <f aca="false">IF(G143="min",COUNTIF(G$4:G143,"min"),IF(G143="max",COUNTIF(G$4:G143,"max"),""))</f>
        <v>35</v>
      </c>
      <c r="I143" s="30" t="n">
        <f aca="false" t="array" ref="I143:I143">IF($G$3=0,IF(G143="min",INDEX($B$4:$B$254,(MATCH(1,($G$4:$G$254="max")*($H$4:$H$254=(H143-1)),0))),""),IF($G$3=1,IF(G143="min",INDEX($B$4:$B$254,(MATCH(1,($G$4:$G$254="max")*($H$4:$H$254=(H143)),0))),""),""))</f>
        <v>957109.313627283</v>
      </c>
      <c r="J143" s="35" t="n">
        <f aca="false">IF(AND(G141=0,G143="min",H143=1),B143-B142,IF(G143="min",B143-I143,""))</f>
        <v>-54486.070157753</v>
      </c>
      <c r="K143" s="41" t="n">
        <f aca="false">IF(AND(G141=0,G143="min",H143=1),(B143-B142)/B142,IF(G143="min",(B143-I143)/I143,""))</f>
        <v>-0.0569277400000006</v>
      </c>
      <c r="L143" s="5"/>
      <c r="M143" s="0" t="n">
        <f aca="false">E143/COUNT($E$4:E143)</f>
        <v>-0.000695548260931923</v>
      </c>
      <c r="N143" s="24" t="n">
        <f aca="false">M143*252</f>
        <v>-0.175278161754845</v>
      </c>
      <c r="O143" s="25" t="n">
        <f aca="false">STDEV($D$4:$D143)</f>
        <v>0.0293433198327628</v>
      </c>
      <c r="P143" s="25" t="n">
        <f aca="false">O143*SQRT(252)</f>
        <v>0.465810761511119</v>
      </c>
      <c r="Q143" s="0" t="n">
        <f aca="false">Treasuries!J141/100</f>
        <v>0.0505</v>
      </c>
      <c r="R143" s="25" t="n">
        <f aca="false">AJ143/AK143*SQRT(252)</f>
        <v>-0.209829846950984</v>
      </c>
      <c r="S143" s="38" t="n">
        <f aca="false">IF(D143&lt;s_p!H143, D143-s_p!H143, 0)</f>
        <v>-0.0377251441195203</v>
      </c>
      <c r="T143" s="0" t="n">
        <f aca="false">S143^2</f>
        <v>0.00142318649883858</v>
      </c>
      <c r="U143" s="0" t="n">
        <f aca="false">SQRT(AVERAGE(T$4:T143)) * SQRT(252)</f>
        <v>0.342295628771757</v>
      </c>
      <c r="V143" s="0" t="n">
        <f aca="false">AJ143/U143*252</f>
        <v>-0.295960754416634</v>
      </c>
      <c r="W143" s="27" t="n">
        <f aca="false">(s_p!$J143)/COUNT(s_p!$J$4:$J143)</f>
        <v>7.22130731984286E-005</v>
      </c>
      <c r="X143" s="27" t="n">
        <f aca="false">W143 * 252</f>
        <v>0.018197694446004</v>
      </c>
      <c r="Y143" s="26" t="n">
        <f aca="false">STDEV(s_p!$H$4:$H143)</f>
        <v>0.00732182865689393</v>
      </c>
      <c r="Z143" s="26" t="n">
        <f aca="false">Y143*SQRT(252)</f>
        <v>0.116230426610204</v>
      </c>
      <c r="AA143" s="0" t="n">
        <f aca="false">AJ143/AK143</f>
        <v>-0.0132180379207391</v>
      </c>
      <c r="AB143" s="0" t="n">
        <f aca="false">_xlfn.COVARIANCE.S($D$4:$D143,s_p!$H$4:$H143)</f>
        <v>-5.17397998975202E-006</v>
      </c>
      <c r="AC143" s="0" t="n">
        <f aca="false">_xlfn.VAR.S(s_p!$H$4:$H143)</f>
        <v>5.36091748809131E-005</v>
      </c>
      <c r="AD143" s="0" t="n">
        <f aca="false">AB143/AC143</f>
        <v>-0.0965129569937504</v>
      </c>
      <c r="AE143" s="23" t="n">
        <f aca="false">M143-(AD143*W143)</f>
        <v>-0.000688578763703936</v>
      </c>
      <c r="AF143" s="40" t="n">
        <f aca="false">MAX($E$4:E143)</f>
        <v>0.280129884293098</v>
      </c>
      <c r="AG143" s="0" t="n">
        <f aca="false">1 - ((1 + E143) / (1 + AF143))</f>
        <v>0.294897139310228</v>
      </c>
      <c r="AH143" s="0" t="n">
        <f aca="false">MAX($AG$5:AG143)</f>
        <v>0.317205136214376</v>
      </c>
      <c r="AI143" s="24" t="n">
        <f aca="false">D143-s_p!H143</f>
        <v>-0.0377251441195204</v>
      </c>
      <c r="AJ143" s="24" t="n">
        <f aca="false">AVERAGE(AI$4:AI143)</f>
        <v>-0.000402008224304783</v>
      </c>
      <c r="AK143" s="0" t="n">
        <f aca="false">STDEV(AI$4:AI143)</f>
        <v>0.0304136080343689</v>
      </c>
    </row>
    <row r="144" customFormat="false" ht="13.8" hidden="false" customHeight="false" outlineLevel="0" collapsed="false">
      <c r="A144" s="6" t="n">
        <f aca="false">WORKDAY(A143,1,holiday!$B$2:$B$10)</f>
        <v>38923</v>
      </c>
      <c r="B144" s="30" t="n">
        <v>938637.910883964</v>
      </c>
      <c r="C144" s="30" t="n">
        <f aca="false">B144-B143</f>
        <v>36014.6674144343</v>
      </c>
      <c r="D144" s="37" t="n">
        <f aca="false">C144/B143</f>
        <v>0.0399</v>
      </c>
      <c r="E144" s="37" t="n">
        <f aca="false" t="array" ref="E144:E144">PRODUCT(1+$D$4:D144)-1</f>
        <v>-0.0613620891160349</v>
      </c>
      <c r="F144" s="0" t="n">
        <f aca="false">IF(ISBLANK(A145),MONTH(A144),IF(MONTH(A145)-MONTH(A144)=1,MONTH(A144),0))</f>
        <v>0</v>
      </c>
      <c r="G144" s="0" t="str">
        <f aca="false">IF(B145&gt;B144,IF(AND(B143&gt;B144,B145&gt;B144),"min",""),IF(AND(B143&gt;B144,B145&gt;B144),"",IF(AND(B143&lt;B144,B145&lt;B144),"max","")))</f>
        <v/>
      </c>
      <c r="H144" s="0" t="str">
        <f aca="false">IF(G144="min",COUNTIF(G$4:G144,"min"),IF(G144="max",COUNTIF(G$4:G144,"max"),""))</f>
        <v/>
      </c>
      <c r="I144" s="30" t="str">
        <f aca="false" t="array" ref="I144:I144">IF($G$3=0,IF(G144="min",INDEX($B$4:$B$254,(MATCH(1,($G$4:$G$254="max")*($H$4:$H$254=(H144-1)),0))),""),IF($G$3=1,IF(G144="min",INDEX($B$4:$B$254,(MATCH(1,($G$4:$G$254="max")*($H$4:$H$254=(H144)),0))),""),""))</f>
        <v/>
      </c>
      <c r="J144" s="35" t="str">
        <f aca="false">IF(AND(G142=0,G144="min",H144=1),B144-B143,IF(G144="min",B144-I144,""))</f>
        <v/>
      </c>
      <c r="K144" s="41" t="str">
        <f aca="false">IF(AND(G142=0,G144="min",H144=1),(B144-B143)/B143,IF(G144="min",(B144-I144)/I144,""))</f>
        <v/>
      </c>
      <c r="L144" s="5"/>
      <c r="M144" s="0" t="n">
        <f aca="false">E144/COUNT($E$4:E144)</f>
        <v>-0.000435192121390319</v>
      </c>
      <c r="N144" s="24" t="n">
        <f aca="false">M144*252</f>
        <v>-0.10966841459036</v>
      </c>
      <c r="O144" s="25" t="n">
        <f aca="false">STDEV($D$4:$D144)</f>
        <v>0.0294337139126374</v>
      </c>
      <c r="P144" s="25" t="n">
        <f aca="false">O144*SQRT(252)</f>
        <v>0.467245723043163</v>
      </c>
      <c r="Q144" s="0" t="n">
        <f aca="false">Treasuries!J142/100</f>
        <v>0.0507</v>
      </c>
      <c r="R144" s="25" t="n">
        <f aca="false">AJ144/AK144*SQRT(252)</f>
        <v>-0.0839664586061981</v>
      </c>
      <c r="S144" s="38" t="n">
        <f aca="false">IF(D144&lt;s_p!H144, D144-s_p!H144, 0)</f>
        <v>0</v>
      </c>
      <c r="T144" s="0" t="n">
        <f aca="false">S144^2</f>
        <v>0</v>
      </c>
      <c r="U144" s="0" t="n">
        <f aca="false">SQRT(AVERAGE(T$4:T144)) * SQRT(252)</f>
        <v>0.341079654666597</v>
      </c>
      <c r="V144" s="0" t="n">
        <f aca="false">AJ144/U144*252</f>
        <v>-0.118956837861216</v>
      </c>
      <c r="W144" s="27" t="n">
        <f aca="false">(s_p!$J144)/COUNT(s_p!$J$4:$J144)</f>
        <v>0.000116982727406559</v>
      </c>
      <c r="X144" s="27" t="n">
        <f aca="false">W144 * 252</f>
        <v>0.0294796473064529</v>
      </c>
      <c r="Y144" s="26" t="n">
        <f aca="false">STDEV(s_p!$H$4:$H144)</f>
        <v>0.00731442748010077</v>
      </c>
      <c r="Z144" s="26" t="n">
        <f aca="false">Y144*SQRT(252)</f>
        <v>0.116112936570981</v>
      </c>
      <c r="AA144" s="0" t="n">
        <f aca="false">AJ144/AK144</f>
        <v>-0.00528938971292364</v>
      </c>
      <c r="AB144" s="0" t="n">
        <f aca="false">_xlfn.COVARIANCE.S($D$4:$D144,s_p!$H$4:$H144)</f>
        <v>-3.3628208535438E-006</v>
      </c>
      <c r="AC144" s="0" t="n">
        <f aca="false">_xlfn.VAR.S(s_p!$H$4:$H144)</f>
        <v>5.35008493616533E-005</v>
      </c>
      <c r="AD144" s="0" t="n">
        <f aca="false">AB144/AC144</f>
        <v>-0.0628554666639387</v>
      </c>
      <c r="AE144" s="23" t="n">
        <f aca="false">M144-(AD144*W144)</f>
        <v>-0.000427839117467559</v>
      </c>
      <c r="AF144" s="40" t="n">
        <f aca="false">MAX($E$4:E144)</f>
        <v>0.280129884293098</v>
      </c>
      <c r="AG144" s="0" t="n">
        <f aca="false">1 - ((1 + E144) / (1 + AF144))</f>
        <v>0.266763535168706</v>
      </c>
      <c r="AH144" s="0" t="n">
        <f aca="false">MAX($AG$5:AG144)</f>
        <v>0.317205136214376</v>
      </c>
      <c r="AI144" s="24" t="n">
        <f aca="false">D144-s_p!H144</f>
        <v>0.0335791682197779</v>
      </c>
      <c r="AJ144" s="24" t="n">
        <f aca="false">AVERAGE(AI$4:AI144)</f>
        <v>-0.00016100697292831</v>
      </c>
      <c r="AK144" s="0" t="n">
        <f aca="false">STDEV(AI$4:AI144)</f>
        <v>0.0304396124443089</v>
      </c>
    </row>
    <row r="145" customFormat="false" ht="13.8" hidden="false" customHeight="false" outlineLevel="0" collapsed="false">
      <c r="A145" s="6" t="n">
        <f aca="false">WORKDAY(A144,1,holiday!$B$2:$B$10)</f>
        <v>38924</v>
      </c>
      <c r="B145" s="30" t="n">
        <v>967454.094748102</v>
      </c>
      <c r="C145" s="30" t="n">
        <f aca="false">B145-B144</f>
        <v>28816.1838641377</v>
      </c>
      <c r="D145" s="37" t="n">
        <f aca="false">C145/B144</f>
        <v>0.0307</v>
      </c>
      <c r="E145" s="37" t="n">
        <f aca="false" t="array" ref="E145:E145">PRODUCT(1+$D$4:D145)-1</f>
        <v>-0.0325459052518972</v>
      </c>
      <c r="F145" s="0" t="n">
        <f aca="false">IF(ISBLANK(A146),MONTH(A145),IF(MONTH(A146)-MONTH(A145)=1,MONTH(A145),0))</f>
        <v>0</v>
      </c>
      <c r="G145" s="0" t="str">
        <f aca="false">IF(B146&gt;B145,IF(AND(B144&gt;B145,B146&gt;B145),"min",""),IF(AND(B144&gt;B145,B146&gt;B145),"",IF(AND(B144&lt;B145,B146&lt;B145),"max","")))</f>
        <v/>
      </c>
      <c r="H145" s="0" t="str">
        <f aca="false">IF(G145="min",COUNTIF(G$4:G145,"min"),IF(G145="max",COUNTIF(G$4:G145,"max"),""))</f>
        <v/>
      </c>
      <c r="I145" s="30" t="str">
        <f aca="false" t="array" ref="I145:I145">IF($G$3=0,IF(G145="min",INDEX($B$4:$B$254,(MATCH(1,($G$4:$G$254="max")*($H$4:$H$254=(H145-1)),0))),""),IF($G$3=1,IF(G145="min",INDEX($B$4:$B$254,(MATCH(1,($G$4:$G$254="max")*($H$4:$H$254=(H145)),0))),""),""))</f>
        <v/>
      </c>
      <c r="J145" s="35" t="str">
        <f aca="false">IF(AND(G143=0,G145="min",H145=1),B145-B144,IF(G145="min",B145-I145,""))</f>
        <v/>
      </c>
      <c r="K145" s="41" t="str">
        <f aca="false">IF(AND(G143=0,G145="min",H145=1),(B145-B144)/B144,IF(G145="min",(B145-I145)/I145,""))</f>
        <v/>
      </c>
      <c r="L145" s="5"/>
      <c r="M145" s="0" t="n">
        <f aca="false">E145/COUNT($E$4:E145)</f>
        <v>-0.000229196515858431</v>
      </c>
      <c r="N145" s="24" t="n">
        <f aca="false">M145*252</f>
        <v>-0.0577575219963245</v>
      </c>
      <c r="O145" s="25" t="n">
        <f aca="false">STDEV($D$4:$D145)</f>
        <v>0.0294422224634971</v>
      </c>
      <c r="P145" s="25" t="n">
        <f aca="false">O145*SQRT(252)</f>
        <v>0.467380792100716</v>
      </c>
      <c r="Q145" s="0" t="n">
        <f aca="false">Treasuries!J143/100</f>
        <v>0.0504</v>
      </c>
      <c r="R145" s="25" t="n">
        <f aca="false">AJ145/AK145*SQRT(252)</f>
        <v>0.0307577561347162</v>
      </c>
      <c r="S145" s="38" t="n">
        <f aca="false">IF(D145&lt;s_p!H145, D145-s_p!H145, 0)</f>
        <v>0</v>
      </c>
      <c r="T145" s="0" t="n">
        <f aca="false">S145^2</f>
        <v>0</v>
      </c>
      <c r="U145" s="0" t="n">
        <f aca="false">SQRT(AVERAGE(T$4:T145)) * SQRT(252)</f>
        <v>0.339876548079348</v>
      </c>
      <c r="V145" s="0" t="n">
        <f aca="false">AJ145/U145*252</f>
        <v>0.0437364355551158</v>
      </c>
      <c r="W145" s="27" t="n">
        <f aca="false">(s_p!$J145)/COUNT(s_p!$J$4:$J145)</f>
        <v>0.000113450975582491</v>
      </c>
      <c r="X145" s="27" t="n">
        <f aca="false">W145 * 252</f>
        <v>0.0285896458467878</v>
      </c>
      <c r="Y145" s="26" t="n">
        <f aca="false">STDEV(s_p!$H$4:$H145)</f>
        <v>0.00728857470264538</v>
      </c>
      <c r="Z145" s="26" t="n">
        <f aca="false">Y145*SQRT(252)</f>
        <v>0.115702536451897</v>
      </c>
      <c r="AA145" s="0" t="n">
        <f aca="false">AJ145/AK145</f>
        <v>0.00193755651473421</v>
      </c>
      <c r="AB145" s="0" t="n">
        <f aca="false">_xlfn.COVARIANCE.S($D$4:$D145,s_p!$H$4:$H145)</f>
        <v>-3.451645782146E-006</v>
      </c>
      <c r="AC145" s="0" t="n">
        <f aca="false">_xlfn.VAR.S(s_p!$H$4:$H145)</f>
        <v>5.31233211960422E-005</v>
      </c>
      <c r="AD145" s="0" t="n">
        <f aca="false">AB145/AC145</f>
        <v>-0.0649742091502207</v>
      </c>
      <c r="AE145" s="23" t="n">
        <f aca="false">M145-(AD145*W145)</f>
        <v>-0.000221825128442637</v>
      </c>
      <c r="AF145" s="40" t="n">
        <f aca="false">MAX($E$4:E145)</f>
        <v>0.280129884293098</v>
      </c>
      <c r="AG145" s="0" t="n">
        <f aca="false">1 - ((1 + E145) / (1 + AF145))</f>
        <v>0.244253175698385</v>
      </c>
      <c r="AH145" s="0" t="n">
        <f aca="false">MAX($AG$5:AG145)</f>
        <v>0.317205136214376</v>
      </c>
      <c r="AI145" s="24" t="n">
        <f aca="false">D145-s_p!H145</f>
        <v>0.0310782863627766</v>
      </c>
      <c r="AJ145" s="24" t="n">
        <f aca="false">AVERAGE(AI$4:AI145)</f>
        <v>5.898805056257E-005</v>
      </c>
      <c r="AK145" s="0" t="n">
        <f aca="false">STDEV(AI$4:AI145)</f>
        <v>0.0304445574175481</v>
      </c>
    </row>
    <row r="146" customFormat="false" ht="13.8" hidden="false" customHeight="false" outlineLevel="0" collapsed="false">
      <c r="A146" s="6" t="n">
        <f aca="false">WORKDAY(A145,1,holiday!$B$2:$B$10)</f>
        <v>38925</v>
      </c>
      <c r="B146" s="30" t="n">
        <v>1001314.98806429</v>
      </c>
      <c r="C146" s="30" t="n">
        <f aca="false">B146-B145</f>
        <v>33860.8933161836</v>
      </c>
      <c r="D146" s="37" t="n">
        <f aca="false">C146/B145</f>
        <v>0.035</v>
      </c>
      <c r="E146" s="37" t="n">
        <f aca="false" t="array" ref="E146:E146">PRODUCT(1+$D$4:D146)-1</f>
        <v>0.0013149880642862</v>
      </c>
      <c r="F146" s="0" t="n">
        <f aca="false">IF(ISBLANK(A147),MONTH(A146),IF(MONTH(A147)-MONTH(A146)=1,MONTH(A146),0))</f>
        <v>0</v>
      </c>
      <c r="G146" s="0" t="str">
        <f aca="false">IF(B147&gt;B146,IF(AND(B145&gt;B146,B147&gt;B146),"min",""),IF(AND(B145&gt;B146,B147&gt;B146),"",IF(AND(B145&lt;B146,B147&lt;B146),"max","")))</f>
        <v>max</v>
      </c>
      <c r="H146" s="0" t="n">
        <f aca="false">IF(G146="min",COUNTIF(G$4:G146,"min"),IF(G146="max",COUNTIF(G$4:G146,"max"),""))</f>
        <v>35</v>
      </c>
      <c r="I146" s="30" t="str">
        <f aca="false" t="array" ref="I146:I146">IF($G$3=0,IF(G146="min",INDEX($B$4:$B$254,(MATCH(1,($G$4:$G$254="max")*($H$4:$H$254=(H146-1)),0))),""),IF($G$3=1,IF(G146="min",INDEX($B$4:$B$254,(MATCH(1,($G$4:$G$254="max")*($H$4:$H$254=(H146)),0))),""),""))</f>
        <v/>
      </c>
      <c r="J146" s="35" t="str">
        <f aca="false">IF(AND(G144=0,G146="min",H146=1),B146-B145,IF(G146="min",B146-I146,""))</f>
        <v/>
      </c>
      <c r="K146" s="41" t="str">
        <f aca="false">IF(AND(G144=0,G146="min",H146=1),(B146-B145)/B145,IF(G146="min",(B146-I146)/I146,""))</f>
        <v/>
      </c>
      <c r="L146" s="5"/>
      <c r="M146" s="0" t="n">
        <f aca="false">E146/COUNT($E$4:E146)</f>
        <v>9.19572072927416E-006</v>
      </c>
      <c r="N146" s="24" t="n">
        <f aca="false">M146*252</f>
        <v>0.00231732162377709</v>
      </c>
      <c r="O146" s="25" t="n">
        <f aca="false">STDEV($D$4:$D146)</f>
        <v>0.0294823636196557</v>
      </c>
      <c r="P146" s="25" t="n">
        <f aca="false">O146*SQRT(252)</f>
        <v>0.468018013199922</v>
      </c>
      <c r="Q146" s="0" t="n">
        <f aca="false">Treasuries!J144/100</f>
        <v>0.0507</v>
      </c>
      <c r="R146" s="25" t="n">
        <f aca="false">AJ146/AK146*SQRT(252)</f>
        <v>0.172727926907346</v>
      </c>
      <c r="S146" s="38" t="n">
        <f aca="false">IF(D146&lt;s_p!H146, D146-s_p!H146, 0)</f>
        <v>0</v>
      </c>
      <c r="T146" s="0" t="n">
        <f aca="false">S146^2</f>
        <v>0</v>
      </c>
      <c r="U146" s="0" t="n">
        <f aca="false">SQRT(AVERAGE(T$4:T146)) * SQRT(252)</f>
        <v>0.338686083657809</v>
      </c>
      <c r="V146" s="0" t="n">
        <f aca="false">AJ146/U146*252</f>
        <v>0.247024979775524</v>
      </c>
      <c r="W146" s="27" t="n">
        <f aca="false">(s_p!$J146)/COUNT(s_p!$J$4:$J146)</f>
        <v>8.35268521463287E-005</v>
      </c>
      <c r="X146" s="27" t="n">
        <f aca="false">W146 * 252</f>
        <v>0.0210487667408748</v>
      </c>
      <c r="Y146" s="26" t="n">
        <f aca="false">STDEV(s_p!$H$4:$H146)</f>
        <v>0.00727150912483569</v>
      </c>
      <c r="Z146" s="26" t="n">
        <f aca="false">Y146*SQRT(252)</f>
        <v>0.115431628802713</v>
      </c>
      <c r="AA146" s="0" t="n">
        <f aca="false">AJ146/AK146</f>
        <v>0.0108808366445854</v>
      </c>
      <c r="AB146" s="0" t="n">
        <f aca="false">_xlfn.COVARIANCE.S($D$4:$D146,s_p!$H$4:$H146)</f>
        <v>-4.45888091748427E-006</v>
      </c>
      <c r="AC146" s="0" t="n">
        <f aca="false">_xlfn.VAR.S(s_p!$H$4:$H146)</f>
        <v>5.28748449525688E-005</v>
      </c>
      <c r="AD146" s="0" t="n">
        <f aca="false">AB146/AC146</f>
        <v>-0.0843289643966634</v>
      </c>
      <c r="AE146" s="23" t="n">
        <f aca="false">M146-(AD146*W146)</f>
        <v>1.62394536700873E-005</v>
      </c>
      <c r="AF146" s="40" t="n">
        <f aca="false">MAX($E$4:E146)</f>
        <v>0.280129884293098</v>
      </c>
      <c r="AG146" s="0" t="n">
        <f aca="false">1 - ((1 + E146) / (1 + AF146))</f>
        <v>0.217802036847828</v>
      </c>
      <c r="AH146" s="0" t="n">
        <f aca="false">MAX($AG$5:AG146)</f>
        <v>0.317205136214376</v>
      </c>
      <c r="AI146" s="24" t="n">
        <f aca="false">D146-s_p!H146</f>
        <v>0.0390996531062757</v>
      </c>
      <c r="AJ146" s="24" t="n">
        <f aca="false">AVERAGE(AI$4:AI146)</f>
        <v>0.000331999694308816</v>
      </c>
      <c r="AK146" s="0" t="n">
        <f aca="false">STDEV(AI$4:AI146)</f>
        <v>0.0305123314643298</v>
      </c>
    </row>
    <row r="147" customFormat="false" ht="13.8" hidden="false" customHeight="false" outlineLevel="0" collapsed="false">
      <c r="A147" s="6" t="n">
        <f aca="false">WORKDAY(A146,1,holiday!$B$2:$B$10)</f>
        <v>38926</v>
      </c>
      <c r="B147" s="30" t="n">
        <v>961062.125544101</v>
      </c>
      <c r="C147" s="30" t="n">
        <f aca="false">B147-B146</f>
        <v>-40252.8625201843</v>
      </c>
      <c r="D147" s="37" t="n">
        <f aca="false">C147/B146</f>
        <v>-0.0402</v>
      </c>
      <c r="E147" s="37" t="n">
        <f aca="false" t="array" ref="E147:E147">PRODUCT(1+$D$4:D147)-1</f>
        <v>-0.038937874455898</v>
      </c>
      <c r="F147" s="0" t="n">
        <f aca="false">IF(ISBLANK(A148),MONTH(A147),IF(MONTH(A148)-MONTH(A147)=1,MONTH(A147),0))</f>
        <v>0</v>
      </c>
      <c r="G147" s="0" t="str">
        <f aca="false">IF(B148&gt;B147,IF(AND(B146&gt;B147,B148&gt;B147),"min",""),IF(AND(B146&gt;B147,B148&gt;B147),"",IF(AND(B146&lt;B147,B148&lt;B147),"max","")))</f>
        <v>min</v>
      </c>
      <c r="H147" s="0" t="n">
        <f aca="false">IF(G147="min",COUNTIF(G$4:G147,"min"),IF(G147="max",COUNTIF(G$4:G147,"max"),""))</f>
        <v>36</v>
      </c>
      <c r="I147" s="30" t="n">
        <f aca="false" t="array" ref="I147:I147">IF($G$3=0,IF(G147="min",INDEX($B$4:$B$254,(MATCH(1,($G$4:$G$254="max")*($H$4:$H$254=(H147-1)),0))),""),IF($G$3=1,IF(G147="min",INDEX($B$4:$B$254,(MATCH(1,($G$4:$G$254="max")*($H$4:$H$254=(H147)),0))),""),""))</f>
        <v>1001314.98806429</v>
      </c>
      <c r="J147" s="35" t="n">
        <f aca="false">IF(AND(G145=0,G147="min",H147=1),B147-B146,IF(G147="min",B147-I147,""))</f>
        <v>-40252.862520189</v>
      </c>
      <c r="K147" s="41" t="n">
        <f aca="false">IF(AND(G145=0,G147="min",H147=1),(B147-B146)/B146,IF(G147="min",(B147-I147)/I147,""))</f>
        <v>-0.0402000000000046</v>
      </c>
      <c r="L147" s="5"/>
      <c r="M147" s="0" t="n">
        <f aca="false">E147/COUNT($E$4:E147)</f>
        <v>-0.000270401905943736</v>
      </c>
      <c r="N147" s="24" t="n">
        <f aca="false">M147*252</f>
        <v>-0.0681412802978215</v>
      </c>
      <c r="O147" s="25" t="n">
        <f aca="false">STDEV($D$4:$D147)</f>
        <v>0.0295736638962941</v>
      </c>
      <c r="P147" s="25" t="n">
        <f aca="false">O147*SQRT(252)</f>
        <v>0.469467360159623</v>
      </c>
      <c r="Q147" s="0" t="n">
        <f aca="false">Treasuries!J145/100</f>
        <v>0.05</v>
      </c>
      <c r="R147" s="25" t="n">
        <f aca="false">AJ147/AK147*SQRT(252)</f>
        <v>-0.0174962267361498</v>
      </c>
      <c r="S147" s="38" t="n">
        <f aca="false">IF(D147&lt;s_p!H147, D147-s_p!H147, 0)</f>
        <v>-0.0523516782773907</v>
      </c>
      <c r="T147" s="0" t="n">
        <f aca="false">S147^2</f>
        <v>0.00274069821845942</v>
      </c>
      <c r="U147" s="0" t="n">
        <f aca="false">SQRT(AVERAGE(T$4:T147)) * SQRT(252)</f>
        <v>0.344540128264062</v>
      </c>
      <c r="V147" s="0" t="n">
        <f aca="false">AJ147/U147*252</f>
        <v>-0.0247649338486144</v>
      </c>
      <c r="W147" s="27" t="n">
        <f aca="false">(s_p!$J147)/COUNT(s_p!$J$4:$J147)</f>
        <v>0.000168341402149256</v>
      </c>
      <c r="X147" s="27" t="n">
        <f aca="false">W147 * 252</f>
        <v>0.0424220333416125</v>
      </c>
      <c r="Y147" s="26" t="n">
        <f aca="false">STDEV(s_p!$H$4:$H147)</f>
        <v>0.00731520151189105</v>
      </c>
      <c r="Z147" s="26" t="n">
        <f aca="false">Y147*SQRT(252)</f>
        <v>0.116125223944724</v>
      </c>
      <c r="AA147" s="0" t="n">
        <f aca="false">AJ147/AK147</f>
        <v>-0.00110215868632966</v>
      </c>
      <c r="AB147" s="0" t="n">
        <f aca="false">_xlfn.COVARIANCE.S($D$4:$D147,s_p!$H$4:$H147)</f>
        <v>-7.8264435140963E-006</v>
      </c>
      <c r="AC147" s="0" t="n">
        <f aca="false">_xlfn.VAR.S(s_p!$H$4:$H147)</f>
        <v>5.3512173159573E-005</v>
      </c>
      <c r="AD147" s="0" t="n">
        <f aca="false">AB147/AC147</f>
        <v>-0.146255385494397</v>
      </c>
      <c r="AE147" s="23" t="n">
        <f aca="false">M147-(AD147*W147)</f>
        <v>-0.000245781069277729</v>
      </c>
      <c r="AF147" s="40" t="n">
        <f aca="false">MAX($E$4:E147)</f>
        <v>0.280129884293098</v>
      </c>
      <c r="AG147" s="0" t="n">
        <f aca="false">1 - ((1 + E147) / (1 + AF147))</f>
        <v>0.249246394966546</v>
      </c>
      <c r="AH147" s="0" t="n">
        <f aca="false">MAX($AG$5:AG147)</f>
        <v>0.317205136214376</v>
      </c>
      <c r="AI147" s="24" t="n">
        <f aca="false">D147-s_p!H147</f>
        <v>-0.0523516782773907</v>
      </c>
      <c r="AJ147" s="24" t="n">
        <f aca="false">AVERAGE(AI$4:AI147)</f>
        <v>-3.38591804946532E-005</v>
      </c>
      <c r="AK147" s="0" t="n">
        <f aca="false">STDEV(AI$4:AI147)</f>
        <v>0.0307207854137673</v>
      </c>
    </row>
    <row r="148" customFormat="false" ht="13.8" hidden="false" customHeight="false" outlineLevel="0" collapsed="false">
      <c r="A148" s="6" t="n">
        <f aca="false">WORKDAY(A147,1,holiday!$B$2:$B$10)</f>
        <v>38929</v>
      </c>
      <c r="B148" s="30" t="n">
        <v>990278.414160642</v>
      </c>
      <c r="C148" s="30" t="n">
        <f aca="false">B148-B147</f>
        <v>29216.2886165407</v>
      </c>
      <c r="D148" s="37" t="n">
        <f aca="false">C148/B147</f>
        <v>0.0304</v>
      </c>
      <c r="E148" s="37" t="n">
        <f aca="false" t="array" ref="E148:E148">PRODUCT(1+$D$4:D148)-1</f>
        <v>-0.00972158583935734</v>
      </c>
      <c r="F148" s="0" t="n">
        <f aca="false">IF(ISBLANK(A149),MONTH(A148),IF(MONTH(A149)-MONTH(A148)=1,MONTH(A148),0))</f>
        <v>7</v>
      </c>
      <c r="G148" s="0" t="str">
        <f aca="false">IF(B149&gt;B148,IF(AND(B147&gt;B148,B149&gt;B148),"min",""),IF(AND(B147&gt;B148,B149&gt;B148),"",IF(AND(B147&lt;B148,B149&lt;B148),"max","")))</f>
        <v>max</v>
      </c>
      <c r="H148" s="0" t="n">
        <f aca="false">IF(G148="min",COUNTIF(G$4:G148,"min"),IF(G148="max",COUNTIF(G$4:G148,"max"),""))</f>
        <v>36</v>
      </c>
      <c r="I148" s="30" t="str">
        <f aca="false" t="array" ref="I148:I148">IF($G$3=0,IF(G148="min",INDEX($B$4:$B$254,(MATCH(1,($G$4:$G$254="max")*($H$4:$H$254=(H148-1)),0))),""),IF($G$3=1,IF(G148="min",INDEX($B$4:$B$254,(MATCH(1,($G$4:$G$254="max")*($H$4:$H$254=(H148)),0))),""),""))</f>
        <v/>
      </c>
      <c r="J148" s="35" t="str">
        <f aca="false">IF(AND(G146=0,G148="min",H148=1),B148-B147,IF(G148="min",B148-I148,""))</f>
        <v/>
      </c>
      <c r="K148" s="41" t="str">
        <f aca="false">IF(AND(G146=0,G148="min",H148=1),(B148-B147)/B147,IF(G148="min",(B148-I148)/I148,""))</f>
        <v/>
      </c>
      <c r="L148" s="5"/>
      <c r="M148" s="0" t="n">
        <f aca="false">E148/COUNT($E$4:E148)</f>
        <v>-6.70454195817748E-005</v>
      </c>
      <c r="N148" s="24" t="n">
        <f aca="false">M148*252</f>
        <v>-0.0168954457346072</v>
      </c>
      <c r="O148" s="25" t="n">
        <f aca="false">STDEV($D$4:$D148)</f>
        <v>0.0295776094996955</v>
      </c>
      <c r="P148" s="25" t="n">
        <f aca="false">O148*SQRT(252)</f>
        <v>0.469529994671855</v>
      </c>
      <c r="Q148" s="0" t="n">
        <f aca="false">Treasuries!J146/100</f>
        <v>0.0499</v>
      </c>
      <c r="R148" s="25" t="n">
        <f aca="false">AJ148/AK148*SQRT(252)</f>
        <v>0.0962046796759582</v>
      </c>
      <c r="S148" s="38" t="n">
        <f aca="false">IF(D148&lt;s_p!H148, D148-s_p!H148, 0)</f>
        <v>0</v>
      </c>
      <c r="T148" s="0" t="n">
        <f aca="false">S148^2</f>
        <v>0</v>
      </c>
      <c r="U148" s="0" t="n">
        <f aca="false">SQRT(AVERAGE(T$4:T148)) * SQRT(252)</f>
        <v>0.343350003366698</v>
      </c>
      <c r="V148" s="0" t="n">
        <f aca="false">AJ148/U148*252</f>
        <v>0.136678341332105</v>
      </c>
      <c r="W148" s="27" t="n">
        <f aca="false">(s_p!$J148)/COUNT(s_p!$J$4:$J148)</f>
        <v>0.000156738556276025</v>
      </c>
      <c r="X148" s="27" t="n">
        <f aca="false">W148 * 252</f>
        <v>0.0394981161815583</v>
      </c>
      <c r="Y148" s="26" t="n">
        <f aca="false">STDEV(s_p!$H$4:$H148)</f>
        <v>0.00729107814654912</v>
      </c>
      <c r="Z148" s="26" t="n">
        <f aca="false">Y148*SQRT(252)</f>
        <v>0.11574227739184</v>
      </c>
      <c r="AA148" s="0" t="n">
        <f aca="false">AJ148/AK148</f>
        <v>0.00606032517579098</v>
      </c>
      <c r="AB148" s="0" t="n">
        <f aca="false">_xlfn.COVARIANCE.S($D$4:$D148,s_p!$H$4:$H148)</f>
        <v>-8.12062021316018E-006</v>
      </c>
      <c r="AC148" s="0" t="n">
        <f aca="false">_xlfn.VAR.S(s_p!$H$4:$H148)</f>
        <v>5.31598205390861E-005</v>
      </c>
      <c r="AD148" s="0" t="n">
        <f aca="false">AB148/AC148</f>
        <v>-0.152758608490588</v>
      </c>
      <c r="AE148" s="23" t="n">
        <f aca="false">M148-(AD148*W148)</f>
        <v>-4.31022558282254E-005</v>
      </c>
      <c r="AF148" s="40" t="n">
        <f aca="false">MAX($E$4:E148)</f>
        <v>0.280129884293098</v>
      </c>
      <c r="AG148" s="0" t="n">
        <f aca="false">1 - ((1 + E148) / (1 + AF148))</f>
        <v>0.226423485373529</v>
      </c>
      <c r="AH148" s="0" t="n">
        <f aca="false">MAX($AG$5:AG148)</f>
        <v>0.317205136214376</v>
      </c>
      <c r="AI148" s="24" t="n">
        <f aca="false">D148-s_p!H148</f>
        <v>0.0318782370654256</v>
      </c>
      <c r="AJ148" s="24" t="n">
        <f aca="false">AVERAGE(AI$4:AI148)</f>
        <v>0.000186224241891004</v>
      </c>
      <c r="AK148" s="0" t="n">
        <f aca="false">STDEV(AI$4:AI148)</f>
        <v>0.0307284240513874</v>
      </c>
    </row>
    <row r="149" customFormat="false" ht="13.8" hidden="false" customHeight="false" outlineLevel="0" collapsed="false">
      <c r="A149" s="6" t="n">
        <f aca="false">WORKDAY(A148,1,holiday!$B$2:$B$10)</f>
        <v>38930</v>
      </c>
      <c r="B149" s="30" t="n">
        <v>987208.551076744</v>
      </c>
      <c r="C149" s="30" t="n">
        <f aca="false">B149-B148</f>
        <v>-3069.86308389797</v>
      </c>
      <c r="D149" s="37" t="n">
        <f aca="false">C149/B148</f>
        <v>-0.00309999999999998</v>
      </c>
      <c r="E149" s="37" t="n">
        <f aca="false" t="array" ref="E149:E149">PRODUCT(1+$D$4:D149)-1</f>
        <v>-0.0127914489232553</v>
      </c>
      <c r="F149" s="0" t="n">
        <f aca="false">IF(ISBLANK(A150),MONTH(A149),IF(MONTH(A150)-MONTH(A149)=1,MONTH(A149),0))</f>
        <v>0</v>
      </c>
      <c r="G149" s="0" t="str">
        <f aca="false">IF(B150&gt;B149,IF(AND(B148&gt;B149,B150&gt;B149),"min",""),IF(AND(B148&gt;B149,B150&gt;B149),"",IF(AND(B148&lt;B149,B150&lt;B149),"max","")))</f>
        <v>min</v>
      </c>
      <c r="H149" s="0" t="n">
        <f aca="false">IF(G149="min",COUNTIF(G$4:G149,"min"),IF(G149="max",COUNTIF(G$4:G149,"max"),""))</f>
        <v>37</v>
      </c>
      <c r="I149" s="30" t="n">
        <f aca="false" t="array" ref="I149:I149">IF($G$3=0,IF(G149="min",INDEX($B$4:$B$254,(MATCH(1,($G$4:$G$254="max")*($H$4:$H$254=(H149-1)),0))),""),IF($G$3=1,IF(G149="min",INDEX($B$4:$B$254,(MATCH(1,($G$4:$G$254="max")*($H$4:$H$254=(H149)),0))),""),""))</f>
        <v>990278.414160642</v>
      </c>
      <c r="J149" s="35" t="n">
        <f aca="false">IF(AND(G147=0,G149="min",H149=1),B149-B148,IF(G149="min",B149-I149,""))</f>
        <v>-3069.86308389797</v>
      </c>
      <c r="K149" s="41" t="n">
        <f aca="false">IF(AND(G147=0,G149="min",H149=1),(B149-B148)/B148,IF(G149="min",(B149-I149)/I149,""))</f>
        <v>-0.00309999999999998</v>
      </c>
      <c r="L149" s="5"/>
      <c r="M149" s="0" t="n">
        <f aca="false">E149/COUNT($E$4:E149)</f>
        <v>-8.76126638579133E-005</v>
      </c>
      <c r="N149" s="24" t="n">
        <f aca="false">M149*252</f>
        <v>-0.0220783912921942</v>
      </c>
      <c r="O149" s="25" t="n">
        <f aca="false">STDEV($D$4:$D149)</f>
        <v>0.0294768383009621</v>
      </c>
      <c r="P149" s="25" t="n">
        <f aca="false">O149*SQRT(252)</f>
        <v>0.467930301484857</v>
      </c>
      <c r="Q149" s="0" t="n">
        <f aca="false">Treasuries!J147/100</f>
        <v>0.0499</v>
      </c>
      <c r="R149" s="25" t="n">
        <f aca="false">AJ149/AK149*SQRT(252)</f>
        <v>0.100833496993744</v>
      </c>
      <c r="S149" s="38" t="n">
        <f aca="false">IF(D149&lt;s_p!H149, D149-s_p!H149, 0)</f>
        <v>0</v>
      </c>
      <c r="T149" s="0" t="n">
        <f aca="false">S149^2</f>
        <v>0</v>
      </c>
      <c r="U149" s="0" t="n">
        <f aca="false">SQRT(AVERAGE(T$4:T149)) * SQRT(252)</f>
        <v>0.342172126813383</v>
      </c>
      <c r="V149" s="0" t="n">
        <f aca="false">AJ149/U149*252</f>
        <v>0.143251878086997</v>
      </c>
      <c r="W149" s="27" t="n">
        <f aca="false">(s_p!$J149)/COUNT(s_p!$J$4:$J149)</f>
        <v>0.00012416986437447</v>
      </c>
      <c r="X149" s="27" t="n">
        <f aca="false">W149 * 252</f>
        <v>0.0312908058223664</v>
      </c>
      <c r="Y149" s="26" t="n">
        <f aca="false">STDEV(s_p!$H$4:$H149)</f>
        <v>0.00727619786066796</v>
      </c>
      <c r="Z149" s="26" t="n">
        <f aca="false">Y149*SQRT(252)</f>
        <v>0.115506060176566</v>
      </c>
      <c r="AA149" s="0" t="n">
        <f aca="false">AJ149/AK149</f>
        <v>0.00635191325881978</v>
      </c>
      <c r="AB149" s="0" t="n">
        <f aca="false">_xlfn.COVARIANCE.S($D$4:$D149,s_p!$H$4:$H149)</f>
        <v>-7.95352328536387E-006</v>
      </c>
      <c r="AC149" s="0" t="n">
        <f aca="false">_xlfn.VAR.S(s_p!$H$4:$H149)</f>
        <v>5.2943055307589E-005</v>
      </c>
      <c r="AD149" s="0" t="n">
        <f aca="false">AB149/AC149</f>
        <v>-0.150227886153442</v>
      </c>
      <c r="AE149" s="23" t="n">
        <f aca="false">M149-(AD149*W149)</f>
        <v>-6.89588876089771E-005</v>
      </c>
      <c r="AF149" s="40" t="n">
        <f aca="false">MAX($E$4:E149)</f>
        <v>0.280129884293098</v>
      </c>
      <c r="AG149" s="0" t="n">
        <f aca="false">1 - ((1 + E149) / (1 + AF149))</f>
        <v>0.228821572568871</v>
      </c>
      <c r="AH149" s="0" t="n">
        <f aca="false">MAX($AG$5:AG149)</f>
        <v>0.317205136214376</v>
      </c>
      <c r="AI149" s="24" t="n">
        <f aca="false">D149-s_p!H149</f>
        <v>0.00139610702927951</v>
      </c>
      <c r="AJ149" s="24" t="n">
        <f aca="false">AVERAGE(AI$4:AI149)</f>
        <v>0.000194511110297774</v>
      </c>
      <c r="AK149" s="0" t="n">
        <f aca="false">STDEV(AI$4:AI149)</f>
        <v>0.0306224443521314</v>
      </c>
    </row>
    <row r="150" customFormat="false" ht="13.8" hidden="false" customHeight="false" outlineLevel="0" collapsed="false">
      <c r="A150" s="6" t="n">
        <f aca="false">WORKDAY(A149,1,holiday!$B$2:$B$10)</f>
        <v>38931</v>
      </c>
      <c r="B150" s="30" t="n">
        <v>1012481.08998431</v>
      </c>
      <c r="C150" s="30" t="n">
        <f aca="false">B150-B149</f>
        <v>25272.5389075647</v>
      </c>
      <c r="D150" s="37" t="n">
        <f aca="false">C150/B149</f>
        <v>0.0256000000000001</v>
      </c>
      <c r="E150" s="37" t="n">
        <f aca="false" t="array" ref="E150:E150">PRODUCT(1+$D$4:D150)-1</f>
        <v>0.0124810899843095</v>
      </c>
      <c r="F150" s="0" t="n">
        <f aca="false">IF(ISBLANK(A151),MONTH(A150),IF(MONTH(A151)-MONTH(A150)=1,MONTH(A150),0))</f>
        <v>0</v>
      </c>
      <c r="G150" s="0" t="str">
        <f aca="false">IF(B151&gt;B150,IF(AND(B149&gt;B150,B151&gt;B150),"min",""),IF(AND(B149&gt;B150,B151&gt;B150),"",IF(AND(B149&lt;B150,B151&lt;B150),"max","")))</f>
        <v/>
      </c>
      <c r="H150" s="0" t="str">
        <f aca="false">IF(G150="min",COUNTIF(G$4:G150,"min"),IF(G150="max",COUNTIF(G$4:G150,"max"),""))</f>
        <v/>
      </c>
      <c r="I150" s="30" t="str">
        <f aca="false" t="array" ref="I150:I150">IF($G$3=0,IF(G150="min",INDEX($B$4:$B$254,(MATCH(1,($G$4:$G$254="max")*($H$4:$H$254=(H150-1)),0))),""),IF($G$3=1,IF(G150="min",INDEX($B$4:$B$254,(MATCH(1,($G$4:$G$254="max")*($H$4:$H$254=(H150)),0))),""),""))</f>
        <v/>
      </c>
      <c r="J150" s="35" t="str">
        <f aca="false">IF(AND(G148=0,G150="min",H150=1),B150-B149,IF(G150="min",B150-I150,""))</f>
        <v/>
      </c>
      <c r="K150" s="41" t="str">
        <f aca="false">IF(AND(G148=0,G150="min",H150=1),(B150-B149)/B149,IF(G150="min",(B150-I150)/I150,""))</f>
        <v/>
      </c>
      <c r="L150" s="5"/>
      <c r="M150" s="0" t="n">
        <f aca="false">E150/COUNT($E$4:E150)</f>
        <v>8.49053740429219E-005</v>
      </c>
      <c r="N150" s="24" t="n">
        <f aca="false">M150*252</f>
        <v>0.0213961542588163</v>
      </c>
      <c r="O150" s="25" t="n">
        <f aca="false">STDEV($D$4:$D150)</f>
        <v>0.0294494824027829</v>
      </c>
      <c r="P150" s="25" t="n">
        <f aca="false">O150*SQRT(252)</f>
        <v>0.467496040064018</v>
      </c>
      <c r="Q150" s="0" t="n">
        <f aca="false">Treasuries!J148/100</f>
        <v>0.0496</v>
      </c>
      <c r="R150" s="25" t="n">
        <f aca="false">AJ150/AK150*SQRT(252)</f>
        <v>0.172751363190657</v>
      </c>
      <c r="S150" s="38" t="n">
        <f aca="false">IF(D150&lt;s_p!H150, D150-s_p!H150, 0)</f>
        <v>0</v>
      </c>
      <c r="T150" s="0" t="n">
        <f aca="false">S150^2</f>
        <v>0</v>
      </c>
      <c r="U150" s="0" t="n">
        <f aca="false">SQRT(AVERAGE(T$4:T150)) * SQRT(252)</f>
        <v>0.341006289942659</v>
      </c>
      <c r="V150" s="0" t="n">
        <f aca="false">AJ150/U150*252</f>
        <v>0.245787264082641</v>
      </c>
      <c r="W150" s="27" t="n">
        <f aca="false">(s_p!$J150)/COUNT(s_p!$J$4:$J150)</f>
        <v>0.000158693282887186</v>
      </c>
      <c r="X150" s="27" t="n">
        <f aca="false">W150 * 252</f>
        <v>0.0399907072875709</v>
      </c>
      <c r="Y150" s="26" t="n">
        <f aca="false">STDEV(s_p!$H$4:$H150)</f>
        <v>0.00726275439538018</v>
      </c>
      <c r="Z150" s="26" t="n">
        <f aca="false">Y150*SQRT(252)</f>
        <v>0.115292651781103</v>
      </c>
      <c r="AA150" s="0" t="n">
        <f aca="false">AJ150/AK150</f>
        <v>0.0108823129916639</v>
      </c>
      <c r="AB150" s="0" t="n">
        <f aca="false">_xlfn.COVARIANCE.S($D$4:$D150,s_p!$H$4:$H150)</f>
        <v>-7.04734523760111E-006</v>
      </c>
      <c r="AC150" s="0" t="n">
        <f aca="false">_xlfn.VAR.S(s_p!$H$4:$H150)</f>
        <v>5.2747601407614E-005</v>
      </c>
      <c r="AD150" s="0" t="n">
        <f aca="false">AB150/AC150</f>
        <v>-0.133605036997641</v>
      </c>
      <c r="AE150" s="23" t="n">
        <f aca="false">M150-(AD150*W150)</f>
        <v>0.000106107595974342</v>
      </c>
      <c r="AF150" s="40" t="n">
        <f aca="false">MAX($E$4:E150)</f>
        <v>0.280129884293098</v>
      </c>
      <c r="AG150" s="0" t="n">
        <f aca="false">1 - ((1 + E150) / (1 + AF150))</f>
        <v>0.209079404826634</v>
      </c>
      <c r="AH150" s="0" t="n">
        <f aca="false">MAX($AG$5:AG150)</f>
        <v>0.317205136214376</v>
      </c>
      <c r="AI150" s="24" t="n">
        <f aca="false">D150-s_p!H150</f>
        <v>0.0204934630031788</v>
      </c>
      <c r="AJ150" s="24" t="n">
        <f aca="false">AVERAGE(AI$4:AI150)</f>
        <v>0.000332599218412611</v>
      </c>
      <c r="AK150" s="0" t="n">
        <f aca="false">STDEV(AI$4:AI150)</f>
        <v>0.0305632836206229</v>
      </c>
    </row>
    <row r="151" customFormat="false" ht="13.8" hidden="false" customHeight="false" outlineLevel="0" collapsed="false">
      <c r="A151" s="6" t="n">
        <f aca="false">WORKDAY(A150,1,holiday!$B$2:$B$10)</f>
        <v>38932</v>
      </c>
      <c r="B151" s="30" t="n">
        <v>1026048.3365901</v>
      </c>
      <c r="C151" s="30" t="n">
        <f aca="false">B151-B150</f>
        <v>13567.2466057898</v>
      </c>
      <c r="D151" s="37" t="n">
        <f aca="false">C151/B150</f>
        <v>0.0134</v>
      </c>
      <c r="E151" s="37" t="n">
        <f aca="false" t="array" ref="E151:E151">PRODUCT(1+$D$4:D151)-1</f>
        <v>0.0260483365900992</v>
      </c>
      <c r="F151" s="0" t="n">
        <f aca="false">IF(ISBLANK(A152),MONTH(A151),IF(MONTH(A152)-MONTH(A151)=1,MONTH(A151),0))</f>
        <v>0</v>
      </c>
      <c r="G151" s="0" t="str">
        <f aca="false">IF(B152&gt;B151,IF(AND(B150&gt;B151,B152&gt;B151),"min",""),IF(AND(B150&gt;B151,B152&gt;B151),"",IF(AND(B150&lt;B151,B152&lt;B151),"max","")))</f>
        <v>max</v>
      </c>
      <c r="H151" s="0" t="n">
        <f aca="false">IF(G151="min",COUNTIF(G$4:G151,"min"),IF(G151="max",COUNTIF(G$4:G151,"max"),""))</f>
        <v>37</v>
      </c>
      <c r="I151" s="30" t="str">
        <f aca="false" t="array" ref="I151:I151">IF($G$3=0,IF(G151="min",INDEX($B$4:$B$254,(MATCH(1,($G$4:$G$254="max")*($H$4:$H$254=(H151-1)),0))),""),IF($G$3=1,IF(G151="min",INDEX($B$4:$B$254,(MATCH(1,($G$4:$G$254="max")*($H$4:$H$254=(H151)),0))),""),""))</f>
        <v/>
      </c>
      <c r="J151" s="35" t="str">
        <f aca="false">IF(AND(G149=0,G151="min",H151=1),B151-B150,IF(G151="min",B151-I151,""))</f>
        <v/>
      </c>
      <c r="K151" s="41" t="str">
        <f aca="false">IF(AND(G149=0,G151="min",H151=1),(B151-B150)/B150,IF(G151="min",(B151-I151)/I151,""))</f>
        <v/>
      </c>
      <c r="L151" s="5"/>
      <c r="M151" s="0" t="n">
        <f aca="false">E151/COUNT($E$4:E151)</f>
        <v>0.000176002274257427</v>
      </c>
      <c r="N151" s="24" t="n">
        <f aca="false">M151*252</f>
        <v>0.0443525731128716</v>
      </c>
      <c r="O151" s="25" t="n">
        <f aca="false">STDEV($D$4:$D151)</f>
        <v>0.02936824595029</v>
      </c>
      <c r="P151" s="25" t="n">
        <f aca="false">O151*SQRT(252)</f>
        <v>0.466206451359884</v>
      </c>
      <c r="Q151" s="0" t="n">
        <f aca="false">Treasuries!J149/100</f>
        <v>0.0496</v>
      </c>
      <c r="R151" s="25" t="n">
        <f aca="false">AJ151/AK151*SQRT(252)</f>
        <v>0.211383670410924</v>
      </c>
      <c r="S151" s="38" t="n">
        <f aca="false">IF(D151&lt;s_p!H151, D151-s_p!H151, 0)</f>
        <v>0</v>
      </c>
      <c r="T151" s="0" t="n">
        <f aca="false">S151^2</f>
        <v>0</v>
      </c>
      <c r="U151" s="0" t="n">
        <f aca="false">SQRT(AVERAGE(T$4:T151)) * SQRT(252)</f>
        <v>0.339852289036018</v>
      </c>
      <c r="V151" s="0" t="n">
        <f aca="false">AJ151/U151*252</f>
        <v>0.300873982277441</v>
      </c>
      <c r="W151" s="27" t="n">
        <f aca="false">(s_p!$J151)/COUNT(s_p!$J$4:$J151)</f>
        <v>0.000173101667946621</v>
      </c>
      <c r="X151" s="27" t="n">
        <f aca="false">W151 * 252</f>
        <v>0.0436216203225486</v>
      </c>
      <c r="Y151" s="26" t="n">
        <f aca="false">STDEV(s_p!$H$4:$H151)</f>
        <v>0.00723998149020592</v>
      </c>
      <c r="Z151" s="26" t="n">
        <f aca="false">Y151*SQRT(252)</f>
        <v>0.114931143118774</v>
      </c>
      <c r="AA151" s="0" t="n">
        <f aca="false">AJ151/AK151</f>
        <v>0.0133159195982703</v>
      </c>
      <c r="AB151" s="0" t="n">
        <f aca="false">_xlfn.COVARIANCE.S($D$4:$D151,s_p!$H$4:$H151)</f>
        <v>-6.82042840496381E-006</v>
      </c>
      <c r="AC151" s="0" t="n">
        <f aca="false">_xlfn.VAR.S(s_p!$H$4:$H151)</f>
        <v>5.24173319785244E-005</v>
      </c>
      <c r="AD151" s="0" t="n">
        <f aca="false">AB151/AC151</f>
        <v>-0.130117809272669</v>
      </c>
      <c r="AE151" s="23" t="n">
        <f aca="false">M151-(AD151*W151)</f>
        <v>0.000198525884072086</v>
      </c>
      <c r="AF151" s="40" t="n">
        <f aca="false">MAX($E$4:E151)</f>
        <v>0.280129884293098</v>
      </c>
      <c r="AG151" s="0" t="n">
        <f aca="false">1 - ((1 + E151) / (1 + AF151))</f>
        <v>0.198481068851311</v>
      </c>
      <c r="AH151" s="0" t="n">
        <f aca="false">MAX($AG$5:AG151)</f>
        <v>0.317205136214376</v>
      </c>
      <c r="AI151" s="24" t="n">
        <f aca="false">D151-s_p!H151</f>
        <v>0.0111610947150877</v>
      </c>
      <c r="AJ151" s="24" t="n">
        <f aca="false">AVERAGE(AI$4:AI151)</f>
        <v>0.000405764728525281</v>
      </c>
      <c r="AK151" s="0" t="n">
        <f aca="false">STDEV(AI$4:AI151)</f>
        <v>0.0304721521882715</v>
      </c>
    </row>
    <row r="152" customFormat="false" ht="13.8" hidden="false" customHeight="false" outlineLevel="0" collapsed="false">
      <c r="A152" s="6" t="n">
        <f aca="false">WORKDAY(A151,1,holiday!$B$2:$B$10)</f>
        <v>38933</v>
      </c>
      <c r="B152" s="30" t="n">
        <v>1024098.84475058</v>
      </c>
      <c r="C152" s="30" t="n">
        <f aca="false">B152-B151</f>
        <v>-1949.49183952122</v>
      </c>
      <c r="D152" s="37" t="n">
        <f aca="false">C152/B151</f>
        <v>-0.00190000000000003</v>
      </c>
      <c r="E152" s="37" t="n">
        <f aca="false" t="array" ref="E152:E152">PRODUCT(1+$D$4:D152)-1</f>
        <v>0.0240988447505779</v>
      </c>
      <c r="F152" s="0" t="n">
        <f aca="false">IF(ISBLANK(A153),MONTH(A152),IF(MONTH(A153)-MONTH(A152)=1,MONTH(A152),0))</f>
        <v>0</v>
      </c>
      <c r="G152" s="0" t="str">
        <f aca="false">IF(B153&gt;B152,IF(AND(B151&gt;B152,B153&gt;B152),"min",""),IF(AND(B151&gt;B152,B153&gt;B152),"",IF(AND(B151&lt;B152,B153&lt;B152),"max","")))</f>
        <v/>
      </c>
      <c r="H152" s="0" t="str">
        <f aca="false">IF(G152="min",COUNTIF(G$4:G152,"min"),IF(G152="max",COUNTIF(G$4:G152,"max"),""))</f>
        <v/>
      </c>
      <c r="I152" s="30" t="str">
        <f aca="false" t="array" ref="I152:I152">IF($G$3=0,IF(G152="min",INDEX($B$4:$B$254,(MATCH(1,($G$4:$G$254="max")*($H$4:$H$254=(H152-1)),0))),""),IF($G$3=1,IF(G152="min",INDEX($B$4:$B$254,(MATCH(1,($G$4:$G$254="max")*($H$4:$H$254=(H152)),0))),""),""))</f>
        <v/>
      </c>
      <c r="J152" s="35" t="str">
        <f aca="false">IF(AND(G150=0,G152="min",H152=1),B152-B151,IF(G152="min",B152-I152,""))</f>
        <v/>
      </c>
      <c r="K152" s="41" t="str">
        <f aca="false">IF(AND(G150=0,G152="min",H152=1),(B152-B151)/B151,IF(G152="min",(B152-I152)/I152,""))</f>
        <v/>
      </c>
      <c r="L152" s="5"/>
      <c r="M152" s="0" t="n">
        <f aca="false">E152/COUNT($E$4:E152)</f>
        <v>0.000161737213091127</v>
      </c>
      <c r="N152" s="24" t="n">
        <f aca="false">M152*252</f>
        <v>0.0407577776989639</v>
      </c>
      <c r="O152" s="25" t="n">
        <f aca="false">STDEV($D$4:$D152)</f>
        <v>0.0292695788484236</v>
      </c>
      <c r="P152" s="25" t="n">
        <f aca="false">O152*SQRT(252)</f>
        <v>0.464640159675151</v>
      </c>
      <c r="Q152" s="0" t="n">
        <f aca="false">Treasuries!J150/100</f>
        <v>0.0491</v>
      </c>
      <c r="R152" s="25" t="n">
        <f aca="false">AJ152/AK152*SQRT(252)</f>
        <v>0.206504050053155</v>
      </c>
      <c r="S152" s="38" t="n">
        <f aca="false">IF(D152&lt;s_p!H152, D152-s_p!H152, 0)</f>
        <v>-0.00118921243175265</v>
      </c>
      <c r="T152" s="0" t="n">
        <f aca="false">S152^2</f>
        <v>1.41422620783504E-006</v>
      </c>
      <c r="U152" s="0" t="n">
        <f aca="false">SQRT(AVERAGE(T$4:T152)) * SQRT(252)</f>
        <v>0.338713455967181</v>
      </c>
      <c r="V152" s="0" t="n">
        <f aca="false">AJ152/U152*252</f>
        <v>0.293921497862353</v>
      </c>
      <c r="W152" s="27" t="n">
        <f aca="false">(s_p!$J152)/COUNT(s_p!$J$4:$J152)</f>
        <v>0.000167047312670047</v>
      </c>
      <c r="X152" s="27" t="n">
        <f aca="false">W152 * 252</f>
        <v>0.0420959227928519</v>
      </c>
      <c r="Y152" s="26" t="n">
        <f aca="false">STDEV(s_p!$H$4:$H152)</f>
        <v>0.00721586382821782</v>
      </c>
      <c r="Z152" s="26" t="n">
        <f aca="false">Y152*SQRT(252)</f>
        <v>0.114548287103825</v>
      </c>
      <c r="AA152" s="0" t="n">
        <f aca="false">AJ152/AK152</f>
        <v>0.0130085324087688</v>
      </c>
      <c r="AB152" s="0" t="n">
        <f aca="false">_xlfn.COVARIANCE.S($D$4:$D152,s_p!$H$4:$H152)</f>
        <v>-6.75909766973554E-006</v>
      </c>
      <c r="AC152" s="0" t="n">
        <f aca="false">_xlfn.VAR.S(s_p!$H$4:$H152)</f>
        <v>5.20686907873823E-005</v>
      </c>
      <c r="AD152" s="0" t="n">
        <f aca="false">AB152/AC152</f>
        <v>-0.129811169966529</v>
      </c>
      <c r="AE152" s="23" t="n">
        <f aca="false">M152-(AD152*W152)</f>
        <v>0.00018342182018859</v>
      </c>
      <c r="AF152" s="40" t="n">
        <f aca="false">MAX($E$4:E152)</f>
        <v>0.280129884293098</v>
      </c>
      <c r="AG152" s="0" t="n">
        <f aca="false">1 - ((1 + E152) / (1 + AF152))</f>
        <v>0.200003954820493</v>
      </c>
      <c r="AH152" s="0" t="n">
        <f aca="false">MAX($AG$5:AG152)</f>
        <v>0.317205136214376</v>
      </c>
      <c r="AI152" s="24" t="n">
        <f aca="false">D152-s_p!H152</f>
        <v>-0.00118921243175264</v>
      </c>
      <c r="AJ152" s="24" t="n">
        <f aca="false">AVERAGE(AI$4:AI152)</f>
        <v>0.000395060183825429</v>
      </c>
      <c r="AK152" s="0" t="n">
        <f aca="false">STDEV(AI$4:AI152)</f>
        <v>0.0303693123414235</v>
      </c>
    </row>
    <row r="153" customFormat="false" ht="13.8" hidden="false" customHeight="false" outlineLevel="0" collapsed="false">
      <c r="A153" s="6" t="n">
        <f aca="false">WORKDAY(A152,1,holiday!$B$2:$B$10)</f>
        <v>38936</v>
      </c>
      <c r="B153" s="30" t="n">
        <v>1000032.52189894</v>
      </c>
      <c r="C153" s="30" t="n">
        <f aca="false">B153-B152</f>
        <v>-24066.3228516385</v>
      </c>
      <c r="D153" s="37" t="n">
        <f aca="false">C153/B152</f>
        <v>-0.0235</v>
      </c>
      <c r="E153" s="37" t="n">
        <f aca="false" t="array" ref="E153:E153">PRODUCT(1+$D$4:D153)-1</f>
        <v>3.25218989394305E-005</v>
      </c>
      <c r="F153" s="0" t="n">
        <f aca="false">IF(ISBLANK(A154),MONTH(A153),IF(MONTH(A154)-MONTH(A153)=1,MONTH(A153),0))</f>
        <v>0</v>
      </c>
      <c r="G153" s="0" t="str">
        <f aca="false">IF(B154&gt;B153,IF(AND(B152&gt;B153,B154&gt;B153),"min",""),IF(AND(B152&gt;B153,B154&gt;B153),"",IF(AND(B152&lt;B153,B154&lt;B153),"max","")))</f>
        <v/>
      </c>
      <c r="H153" s="0" t="str">
        <f aca="false">IF(G153="min",COUNTIF(G$4:G153,"min"),IF(G153="max",COUNTIF(G$4:G153,"max"),""))</f>
        <v/>
      </c>
      <c r="I153" s="30" t="str">
        <f aca="false" t="array" ref="I153:I153">IF($G$3=0,IF(G153="min",INDEX($B$4:$B$254,(MATCH(1,($G$4:$G$254="max")*($H$4:$H$254=(H153-1)),0))),""),IF($G$3=1,IF(G153="min",INDEX($B$4:$B$254,(MATCH(1,($G$4:$G$254="max")*($H$4:$H$254=(H153)),0))),""),""))</f>
        <v/>
      </c>
      <c r="J153" s="35" t="str">
        <f aca="false">IF(AND(G151=0,G153="min",H153=1),B153-B152,IF(G153="min",B153-I153,""))</f>
        <v/>
      </c>
      <c r="K153" s="41" t="str">
        <f aca="false">IF(AND(G151=0,G153="min",H153=1),(B153-B152)/B152,IF(G153="min",(B153-I153)/I153,""))</f>
        <v/>
      </c>
      <c r="L153" s="5"/>
      <c r="M153" s="0" t="n">
        <f aca="false">E153/COUNT($E$4:E153)</f>
        <v>2.16812659596203E-007</v>
      </c>
      <c r="N153" s="24" t="n">
        <f aca="false">M153*252</f>
        <v>5.46367902182432E-005</v>
      </c>
      <c r="O153" s="25" t="n">
        <f aca="false">STDEV($D$4:$D153)</f>
        <v>0.0292374086629507</v>
      </c>
      <c r="P153" s="25" t="n">
        <f aca="false">O153*SQRT(252)</f>
        <v>0.464129473812798</v>
      </c>
      <c r="Q153" s="0" t="n">
        <f aca="false">Treasuries!J151/100</f>
        <v>0.0493</v>
      </c>
      <c r="R153" s="25" t="n">
        <f aca="false">AJ153/AK153*SQRT(252)</f>
        <v>0.133247015081897</v>
      </c>
      <c r="S153" s="38" t="n">
        <f aca="false">IF(D153&lt;s_p!H153, D153-s_p!H153, 0)</f>
        <v>-0.0206939094547274</v>
      </c>
      <c r="T153" s="0" t="n">
        <f aca="false">S153^2</f>
        <v>0.000428237888520456</v>
      </c>
      <c r="U153" s="0" t="n">
        <f aca="false">SQRT(AVERAGE(T$4:T153)) * SQRT(252)</f>
        <v>0.338646422596771</v>
      </c>
      <c r="V153" s="0" t="n">
        <f aca="false">AJ153/U153*252</f>
        <v>0.189358850566079</v>
      </c>
      <c r="W153" s="27" t="n">
        <f aca="false">(s_p!$J153)/COUNT(s_p!$J$4:$J153)</f>
        <v>0.000146760768731631</v>
      </c>
      <c r="X153" s="27" t="n">
        <f aca="false">W153 * 252</f>
        <v>0.036983713720371</v>
      </c>
      <c r="Y153" s="26" t="n">
        <f aca="false">STDEV(s_p!$H$4:$H153)</f>
        <v>0.00719577056370166</v>
      </c>
      <c r="Z153" s="26" t="n">
        <f aca="false">Y153*SQRT(252)</f>
        <v>0.114229316418202</v>
      </c>
      <c r="AA153" s="0" t="n">
        <f aca="false">AJ153/AK153</f>
        <v>0.00839377297258046</v>
      </c>
      <c r="AB153" s="0" t="n">
        <f aca="false">_xlfn.COVARIANCE.S($D$4:$D153,s_p!$H$4:$H153)</f>
        <v>-6.23250840759069E-006</v>
      </c>
      <c r="AC153" s="0" t="n">
        <f aca="false">_xlfn.VAR.S(s_p!$H$4:$H153)</f>
        <v>5.17791140054354E-005</v>
      </c>
      <c r="AD153" s="0" t="n">
        <f aca="false">AB153/AC153</f>
        <v>-0.120367227738513</v>
      </c>
      <c r="AE153" s="23" t="n">
        <f aca="false">M153-(AD153*W153)</f>
        <v>1.78819995325957E-005</v>
      </c>
      <c r="AF153" s="40" t="n">
        <f aca="false">MAX($E$4:E153)</f>
        <v>0.280129884293098</v>
      </c>
      <c r="AG153" s="0" t="n">
        <f aca="false">1 - ((1 + E153) / (1 + AF153))</f>
        <v>0.218803861882212</v>
      </c>
      <c r="AH153" s="0" t="n">
        <f aca="false">MAX($AG$5:AG153)</f>
        <v>0.317205136214376</v>
      </c>
      <c r="AI153" s="24" t="n">
        <f aca="false">D153-s_p!H153</f>
        <v>-0.0206939094547274</v>
      </c>
      <c r="AJ153" s="24" t="n">
        <f aca="false">AVERAGE(AI$4:AI153)</f>
        <v>0.000254467052901743</v>
      </c>
      <c r="AK153" s="0" t="n">
        <f aca="false">STDEV(AI$4:AI153)</f>
        <v>0.030316170538922</v>
      </c>
    </row>
    <row r="154" customFormat="false" ht="13.8" hidden="false" customHeight="false" outlineLevel="0" collapsed="false">
      <c r="A154" s="6" t="n">
        <f aca="false">WORKDAY(A153,1,holiday!$B$2:$B$10)</f>
        <v>38937</v>
      </c>
      <c r="B154" s="30" t="n">
        <v>994232.333271925</v>
      </c>
      <c r="C154" s="30" t="n">
        <f aca="false">B154-B153</f>
        <v>-5800.18862701382</v>
      </c>
      <c r="D154" s="37" t="n">
        <f aca="false">C154/B153</f>
        <v>-0.00579999999999997</v>
      </c>
      <c r="E154" s="37" t="n">
        <f aca="false" t="array" ref="E154:E154">PRODUCT(1+$D$4:D154)-1</f>
        <v>-0.00576766672807427</v>
      </c>
      <c r="F154" s="0" t="n">
        <f aca="false">IF(ISBLANK(A155),MONTH(A154),IF(MONTH(A155)-MONTH(A154)=1,MONTH(A154),0))</f>
        <v>0</v>
      </c>
      <c r="G154" s="0" t="str">
        <f aca="false">IF(B155&gt;B154,IF(AND(B153&gt;B154,B155&gt;B154),"min",""),IF(AND(B153&gt;B154,B155&gt;B154),"",IF(AND(B153&lt;B154,B155&lt;B154),"max","")))</f>
        <v/>
      </c>
      <c r="H154" s="0" t="str">
        <f aca="false">IF(G154="min",COUNTIF(G$4:G154,"min"),IF(G154="max",COUNTIF(G$4:G154,"max"),""))</f>
        <v/>
      </c>
      <c r="I154" s="30" t="str">
        <f aca="false" t="array" ref="I154:I154">IF($G$3=0,IF(G154="min",INDEX($B$4:$B$254,(MATCH(1,($G$4:$G$254="max")*($H$4:$H$254=(H154-1)),0))),""),IF($G$3=1,IF(G154="min",INDEX($B$4:$B$254,(MATCH(1,($G$4:$G$254="max")*($H$4:$H$254=(H154)),0))),""),""))</f>
        <v/>
      </c>
      <c r="J154" s="35" t="str">
        <f aca="false">IF(AND(G152=0,G154="min",H154=1),B154-B153,IF(G154="min",B154-I154,""))</f>
        <v/>
      </c>
      <c r="K154" s="41" t="str">
        <f aca="false">IF(AND(G152=0,G154="min",H154=1),(B154-B153)/B153,IF(G154="min",(B154-I154)/I154,""))</f>
        <v/>
      </c>
      <c r="L154" s="5"/>
      <c r="M154" s="0" t="n">
        <f aca="false">E154/COUNT($E$4:E154)</f>
        <v>-3.81964683978429E-005</v>
      </c>
      <c r="N154" s="24" t="n">
        <f aca="false">M154*252</f>
        <v>-0.0096255100362564</v>
      </c>
      <c r="O154" s="25" t="n">
        <f aca="false">STDEV($D$4:$D154)</f>
        <v>0.02914419117129</v>
      </c>
      <c r="P154" s="25" t="n">
        <f aca="false">O154*SQRT(252)</f>
        <v>0.462649692008146</v>
      </c>
      <c r="Q154" s="0" t="n">
        <f aca="false">Treasuries!J152/100</f>
        <v>0.0493</v>
      </c>
      <c r="R154" s="25" t="n">
        <f aca="false">AJ154/AK154*SQRT(252)</f>
        <v>0.124324378939158</v>
      </c>
      <c r="S154" s="38" t="n">
        <f aca="false">IF(D154&lt;s_p!H154, D154-s_p!H154, 0)</f>
        <v>-0.00243732490966236</v>
      </c>
      <c r="T154" s="0" t="n">
        <f aca="false">S154^2</f>
        <v>5.94055271526063E-006</v>
      </c>
      <c r="U154" s="0" t="n">
        <f aca="false">SQRT(AVERAGE(T$4:T154)) * SQRT(252)</f>
        <v>0.337537900250401</v>
      </c>
      <c r="V154" s="0" t="n">
        <f aca="false">AJ154/U154*252</f>
        <v>0.176671820271978</v>
      </c>
      <c r="W154" s="27" t="n">
        <f aca="false">(s_p!$J154)/COUNT(s_p!$J$4:$J154)</f>
        <v>0.000123029231140525</v>
      </c>
      <c r="X154" s="27" t="n">
        <f aca="false">W154 * 252</f>
        <v>0.0310033662474122</v>
      </c>
      <c r="Y154" s="26" t="n">
        <f aca="false">STDEV(s_p!$H$4:$H154)</f>
        <v>0.00717750709427376</v>
      </c>
      <c r="Z154" s="26" t="n">
        <f aca="false">Y154*SQRT(252)</f>
        <v>0.113939392829101</v>
      </c>
      <c r="AA154" s="0" t="n">
        <f aca="false">AJ154/AK154</f>
        <v>0.00783169972798988</v>
      </c>
      <c r="AB154" s="0" t="n">
        <f aca="false">_xlfn.COVARIANCE.S($D$4:$D154,s_p!$H$4:$H154)</f>
        <v>-6.04527972319465E-006</v>
      </c>
      <c r="AC154" s="0" t="n">
        <f aca="false">_xlfn.VAR.S(s_p!$H$4:$H154)</f>
        <v>5.15166080883501E-005</v>
      </c>
      <c r="AD154" s="0" t="n">
        <f aca="false">AB154/AC154</f>
        <v>-0.117346229643596</v>
      </c>
      <c r="AE154" s="23" t="n">
        <f aca="false">M154-(AD154*W154)</f>
        <v>-2.37594519875518E-005</v>
      </c>
      <c r="AF154" s="40" t="n">
        <f aca="false">MAX($E$4:E154)</f>
        <v>0.280129884293098</v>
      </c>
      <c r="AG154" s="0" t="n">
        <f aca="false">1 - ((1 + E154) / (1 + AF154))</f>
        <v>0.223334799483295</v>
      </c>
      <c r="AH154" s="0" t="n">
        <f aca="false">MAX($AG$5:AG154)</f>
        <v>0.317205136214376</v>
      </c>
      <c r="AI154" s="24" t="n">
        <f aca="false">D154-s_p!H154</f>
        <v>-0.00243732490966237</v>
      </c>
      <c r="AJ154" s="24" t="n">
        <f aca="false">AVERAGE(AI$4:AI154)</f>
        <v>0.00023664061606357</v>
      </c>
      <c r="AK154" s="0" t="n">
        <f aca="false">STDEV(AI$4:AI154)</f>
        <v>0.0302157417013622</v>
      </c>
    </row>
    <row r="155" customFormat="false" ht="13.8" hidden="false" customHeight="false" outlineLevel="0" collapsed="false">
      <c r="A155" s="6" t="n">
        <f aca="false">WORKDAY(A154,1,holiday!$B$2:$B$10)</f>
        <v>38938</v>
      </c>
      <c r="B155" s="30" t="n">
        <v>982599.814972644</v>
      </c>
      <c r="C155" s="30" t="n">
        <f aca="false">B155-B154</f>
        <v>-11632.5182992815</v>
      </c>
      <c r="D155" s="37" t="n">
        <f aca="false">C155/B154</f>
        <v>-0.0117</v>
      </c>
      <c r="E155" s="37" t="n">
        <f aca="false" t="array" ref="E155:E155">PRODUCT(1+$D$4:D155)-1</f>
        <v>-0.0174001850273559</v>
      </c>
      <c r="F155" s="0" t="n">
        <f aca="false">IF(ISBLANK(A156),MONTH(A155),IF(MONTH(A156)-MONTH(A155)=1,MONTH(A155),0))</f>
        <v>0</v>
      </c>
      <c r="G155" s="0" t="str">
        <f aca="false">IF(B156&gt;B155,IF(AND(B154&gt;B155,B156&gt;B155),"min",""),IF(AND(B154&gt;B155,B156&gt;B155),"",IF(AND(B154&lt;B155,B156&lt;B155),"max","")))</f>
        <v>min</v>
      </c>
      <c r="H155" s="0" t="n">
        <f aca="false">IF(G155="min",COUNTIF(G$4:G155,"min"),IF(G155="max",COUNTIF(G$4:G155,"max"),""))</f>
        <v>38</v>
      </c>
      <c r="I155" s="30" t="n">
        <f aca="false" t="array" ref="I155:I155">IF($G$3=0,IF(G155="min",INDEX($B$4:$B$254,(MATCH(1,($G$4:$G$254="max")*($H$4:$H$254=(H155-1)),0))),""),IF($G$3=1,IF(G155="min",INDEX($B$4:$B$254,(MATCH(1,($G$4:$G$254="max")*($H$4:$H$254=(H155)),0))),""),""))</f>
        <v>1026048.3365901</v>
      </c>
      <c r="J155" s="35" t="n">
        <f aca="false">IF(AND(G153=0,G155="min",H155=1),B155-B154,IF(G155="min",B155-I155,""))</f>
        <v>-43448.521617456</v>
      </c>
      <c r="K155" s="41" t="n">
        <f aca="false">IF(AND(G153=0,G155="min",H155=1),(B155-B154)/B154,IF(G155="min",(B155-I155)/I155,""))</f>
        <v>-0.0423454919890518</v>
      </c>
      <c r="L155" s="5"/>
      <c r="M155" s="0" t="n">
        <f aca="false">E155/COUNT($E$4:E155)</f>
        <v>-0.000114474901495762</v>
      </c>
      <c r="N155" s="24" t="n">
        <f aca="false">M155*252</f>
        <v>-0.0288476751769321</v>
      </c>
      <c r="O155" s="25" t="n">
        <f aca="false">STDEV($D$4:$D155)</f>
        <v>0.0290640588196993</v>
      </c>
      <c r="P155" s="25" t="n">
        <f aca="false">O155*SQRT(252)</f>
        <v>0.461377630362467</v>
      </c>
      <c r="Q155" s="0" t="n">
        <f aca="false">Treasuries!J153/100</f>
        <v>0.0492</v>
      </c>
      <c r="R155" s="25" t="n">
        <f aca="false">AJ155/AK155*SQRT(252)</f>
        <v>0.098405309059728</v>
      </c>
      <c r="S155" s="38" t="n">
        <f aca="false">IF(D155&lt;s_p!H155, D155-s_p!H155, 0)</f>
        <v>-0.00735073772296853</v>
      </c>
      <c r="T155" s="0" t="n">
        <f aca="false">S155^2</f>
        <v>5.40333450718726E-005</v>
      </c>
      <c r="U155" s="0" t="n">
        <f aca="false">SQRT(AVERAGE(T$4:T155)) * SQRT(252)</f>
        <v>0.3365588569087</v>
      </c>
      <c r="V155" s="0" t="n">
        <f aca="false">AJ155/U155*252</f>
        <v>0.139810198624704</v>
      </c>
      <c r="W155" s="27" t="n">
        <f aca="false">(s_p!$J155)/COUNT(s_p!$J$4:$J155)</f>
        <v>9.3074694603277E-005</v>
      </c>
      <c r="X155" s="27" t="n">
        <f aca="false">W155 * 252</f>
        <v>0.0234548230400258</v>
      </c>
      <c r="Y155" s="26" t="n">
        <f aca="false">STDEV(s_p!$H$4:$H155)</f>
        <v>0.00716299298434341</v>
      </c>
      <c r="Z155" s="26" t="n">
        <f aca="false">Y155*SQRT(252)</f>
        <v>0.113708988476838</v>
      </c>
      <c r="AA155" s="0" t="n">
        <f aca="false">AJ155/AK155</f>
        <v>0.00619895179667851</v>
      </c>
      <c r="AB155" s="0" t="n">
        <f aca="false">_xlfn.COVARIANCE.S($D$4:$D155,s_p!$H$4:$H155)</f>
        <v>-5.64775177755204E-006</v>
      </c>
      <c r="AC155" s="0" t="n">
        <f aca="false">_xlfn.VAR.S(s_p!$H$4:$H155)</f>
        <v>5.13084684937529E-005</v>
      </c>
      <c r="AD155" s="0" t="n">
        <f aca="false">AB155/AC155</f>
        <v>-0.110074456388027</v>
      </c>
      <c r="AE155" s="23" t="n">
        <f aca="false">M155-(AD155*W155)</f>
        <v>-0.000104229755083825</v>
      </c>
      <c r="AF155" s="40" t="n">
        <f aca="false">MAX($E$4:E155)</f>
        <v>0.280129884293098</v>
      </c>
      <c r="AG155" s="0" t="n">
        <f aca="false">1 - ((1 + E155) / (1 + AF155))</f>
        <v>0.23242178232934</v>
      </c>
      <c r="AH155" s="0" t="n">
        <f aca="false">MAX($AG$5:AG155)</f>
        <v>0.317205136214376</v>
      </c>
      <c r="AI155" s="24" t="n">
        <f aca="false">D155-s_p!H155</f>
        <v>-0.00735073772296848</v>
      </c>
      <c r="AJ155" s="24" t="n">
        <f aca="false">AVERAGE(AI$4:AI155)</f>
        <v>0.000186723653306781</v>
      </c>
      <c r="AK155" s="0" t="n">
        <f aca="false">STDEV(AI$4:AI155)</f>
        <v>0.0301218108207956</v>
      </c>
    </row>
    <row r="156" customFormat="false" ht="13.8" hidden="false" customHeight="false" outlineLevel="0" collapsed="false">
      <c r="A156" s="6" t="n">
        <f aca="false">WORKDAY(A155,1,holiday!$B$2:$B$10)</f>
        <v>38939</v>
      </c>
      <c r="B156" s="30" t="n">
        <v>987611.074029004</v>
      </c>
      <c r="C156" s="30" t="n">
        <f aca="false">B156-B155</f>
        <v>5011.25905636046</v>
      </c>
      <c r="D156" s="37" t="n">
        <f aca="false">C156/B155</f>
        <v>0.00509999999999998</v>
      </c>
      <c r="E156" s="37" t="n">
        <f aca="false" t="array" ref="E156:E156">PRODUCT(1+$D$4:D156)-1</f>
        <v>-0.0123889259709955</v>
      </c>
      <c r="F156" s="0" t="n">
        <f aca="false">IF(ISBLANK(A157),MONTH(A156),IF(MONTH(A157)-MONTH(A156)=1,MONTH(A156),0))</f>
        <v>0</v>
      </c>
      <c r="G156" s="0" t="str">
        <f aca="false">IF(B157&gt;B156,IF(AND(B155&gt;B156,B157&gt;B156),"min",""),IF(AND(B155&gt;B156,B157&gt;B156),"",IF(AND(B155&lt;B156,B157&lt;B156),"max","")))</f>
        <v>max</v>
      </c>
      <c r="H156" s="0" t="n">
        <f aca="false">IF(G156="min",COUNTIF(G$4:G156,"min"),IF(G156="max",COUNTIF(G$4:G156,"max"),""))</f>
        <v>38</v>
      </c>
      <c r="I156" s="30" t="str">
        <f aca="false" t="array" ref="I156:I156">IF($G$3=0,IF(G156="min",INDEX($B$4:$B$254,(MATCH(1,($G$4:$G$254="max")*($H$4:$H$254=(H156-1)),0))),""),IF($G$3=1,IF(G156="min",INDEX($B$4:$B$254,(MATCH(1,($G$4:$G$254="max")*($H$4:$H$254=(H156)),0))),""),""))</f>
        <v/>
      </c>
      <c r="J156" s="35" t="str">
        <f aca="false">IF(AND(G154=0,G156="min",H156=1),B156-B155,IF(G156="min",B156-I156,""))</f>
        <v/>
      </c>
      <c r="K156" s="41" t="str">
        <f aca="false">IF(AND(G154=0,G156="min",H156=1),(B156-B155)/B155,IF(G156="min",(B156-I156)/I156,""))</f>
        <v/>
      </c>
      <c r="L156" s="5"/>
      <c r="M156" s="0" t="n">
        <f aca="false">E156/COUNT($E$4:E156)</f>
        <v>-8.09733723594477E-005</v>
      </c>
      <c r="N156" s="24" t="n">
        <f aca="false">M156*252</f>
        <v>-0.0204052898345808</v>
      </c>
      <c r="O156" s="25" t="n">
        <f aca="false">STDEV($D$4:$D156)</f>
        <v>0.0289708896870705</v>
      </c>
      <c r="P156" s="25" t="n">
        <f aca="false">O156*SQRT(252)</f>
        <v>0.459898616233646</v>
      </c>
      <c r="Q156" s="0" t="n">
        <f aca="false">Treasuries!J154/100</f>
        <v>0.0493</v>
      </c>
      <c r="R156" s="25" t="n">
        <f aca="false">AJ156/AK156*SQRT(252)</f>
        <v>0.0997132433133781</v>
      </c>
      <c r="S156" s="38" t="n">
        <f aca="false">IF(D156&lt;s_p!H156, D156-s_p!H156, 0)</f>
        <v>0</v>
      </c>
      <c r="T156" s="0" t="n">
        <f aca="false">S156^2</f>
        <v>0</v>
      </c>
      <c r="U156" s="0" t="n">
        <f aca="false">SQRT(AVERAGE(T$4:T156)) * SQRT(252)</f>
        <v>0.33545718830013</v>
      </c>
      <c r="V156" s="0" t="n">
        <f aca="false">AJ156/U156*252</f>
        <v>0.141665433197563</v>
      </c>
      <c r="W156" s="27" t="n">
        <f aca="false">(s_p!$J156)/COUNT(s_p!$J$4:$J156)</f>
        <v>0.000123148859797071</v>
      </c>
      <c r="X156" s="27" t="n">
        <f aca="false">W156 * 252</f>
        <v>0.0310335126688618</v>
      </c>
      <c r="Y156" s="26" t="n">
        <f aca="false">STDEV(s_p!$H$4:$H156)</f>
        <v>0.00714870035089304</v>
      </c>
      <c r="Z156" s="26" t="n">
        <f aca="false">Y156*SQRT(252)</f>
        <v>0.113482099954699</v>
      </c>
      <c r="AA156" s="0" t="n">
        <f aca="false">AJ156/AK156</f>
        <v>0.00628134391016377</v>
      </c>
      <c r="AB156" s="0" t="n">
        <f aca="false">_xlfn.COVARIANCE.S($D$4:$D156,s_p!$H$4:$H156)</f>
        <v>-5.46920806038345E-006</v>
      </c>
      <c r="AC156" s="0" t="n">
        <f aca="false">_xlfn.VAR.S(s_p!$H$4:$H156)</f>
        <v>5.11039167068583E-005</v>
      </c>
      <c r="AD156" s="0" t="n">
        <f aca="false">AB156/AC156</f>
        <v>-0.107021308988034</v>
      </c>
      <c r="AE156" s="23" t="n">
        <f aca="false">M156-(AD156*W156)</f>
        <v>-6.77938201835813E-005</v>
      </c>
      <c r="AF156" s="40" t="n">
        <f aca="false">MAX($E$4:E156)</f>
        <v>0.280129884293098</v>
      </c>
      <c r="AG156" s="0" t="n">
        <f aca="false">1 - ((1 + E156) / (1 + AF156))</f>
        <v>0.22850713341922</v>
      </c>
      <c r="AH156" s="0" t="n">
        <f aca="false">MAX($AG$5:AG156)</f>
        <v>0.317205136214376</v>
      </c>
      <c r="AI156" s="24" t="n">
        <f aca="false">D156-s_p!H156</f>
        <v>0.000471065207946582</v>
      </c>
      <c r="AJ156" s="24" t="n">
        <f aca="false">AVERAGE(AI$4:AI156)</f>
        <v>0.000188582094840374</v>
      </c>
      <c r="AK156" s="0" t="n">
        <f aca="false">STDEV(AI$4:AI156)</f>
        <v>0.0300225712104748</v>
      </c>
    </row>
    <row r="157" customFormat="false" ht="13.8" hidden="false" customHeight="false" outlineLevel="0" collapsed="false">
      <c r="A157" s="6" t="n">
        <f aca="false">WORKDAY(A156,1,holiday!$B$2:$B$10)</f>
        <v>38940</v>
      </c>
      <c r="B157" s="30" t="n">
        <v>943069.814590296</v>
      </c>
      <c r="C157" s="30" t="n">
        <f aca="false">B157-B156</f>
        <v>-44541.2594387081</v>
      </c>
      <c r="D157" s="37" t="n">
        <f aca="false">C157/B156</f>
        <v>-0.0451</v>
      </c>
      <c r="E157" s="37" t="n">
        <f aca="false" t="array" ref="E157:E157">PRODUCT(1+$D$4:D157)-1</f>
        <v>-0.0569301854097036</v>
      </c>
      <c r="F157" s="0" t="n">
        <f aca="false">IF(ISBLANK(A158),MONTH(A157),IF(MONTH(A158)-MONTH(A157)=1,MONTH(A157),0))</f>
        <v>0</v>
      </c>
      <c r="G157" s="0" t="str">
        <f aca="false">IF(B158&gt;B157,IF(AND(B156&gt;B157,B158&gt;B157),"min",""),IF(AND(B156&gt;B157,B158&gt;B157),"",IF(AND(B156&lt;B157,B158&lt;B157),"max","")))</f>
        <v/>
      </c>
      <c r="H157" s="0" t="str">
        <f aca="false">IF(G157="min",COUNTIF(G$4:G157,"min"),IF(G157="max",COUNTIF(G$4:G157,"max"),""))</f>
        <v/>
      </c>
      <c r="I157" s="30" t="str">
        <f aca="false" t="array" ref="I157:I157">IF($G$3=0,IF(G157="min",INDEX($B$4:$B$254,(MATCH(1,($G$4:$G$254="max")*($H$4:$H$254=(H157-1)),0))),""),IF($G$3=1,IF(G157="min",INDEX($B$4:$B$254,(MATCH(1,($G$4:$G$254="max")*($H$4:$H$254=(H157)),0))),""),""))</f>
        <v/>
      </c>
      <c r="J157" s="35" t="str">
        <f aca="false">IF(AND(G155=0,G157="min",H157=1),B157-B156,IF(G157="min",B157-I157,""))</f>
        <v/>
      </c>
      <c r="K157" s="41" t="str">
        <f aca="false">IF(AND(G155=0,G157="min",H157=1),(B157-B156)/B156,IF(G157="min",(B157-I157)/I157,""))</f>
        <v/>
      </c>
      <c r="L157" s="5"/>
      <c r="M157" s="0" t="n">
        <f aca="false">E157/COUNT($E$4:E157)</f>
        <v>-0.000369676528634439</v>
      </c>
      <c r="N157" s="24" t="n">
        <f aca="false">M157*252</f>
        <v>-0.0931584852158787</v>
      </c>
      <c r="O157" s="25" t="n">
        <f aca="false">STDEV($D$4:$D157)</f>
        <v>0.0291072517829783</v>
      </c>
      <c r="P157" s="25" t="n">
        <f aca="false">O157*SQRT(252)</f>
        <v>0.462063297397812</v>
      </c>
      <c r="Q157" s="0" t="n">
        <f aca="false">Treasuries!J155/100</f>
        <v>0.0497</v>
      </c>
      <c r="R157" s="25" t="n">
        <f aca="false">AJ157/AK157*SQRT(252)</f>
        <v>-0.0419753104111899</v>
      </c>
      <c r="S157" s="38" t="n">
        <f aca="false">IF(D157&lt;s_p!H157, D157-s_p!H157, 0)</f>
        <v>-0.0411135554839167</v>
      </c>
      <c r="T157" s="0" t="n">
        <f aca="false">S157^2</f>
        <v>0.0016903244445291</v>
      </c>
      <c r="U157" s="0" t="n">
        <f aca="false">SQRT(AVERAGE(T$4:T157)) * SQRT(252)</f>
        <v>0.338477157940411</v>
      </c>
      <c r="V157" s="0" t="n">
        <f aca="false">AJ157/U157*252</f>
        <v>-0.0592732114044868</v>
      </c>
      <c r="W157" s="27" t="n">
        <f aca="false">(s_p!$J157)/COUNT(s_p!$J$4:$J157)</f>
        <v>9.59754502601192E-005</v>
      </c>
      <c r="X157" s="27" t="n">
        <f aca="false">W157 * 252</f>
        <v>0.02418581346555</v>
      </c>
      <c r="Y157" s="26" t="n">
        <f aca="false">STDEV(s_p!$H$4:$H157)</f>
        <v>0.00713308262438149</v>
      </c>
      <c r="Z157" s="26" t="n">
        <f aca="false">Y157*SQRT(252)</f>
        <v>0.113234176232336</v>
      </c>
      <c r="AA157" s="0" t="n">
        <f aca="false">AJ157/AK157</f>
        <v>-0.00264419601316056</v>
      </c>
      <c r="AB157" s="0" t="n">
        <f aca="false">_xlfn.COVARIANCE.S($D$4:$D157,s_p!$H$4:$H157)</f>
        <v>-4.21382795905623E-006</v>
      </c>
      <c r="AC157" s="0" t="n">
        <f aca="false">_xlfn.VAR.S(s_p!$H$4:$H157)</f>
        <v>5.08808677262531E-005</v>
      </c>
      <c r="AD157" s="0" t="n">
        <f aca="false">AB157/AC157</f>
        <v>-0.0828175333354625</v>
      </c>
      <c r="AE157" s="23" t="n">
        <f aca="false">M157-(AD157*W157)</f>
        <v>-0.000361728078583136</v>
      </c>
      <c r="AF157" s="40" t="n">
        <f aca="false">MAX($E$4:E157)</f>
        <v>0.280129884293098</v>
      </c>
      <c r="AG157" s="0" t="n">
        <f aca="false">1 - ((1 + E157) / (1 + AF157))</f>
        <v>0.263301461702013</v>
      </c>
      <c r="AH157" s="0" t="n">
        <f aca="false">MAX($AG$5:AG157)</f>
        <v>0.317205136214376</v>
      </c>
      <c r="AI157" s="24" t="n">
        <f aca="false">D157-s_p!H157</f>
        <v>-0.0411135554839167</v>
      </c>
      <c r="AJ157" s="24" t="n">
        <f aca="false">AVERAGE(AI$4:AI157)</f>
        <v>-7.96136037229835E-005</v>
      </c>
      <c r="AK157" s="0" t="n">
        <f aca="false">STDEV(AI$4:AI157)</f>
        <v>0.0301088131616319</v>
      </c>
    </row>
    <row r="158" customFormat="false" ht="13.8" hidden="false" customHeight="false" outlineLevel="0" collapsed="false">
      <c r="A158" s="6" t="n">
        <f aca="false">WORKDAY(A157,1,holiday!$B$2:$B$10)</f>
        <v>38943</v>
      </c>
      <c r="B158" s="30" t="n">
        <v>899122.761230388</v>
      </c>
      <c r="C158" s="30" t="n">
        <f aca="false">B158-B157</f>
        <v>-43947.0533599078</v>
      </c>
      <c r="D158" s="37" t="n">
        <f aca="false">C158/B157</f>
        <v>-0.0466</v>
      </c>
      <c r="E158" s="37" t="n">
        <f aca="false" t="array" ref="E158:E158">PRODUCT(1+$D$4:D158)-1</f>
        <v>-0.100877238769611</v>
      </c>
      <c r="F158" s="0" t="n">
        <f aca="false">IF(ISBLANK(A159),MONTH(A158),IF(MONTH(A159)-MONTH(A158)=1,MONTH(A158),0))</f>
        <v>0</v>
      </c>
      <c r="G158" s="0" t="str">
        <f aca="false">IF(B159&gt;B158,IF(AND(B157&gt;B158,B159&gt;B158),"min",""),IF(AND(B157&gt;B158,B159&gt;B158),"",IF(AND(B157&lt;B158,B159&lt;B158),"max","")))</f>
        <v/>
      </c>
      <c r="H158" s="0" t="str">
        <f aca="false">IF(G158="min",COUNTIF(G$4:G158,"min"),IF(G158="max",COUNTIF(G$4:G158,"max"),""))</f>
        <v/>
      </c>
      <c r="I158" s="30" t="str">
        <f aca="false" t="array" ref="I158:I158">IF($G$3=0,IF(G158="min",INDEX($B$4:$B$254,(MATCH(1,($G$4:$G$254="max")*($H$4:$H$254=(H158-1)),0))),""),IF($G$3=1,IF(G158="min",INDEX($B$4:$B$254,(MATCH(1,($G$4:$G$254="max")*($H$4:$H$254=(H158)),0))),""),""))</f>
        <v/>
      </c>
      <c r="J158" s="35" t="str">
        <f aca="false">IF(AND(G156=0,G158="min",H158=1),B158-B157,IF(G158="min",B158-I158,""))</f>
        <v/>
      </c>
      <c r="K158" s="41" t="str">
        <f aca="false">IF(AND(G156=0,G158="min",H158=1),(B158-B157)/B157,IF(G158="min",(B158-I158)/I158,""))</f>
        <v/>
      </c>
      <c r="L158" s="5"/>
      <c r="M158" s="0" t="n">
        <f aca="false">E158/COUNT($E$4:E158)</f>
        <v>-0.000650820895287816</v>
      </c>
      <c r="N158" s="24" t="n">
        <f aca="false">M158*252</f>
        <v>-0.16400686561253</v>
      </c>
      <c r="O158" s="25" t="n">
        <f aca="false">STDEV($D$4:$D158)</f>
        <v>0.0292534659951137</v>
      </c>
      <c r="P158" s="25" t="n">
        <f aca="false">O158*SQRT(252)</f>
        <v>0.464384376058533</v>
      </c>
      <c r="Q158" s="0" t="n">
        <f aca="false">Treasuries!J156/100</f>
        <v>0.05</v>
      </c>
      <c r="R158" s="25" t="n">
        <f aca="false">AJ158/AK158*SQRT(252)</f>
        <v>-0.203181720615333</v>
      </c>
      <c r="S158" s="38" t="n">
        <f aca="false">IF(D158&lt;s_p!H158, D158-s_p!H158, 0)</f>
        <v>-0.0477604591313135</v>
      </c>
      <c r="T158" s="0" t="n">
        <f aca="false">S158^2</f>
        <v>0.00228106145643386</v>
      </c>
      <c r="U158" s="0" t="n">
        <f aca="false">SQRT(AVERAGE(T$4:T158)) * SQRT(252)</f>
        <v>0.342835544134631</v>
      </c>
      <c r="V158" s="0" t="n">
        <f aca="false">AJ158/U158*252</f>
        <v>-0.284633422889741</v>
      </c>
      <c r="W158" s="27" t="n">
        <f aca="false">(s_p!$J158)/COUNT(s_p!$J$4:$J158)</f>
        <v>0.000102953743947534</v>
      </c>
      <c r="X158" s="27" t="n">
        <f aca="false">W158 * 252</f>
        <v>0.0259443434747785</v>
      </c>
      <c r="Y158" s="26" t="n">
        <f aca="false">STDEV(s_p!$H$4:$H158)</f>
        <v>0.00711037619910796</v>
      </c>
      <c r="Z158" s="26" t="n">
        <f aca="false">Y158*SQRT(252)</f>
        <v>0.112873722905714</v>
      </c>
      <c r="AA158" s="0" t="n">
        <f aca="false">AJ158/AK158</f>
        <v>-0.0127992453262469</v>
      </c>
      <c r="AB158" s="0" t="n">
        <f aca="false">_xlfn.COVARIANCE.S($D$4:$D158,s_p!$H$4:$H158)</f>
        <v>-4.49939176760661E-006</v>
      </c>
      <c r="AC158" s="0" t="n">
        <f aca="false">_xlfn.VAR.S(s_p!$H$4:$H158)</f>
        <v>5.05574496928409E-005</v>
      </c>
      <c r="AD158" s="0" t="n">
        <f aca="false">AB158/AC158</f>
        <v>-0.088995623690325</v>
      </c>
      <c r="AE158" s="23" t="n">
        <f aca="false">M158-(AD158*W158)</f>
        <v>-0.000641658462633951</v>
      </c>
      <c r="AF158" s="40" t="n">
        <f aca="false">MAX($E$4:E158)</f>
        <v>0.280129884293098</v>
      </c>
      <c r="AG158" s="0" t="n">
        <f aca="false">1 - ((1 + E158) / (1 + AF158))</f>
        <v>0.297631613586699</v>
      </c>
      <c r="AH158" s="0" t="n">
        <f aca="false">MAX($AG$5:AG158)</f>
        <v>0.317205136214376</v>
      </c>
      <c r="AI158" s="24" t="n">
        <f aca="false">D158-s_p!H158</f>
        <v>-0.0477604591313135</v>
      </c>
      <c r="AJ158" s="24" t="n">
        <f aca="false">AVERAGE(AI$4:AI158)</f>
        <v>-0.000387231961965503</v>
      </c>
      <c r="AK158" s="0" t="n">
        <f aca="false">STDEV(AI$4:AI158)</f>
        <v>0.0302542807872758</v>
      </c>
    </row>
    <row r="159" customFormat="false" ht="13.8" hidden="false" customHeight="false" outlineLevel="0" collapsed="false">
      <c r="A159" s="6" t="n">
        <f aca="false">WORKDAY(A158,1,holiday!$B$2:$B$10)</f>
        <v>38944</v>
      </c>
      <c r="B159" s="30" t="n">
        <v>887973.638991131</v>
      </c>
      <c r="C159" s="30" t="n">
        <f aca="false">B159-B158</f>
        <v>-11149.1222392569</v>
      </c>
      <c r="D159" s="37" t="n">
        <f aca="false">C159/B158</f>
        <v>-0.0124000000000001</v>
      </c>
      <c r="E159" s="37" t="n">
        <f aca="false" t="array" ref="E159:E159">PRODUCT(1+$D$4:D159)-1</f>
        <v>-0.112026361008868</v>
      </c>
      <c r="F159" s="0" t="n">
        <f aca="false">IF(ISBLANK(A160),MONTH(A159),IF(MONTH(A160)-MONTH(A159)=1,MONTH(A159),0))</f>
        <v>0</v>
      </c>
      <c r="G159" s="0" t="str">
        <f aca="false">IF(B160&gt;B159,IF(AND(B158&gt;B159,B160&gt;B159),"min",""),IF(AND(B158&gt;B159,B160&gt;B159),"",IF(AND(B158&lt;B159,B160&lt;B159),"max","")))</f>
        <v>min</v>
      </c>
      <c r="H159" s="0" t="n">
        <f aca="false">IF(G159="min",COUNTIF(G$4:G159,"min"),IF(G159="max",COUNTIF(G$4:G159,"max"),""))</f>
        <v>39</v>
      </c>
      <c r="I159" s="30" t="n">
        <f aca="false" t="array" ref="I159:I159">IF($G$3=0,IF(G159="min",INDEX($B$4:$B$254,(MATCH(1,($G$4:$G$254="max")*($H$4:$H$254=(H159-1)),0))),""),IF($G$3=1,IF(G159="min",INDEX($B$4:$B$254,(MATCH(1,($G$4:$G$254="max")*($H$4:$H$254=(H159)),0))),""),""))</f>
        <v>987611.074029004</v>
      </c>
      <c r="J159" s="35" t="n">
        <f aca="false">IF(AND(G157=0,G159="min",H159=1),B159-B158,IF(G159="min",B159-I159,""))</f>
        <v>-99637.435037873</v>
      </c>
      <c r="K159" s="41" t="n">
        <f aca="false">IF(AND(G157=0,G159="min",H159=1),(B159-B158)/B158,IF(G159="min",(B159-I159)/I159,""))</f>
        <v>-0.100887320584</v>
      </c>
      <c r="L159" s="5"/>
      <c r="M159" s="0" t="n">
        <f aca="false">E159/COUNT($E$4:E159)</f>
        <v>-0.000718117698774798</v>
      </c>
      <c r="N159" s="24" t="n">
        <f aca="false">M159*252</f>
        <v>-0.180965660091249</v>
      </c>
      <c r="O159" s="25" t="n">
        <f aca="false">STDEV($D$4:$D159)</f>
        <v>0.0291751426299385</v>
      </c>
      <c r="P159" s="25" t="n">
        <f aca="false">O159*SQRT(252)</f>
        <v>0.463141031181937</v>
      </c>
      <c r="Q159" s="0" t="n">
        <f aca="false">Treasuries!J157/100</f>
        <v>0.0493</v>
      </c>
      <c r="R159" s="25" t="n">
        <f aca="false">AJ159/AK159*SQRT(252)</f>
        <v>-0.28991856187934</v>
      </c>
      <c r="S159" s="38" t="n">
        <f aca="false">IF(D159&lt;s_p!H159, D159-s_p!H159, 0)</f>
        <v>-0.0260964698275522</v>
      </c>
      <c r="T159" s="0" t="n">
        <f aca="false">S159^2</f>
        <v>0.000681025737460342</v>
      </c>
      <c r="U159" s="0" t="n">
        <f aca="false">SQRT(AVERAGE(T$4:T159)) * SQRT(252)</f>
        <v>0.343340780530668</v>
      </c>
      <c r="V159" s="0" t="n">
        <f aca="false">AJ159/U159*252</f>
        <v>-0.405174012599454</v>
      </c>
      <c r="W159" s="27" t="n">
        <f aca="false">(s_p!$J159)/COUNT(s_p!$J$4:$J159)</f>
        <v>0.000191492731287177</v>
      </c>
      <c r="X159" s="27" t="n">
        <f aca="false">W159 * 252</f>
        <v>0.0482561682843687</v>
      </c>
      <c r="Y159" s="26" t="n">
        <f aca="false">STDEV(s_p!$H$4:$H159)</f>
        <v>0.00717018521626651</v>
      </c>
      <c r="Z159" s="26" t="n">
        <f aca="false">Y159*SQRT(252)</f>
        <v>0.113823161619078</v>
      </c>
      <c r="AA159" s="0" t="n">
        <f aca="false">AJ159/AK159</f>
        <v>-0.0182631527427195</v>
      </c>
      <c r="AB159" s="0" t="n">
        <f aca="false">_xlfn.COVARIANCE.S($D$4:$D159,s_p!$H$4:$H159)</f>
        <v>-5.52632848290552E-006</v>
      </c>
      <c r="AC159" s="0" t="n">
        <f aca="false">_xlfn.VAR.S(s_p!$H$4:$H159)</f>
        <v>5.14115560355668E-005</v>
      </c>
      <c r="AD159" s="0" t="n">
        <f aca="false">AB159/AC159</f>
        <v>-0.107491951402567</v>
      </c>
      <c r="AE159" s="23" t="n">
        <f aca="false">M159-(AD159*W159)</f>
        <v>-0.000697533771409331</v>
      </c>
      <c r="AF159" s="40" t="n">
        <f aca="false">MAX($E$4:E159)</f>
        <v>0.280129884293098</v>
      </c>
      <c r="AG159" s="0" t="n">
        <f aca="false">1 - ((1 + E159) / (1 + AF159))</f>
        <v>0.306340981578224</v>
      </c>
      <c r="AH159" s="0" t="n">
        <f aca="false">MAX($AG$5:AG159)</f>
        <v>0.317205136214376</v>
      </c>
      <c r="AI159" s="24" t="n">
        <f aca="false">D159-s_p!H159</f>
        <v>-0.0260964698275522</v>
      </c>
      <c r="AJ159" s="24" t="n">
        <f aca="false">AVERAGE(AI$4:AI159)</f>
        <v>-0.000552034768796187</v>
      </c>
      <c r="AK159" s="0" t="n">
        <f aca="false">STDEV(AI$4:AI159)</f>
        <v>0.0302266961555283</v>
      </c>
    </row>
    <row r="160" customFormat="false" ht="13.8" hidden="false" customHeight="false" outlineLevel="0" collapsed="false">
      <c r="A160" s="6" t="n">
        <f aca="false">WORKDAY(A159,1,holiday!$B$2:$B$10)</f>
        <v>38945</v>
      </c>
      <c r="B160" s="30" t="n">
        <v>913103.29297458</v>
      </c>
      <c r="C160" s="30" t="n">
        <f aca="false">B160-B159</f>
        <v>25129.653983449</v>
      </c>
      <c r="D160" s="37" t="n">
        <f aca="false">C160/B159</f>
        <v>0.0283</v>
      </c>
      <c r="E160" s="37" t="n">
        <f aca="false" t="array" ref="E160:E160">PRODUCT(1+$D$4:D160)-1</f>
        <v>-0.0868967070254194</v>
      </c>
      <c r="F160" s="0" t="n">
        <f aca="false">IF(ISBLANK(A161),MONTH(A160),IF(MONTH(A161)-MONTH(A160)=1,MONTH(A160),0))</f>
        <v>0</v>
      </c>
      <c r="G160" s="0" t="str">
        <f aca="false">IF(B161&gt;B160,IF(AND(B159&gt;B160,B161&gt;B160),"min",""),IF(AND(B159&gt;B160,B161&gt;B160),"",IF(AND(B159&lt;B160,B161&lt;B160),"max","")))</f>
        <v>max</v>
      </c>
      <c r="H160" s="0" t="n">
        <f aca="false">IF(G160="min",COUNTIF(G$4:G160,"min"),IF(G160="max",COUNTIF(G$4:G160,"max"),""))</f>
        <v>39</v>
      </c>
      <c r="I160" s="30" t="str">
        <f aca="false" t="array" ref="I160:I160">IF($G$3=0,IF(G160="min",INDEX($B$4:$B$254,(MATCH(1,($G$4:$G$254="max")*($H$4:$H$254=(H160-1)),0))),""),IF($G$3=1,IF(G160="min",INDEX($B$4:$B$254,(MATCH(1,($G$4:$G$254="max")*($H$4:$H$254=(H160)),0))),""),""))</f>
        <v/>
      </c>
      <c r="J160" s="35" t="str">
        <f aca="false">IF(AND(G158=0,G160="min",H160=1),B160-B159,IF(G160="min",B160-I160,""))</f>
        <v/>
      </c>
      <c r="K160" s="41" t="str">
        <f aca="false">IF(AND(G158=0,G160="min",H160=1),(B160-B159)/B159,IF(G160="min",(B160-I160)/I160,""))</f>
        <v/>
      </c>
      <c r="L160" s="5"/>
      <c r="M160" s="0" t="n">
        <f aca="false">E160/COUNT($E$4:E160)</f>
        <v>-0.00055348221035299</v>
      </c>
      <c r="N160" s="24" t="n">
        <f aca="false">M160*252</f>
        <v>-0.139477517008953</v>
      </c>
      <c r="O160" s="25" t="n">
        <f aca="false">STDEV($D$4:$D160)</f>
        <v>0.0291711558338037</v>
      </c>
      <c r="P160" s="25" t="n">
        <f aca="false">O160*SQRT(252)</f>
        <v>0.463077742755334</v>
      </c>
      <c r="Q160" s="0" t="n">
        <f aca="false">Treasuries!J158/100</f>
        <v>0.0487</v>
      </c>
      <c r="R160" s="25" t="n">
        <f aca="false">AJ160/AK160*SQRT(252)</f>
        <v>-0.21939544348051</v>
      </c>
      <c r="S160" s="38" t="n">
        <f aca="false">IF(D160&lt;s_p!H160, D160-s_p!H160, 0)</f>
        <v>0</v>
      </c>
      <c r="T160" s="0" t="n">
        <f aca="false">S160^2</f>
        <v>0</v>
      </c>
      <c r="U160" s="0" t="n">
        <f aca="false">SQRT(AVERAGE(T$4:T160)) * SQRT(252)</f>
        <v>0.342245591837576</v>
      </c>
      <c r="V160" s="0" t="n">
        <f aca="false">AJ160/U160*252</f>
        <v>-0.307091140486011</v>
      </c>
      <c r="W160" s="27" t="n">
        <f aca="false">(s_p!$J160)/COUNT(s_p!$J$4:$J160)</f>
        <v>0.000240532870623071</v>
      </c>
      <c r="X160" s="27" t="n">
        <f aca="false">W160 * 252</f>
        <v>0.060614283397014</v>
      </c>
      <c r="Y160" s="26" t="n">
        <f aca="false">STDEV(s_p!$H$4:$H160)</f>
        <v>0.00717184044478372</v>
      </c>
      <c r="Z160" s="26" t="n">
        <f aca="false">Y160*SQRT(252)</f>
        <v>0.113849437557195</v>
      </c>
      <c r="AA160" s="0" t="n">
        <f aca="false">AJ160/AK160</f>
        <v>-0.0138206138626227</v>
      </c>
      <c r="AB160" s="0" t="n">
        <f aca="false">_xlfn.COVARIANCE.S($D$4:$D160,s_p!$H$4:$H160)</f>
        <v>-4.1323949387875E-006</v>
      </c>
      <c r="AC160" s="0" t="n">
        <f aca="false">_xlfn.VAR.S(s_p!$H$4:$H160)</f>
        <v>5.14352953654355E-005</v>
      </c>
      <c r="AD160" s="0" t="n">
        <f aca="false">AB160/AC160</f>
        <v>-0.0803416196879559</v>
      </c>
      <c r="AE160" s="23" t="n">
        <f aca="false">M160-(AD160*W160)</f>
        <v>-0.000534157409938939</v>
      </c>
      <c r="AF160" s="40" t="n">
        <f aca="false">MAX($E$4:E160)</f>
        <v>0.280129884293098</v>
      </c>
      <c r="AG160" s="0" t="n">
        <f aca="false">1 - ((1 + E160) / (1 + AF160))</f>
        <v>0.286710431356888</v>
      </c>
      <c r="AH160" s="0" t="n">
        <f aca="false">MAX($AG$5:AG160)</f>
        <v>0.317205136214376</v>
      </c>
      <c r="AI160" s="24" t="n">
        <f aca="false">D160-s_p!H160</f>
        <v>0.0206380886448138</v>
      </c>
      <c r="AJ160" s="24" t="n">
        <f aca="false">AVERAGE(AI$4:AI160)</f>
        <v>-0.000417065829855996</v>
      </c>
      <c r="AK160" s="0" t="n">
        <f aca="false">STDEV(AI$4:AI160)</f>
        <v>0.030177084317791</v>
      </c>
    </row>
    <row r="161" customFormat="false" ht="13.8" hidden="false" customHeight="false" outlineLevel="0" collapsed="false">
      <c r="A161" s="6" t="n">
        <f aca="false">WORKDAY(A160,1,holiday!$B$2:$B$10)</f>
        <v>38946</v>
      </c>
      <c r="B161" s="30" t="n">
        <v>867539.438655149</v>
      </c>
      <c r="C161" s="30" t="n">
        <f aca="false">B161-B160</f>
        <v>-45563.8543194316</v>
      </c>
      <c r="D161" s="37" t="n">
        <f aca="false">C161/B160</f>
        <v>-0.0499</v>
      </c>
      <c r="E161" s="37" t="n">
        <f aca="false" t="array" ref="E161:E161">PRODUCT(1+$D$4:D161)-1</f>
        <v>-0.132460561344851</v>
      </c>
      <c r="F161" s="0" t="n">
        <f aca="false">IF(ISBLANK(A162),MONTH(A161),IF(MONTH(A162)-MONTH(A161)=1,MONTH(A161),0))</f>
        <v>0</v>
      </c>
      <c r="G161" s="0" t="str">
        <f aca="false">IF(B162&gt;B161,IF(AND(B160&gt;B161,B162&gt;B161),"min",""),IF(AND(B160&gt;B161,B162&gt;B161),"",IF(AND(B160&lt;B161,B162&lt;B161),"max","")))</f>
        <v>min</v>
      </c>
      <c r="H161" s="0" t="n">
        <f aca="false">IF(G161="min",COUNTIF(G$4:G161,"min"),IF(G161="max",COUNTIF(G$4:G161,"max"),""))</f>
        <v>40</v>
      </c>
      <c r="I161" s="30" t="n">
        <f aca="false" t="array" ref="I161:I161">IF($G$3=0,IF(G161="min",INDEX($B$4:$B$254,(MATCH(1,($G$4:$G$254="max")*($H$4:$H$254=(H161-1)),0))),""),IF($G$3=1,IF(G161="min",INDEX($B$4:$B$254,(MATCH(1,($G$4:$G$254="max")*($H$4:$H$254=(H161)),0))),""),""))</f>
        <v>913103.29297458</v>
      </c>
      <c r="J161" s="35" t="n">
        <f aca="false">IF(AND(G159=0,G161="min",H161=1),B161-B160,IF(G161="min",B161-I161,""))</f>
        <v>-45563.854319431</v>
      </c>
      <c r="K161" s="41" t="n">
        <f aca="false">IF(AND(G159=0,G161="min",H161=1),(B161-B160)/B160,IF(G161="min",(B161-I161)/I161,""))</f>
        <v>-0.0498999999999994</v>
      </c>
      <c r="L161" s="5"/>
      <c r="M161" s="0" t="n">
        <f aca="false">E161/COUNT($E$4:E161)</f>
        <v>-0.00083835798319526</v>
      </c>
      <c r="N161" s="24" t="n">
        <f aca="false">M161*252</f>
        <v>-0.211266211765205</v>
      </c>
      <c r="O161" s="25" t="n">
        <f aca="false">STDEV($D$4:$D161)</f>
        <v>0.0293461713330721</v>
      </c>
      <c r="P161" s="25" t="n">
        <f aca="false">O161*SQRT(252)</f>
        <v>0.46585602767521</v>
      </c>
      <c r="Q161" s="0" t="n">
        <f aca="false">Treasuries!J159/100</f>
        <v>0.0487</v>
      </c>
      <c r="R161" s="25" t="n">
        <f aca="false">AJ161/AK161*SQRT(252)</f>
        <v>-0.387144013608875</v>
      </c>
      <c r="S161" s="38" t="n">
        <f aca="false">IF(D161&lt;s_p!H161, D161-s_p!H161, 0)</f>
        <v>-0.0514824861242986</v>
      </c>
      <c r="T161" s="0" t="n">
        <f aca="false">S161^2</f>
        <v>0.00265044637753859</v>
      </c>
      <c r="U161" s="0" t="n">
        <f aca="false">SQRT(AVERAGE(T$4:T161)) * SQRT(252)</f>
        <v>0.347301018277887</v>
      </c>
      <c r="V161" s="0" t="n">
        <f aca="false">AJ161/U161*252</f>
        <v>-0.537132610292143</v>
      </c>
      <c r="W161" s="27" t="n">
        <f aca="false">(s_p!$J161)/COUNT(s_p!$J$4:$J161)</f>
        <v>0.00024940447646305</v>
      </c>
      <c r="X161" s="27" t="n">
        <f aca="false">W161 * 252</f>
        <v>0.0628499280686886</v>
      </c>
      <c r="Y161" s="26" t="n">
        <f aca="false">STDEV(s_p!$H$4:$H161)</f>
        <v>0.00714973592603169</v>
      </c>
      <c r="Z161" s="26" t="n">
        <f aca="false">Y161*SQRT(252)</f>
        <v>0.113498539200384</v>
      </c>
      <c r="AA161" s="0" t="n">
        <f aca="false">AJ161/AK161</f>
        <v>-0.0243877805137258</v>
      </c>
      <c r="AB161" s="0" t="n">
        <f aca="false">_xlfn.COVARIANCE.S($D$4:$D161,s_p!$H$4:$H161)</f>
        <v>-4.52192430488149E-006</v>
      </c>
      <c r="AC161" s="0" t="n">
        <f aca="false">_xlfn.VAR.S(s_p!$H$4:$H161)</f>
        <v>5.11187238119881E-005</v>
      </c>
      <c r="AD161" s="0" t="n">
        <f aca="false">AB161/AC161</f>
        <v>-0.0884592565634636</v>
      </c>
      <c r="AE161" s="23" t="n">
        <f aca="false">M161-(AD161*W161)</f>
        <v>-0.000816295848623739</v>
      </c>
      <c r="AF161" s="40" t="n">
        <f aca="false">MAX($E$4:E161)</f>
        <v>0.280129884293098</v>
      </c>
      <c r="AG161" s="0" t="n">
        <f aca="false">1 - ((1 + E161) / (1 + AF161))</f>
        <v>0.322303580832179</v>
      </c>
      <c r="AH161" s="0" t="n">
        <f aca="false">MAX($AG$5:AG161)</f>
        <v>0.322303580832179</v>
      </c>
      <c r="AI161" s="24" t="n">
        <f aca="false">D161-s_p!H161</f>
        <v>-0.0514824861242986</v>
      </c>
      <c r="AJ161" s="24" t="n">
        <f aca="false">AVERAGE(AI$4:AI161)</f>
        <v>-0.00074026469247905</v>
      </c>
      <c r="AK161" s="0" t="n">
        <f aca="false">STDEV(AI$4:AI161)</f>
        <v>0.0303539181051108</v>
      </c>
    </row>
    <row r="162" customFormat="false" ht="13.8" hidden="false" customHeight="false" outlineLevel="0" collapsed="false">
      <c r="A162" s="6" t="n">
        <f aca="false">WORKDAY(A161,1,holiday!$B$2:$B$10)</f>
        <v>38947</v>
      </c>
      <c r="B162" s="30" t="n">
        <v>895127.192804382</v>
      </c>
      <c r="C162" s="30" t="n">
        <f aca="false">B162-B161</f>
        <v>27587.7541492337</v>
      </c>
      <c r="D162" s="37" t="n">
        <f aca="false">C162/B161</f>
        <v>0.0318</v>
      </c>
      <c r="E162" s="37" t="n">
        <f aca="false" t="array" ref="E162:E162">PRODUCT(1+$D$4:D162)-1</f>
        <v>-0.104872807195617</v>
      </c>
      <c r="F162" s="0" t="n">
        <f aca="false">IF(ISBLANK(A163),MONTH(A162),IF(MONTH(A163)-MONTH(A162)=1,MONTH(A162),0))</f>
        <v>0</v>
      </c>
      <c r="G162" s="0" t="str">
        <f aca="false">IF(B163&gt;B162,IF(AND(B161&gt;B162,B163&gt;B162),"min",""),IF(AND(B161&gt;B162,B163&gt;B162),"",IF(AND(B161&lt;B162,B163&lt;B162),"max","")))</f>
        <v>max</v>
      </c>
      <c r="H162" s="0" t="n">
        <f aca="false">IF(G162="min",COUNTIF(G$4:G162,"min"),IF(G162="max",COUNTIF(G$4:G162,"max"),""))</f>
        <v>40</v>
      </c>
      <c r="I162" s="30" t="str">
        <f aca="false" t="array" ref="I162:I162">IF($G$3=0,IF(G162="min",INDEX($B$4:$B$254,(MATCH(1,($G$4:$G$254="max")*($H$4:$H$254=(H162-1)),0))),""),IF($G$3=1,IF(G162="min",INDEX($B$4:$B$254,(MATCH(1,($G$4:$G$254="max")*($H$4:$H$254=(H162)),0))),""),""))</f>
        <v/>
      </c>
      <c r="J162" s="35" t="str">
        <f aca="false">IF(AND(G160=0,G162="min",H162=1),B162-B161,IF(G162="min",B162-I162,""))</f>
        <v/>
      </c>
      <c r="K162" s="41" t="str">
        <f aca="false">IF(AND(G160=0,G162="min",H162=1),(B162-B161)/B161,IF(G162="min",(B162-I162)/I162,""))</f>
        <v/>
      </c>
      <c r="L162" s="5"/>
      <c r="M162" s="0" t="n">
        <f aca="false">E162/COUNT($E$4:E162)</f>
        <v>-0.00065957740374602</v>
      </c>
      <c r="N162" s="24" t="n">
        <f aca="false">M162*252</f>
        <v>-0.166213505743997</v>
      </c>
      <c r="O162" s="25" t="n">
        <f aca="false">STDEV($D$4:$D162)</f>
        <v>0.0293648879645669</v>
      </c>
      <c r="P162" s="25" t="n">
        <f aca="false">O162*SQRT(252)</f>
        <v>0.466153144989105</v>
      </c>
      <c r="Q162" s="0" t="n">
        <f aca="false">Treasuries!J160/100</f>
        <v>0.0484</v>
      </c>
      <c r="R162" s="25" t="n">
        <f aca="false">AJ162/AK162*SQRT(252)</f>
        <v>-0.292428136037919</v>
      </c>
      <c r="S162" s="38" t="n">
        <f aca="false">IF(D162&lt;s_p!H162, D162-s_p!H162, 0)</f>
        <v>0</v>
      </c>
      <c r="T162" s="0" t="n">
        <f aca="false">S162^2</f>
        <v>0</v>
      </c>
      <c r="U162" s="0" t="n">
        <f aca="false">SQRT(AVERAGE(T$4:T162)) * SQRT(252)</f>
        <v>0.346207154085922</v>
      </c>
      <c r="V162" s="0" t="n">
        <f aca="false">AJ162/U162*252</f>
        <v>-0.40686972194073</v>
      </c>
      <c r="W162" s="27" t="n">
        <f aca="false">(s_p!$J162)/COUNT(s_p!$J$4:$J162)</f>
        <v>0.000272120688775208</v>
      </c>
      <c r="X162" s="27" t="n">
        <f aca="false">W162 * 252</f>
        <v>0.0685744135713525</v>
      </c>
      <c r="Y162" s="26" t="n">
        <f aca="false">STDEV(s_p!$H$4:$H162)</f>
        <v>0.0071323084718012</v>
      </c>
      <c r="Z162" s="26" t="n">
        <f aca="false">Y162*SQRT(252)</f>
        <v>0.113221886941111</v>
      </c>
      <c r="AA162" s="0" t="n">
        <f aca="false">AJ162/AK162</f>
        <v>-0.018421241055107</v>
      </c>
      <c r="AB162" s="0" t="n">
        <f aca="false">_xlfn.COVARIANCE.S($D$4:$D162,s_p!$H$4:$H162)</f>
        <v>-3.79413966976959E-006</v>
      </c>
      <c r="AC162" s="0" t="n">
        <f aca="false">_xlfn.VAR.S(s_p!$H$4:$H162)</f>
        <v>5.08698241369271E-005</v>
      </c>
      <c r="AD162" s="0" t="n">
        <f aca="false">AB162/AC162</f>
        <v>-0.07458527199852</v>
      </c>
      <c r="AE162" s="23" t="n">
        <f aca="false">M162-(AD162*W162)</f>
        <v>-0.000639281208157297</v>
      </c>
      <c r="AF162" s="40" t="n">
        <f aca="false">MAX($E$4:E162)</f>
        <v>0.280129884293098</v>
      </c>
      <c r="AG162" s="0" t="n">
        <f aca="false">1 - ((1 + E162) / (1 + AF162))</f>
        <v>0.300752834702643</v>
      </c>
      <c r="AH162" s="0" t="n">
        <f aca="false">MAX($AG$5:AG162)</f>
        <v>0.322303580832179</v>
      </c>
      <c r="AI162" s="24" t="n">
        <f aca="false">D162-s_p!H162</f>
        <v>0.028085106514166</v>
      </c>
      <c r="AJ162" s="24" t="n">
        <f aca="false">AVERAGE(AI$4:AI162)</f>
        <v>-0.000558973049669962</v>
      </c>
      <c r="AK162" s="0" t="n">
        <f aca="false">STDEV(AI$4:AI162)</f>
        <v>0.0303439408885535</v>
      </c>
    </row>
    <row r="163" customFormat="false" ht="13.8" hidden="false" customHeight="false" outlineLevel="0" collapsed="false">
      <c r="A163" s="6" t="n">
        <f aca="false">WORKDAY(A162,1,holiday!$B$2:$B$10)</f>
        <v>38950</v>
      </c>
      <c r="B163" s="30" t="n">
        <v>892620.83666453</v>
      </c>
      <c r="C163" s="30" t="n">
        <f aca="false">B163-B162</f>
        <v>-2506.35613985232</v>
      </c>
      <c r="D163" s="37" t="n">
        <f aca="false">C163/B162</f>
        <v>-0.00280000000000005</v>
      </c>
      <c r="E163" s="37" t="n">
        <f aca="false" t="array" ref="E163:E163">PRODUCT(1+$D$4:D163)-1</f>
        <v>-0.107379163335469</v>
      </c>
      <c r="F163" s="0" t="n">
        <f aca="false">IF(ISBLANK(A164),MONTH(A163),IF(MONTH(A164)-MONTH(A163)=1,MONTH(A163),0))</f>
        <v>0</v>
      </c>
      <c r="G163" s="0" t="str">
        <f aca="false">IF(B164&gt;B163,IF(AND(B162&gt;B163,B164&gt;B163),"min",""),IF(AND(B162&gt;B163,B164&gt;B163),"",IF(AND(B162&lt;B163,B164&lt;B163),"max","")))</f>
        <v>min</v>
      </c>
      <c r="H163" s="0" t="n">
        <f aca="false">IF(G163="min",COUNTIF(G$4:G163,"min"),IF(G163="max",COUNTIF(G$4:G163,"max"),""))</f>
        <v>41</v>
      </c>
      <c r="I163" s="30" t="n">
        <f aca="false" t="array" ref="I163:I163">IF($G$3=0,IF(G163="min",INDEX($B$4:$B$254,(MATCH(1,($G$4:$G$254="max")*($H$4:$H$254=(H163-1)),0))),""),IF($G$3=1,IF(G163="min",INDEX($B$4:$B$254,(MATCH(1,($G$4:$G$254="max")*($H$4:$H$254=(H163)),0))),""),""))</f>
        <v>895127.192804382</v>
      </c>
      <c r="J163" s="35" t="n">
        <f aca="false">IF(AND(G161=0,G163="min",H163=1),B163-B162,IF(G163="min",B163-I163,""))</f>
        <v>-2506.35613985197</v>
      </c>
      <c r="K163" s="41" t="n">
        <f aca="false">IF(AND(G161=0,G163="min",H163=1),(B163-B162)/B162,IF(G163="min",(B163-I163)/I163,""))</f>
        <v>-0.00279999999999966</v>
      </c>
      <c r="L163" s="5"/>
      <c r="M163" s="0" t="n">
        <f aca="false">E163/COUNT($E$4:E163)</f>
        <v>-0.000671119770846684</v>
      </c>
      <c r="N163" s="24" t="n">
        <f aca="false">M163*252</f>
        <v>-0.169122182253364</v>
      </c>
      <c r="O163" s="25" t="n">
        <f aca="false">STDEV($D$4:$D163)</f>
        <v>0.0292730846859073</v>
      </c>
      <c r="P163" s="25" t="n">
        <f aca="false">O163*SQRT(252)</f>
        <v>0.464695813119865</v>
      </c>
      <c r="Q163" s="0" t="n">
        <f aca="false">Treasuries!J161/100</f>
        <v>0.0482</v>
      </c>
      <c r="R163" s="25" t="n">
        <f aca="false">AJ163/AK163*SQRT(252)</f>
        <v>-0.288661579646996</v>
      </c>
      <c r="S163" s="38" t="n">
        <f aca="false">IF(D163&lt;s_p!H163, D163-s_p!H163, 0)</f>
        <v>0</v>
      </c>
      <c r="T163" s="0" t="n">
        <f aca="false">S163^2</f>
        <v>0</v>
      </c>
      <c r="U163" s="0" t="n">
        <f aca="false">SQRT(AVERAGE(T$4:T163)) * SQRT(252)</f>
        <v>0.345123560961355</v>
      </c>
      <c r="V163" s="0" t="n">
        <f aca="false">AJ163/U163*252</f>
        <v>-0.40162398511302</v>
      </c>
      <c r="W163" s="27" t="n">
        <f aca="false">(s_p!$J163)/COUNT(s_p!$J$4:$J163)</f>
        <v>0.000246487194482059</v>
      </c>
      <c r="X163" s="27" t="n">
        <f aca="false">W163 * 252</f>
        <v>0.0621147730094789</v>
      </c>
      <c r="Y163" s="26" t="n">
        <f aca="false">STDEV(s_p!$H$4:$H163)</f>
        <v>0.00711674099887695</v>
      </c>
      <c r="Z163" s="26" t="n">
        <f aca="false">Y163*SQRT(252)</f>
        <v>0.112974760969715</v>
      </c>
      <c r="AA163" s="0" t="n">
        <f aca="false">AJ163/AK163</f>
        <v>-0.0181839703048812</v>
      </c>
      <c r="AB163" s="0" t="n">
        <f aca="false">_xlfn.COVARIANCE.S($D$4:$D163,s_p!$H$4:$H163)</f>
        <v>-3.7075593744733E-006</v>
      </c>
      <c r="AC163" s="0" t="n">
        <f aca="false">_xlfn.VAR.S(s_p!$H$4:$H163)</f>
        <v>5.0648002445096E-005</v>
      </c>
      <c r="AD163" s="0" t="n">
        <f aca="false">AB163/AC163</f>
        <v>-0.0732024797718805</v>
      </c>
      <c r="AE163" s="23" t="n">
        <f aca="false">M163-(AD163*W163)</f>
        <v>-0.000653076296978584</v>
      </c>
      <c r="AF163" s="40" t="n">
        <f aca="false">MAX($E$4:E163)</f>
        <v>0.280129884293098</v>
      </c>
      <c r="AG163" s="0" t="n">
        <f aca="false">1 - ((1 + E163) / (1 + AF163))</f>
        <v>0.302710726765475</v>
      </c>
      <c r="AH163" s="0" t="n">
        <f aca="false">MAX($AG$5:AG163)</f>
        <v>0.322303580832179</v>
      </c>
      <c r="AI163" s="24" t="n">
        <f aca="false">D163-s_p!H163</f>
        <v>0.000870429240574318</v>
      </c>
      <c r="AJ163" s="24" t="n">
        <f aca="false">AVERAGE(AI$4:AI163)</f>
        <v>-0.000550039285355935</v>
      </c>
      <c r="AK163" s="0" t="n">
        <f aca="false">STDEV(AI$4:AI163)</f>
        <v>0.0302485802678794</v>
      </c>
    </row>
    <row r="164" customFormat="false" ht="13.8" hidden="false" customHeight="false" outlineLevel="0" collapsed="false">
      <c r="A164" s="6" t="n">
        <f aca="false">WORKDAY(A163,1,holiday!$B$2:$B$10)</f>
        <v>38951</v>
      </c>
      <c r="B164" s="30" t="n">
        <v>910741.03964882</v>
      </c>
      <c r="C164" s="30" t="n">
        <f aca="false">B164-B163</f>
        <v>18120.20298429</v>
      </c>
      <c r="D164" s="37" t="n">
        <f aca="false">C164/B163</f>
        <v>0.0203</v>
      </c>
      <c r="E164" s="37" t="n">
        <f aca="false" t="array" ref="E164:E164">PRODUCT(1+$D$4:D164)-1</f>
        <v>-0.0892589603511795</v>
      </c>
      <c r="F164" s="0" t="n">
        <f aca="false">IF(ISBLANK(A165),MONTH(A164),IF(MONTH(A165)-MONTH(A164)=1,MONTH(A164),0))</f>
        <v>0</v>
      </c>
      <c r="G164" s="0" t="str">
        <f aca="false">IF(B165&gt;B164,IF(AND(B163&gt;B164,B165&gt;B164),"min",""),IF(AND(B163&gt;B164,B165&gt;B164),"",IF(AND(B163&lt;B164,B165&lt;B164),"max","")))</f>
        <v/>
      </c>
      <c r="H164" s="0" t="str">
        <f aca="false">IF(G164="min",COUNTIF(G$4:G164,"min"),IF(G164="max",COUNTIF(G$4:G164,"max"),""))</f>
        <v/>
      </c>
      <c r="I164" s="30" t="str">
        <f aca="false" t="array" ref="I164:I164">IF($G$3=0,IF(G164="min",INDEX($B$4:$B$254,(MATCH(1,($G$4:$G$254="max")*($H$4:$H$254=(H164-1)),0))),""),IF($G$3=1,IF(G164="min",INDEX($B$4:$B$254,(MATCH(1,($G$4:$G$254="max")*($H$4:$H$254=(H164)),0))),""),""))</f>
        <v/>
      </c>
      <c r="J164" s="35" t="str">
        <f aca="false">IF(AND(G162=0,G164="min",H164=1),B164-B163,IF(G164="min",B164-I164,""))</f>
        <v/>
      </c>
      <c r="K164" s="41" t="str">
        <f aca="false">IF(AND(G162=0,G164="min",H164=1),(B164-B163)/B163,IF(G164="min",(B164-I164)/I164,""))</f>
        <v/>
      </c>
      <c r="L164" s="5"/>
      <c r="M164" s="0" t="n">
        <f aca="false">E164/COUNT($E$4:E164)</f>
        <v>-0.000554403480442109</v>
      </c>
      <c r="N164" s="24" t="n">
        <f aca="false">M164*252</f>
        <v>-0.139709677071411</v>
      </c>
      <c r="O164" s="25" t="n">
        <f aca="false">STDEV($D$4:$D164)</f>
        <v>0.0292265160013581</v>
      </c>
      <c r="P164" s="25" t="n">
        <f aca="false">O164*SQRT(252)</f>
        <v>0.46395655817066</v>
      </c>
      <c r="Q164" s="0" t="n">
        <f aca="false">Treasuries!J162/100</f>
        <v>0.0482</v>
      </c>
      <c r="R164" s="25" t="n">
        <f aca="false">AJ164/AK164*SQRT(252)</f>
        <v>-0.224365359189667</v>
      </c>
      <c r="S164" s="38" t="n">
        <f aca="false">IF(D164&lt;s_p!H164, D164-s_p!H164, 0)</f>
        <v>0</v>
      </c>
      <c r="T164" s="0" t="n">
        <f aca="false">S164^2</f>
        <v>0</v>
      </c>
      <c r="U164" s="0" t="n">
        <f aca="false">SQRT(AVERAGE(T$4:T164)) * SQRT(252)</f>
        <v>0.344050079166617</v>
      </c>
      <c r="V164" s="0" t="n">
        <f aca="false">AJ164/U164*252</f>
        <v>-0.312580264835357</v>
      </c>
      <c r="W164" s="27" t="n">
        <f aca="false">(s_p!$J164)/COUNT(s_p!$J$4:$J164)</f>
        <v>0.000251424694323457</v>
      </c>
      <c r="X164" s="27" t="n">
        <f aca="false">W164 * 252</f>
        <v>0.0633590229695113</v>
      </c>
      <c r="Y164" s="26" t="n">
        <f aca="false">STDEV(s_p!$H$4:$H164)</f>
        <v>0.00709470280122369</v>
      </c>
      <c r="Z164" s="26" t="n">
        <f aca="false">Y164*SQRT(252)</f>
        <v>0.112624915427707</v>
      </c>
      <c r="AA164" s="0" t="n">
        <f aca="false">AJ164/AK164</f>
        <v>-0.014133689124608</v>
      </c>
      <c r="AB164" s="0" t="n">
        <f aca="false">_xlfn.COVARIANCE.S($D$4:$D164,s_p!$H$4:$H164)</f>
        <v>-3.59042106490087E-006</v>
      </c>
      <c r="AC164" s="0" t="n">
        <f aca="false">_xlfn.VAR.S(s_p!$H$4:$H164)</f>
        <v>5.03348078376912E-005</v>
      </c>
      <c r="AD164" s="0" t="n">
        <f aca="false">AB164/AC164</f>
        <v>-0.0713307792189945</v>
      </c>
      <c r="AE164" s="23" t="n">
        <f aca="false">M164-(AD164*W164)</f>
        <v>-0.000536469161081119</v>
      </c>
      <c r="AF164" s="40" t="n">
        <f aca="false">MAX($E$4:E164)</f>
        <v>0.280129884293098</v>
      </c>
      <c r="AG164" s="0" t="n">
        <f aca="false">1 - ((1 + E164) / (1 + AF164))</f>
        <v>0.288555754518814</v>
      </c>
      <c r="AH164" s="0" t="n">
        <f aca="false">MAX($AG$5:AG164)</f>
        <v>0.322303580832179</v>
      </c>
      <c r="AI164" s="24" t="n">
        <f aca="false">D164-s_p!H164</f>
        <v>0.0192980886614465</v>
      </c>
      <c r="AJ164" s="24" t="n">
        <f aca="false">AVERAGE(AI$4:AI164)</f>
        <v>-0.000426758987549709</v>
      </c>
      <c r="AK164" s="0" t="n">
        <f aca="false">STDEV(AI$4:AI164)</f>
        <v>0.0301944512708069</v>
      </c>
    </row>
    <row r="165" customFormat="false" ht="13.8" hidden="false" customHeight="false" outlineLevel="0" collapsed="false">
      <c r="A165" s="6" t="n">
        <f aca="false">WORKDAY(A164,1,holiday!$B$2:$B$10)</f>
        <v>38952</v>
      </c>
      <c r="B165" s="30" t="n">
        <v>915294.744847064</v>
      </c>
      <c r="C165" s="30" t="n">
        <f aca="false">B165-B164</f>
        <v>4553.70519824408</v>
      </c>
      <c r="D165" s="37" t="n">
        <f aca="false">C165/B164</f>
        <v>0.00499999999999997</v>
      </c>
      <c r="E165" s="37" t="n">
        <f aca="false" t="array" ref="E165:E165">PRODUCT(1+$D$4:D165)-1</f>
        <v>-0.0847052551529356</v>
      </c>
      <c r="F165" s="0" t="n">
        <f aca="false">IF(ISBLANK(A166),MONTH(A165),IF(MONTH(A166)-MONTH(A165)=1,MONTH(A165),0))</f>
        <v>0</v>
      </c>
      <c r="G165" s="0" t="str">
        <f aca="false">IF(B166&gt;B165,IF(AND(B164&gt;B165,B166&gt;B165),"min",""),IF(AND(B164&gt;B165,B166&gt;B165),"",IF(AND(B164&lt;B165,B166&lt;B165),"max","")))</f>
        <v/>
      </c>
      <c r="H165" s="0" t="str">
        <f aca="false">IF(G165="min",COUNTIF(G$4:G165,"min"),IF(G165="max",COUNTIF(G$4:G165,"max"),""))</f>
        <v/>
      </c>
      <c r="I165" s="30" t="str">
        <f aca="false" t="array" ref="I165:I165">IF($G$3=0,IF(G165="min",INDEX($B$4:$B$254,(MATCH(1,($G$4:$G$254="max")*($H$4:$H$254=(H165-1)),0))),""),IF($G$3=1,IF(G165="min",INDEX($B$4:$B$254,(MATCH(1,($G$4:$G$254="max")*($H$4:$H$254=(H165)),0))),""),""))</f>
        <v/>
      </c>
      <c r="J165" s="35" t="str">
        <f aca="false">IF(AND(G163=0,G165="min",H165=1),B165-B164,IF(G165="min",B165-I165,""))</f>
        <v/>
      </c>
      <c r="K165" s="41" t="str">
        <f aca="false">IF(AND(G163=0,G165="min",H165=1),(B165-B164)/B164,IF(G165="min",(B165-I165)/I165,""))</f>
        <v/>
      </c>
      <c r="L165" s="5"/>
      <c r="M165" s="0" t="n">
        <f aca="false">E165/COUNT($E$4:E165)</f>
        <v>-0.000522871945388491</v>
      </c>
      <c r="N165" s="24" t="n">
        <f aca="false">M165*252</f>
        <v>-0.1317637302379</v>
      </c>
      <c r="O165" s="25" t="n">
        <f aca="false">STDEV($D$4:$D165)</f>
        <v>0.0291384242769379</v>
      </c>
      <c r="P165" s="25" t="n">
        <f aca="false">O165*SQRT(252)</f>
        <v>0.462558145398388</v>
      </c>
      <c r="Q165" s="0" t="n">
        <f aca="false">Treasuries!J163/100</f>
        <v>0.0482</v>
      </c>
      <c r="R165" s="25" t="n">
        <f aca="false">AJ165/AK165*SQRT(252)</f>
        <v>-0.192721624852761</v>
      </c>
      <c r="S165" s="38" t="n">
        <f aca="false">IF(D165&lt;s_p!H165, D165-s_p!H165, 0)</f>
        <v>0</v>
      </c>
      <c r="T165" s="0" t="n">
        <f aca="false">S165^2</f>
        <v>0</v>
      </c>
      <c r="U165" s="0" t="n">
        <f aca="false">SQRT(AVERAGE(T$4:T165)) * SQRT(252)</f>
        <v>0.342986552420615</v>
      </c>
      <c r="V165" s="0" t="n">
        <f aca="false">AJ165/U165*252</f>
        <v>-0.26857972380591</v>
      </c>
      <c r="W165" s="27" t="n">
        <f aca="false">(s_p!$J165)/COUNT(s_p!$J$4:$J165)</f>
        <v>0.000221043127739496</v>
      </c>
      <c r="X165" s="27" t="n">
        <f aca="false">W165 * 252</f>
        <v>0.0557028681903529</v>
      </c>
      <c r="Y165" s="26" t="n">
        <f aca="false">STDEV(s_p!$H$4:$H165)</f>
        <v>0.0070825165691614</v>
      </c>
      <c r="Z165" s="26" t="n">
        <f aca="false">Y165*SQRT(252)</f>
        <v>0.112431464990973</v>
      </c>
      <c r="AA165" s="0" t="n">
        <f aca="false">AJ165/AK165</f>
        <v>-0.0121403212291592</v>
      </c>
      <c r="AB165" s="0" t="n">
        <f aca="false">_xlfn.COVARIANCE.S($D$4:$D165,s_p!$H$4:$H165)</f>
        <v>-3.71960181172219E-006</v>
      </c>
      <c r="AC165" s="0" t="n">
        <f aca="false">_xlfn.VAR.S(s_p!$H$4:$H165)</f>
        <v>5.01620409524458E-005</v>
      </c>
      <c r="AD165" s="0" t="n">
        <f aca="false">AB165/AC165</f>
        <v>-0.0741517239150699</v>
      </c>
      <c r="AE165" s="23" t="n">
        <f aca="false">M165-(AD165*W165)</f>
        <v>-0.000506481216407029</v>
      </c>
      <c r="AF165" s="40" t="n">
        <f aca="false">MAX($E$4:E165)</f>
        <v>0.280129884293098</v>
      </c>
      <c r="AG165" s="0" t="n">
        <f aca="false">1 - ((1 + E165) / (1 + AF165))</f>
        <v>0.284998533291409</v>
      </c>
      <c r="AH165" s="0" t="n">
        <f aca="false">MAX($AG$5:AG165)</f>
        <v>0.322303580832179</v>
      </c>
      <c r="AI165" s="24" t="n">
        <f aca="false">D165-s_p!H165</f>
        <v>0.00948868973375824</v>
      </c>
      <c r="AJ165" s="24" t="n">
        <f aca="false">AVERAGE(AI$4:AI165)</f>
        <v>-0.000365552513961388</v>
      </c>
      <c r="AK165" s="0" t="n">
        <f aca="false">STDEV(AI$4:AI165)</f>
        <v>0.03011061297813</v>
      </c>
    </row>
    <row r="166" customFormat="false" ht="13.8" hidden="false" customHeight="false" outlineLevel="0" collapsed="false">
      <c r="A166" s="6" t="n">
        <f aca="false">WORKDAY(A165,1,holiday!$B$2:$B$10)</f>
        <v>38953</v>
      </c>
      <c r="B166" s="30" t="n">
        <v>923074.750178264</v>
      </c>
      <c r="C166" s="30" t="n">
        <f aca="false">B166-B165</f>
        <v>7780.00533120008</v>
      </c>
      <c r="D166" s="37" t="n">
        <f aca="false">C166/B165</f>
        <v>0.00850000000000004</v>
      </c>
      <c r="E166" s="37" t="n">
        <f aca="false" t="array" ref="E166:E166">PRODUCT(1+$D$4:D166)-1</f>
        <v>-0.0769252498217357</v>
      </c>
      <c r="F166" s="0" t="n">
        <f aca="false">IF(ISBLANK(A167),MONTH(A166),IF(MONTH(A167)-MONTH(A166)=1,MONTH(A166),0))</f>
        <v>0</v>
      </c>
      <c r="G166" s="0" t="str">
        <f aca="false">IF(B167&gt;B166,IF(AND(B165&gt;B166,B167&gt;B166),"min",""),IF(AND(B165&gt;B166,B167&gt;B166),"",IF(AND(B165&lt;B166,B167&lt;B166),"max","")))</f>
        <v/>
      </c>
      <c r="H166" s="0" t="str">
        <f aca="false">IF(G166="min",COUNTIF(G$4:G166,"min"),IF(G166="max",COUNTIF(G$4:G166,"max"),""))</f>
        <v/>
      </c>
      <c r="I166" s="30" t="str">
        <f aca="false" t="array" ref="I166:I166">IF($G$3=0,IF(G166="min",INDEX($B$4:$B$254,(MATCH(1,($G$4:$G$254="max")*($H$4:$H$254=(H166-1)),0))),""),IF($G$3=1,IF(G166="min",INDEX($B$4:$B$254,(MATCH(1,($G$4:$G$254="max")*($H$4:$H$254=(H166)),0))),""),""))</f>
        <v/>
      </c>
      <c r="J166" s="35" t="str">
        <f aca="false">IF(AND(G164=0,G166="min",H166=1),B166-B165,IF(G166="min",B166-I166,""))</f>
        <v/>
      </c>
      <c r="K166" s="41" t="str">
        <f aca="false">IF(AND(G164=0,G166="min",H166=1),(B166-B165)/B165,IF(G166="min",(B166-I166)/I166,""))</f>
        <v/>
      </c>
      <c r="L166" s="5"/>
      <c r="M166" s="0" t="n">
        <f aca="false">E166/COUNT($E$4:E166)</f>
        <v>-0.000471934047986108</v>
      </c>
      <c r="N166" s="24" t="n">
        <f aca="false">M166*252</f>
        <v>-0.118927380092499</v>
      </c>
      <c r="O166" s="25" t="n">
        <f aca="false">STDEV($D$4:$D166)</f>
        <v>0.0290562033760697</v>
      </c>
      <c r="P166" s="25" t="n">
        <f aca="false">O166*SQRT(252)</f>
        <v>0.461252929060775</v>
      </c>
      <c r="Q166" s="0" t="n">
        <f aca="false">Treasuries!J164/100</f>
        <v>0.0481</v>
      </c>
      <c r="R166" s="25" t="n">
        <f aca="false">AJ166/AK166*SQRT(252)</f>
        <v>-0.172234266493592</v>
      </c>
      <c r="S166" s="38" t="n">
        <f aca="false">IF(D166&lt;s_p!H166, D166-s_p!H166, 0)</f>
        <v>0</v>
      </c>
      <c r="T166" s="0" t="n">
        <f aca="false">S166^2</f>
        <v>0</v>
      </c>
      <c r="U166" s="0" t="n">
        <f aca="false">SQRT(AVERAGE(T$4:T166)) * SQRT(252)</f>
        <v>0.341932827803165</v>
      </c>
      <c r="V166" s="0" t="n">
        <f aca="false">AJ166/U166*252</f>
        <v>-0.240058090915684</v>
      </c>
      <c r="W166" s="27" t="n">
        <f aca="false">(s_p!$J166)/COUNT(s_p!$J$4:$J166)</f>
        <v>0.000234775160149152</v>
      </c>
      <c r="X166" s="27" t="n">
        <f aca="false">W166 * 252</f>
        <v>0.0591633403575864</v>
      </c>
      <c r="Y166" s="26" t="n">
        <f aca="false">STDEV(s_p!$H$4:$H166)</f>
        <v>0.00706259804849673</v>
      </c>
      <c r="Z166" s="26" t="n">
        <f aca="false">Y166*SQRT(252)</f>
        <v>0.112115268277995</v>
      </c>
      <c r="AA166" s="0" t="n">
        <f aca="false">AJ166/AK166</f>
        <v>-0.0108497389615634</v>
      </c>
      <c r="AB166" s="0" t="n">
        <f aca="false">_xlfn.COVARIANCE.S($D$4:$D166,s_p!$H$4:$H166)</f>
        <v>-3.58383559785723E-006</v>
      </c>
      <c r="AC166" s="0" t="n">
        <f aca="false">_xlfn.VAR.S(s_p!$H$4:$H166)</f>
        <v>4.98802911946298E-005</v>
      </c>
      <c r="AD166" s="0" t="n">
        <f aca="false">AB166/AC166</f>
        <v>-0.0718487304709855</v>
      </c>
      <c r="AE166" s="23" t="n">
        <f aca="false">M166-(AD166*W166)</f>
        <v>-0.000455065750783269</v>
      </c>
      <c r="AF166" s="40" t="n">
        <f aca="false">MAX($E$4:E166)</f>
        <v>0.280129884293098</v>
      </c>
      <c r="AG166" s="0" t="n">
        <f aca="false">1 - ((1 + E166) / (1 + AF166))</f>
        <v>0.278921020824386</v>
      </c>
      <c r="AH166" s="0" t="n">
        <f aca="false">MAX($AG$5:AG166)</f>
        <v>0.322303580832179</v>
      </c>
      <c r="AI166" s="24" t="n">
        <f aca="false">D166-s_p!H166</f>
        <v>0.00612565835776011</v>
      </c>
      <c r="AJ166" s="24" t="n">
        <f aca="false">AVERAGE(AI$4:AI166)</f>
        <v>-0.000325729134380275</v>
      </c>
      <c r="AK166" s="0" t="n">
        <f aca="false">STDEV(AI$4:AI166)</f>
        <v>0.0300218406667857</v>
      </c>
    </row>
    <row r="167" customFormat="false" ht="13.8" hidden="false" customHeight="false" outlineLevel="0" collapsed="false">
      <c r="A167" s="6" t="n">
        <f aca="false">WORKDAY(A166,1,holiday!$B$2:$B$10)</f>
        <v>38954</v>
      </c>
      <c r="B167" s="30" t="n">
        <v>927505.50897912</v>
      </c>
      <c r="C167" s="30" t="n">
        <f aca="false">B167-B166</f>
        <v>4430.75880085572</v>
      </c>
      <c r="D167" s="37" t="n">
        <f aca="false">C167/B166</f>
        <v>0.00480000000000006</v>
      </c>
      <c r="E167" s="37" t="n">
        <f aca="false" t="array" ref="E167:E167">PRODUCT(1+$D$4:D167)-1</f>
        <v>-0.0724944910208798</v>
      </c>
      <c r="F167" s="0" t="n">
        <f aca="false">IF(ISBLANK(A168),MONTH(A167),IF(MONTH(A168)-MONTH(A167)=1,MONTH(A167),0))</f>
        <v>0</v>
      </c>
      <c r="G167" s="0" t="str">
        <f aca="false">IF(B168&gt;B167,IF(AND(B166&gt;B167,B168&gt;B167),"min",""),IF(AND(B166&gt;B167,B168&gt;B167),"",IF(AND(B166&lt;B167,B168&lt;B167),"max","")))</f>
        <v/>
      </c>
      <c r="H167" s="0" t="str">
        <f aca="false">IF(G167="min",COUNTIF(G$4:G167,"min"),IF(G167="max",COUNTIF(G$4:G167,"max"),""))</f>
        <v/>
      </c>
      <c r="I167" s="30" t="str">
        <f aca="false" t="array" ref="I167:I167">IF($G$3=0,IF(G167="min",INDEX($B$4:$B$254,(MATCH(1,($G$4:$G$254="max")*($H$4:$H$254=(H167-1)),0))),""),IF($G$3=1,IF(G167="min",INDEX($B$4:$B$254,(MATCH(1,($G$4:$G$254="max")*($H$4:$H$254=(H167)),0))),""),""))</f>
        <v/>
      </c>
      <c r="J167" s="35" t="str">
        <f aca="false">IF(AND(G165=0,G167="min",H167=1),B167-B166,IF(G167="min",B167-I167,""))</f>
        <v/>
      </c>
      <c r="K167" s="41" t="str">
        <f aca="false">IF(AND(G165=0,G167="min",H167=1),(B167-B166)/B166,IF(G167="min",(B167-I167)/I167,""))</f>
        <v/>
      </c>
      <c r="L167" s="5"/>
      <c r="M167" s="0" t="n">
        <f aca="false">E167/COUNT($E$4:E167)</f>
        <v>-0.000442039579395609</v>
      </c>
      <c r="N167" s="24" t="n">
        <f aca="false">M167*252</f>
        <v>-0.111393974007693</v>
      </c>
      <c r="O167" s="25" t="n">
        <f aca="false">STDEV($D$4:$D167)</f>
        <v>0.0289694334659899</v>
      </c>
      <c r="P167" s="25" t="n">
        <f aca="false">O167*SQRT(252)</f>
        <v>0.459875499440648</v>
      </c>
      <c r="Q167" s="0" t="n">
        <f aca="false">Treasuries!J165/100</f>
        <v>0.0479</v>
      </c>
      <c r="R167" s="25" t="n">
        <f aca="false">AJ167/AK167*SQRT(252)</f>
        <v>-0.153749302465623</v>
      </c>
      <c r="S167" s="38" t="n">
        <f aca="false">IF(D167&lt;s_p!H167, D167-s_p!H167, 0)</f>
        <v>0</v>
      </c>
      <c r="T167" s="0" t="n">
        <f aca="false">S167^2</f>
        <v>0</v>
      </c>
      <c r="U167" s="0" t="n">
        <f aca="false">SQRT(AVERAGE(T$4:T167)) * SQRT(252)</f>
        <v>0.34088875566263</v>
      </c>
      <c r="V167" s="0" t="n">
        <f aca="false">AJ167/U167*252</f>
        <v>-0.214315097707855</v>
      </c>
      <c r="W167" s="27" t="n">
        <f aca="false">(s_p!$J167)/COUNT(s_p!$J$4:$J167)</f>
        <v>0.000228605415134739</v>
      </c>
      <c r="X167" s="27" t="n">
        <f aca="false">W167 * 252</f>
        <v>0.0576085646139543</v>
      </c>
      <c r="Y167" s="26" t="n">
        <f aca="false">STDEV(s_p!$H$4:$H167)</f>
        <v>0.00704133642641713</v>
      </c>
      <c r="Z167" s="26" t="n">
        <f aca="false">Y167*SQRT(252)</f>
        <v>0.11177775049104</v>
      </c>
      <c r="AA167" s="0" t="n">
        <f aca="false">AJ167/AK167</f>
        <v>-0.0096852956803258</v>
      </c>
      <c r="AB167" s="0" t="n">
        <f aca="false">_xlfn.COVARIANCE.S($D$4:$D167,s_p!$H$4:$H167)</f>
        <v>-3.59165425376562E-006</v>
      </c>
      <c r="AC167" s="0" t="n">
        <f aca="false">_xlfn.VAR.S(s_p!$H$4:$H167)</f>
        <v>4.95804186699887E-005</v>
      </c>
      <c r="AD167" s="0" t="n">
        <f aca="false">AB167/AC167</f>
        <v>-0.0724409827531301</v>
      </c>
      <c r="AE167" s="23" t="n">
        <f aca="false">M167-(AD167*W167)</f>
        <v>-0.000425479178460561</v>
      </c>
      <c r="AF167" s="40" t="n">
        <f aca="false">MAX($E$4:E167)</f>
        <v>0.280129884293098</v>
      </c>
      <c r="AG167" s="0" t="n">
        <f aca="false">1 - ((1 + E167) / (1 + AF167))</f>
        <v>0.275459841724343</v>
      </c>
      <c r="AH167" s="0" t="n">
        <f aca="false">MAX($AG$5:AG167)</f>
        <v>0.322303580832179</v>
      </c>
      <c r="AI167" s="24" t="n">
        <f aca="false">D167-s_p!H167</f>
        <v>0.00554842214095034</v>
      </c>
      <c r="AJ167" s="24" t="n">
        <f aca="false">AVERAGE(AI$4:AI167)</f>
        <v>-0.00028991113879899</v>
      </c>
      <c r="AK167" s="0" t="n">
        <f aca="false">STDEV(AI$4:AI167)</f>
        <v>0.029933122164551</v>
      </c>
    </row>
    <row r="168" customFormat="false" ht="13.8" hidden="false" customHeight="false" outlineLevel="0" collapsed="false">
      <c r="A168" s="6" t="n">
        <f aca="false">WORKDAY(A167,1,holiday!$B$2:$B$10)</f>
        <v>38957</v>
      </c>
      <c r="B168" s="30" t="n">
        <v>953197.411577842</v>
      </c>
      <c r="C168" s="30" t="n">
        <f aca="false">B168-B167</f>
        <v>25691.9025987217</v>
      </c>
      <c r="D168" s="37" t="n">
        <f aca="false">C168/B167</f>
        <v>0.0277000000000001</v>
      </c>
      <c r="E168" s="37" t="n">
        <f aca="false" t="array" ref="E168:E168">PRODUCT(1+$D$4:D168)-1</f>
        <v>-0.0468025884221581</v>
      </c>
      <c r="F168" s="0" t="n">
        <f aca="false">IF(ISBLANK(A169),MONTH(A168),IF(MONTH(A169)-MONTH(A168)=1,MONTH(A168),0))</f>
        <v>0</v>
      </c>
      <c r="G168" s="0" t="str">
        <f aca="false">IF(B169&gt;B168,IF(AND(B167&gt;B168,B169&gt;B168),"min",""),IF(AND(B167&gt;B168,B169&gt;B168),"",IF(AND(B167&lt;B168,B169&lt;B168),"max","")))</f>
        <v/>
      </c>
      <c r="H168" s="0" t="str">
        <f aca="false">IF(G168="min",COUNTIF(G$4:G168,"min"),IF(G168="max",COUNTIF(G$4:G168,"max"),""))</f>
        <v/>
      </c>
      <c r="I168" s="30" t="str">
        <f aca="false" t="array" ref="I168:I168">IF($G$3=0,IF(G168="min",INDEX($B$4:$B$254,(MATCH(1,($G$4:$G$254="max")*($H$4:$H$254=(H168-1)),0))),""),IF($G$3=1,IF(G168="min",INDEX($B$4:$B$254,(MATCH(1,($G$4:$G$254="max")*($H$4:$H$254=(H168)),0))),""),""))</f>
        <v/>
      </c>
      <c r="J168" s="35" t="str">
        <f aca="false">IF(AND(G166=0,G168="min",H168=1),B168-B167,IF(G168="min",B168-I168,""))</f>
        <v/>
      </c>
      <c r="K168" s="41" t="str">
        <f aca="false">IF(AND(G166=0,G168="min",H168=1),(B168-B167)/B167,IF(G168="min",(B168-I168)/I168,""))</f>
        <v/>
      </c>
      <c r="L168" s="5"/>
      <c r="M168" s="0" t="n">
        <f aca="false">E168/COUNT($E$4:E168)</f>
        <v>-0.000283652051043383</v>
      </c>
      <c r="N168" s="24" t="n">
        <f aca="false">M168*252</f>
        <v>-0.0714803168629324</v>
      </c>
      <c r="O168" s="25" t="n">
        <f aca="false">STDEV($D$4:$D168)</f>
        <v>0.0289616090789766</v>
      </c>
      <c r="P168" s="25" t="n">
        <f aca="false">O168*SQRT(252)</f>
        <v>0.459751291147455</v>
      </c>
      <c r="Q168" s="0" t="n">
        <f aca="false">Treasuries!J166/100</f>
        <v>0.048</v>
      </c>
      <c r="R168" s="25" t="n">
        <f aca="false">AJ168/AK168*SQRT(252)</f>
        <v>-0.0804927119422946</v>
      </c>
      <c r="S168" s="38" t="n">
        <f aca="false">IF(D168&lt;s_p!H168, D168-s_p!H168, 0)</f>
        <v>0</v>
      </c>
      <c r="T168" s="0" t="n">
        <f aca="false">S168^2</f>
        <v>0</v>
      </c>
      <c r="U168" s="0" t="n">
        <f aca="false">SQRT(AVERAGE(T$4:T168)) * SQRT(252)</f>
        <v>0.339854189526639</v>
      </c>
      <c r="V168" s="0" t="n">
        <f aca="false">AJ168/U168*252</f>
        <v>-0.112397487589786</v>
      </c>
      <c r="W168" s="27" t="n">
        <f aca="false">(s_p!$J168)/COUNT(s_p!$J$4:$J168)</f>
        <v>0.00025970072513745</v>
      </c>
      <c r="X168" s="27" t="n">
        <f aca="false">W168 * 252</f>
        <v>0.0654445827346374</v>
      </c>
      <c r="Y168" s="26" t="n">
        <f aca="false">STDEV(s_p!$H$4:$H168)</f>
        <v>0.00703026330965928</v>
      </c>
      <c r="Z168" s="26" t="n">
        <f aca="false">Y168*SQRT(252)</f>
        <v>0.111601970211962</v>
      </c>
      <c r="AA168" s="0" t="n">
        <f aca="false">AJ168/AK168</f>
        <v>-0.00507056424172537</v>
      </c>
      <c r="AB168" s="0" t="n">
        <f aca="false">_xlfn.COVARIANCE.S($D$4:$D168,s_p!$H$4:$H168)</f>
        <v>-2.74314261104697E-006</v>
      </c>
      <c r="AC168" s="0" t="n">
        <f aca="false">_xlfn.VAR.S(s_p!$H$4:$H168)</f>
        <v>4.94246022031414E-005</v>
      </c>
      <c r="AD168" s="0" t="n">
        <f aca="false">AB168/AC168</f>
        <v>-0.0555015617479793</v>
      </c>
      <c r="AE168" s="23" t="n">
        <f aca="false">M168-(AD168*W168)</f>
        <v>-0.000269238255211171</v>
      </c>
      <c r="AF168" s="40" t="n">
        <f aca="false">MAX($E$4:E168)</f>
        <v>0.280129884293098</v>
      </c>
      <c r="AG168" s="0" t="n">
        <f aca="false">1 - ((1 + E168) / (1 + AF168))</f>
        <v>0.255390079340107</v>
      </c>
      <c r="AH168" s="0" t="n">
        <f aca="false">MAX($AG$5:AG168)</f>
        <v>0.322303580832179</v>
      </c>
      <c r="AI168" s="24" t="n">
        <f aca="false">D168-s_p!H168</f>
        <v>0.0225343358376637</v>
      </c>
      <c r="AJ168" s="24" t="n">
        <f aca="false">AVERAGE(AI$4:AI168)</f>
        <v>-0.000151582369244671</v>
      </c>
      <c r="AK168" s="0" t="n">
        <f aca="false">STDEV(AI$4:AI168)</f>
        <v>0.0298945762282842</v>
      </c>
    </row>
    <row r="169" customFormat="false" ht="13.8" hidden="false" customHeight="false" outlineLevel="0" collapsed="false">
      <c r="A169" s="6" t="n">
        <f aca="false">WORKDAY(A168,1,holiday!$B$2:$B$10)</f>
        <v>38958</v>
      </c>
      <c r="B169" s="30" t="n">
        <v>968353.250421929</v>
      </c>
      <c r="C169" s="30" t="n">
        <f aca="false">B169-B168</f>
        <v>15155.8388440877</v>
      </c>
      <c r="D169" s="37" t="n">
        <f aca="false">C169/B168</f>
        <v>0.0159</v>
      </c>
      <c r="E169" s="37" t="n">
        <f aca="false" t="array" ref="E169:E169">PRODUCT(1+$D$4:D169)-1</f>
        <v>-0.0316467495780705</v>
      </c>
      <c r="F169" s="0" t="n">
        <f aca="false">IF(ISBLANK(A170),MONTH(A169),IF(MONTH(A170)-MONTH(A169)=1,MONTH(A169),0))</f>
        <v>0</v>
      </c>
      <c r="G169" s="0" t="str">
        <f aca="false">IF(B170&gt;B169,IF(AND(B168&gt;B169,B170&gt;B169),"min",""),IF(AND(B168&gt;B169,B170&gt;B169),"",IF(AND(B168&lt;B169,B170&lt;B169),"max","")))</f>
        <v>max</v>
      </c>
      <c r="H169" s="0" t="n">
        <f aca="false">IF(G169="min",COUNTIF(G$4:G169,"min"),IF(G169="max",COUNTIF(G$4:G169,"max"),""))</f>
        <v>41</v>
      </c>
      <c r="I169" s="30" t="str">
        <f aca="false" t="array" ref="I169:I169">IF($G$3=0,IF(G169="min",INDEX($B$4:$B$254,(MATCH(1,($G$4:$G$254="max")*($H$4:$H$254=(H169-1)),0))),""),IF($G$3=1,IF(G169="min",INDEX($B$4:$B$254,(MATCH(1,($G$4:$G$254="max")*($H$4:$H$254=(H169)),0))),""),""))</f>
        <v/>
      </c>
      <c r="J169" s="35" t="str">
        <f aca="false">IF(AND(G167=0,G169="min",H169=1),B169-B168,IF(G169="min",B169-I169,""))</f>
        <v/>
      </c>
      <c r="K169" s="41" t="str">
        <f aca="false">IF(AND(G167=0,G169="min",H169=1),(B169-B168)/B168,IF(G169="min",(B169-I169)/I169,""))</f>
        <v/>
      </c>
      <c r="L169" s="5"/>
      <c r="M169" s="0" t="n">
        <f aca="false">E169/COUNT($E$4:E169)</f>
        <v>-0.000190643069747412</v>
      </c>
      <c r="N169" s="24" t="n">
        <f aca="false">M169*252</f>
        <v>-0.0480420535763479</v>
      </c>
      <c r="O169" s="25" t="n">
        <f aca="false">STDEV($D$4:$D169)</f>
        <v>0.0288996537181855</v>
      </c>
      <c r="P169" s="25" t="n">
        <f aca="false">O169*SQRT(252)</f>
        <v>0.458767780285212</v>
      </c>
      <c r="Q169" s="0" t="n">
        <f aca="false">Treasuries!J167/100</f>
        <v>0.0479</v>
      </c>
      <c r="R169" s="25" t="n">
        <f aca="false">AJ169/AK169*SQRT(252)</f>
        <v>-0.0353721967706057</v>
      </c>
      <c r="S169" s="38" t="n">
        <f aca="false">IF(D169&lt;s_p!H169, D169-s_p!H169, 0)</f>
        <v>0</v>
      </c>
      <c r="T169" s="0" t="n">
        <f aca="false">S169^2</f>
        <v>0</v>
      </c>
      <c r="U169" s="0" t="n">
        <f aca="false">SQRT(AVERAGE(T$4:T169)) * SQRT(252)</f>
        <v>0.338828986015775</v>
      </c>
      <c r="V169" s="0" t="n">
        <f aca="false">AJ169/U169*252</f>
        <v>-0.0494251475245477</v>
      </c>
      <c r="W169" s="27" t="n">
        <f aca="false">(s_p!$J169)/COUNT(s_p!$J$4:$J169)</f>
        <v>0.000270200960214787</v>
      </c>
      <c r="X169" s="27" t="n">
        <f aca="false">W169 * 252</f>
        <v>0.0680906419741263</v>
      </c>
      <c r="Y169" s="26" t="n">
        <f aca="false">STDEV(s_p!$H$4:$H169)</f>
        <v>0.00701008509552713</v>
      </c>
      <c r="Z169" s="26" t="n">
        <f aca="false">Y169*SQRT(252)</f>
        <v>0.111281650992991</v>
      </c>
      <c r="AA169" s="0" t="n">
        <f aca="false">AJ169/AK169</f>
        <v>-0.00222823895193001</v>
      </c>
      <c r="AB169" s="0" t="n">
        <f aca="false">_xlfn.COVARIANCE.S($D$4:$D169,s_p!$H$4:$H169)</f>
        <v>-2.57053926637677E-006</v>
      </c>
      <c r="AC169" s="0" t="n">
        <f aca="false">_xlfn.VAR.S(s_p!$H$4:$H169)</f>
        <v>4.91412930465315E-005</v>
      </c>
      <c r="AD169" s="0" t="n">
        <f aca="false">AB169/AC169</f>
        <v>-0.0523091499432614</v>
      </c>
      <c r="AE169" s="23" t="n">
        <f aca="false">M169-(AD169*W169)</f>
        <v>-0.000176509087204724</v>
      </c>
      <c r="AF169" s="40" t="n">
        <f aca="false">MAX($E$4:E169)</f>
        <v>0.280129884293098</v>
      </c>
      <c r="AG169" s="0" t="n">
        <f aca="false">1 - ((1 + E169) / (1 + AF169))</f>
        <v>0.243550781601615</v>
      </c>
      <c r="AH169" s="0" t="n">
        <f aca="false">MAX($AG$5:AG169)</f>
        <v>0.322303580832179</v>
      </c>
      <c r="AI169" s="24" t="n">
        <f aca="false">D169-s_p!H169</f>
        <v>0.0139795526125765</v>
      </c>
      <c r="AJ169" s="24" t="n">
        <f aca="false">AVERAGE(AI$4:AI169)</f>
        <v>-6.64550500770738E-005</v>
      </c>
      <c r="AK169" s="0" t="n">
        <f aca="false">STDEV(AI$4:AI169)</f>
        <v>0.0298240231459526</v>
      </c>
    </row>
    <row r="170" customFormat="false" ht="13.8" hidden="false" customHeight="false" outlineLevel="0" collapsed="false">
      <c r="A170" s="6" t="n">
        <f aca="false">WORKDAY(A169,1,holiday!$B$2:$B$10)</f>
        <v>38959</v>
      </c>
      <c r="B170" s="30" t="n">
        <v>953924.786990643</v>
      </c>
      <c r="C170" s="30" t="n">
        <f aca="false">B170-B169</f>
        <v>-14428.4634312867</v>
      </c>
      <c r="D170" s="37" t="n">
        <f aca="false">C170/B169</f>
        <v>-0.0149</v>
      </c>
      <c r="E170" s="37" t="n">
        <f aca="false" t="array" ref="E170:E170">PRODUCT(1+$D$4:D170)-1</f>
        <v>-0.0460752130093572</v>
      </c>
      <c r="F170" s="0" t="n">
        <f aca="false">IF(ISBLANK(A171),MONTH(A170),IF(MONTH(A171)-MONTH(A170)=1,MONTH(A170),0))</f>
        <v>0</v>
      </c>
      <c r="G170" s="0" t="str">
        <f aca="false">IF(B171&gt;B170,IF(AND(B169&gt;B170,B171&gt;B170),"min",""),IF(AND(B169&gt;B170,B171&gt;B170),"",IF(AND(B169&lt;B170,B171&lt;B170),"max","")))</f>
        <v>min</v>
      </c>
      <c r="H170" s="0" t="n">
        <f aca="false">IF(G170="min",COUNTIF(G$4:G170,"min"),IF(G170="max",COUNTIF(G$4:G170,"max"),""))</f>
        <v>42</v>
      </c>
      <c r="I170" s="30" t="n">
        <f aca="false" t="array" ref="I170:I170">IF($G$3=0,IF(G170="min",INDEX($B$4:$B$254,(MATCH(1,($G$4:$G$254="max")*($H$4:$H$254=(H170-1)),0))),""),IF($G$3=1,IF(G170="min",INDEX($B$4:$B$254,(MATCH(1,($G$4:$G$254="max")*($H$4:$H$254=(H170)),0))),""),""))</f>
        <v>968353.250421929</v>
      </c>
      <c r="J170" s="35" t="n">
        <f aca="false">IF(AND(G168=0,G170="min",H170=1),B170-B169,IF(G170="min",B170-I170,""))</f>
        <v>-14428.463431286</v>
      </c>
      <c r="K170" s="41" t="n">
        <f aca="false">IF(AND(G168=0,G170="min",H170=1),(B170-B169)/B169,IF(G170="min",(B170-I170)/I170,""))</f>
        <v>-0.0148999999999993</v>
      </c>
      <c r="L170" s="5"/>
      <c r="M170" s="0" t="n">
        <f aca="false">E170/COUNT($E$4:E170)</f>
        <v>-0.000275899479097948</v>
      </c>
      <c r="N170" s="24" t="n">
        <f aca="false">M170*252</f>
        <v>-0.0695266687326828</v>
      </c>
      <c r="O170" s="25" t="n">
        <f aca="false">STDEV($D$4:$D170)</f>
        <v>0.0288362286561694</v>
      </c>
      <c r="P170" s="25" t="n">
        <f aca="false">O170*SQRT(252)</f>
        <v>0.457760938639312</v>
      </c>
      <c r="Q170" s="0" t="n">
        <f aca="false">Treasuries!J168/100</f>
        <v>0.0476</v>
      </c>
      <c r="R170" s="25" t="n">
        <f aca="false">AJ170/AK170*SQRT(252)</f>
        <v>-0.0855012716863076</v>
      </c>
      <c r="S170" s="38" t="n">
        <f aca="false">IF(D170&lt;s_p!H170, D170-s_p!H170, 0)</f>
        <v>-0.015735710123593</v>
      </c>
      <c r="T170" s="0" t="n">
        <f aca="false">S170^2</f>
        <v>0.000247612573093746</v>
      </c>
      <c r="U170" s="0" t="n">
        <f aca="false">SQRT(AVERAGE(T$4:T170)) * SQRT(252)</f>
        <v>0.33836558499605</v>
      </c>
      <c r="V170" s="0" t="n">
        <f aca="false">AJ170/U170*252</f>
        <v>-0.119371764838926</v>
      </c>
      <c r="W170" s="27" t="n">
        <f aca="false">(s_p!$J170)/COUNT(s_p!$J$4:$J170)</f>
        <v>0.000273811700154321</v>
      </c>
      <c r="X170" s="27" t="n">
        <f aca="false">W170 * 252</f>
        <v>0.0690005484388889</v>
      </c>
      <c r="Y170" s="26" t="n">
        <f aca="false">STDEV(s_p!$H$4:$H170)</f>
        <v>0.00698906664785075</v>
      </c>
      <c r="Z170" s="26" t="n">
        <f aca="false">Y170*SQRT(252)</f>
        <v>0.110947993480014</v>
      </c>
      <c r="AA170" s="0" t="n">
        <f aca="false">AJ170/AK170</f>
        <v>-0.00538607384908891</v>
      </c>
      <c r="AB170" s="0" t="n">
        <f aca="false">_xlfn.COVARIANCE.S($D$4:$D170,s_p!$H$4:$H170)</f>
        <v>-2.60458329219317E-006</v>
      </c>
      <c r="AC170" s="0" t="n">
        <f aca="false">_xlfn.VAR.S(s_p!$H$4:$H170)</f>
        <v>4.88470526080998E-005</v>
      </c>
      <c r="AD170" s="0" t="n">
        <f aca="false">AB170/AC170</f>
        <v>-0.0533211965333869</v>
      </c>
      <c r="AE170" s="23" t="n">
        <f aca="false">M170-(AD170*W170)</f>
        <v>-0.000261299511620878</v>
      </c>
      <c r="AF170" s="40" t="n">
        <f aca="false">MAX($E$4:E170)</f>
        <v>0.280129884293098</v>
      </c>
      <c r="AG170" s="0" t="n">
        <f aca="false">1 - ((1 + E170) / (1 + AF170))</f>
        <v>0.25482187495575</v>
      </c>
      <c r="AH170" s="0" t="n">
        <f aca="false">MAX($AG$5:AG170)</f>
        <v>0.322303580832179</v>
      </c>
      <c r="AI170" s="24" t="n">
        <f aca="false">D170-s_p!H170</f>
        <v>-0.015735710123593</v>
      </c>
      <c r="AJ170" s="24" t="n">
        <f aca="false">AVERAGE(AI$4:AI170)</f>
        <v>-0.000160282924768786</v>
      </c>
      <c r="AK170" s="0" t="n">
        <f aca="false">STDEV(AI$4:AI170)</f>
        <v>0.0297587684944013</v>
      </c>
    </row>
    <row r="171" customFormat="false" ht="13.8" hidden="false" customHeight="false" outlineLevel="0" collapsed="false">
      <c r="A171" s="6" t="n">
        <f aca="false">WORKDAY(A170,1,holiday!$B$2:$B$10)</f>
        <v>38960</v>
      </c>
      <c r="B171" s="30" t="n">
        <v>987312.154535315</v>
      </c>
      <c r="C171" s="30" t="n">
        <f aca="false">B171-B170</f>
        <v>33387.3675446724</v>
      </c>
      <c r="D171" s="37" t="n">
        <f aca="false">C171/B170</f>
        <v>0.035</v>
      </c>
      <c r="E171" s="37" t="n">
        <f aca="false" t="array" ref="E171:E171">PRODUCT(1+$D$4:D171)-1</f>
        <v>-0.0126878454646847</v>
      </c>
      <c r="F171" s="0" t="n">
        <f aca="false">IF(ISBLANK(A172),MONTH(A171),IF(MONTH(A172)-MONTH(A171)=1,MONTH(A171),0))</f>
        <v>8</v>
      </c>
      <c r="G171" s="0" t="str">
        <f aca="false">IF(B172&gt;B171,IF(AND(B170&gt;B171,B172&gt;B171),"min",""),IF(AND(B170&gt;B171,B172&gt;B171),"",IF(AND(B170&lt;B171,B172&lt;B171),"max","")))</f>
        <v/>
      </c>
      <c r="H171" s="0" t="str">
        <f aca="false">IF(G171="min",COUNTIF(G$4:G171,"min"),IF(G171="max",COUNTIF(G$4:G171,"max"),""))</f>
        <v/>
      </c>
      <c r="I171" s="30" t="str">
        <f aca="false" t="array" ref="I171:I171">IF($G$3=0,IF(G171="min",INDEX($B$4:$B$254,(MATCH(1,($G$4:$G$254="max")*($H$4:$H$254=(H171-1)),0))),""),IF($G$3=1,IF(G171="min",INDEX($B$4:$B$254,(MATCH(1,($G$4:$G$254="max")*($H$4:$H$254=(H171)),0))),""),""))</f>
        <v/>
      </c>
      <c r="J171" s="35" t="str">
        <f aca="false">IF(AND(G169=0,G171="min",H171=1),B171-B170,IF(G171="min",B171-I171,""))</f>
        <v/>
      </c>
      <c r="K171" s="41" t="str">
        <f aca="false">IF(AND(G169=0,G171="min",H171=1),(B171-B170)/B170,IF(G171="min",(B171-I171)/I171,""))</f>
        <v/>
      </c>
      <c r="L171" s="5"/>
      <c r="M171" s="0" t="n">
        <f aca="false">E171/COUNT($E$4:E171)</f>
        <v>-7.55228896707423E-005</v>
      </c>
      <c r="N171" s="24" t="n">
        <f aca="false">M171*252</f>
        <v>-0.0190317681970271</v>
      </c>
      <c r="O171" s="25" t="n">
        <f aca="false">STDEV($D$4:$D171)</f>
        <v>0.0288753485308862</v>
      </c>
      <c r="P171" s="25" t="n">
        <f aca="false">O171*SQRT(252)</f>
        <v>0.458381947398236</v>
      </c>
      <c r="Q171" s="0" t="n">
        <f aca="false">Treasuries!J169/100</f>
        <v>0.0474</v>
      </c>
      <c r="R171" s="25" t="n">
        <f aca="false">AJ171/AK171*SQRT(252)</f>
        <v>0.0298680568376</v>
      </c>
      <c r="S171" s="38" t="n">
        <f aca="false">IF(D171&lt;s_p!H171, D171-s_p!H171, 0)</f>
        <v>0</v>
      </c>
      <c r="T171" s="0" t="n">
        <f aca="false">S171^2</f>
        <v>0</v>
      </c>
      <c r="U171" s="0" t="n">
        <f aca="false">SQRT(AVERAGE(T$4:T171)) * SQRT(252)</f>
        <v>0.337357041515745</v>
      </c>
      <c r="V171" s="0" t="n">
        <f aca="false">AJ171/U171*252</f>
        <v>0.0418850944682648</v>
      </c>
      <c r="W171" s="27" t="n">
        <f aca="false">(s_p!$J171)/COUNT(s_p!$J$4:$J171)</f>
        <v>0.00026479080525016</v>
      </c>
      <c r="X171" s="27" t="n">
        <f aca="false">W171 * 252</f>
        <v>0.0667272829230404</v>
      </c>
      <c r="Y171" s="26" t="n">
        <f aca="false">STDEV(s_p!$H$4:$H171)</f>
        <v>0.00696904464076946</v>
      </c>
      <c r="Z171" s="26" t="n">
        <f aca="false">Y171*SQRT(252)</f>
        <v>0.110630153971101</v>
      </c>
      <c r="AA171" s="0" t="n">
        <f aca="false">AJ171/AK171</f>
        <v>0.00188151072707229</v>
      </c>
      <c r="AB171" s="0" t="n">
        <f aca="false">_xlfn.COVARIANCE.S($D$4:$D171,s_p!$H$4:$H171)</f>
        <v>-2.89603987223709E-006</v>
      </c>
      <c r="AC171" s="0" t="n">
        <f aca="false">_xlfn.VAR.S(s_p!$H$4:$H171)</f>
        <v>4.85675832050375E-005</v>
      </c>
      <c r="AD171" s="0" t="n">
        <f aca="false">AB171/AC171</f>
        <v>-0.0596290711030626</v>
      </c>
      <c r="AE171" s="23" t="n">
        <f aca="false">M171-(AD171*W171)</f>
        <v>-5.97336599170433E-005</v>
      </c>
      <c r="AF171" s="40" t="n">
        <f aca="false">MAX($E$4:E171)</f>
        <v>0.280129884293098</v>
      </c>
      <c r="AG171" s="0" t="n">
        <f aca="false">1 - ((1 + E171) / (1 + AF171))</f>
        <v>0.228740640579202</v>
      </c>
      <c r="AH171" s="0" t="n">
        <f aca="false">MAX($AG$5:AG171)</f>
        <v>0.322303580832179</v>
      </c>
      <c r="AI171" s="24" t="n">
        <f aca="false">D171-s_p!H171</f>
        <v>0.0361874028053348</v>
      </c>
      <c r="AJ171" s="24" t="n">
        <f aca="false">AVERAGE(AI$4:AI171)</f>
        <v>5.60723474342116E-005</v>
      </c>
      <c r="AK171" s="0" t="n">
        <f aca="false">STDEV(AI$4:AI171)</f>
        <v>0.0298017686678101</v>
      </c>
    </row>
    <row r="172" customFormat="false" ht="13.8" hidden="false" customHeight="false" outlineLevel="0" collapsed="false">
      <c r="A172" s="6" t="n">
        <f aca="false">WORKDAY(A171,1,holiday!$B$2:$B$10)</f>
        <v>38961</v>
      </c>
      <c r="B172" s="30" t="n">
        <v>1027199.56557854</v>
      </c>
      <c r="C172" s="30" t="n">
        <f aca="false">B172-B171</f>
        <v>39887.4110432267</v>
      </c>
      <c r="D172" s="37" t="n">
        <f aca="false">C172/B171</f>
        <v>0.0404</v>
      </c>
      <c r="E172" s="37" t="n">
        <f aca="false" t="array" ref="E172:E172">PRODUCT(1+$D$4:D172)-1</f>
        <v>0.027199565578542</v>
      </c>
      <c r="F172" s="0" t="n">
        <f aca="false">IF(ISBLANK(A173),MONTH(A172),IF(MONTH(A173)-MONTH(A172)=1,MONTH(A172),0))</f>
        <v>0</v>
      </c>
      <c r="G172" s="0" t="str">
        <f aca="false">IF(B173&gt;B172,IF(AND(B171&gt;B172,B173&gt;B172),"min",""),IF(AND(B171&gt;B172,B173&gt;B172),"",IF(AND(B171&lt;B172,B173&lt;B172),"max","")))</f>
        <v>max</v>
      </c>
      <c r="H172" s="0" t="n">
        <f aca="false">IF(G172="min",COUNTIF(G$4:G172,"min"),IF(G172="max",COUNTIF(G$4:G172,"max"),""))</f>
        <v>42</v>
      </c>
      <c r="I172" s="30" t="str">
        <f aca="false" t="array" ref="I172:I172">IF($G$3=0,IF(G172="min",INDEX($B$4:$B$254,(MATCH(1,($G$4:$G$254="max")*($H$4:$H$254=(H172-1)),0))),""),IF($G$3=1,IF(G172="min",INDEX($B$4:$B$254,(MATCH(1,($G$4:$G$254="max")*($H$4:$H$254=(H172)),0))),""),""))</f>
        <v/>
      </c>
      <c r="J172" s="35" t="str">
        <f aca="false">IF(AND(G170=0,G172="min",H172=1),B172-B171,IF(G172="min",B172-I172,""))</f>
        <v/>
      </c>
      <c r="K172" s="41" t="str">
        <f aca="false">IF(AND(G170=0,G172="min",H172=1),(B172-B171)/B171,IF(G172="min",(B172-I172)/I172,""))</f>
        <v/>
      </c>
      <c r="L172" s="5"/>
      <c r="M172" s="0" t="n">
        <f aca="false">E172/COUNT($E$4:E172)</f>
        <v>0.000160944175020958</v>
      </c>
      <c r="N172" s="24" t="n">
        <f aca="false">M172*252</f>
        <v>0.0405579321052815</v>
      </c>
      <c r="O172" s="25" t="n">
        <f aca="false">STDEV($D$4:$D172)</f>
        <v>0.0289537382779927</v>
      </c>
      <c r="P172" s="25" t="n">
        <f aca="false">O172*SQRT(252)</f>
        <v>0.459626346055321</v>
      </c>
      <c r="Q172" s="0" t="n">
        <f aca="false">Treasuries!J170/100</f>
        <v>0.0473</v>
      </c>
      <c r="R172" s="25" t="n">
        <f aca="false">AJ172/AK172*SQRT(252)</f>
        <v>0.139498035199028</v>
      </c>
      <c r="S172" s="38" t="n">
        <f aca="false">IF(D172&lt;s_p!H172, D172-s_p!H172, 0)</f>
        <v>0</v>
      </c>
      <c r="T172" s="0" t="n">
        <f aca="false">S172^2</f>
        <v>0</v>
      </c>
      <c r="U172" s="0" t="n">
        <f aca="false">SQRT(AVERAGE(T$4:T172)) * SQRT(252)</f>
        <v>0.336357462899317</v>
      </c>
      <c r="V172" s="0" t="n">
        <f aca="false">AJ172/U172*252</f>
        <v>0.196413478583375</v>
      </c>
      <c r="W172" s="27" t="n">
        <f aca="false">(s_p!$J172)/COUNT(s_p!$J$4:$J172)</f>
        <v>0.000297306123060378</v>
      </c>
      <c r="X172" s="27" t="n">
        <f aca="false">W172 * 252</f>
        <v>0.0749211430112153</v>
      </c>
      <c r="Y172" s="26" t="n">
        <f aca="false">STDEV(s_p!$H$4:$H172)</f>
        <v>0.0069599156308602</v>
      </c>
      <c r="Z172" s="26" t="n">
        <f aca="false">Y172*SQRT(252)</f>
        <v>0.110485235431484</v>
      </c>
      <c r="AA172" s="0" t="n">
        <f aca="false">AJ172/AK172</f>
        <v>0.00878755022663733</v>
      </c>
      <c r="AB172" s="0" t="n">
        <f aca="false">_xlfn.COVARIANCE.S($D$4:$D172,s_p!$H$4:$H172)</f>
        <v>-1.63873243401741E-006</v>
      </c>
      <c r="AC172" s="0" t="n">
        <f aca="false">_xlfn.VAR.S(s_p!$H$4:$H172)</f>
        <v>4.84404255886921E-005</v>
      </c>
      <c r="AD172" s="0" t="n">
        <f aca="false">AB172/AC172</f>
        <v>-0.0338298521142629</v>
      </c>
      <c r="AE172" s="23" t="n">
        <f aca="false">M172-(AD172*W172)</f>
        <v>0.000171001997196756</v>
      </c>
      <c r="AF172" s="40" t="n">
        <f aca="false">MAX($E$4:E172)</f>
        <v>0.280129884293098</v>
      </c>
      <c r="AG172" s="0" t="n">
        <f aca="false">1 - ((1 + E172) / (1 + AF172))</f>
        <v>0.197581762458602</v>
      </c>
      <c r="AH172" s="0" t="n">
        <f aca="false">MAX($AG$5:AG172)</f>
        <v>0.322303580832179</v>
      </c>
      <c r="AI172" s="24" t="n">
        <f aca="false">D172-s_p!H172</f>
        <v>0.0348854351060728</v>
      </c>
      <c r="AJ172" s="24" t="n">
        <f aca="false">AVERAGE(AI$4:AI172)</f>
        <v>0.000262163251331481</v>
      </c>
      <c r="AK172" s="0" t="n">
        <f aca="false">STDEV(AI$4:AI172)</f>
        <v>0.0298334853935511</v>
      </c>
    </row>
    <row r="173" customFormat="false" ht="13.8" hidden="false" customHeight="false" outlineLevel="0" collapsed="false">
      <c r="A173" s="6" t="n">
        <f aca="false">WORKDAY(A172,1,holiday!$B$2:$B$10)</f>
        <v>38965</v>
      </c>
      <c r="B173" s="30" t="n">
        <v>1016927.56992276</v>
      </c>
      <c r="C173" s="30" t="n">
        <f aca="false">B173-B172</f>
        <v>-10271.9956557854</v>
      </c>
      <c r="D173" s="37" t="n">
        <f aca="false">C173/B172</f>
        <v>-0.01</v>
      </c>
      <c r="E173" s="37" t="n">
        <f aca="false" t="array" ref="E173:E173">PRODUCT(1+$D$4:D173)-1</f>
        <v>0.0169275699227567</v>
      </c>
      <c r="F173" s="0" t="n">
        <f aca="false">IF(ISBLANK(A174),MONTH(A173),IF(MONTH(A174)-MONTH(A173)=1,MONTH(A173),0))</f>
        <v>0</v>
      </c>
      <c r="G173" s="0" t="str">
        <f aca="false">IF(B174&gt;B173,IF(AND(B172&gt;B173,B174&gt;B173),"min",""),IF(AND(B172&gt;B173,B174&gt;B173),"",IF(AND(B172&lt;B173,B174&lt;B173),"max","")))</f>
        <v>min</v>
      </c>
      <c r="H173" s="0" t="n">
        <f aca="false">IF(G173="min",COUNTIF(G$4:G173,"min"),IF(G173="max",COUNTIF(G$4:G173,"max"),""))</f>
        <v>43</v>
      </c>
      <c r="I173" s="30" t="n">
        <f aca="false" t="array" ref="I173:I173">IF($G$3=0,IF(G173="min",INDEX($B$4:$B$254,(MATCH(1,($G$4:$G$254="max")*($H$4:$H$254=(H173-1)),0))),""),IF($G$3=1,IF(G173="min",INDEX($B$4:$B$254,(MATCH(1,($G$4:$G$254="max")*($H$4:$H$254=(H173)),0))),""),""))</f>
        <v>1027199.56557854</v>
      </c>
      <c r="J173" s="35" t="n">
        <f aca="false">IF(AND(G171=0,G173="min",H173=1),B173-B172,IF(G173="min",B173-I173,""))</f>
        <v>-10271.99565578</v>
      </c>
      <c r="K173" s="41" t="n">
        <f aca="false">IF(AND(G171=0,G173="min",H173=1),(B173-B172)/B172,IF(G173="min",(B173-I173)/I173,""))</f>
        <v>-0.00999999999999471</v>
      </c>
      <c r="L173" s="5"/>
      <c r="M173" s="0" t="n">
        <f aca="false">E173/COUNT($E$4:E173)</f>
        <v>9.95739407220981E-005</v>
      </c>
      <c r="N173" s="24" t="n">
        <f aca="false">M173*252</f>
        <v>0.0250926330619687</v>
      </c>
      <c r="O173" s="25" t="n">
        <f aca="false">STDEV($D$4:$D173)</f>
        <v>0.0288793435850477</v>
      </c>
      <c r="P173" s="25" t="n">
        <f aca="false">O173*SQRT(252)</f>
        <v>0.458445366916949</v>
      </c>
      <c r="Q173" s="0" t="n">
        <f aca="false">Treasuries!J171/100</f>
        <v>0.0478</v>
      </c>
      <c r="R173" s="25" t="n">
        <f aca="false">AJ173/AK173*SQRT(252)</f>
        <v>0.102283761831735</v>
      </c>
      <c r="S173" s="38" t="n">
        <f aca="false">IF(D173&lt;s_p!H173, D173-s_p!H173, 0)</f>
        <v>-0.0117086063416756</v>
      </c>
      <c r="T173" s="0" t="n">
        <f aca="false">S173^2</f>
        <v>0.000137091462464326</v>
      </c>
      <c r="U173" s="0" t="n">
        <f aca="false">SQRT(AVERAGE(T$4:T173)) * SQRT(252)</f>
        <v>0.335669559063007</v>
      </c>
      <c r="V173" s="0" t="n">
        <f aca="false">AJ173/U173*252</f>
        <v>0.143951789837825</v>
      </c>
      <c r="W173" s="27" t="n">
        <f aca="false">(s_p!$J173)/COUNT(s_p!$J$4:$J173)</f>
        <v>0.000306112880066999</v>
      </c>
      <c r="X173" s="27" t="n">
        <f aca="false">W173 * 252</f>
        <v>0.0771404457768838</v>
      </c>
      <c r="Y173" s="26" t="n">
        <f aca="false">STDEV(s_p!$H$4:$H173)</f>
        <v>0.00694011771078967</v>
      </c>
      <c r="Z173" s="26" t="n">
        <f aca="false">Y173*SQRT(252)</f>
        <v>0.110170953193586</v>
      </c>
      <c r="AA173" s="0" t="n">
        <f aca="false">AJ173/AK173</f>
        <v>0.00644327135635562</v>
      </c>
      <c r="AB173" s="0" t="n">
        <f aca="false">_xlfn.COVARIANCE.S($D$4:$D173,s_p!$H$4:$H173)</f>
        <v>-1.7157889735998E-006</v>
      </c>
      <c r="AC173" s="0" t="n">
        <f aca="false">_xlfn.VAR.S(s_p!$H$4:$H173)</f>
        <v>4.81652338396164E-005</v>
      </c>
      <c r="AD173" s="0" t="n">
        <f aca="false">AB173/AC173</f>
        <v>-0.035622976093361</v>
      </c>
      <c r="AE173" s="23" t="n">
        <f aca="false">M173-(AD173*W173)</f>
        <v>0.000110478592530595</v>
      </c>
      <c r="AF173" s="40" t="n">
        <f aca="false">MAX($E$4:E173)</f>
        <v>0.280129884293098</v>
      </c>
      <c r="AG173" s="0" t="n">
        <f aca="false">1 - ((1 + E173) / (1 + AF173))</f>
        <v>0.205605944834015</v>
      </c>
      <c r="AH173" s="0" t="n">
        <f aca="false">MAX($AG$5:AG173)</f>
        <v>0.322303580832179</v>
      </c>
      <c r="AI173" s="24" t="n">
        <f aca="false">D173-s_p!H173</f>
        <v>-0.0117086063416756</v>
      </c>
      <c r="AJ173" s="24" t="n">
        <f aca="false">AVERAGE(AI$4:AI173)</f>
        <v>0.00019174695960791</v>
      </c>
      <c r="AK173" s="0" t="n">
        <f aca="false">STDEV(AI$4:AI173)</f>
        <v>0.0297592556642476</v>
      </c>
    </row>
    <row r="174" customFormat="false" ht="13.8" hidden="false" customHeight="false" outlineLevel="0" collapsed="false">
      <c r="A174" s="6" t="n">
        <f aca="false">WORKDAY(A173,1,holiday!$B$2:$B$10)</f>
        <v>38966</v>
      </c>
      <c r="B174" s="30" t="n">
        <v>1055265.73930884</v>
      </c>
      <c r="C174" s="30" t="n">
        <f aca="false">B174-B173</f>
        <v>38338.1693860878</v>
      </c>
      <c r="D174" s="37" t="n">
        <f aca="false">C174/B173</f>
        <v>0.0376999999999999</v>
      </c>
      <c r="E174" s="37" t="n">
        <f aca="false" t="array" ref="E174:E174">PRODUCT(1+$D$4:D174)-1</f>
        <v>0.0552657393088443</v>
      </c>
      <c r="F174" s="0" t="n">
        <f aca="false">IF(ISBLANK(A175),MONTH(A174),IF(MONTH(A175)-MONTH(A174)=1,MONTH(A174),0))</f>
        <v>0</v>
      </c>
      <c r="G174" s="0" t="str">
        <f aca="false">IF(B175&gt;B174,IF(AND(B173&gt;B174,B175&gt;B174),"min",""),IF(AND(B173&gt;B174,B175&gt;B174),"",IF(AND(B173&lt;B174,B175&lt;B174),"max","")))</f>
        <v/>
      </c>
      <c r="H174" s="0" t="str">
        <f aca="false">IF(G174="min",COUNTIF(G$4:G174,"min"),IF(G174="max",COUNTIF(G$4:G174,"max"),""))</f>
        <v/>
      </c>
      <c r="I174" s="30" t="str">
        <f aca="false" t="array" ref="I174:I174">IF($G$3=0,IF(G174="min",INDEX($B$4:$B$254,(MATCH(1,($G$4:$G$254="max")*($H$4:$H$254=(H174-1)),0))),""),IF($G$3=1,IF(G174="min",INDEX($B$4:$B$254,(MATCH(1,($G$4:$G$254="max")*($H$4:$H$254=(H174)),0))),""),""))</f>
        <v/>
      </c>
      <c r="J174" s="35" t="str">
        <f aca="false">IF(AND(G172=0,G174="min",H174=1),B174-B173,IF(G174="min",B174-I174,""))</f>
        <v/>
      </c>
      <c r="K174" s="41" t="str">
        <f aca="false">IF(AND(G172=0,G174="min",H174=1),(B174-B173)/B173,IF(G174="min",(B174-I174)/I174,""))</f>
        <v/>
      </c>
      <c r="L174" s="5"/>
      <c r="M174" s="0" t="n">
        <f aca="false">E174/COUNT($E$4:E174)</f>
        <v>0.000323191457946458</v>
      </c>
      <c r="N174" s="24" t="n">
        <f aca="false">M174*252</f>
        <v>0.0814442474025073</v>
      </c>
      <c r="O174" s="25" t="n">
        <f aca="false">STDEV($D$4:$D174)</f>
        <v>0.028934356687233</v>
      </c>
      <c r="P174" s="25" t="n">
        <f aca="false">O174*SQRT(252)</f>
        <v>0.459318672840343</v>
      </c>
      <c r="Q174" s="0" t="n">
        <f aca="false">Treasuries!J172/100</f>
        <v>0.048</v>
      </c>
      <c r="R174" s="25" t="n">
        <f aca="false">AJ174/AK174*SQRT(252)</f>
        <v>0.249033901711169</v>
      </c>
      <c r="S174" s="38" t="n">
        <f aca="false">IF(D174&lt;s_p!H174, D174-s_p!H174, 0)</f>
        <v>0</v>
      </c>
      <c r="T174" s="0" t="n">
        <f aca="false">S174^2</f>
        <v>0</v>
      </c>
      <c r="U174" s="0" t="n">
        <f aca="false">SQRT(AVERAGE(T$4:T174)) * SQRT(252)</f>
        <v>0.334686629986324</v>
      </c>
      <c r="V174" s="0" t="n">
        <f aca="false">AJ174/U174*252</f>
        <v>0.353083980611036</v>
      </c>
      <c r="W174" s="27" t="n">
        <f aca="false">(s_p!$J174)/COUNT(s_p!$J$4:$J174)</f>
        <v>0.000243467566555031</v>
      </c>
      <c r="X174" s="27" t="n">
        <f aca="false">W174 * 252</f>
        <v>0.0613538267718679</v>
      </c>
      <c r="Y174" s="26" t="n">
        <f aca="false">STDEV(s_p!$H$4:$H174)</f>
        <v>0.00696361865235397</v>
      </c>
      <c r="Z174" s="26" t="n">
        <f aca="false">Y174*SQRT(252)</f>
        <v>0.110544019075316</v>
      </c>
      <c r="AA174" s="0" t="n">
        <f aca="false">AJ174/AK174</f>
        <v>0.0156876612369491</v>
      </c>
      <c r="AB174" s="0" t="n">
        <f aca="false">_xlfn.COVARIANCE.S($D$4:$D174,s_p!$H$4:$H174)</f>
        <v>-3.92681564899321E-006</v>
      </c>
      <c r="AC174" s="0" t="n">
        <f aca="false">_xlfn.VAR.S(s_p!$H$4:$H174)</f>
        <v>4.84919847354122E-005</v>
      </c>
      <c r="AD174" s="0" t="n">
        <f aca="false">AB174/AC174</f>
        <v>-0.0809786539037157</v>
      </c>
      <c r="AE174" s="23" t="n">
        <f aca="false">M174-(AD174*W174)</f>
        <v>0.000342907133755297</v>
      </c>
      <c r="AF174" s="40" t="n">
        <f aca="false">MAX($E$4:E174)</f>
        <v>0.280129884293098</v>
      </c>
      <c r="AG174" s="0" t="n">
        <f aca="false">1 - ((1 + E174) / (1 + AF174))</f>
        <v>0.175657288954258</v>
      </c>
      <c r="AH174" s="0" t="n">
        <f aca="false">MAX($AG$5:AG174)</f>
        <v>0.322303580832179</v>
      </c>
      <c r="AI174" s="24" t="n">
        <f aca="false">D174-s_p!H174</f>
        <v>0.0475914905768132</v>
      </c>
      <c r="AJ174" s="24" t="n">
        <f aca="false">AVERAGE(AI$4:AI174)</f>
        <v>0.000468938442749462</v>
      </c>
      <c r="AK174" s="0" t="n">
        <f aca="false">STDEV(AI$4:AI174)</f>
        <v>0.0298921831410391</v>
      </c>
    </row>
    <row r="175" customFormat="false" ht="13.8" hidden="false" customHeight="false" outlineLevel="0" collapsed="false">
      <c r="A175" s="6" t="n">
        <f aca="false">WORKDAY(A174,1,holiday!$B$2:$B$10)</f>
        <v>38967</v>
      </c>
      <c r="B175" s="30" t="n">
        <v>1087134.76463597</v>
      </c>
      <c r="C175" s="30" t="n">
        <f aca="false">B175-B174</f>
        <v>31869.0253271272</v>
      </c>
      <c r="D175" s="37" t="n">
        <f aca="false">C175/B174</f>
        <v>0.0302000000000001</v>
      </c>
      <c r="E175" s="37" t="n">
        <f aca="false" t="array" ref="E175:E175">PRODUCT(1+$D$4:D175)-1</f>
        <v>0.0871347646359713</v>
      </c>
      <c r="F175" s="0" t="n">
        <f aca="false">IF(ISBLANK(A176),MONTH(A175),IF(MONTH(A176)-MONTH(A175)=1,MONTH(A175),0))</f>
        <v>0</v>
      </c>
      <c r="G175" s="0" t="str">
        <f aca="false">IF(B176&gt;B175,IF(AND(B174&gt;B175,B176&gt;B175),"min",""),IF(AND(B174&gt;B175,B176&gt;B175),"",IF(AND(B174&lt;B175,B176&lt;B175),"max","")))</f>
        <v/>
      </c>
      <c r="H175" s="0" t="str">
        <f aca="false">IF(G175="min",COUNTIF(G$4:G175,"min"),IF(G175="max",COUNTIF(G$4:G175,"max"),""))</f>
        <v/>
      </c>
      <c r="I175" s="30" t="str">
        <f aca="false" t="array" ref="I175:I175">IF($G$3=0,IF(G175="min",INDEX($B$4:$B$254,(MATCH(1,($G$4:$G$254="max")*($H$4:$H$254=(H175-1)),0))),""),IF($G$3=1,IF(G175="min",INDEX($B$4:$B$254,(MATCH(1,($G$4:$G$254="max")*($H$4:$H$254=(H175)),0))),""),""))</f>
        <v/>
      </c>
      <c r="J175" s="35" t="str">
        <f aca="false">IF(AND(G173=0,G175="min",H175=1),B175-B174,IF(G175="min",B175-I175,""))</f>
        <v/>
      </c>
      <c r="K175" s="41" t="str">
        <f aca="false">IF(AND(G173=0,G175="min",H175=1),(B175-B174)/B174,IF(G175="min",(B175-I175)/I175,""))</f>
        <v/>
      </c>
      <c r="L175" s="5"/>
      <c r="M175" s="0" t="n">
        <f aca="false">E175/COUNT($E$4:E175)</f>
        <v>0.000506597468813786</v>
      </c>
      <c r="N175" s="24" t="n">
        <f aca="false">M175*252</f>
        <v>0.127662562141074</v>
      </c>
      <c r="O175" s="25" t="n">
        <f aca="false">STDEV($D$4:$D175)</f>
        <v>0.0289369983678509</v>
      </c>
      <c r="P175" s="25" t="n">
        <f aca="false">O175*SQRT(252)</f>
        <v>0.459360608220092</v>
      </c>
      <c r="Q175" s="0" t="n">
        <f aca="false">Treasuries!J173/100</f>
        <v>0.048</v>
      </c>
      <c r="R175" s="25" t="n">
        <f aca="false">AJ175/AK175*SQRT(252)</f>
        <v>0.355308191142546</v>
      </c>
      <c r="S175" s="38" t="n">
        <f aca="false">IF(D175&lt;s_p!H175, D175-s_p!H175, 0)</f>
        <v>0</v>
      </c>
      <c r="T175" s="0" t="n">
        <f aca="false">S175^2</f>
        <v>0</v>
      </c>
      <c r="U175" s="0" t="n">
        <f aca="false">SQRT(AVERAGE(T$4:T175)) * SQRT(252)</f>
        <v>0.333712285473511</v>
      </c>
      <c r="V175" s="0" t="n">
        <f aca="false">AJ175/U175*252</f>
        <v>0.505714380650115</v>
      </c>
      <c r="W175" s="27" t="n">
        <f aca="false">(s_p!$J175)/COUNT(s_p!$J$4:$J175)</f>
        <v>0.000212989043430025</v>
      </c>
      <c r="X175" s="27" t="n">
        <f aca="false">W175 * 252</f>
        <v>0.0536732389443663</v>
      </c>
      <c r="Y175" s="26" t="n">
        <f aca="false">STDEV(s_p!$H$4:$H175)</f>
        <v>0.00695394585259079</v>
      </c>
      <c r="Z175" s="26" t="n">
        <f aca="false">Y175*SQRT(252)</f>
        <v>0.110390468139386</v>
      </c>
      <c r="AA175" s="0" t="n">
        <f aca="false">AJ175/AK175</f>
        <v>0.0223823122035091</v>
      </c>
      <c r="AB175" s="0" t="n">
        <f aca="false">_xlfn.COVARIANCE.S($D$4:$D175,s_p!$H$4:$H175)</f>
        <v>-4.77105959386308E-006</v>
      </c>
      <c r="AC175" s="0" t="n">
        <f aca="false">_xlfn.VAR.S(s_p!$H$4:$H175)</f>
        <v>4.83573629207646E-005</v>
      </c>
      <c r="AD175" s="0" t="n">
        <f aca="false">AB175/AC175</f>
        <v>-0.0986625263598564</v>
      </c>
      <c r="AE175" s="23" t="n">
        <f aca="false">M175-(AD175*W175)</f>
        <v>0.000527611505925562</v>
      </c>
      <c r="AF175" s="40" t="n">
        <f aca="false">MAX($E$4:E175)</f>
        <v>0.280129884293098</v>
      </c>
      <c r="AG175" s="0" t="n">
        <f aca="false">1 - ((1 + E175) / (1 + AF175))</f>
        <v>0.150762139080677</v>
      </c>
      <c r="AH175" s="0" t="n">
        <f aca="false">MAX($AG$5:AG175)</f>
        <v>0.322303580832179</v>
      </c>
      <c r="AI175" s="24" t="n">
        <f aca="false">D175-s_p!H175</f>
        <v>0.0349990401919617</v>
      </c>
      <c r="AJ175" s="24" t="n">
        <f aca="false">AVERAGE(AI$4:AI175)</f>
        <v>0.000669694848268137</v>
      </c>
      <c r="AK175" s="0" t="n">
        <f aca="false">STDEV(AI$4:AI175)</f>
        <v>0.029920717849836</v>
      </c>
    </row>
    <row r="176" customFormat="false" ht="13.8" hidden="false" customHeight="false" outlineLevel="0" collapsed="false">
      <c r="A176" s="6" t="n">
        <f aca="false">WORKDAY(A175,1,holiday!$B$2:$B$10)</f>
        <v>38968</v>
      </c>
      <c r="B176" s="30" t="n">
        <v>1092135.5845533</v>
      </c>
      <c r="C176" s="30" t="n">
        <f aca="false">B176-B175</f>
        <v>5000.8199173254</v>
      </c>
      <c r="D176" s="37" t="n">
        <f aca="false">C176/B175</f>
        <v>0.00459999999999993</v>
      </c>
      <c r="E176" s="37" t="n">
        <f aca="false" t="array" ref="E176:E176">PRODUCT(1+$D$4:D176)-1</f>
        <v>0.0921355845532967</v>
      </c>
      <c r="F176" s="0" t="n">
        <f aca="false">IF(ISBLANK(A177),MONTH(A176),IF(MONTH(A177)-MONTH(A176)=1,MONTH(A176),0))</f>
        <v>0</v>
      </c>
      <c r="G176" s="0" t="str">
        <f aca="false">IF(B177&gt;B176,IF(AND(B175&gt;B176,B177&gt;B176),"min",""),IF(AND(B175&gt;B176,B177&gt;B176),"",IF(AND(B175&lt;B176,B177&lt;B176),"max","")))</f>
        <v>max</v>
      </c>
      <c r="H176" s="0" t="n">
        <f aca="false">IF(G176="min",COUNTIF(G$4:G176,"min"),IF(G176="max",COUNTIF(G$4:G176,"max"),""))</f>
        <v>43</v>
      </c>
      <c r="I176" s="30" t="str">
        <f aca="false" t="array" ref="I176:I176">IF($G$3=0,IF(G176="min",INDEX($B$4:$B$254,(MATCH(1,($G$4:$G$254="max")*($H$4:$H$254=(H176-1)),0))),""),IF($G$3=1,IF(G176="min",INDEX($B$4:$B$254,(MATCH(1,($G$4:$G$254="max")*($H$4:$H$254=(H176)),0))),""),""))</f>
        <v/>
      </c>
      <c r="J176" s="35" t="str">
        <f aca="false">IF(AND(G174=0,G176="min",H176=1),B176-B175,IF(G176="min",B176-I176,""))</f>
        <v/>
      </c>
      <c r="K176" s="41" t="str">
        <f aca="false">IF(AND(G174=0,G176="min",H176=1),(B176-B175)/B175,IF(G176="min",(B176-I176)/I176,""))</f>
        <v/>
      </c>
      <c r="L176" s="5"/>
      <c r="M176" s="0" t="n">
        <f aca="false">E176/COUNT($E$4:E176)</f>
        <v>0.00053257563325605</v>
      </c>
      <c r="N176" s="24" t="n">
        <f aca="false">M176*252</f>
        <v>0.134209059580525</v>
      </c>
      <c r="O176" s="25" t="n">
        <f aca="false">STDEV($D$4:$D176)</f>
        <v>0.0288541257009995</v>
      </c>
      <c r="P176" s="25" t="n">
        <f aca="false">O176*SQRT(252)</f>
        <v>0.458045045418252</v>
      </c>
      <c r="Q176" s="0" t="n">
        <f aca="false">Treasuries!J174/100</f>
        <v>0.0478</v>
      </c>
      <c r="R176" s="25" t="n">
        <f aca="false">AJ176/AK176*SQRT(252)</f>
        <v>0.356787412179234</v>
      </c>
      <c r="S176" s="38" t="n">
        <f aca="false">IF(D176&lt;s_p!H176, D176-s_p!H176, 0)</f>
        <v>0</v>
      </c>
      <c r="T176" s="0" t="n">
        <f aca="false">S176^2</f>
        <v>0</v>
      </c>
      <c r="U176" s="0" t="n">
        <f aca="false">SQRT(AVERAGE(T$4:T176)) * SQRT(252)</f>
        <v>0.332746401290034</v>
      </c>
      <c r="V176" s="0" t="n">
        <f aca="false">AJ176/U176*252</f>
        <v>0.507811224852517</v>
      </c>
      <c r="W176" s="27" t="n">
        <f aca="false">(s_p!$J176)/COUNT(s_p!$J$4:$J176)</f>
        <v>0.000234447892346797</v>
      </c>
      <c r="X176" s="27" t="n">
        <f aca="false">W176 * 252</f>
        <v>0.0590808688713928</v>
      </c>
      <c r="Y176" s="26" t="n">
        <f aca="false">STDEV(s_p!$H$4:$H176)</f>
        <v>0.00693896270464415</v>
      </c>
      <c r="Z176" s="26" t="n">
        <f aca="false">Y176*SQRT(252)</f>
        <v>0.110152618039443</v>
      </c>
      <c r="AA176" s="0" t="n">
        <f aca="false">AJ176/AK176</f>
        <v>0.0224754943701084</v>
      </c>
      <c r="AB176" s="0" t="n">
        <f aca="false">_xlfn.COVARIANCE.S($D$4:$D176,s_p!$H$4:$H176)</f>
        <v>-4.66738221643022E-006</v>
      </c>
      <c r="AC176" s="0" t="n">
        <f aca="false">_xlfn.VAR.S(s_p!$H$4:$H176)</f>
        <v>4.81492034164425E-005</v>
      </c>
      <c r="AD176" s="0" t="n">
        <f aca="false">AB176/AC176</f>
        <v>-0.0969358137882787</v>
      </c>
      <c r="AE176" s="23" t="n">
        <f aca="false">M176-(AD176*W176)</f>
        <v>0.000555302030491634</v>
      </c>
      <c r="AF176" s="40" t="n">
        <f aca="false">MAX($E$4:E176)</f>
        <v>0.280129884293098</v>
      </c>
      <c r="AG176" s="0" t="n">
        <f aca="false">1 - ((1 + E176) / (1 + AF176))</f>
        <v>0.146855644920448</v>
      </c>
      <c r="AH176" s="0" t="n">
        <f aca="false">MAX($AG$5:AG176)</f>
        <v>0.322303580832179</v>
      </c>
      <c r="AI176" s="24" t="n">
        <f aca="false">D176-s_p!H176</f>
        <v>0.000813350643730223</v>
      </c>
      <c r="AJ176" s="24" t="n">
        <f aca="false">AVERAGE(AI$4:AI176)</f>
        <v>0.000670525228588728</v>
      </c>
      <c r="AK176" s="0" t="n">
        <f aca="false">STDEV(AI$4:AI176)</f>
        <v>0.0298336142265463</v>
      </c>
    </row>
    <row r="177" customFormat="false" ht="13.8" hidden="false" customHeight="false" outlineLevel="0" collapsed="false">
      <c r="A177" s="6" t="n">
        <f aca="false">WORKDAY(A176,1,holiday!$B$2:$B$10)</f>
        <v>38971</v>
      </c>
      <c r="B177" s="30" t="n">
        <v>1056313.53737995</v>
      </c>
      <c r="C177" s="30" t="n">
        <f aca="false">B177-B176</f>
        <v>-35822.047173348</v>
      </c>
      <c r="D177" s="37" t="n">
        <f aca="false">C177/B176</f>
        <v>-0.0327999999999999</v>
      </c>
      <c r="E177" s="37" t="n">
        <f aca="false" t="array" ref="E177:E177">PRODUCT(1+$D$4:D177)-1</f>
        <v>0.0563135373799488</v>
      </c>
      <c r="F177" s="0" t="n">
        <f aca="false">IF(ISBLANK(A178),MONTH(A177),IF(MONTH(A178)-MONTH(A177)=1,MONTH(A177),0))</f>
        <v>0</v>
      </c>
      <c r="G177" s="0" t="str">
        <f aca="false">IF(B178&gt;B177,IF(AND(B176&gt;B177,B178&gt;B177),"min",""),IF(AND(B176&gt;B177,B178&gt;B177),"",IF(AND(B176&lt;B177,B178&lt;B177),"max","")))</f>
        <v/>
      </c>
      <c r="H177" s="0" t="str">
        <f aca="false">IF(G177="min",COUNTIF(G$4:G177,"min"),IF(G177="max",COUNTIF(G$4:G177,"max"),""))</f>
        <v/>
      </c>
      <c r="I177" s="30" t="str">
        <f aca="false" t="array" ref="I177:I177">IF($G$3=0,IF(G177="min",INDEX($B$4:$B$254,(MATCH(1,($G$4:$G$254="max")*($H$4:$H$254=(H177-1)),0))),""),IF($G$3=1,IF(G177="min",INDEX($B$4:$B$254,(MATCH(1,($G$4:$G$254="max")*($H$4:$H$254=(H177)),0))),""),""))</f>
        <v/>
      </c>
      <c r="J177" s="35" t="str">
        <f aca="false">IF(AND(G175=0,G177="min",H177=1),B177-B176,IF(G177="min",B177-I177,""))</f>
        <v/>
      </c>
      <c r="K177" s="41" t="str">
        <f aca="false">IF(AND(G175=0,G177="min",H177=1),(B177-B176)/B176,IF(G177="min",(B177-I177)/I177,""))</f>
        <v/>
      </c>
      <c r="L177" s="5"/>
      <c r="M177" s="0" t="n">
        <f aca="false">E177/COUNT($E$4:E177)</f>
        <v>0.000323641019424993</v>
      </c>
      <c r="N177" s="24" t="n">
        <f aca="false">M177*252</f>
        <v>0.0815575368950983</v>
      </c>
      <c r="O177" s="25" t="n">
        <f aca="false">STDEV($D$4:$D177)</f>
        <v>0.028883982456752</v>
      </c>
      <c r="P177" s="25" t="n">
        <f aca="false">O177*SQRT(252)</f>
        <v>0.458519006722309</v>
      </c>
      <c r="Q177" s="0" t="n">
        <f aca="false">Treasuries!J175/100</f>
        <v>0.048</v>
      </c>
      <c r="R177" s="25" t="n">
        <f aca="false">AJ177/AK177*SQRT(252)</f>
        <v>0.252763210408806</v>
      </c>
      <c r="S177" s="38" t="n">
        <f aca="false">IF(D177&lt;s_p!H177, D177-s_p!H177, 0)</f>
        <v>-0.0332773196193758</v>
      </c>
      <c r="T177" s="0" t="n">
        <f aca="false">S177^2</f>
        <v>0.00110738000105009</v>
      </c>
      <c r="U177" s="0" t="n">
        <f aca="false">SQRT(AVERAGE(T$4:T177)) * SQRT(252)</f>
        <v>0.334197002522453</v>
      </c>
      <c r="V177" s="0" t="n">
        <f aca="false">AJ177/U177*252</f>
        <v>0.35849068794009</v>
      </c>
      <c r="W177" s="27" t="n">
        <f aca="false">(s_p!$J177)/COUNT(s_p!$J$4:$J177)</f>
        <v>0.000235954970307434</v>
      </c>
      <c r="X177" s="27" t="n">
        <f aca="false">W177 * 252</f>
        <v>0.0594606525174734</v>
      </c>
      <c r="Y177" s="26" t="n">
        <f aca="false">STDEV(s_p!$H$4:$H177)</f>
        <v>0.00691889959289758</v>
      </c>
      <c r="Z177" s="26" t="n">
        <f aca="false">Y177*SQRT(252)</f>
        <v>0.109834126014198</v>
      </c>
      <c r="AA177" s="0" t="n">
        <f aca="false">AJ177/AK177</f>
        <v>0.0159225856030476</v>
      </c>
      <c r="AB177" s="0" t="n">
        <f aca="false">_xlfn.COVARIANCE.S($D$4:$D177,s_p!$H$4:$H177)</f>
        <v>-4.68373444304318E-006</v>
      </c>
      <c r="AC177" s="0" t="n">
        <f aca="false">_xlfn.VAR.S(s_p!$H$4:$H177)</f>
        <v>4.78711715765984E-005</v>
      </c>
      <c r="AD177" s="0" t="n">
        <f aca="false">AB177/AC177</f>
        <v>-0.0978403972325759</v>
      </c>
      <c r="AE177" s="23" t="n">
        <f aca="false">M177-(AD177*W177)</f>
        <v>0.000346726947448873</v>
      </c>
      <c r="AF177" s="40" t="n">
        <f aca="false">MAX($E$4:E177)</f>
        <v>0.280129884293098</v>
      </c>
      <c r="AG177" s="0" t="n">
        <f aca="false">1 - ((1 + E177) / (1 + AF177))</f>
        <v>0.174838779767057</v>
      </c>
      <c r="AH177" s="0" t="n">
        <f aca="false">MAX($AG$5:AG177)</f>
        <v>0.322303580832179</v>
      </c>
      <c r="AI177" s="24" t="n">
        <f aca="false">D177-s_p!H177</f>
        <v>-0.0332773196193758</v>
      </c>
      <c r="AJ177" s="24" t="n">
        <f aca="false">AVERAGE(AI$4:AI177)</f>
        <v>0.00047542267199123</v>
      </c>
      <c r="AK177" s="0" t="n">
        <f aca="false">STDEV(AI$4:AI177)</f>
        <v>0.0298583837979325</v>
      </c>
    </row>
    <row r="178" customFormat="false" ht="13.8" hidden="false" customHeight="false" outlineLevel="0" collapsed="false">
      <c r="A178" s="6" t="n">
        <f aca="false">WORKDAY(A177,1,holiday!$B$2:$B$10)</f>
        <v>38972</v>
      </c>
      <c r="B178" s="30" t="n">
        <v>1006772.43247683</v>
      </c>
      <c r="C178" s="30" t="n">
        <f aca="false">B178-B177</f>
        <v>-49541.1049031196</v>
      </c>
      <c r="D178" s="37" t="n">
        <f aca="false">C178/B177</f>
        <v>-0.0469</v>
      </c>
      <c r="E178" s="37" t="n">
        <f aca="false" t="array" ref="E178:E178">PRODUCT(1+$D$4:D178)-1</f>
        <v>0.00677243247682902</v>
      </c>
      <c r="F178" s="0" t="n">
        <f aca="false">IF(ISBLANK(A179),MONTH(A178),IF(MONTH(A179)-MONTH(A178)=1,MONTH(A178),0))</f>
        <v>0</v>
      </c>
      <c r="G178" s="0" t="str">
        <f aca="false">IF(B179&gt;B178,IF(AND(B177&gt;B178,B179&gt;B178),"min",""),IF(AND(B177&gt;B178,B179&gt;B178),"",IF(AND(B177&lt;B178,B179&lt;B178),"max","")))</f>
        <v>min</v>
      </c>
      <c r="H178" s="0" t="n">
        <f aca="false">IF(G178="min",COUNTIF(G$4:G178,"min"),IF(G178="max",COUNTIF(G$4:G178,"max"),""))</f>
        <v>44</v>
      </c>
      <c r="I178" s="30" t="n">
        <f aca="false" t="array" ref="I178:I178">IF($G$3=0,IF(G178="min",INDEX($B$4:$B$254,(MATCH(1,($G$4:$G$254="max")*($H$4:$H$254=(H178-1)),0))),""),IF($G$3=1,IF(G178="min",INDEX($B$4:$B$254,(MATCH(1,($G$4:$G$254="max")*($H$4:$H$254=(H178)),0))),""),""))</f>
        <v>1092135.5845533</v>
      </c>
      <c r="J178" s="35" t="n">
        <f aca="false">IF(AND(G176=0,G178="min",H178=1),B178-B177,IF(G178="min",B178-I178,""))</f>
        <v>-85363.15207647</v>
      </c>
      <c r="K178" s="41" t="n">
        <f aca="false">IF(AND(G176=0,G178="min",H178=1),(B178-B177)/B177,IF(G178="min",(B178-I178)/I178,""))</f>
        <v>-0.0781616800000018</v>
      </c>
      <c r="L178" s="5"/>
      <c r="M178" s="0" t="n">
        <f aca="false">E178/COUNT($E$4:E178)</f>
        <v>3.86996141533087E-005</v>
      </c>
      <c r="N178" s="24" t="n">
        <f aca="false">M178*252</f>
        <v>0.00975230276663378</v>
      </c>
      <c r="O178" s="25" t="n">
        <f aca="false">STDEV($D$4:$D178)</f>
        <v>0.0290250491783038</v>
      </c>
      <c r="P178" s="25" t="n">
        <f aca="false">O178*SQRT(252)</f>
        <v>0.460758371503269</v>
      </c>
      <c r="Q178" s="0" t="n">
        <f aca="false">Treasuries!J176/100</f>
        <v>0.0478</v>
      </c>
      <c r="R178" s="25" t="n">
        <f aca="false">AJ178/AK178*SQRT(252)</f>
        <v>0.0767701423080608</v>
      </c>
      <c r="S178" s="38" t="n">
        <f aca="false">IF(D178&lt;s_p!H178, D178-s_p!H178, 0)</f>
        <v>-0.0572575111193193</v>
      </c>
      <c r="T178" s="0" t="n">
        <f aca="false">S178^2</f>
        <v>0.00327842257957897</v>
      </c>
      <c r="U178" s="0" t="n">
        <f aca="false">SQRT(AVERAGE(T$4:T178)) * SQRT(252)</f>
        <v>0.340250422400767</v>
      </c>
      <c r="V178" s="0" t="n">
        <f aca="false">AJ178/U178*252</f>
        <v>0.107776761667351</v>
      </c>
      <c r="W178" s="27" t="n">
        <f aca="false">(s_p!$J178)/COUNT(s_p!$J$4:$J178)</f>
        <v>0.000296222375066241</v>
      </c>
      <c r="X178" s="27" t="n">
        <f aca="false">W178 * 252</f>
        <v>0.0746480385166927</v>
      </c>
      <c r="Y178" s="26" t="n">
        <f aca="false">STDEV(s_p!$H$4:$H178)</f>
        <v>0.00694112741521817</v>
      </c>
      <c r="Z178" s="26" t="n">
        <f aca="false">Y178*SQRT(252)</f>
        <v>0.110186981754479</v>
      </c>
      <c r="AA178" s="0" t="n">
        <f aca="false">AJ178/AK178</f>
        <v>0.00483606439671836</v>
      </c>
      <c r="AB178" s="0" t="n">
        <f aca="false">_xlfn.COVARIANCE.S($D$4:$D178,s_p!$H$4:$H178)</f>
        <v>-7.40644775726091E-006</v>
      </c>
      <c r="AC178" s="0" t="n">
        <f aca="false">_xlfn.VAR.S(s_p!$H$4:$H178)</f>
        <v>4.81792497942932E-005</v>
      </c>
      <c r="AD178" s="0" t="n">
        <f aca="false">AB178/AC178</f>
        <v>-0.153726921628784</v>
      </c>
      <c r="AE178" s="23" t="n">
        <f aca="false">M178-(AD178*W178)</f>
        <v>8.42369679898089E-005</v>
      </c>
      <c r="AF178" s="40" t="n">
        <f aca="false">MAX($E$4:E178)</f>
        <v>0.280129884293098</v>
      </c>
      <c r="AG178" s="0" t="n">
        <f aca="false">1 - ((1 + E178) / (1 + AF178))</f>
        <v>0.213538840995982</v>
      </c>
      <c r="AH178" s="0" t="n">
        <f aca="false">MAX($AG$5:AG178)</f>
        <v>0.322303580832179</v>
      </c>
      <c r="AI178" s="24" t="n">
        <f aca="false">D178-s_p!H178</f>
        <v>-0.0572575111193193</v>
      </c>
      <c r="AJ178" s="24" t="n">
        <f aca="false">AVERAGE(AI$4:AI178)</f>
        <v>0.000145520193183742</v>
      </c>
      <c r="AK178" s="0" t="n">
        <f aca="false">STDEV(AI$4:AI178)</f>
        <v>0.0300906235414252</v>
      </c>
    </row>
    <row r="179" customFormat="false" ht="13.8" hidden="false" customHeight="false" outlineLevel="0" collapsed="false">
      <c r="A179" s="6" t="n">
        <f aca="false">WORKDAY(A178,1,holiday!$B$2:$B$10)</f>
        <v>38973</v>
      </c>
      <c r="B179" s="30" t="n">
        <v>1013920.51674741</v>
      </c>
      <c r="C179" s="30" t="n">
        <f aca="false">B179-B178</f>
        <v>7148.08427058544</v>
      </c>
      <c r="D179" s="37" t="n">
        <f aca="false">C179/B178</f>
        <v>0.00709999999999996</v>
      </c>
      <c r="E179" s="37" t="n">
        <f aca="false" t="array" ref="E179:E179">PRODUCT(1+$D$4:D179)-1</f>
        <v>0.0139205167474146</v>
      </c>
      <c r="F179" s="0" t="n">
        <f aca="false">IF(ISBLANK(A180),MONTH(A179),IF(MONTH(A180)-MONTH(A179)=1,MONTH(A179),0))</f>
        <v>0</v>
      </c>
      <c r="G179" s="0" t="str">
        <f aca="false">IF(B180&gt;B179,IF(AND(B178&gt;B179,B180&gt;B179),"min",""),IF(AND(B178&gt;B179,B180&gt;B179),"",IF(AND(B178&lt;B179,B180&lt;B179),"max","")))</f>
        <v>max</v>
      </c>
      <c r="H179" s="0" t="n">
        <f aca="false">IF(G179="min",COUNTIF(G$4:G179,"min"),IF(G179="max",COUNTIF(G$4:G179,"max"),""))</f>
        <v>44</v>
      </c>
      <c r="I179" s="30" t="str">
        <f aca="false" t="array" ref="I179:I179">IF($G$3=0,IF(G179="min",INDEX($B$4:$B$254,(MATCH(1,($G$4:$G$254="max")*($H$4:$H$254=(H179-1)),0))),""),IF($G$3=1,IF(G179="min",INDEX($B$4:$B$254,(MATCH(1,($G$4:$G$254="max")*($H$4:$H$254=(H179)),0))),""),""))</f>
        <v/>
      </c>
      <c r="J179" s="35" t="str">
        <f aca="false">IF(AND(G177=0,G179="min",H179=1),B179-B178,IF(G179="min",B179-I179,""))</f>
        <v/>
      </c>
      <c r="K179" s="41" t="str">
        <f aca="false">IF(AND(G177=0,G179="min",H179=1),(B179-B178)/B178,IF(G179="min",(B179-I179)/I179,""))</f>
        <v/>
      </c>
      <c r="L179" s="5"/>
      <c r="M179" s="0" t="n">
        <f aca="false">E179/COUNT($E$4:E179)</f>
        <v>7.90938451557646E-005</v>
      </c>
      <c r="N179" s="24" t="n">
        <f aca="false">M179*252</f>
        <v>0.0199316489792527</v>
      </c>
      <c r="O179" s="25" t="n">
        <f aca="false">STDEV($D$4:$D179)</f>
        <v>0.0289463313457271</v>
      </c>
      <c r="P179" s="25" t="n">
        <f aca="false">O179*SQRT(252)</f>
        <v>0.459508764650805</v>
      </c>
      <c r="Q179" s="0" t="n">
        <f aca="false">Treasuries!J177/100</f>
        <v>0.0477</v>
      </c>
      <c r="R179" s="25" t="n">
        <f aca="false">AJ179/AK179*SQRT(252)</f>
        <v>0.0862859181761011</v>
      </c>
      <c r="S179" s="38" t="n">
        <f aca="false">IF(D179&lt;s_p!H179, D179-s_p!H179, 0)</f>
        <v>0</v>
      </c>
      <c r="T179" s="0" t="n">
        <f aca="false">S179^2</f>
        <v>0</v>
      </c>
      <c r="U179" s="0" t="n">
        <f aca="false">SQRT(AVERAGE(T$4:T179)) * SQRT(252)</f>
        <v>0.339282424927484</v>
      </c>
      <c r="V179" s="0" t="n">
        <f aca="false">AJ179/U179*252</f>
        <v>0.121137534439888</v>
      </c>
      <c r="W179" s="27" t="n">
        <f aca="false">(s_p!$J179)/COUNT(s_p!$J$4:$J179)</f>
        <v>0.000317616317303898</v>
      </c>
      <c r="X179" s="27" t="n">
        <f aca="false">W179 * 252</f>
        <v>0.0800393119605823</v>
      </c>
      <c r="Y179" s="26" t="n">
        <f aca="false">STDEV(s_p!$H$4:$H179)</f>
        <v>0.00692643409514393</v>
      </c>
      <c r="Z179" s="26" t="n">
        <f aca="false">Y179*SQRT(252)</f>
        <v>0.109953732529377</v>
      </c>
      <c r="AA179" s="0" t="n">
        <f aca="false">AJ179/AK179</f>
        <v>0.00543550193192465</v>
      </c>
      <c r="AB179" s="0" t="n">
        <f aca="false">_xlfn.COVARIANCE.S($D$4:$D179,s_p!$H$4:$H179)</f>
        <v>-7.23021085631897E-006</v>
      </c>
      <c r="AC179" s="0" t="n">
        <f aca="false">_xlfn.VAR.S(s_p!$H$4:$H179)</f>
        <v>4.79754892743723E-005</v>
      </c>
      <c r="AD179" s="0" t="n">
        <f aca="false">AB179/AC179</f>
        <v>-0.150706349547981</v>
      </c>
      <c r="AE179" s="23" t="n">
        <f aca="false">M179-(AD179*W179)</f>
        <v>0.000126960640893508</v>
      </c>
      <c r="AF179" s="40" t="n">
        <f aca="false">MAX($E$4:E179)</f>
        <v>0.280129884293098</v>
      </c>
      <c r="AG179" s="0" t="n">
        <f aca="false">1 - ((1 + E179) / (1 + AF179))</f>
        <v>0.207954966767054</v>
      </c>
      <c r="AH179" s="0" t="n">
        <f aca="false">MAX($AG$5:AG179)</f>
        <v>0.322303580832179</v>
      </c>
      <c r="AI179" s="24" t="n">
        <f aca="false">D179-s_p!H179</f>
        <v>0.00323861386138609</v>
      </c>
      <c r="AJ179" s="24" t="n">
        <f aca="false">AVERAGE(AI$4:AI179)</f>
        <v>0.0001630945890258</v>
      </c>
      <c r="AK179" s="0" t="n">
        <f aca="false">STDEV(AI$4:AI179)</f>
        <v>0.0300054329974362</v>
      </c>
    </row>
    <row r="180" customFormat="false" ht="13.8" hidden="false" customHeight="false" outlineLevel="0" collapsed="false">
      <c r="A180" s="6" t="n">
        <f aca="false">WORKDAY(A179,1,holiday!$B$2:$B$10)</f>
        <v>38974</v>
      </c>
      <c r="B180" s="30" t="n">
        <v>975188.753007663</v>
      </c>
      <c r="C180" s="30" t="n">
        <f aca="false">B180-B179</f>
        <v>-38731.7637397512</v>
      </c>
      <c r="D180" s="37" t="n">
        <f aca="false">C180/B179</f>
        <v>-0.0382</v>
      </c>
      <c r="E180" s="37" t="n">
        <f aca="false" t="array" ref="E180:E180">PRODUCT(1+$D$4:D180)-1</f>
        <v>-0.0248112469923367</v>
      </c>
      <c r="F180" s="0" t="n">
        <f aca="false">IF(ISBLANK(A181),MONTH(A180),IF(MONTH(A181)-MONTH(A180)=1,MONTH(A180),0))</f>
        <v>0</v>
      </c>
      <c r="G180" s="0" t="str">
        <f aca="false">IF(B181&gt;B180,IF(AND(B179&gt;B180,B181&gt;B180),"min",""),IF(AND(B179&gt;B180,B181&gt;B180),"",IF(AND(B179&lt;B180,B181&lt;B180),"max","")))</f>
        <v/>
      </c>
      <c r="H180" s="0" t="str">
        <f aca="false">IF(G180="min",COUNTIF(G$4:G180,"min"),IF(G180="max",COUNTIF(G$4:G180,"max"),""))</f>
        <v/>
      </c>
      <c r="I180" s="30" t="str">
        <f aca="false" t="array" ref="I180:I180">IF($G$3=0,IF(G180="min",INDEX($B$4:$B$254,(MATCH(1,($G$4:$G$254="max")*($H$4:$H$254=(H180-1)),0))),""),IF($G$3=1,IF(G180="min",INDEX($B$4:$B$254,(MATCH(1,($G$4:$G$254="max")*($H$4:$H$254=(H180)),0))),""),""))</f>
        <v/>
      </c>
      <c r="J180" s="35" t="str">
        <f aca="false">IF(AND(G178=0,G180="min",H180=1),B180-B179,IF(G180="min",B180-I180,""))</f>
        <v/>
      </c>
      <c r="K180" s="41" t="str">
        <f aca="false">IF(AND(G178=0,G180="min",H180=1),(B180-B179)/B179,IF(G180="min",(B180-I180)/I180,""))</f>
        <v/>
      </c>
      <c r="L180" s="5"/>
      <c r="M180" s="0" t="n">
        <f aca="false">E180/COUNT($E$4:E180)</f>
        <v>-0.000140176536679868</v>
      </c>
      <c r="N180" s="24" t="n">
        <f aca="false">M180*252</f>
        <v>-0.0353244872433269</v>
      </c>
      <c r="O180" s="25" t="n">
        <f aca="false">STDEV($D$4:$D180)</f>
        <v>0.0290101559023771</v>
      </c>
      <c r="P180" s="25" t="n">
        <f aca="false">O180*SQRT(252)</f>
        <v>0.460521948077415</v>
      </c>
      <c r="Q180" s="0" t="n">
        <f aca="false">Treasuries!J178/100</f>
        <v>0.0479</v>
      </c>
      <c r="R180" s="25" t="n">
        <f aca="false">AJ180/AK180*SQRT(252)</f>
        <v>-0.0242871471717707</v>
      </c>
      <c r="S180" s="38" t="n">
        <f aca="false">IF(D180&lt;s_p!H180, D180-s_p!H180, 0)</f>
        <v>-0.0368419537657333</v>
      </c>
      <c r="T180" s="0" t="n">
        <f aca="false">S180^2</f>
        <v>0.00135732955727643</v>
      </c>
      <c r="U180" s="0" t="n">
        <f aca="false">SQRT(AVERAGE(T$4:T180)) * SQRT(252)</f>
        <v>0.341166644906418</v>
      </c>
      <c r="V180" s="0" t="n">
        <f aca="false">AJ180/U180*252</f>
        <v>-0.0339579420447229</v>
      </c>
      <c r="W180" s="27" t="n">
        <f aca="false">(s_p!$J180)/COUNT(s_p!$J$4:$J180)</f>
        <v>0.000307720396530711</v>
      </c>
      <c r="X180" s="27" t="n">
        <f aca="false">W180 * 252</f>
        <v>0.0775455399257392</v>
      </c>
      <c r="Y180" s="26" t="n">
        <f aca="false">STDEV(s_p!$H$4:$H180)</f>
        <v>0.0069078980911236</v>
      </c>
      <c r="Z180" s="26" t="n">
        <f aca="false">Y180*SQRT(252)</f>
        <v>0.109659482587745</v>
      </c>
      <c r="AA180" s="0" t="n">
        <f aca="false">AJ180/AK180</f>
        <v>-0.00152994646361254</v>
      </c>
      <c r="AB180" s="0" t="n">
        <f aca="false">_xlfn.COVARIANCE.S($D$4:$D180,s_p!$H$4:$H180)</f>
        <v>-6.81944659445544E-006</v>
      </c>
      <c r="AC180" s="0" t="n">
        <f aca="false">_xlfn.VAR.S(s_p!$H$4:$H180)</f>
        <v>4.77190560373491E-005</v>
      </c>
      <c r="AD180" s="0" t="n">
        <f aca="false">AB180/AC180</f>
        <v>-0.142908245903229</v>
      </c>
      <c r="AE180" s="23" t="n">
        <f aca="false">M180-(AD180*W180)</f>
        <v>-9.62007545830185E-005</v>
      </c>
      <c r="AF180" s="40" t="n">
        <f aca="false">MAX($E$4:E180)</f>
        <v>0.280129884293098</v>
      </c>
      <c r="AG180" s="0" t="n">
        <f aca="false">1 - ((1 + E180) / (1 + AF180))</f>
        <v>0.238211087036552</v>
      </c>
      <c r="AH180" s="0" t="n">
        <f aca="false">MAX($AG$5:AG180)</f>
        <v>0.322303580832179</v>
      </c>
      <c r="AI180" s="24" t="n">
        <f aca="false">D180-s_p!H180</f>
        <v>-0.0368419537657332</v>
      </c>
      <c r="AJ180" s="24" t="n">
        <f aca="false">AVERAGE(AI$4:AI180)</f>
        <v>-4.5973480775098E-005</v>
      </c>
      <c r="AK180" s="0" t="n">
        <f aca="false">STDEV(AI$4:AI180)</f>
        <v>0.0300490781007752</v>
      </c>
    </row>
    <row r="181" customFormat="false" ht="13.8" hidden="false" customHeight="false" outlineLevel="0" collapsed="false">
      <c r="A181" s="6" t="n">
        <f aca="false">WORKDAY(A180,1,holiday!$B$2:$B$10)</f>
        <v>38975</v>
      </c>
      <c r="B181" s="30" t="n">
        <v>954319.713693299</v>
      </c>
      <c r="C181" s="30" t="n">
        <f aca="false">B181-B180</f>
        <v>-20869.039314364</v>
      </c>
      <c r="D181" s="37" t="n">
        <f aca="false">C181/B180</f>
        <v>-0.0214</v>
      </c>
      <c r="E181" s="37" t="n">
        <f aca="false" t="array" ref="E181:E181">PRODUCT(1+$D$4:D181)-1</f>
        <v>-0.0456802863067007</v>
      </c>
      <c r="F181" s="0" t="n">
        <f aca="false">IF(ISBLANK(A182),MONTH(A181),IF(MONTH(A182)-MONTH(A181)=1,MONTH(A181),0))</f>
        <v>0</v>
      </c>
      <c r="G181" s="0" t="str">
        <f aca="false">IF(B182&gt;B181,IF(AND(B180&gt;B181,B182&gt;B181),"min",""),IF(AND(B180&gt;B181,B182&gt;B181),"",IF(AND(B180&lt;B181,B182&lt;B181),"max","")))</f>
        <v>min</v>
      </c>
      <c r="H181" s="0" t="n">
        <f aca="false">IF(G181="min",COUNTIF(G$4:G181,"min"),IF(G181="max",COUNTIF(G$4:G181,"max"),""))</f>
        <v>45</v>
      </c>
      <c r="I181" s="30" t="n">
        <f aca="false" t="array" ref="I181:I181">IF($G$3=0,IF(G181="min",INDEX($B$4:$B$254,(MATCH(1,($G$4:$G$254="max")*($H$4:$H$254=(H181-1)),0))),""),IF($G$3=1,IF(G181="min",INDEX($B$4:$B$254,(MATCH(1,($G$4:$G$254="max")*($H$4:$H$254=(H181)),0))),""),""))</f>
        <v>1013920.51674741</v>
      </c>
      <c r="J181" s="35" t="n">
        <f aca="false">IF(AND(G179=0,G181="min",H181=1),B181-B180,IF(G181="min",B181-I181,""))</f>
        <v>-59600.803054111</v>
      </c>
      <c r="K181" s="41" t="n">
        <f aca="false">IF(AND(G179=0,G181="min",H181=1),(B181-B180)/B180,IF(G181="min",(B181-I181)/I181,""))</f>
        <v>-0.0587825199999961</v>
      </c>
      <c r="L181" s="5"/>
      <c r="M181" s="0" t="n">
        <f aca="false">E181/COUNT($E$4:E181)</f>
        <v>-0.000256630821947757</v>
      </c>
      <c r="N181" s="24" t="n">
        <f aca="false">M181*252</f>
        <v>-0.0646709671308347</v>
      </c>
      <c r="O181" s="25" t="n">
        <f aca="false">STDEV($D$4:$D181)</f>
        <v>0.0289736836938469</v>
      </c>
      <c r="P181" s="25" t="n">
        <f aca="false">O181*SQRT(252)</f>
        <v>0.459942969716197</v>
      </c>
      <c r="Q181" s="0" t="n">
        <f aca="false">Treasuries!J179/100</f>
        <v>0.048</v>
      </c>
      <c r="R181" s="25" t="n">
        <f aca="false">AJ181/AK181*SQRT(252)</f>
        <v>-0.0953845314413258</v>
      </c>
      <c r="S181" s="38" t="n">
        <f aca="false">IF(D181&lt;s_p!H181, D181-s_p!H181, 0)</f>
        <v>-0.0239678427082385</v>
      </c>
      <c r="T181" s="0" t="n">
        <f aca="false">S181^2</f>
        <v>0.000574457484086862</v>
      </c>
      <c r="U181" s="0" t="n">
        <f aca="false">SQRT(AVERAGE(T$4:T181)) * SQRT(252)</f>
        <v>0.341400137360725</v>
      </c>
      <c r="V181" s="0" t="n">
        <f aca="false">AJ181/U181*252</f>
        <v>-0.133134782814243</v>
      </c>
      <c r="W181" s="27" t="n">
        <f aca="false">(s_p!$J181)/COUNT(s_p!$J$4:$J181)</f>
        <v>0.00032120345126516</v>
      </c>
      <c r="X181" s="27" t="n">
        <f aca="false">W181 * 252</f>
        <v>0.0809432697188204</v>
      </c>
      <c r="Y181" s="26" t="n">
        <f aca="false">STDEV(s_p!$H$4:$H181)</f>
        <v>0.00689041059606662</v>
      </c>
      <c r="Z181" s="26" t="n">
        <f aca="false">Y181*SQRT(252)</f>
        <v>0.1093818772099</v>
      </c>
      <c r="AA181" s="0" t="n">
        <f aca="false">AJ181/AK181</f>
        <v>-0.00600866069324203</v>
      </c>
      <c r="AB181" s="0" t="n">
        <f aca="false">_xlfn.COVARIANCE.S($D$4:$D181,s_p!$H$4:$H181)</f>
        <v>-7.05425704800591E-006</v>
      </c>
      <c r="AC181" s="0" t="n">
        <f aca="false">_xlfn.VAR.S(s_p!$H$4:$H181)</f>
        <v>4.74777581823872E-005</v>
      </c>
      <c r="AD181" s="0" t="n">
        <f aca="false">AB181/AC181</f>
        <v>-0.148580247216113</v>
      </c>
      <c r="AE181" s="23" t="n">
        <f aca="false">M181-(AD181*W181)</f>
        <v>-0.000208906333752111</v>
      </c>
      <c r="AF181" s="40" t="n">
        <f aca="false">MAX($E$4:E181)</f>
        <v>0.280129884293098</v>
      </c>
      <c r="AG181" s="0" t="n">
        <f aca="false">1 - ((1 + E181) / (1 + AF181))</f>
        <v>0.25451336977397</v>
      </c>
      <c r="AH181" s="0" t="n">
        <f aca="false">MAX($AG$5:AG181)</f>
        <v>0.322303580832179</v>
      </c>
      <c r="AI181" s="24" t="n">
        <f aca="false">D181-s_p!H181</f>
        <v>-0.0239678427082385</v>
      </c>
      <c r="AJ181" s="24" t="n">
        <f aca="false">AVERAGE(AI$4:AI181)</f>
        <v>-0.000180366004524892</v>
      </c>
      <c r="AK181" s="0" t="n">
        <f aca="false">STDEV(AI$4:AI181)</f>
        <v>0.0300176717796282</v>
      </c>
    </row>
    <row r="182" customFormat="false" ht="13.8" hidden="false" customHeight="false" outlineLevel="0" collapsed="false">
      <c r="A182" s="6" t="n">
        <f aca="false">WORKDAY(A181,1,holiday!$B$2:$B$10)</f>
        <v>38978</v>
      </c>
      <c r="B182" s="30" t="n">
        <v>995260.029410742</v>
      </c>
      <c r="C182" s="30" t="n">
        <f aca="false">B182-B181</f>
        <v>40940.3157174425</v>
      </c>
      <c r="D182" s="37" t="n">
        <f aca="false">C182/B181</f>
        <v>0.0429</v>
      </c>
      <c r="E182" s="37" t="n">
        <f aca="false" t="array" ref="E182:E182">PRODUCT(1+$D$4:D182)-1</f>
        <v>-0.00473997058925812</v>
      </c>
      <c r="F182" s="0" t="n">
        <f aca="false">IF(ISBLANK(A183),MONTH(A182),IF(MONTH(A183)-MONTH(A182)=1,MONTH(A182),0))</f>
        <v>0</v>
      </c>
      <c r="G182" s="0" t="str">
        <f aca="false">IF(B183&gt;B182,IF(AND(B181&gt;B182,B183&gt;B182),"min",""),IF(AND(B181&gt;B182,B183&gt;B182),"",IF(AND(B181&lt;B182,B183&lt;B182),"max","")))</f>
        <v/>
      </c>
      <c r="H182" s="0" t="str">
        <f aca="false">IF(G182="min",COUNTIF(G$4:G182,"min"),IF(G182="max",COUNTIF(G$4:G182,"max"),""))</f>
        <v/>
      </c>
      <c r="I182" s="30" t="str">
        <f aca="false" t="array" ref="I182:I182">IF($G$3=0,IF(G182="min",INDEX($B$4:$B$254,(MATCH(1,($G$4:$G$254="max")*($H$4:$H$254=(H182-1)),0))),""),IF($G$3=1,IF(G182="min",INDEX($B$4:$B$254,(MATCH(1,($G$4:$G$254="max")*($H$4:$H$254=(H182)),0))),""),""))</f>
        <v/>
      </c>
      <c r="J182" s="35" t="str">
        <f aca="false">IF(AND(G180=0,G182="min",H182=1),B182-B181,IF(G182="min",B182-I182,""))</f>
        <v/>
      </c>
      <c r="K182" s="41" t="str">
        <f aca="false">IF(AND(G180=0,G182="min",H182=1),(B182-B181)/B181,IF(G182="min",(B182-I182)/I182,""))</f>
        <v/>
      </c>
      <c r="L182" s="5"/>
      <c r="M182" s="0" t="n">
        <f aca="false">E182/COUNT($E$4:E182)</f>
        <v>-2.64802826215538E-005</v>
      </c>
      <c r="N182" s="24" t="n">
        <f aca="false">M182*252</f>
        <v>-0.00667303122063155</v>
      </c>
      <c r="O182" s="25" t="n">
        <f aca="false">STDEV($D$4:$D182)</f>
        <v>0.029068287907496</v>
      </c>
      <c r="P182" s="25" t="n">
        <f aca="false">O182*SQRT(252)</f>
        <v>0.461444765049963</v>
      </c>
      <c r="Q182" s="0" t="n">
        <f aca="false">Treasuries!J180/100</f>
        <v>0.0481</v>
      </c>
      <c r="R182" s="25" t="n">
        <f aca="false">AJ182/AK182*SQRT(252)</f>
        <v>0.0284145178393665</v>
      </c>
      <c r="S182" s="38" t="n">
        <f aca="false">IF(D182&lt;s_p!H182, D182-s_p!H182, 0)</f>
        <v>0</v>
      </c>
      <c r="T182" s="0" t="n">
        <f aca="false">S182^2</f>
        <v>0</v>
      </c>
      <c r="U182" s="0" t="n">
        <f aca="false">SQRT(AVERAGE(T$4:T182)) * SQRT(252)</f>
        <v>0.340445170070916</v>
      </c>
      <c r="V182" s="0" t="n">
        <f aca="false">AJ182/U182*252</f>
        <v>0.0398762465237195</v>
      </c>
      <c r="W182" s="27" t="n">
        <f aca="false">(s_p!$J182)/COUNT(s_p!$J$4:$J182)</f>
        <v>0.000326211620625517</v>
      </c>
      <c r="X182" s="27" t="n">
        <f aca="false">W182 * 252</f>
        <v>0.0822053283976304</v>
      </c>
      <c r="Y182" s="26" t="n">
        <f aca="false">STDEV(s_p!$H$4:$H182)</f>
        <v>0.00687129882193749</v>
      </c>
      <c r="Z182" s="26" t="n">
        <f aca="false">Y182*SQRT(252)</f>
        <v>0.109078487201146</v>
      </c>
      <c r="AA182" s="0" t="n">
        <f aca="false">AJ182/AK182</f>
        <v>0.001789946376828</v>
      </c>
      <c r="AB182" s="0" t="n">
        <f aca="false">_xlfn.COVARIANCE.S($D$4:$D182,s_p!$H$4:$H182)</f>
        <v>-6.8198104283608E-006</v>
      </c>
      <c r="AC182" s="0" t="n">
        <f aca="false">_xlfn.VAR.S(s_p!$H$4:$H182)</f>
        <v>4.72147475003596E-005</v>
      </c>
      <c r="AD182" s="0" t="n">
        <f aca="false">AB182/AC182</f>
        <v>-0.144442378481614</v>
      </c>
      <c r="AE182" s="23" t="n">
        <f aca="false">M182-(AD182*W182)</f>
        <v>2.0638499749938E-005</v>
      </c>
      <c r="AF182" s="40" t="n">
        <f aca="false">MAX($E$4:E182)</f>
        <v>0.280129884293098</v>
      </c>
      <c r="AG182" s="0" t="n">
        <f aca="false">1 - ((1 + E182) / (1 + AF182))</f>
        <v>0.222531993337273</v>
      </c>
      <c r="AH182" s="0" t="n">
        <f aca="false">MAX($AG$5:AG182)</f>
        <v>0.322303580832179</v>
      </c>
      <c r="AI182" s="24" t="n">
        <f aca="false">D182-s_p!H182</f>
        <v>0.04174818816968</v>
      </c>
      <c r="AJ182" s="24" t="n">
        <f aca="false">AVERAGE(AI$4:AI182)</f>
        <v>5.38717282918947E-005</v>
      </c>
      <c r="AK182" s="0" t="n">
        <f aca="false">STDEV(AI$4:AI182)</f>
        <v>0.0300968392066369</v>
      </c>
    </row>
    <row r="183" customFormat="false" ht="13.8" hidden="false" customHeight="false" outlineLevel="0" collapsed="false">
      <c r="A183" s="6" t="n">
        <f aca="false">WORKDAY(A182,1,holiday!$B$2:$B$10)</f>
        <v>38979</v>
      </c>
      <c r="B183" s="30" t="n">
        <v>1009691.2998372</v>
      </c>
      <c r="C183" s="30" t="n">
        <f aca="false">B183-B182</f>
        <v>14431.2704264558</v>
      </c>
      <c r="D183" s="37" t="n">
        <f aca="false">C183/B182</f>
        <v>0.0145</v>
      </c>
      <c r="E183" s="37" t="n">
        <f aca="false" t="array" ref="E183:E183">PRODUCT(1+$D$4:D183)-1</f>
        <v>0.00969129983719741</v>
      </c>
      <c r="F183" s="0" t="n">
        <f aca="false">IF(ISBLANK(A184),MONTH(A183),IF(MONTH(A184)-MONTH(A183)=1,MONTH(A183),0))</f>
        <v>0</v>
      </c>
      <c r="G183" s="0" t="str">
        <f aca="false">IF(B184&gt;B183,IF(AND(B182&gt;B183,B184&gt;B183),"min",""),IF(AND(B182&gt;B183,B184&gt;B183),"",IF(AND(B182&lt;B183,B184&lt;B183),"max","")))</f>
        <v>max</v>
      </c>
      <c r="H183" s="0" t="n">
        <f aca="false">IF(G183="min",COUNTIF(G$4:G183,"min"),IF(G183="max",COUNTIF(G$4:G183,"max"),""))</f>
        <v>45</v>
      </c>
      <c r="I183" s="30" t="str">
        <f aca="false" t="array" ref="I183:I183">IF($G$3=0,IF(G183="min",INDEX($B$4:$B$254,(MATCH(1,($G$4:$G$254="max")*($H$4:$H$254=(H183-1)),0))),""),IF($G$3=1,IF(G183="min",INDEX($B$4:$B$254,(MATCH(1,($G$4:$G$254="max")*($H$4:$H$254=(H183)),0))),""),""))</f>
        <v/>
      </c>
      <c r="J183" s="35" t="str">
        <f aca="false">IF(AND(G181=0,G183="min",H183=1),B183-B182,IF(G183="min",B183-I183,""))</f>
        <v/>
      </c>
      <c r="K183" s="41" t="str">
        <f aca="false">IF(AND(G181=0,G183="min",H183=1),(B183-B182)/B182,IF(G183="min",(B183-I183)/I183,""))</f>
        <v/>
      </c>
      <c r="L183" s="5"/>
      <c r="M183" s="0" t="n">
        <f aca="false">E183/COUNT($E$4:E183)</f>
        <v>5.38405546510967E-005</v>
      </c>
      <c r="N183" s="24" t="n">
        <f aca="false">M183*252</f>
        <v>0.0135678197720764</v>
      </c>
      <c r="O183" s="25" t="n">
        <f aca="false">STDEV($D$4:$D183)</f>
        <v>0.0290060383437185</v>
      </c>
      <c r="P183" s="25" t="n">
        <f aca="false">O183*SQRT(252)</f>
        <v>0.460456583860098</v>
      </c>
      <c r="Q183" s="0" t="n">
        <f aca="false">Treasuries!J181/100</f>
        <v>0.0474</v>
      </c>
      <c r="R183" s="25" t="n">
        <f aca="false">AJ183/AK183*SQRT(252)</f>
        <v>0.0787461987138361</v>
      </c>
      <c r="S183" s="38" t="n">
        <f aca="false">IF(D183&lt;s_p!H183, D183-s_p!H183, 0)</f>
        <v>0</v>
      </c>
      <c r="T183" s="0" t="n">
        <f aca="false">S183^2</f>
        <v>0</v>
      </c>
      <c r="U183" s="0" t="n">
        <f aca="false">SQRT(AVERAGE(T$4:T183)) * SQRT(252)</f>
        <v>0.339498171935891</v>
      </c>
      <c r="V183" s="0" t="n">
        <f aca="false">AJ183/U183*252</f>
        <v>0.110608687557759</v>
      </c>
      <c r="W183" s="27" t="n">
        <f aca="false">(s_p!$J183)/COUNT(s_p!$J$4:$J183)</f>
        <v>0.000308644447826859</v>
      </c>
      <c r="X183" s="27" t="n">
        <f aca="false">W183 * 252</f>
        <v>0.0777784008523686</v>
      </c>
      <c r="Y183" s="26" t="n">
        <f aca="false">STDEV(s_p!$H$4:$H183)</f>
        <v>0.00685577462165576</v>
      </c>
      <c r="Z183" s="26" t="n">
        <f aca="false">Y183*SQRT(252)</f>
        <v>0.108832048161655</v>
      </c>
      <c r="AA183" s="0" t="n">
        <f aca="false">AJ183/AK183</f>
        <v>0.00496054424972591</v>
      </c>
      <c r="AB183" s="0" t="n">
        <f aca="false">_xlfn.COVARIANCE.S($D$4:$D183,s_p!$H$4:$H183)</f>
        <v>-7.01836855346925E-006</v>
      </c>
      <c r="AC183" s="0" t="n">
        <f aca="false">_xlfn.VAR.S(s_p!$H$4:$H183)</f>
        <v>4.70016456629393E-005</v>
      </c>
      <c r="AD183" s="0" t="n">
        <f aca="false">AB183/AC183</f>
        <v>-0.149321762131474</v>
      </c>
      <c r="AE183" s="23" t="n">
        <f aca="false">M183-(AD183*W183)</f>
        <v>9.99278874726991E-005</v>
      </c>
      <c r="AF183" s="40" t="n">
        <f aca="false">MAX($E$4:E183)</f>
        <v>0.280129884293098</v>
      </c>
      <c r="AG183" s="0" t="n">
        <f aca="false">1 - ((1 + E183) / (1 + AF183))</f>
        <v>0.211258707240664</v>
      </c>
      <c r="AH183" s="0" t="n">
        <f aca="false">MAX($AG$5:AG183)</f>
        <v>0.322303580832179</v>
      </c>
      <c r="AI183" s="24" t="n">
        <f aca="false">D183-s_p!H183</f>
        <v>0.0171794229400989</v>
      </c>
      <c r="AJ183" s="24" t="n">
        <f aca="false">AVERAGE(AI$4:AI183)</f>
        <v>0.0001490136794686</v>
      </c>
      <c r="AK183" s="0" t="n">
        <f aca="false">STDEV(AI$4:AI183)</f>
        <v>0.0300397843395579</v>
      </c>
    </row>
    <row r="184" customFormat="false" ht="13.8" hidden="false" customHeight="false" outlineLevel="0" collapsed="false">
      <c r="A184" s="6" t="n">
        <f aca="false">WORKDAY(A183,1,holiday!$B$2:$B$10)</f>
        <v>38980</v>
      </c>
      <c r="B184" s="30" t="n">
        <v>981520.91257174</v>
      </c>
      <c r="C184" s="30" t="n">
        <f aca="false">B184-B183</f>
        <v>-28170.3872654578</v>
      </c>
      <c r="D184" s="37" t="n">
        <f aca="false">C184/B183</f>
        <v>-0.0279</v>
      </c>
      <c r="E184" s="37" t="n">
        <f aca="false" t="array" ref="E184:E184">PRODUCT(1+$D$4:D184)-1</f>
        <v>-0.0184790874282604</v>
      </c>
      <c r="F184" s="0" t="n">
        <f aca="false">IF(ISBLANK(A185),MONTH(A184),IF(MONTH(A185)-MONTH(A184)=1,MONTH(A184),0))</f>
        <v>0</v>
      </c>
      <c r="G184" s="0" t="str">
        <f aca="false">IF(B185&gt;B184,IF(AND(B183&gt;B184,B185&gt;B184),"min",""),IF(AND(B183&gt;B184,B185&gt;B184),"",IF(AND(B183&lt;B184,B185&lt;B184),"max","")))</f>
        <v/>
      </c>
      <c r="H184" s="0" t="str">
        <f aca="false">IF(G184="min",COUNTIF(G$4:G184,"min"),IF(G184="max",COUNTIF(G$4:G184,"max"),""))</f>
        <v/>
      </c>
      <c r="I184" s="30" t="str">
        <f aca="false" t="array" ref="I184:I184">IF($G$3=0,IF(G184="min",INDEX($B$4:$B$254,(MATCH(1,($G$4:$G$254="max")*($H$4:$H$254=(H184-1)),0))),""),IF($G$3=1,IF(G184="min",INDEX($B$4:$B$254,(MATCH(1,($G$4:$G$254="max")*($H$4:$H$254=(H184)),0))),""),""))</f>
        <v/>
      </c>
      <c r="J184" s="35" t="str">
        <f aca="false">IF(AND(G182=0,G184="min",H184=1),B184-B183,IF(G184="min",B184-I184,""))</f>
        <v/>
      </c>
      <c r="K184" s="41" t="str">
        <f aca="false">IF(AND(G182=0,G184="min",H184=1),(B184-B183)/B183,IF(G184="min",(B184-I184)/I184,""))</f>
        <v/>
      </c>
      <c r="L184" s="5"/>
      <c r="M184" s="0" t="n">
        <f aca="false">E184/COUNT($E$4:E184)</f>
        <v>-0.000102094405680997</v>
      </c>
      <c r="N184" s="24" t="n">
        <f aca="false">M184*252</f>
        <v>-0.0257277902316112</v>
      </c>
      <c r="O184" s="25" t="n">
        <f aca="false">STDEV($D$4:$D184)</f>
        <v>0.0290021324441949</v>
      </c>
      <c r="P184" s="25" t="n">
        <f aca="false">O184*SQRT(252)</f>
        <v>0.460394579627385</v>
      </c>
      <c r="Q184" s="0" t="n">
        <f aca="false">Treasuries!J182/100</f>
        <v>0.0473</v>
      </c>
      <c r="R184" s="25" t="n">
        <f aca="false">AJ184/AK184*SQRT(252)</f>
        <v>-0.0198388764551546</v>
      </c>
      <c r="S184" s="38" t="n">
        <f aca="false">IF(D184&lt;s_p!H184, D184-s_p!H184, 0)</f>
        <v>-0.033622352084029</v>
      </c>
      <c r="T184" s="0" t="n">
        <f aca="false">S184^2</f>
        <v>0.00113046255966241</v>
      </c>
      <c r="U184" s="0" t="n">
        <f aca="false">SQRT(AVERAGE(T$4:T184)) * SQRT(252)</f>
        <v>0.340875523202325</v>
      </c>
      <c r="V184" s="0" t="n">
        <f aca="false">AJ184/U184*252</f>
        <v>-0.0277733342953582</v>
      </c>
      <c r="W184" s="27" t="n">
        <f aca="false">(s_p!$J184)/COUNT(s_p!$J$4:$J184)</f>
        <v>0.000340310849108994</v>
      </c>
      <c r="X184" s="27" t="n">
        <f aca="false">W184 * 252</f>
        <v>0.0857583339754665</v>
      </c>
      <c r="Y184" s="26" t="n">
        <f aca="false">STDEV(s_p!$H$4:$H184)</f>
        <v>0.00684847035036741</v>
      </c>
      <c r="Z184" s="26" t="n">
        <f aca="false">Y184*SQRT(252)</f>
        <v>0.108716096449629</v>
      </c>
      <c r="AA184" s="0" t="n">
        <f aca="false">AJ184/AK184</f>
        <v>-0.00124973174741119</v>
      </c>
      <c r="AB184" s="0" t="n">
        <f aca="false">_xlfn.COVARIANCE.S($D$4:$D184,s_p!$H$4:$H184)</f>
        <v>-7.82563693878822E-006</v>
      </c>
      <c r="AC184" s="0" t="n">
        <f aca="false">_xlfn.VAR.S(s_p!$H$4:$H184)</f>
        <v>4.69015461398616E-005</v>
      </c>
      <c r="AD184" s="0" t="n">
        <f aca="false">AB184/AC184</f>
        <v>-0.166852429884763</v>
      </c>
      <c r="AE184" s="23" t="n">
        <f aca="false">M184-(AD184*W184)</f>
        <v>-4.53127135910143E-005</v>
      </c>
      <c r="AF184" s="40" t="n">
        <f aca="false">MAX($E$4:E184)</f>
        <v>0.280129884293098</v>
      </c>
      <c r="AG184" s="0" t="n">
        <f aca="false">1 - ((1 + E184) / (1 + AF184))</f>
        <v>0.233264589308649</v>
      </c>
      <c r="AH184" s="0" t="n">
        <f aca="false">MAX($AG$5:AG184)</f>
        <v>0.322303580832179</v>
      </c>
      <c r="AI184" s="24" t="n">
        <f aca="false">D184-s_p!H184</f>
        <v>-0.033622352084029</v>
      </c>
      <c r="AJ184" s="24" t="n">
        <f aca="false">AVERAGE(AI$4:AI184)</f>
        <v>-3.75684518214417E-005</v>
      </c>
      <c r="AK184" s="0" t="n">
        <f aca="false">STDEV(AI$4:AI184)</f>
        <v>0.0300612126556474</v>
      </c>
    </row>
    <row r="185" customFormat="false" ht="13.8" hidden="false" customHeight="false" outlineLevel="0" collapsed="false">
      <c r="A185" s="6" t="n">
        <f aca="false">WORKDAY(A184,1,holiday!$B$2:$B$10)</f>
        <v>38981</v>
      </c>
      <c r="B185" s="30" t="n">
        <v>964638.752875506</v>
      </c>
      <c r="C185" s="30" t="n">
        <f aca="false">B185-B184</f>
        <v>-16882.1596962339</v>
      </c>
      <c r="D185" s="37" t="n">
        <f aca="false">C185/B184</f>
        <v>-0.0172</v>
      </c>
      <c r="E185" s="37" t="n">
        <f aca="false" t="array" ref="E185:E185">PRODUCT(1+$D$4:D185)-1</f>
        <v>-0.0353612471244943</v>
      </c>
      <c r="F185" s="0" t="n">
        <f aca="false">IF(ISBLANK(A186),MONTH(A185),IF(MONTH(A186)-MONTH(A185)=1,MONTH(A185),0))</f>
        <v>0</v>
      </c>
      <c r="G185" s="0" t="str">
        <f aca="false">IF(B186&gt;B185,IF(AND(B184&gt;B185,B186&gt;B185),"min",""),IF(AND(B184&gt;B185,B186&gt;B185),"",IF(AND(B184&lt;B185,B186&lt;B185),"max","")))</f>
        <v>min</v>
      </c>
      <c r="H185" s="0" t="n">
        <f aca="false">IF(G185="min",COUNTIF(G$4:G185,"min"),IF(G185="max",COUNTIF(G$4:G185,"max"),""))</f>
        <v>46</v>
      </c>
      <c r="I185" s="30" t="n">
        <f aca="false" t="array" ref="I185:I185">IF($G$3=0,IF(G185="min",INDEX($B$4:$B$254,(MATCH(1,($G$4:$G$254="max")*($H$4:$H$254=(H185-1)),0))),""),IF($G$3=1,IF(G185="min",INDEX($B$4:$B$254,(MATCH(1,($G$4:$G$254="max")*($H$4:$H$254=(H185)),0))),""),""))</f>
        <v>1009691.2998372</v>
      </c>
      <c r="J185" s="35" t="n">
        <f aca="false">IF(AND(G183=0,G185="min",H185=1),B185-B184,IF(G185="min",B185-I185,""))</f>
        <v>-45052.546961694</v>
      </c>
      <c r="K185" s="41" t="n">
        <f aca="false">IF(AND(G183=0,G185="min",H185=1),(B185-B184)/B184,IF(G185="min",(B185-I185)/I185,""))</f>
        <v>-0.0446201200000022</v>
      </c>
      <c r="L185" s="5"/>
      <c r="M185" s="0" t="n">
        <f aca="false">E185/COUNT($E$4:E185)</f>
        <v>-0.0001942925666181</v>
      </c>
      <c r="N185" s="24" t="n">
        <f aca="false">M185*252</f>
        <v>-0.0489617267877613</v>
      </c>
      <c r="O185" s="25" t="n">
        <f aca="false">STDEV($D$4:$D185)</f>
        <v>0.0289510339886541</v>
      </c>
      <c r="P185" s="25" t="n">
        <f aca="false">O185*SQRT(252)</f>
        <v>0.459583416792942</v>
      </c>
      <c r="Q185" s="0" t="n">
        <f aca="false">Treasuries!J183/100</f>
        <v>0.0465</v>
      </c>
      <c r="R185" s="25" t="n">
        <f aca="false">AJ185/AK185*SQRT(252)</f>
        <v>-0.05410747379629</v>
      </c>
      <c r="S185" s="38" t="n">
        <f aca="false">IF(D185&lt;s_p!H185, D185-s_p!H185, 0)</f>
        <v>-0.0118045065575997</v>
      </c>
      <c r="T185" s="0" t="n">
        <f aca="false">S185^2</f>
        <v>0.000139346375068414</v>
      </c>
      <c r="U185" s="0" t="n">
        <f aca="false">SQRT(AVERAGE(T$4:T185)) * SQRT(252)</f>
        <v>0.340221432629765</v>
      </c>
      <c r="V185" s="0" t="n">
        <f aca="false">AJ185/U185*252</f>
        <v>-0.0757151987485553</v>
      </c>
      <c r="W185" s="27" t="n">
        <f aca="false">(s_p!$J185)/COUNT(s_p!$J$4:$J185)</f>
        <v>0.000306969384667687</v>
      </c>
      <c r="X185" s="27" t="n">
        <f aca="false">W185 * 252</f>
        <v>0.077356284936257</v>
      </c>
      <c r="Y185" s="26" t="n">
        <f aca="false">STDEV(s_p!$H$4:$H185)</f>
        <v>0.00684280832615925</v>
      </c>
      <c r="Z185" s="26" t="n">
        <f aca="false">Y185*SQRT(252)</f>
        <v>0.108626214601797</v>
      </c>
      <c r="AA185" s="0" t="n">
        <f aca="false">AJ185/AK185</f>
        <v>-0.00340845046987913</v>
      </c>
      <c r="AB185" s="0" t="n">
        <f aca="false">_xlfn.COVARIANCE.S($D$4:$D185,s_p!$H$4:$H185)</f>
        <v>-7.22909872567462E-006</v>
      </c>
      <c r="AC185" s="0" t="n">
        <f aca="false">_xlfn.VAR.S(s_p!$H$4:$H185)</f>
        <v>4.68240257885544E-005</v>
      </c>
      <c r="AD185" s="0" t="n">
        <f aca="false">AB185/AC185</f>
        <v>-0.154388662741632</v>
      </c>
      <c r="AE185" s="23" t="n">
        <f aca="false">M185-(AD185*W185)</f>
        <v>-0.000146899973816635</v>
      </c>
      <c r="AF185" s="40" t="n">
        <f aca="false">MAX($E$4:E185)</f>
        <v>0.280129884293098</v>
      </c>
      <c r="AG185" s="0" t="n">
        <f aca="false">1 - ((1 + E185) / (1 + AF185))</f>
        <v>0.246452438372541</v>
      </c>
      <c r="AH185" s="0" t="n">
        <f aca="false">MAX($AG$5:AG185)</f>
        <v>0.322303580832179</v>
      </c>
      <c r="AI185" s="24" t="n">
        <f aca="false">D185-s_p!H185</f>
        <v>-0.0118045065575997</v>
      </c>
      <c r="AJ185" s="24" t="n">
        <f aca="false">AVERAGE(AI$4:AI185)</f>
        <v>-0.000102221957897146</v>
      </c>
      <c r="AK185" s="0" t="n">
        <f aca="false">STDEV(AI$4:AI185)</f>
        <v>0.0299907417756231</v>
      </c>
    </row>
    <row r="186" customFormat="false" ht="13.8" hidden="false" customHeight="false" outlineLevel="0" collapsed="false">
      <c r="A186" s="6" t="n">
        <f aca="false">WORKDAY(A185,1,holiday!$B$2:$B$10)</f>
        <v>38982</v>
      </c>
      <c r="B186" s="30" t="n">
        <v>1005442.97212214</v>
      </c>
      <c r="C186" s="30" t="n">
        <f aca="false">B186-B185</f>
        <v>40804.2192466339</v>
      </c>
      <c r="D186" s="37" t="n">
        <f aca="false">C186/B185</f>
        <v>0.0423</v>
      </c>
      <c r="E186" s="37" t="n">
        <f aca="false" t="array" ref="E186:E186">PRODUCT(1+$D$4:D186)-1</f>
        <v>0.00544297212213962</v>
      </c>
      <c r="F186" s="0" t="n">
        <f aca="false">IF(ISBLANK(A187),MONTH(A186),IF(MONTH(A187)-MONTH(A186)=1,MONTH(A186),0))</f>
        <v>0</v>
      </c>
      <c r="G186" s="0" t="str">
        <f aca="false">IF(B187&gt;B186,IF(AND(B185&gt;B186,B187&gt;B186),"min",""),IF(AND(B185&gt;B186,B187&gt;B186),"",IF(AND(B185&lt;B186,B187&lt;B186),"max","")))</f>
        <v/>
      </c>
      <c r="H186" s="0" t="str">
        <f aca="false">IF(G186="min",COUNTIF(G$4:G186,"min"),IF(G186="max",COUNTIF(G$4:G186,"max"),""))</f>
        <v/>
      </c>
      <c r="I186" s="30" t="str">
        <f aca="false" t="array" ref="I186:I186">IF($G$3=0,IF(G186="min",INDEX($B$4:$B$254,(MATCH(1,($G$4:$G$254="max")*($H$4:$H$254=(H186-1)),0))),""),IF($G$3=1,IF(G186="min",INDEX($B$4:$B$254,(MATCH(1,($G$4:$G$254="max")*($H$4:$H$254=(H186)),0))),""),""))</f>
        <v/>
      </c>
      <c r="J186" s="35" t="str">
        <f aca="false">IF(AND(G184=0,G186="min",H186=1),B186-B185,IF(G186="min",B186-I186,""))</f>
        <v/>
      </c>
      <c r="K186" s="41" t="str">
        <f aca="false">IF(AND(G184=0,G186="min",H186=1),(B186-B185)/B185,IF(G186="min",(B186-I186)/I186,""))</f>
        <v/>
      </c>
      <c r="L186" s="5"/>
      <c r="M186" s="0" t="n">
        <f aca="false">E186/COUNT($E$4:E186)</f>
        <v>2.97430170608723E-005</v>
      </c>
      <c r="N186" s="24" t="n">
        <f aca="false">M186*252</f>
        <v>0.00749524029933981</v>
      </c>
      <c r="O186" s="25" t="n">
        <f aca="false">STDEV($D$4:$D186)</f>
        <v>0.0290384793488222</v>
      </c>
      <c r="P186" s="25" t="n">
        <f aca="false">O186*SQRT(252)</f>
        <v>0.46097156885081</v>
      </c>
      <c r="Q186" s="0" t="n">
        <f aca="false">Treasuries!J184/100</f>
        <v>0.046</v>
      </c>
      <c r="R186" s="25" t="n">
        <f aca="false">AJ186/AK186*SQRT(252)</f>
        <v>0.0754162983270605</v>
      </c>
      <c r="S186" s="38" t="n">
        <f aca="false">IF(D186&lt;s_p!H186, D186-s_p!H186, 0)</f>
        <v>0</v>
      </c>
      <c r="T186" s="0" t="n">
        <f aca="false">S186^2</f>
        <v>0</v>
      </c>
      <c r="U186" s="0" t="n">
        <f aca="false">SQRT(AVERAGE(T$4:T186)) * SQRT(252)</f>
        <v>0.339290592492439</v>
      </c>
      <c r="V186" s="0" t="n">
        <f aca="false">AJ186/U186*252</f>
        <v>0.106179015763859</v>
      </c>
      <c r="W186" s="27" t="n">
        <f aca="false">(s_p!$J186)/COUNT(s_p!$J$4:$J186)</f>
        <v>0.00029106484337241</v>
      </c>
      <c r="X186" s="27" t="n">
        <f aca="false">W186 * 252</f>
        <v>0.0733483405298474</v>
      </c>
      <c r="Y186" s="26" t="n">
        <f aca="false">STDEV(s_p!$H$4:$H186)</f>
        <v>0.00682709455299799</v>
      </c>
      <c r="Z186" s="26" t="n">
        <f aca="false">Y186*SQRT(252)</f>
        <v>0.108376766186138</v>
      </c>
      <c r="AA186" s="0" t="n">
        <f aca="false">AJ186/AK186</f>
        <v>0.0047507802422491</v>
      </c>
      <c r="AB186" s="0" t="n">
        <f aca="false">_xlfn.COVARIANCE.S($D$4:$D186,s_p!$H$4:$H186)</f>
        <v>-7.83042419673884E-006</v>
      </c>
      <c r="AC186" s="0" t="n">
        <f aca="false">_xlfn.VAR.S(s_p!$H$4:$H186)</f>
        <v>4.66092200355748E-005</v>
      </c>
      <c r="AD186" s="0" t="n">
        <f aca="false">AB186/AC186</f>
        <v>-0.168001614074688</v>
      </c>
      <c r="AE186" s="23" t="n">
        <f aca="false">M186-(AD186*W186)</f>
        <v>7.86423805478333E-005</v>
      </c>
      <c r="AF186" s="40" t="n">
        <f aca="false">MAX($E$4:E186)</f>
        <v>0.280129884293098</v>
      </c>
      <c r="AG186" s="0" t="n">
        <f aca="false">1 - ((1 + E186) / (1 + AF186))</f>
        <v>0.214577376515699</v>
      </c>
      <c r="AH186" s="0" t="n">
        <f aca="false">MAX($AG$5:AG186)</f>
        <v>0.322303580832179</v>
      </c>
      <c r="AI186" s="24" t="n">
        <f aca="false">D186-s_p!H186</f>
        <v>0.0447658012336594</v>
      </c>
      <c r="AJ186" s="24" t="n">
        <f aca="false">AVERAGE(AI$4:AI186)</f>
        <v>0.000142958496701523</v>
      </c>
      <c r="AK186" s="0" t="n">
        <f aca="false">STDEV(AI$4:AI186)</f>
        <v>0.0300915827320702</v>
      </c>
    </row>
    <row r="187" customFormat="false" ht="13.8" hidden="false" customHeight="false" outlineLevel="0" collapsed="false">
      <c r="A187" s="6" t="n">
        <f aca="false">WORKDAY(A186,1,holiday!$B$2:$B$10)</f>
        <v>38985</v>
      </c>
      <c r="B187" s="30" t="n">
        <v>1046666.13397915</v>
      </c>
      <c r="C187" s="30" t="n">
        <f aca="false">B187-B186</f>
        <v>41223.1618570078</v>
      </c>
      <c r="D187" s="37" t="n">
        <f aca="false">C187/B186</f>
        <v>0.041</v>
      </c>
      <c r="E187" s="37" t="n">
        <f aca="false" t="array" ref="E187:E187">PRODUCT(1+$D$4:D187)-1</f>
        <v>0.0466661339791474</v>
      </c>
      <c r="F187" s="0" t="n">
        <f aca="false">IF(ISBLANK(A188),MONTH(A187),IF(MONTH(A188)-MONTH(A187)=1,MONTH(A187),0))</f>
        <v>0</v>
      </c>
      <c r="G187" s="0" t="str">
        <f aca="false">IF(B188&gt;B187,IF(AND(B186&gt;B187,B188&gt;B187),"min",""),IF(AND(B186&gt;B187,B188&gt;B187),"",IF(AND(B186&lt;B187,B188&lt;B187),"max","")))</f>
        <v>max</v>
      </c>
      <c r="H187" s="0" t="n">
        <f aca="false">IF(G187="min",COUNTIF(G$4:G187,"min"),IF(G187="max",COUNTIF(G$4:G187,"max"),""))</f>
        <v>46</v>
      </c>
      <c r="I187" s="30" t="str">
        <f aca="false" t="array" ref="I187:I187">IF($G$3=0,IF(G187="min",INDEX($B$4:$B$254,(MATCH(1,($G$4:$G$254="max")*($H$4:$H$254=(H187-1)),0))),""),IF($G$3=1,IF(G187="min",INDEX($B$4:$B$254,(MATCH(1,($G$4:$G$254="max")*($H$4:$H$254=(H187)),0))),""),""))</f>
        <v/>
      </c>
      <c r="J187" s="35" t="str">
        <f aca="false">IF(AND(G185=0,G187="min",H187=1),B187-B186,IF(G187="min",B187-I187,""))</f>
        <v/>
      </c>
      <c r="K187" s="41" t="str">
        <f aca="false">IF(AND(G185=0,G187="min",H187=1),(B187-B186)/B186,IF(G187="min",(B187-I187)/I187,""))</f>
        <v/>
      </c>
      <c r="L187" s="5"/>
      <c r="M187" s="0" t="n">
        <f aca="false">E187/COUNT($E$4:E187)</f>
        <v>0.000253620293364932</v>
      </c>
      <c r="N187" s="24" t="n">
        <f aca="false">M187*252</f>
        <v>0.0639123139279628</v>
      </c>
      <c r="O187" s="25" t="n">
        <f aca="false">STDEV($D$4:$D187)</f>
        <v>0.02911291805715</v>
      </c>
      <c r="P187" s="25" t="n">
        <f aca="false">O187*SQRT(252)</f>
        <v>0.462153246711723</v>
      </c>
      <c r="Q187" s="0" t="n">
        <f aca="false">Treasuries!J185/100</f>
        <v>0.0456</v>
      </c>
      <c r="R187" s="25" t="n">
        <f aca="false">AJ187/AK187*SQRT(252)</f>
        <v>0.167224102405876</v>
      </c>
      <c r="S187" s="38" t="n">
        <f aca="false">IF(D187&lt;s_p!H187, D187-s_p!H187, 0)</f>
        <v>0</v>
      </c>
      <c r="T187" s="0" t="n">
        <f aca="false">S187^2</f>
        <v>0</v>
      </c>
      <c r="U187" s="0" t="n">
        <f aca="false">SQRT(AVERAGE(T$4:T187)) * SQRT(252)</f>
        <v>0.338367351073651</v>
      </c>
      <c r="V187" s="0" t="n">
        <f aca="false">AJ187/U187*252</f>
        <v>0.236160442852263</v>
      </c>
      <c r="W187" s="27" t="n">
        <f aca="false">(s_p!$J187)/COUNT(s_p!$J$4:$J187)</f>
        <v>0.0003399433033085</v>
      </c>
      <c r="X187" s="27" t="n">
        <f aca="false">W187 * 252</f>
        <v>0.085665712433742</v>
      </c>
      <c r="Y187" s="26" t="n">
        <f aca="false">STDEV(s_p!$H$4:$H187)</f>
        <v>0.00683724826733347</v>
      </c>
      <c r="Z187" s="26" t="n">
        <f aca="false">Y187*SQRT(252)</f>
        <v>0.10853795140423</v>
      </c>
      <c r="AA187" s="0" t="n">
        <f aca="false">AJ187/AK187</f>
        <v>0.0105341282900464</v>
      </c>
      <c r="AB187" s="0" t="n">
        <f aca="false">_xlfn.COVARIANCE.S($D$4:$D187,s_p!$H$4:$H187)</f>
        <v>-5.91253863292182E-006</v>
      </c>
      <c r="AC187" s="0" t="n">
        <f aca="false">_xlfn.VAR.S(s_p!$H$4:$H187)</f>
        <v>4.67479638691546E-005</v>
      </c>
      <c r="AD187" s="0" t="n">
        <f aca="false">AB187/AC187</f>
        <v>-0.126476923133396</v>
      </c>
      <c r="AE187" s="23" t="n">
        <f aca="false">M187-(AD187*W187)</f>
        <v>0.000296615276407193</v>
      </c>
      <c r="AF187" s="40" t="n">
        <f aca="false">MAX($E$4:E187)</f>
        <v>0.280129884293098</v>
      </c>
      <c r="AG187" s="0" t="n">
        <f aca="false">1 - ((1 + E187) / (1 + AF187))</f>
        <v>0.182375048952843</v>
      </c>
      <c r="AH187" s="0" t="n">
        <f aca="false">MAX($AG$5:AG187)</f>
        <v>0.322303580832179</v>
      </c>
      <c r="AI187" s="24" t="n">
        <f aca="false">D187-s_p!H187</f>
        <v>0.0321848370069518</v>
      </c>
      <c r="AJ187" s="24" t="n">
        <f aca="false">AVERAGE(AI$4:AI187)</f>
        <v>0.00031709914077897</v>
      </c>
      <c r="AK187" s="0" t="n">
        <f aca="false">STDEV(AI$4:AI187)</f>
        <v>0.0301020769871005</v>
      </c>
    </row>
    <row r="188" customFormat="false" ht="13.8" hidden="false" customHeight="false" outlineLevel="0" collapsed="false">
      <c r="A188" s="6" t="n">
        <f aca="false">WORKDAY(A187,1,holiday!$B$2:$B$10)</f>
        <v>38986</v>
      </c>
      <c r="B188" s="30" t="n">
        <v>1027512.14372733</v>
      </c>
      <c r="C188" s="30" t="n">
        <f aca="false">B188-B187</f>
        <v>-19153.9902518184</v>
      </c>
      <c r="D188" s="37" t="n">
        <f aca="false">C188/B187</f>
        <v>-0.0183</v>
      </c>
      <c r="E188" s="37" t="n">
        <f aca="false" t="array" ref="E188:E188">PRODUCT(1+$D$4:D188)-1</f>
        <v>0.0275121437273291</v>
      </c>
      <c r="F188" s="0" t="n">
        <f aca="false">IF(ISBLANK(A189),MONTH(A188),IF(MONTH(A189)-MONTH(A188)=1,MONTH(A188),0))</f>
        <v>0</v>
      </c>
      <c r="G188" s="0" t="str">
        <f aca="false">IF(B189&gt;B188,IF(AND(B187&gt;B188,B189&gt;B188),"min",""),IF(AND(B187&gt;B188,B189&gt;B188),"",IF(AND(B187&lt;B188,B189&lt;B188),"max","")))</f>
        <v>min</v>
      </c>
      <c r="H188" s="0" t="n">
        <f aca="false">IF(G188="min",COUNTIF(G$4:G188,"min"),IF(G188="max",COUNTIF(G$4:G188,"max"),""))</f>
        <v>47</v>
      </c>
      <c r="I188" s="30" t="n">
        <f aca="false" t="array" ref="I188:I188">IF($G$3=0,IF(G188="min",INDEX($B$4:$B$254,(MATCH(1,($G$4:$G$254="max")*($H$4:$H$254=(H188-1)),0))),""),IF($G$3=1,IF(G188="min",INDEX($B$4:$B$254,(MATCH(1,($G$4:$G$254="max")*($H$4:$H$254=(H188)),0))),""),""))</f>
        <v>1046666.13397915</v>
      </c>
      <c r="J188" s="35" t="n">
        <f aca="false">IF(AND(G186=0,G188="min",H188=1),B188-B187,IF(G188="min",B188-I188,""))</f>
        <v>-19153.99025182</v>
      </c>
      <c r="K188" s="41" t="n">
        <f aca="false">IF(AND(G186=0,G188="min",H188=1),(B188-B187)/B187,IF(G188="min",(B188-I188)/I188,""))</f>
        <v>-0.0183000000000014</v>
      </c>
      <c r="L188" s="5"/>
      <c r="M188" s="0" t="n">
        <f aca="false">E188/COUNT($E$4:E188)</f>
        <v>0.000148714290417995</v>
      </c>
      <c r="N188" s="24" t="n">
        <f aca="false">M188*252</f>
        <v>0.0374760011853348</v>
      </c>
      <c r="O188" s="25" t="n">
        <f aca="false">STDEV($D$4:$D188)</f>
        <v>0.0290671790675053</v>
      </c>
      <c r="P188" s="25" t="n">
        <f aca="false">O188*SQRT(252)</f>
        <v>0.461427162760809</v>
      </c>
      <c r="Q188" s="0" t="n">
        <f aca="false">Treasuries!J186/100</f>
        <v>0.0459</v>
      </c>
      <c r="R188" s="25" t="n">
        <f aca="false">AJ188/AK188*SQRT(252)</f>
        <v>0.0927691857165739</v>
      </c>
      <c r="S188" s="38" t="n">
        <f aca="false">IF(D188&lt;s_p!H188, D188-s_p!H188, 0)</f>
        <v>-0.0258242956339483</v>
      </c>
      <c r="T188" s="0" t="n">
        <f aca="false">S188^2</f>
        <v>0.000666894244989561</v>
      </c>
      <c r="U188" s="0" t="n">
        <f aca="false">SQRT(AVERAGE(T$4:T188)) * SQRT(252)</f>
        <v>0.338794929410153</v>
      </c>
      <c r="V188" s="0" t="n">
        <f aca="false">AJ188/U188*252</f>
        <v>0.130758050969507</v>
      </c>
      <c r="W188" s="27" t="n">
        <f aca="false">(s_p!$J188)/COUNT(s_p!$J$4:$J188)</f>
        <v>0.000381321648014493</v>
      </c>
      <c r="X188" s="27" t="n">
        <f aca="false">W188 * 252</f>
        <v>0.0960930552996522</v>
      </c>
      <c r="Y188" s="26" t="n">
        <f aca="false">STDEV(s_p!$H$4:$H188)</f>
        <v>0.00683899733086078</v>
      </c>
      <c r="Z188" s="26" t="n">
        <f aca="false">Y188*SQRT(252)</f>
        <v>0.108565716926953</v>
      </c>
      <c r="AA188" s="0" t="n">
        <f aca="false">AJ188/AK188</f>
        <v>0.00584390939847675</v>
      </c>
      <c r="AB188" s="0" t="n">
        <f aca="false">_xlfn.COVARIANCE.S($D$4:$D188,s_p!$H$4:$H188)</f>
        <v>-6.61575703515216E-006</v>
      </c>
      <c r="AC188" s="0" t="n">
        <f aca="false">_xlfn.VAR.S(s_p!$H$4:$H188)</f>
        <v>4.67718844915208E-005</v>
      </c>
      <c r="AD188" s="0" t="n">
        <f aca="false">AB188/AC188</f>
        <v>-0.14144730551431</v>
      </c>
      <c r="AE188" s="23" t="n">
        <f aca="false">M188-(AD188*W188)</f>
        <v>0.000202651210063921</v>
      </c>
      <c r="AF188" s="40" t="n">
        <f aca="false">MAX($E$4:E188)</f>
        <v>0.280129884293098</v>
      </c>
      <c r="AG188" s="0" t="n">
        <f aca="false">1 - ((1 + E188) / (1 + AF188))</f>
        <v>0.197337585557006</v>
      </c>
      <c r="AH188" s="0" t="n">
        <f aca="false">MAX($AG$5:AG188)</f>
        <v>0.322303580832179</v>
      </c>
      <c r="AI188" s="24" t="n">
        <f aca="false">D188-s_p!H188</f>
        <v>-0.0258242956339483</v>
      </c>
      <c r="AJ188" s="24" t="n">
        <f aca="false">AVERAGE(AI$4:AI188)</f>
        <v>0.000175794304158823</v>
      </c>
      <c r="AK188" s="0" t="n">
        <f aca="false">STDEV(AI$4:AI188)</f>
        <v>0.0300816272416278</v>
      </c>
    </row>
    <row r="189" customFormat="false" ht="13.8" hidden="false" customHeight="false" outlineLevel="0" collapsed="false">
      <c r="A189" s="6" t="n">
        <f aca="false">WORKDAY(A188,1,holiday!$B$2:$B$10)</f>
        <v>38987</v>
      </c>
      <c r="B189" s="30" t="n">
        <v>1041589.06009639</v>
      </c>
      <c r="C189" s="30" t="n">
        <f aca="false">B189-B188</f>
        <v>14076.9163690644</v>
      </c>
      <c r="D189" s="37" t="n">
        <f aca="false">C189/B188</f>
        <v>0.0137</v>
      </c>
      <c r="E189" s="37" t="n">
        <f aca="false" t="array" ref="E189:E189">PRODUCT(1+$D$4:D189)-1</f>
        <v>0.0415890600963935</v>
      </c>
      <c r="F189" s="0" t="n">
        <f aca="false">IF(ISBLANK(A190),MONTH(A189),IF(MONTH(A190)-MONTH(A189)=1,MONTH(A189),0))</f>
        <v>0</v>
      </c>
      <c r="G189" s="0" t="str">
        <f aca="false">IF(B190&gt;B189,IF(AND(B188&gt;B189,B190&gt;B189),"min",""),IF(AND(B188&gt;B189,B190&gt;B189),"",IF(AND(B188&lt;B189,B190&lt;B189),"max","")))</f>
        <v>max</v>
      </c>
      <c r="H189" s="0" t="n">
        <f aca="false">IF(G189="min",COUNTIF(G$4:G189,"min"),IF(G189="max",COUNTIF(G$4:G189,"max"),""))</f>
        <v>47</v>
      </c>
      <c r="I189" s="30" t="str">
        <f aca="false" t="array" ref="I189:I189">IF($G$3=0,IF(G189="min",INDEX($B$4:$B$254,(MATCH(1,($G$4:$G$254="max")*($H$4:$H$254=(H189-1)),0))),""),IF($G$3=1,IF(G189="min",INDEX($B$4:$B$254,(MATCH(1,($G$4:$G$254="max")*($H$4:$H$254=(H189)),0))),""),""))</f>
        <v/>
      </c>
      <c r="J189" s="35" t="str">
        <f aca="false">IF(AND(G187=0,G189="min",H189=1),B189-B188,IF(G189="min",B189-I189,""))</f>
        <v/>
      </c>
      <c r="K189" s="41" t="str">
        <f aca="false">IF(AND(G187=0,G189="min",H189=1),(B189-B188)/B188,IF(G189="min",(B189-I189)/I189,""))</f>
        <v/>
      </c>
      <c r="L189" s="5"/>
      <c r="M189" s="0" t="n">
        <f aca="false">E189/COUNT($E$4:E189)</f>
        <v>0.000223597097292438</v>
      </c>
      <c r="N189" s="24" t="n">
        <f aca="false">M189*252</f>
        <v>0.0563464685176944</v>
      </c>
      <c r="O189" s="25" t="n">
        <f aca="false">STDEV($D$4:$D189)</f>
        <v>0.0290045009534629</v>
      </c>
      <c r="P189" s="25" t="n">
        <f aca="false">O189*SQRT(252)</f>
        <v>0.460432178546392</v>
      </c>
      <c r="Q189" s="0" t="n">
        <f aca="false">Treasuries!J187/100</f>
        <v>0.046</v>
      </c>
      <c r="R189" s="25" t="n">
        <f aca="false">AJ189/AK189*SQRT(252)</f>
        <v>0.130915053234818</v>
      </c>
      <c r="S189" s="38" t="n">
        <f aca="false">IF(D189&lt;s_p!H189, D189-s_p!H189, 0)</f>
        <v>0</v>
      </c>
      <c r="T189" s="0" t="n">
        <f aca="false">S189^2</f>
        <v>0</v>
      </c>
      <c r="U189" s="0" t="n">
        <f aca="false">SQRT(AVERAGE(T$4:T189)) * SQRT(252)</f>
        <v>0.337882962939241</v>
      </c>
      <c r="V189" s="0" t="n">
        <f aca="false">AJ189/U189*252</f>
        <v>0.184620026545683</v>
      </c>
      <c r="W189" s="27" t="n">
        <f aca="false">(s_p!$J189)/COUNT(s_p!$J$4:$J189)</f>
        <v>0.000380305203755306</v>
      </c>
      <c r="X189" s="27" t="n">
        <f aca="false">W189 * 252</f>
        <v>0.0958369113463371</v>
      </c>
      <c r="Y189" s="26" t="n">
        <f aca="false">STDEV(s_p!$H$4:$H189)</f>
        <v>0.0068205062523429</v>
      </c>
      <c r="Z189" s="26" t="n">
        <f aca="false">Y189*SQRT(252)</f>
        <v>0.108272180155563</v>
      </c>
      <c r="AA189" s="0" t="n">
        <f aca="false">AJ189/AK189</f>
        <v>0.00824687318414555</v>
      </c>
      <c r="AB189" s="0" t="n">
        <f aca="false">_xlfn.COVARIANCE.S($D$4:$D189,s_p!$H$4:$H189)</f>
        <v>-6.59497701525366E-006</v>
      </c>
      <c r="AC189" s="0" t="n">
        <f aca="false">_xlfn.VAR.S(s_p!$H$4:$H189)</f>
        <v>4.65193055382487E-005</v>
      </c>
      <c r="AD189" s="0" t="n">
        <f aca="false">AB189/AC189</f>
        <v>-0.141768604215968</v>
      </c>
      <c r="AE189" s="23" t="n">
        <f aca="false">M189-(AD189*W189)</f>
        <v>0.000277512435204897</v>
      </c>
      <c r="AF189" s="40" t="n">
        <f aca="false">MAX($E$4:E189)</f>
        <v>0.280129884293098</v>
      </c>
      <c r="AG189" s="0" t="n">
        <f aca="false">1 - ((1 + E189) / (1 + AF189))</f>
        <v>0.186341110479136</v>
      </c>
      <c r="AH189" s="0" t="n">
        <f aca="false">MAX($AG$5:AG189)</f>
        <v>0.322303580832179</v>
      </c>
      <c r="AI189" s="24" t="n">
        <f aca="false">D189-s_p!H189</f>
        <v>0.0135204063306768</v>
      </c>
      <c r="AJ189" s="24" t="n">
        <f aca="false">AVERAGE(AI$4:AI189)</f>
        <v>0.000247539530107844</v>
      </c>
      <c r="AK189" s="0" t="n">
        <f aca="false">STDEV(AI$4:AI189)</f>
        <v>0.0300161678954557</v>
      </c>
    </row>
    <row r="190" customFormat="false" ht="13.8" hidden="false" customHeight="false" outlineLevel="0" collapsed="false">
      <c r="A190" s="6" t="n">
        <f aca="false">WORKDAY(A189,1,holiday!$B$2:$B$10)</f>
        <v>38988</v>
      </c>
      <c r="B190" s="30" t="n">
        <v>998675.590820422</v>
      </c>
      <c r="C190" s="30" t="n">
        <f aca="false">B190-B189</f>
        <v>-42913.4692759714</v>
      </c>
      <c r="D190" s="37" t="n">
        <f aca="false">C190/B189</f>
        <v>-0.0412</v>
      </c>
      <c r="E190" s="37" t="n">
        <f aca="false" t="array" ref="E190:E190">PRODUCT(1+$D$4:D190)-1</f>
        <v>-0.00132440917957777</v>
      </c>
      <c r="F190" s="0" t="n">
        <f aca="false">IF(ISBLANK(A191),MONTH(A190),IF(MONTH(A191)-MONTH(A190)=1,MONTH(A190),0))</f>
        <v>0</v>
      </c>
      <c r="G190" s="0" t="str">
        <f aca="false">IF(B191&gt;B190,IF(AND(B189&gt;B190,B191&gt;B190),"min",""),IF(AND(B189&gt;B190,B191&gt;B190),"",IF(AND(B189&lt;B190,B191&lt;B190),"max","")))</f>
        <v/>
      </c>
      <c r="H190" s="0" t="str">
        <f aca="false">IF(G190="min",COUNTIF(G$4:G190,"min"),IF(G190="max",COUNTIF(G$4:G190,"max"),""))</f>
        <v/>
      </c>
      <c r="I190" s="30" t="str">
        <f aca="false" t="array" ref="I190:I190">IF($G$3=0,IF(G190="min",INDEX($B$4:$B$254,(MATCH(1,($G$4:$G$254="max")*($H$4:$H$254=(H190-1)),0))),""),IF($G$3=1,IF(G190="min",INDEX($B$4:$B$254,(MATCH(1,($G$4:$G$254="max")*($H$4:$H$254=(H190)),0))),""),""))</f>
        <v/>
      </c>
      <c r="J190" s="35" t="str">
        <f aca="false">IF(AND(G188=0,G190="min",H190=1),B190-B189,IF(G190="min",B190-I190,""))</f>
        <v/>
      </c>
      <c r="K190" s="41" t="str">
        <f aca="false">IF(AND(G188=0,G190="min",H190=1),(B190-B189)/B189,IF(G190="min",(B190-I190)/I190,""))</f>
        <v/>
      </c>
      <c r="L190" s="5"/>
      <c r="M190" s="0" t="n">
        <f aca="false">E190/COUNT($E$4:E190)</f>
        <v>-7.08240202982764E-006</v>
      </c>
      <c r="N190" s="24" t="n">
        <f aca="false">M190*252</f>
        <v>-0.00178476531151656</v>
      </c>
      <c r="O190" s="25" t="n">
        <f aca="false">STDEV($D$4:$D190)</f>
        <v>0.0290877769673699</v>
      </c>
      <c r="P190" s="25" t="n">
        <f aca="false">O190*SQRT(252)</f>
        <v>0.46175414428424</v>
      </c>
      <c r="Q190" s="0" t="n">
        <f aca="false">Treasuries!J188/100</f>
        <v>0.0463</v>
      </c>
      <c r="R190" s="25" t="n">
        <f aca="false">AJ190/AK190*SQRT(252)</f>
        <v>0.0088243793815122</v>
      </c>
      <c r="S190" s="38" t="n">
        <f aca="false">IF(D190&lt;s_p!H190, D190-s_p!H190, 0)</f>
        <v>-0.0429133152275568</v>
      </c>
      <c r="T190" s="0" t="n">
        <f aca="false">S190^2</f>
        <v>0.00184155262381966</v>
      </c>
      <c r="U190" s="0" t="n">
        <f aca="false">SQRT(AVERAGE(T$4:T190)) * SQRT(252)</f>
        <v>0.340640651822888</v>
      </c>
      <c r="V190" s="0" t="n">
        <f aca="false">AJ190/U190*252</f>
        <v>0.0123786478837301</v>
      </c>
      <c r="W190" s="27" t="n">
        <f aca="false">(s_p!$J190)/COUNT(s_p!$J$4:$J190)</f>
        <v>0.000388081697901777</v>
      </c>
      <c r="X190" s="27" t="n">
        <f aca="false">W190 * 252</f>
        <v>0.0977965878712479</v>
      </c>
      <c r="Y190" s="26" t="n">
        <f aca="false">STDEV(s_p!$H$4:$H190)</f>
        <v>0.00680283450513065</v>
      </c>
      <c r="Z190" s="26" t="n">
        <f aca="false">Y190*SQRT(252)</f>
        <v>0.107991649865429</v>
      </c>
      <c r="AA190" s="0" t="n">
        <f aca="false">AJ190/AK190</f>
        <v>0.000555883650427877</v>
      </c>
      <c r="AB190" s="0" t="n">
        <f aca="false">_xlfn.COVARIANCE.S($D$4:$D190,s_p!$H$4:$H190)</f>
        <v>-6.85544863607226E-006</v>
      </c>
      <c r="AC190" s="0" t="n">
        <f aca="false">_xlfn.VAR.S(s_p!$H$4:$H190)</f>
        <v>4.62785573041961E-005</v>
      </c>
      <c r="AD190" s="0" t="n">
        <f aca="false">AB190/AC190</f>
        <v>-0.148134450065293</v>
      </c>
      <c r="AE190" s="23" t="n">
        <f aca="false">M190-(AD190*W190)</f>
        <v>5.04058668692574E-005</v>
      </c>
      <c r="AF190" s="40" t="n">
        <f aca="false">MAX($E$4:E190)</f>
        <v>0.280129884293098</v>
      </c>
      <c r="AG190" s="0" t="n">
        <f aca="false">1 - ((1 + E190) / (1 + AF190))</f>
        <v>0.219863856727396</v>
      </c>
      <c r="AH190" s="0" t="n">
        <f aca="false">MAX($AG$5:AG190)</f>
        <v>0.322303580832179</v>
      </c>
      <c r="AI190" s="24" t="n">
        <f aca="false">D190-s_p!H190</f>
        <v>-0.0429133152275568</v>
      </c>
      <c r="AJ190" s="24" t="n">
        <f aca="false">AVERAGE(AI$4:AI190)</f>
        <v>1.67328201738089E-005</v>
      </c>
      <c r="AK190" s="0" t="n">
        <f aca="false">STDEV(AI$4:AI190)</f>
        <v>0.0301012993653064</v>
      </c>
    </row>
    <row r="191" customFormat="false" ht="13.8" hidden="false" customHeight="false" outlineLevel="0" collapsed="false">
      <c r="A191" s="6" t="n">
        <f aca="false">WORKDAY(A190,1,holiday!$B$2:$B$10)</f>
        <v>38989</v>
      </c>
      <c r="B191" s="30" t="n">
        <v>963921.680259872</v>
      </c>
      <c r="C191" s="30" t="n">
        <f aca="false">B191-B190</f>
        <v>-34753.9105605506</v>
      </c>
      <c r="D191" s="37" t="n">
        <f aca="false">C191/B190</f>
        <v>-0.0347999999999999</v>
      </c>
      <c r="E191" s="37" t="n">
        <f aca="false" t="array" ref="E191:E191">PRODUCT(1+$D$4:D191)-1</f>
        <v>-0.0360783197401284</v>
      </c>
      <c r="F191" s="0" t="n">
        <f aca="false">IF(ISBLANK(A192),MONTH(A191),IF(MONTH(A192)-MONTH(A191)=1,MONTH(A191),0))</f>
        <v>9</v>
      </c>
      <c r="G191" s="0" t="str">
        <f aca="false">IF(B192&gt;B191,IF(AND(B190&gt;B191,B192&gt;B191),"min",""),IF(AND(B190&gt;B191,B192&gt;B191),"",IF(AND(B190&lt;B191,B192&lt;B191),"max","")))</f>
        <v>min</v>
      </c>
      <c r="H191" s="0" t="n">
        <f aca="false">IF(G191="min",COUNTIF(G$4:G191,"min"),IF(G191="max",COUNTIF(G$4:G191,"max"),""))</f>
        <v>48</v>
      </c>
      <c r="I191" s="30" t="n">
        <f aca="false" t="array" ref="I191:I191">IF($G$3=0,IF(G191="min",INDEX($B$4:$B$254,(MATCH(1,($G$4:$G$254="max")*($H$4:$H$254=(H191-1)),0))),""),IF($G$3=1,IF(G191="min",INDEX($B$4:$B$254,(MATCH(1,($G$4:$G$254="max")*($H$4:$H$254=(H191)),0))),""),""))</f>
        <v>1041589.06009639</v>
      </c>
      <c r="J191" s="35" t="n">
        <f aca="false">IF(AND(G189=0,G191="min",H191=1),B191-B190,IF(G191="min",B191-I191,""))</f>
        <v>-77667.379836518</v>
      </c>
      <c r="K191" s="41" t="n">
        <f aca="false">IF(AND(G189=0,G191="min",H191=1),(B191-B190)/B190,IF(G191="min",(B191-I191)/I191,""))</f>
        <v>-0.0745662399999963</v>
      </c>
      <c r="L191" s="5"/>
      <c r="M191" s="0" t="n">
        <f aca="false">E191/COUNT($E$4:E191)</f>
        <v>-0.000191905956064513</v>
      </c>
      <c r="N191" s="24" t="n">
        <f aca="false">M191*252</f>
        <v>-0.0483603009282573</v>
      </c>
      <c r="O191" s="25" t="n">
        <f aca="false">STDEV($D$4:$D191)</f>
        <v>0.0291233621465926</v>
      </c>
      <c r="P191" s="25" t="n">
        <f aca="false">O191*SQRT(252)</f>
        <v>0.462319041491738</v>
      </c>
      <c r="Q191" s="0" t="n">
        <f aca="false">Treasuries!J189/100</f>
        <v>0.0464</v>
      </c>
      <c r="R191" s="25" t="n">
        <f aca="false">AJ191/AK191*SQRT(252)</f>
        <v>-0.0824577051395806</v>
      </c>
      <c r="S191" s="38" t="n">
        <f aca="false">IF(D191&lt;s_p!H191, D191-s_p!H191, 0)</f>
        <v>-0.0325369144359463</v>
      </c>
      <c r="T191" s="0" t="n">
        <f aca="false">S191^2</f>
        <v>0.00105865080101209</v>
      </c>
      <c r="U191" s="0" t="n">
        <f aca="false">SQRT(AVERAGE(T$4:T191)) * SQRT(252)</f>
        <v>0.341815568963618</v>
      </c>
      <c r="V191" s="0" t="n">
        <f aca="false">AJ191/U191*252</f>
        <v>-0.115322626686587</v>
      </c>
      <c r="W191" s="27" t="n">
        <f aca="false">(s_p!$J191)/COUNT(s_p!$J$4:$J191)</f>
        <v>0.000373106153899395</v>
      </c>
      <c r="X191" s="27" t="n">
        <f aca="false">W191 * 252</f>
        <v>0.0940227507826474</v>
      </c>
      <c r="Y191" s="26" t="n">
        <f aca="false">STDEV(s_p!$H$4:$H191)</f>
        <v>0.00678739544687561</v>
      </c>
      <c r="Z191" s="26" t="n">
        <f aca="false">Y191*SQRT(252)</f>
        <v>0.10774656241371</v>
      </c>
      <c r="AA191" s="0" t="n">
        <f aca="false">AJ191/AK191</f>
        <v>-0.00519434717810522</v>
      </c>
      <c r="AB191" s="0" t="n">
        <f aca="false">_xlfn.COVARIANCE.S($D$4:$D191,s_p!$H$4:$H191)</f>
        <v>-6.32039343123491E-006</v>
      </c>
      <c r="AC191" s="0" t="n">
        <f aca="false">_xlfn.VAR.S(s_p!$H$4:$H191)</f>
        <v>4.60687369522678E-005</v>
      </c>
      <c r="AD191" s="0" t="n">
        <f aca="false">AB191/AC191</f>
        <v>-0.137194849465561</v>
      </c>
      <c r="AE191" s="23" t="n">
        <f aca="false">M191-(AD191*W191)</f>
        <v>-0.000140717713445611</v>
      </c>
      <c r="AF191" s="40" t="n">
        <f aca="false">MAX($E$4:E191)</f>
        <v>0.280129884293098</v>
      </c>
      <c r="AG191" s="0" t="n">
        <f aca="false">1 - ((1 + E191) / (1 + AF191))</f>
        <v>0.247012594513283</v>
      </c>
      <c r="AH191" s="0" t="n">
        <f aca="false">MAX($AG$5:AG191)</f>
        <v>0.322303580832179</v>
      </c>
      <c r="AI191" s="24" t="n">
        <f aca="false">D191-s_p!H191</f>
        <v>-0.0325369144359463</v>
      </c>
      <c r="AJ191" s="24" t="n">
        <f aca="false">AVERAGE(AI$4:AI191)</f>
        <v>-0.000156424877997043</v>
      </c>
      <c r="AK191" s="0" t="n">
        <f aca="false">STDEV(AI$4:AI191)</f>
        <v>0.0301144441512096</v>
      </c>
    </row>
    <row r="192" customFormat="false" ht="13.8" hidden="false" customHeight="false" outlineLevel="0" collapsed="false">
      <c r="A192" s="6" t="n">
        <f aca="false">WORKDAY(A191,1,holiday!$B$2:$B$10)</f>
        <v>38992</v>
      </c>
      <c r="B192" s="30" t="n">
        <v>993032.11500372</v>
      </c>
      <c r="C192" s="30" t="n">
        <f aca="false">B192-B191</f>
        <v>29110.4347438482</v>
      </c>
      <c r="D192" s="37" t="n">
        <f aca="false">C192/B191</f>
        <v>0.0302</v>
      </c>
      <c r="E192" s="37" t="n">
        <f aca="false" t="array" ref="E192:E192">PRODUCT(1+$D$4:D192)-1</f>
        <v>-0.00696788499628032</v>
      </c>
      <c r="F192" s="0" t="n">
        <f aca="false">IF(ISBLANK(A193),MONTH(A192),IF(MONTH(A193)-MONTH(A192)=1,MONTH(A192),0))</f>
        <v>0</v>
      </c>
      <c r="G192" s="0" t="str">
        <f aca="false">IF(B193&gt;B192,IF(AND(B191&gt;B192,B193&gt;B192),"min",""),IF(AND(B191&gt;B192,B193&gt;B192),"",IF(AND(B191&lt;B192,B193&lt;B192),"max","")))</f>
        <v/>
      </c>
      <c r="H192" s="0" t="str">
        <f aca="false">IF(G192="min",COUNTIF(G$4:G192,"min"),IF(G192="max",COUNTIF(G$4:G192,"max"),""))</f>
        <v/>
      </c>
      <c r="I192" s="30" t="str">
        <f aca="false" t="array" ref="I192:I192">IF($G$3=0,IF(G192="min",INDEX($B$4:$B$254,(MATCH(1,($G$4:$G$254="max")*($H$4:$H$254=(H192-1)),0))),""),IF($G$3=1,IF(G192="min",INDEX($B$4:$B$254,(MATCH(1,($G$4:$G$254="max")*($H$4:$H$254=(H192)),0))),""),""))</f>
        <v/>
      </c>
      <c r="J192" s="35" t="str">
        <f aca="false">IF(AND(G190=0,G192="min",H192=1),B192-B191,IF(G192="min",B192-I192,""))</f>
        <v/>
      </c>
      <c r="K192" s="41" t="str">
        <f aca="false">IF(AND(G190=0,G192="min",H192=1),(B192-B191)/B191,IF(G192="min",(B192-I192)/I192,""))</f>
        <v/>
      </c>
      <c r="L192" s="5"/>
      <c r="M192" s="0" t="n">
        <f aca="false">E192/COUNT($E$4:E192)</f>
        <v>-3.68671163824355E-005</v>
      </c>
      <c r="N192" s="24" t="n">
        <f aca="false">M192*252</f>
        <v>-0.00929051332837375</v>
      </c>
      <c r="O192" s="25" t="n">
        <f aca="false">STDEV($D$4:$D192)</f>
        <v>0.0291275123497337</v>
      </c>
      <c r="P192" s="25" t="n">
        <f aca="false">O192*SQRT(252)</f>
        <v>0.462384923924148</v>
      </c>
      <c r="Q192" s="0" t="n">
        <f aca="false">Treasuries!J190/100</f>
        <v>0.0462</v>
      </c>
      <c r="R192" s="25" t="n">
        <f aca="false">AJ192/AK192*SQRT(252)</f>
        <v>0.0116596875651873</v>
      </c>
      <c r="S192" s="38" t="n">
        <f aca="false">IF(D192&lt;s_p!H192, D192-s_p!H192, 0)</f>
        <v>0</v>
      </c>
      <c r="T192" s="0" t="n">
        <f aca="false">S192^2</f>
        <v>0</v>
      </c>
      <c r="U192" s="0" t="n">
        <f aca="false">SQRT(AVERAGE(T$4:T192)) * SQRT(252)</f>
        <v>0.340910095667164</v>
      </c>
      <c r="V192" s="0" t="n">
        <f aca="false">AJ192/U192*252</f>
        <v>0.0163609987493055</v>
      </c>
      <c r="W192" s="27" t="n">
        <f aca="false">(s_p!$J192)/COUNT(s_p!$J$4:$J192)</f>
        <v>0.000351931177300291</v>
      </c>
      <c r="X192" s="27" t="n">
        <f aca="false">W192 * 252</f>
        <v>0.0886866566796734</v>
      </c>
      <c r="Y192" s="26" t="n">
        <f aca="false">STDEV(s_p!$H$4:$H192)</f>
        <v>0.00677488573364606</v>
      </c>
      <c r="Z192" s="26" t="n">
        <f aca="false">Y192*SQRT(252)</f>
        <v>0.107547976872641</v>
      </c>
      <c r="AA192" s="0" t="n">
        <f aca="false">AJ192/AK192</f>
        <v>0.000734491277671454</v>
      </c>
      <c r="AB192" s="0" t="n">
        <f aca="false">_xlfn.COVARIANCE.S($D$4:$D192,s_p!$H$4:$H192)</f>
        <v>-6.88538361702319E-006</v>
      </c>
      <c r="AC192" s="0" t="n">
        <f aca="false">_xlfn.VAR.S(s_p!$H$4:$H192)</f>
        <v>4.58990767039609E-005</v>
      </c>
      <c r="AD192" s="0" t="n">
        <f aca="false">AB192/AC192</f>
        <v>-0.150011375205484</v>
      </c>
      <c r="AE192" s="23" t="n">
        <f aca="false">M192-(AD192*W192)</f>
        <v>1.59265635020663E-005</v>
      </c>
      <c r="AF192" s="40" t="n">
        <f aca="false">MAX($E$4:E192)</f>
        <v>0.280129884293098</v>
      </c>
      <c r="AG192" s="0" t="n">
        <f aca="false">1 - ((1 + E192) / (1 + AF192))</f>
        <v>0.224272374867584</v>
      </c>
      <c r="AH192" s="0" t="n">
        <f aca="false">MAX($AG$5:AG192)</f>
        <v>0.322303580832179</v>
      </c>
      <c r="AI192" s="24" t="n">
        <f aca="false">D192-s_p!H192</f>
        <v>0.0335910993000711</v>
      </c>
      <c r="AJ192" s="24" t="n">
        <f aca="false">AVERAGE(AI$4:AI192)</f>
        <v>2.21334509874448E-005</v>
      </c>
      <c r="AK192" s="0" t="n">
        <f aca="false">STDEV(AI$4:AI192)</f>
        <v>0.030134395955816</v>
      </c>
    </row>
    <row r="193" customFormat="false" ht="13.8" hidden="false" customHeight="false" outlineLevel="0" collapsed="false">
      <c r="A193" s="6" t="n">
        <f aca="false">WORKDAY(A192,1,holiday!$B$2:$B$10)</f>
        <v>38993</v>
      </c>
      <c r="B193" s="30" t="n">
        <v>1017659.31145581</v>
      </c>
      <c r="C193" s="30" t="n">
        <f aca="false">B193-B192</f>
        <v>24627.1964520923</v>
      </c>
      <c r="D193" s="37" t="n">
        <f aca="false">C193/B192</f>
        <v>0.0248</v>
      </c>
      <c r="E193" s="37" t="n">
        <f aca="false" t="array" ref="E193:E193">PRODUCT(1+$D$4:D193)-1</f>
        <v>0.0176593114558119</v>
      </c>
      <c r="F193" s="0" t="n">
        <f aca="false">IF(ISBLANK(A194),MONTH(A193),IF(MONTH(A194)-MONTH(A193)=1,MONTH(A193),0))</f>
        <v>0</v>
      </c>
      <c r="G193" s="0" t="str">
        <f aca="false">IF(B194&gt;B193,IF(AND(B192&gt;B193,B194&gt;B193),"min",""),IF(AND(B192&gt;B193,B194&gt;B193),"",IF(AND(B192&lt;B193,B194&lt;B193),"max","")))</f>
        <v/>
      </c>
      <c r="H193" s="0" t="str">
        <f aca="false">IF(G193="min",COUNTIF(G$4:G193,"min"),IF(G193="max",COUNTIF(G$4:G193,"max"),""))</f>
        <v/>
      </c>
      <c r="I193" s="30" t="str">
        <f aca="false" t="array" ref="I193:I193">IF($G$3=0,IF(G193="min",INDEX($B$4:$B$254,(MATCH(1,($G$4:$G$254="max")*($H$4:$H$254=(H193-1)),0))),""),IF($G$3=1,IF(G193="min",INDEX($B$4:$B$254,(MATCH(1,($G$4:$G$254="max")*($H$4:$H$254=(H193)),0))),""),""))</f>
        <v/>
      </c>
      <c r="J193" s="35" t="str">
        <f aca="false">IF(AND(G191=0,G193="min",H193=1),B193-B192,IF(G193="min",B193-I193,""))</f>
        <v/>
      </c>
      <c r="K193" s="41" t="str">
        <f aca="false">IF(AND(G191=0,G193="min",H193=1),(B193-B192)/B192,IF(G193="min",(B193-I193)/I193,""))</f>
        <v/>
      </c>
      <c r="L193" s="5"/>
      <c r="M193" s="0" t="n">
        <f aca="false">E193/COUNT($E$4:E193)</f>
        <v>9.29437445042731E-005</v>
      </c>
      <c r="N193" s="24" t="n">
        <f aca="false">M193*252</f>
        <v>0.0234218236150768</v>
      </c>
      <c r="O193" s="25" t="n">
        <f aca="false">STDEV($D$4:$D193)</f>
        <v>0.0291042980908809</v>
      </c>
      <c r="P193" s="25" t="n">
        <f aca="false">O193*SQRT(252)</f>
        <v>0.462016408989376</v>
      </c>
      <c r="Q193" s="0" t="n">
        <f aca="false">Treasuries!J191/100</f>
        <v>0.0462</v>
      </c>
      <c r="R193" s="25" t="n">
        <f aca="false">AJ193/AK193*SQRT(252)</f>
        <v>0.0746341400561507</v>
      </c>
      <c r="S193" s="38" t="n">
        <f aca="false">IF(D193&lt;s_p!H193, D193-s_p!H193, 0)</f>
        <v>0</v>
      </c>
      <c r="T193" s="0" t="n">
        <f aca="false">S193^2</f>
        <v>0</v>
      </c>
      <c r="U193" s="0" t="n">
        <f aca="false">SQRT(AVERAGE(T$4:T193)) * SQRT(252)</f>
        <v>0.340011780283173</v>
      </c>
      <c r="V193" s="0" t="n">
        <f aca="false">AJ193/U193*252</f>
        <v>0.104882814350374</v>
      </c>
      <c r="W193" s="27" t="n">
        <f aca="false">(s_p!$J193)/COUNT(s_p!$J$4:$J193)</f>
        <v>0.000361842368781556</v>
      </c>
      <c r="X193" s="27" t="n">
        <f aca="false">W193 * 252</f>
        <v>0.0911842769329521</v>
      </c>
      <c r="Y193" s="26" t="n">
        <f aca="false">STDEV(s_p!$H$4:$H193)</f>
        <v>0.00675810731774602</v>
      </c>
      <c r="Z193" s="26" t="n">
        <f aca="false">Y193*SQRT(252)</f>
        <v>0.10728162777745</v>
      </c>
      <c r="AA193" s="0" t="n">
        <f aca="false">AJ193/AK193</f>
        <v>0.00470150890247006</v>
      </c>
      <c r="AB193" s="0" t="n">
        <f aca="false">_xlfn.COVARIANCE.S($D$4:$D193,s_p!$H$4:$H193)</f>
        <v>-6.62638678247766E-006</v>
      </c>
      <c r="AC193" s="0" t="n">
        <f aca="false">_xlfn.VAR.S(s_p!$H$4:$H193)</f>
        <v>4.56720145181723E-005</v>
      </c>
      <c r="AD193" s="0" t="n">
        <f aca="false">AB193/AC193</f>
        <v>-0.145086369681397</v>
      </c>
      <c r="AE193" s="23" t="n">
        <f aca="false">M193-(AD193*W193)</f>
        <v>0.000145442140187706</v>
      </c>
      <c r="AF193" s="40" t="n">
        <f aca="false">MAX($E$4:E193)</f>
        <v>0.280129884293098</v>
      </c>
      <c r="AG193" s="0" t="n">
        <f aca="false">1 - ((1 + E193) / (1 + AF193))</f>
        <v>0.2050343297643</v>
      </c>
      <c r="AH193" s="0" t="n">
        <f aca="false">MAX($AG$5:AG193)</f>
        <v>0.322303580832179</v>
      </c>
      <c r="AI193" s="24" t="n">
        <f aca="false">D193-s_p!H193</f>
        <v>0.0227043355466755</v>
      </c>
      <c r="AJ193" s="24" t="n">
        <f aca="false">AVERAGE(AI$4:AI193)</f>
        <v>0.000141513462017382</v>
      </c>
      <c r="AK193" s="0" t="n">
        <f aca="false">STDEV(AI$4:AI193)</f>
        <v>0.0300995839746329</v>
      </c>
    </row>
    <row r="194" customFormat="false" ht="13.8" hidden="false" customHeight="false" outlineLevel="0" collapsed="false">
      <c r="A194" s="6" t="n">
        <f aca="false">WORKDAY(A193,1,holiday!$B$2:$B$10)</f>
        <v>38994</v>
      </c>
      <c r="B194" s="30" t="n">
        <v>1022849.37394424</v>
      </c>
      <c r="C194" s="30" t="n">
        <f aca="false">B194-B193</f>
        <v>5190.06248842459</v>
      </c>
      <c r="D194" s="37" t="n">
        <f aca="false">C194/B193</f>
        <v>0.00509999999999995</v>
      </c>
      <c r="E194" s="37" t="n">
        <f aca="false" t="array" ref="E194:E194">PRODUCT(1+$D$4:D194)-1</f>
        <v>0.0228493739442366</v>
      </c>
      <c r="F194" s="0" t="n">
        <f aca="false">IF(ISBLANK(A195),MONTH(A194),IF(MONTH(A195)-MONTH(A194)=1,MONTH(A194),0))</f>
        <v>0</v>
      </c>
      <c r="G194" s="0" t="str">
        <f aca="false">IF(B195&gt;B194,IF(AND(B193&gt;B194,B195&gt;B194),"min",""),IF(AND(B193&gt;B194,B195&gt;B194),"",IF(AND(B193&lt;B194,B195&lt;B194),"max","")))</f>
        <v>max</v>
      </c>
      <c r="H194" s="0" t="n">
        <f aca="false">IF(G194="min",COUNTIF(G$4:G194,"min"),IF(G194="max",COUNTIF(G$4:G194,"max"),""))</f>
        <v>48</v>
      </c>
      <c r="I194" s="30" t="str">
        <f aca="false" t="array" ref="I194:I194">IF($G$3=0,IF(G194="min",INDEX($B$4:$B$254,(MATCH(1,($G$4:$G$254="max")*($H$4:$H$254=(H194-1)),0))),""),IF($G$3=1,IF(G194="min",INDEX($B$4:$B$254,(MATCH(1,($G$4:$G$254="max")*($H$4:$H$254=(H194)),0))),""),""))</f>
        <v/>
      </c>
      <c r="J194" s="35" t="str">
        <f aca="false">IF(AND(G192=0,G194="min",H194=1),B194-B193,IF(G194="min",B194-I194,""))</f>
        <v/>
      </c>
      <c r="K194" s="41" t="str">
        <f aca="false">IF(AND(G192=0,G194="min",H194=1),(B194-B193)/B193,IF(G194="min",(B194-I194)/I194,""))</f>
        <v/>
      </c>
      <c r="L194" s="5"/>
      <c r="M194" s="0" t="n">
        <f aca="false">E194/COUNT($E$4:E194)</f>
        <v>0.000119630230074537</v>
      </c>
      <c r="N194" s="24" t="n">
        <f aca="false">M194*252</f>
        <v>0.0301468179787833</v>
      </c>
      <c r="O194" s="25" t="n">
        <f aca="false">STDEV($D$4:$D194)</f>
        <v>0.0290295032314916</v>
      </c>
      <c r="P194" s="25" t="n">
        <f aca="false">O194*SQRT(252)</f>
        <v>0.460829077405636</v>
      </c>
      <c r="Q194" s="0" t="n">
        <f aca="false">Treasuries!J192/100</f>
        <v>0.0457</v>
      </c>
      <c r="R194" s="25" t="n">
        <f aca="false">AJ194/AK194*SQRT(252)</f>
        <v>0.0551610366466559</v>
      </c>
      <c r="S194" s="38" t="n">
        <f aca="false">IF(D194&lt;s_p!H194, D194-s_p!H194, 0)</f>
        <v>-0.00696047477344455</v>
      </c>
      <c r="T194" s="0" t="n">
        <f aca="false">S194^2</f>
        <v>4.84482090717579E-005</v>
      </c>
      <c r="U194" s="0" t="n">
        <f aca="false">SQRT(AVERAGE(T$4:T194)) * SQRT(252)</f>
        <v>0.33921476144995</v>
      </c>
      <c r="V194" s="0" t="n">
        <f aca="false">AJ194/U194*252</f>
        <v>0.0775061492823246</v>
      </c>
      <c r="W194" s="27" t="n">
        <f aca="false">(s_p!$J194)/COUNT(s_p!$J$4:$J194)</f>
        <v>0.00042743289574065</v>
      </c>
      <c r="X194" s="27" t="n">
        <f aca="false">W194 * 252</f>
        <v>0.107713089726644</v>
      </c>
      <c r="Y194" s="26" t="n">
        <f aca="false">STDEV(s_p!$H$4:$H194)</f>
        <v>0.0067931465799424</v>
      </c>
      <c r="Z194" s="26" t="n">
        <f aca="false">Y194*SQRT(252)</f>
        <v>0.107837858820819</v>
      </c>
      <c r="AA194" s="0" t="n">
        <f aca="false">AJ194/AK194</f>
        <v>0.00347481869113274</v>
      </c>
      <c r="AB194" s="0" t="n">
        <f aca="false">_xlfn.COVARIANCE.S($D$4:$D194,s_p!$H$4:$H194)</f>
        <v>-6.31089489508631E-006</v>
      </c>
      <c r="AC194" s="0" t="n">
        <f aca="false">_xlfn.VAR.S(s_p!$H$4:$H194)</f>
        <v>4.61468404565831E-005</v>
      </c>
      <c r="AD194" s="0" t="n">
        <f aca="false">AB194/AC194</f>
        <v>-0.136756814391743</v>
      </c>
      <c r="AE194" s="23" t="n">
        <f aca="false">M194-(AD194*W194)</f>
        <v>0.000178084591262266</v>
      </c>
      <c r="AF194" s="40" t="n">
        <f aca="false">MAX($E$4:E194)</f>
        <v>0.280129884293098</v>
      </c>
      <c r="AG194" s="0" t="n">
        <f aca="false">1 - ((1 + E194) / (1 + AF194))</f>
        <v>0.200980004846098</v>
      </c>
      <c r="AH194" s="0" t="n">
        <f aca="false">MAX($AG$5:AG194)</f>
        <v>0.322303580832179</v>
      </c>
      <c r="AI194" s="24" t="n">
        <f aca="false">D194-s_p!H194</f>
        <v>-0.00696047477344457</v>
      </c>
      <c r="AJ194" s="24" t="n">
        <f aca="false">AVERAGE(AI$4:AI194)</f>
        <v>0.000104330277538524</v>
      </c>
      <c r="AK194" s="0" t="n">
        <f aca="false">STDEV(AI$4:AI194)</f>
        <v>0.0300246679934006</v>
      </c>
    </row>
    <row r="195" customFormat="false" ht="13.8" hidden="false" customHeight="false" outlineLevel="0" collapsed="false">
      <c r="A195" s="6" t="n">
        <f aca="false">WORKDAY(A194,1,holiday!$B$2:$B$10)</f>
        <v>38995</v>
      </c>
      <c r="B195" s="30" t="n">
        <v>992368.462600698</v>
      </c>
      <c r="C195" s="30" t="n">
        <f aca="false">B195-B194</f>
        <v>-30480.9113435382</v>
      </c>
      <c r="D195" s="37" t="n">
        <f aca="false">C195/B194</f>
        <v>-0.0298</v>
      </c>
      <c r="E195" s="37" t="n">
        <f aca="false" t="array" ref="E195:E195">PRODUCT(1+$D$4:D195)-1</f>
        <v>-0.00763153739930178</v>
      </c>
      <c r="F195" s="0" t="n">
        <f aca="false">IF(ISBLANK(A196),MONTH(A195),IF(MONTH(A196)-MONTH(A195)=1,MONTH(A195),0))</f>
        <v>0</v>
      </c>
      <c r="G195" s="0" t="str">
        <f aca="false">IF(B196&gt;B195,IF(AND(B194&gt;B195,B196&gt;B195),"min",""),IF(AND(B194&gt;B195,B196&gt;B195),"",IF(AND(B194&lt;B195,B196&lt;B195),"max","")))</f>
        <v/>
      </c>
      <c r="H195" s="0" t="str">
        <f aca="false">IF(G195="min",COUNTIF(G$4:G195,"min"),IF(G195="max",COUNTIF(G$4:G195,"max"),""))</f>
        <v/>
      </c>
      <c r="I195" s="30" t="str">
        <f aca="false" t="array" ref="I195:I195">IF($G$3=0,IF(G195="min",INDEX($B$4:$B$254,(MATCH(1,($G$4:$G$254="max")*($H$4:$H$254=(H195-1)),0))),""),IF($G$3=1,IF(G195="min",INDEX($B$4:$B$254,(MATCH(1,($G$4:$G$254="max")*($H$4:$H$254=(H195)),0))),""),""))</f>
        <v/>
      </c>
      <c r="J195" s="35" t="str">
        <f aca="false">IF(AND(G193=0,G195="min",H195=1),B195-B194,IF(G195="min",B195-I195,""))</f>
        <v/>
      </c>
      <c r="K195" s="41" t="str">
        <f aca="false">IF(AND(G193=0,G195="min",H195=1),(B195-B194)/B194,IF(G195="min",(B195-I195)/I195,""))</f>
        <v/>
      </c>
      <c r="L195" s="5"/>
      <c r="M195" s="0" t="n">
        <f aca="false">E195/COUNT($E$4:E195)</f>
        <v>-3.97475906213634E-005</v>
      </c>
      <c r="N195" s="24" t="n">
        <f aca="false">M195*252</f>
        <v>-0.0100163928365836</v>
      </c>
      <c r="O195" s="25" t="n">
        <f aca="false">STDEV($D$4:$D195)</f>
        <v>0.0290360765663122</v>
      </c>
      <c r="P195" s="25" t="n">
        <f aca="false">O195*SQRT(252)</f>
        <v>0.460933425860955</v>
      </c>
      <c r="Q195" s="0" t="n">
        <f aca="false">Treasuries!J193/100</f>
        <v>0.0461</v>
      </c>
      <c r="R195" s="25" t="n">
        <f aca="false">AJ195/AK195*SQRT(252)</f>
        <v>-0.0333343782759287</v>
      </c>
      <c r="S195" s="38" t="n">
        <f aca="false">IF(D195&lt;s_p!H195, D195-s_p!H195, 0)</f>
        <v>-0.0320367056732335</v>
      </c>
      <c r="T195" s="0" t="n">
        <f aca="false">S195^2</f>
        <v>0.00102635051039339</v>
      </c>
      <c r="U195" s="0" t="n">
        <f aca="false">SQRT(AVERAGE(T$4:T195)) * SQRT(252)</f>
        <v>0.340315197925168</v>
      </c>
      <c r="V195" s="0" t="n">
        <f aca="false">AJ195/U195*252</f>
        <v>-0.0467034086123161</v>
      </c>
      <c r="W195" s="27" t="n">
        <f aca="false">(s_p!$J195)/COUNT(s_p!$J$4:$J195)</f>
        <v>0.000437807253656345</v>
      </c>
      <c r="X195" s="27" t="n">
        <f aca="false">W195 * 252</f>
        <v>0.110327427921399</v>
      </c>
      <c r="Y195" s="26" t="n">
        <f aca="false">STDEV(s_p!$H$4:$H195)</f>
        <v>0.00677658924565959</v>
      </c>
      <c r="Z195" s="26" t="n">
        <f aca="false">Y195*SQRT(252)</f>
        <v>0.1075750192875</v>
      </c>
      <c r="AA195" s="0" t="n">
        <f aca="false">AJ195/AK195</f>
        <v>-0.00209986845302519</v>
      </c>
      <c r="AB195" s="0" t="n">
        <f aca="false">_xlfn.COVARIANCE.S($D$4:$D195,s_p!$H$4:$H195)</f>
        <v>-6.56271934140099E-006</v>
      </c>
      <c r="AC195" s="0" t="n">
        <f aca="false">_xlfn.VAR.S(s_p!$H$4:$H195)</f>
        <v>4.59221618043893E-005</v>
      </c>
      <c r="AD195" s="0" t="n">
        <f aca="false">AB195/AC195</f>
        <v>-0.142909634118612</v>
      </c>
      <c r="AE195" s="23" t="n">
        <f aca="false">M195-(AD195*W195)</f>
        <v>2.28192838131393E-005</v>
      </c>
      <c r="AF195" s="40" t="n">
        <f aca="false">MAX($E$4:E195)</f>
        <v>0.280129884293098</v>
      </c>
      <c r="AG195" s="0" t="n">
        <f aca="false">1 - ((1 + E195) / (1 + AF195))</f>
        <v>0.224790800701684</v>
      </c>
      <c r="AH195" s="0" t="n">
        <f aca="false">MAX($AG$5:AG195)</f>
        <v>0.322303580832179</v>
      </c>
      <c r="AI195" s="24" t="n">
        <f aca="false">D195-s_p!H195</f>
        <v>-0.0320367056732335</v>
      </c>
      <c r="AJ195" s="24" t="n">
        <f aca="false">AVERAGE(AI$4:AI195)</f>
        <v>-6.30709513717475E-005</v>
      </c>
      <c r="AK195" s="0" t="n">
        <f aca="false">STDEV(AI$4:AI195)</f>
        <v>0.0300356678442804</v>
      </c>
    </row>
    <row r="196" customFormat="false" ht="13.8" hidden="false" customHeight="false" outlineLevel="0" collapsed="false">
      <c r="A196" s="6" t="n">
        <f aca="false">WORKDAY(A195,1,holiday!$B$2:$B$10)</f>
        <v>38996</v>
      </c>
      <c r="B196" s="30" t="n">
        <v>982147.067435911</v>
      </c>
      <c r="C196" s="30" t="n">
        <f aca="false">B196-B195</f>
        <v>-10221.3951647872</v>
      </c>
      <c r="D196" s="37" t="n">
        <f aca="false">C196/B195</f>
        <v>-0.0103</v>
      </c>
      <c r="E196" s="37" t="n">
        <f aca="false" t="array" ref="E196:E196">PRODUCT(1+$D$4:D196)-1</f>
        <v>-0.0178529325640889</v>
      </c>
      <c r="F196" s="0" t="n">
        <f aca="false">IF(ISBLANK(A197),MONTH(A196),IF(MONTH(A197)-MONTH(A196)=1,MONTH(A196),0))</f>
        <v>0</v>
      </c>
      <c r="G196" s="0" t="str">
        <f aca="false">IF(B197&gt;B196,IF(AND(B195&gt;B196,B197&gt;B196),"min",""),IF(AND(B195&gt;B196,B197&gt;B196),"",IF(AND(B195&lt;B196,B197&lt;B196),"max","")))</f>
        <v/>
      </c>
      <c r="H196" s="0" t="str">
        <f aca="false">IF(G196="min",COUNTIF(G$4:G196,"min"),IF(G196="max",COUNTIF(G$4:G196,"max"),""))</f>
        <v/>
      </c>
      <c r="I196" s="30" t="str">
        <f aca="false" t="array" ref="I196:I196">IF($G$3=0,IF(G196="min",INDEX($B$4:$B$254,(MATCH(1,($G$4:$G$254="max")*($H$4:$H$254=(H196-1)),0))),""),IF($G$3=1,IF(G196="min",INDEX($B$4:$B$254,(MATCH(1,($G$4:$G$254="max")*($H$4:$H$254=(H196)),0))),""),""))</f>
        <v/>
      </c>
      <c r="J196" s="35" t="str">
        <f aca="false">IF(AND(G194=0,G196="min",H196=1),B196-B195,IF(G196="min",B196-I196,""))</f>
        <v/>
      </c>
      <c r="K196" s="41" t="str">
        <f aca="false">IF(AND(G194=0,G196="min",H196=1),(B196-B195)/B195,IF(G196="min",(B196-I196)/I196,""))</f>
        <v/>
      </c>
      <c r="L196" s="5"/>
      <c r="M196" s="0" t="n">
        <f aca="false">E196/COUNT($E$4:E196)</f>
        <v>-9.25022412647095E-005</v>
      </c>
      <c r="N196" s="24" t="n">
        <f aca="false">M196*252</f>
        <v>-0.0233105647987068</v>
      </c>
      <c r="O196" s="25" t="n">
        <f aca="false">STDEV($D$4:$D196)</f>
        <v>0.0289705652183673</v>
      </c>
      <c r="P196" s="25" t="n">
        <f aca="false">O196*SQRT(252)</f>
        <v>0.459893465452666</v>
      </c>
      <c r="Q196" s="0" t="n">
        <f aca="false">Treasuries!J194/100</f>
        <v>0.047</v>
      </c>
      <c r="R196" s="25" t="n">
        <f aca="false">AJ196/AK196*SQRT(252)</f>
        <v>-0.0541541837527308</v>
      </c>
      <c r="S196" s="38" t="n">
        <f aca="false">IF(D196&lt;s_p!H196, D196-s_p!H196, 0)</f>
        <v>-0.00761750934807339</v>
      </c>
      <c r="T196" s="0" t="n">
        <f aca="false">S196^2</f>
        <v>5.80264486679855E-005</v>
      </c>
      <c r="U196" s="0" t="n">
        <f aca="false">SQRT(AVERAGE(T$4:T196)) * SQRT(252)</f>
        <v>0.339543994580317</v>
      </c>
      <c r="V196" s="0" t="n">
        <f aca="false">AJ196/U196*252</f>
        <v>-0.0758597014147575</v>
      </c>
      <c r="W196" s="27" t="n">
        <f aca="false">(s_p!$J196)/COUNT(s_p!$J$4:$J196)</f>
        <v>0.000420471578175949</v>
      </c>
      <c r="X196" s="27" t="n">
        <f aca="false">W196 * 252</f>
        <v>0.105958837700339</v>
      </c>
      <c r="Y196" s="26" t="n">
        <f aca="false">STDEV(s_p!$H$4:$H196)</f>
        <v>0.00676266278235442</v>
      </c>
      <c r="Z196" s="26" t="n">
        <f aca="false">Y196*SQRT(252)</f>
        <v>0.107353943536211</v>
      </c>
      <c r="AA196" s="0" t="n">
        <f aca="false">AJ196/AK196</f>
        <v>-0.00341139292055754</v>
      </c>
      <c r="AB196" s="0" t="n">
        <f aca="false">_xlfn.COVARIANCE.S($D$4:$D196,s_p!$H$4:$H196)</f>
        <v>-6.35556507043413E-006</v>
      </c>
      <c r="AC196" s="0" t="n">
        <f aca="false">_xlfn.VAR.S(s_p!$H$4:$H196)</f>
        <v>4.57336079078416E-005</v>
      </c>
      <c r="AD196" s="0" t="n">
        <f aca="false">AB196/AC196</f>
        <v>-0.138969247369272</v>
      </c>
      <c r="AE196" s="23" t="n">
        <f aca="false">M196-(AD196*W196)</f>
        <v>-3.40696225054279E-005</v>
      </c>
      <c r="AF196" s="40" t="n">
        <f aca="false">MAX($E$4:E196)</f>
        <v>0.280129884293098</v>
      </c>
      <c r="AG196" s="0" t="n">
        <f aca="false">1 - ((1 + E196) / (1 + AF196))</f>
        <v>0.232775455454457</v>
      </c>
      <c r="AH196" s="0" t="n">
        <f aca="false">MAX($AG$5:AG196)</f>
        <v>0.322303580832179</v>
      </c>
      <c r="AI196" s="24" t="n">
        <f aca="false">D196-s_p!H196</f>
        <v>-0.00761750934807339</v>
      </c>
      <c r="AJ196" s="24" t="n">
        <f aca="false">AVERAGE(AI$4:AI196)</f>
        <v>-0.000102213119230305</v>
      </c>
      <c r="AK196" s="0" t="n">
        <f aca="false">STDEV(AI$4:AI196)</f>
        <v>0.0299622827421474</v>
      </c>
    </row>
    <row r="197" customFormat="false" ht="13.8" hidden="false" customHeight="false" outlineLevel="0" collapsed="false">
      <c r="A197" s="6" t="n">
        <f aca="false">WORKDAY(A196,1,holiday!$B$2:$B$10)</f>
        <v>38999</v>
      </c>
      <c r="B197" s="30" t="n">
        <v>949441.570090295</v>
      </c>
      <c r="C197" s="30" t="n">
        <f aca="false">B197-B196</f>
        <v>-32705.4973456159</v>
      </c>
      <c r="D197" s="37" t="n">
        <f aca="false">C197/B196</f>
        <v>-0.0333</v>
      </c>
      <c r="E197" s="37" t="n">
        <f aca="false" t="array" ref="E197:E197">PRODUCT(1+$D$4:D197)-1</f>
        <v>-0.0505584299097047</v>
      </c>
      <c r="F197" s="0" t="n">
        <f aca="false">IF(ISBLANK(A198),MONTH(A197),IF(MONTH(A198)-MONTH(A197)=1,MONTH(A197),0))</f>
        <v>0</v>
      </c>
      <c r="G197" s="0" t="str">
        <f aca="false">IF(B198&gt;B197,IF(AND(B196&gt;B197,B198&gt;B197),"min",""),IF(AND(B196&gt;B197,B198&gt;B197),"",IF(AND(B196&lt;B197,B198&lt;B197),"max","")))</f>
        <v/>
      </c>
      <c r="H197" s="0" t="str">
        <f aca="false">IF(G197="min",COUNTIF(G$4:G197,"min"),IF(G197="max",COUNTIF(G$4:G197,"max"),""))</f>
        <v/>
      </c>
      <c r="I197" s="30" t="str">
        <f aca="false" t="array" ref="I197:I197">IF($G$3=0,IF(G197="min",INDEX($B$4:$B$254,(MATCH(1,($G$4:$G$254="max")*($H$4:$H$254=(H197-1)),0))),""),IF($G$3=1,IF(G197="min",INDEX($B$4:$B$254,(MATCH(1,($G$4:$G$254="max")*($H$4:$H$254=(H197)),0))),""),""))</f>
        <v/>
      </c>
      <c r="J197" s="35" t="str">
        <f aca="false">IF(AND(G195=0,G197="min",H197=1),B197-B196,IF(G197="min",B197-I197,""))</f>
        <v/>
      </c>
      <c r="K197" s="41" t="str">
        <f aca="false">IF(AND(G195=0,G197="min",H197=1),(B197-B196)/B196,IF(G197="min",(B197-I197)/I197,""))</f>
        <v/>
      </c>
      <c r="L197" s="5"/>
      <c r="M197" s="0" t="n">
        <f aca="false">E197/COUNT($E$4:E197)</f>
        <v>-0.000260610463452086</v>
      </c>
      <c r="N197" s="24" t="n">
        <f aca="false">M197*252</f>
        <v>-0.0656738367899257</v>
      </c>
      <c r="O197" s="25" t="n">
        <f aca="false">STDEV($D$4:$D197)</f>
        <v>0.0289960855439298</v>
      </c>
      <c r="P197" s="25" t="n">
        <f aca="false">O197*SQRT(252)</f>
        <v>0.46029858806156</v>
      </c>
      <c r="Q197" s="0" t="n">
        <f aca="false">Treasuries!J195/100</f>
        <v>0.047</v>
      </c>
      <c r="R197" s="25" t="n">
        <f aca="false">AJ197/AK197*SQRT(252)</f>
        <v>-0.14687635127164</v>
      </c>
      <c r="S197" s="38" t="n">
        <f aca="false">IF(D197&lt;s_p!H197, D197-s_p!H197, 0)</f>
        <v>-0.0340928333790264</v>
      </c>
      <c r="T197" s="0" t="n">
        <f aca="false">S197^2</f>
        <v>0.00116232128781005</v>
      </c>
      <c r="U197" s="0" t="n">
        <f aca="false">SQRT(AVERAGE(T$4:T197)) * SQRT(252)</f>
        <v>0.340889519741125</v>
      </c>
      <c r="V197" s="0" t="n">
        <f aca="false">AJ197/U197*252</f>
        <v>-0.205082487018979</v>
      </c>
      <c r="W197" s="27" t="n">
        <f aca="false">(s_p!$J197)/COUNT(s_p!$J$4:$J197)</f>
        <v>0.000422722614433461</v>
      </c>
      <c r="X197" s="27" t="n">
        <f aca="false">W197 * 252</f>
        <v>0.106526098837232</v>
      </c>
      <c r="Y197" s="26" t="n">
        <f aca="false">STDEV(s_p!$H$4:$H197)</f>
        <v>0.00674517129211164</v>
      </c>
      <c r="Z197" s="26" t="n">
        <f aca="false">Y197*SQRT(252)</f>
        <v>0.107076274736758</v>
      </c>
      <c r="AA197" s="0" t="n">
        <f aca="false">AJ197/AK197</f>
        <v>-0.00925234045098387</v>
      </c>
      <c r="AB197" s="0" t="n">
        <f aca="false">_xlfn.COVARIANCE.S($D$4:$D197,s_p!$H$4:$H197)</f>
        <v>-6.38602792594585E-006</v>
      </c>
      <c r="AC197" s="0" t="n">
        <f aca="false">_xlfn.VAR.S(s_p!$H$4:$H197)</f>
        <v>4.54973357599271E-005</v>
      </c>
      <c r="AD197" s="0" t="n">
        <f aca="false">AB197/AC197</f>
        <v>-0.140360480878322</v>
      </c>
      <c r="AE197" s="23" t="n">
        <f aca="false">M197-(AD197*W197)</f>
        <v>-0.000201276914012064</v>
      </c>
      <c r="AF197" s="40" t="n">
        <f aca="false">MAX($E$4:E197)</f>
        <v>0.280129884293098</v>
      </c>
      <c r="AG197" s="0" t="n">
        <f aca="false">1 - ((1 + E197) / (1 + AF197))</f>
        <v>0.258324032787823</v>
      </c>
      <c r="AH197" s="0" t="n">
        <f aca="false">MAX($AG$5:AG197)</f>
        <v>0.322303580832179</v>
      </c>
      <c r="AI197" s="24" t="n">
        <f aca="false">D197-s_p!H197</f>
        <v>-0.0340928333790264</v>
      </c>
      <c r="AJ197" s="24" t="n">
        <f aca="false">AVERAGE(AI$4:AI197)</f>
        <v>-0.000277422502012759</v>
      </c>
      <c r="AK197" s="0" t="n">
        <f aca="false">STDEV(AI$4:AI197)</f>
        <v>0.0299840352268121</v>
      </c>
    </row>
    <row r="198" customFormat="false" ht="13.8" hidden="false" customHeight="false" outlineLevel="0" collapsed="false">
      <c r="A198" s="6" t="n">
        <f aca="false">WORKDAY(A197,1,holiday!$B$2:$B$10)</f>
        <v>39000</v>
      </c>
      <c r="B198" s="30" t="n">
        <v>911558.851443692</v>
      </c>
      <c r="C198" s="30" t="n">
        <f aca="false">B198-B197</f>
        <v>-37882.7186466028</v>
      </c>
      <c r="D198" s="37" t="n">
        <f aca="false">C198/B197</f>
        <v>-0.0399</v>
      </c>
      <c r="E198" s="37" t="n">
        <f aca="false" t="array" ref="E198:E198">PRODUCT(1+$D$4:D198)-1</f>
        <v>-0.0884411485563076</v>
      </c>
      <c r="F198" s="0" t="n">
        <f aca="false">IF(ISBLANK(A199),MONTH(A198),IF(MONTH(A199)-MONTH(A198)=1,MONTH(A198),0))</f>
        <v>0</v>
      </c>
      <c r="G198" s="0" t="str">
        <f aca="false">IF(B199&gt;B198,IF(AND(B197&gt;B198,B199&gt;B198),"min",""),IF(AND(B197&gt;B198,B199&gt;B198),"",IF(AND(B197&lt;B198,B199&lt;B198),"max","")))</f>
        <v>min</v>
      </c>
      <c r="H198" s="0" t="n">
        <f aca="false">IF(G198="min",COUNTIF(G$4:G198,"min"),IF(G198="max",COUNTIF(G$4:G198,"max"),""))</f>
        <v>49</v>
      </c>
      <c r="I198" s="30" t="n">
        <f aca="false" t="array" ref="I198:I198">IF($G$3=0,IF(G198="min",INDEX($B$4:$B$254,(MATCH(1,($G$4:$G$254="max")*($H$4:$H$254=(H198-1)),0))),""),IF($G$3=1,IF(G198="min",INDEX($B$4:$B$254,(MATCH(1,($G$4:$G$254="max")*($H$4:$H$254=(H198)),0))),""),""))</f>
        <v>1022849.37394424</v>
      </c>
      <c r="J198" s="35" t="n">
        <f aca="false">IF(AND(G196=0,G198="min",H198=1),B198-B197,IF(G198="min",B198-I198,""))</f>
        <v>-111290.522500548</v>
      </c>
      <c r="K198" s="41" t="n">
        <f aca="false">IF(AND(G196=0,G198="min",H198=1),(B198-B197)/B197,IF(G198="min",(B198-I198)/I198,""))</f>
        <v>-0.108804409853034</v>
      </c>
      <c r="L198" s="5"/>
      <c r="M198" s="0" t="n">
        <f aca="false">E198/COUNT($E$4:E198)</f>
        <v>-0.000453544351570808</v>
      </c>
      <c r="N198" s="24" t="n">
        <f aca="false">M198*252</f>
        <v>-0.114293176595844</v>
      </c>
      <c r="O198" s="25" t="n">
        <f aca="false">STDEV($D$4:$D198)</f>
        <v>0.0290631275780048</v>
      </c>
      <c r="P198" s="25" t="n">
        <f aca="false">O198*SQRT(252)</f>
        <v>0.461362847358862</v>
      </c>
      <c r="Q198" s="0" t="n">
        <f aca="false">Treasuries!J196/100</f>
        <v>0.0475</v>
      </c>
      <c r="R198" s="25" t="n">
        <f aca="false">AJ198/AK198*SQRT(252)</f>
        <v>-0.259386051649469</v>
      </c>
      <c r="S198" s="38" t="n">
        <f aca="false">IF(D198&lt;s_p!H198, D198-s_p!H198, 0)</f>
        <v>-0.0419434454266802</v>
      </c>
      <c r="T198" s="0" t="n">
        <f aca="false">S198^2</f>
        <v>0.0017592526142609</v>
      </c>
      <c r="U198" s="0" t="n">
        <f aca="false">SQRT(AVERAGE(T$4:T198)) * SQRT(252)</f>
        <v>0.343341279006724</v>
      </c>
      <c r="V198" s="0" t="n">
        <f aca="false">AJ198/U198*252</f>
        <v>-0.360445422696198</v>
      </c>
      <c r="W198" s="27" t="n">
        <f aca="false">(s_p!$J198)/COUNT(s_p!$J$4:$J198)</f>
        <v>0.000431893394265929</v>
      </c>
      <c r="X198" s="27" t="n">
        <f aca="false">W198 * 252</f>
        <v>0.108837135355014</v>
      </c>
      <c r="Y198" s="26" t="n">
        <f aca="false">STDEV(s_p!$H$4:$H198)</f>
        <v>0.00672875770511261</v>
      </c>
      <c r="Z198" s="26" t="n">
        <f aca="false">Y198*SQRT(252)</f>
        <v>0.106815717120826</v>
      </c>
      <c r="AA198" s="0" t="n">
        <f aca="false">AJ198/AK198</f>
        <v>-0.0163397853862726</v>
      </c>
      <c r="AB198" s="0" t="n">
        <f aca="false">_xlfn.COVARIANCE.S($D$4:$D198,s_p!$H$4:$H198)</f>
        <v>-6.68471170112929E-006</v>
      </c>
      <c r="AC198" s="0" t="n">
        <f aca="false">_xlfn.VAR.S(s_p!$H$4:$H198)</f>
        <v>4.52761802541124E-005</v>
      </c>
      <c r="AD198" s="0" t="n">
        <f aca="false">AB198/AC198</f>
        <v>-0.147643013690894</v>
      </c>
      <c r="AE198" s="23" t="n">
        <f aca="false">M198-(AD198*W198)</f>
        <v>-0.000389778309248197</v>
      </c>
      <c r="AF198" s="40" t="n">
        <f aca="false">MAX($E$4:E198)</f>
        <v>0.280129884293098</v>
      </c>
      <c r="AG198" s="0" t="n">
        <f aca="false">1 - ((1 + E198) / (1 + AF198))</f>
        <v>0.287916903879589</v>
      </c>
      <c r="AH198" s="0" t="n">
        <f aca="false">MAX($AG$5:AG198)</f>
        <v>0.322303580832179</v>
      </c>
      <c r="AI198" s="24" t="n">
        <f aca="false">D198-s_p!H198</f>
        <v>-0.0419434454266803</v>
      </c>
      <c r="AJ198" s="24" t="n">
        <f aca="false">AVERAGE(AI$4:AI198)</f>
        <v>-0.000491094414446952</v>
      </c>
      <c r="AK198" s="0" t="n">
        <f aca="false">STDEV(AI$4:AI198)</f>
        <v>0.030055132478027</v>
      </c>
    </row>
    <row r="199" customFormat="false" ht="13.8" hidden="false" customHeight="false" outlineLevel="0" collapsed="false">
      <c r="A199" s="6" t="n">
        <f aca="false">WORKDAY(A198,1,holiday!$B$2:$B$10)</f>
        <v>39001</v>
      </c>
      <c r="B199" s="30" t="n">
        <v>955769.455738712</v>
      </c>
      <c r="C199" s="30" t="n">
        <f aca="false">B199-B198</f>
        <v>44210.6042950191</v>
      </c>
      <c r="D199" s="37" t="n">
        <f aca="false">C199/B198</f>
        <v>0.0485</v>
      </c>
      <c r="E199" s="37" t="n">
        <f aca="false" t="array" ref="E199:E199">PRODUCT(1+$D$4:D199)-1</f>
        <v>-0.0442305442612885</v>
      </c>
      <c r="F199" s="0" t="n">
        <f aca="false">IF(ISBLANK(A200),MONTH(A199),IF(MONTH(A200)-MONTH(A199)=1,MONTH(A199),0))</f>
        <v>0</v>
      </c>
      <c r="G199" s="0" t="str">
        <f aca="false">IF(B200&gt;B199,IF(AND(B198&gt;B199,B200&gt;B199),"min",""),IF(AND(B198&gt;B199,B200&gt;B199),"",IF(AND(B198&lt;B199,B200&lt;B199),"max","")))</f>
        <v>max</v>
      </c>
      <c r="H199" s="0" t="n">
        <f aca="false">IF(G199="min",COUNTIF(G$4:G199,"min"),IF(G199="max",COUNTIF(G$4:G199,"max"),""))</f>
        <v>49</v>
      </c>
      <c r="I199" s="30" t="str">
        <f aca="false" t="array" ref="I199:I199">IF($G$3=0,IF(G199="min",INDEX($B$4:$B$254,(MATCH(1,($G$4:$G$254="max")*($H$4:$H$254=(H199-1)),0))),""),IF($G$3=1,IF(G199="min",INDEX($B$4:$B$254,(MATCH(1,($G$4:$G$254="max")*($H$4:$H$254=(H199)),0))),""),""))</f>
        <v/>
      </c>
      <c r="J199" s="35" t="str">
        <f aca="false">IF(AND(G197=0,G199="min",H199=1),B199-B198,IF(G199="min",B199-I199,""))</f>
        <v/>
      </c>
      <c r="K199" s="41" t="str">
        <f aca="false">IF(AND(G197=0,G199="min",H199=1),(B199-B198)/B198,IF(G199="min",(B199-I199)/I199,""))</f>
        <v/>
      </c>
      <c r="L199" s="5"/>
      <c r="M199" s="0" t="n">
        <f aca="false">E199/COUNT($E$4:E199)</f>
        <v>-0.000225666042149431</v>
      </c>
      <c r="N199" s="24" t="n">
        <f aca="false">M199*252</f>
        <v>-0.0568678426216566</v>
      </c>
      <c r="O199" s="25" t="n">
        <f aca="false">STDEV($D$4:$D199)</f>
        <v>0.0291952343013913</v>
      </c>
      <c r="P199" s="25" t="n">
        <f aca="false">O199*SQRT(252)</f>
        <v>0.463459976578464</v>
      </c>
      <c r="Q199" s="0" t="n">
        <f aca="false">Treasuries!J197/100</f>
        <v>0.0478</v>
      </c>
      <c r="R199" s="25" t="n">
        <f aca="false">AJ199/AK199*SQRT(252)</f>
        <v>-0.119865111533647</v>
      </c>
      <c r="S199" s="38" t="n">
        <f aca="false">IF(D199&lt;s_p!H199, D199-s_p!H199, 0)</f>
        <v>0</v>
      </c>
      <c r="T199" s="0" t="n">
        <f aca="false">S199^2</f>
        <v>0</v>
      </c>
      <c r="U199" s="0" t="n">
        <f aca="false">SQRT(AVERAGE(T$4:T199)) * SQRT(252)</f>
        <v>0.342464288356038</v>
      </c>
      <c r="V199" s="0" t="n">
        <f aca="false">AJ199/U199*252</f>
        <v>-0.167815545843274</v>
      </c>
      <c r="W199" s="27" t="n">
        <f aca="false">(s_p!$J199)/COUNT(s_p!$J$4:$J199)</f>
        <v>0.000415507189345238</v>
      </c>
      <c r="X199" s="27" t="n">
        <f aca="false">W199 * 252</f>
        <v>0.104707811715</v>
      </c>
      <c r="Y199" s="26" t="n">
        <f aca="false">STDEV(s_p!$H$4:$H199)</f>
        <v>0.00671490487500694</v>
      </c>
      <c r="Z199" s="26" t="n">
        <f aca="false">Y199*SQRT(252)</f>
        <v>0.106595810260342</v>
      </c>
      <c r="AA199" s="0" t="n">
        <f aca="false">AJ199/AK199</f>
        <v>-0.00755079228550114</v>
      </c>
      <c r="AB199" s="0" t="n">
        <f aca="false">_xlfn.COVARIANCE.S($D$4:$D199,s_p!$H$4:$H199)</f>
        <v>-7.39388055563325E-006</v>
      </c>
      <c r="AC199" s="0" t="n">
        <f aca="false">_xlfn.VAR.S(s_p!$H$4:$H199)</f>
        <v>4.5089947480392E-005</v>
      </c>
      <c r="AD199" s="0" t="n">
        <f aca="false">AB199/AC199</f>
        <v>-0.163980686800502</v>
      </c>
      <c r="AE199" s="23" t="n">
        <f aca="false">M199-(AD199*W199)</f>
        <v>-0.000157530887870053</v>
      </c>
      <c r="AF199" s="40" t="n">
        <f aca="false">MAX($E$4:E199)</f>
        <v>0.280129884293098</v>
      </c>
      <c r="AG199" s="0" t="n">
        <f aca="false">1 - ((1 + E199) / (1 + AF199))</f>
        <v>0.253380873717749</v>
      </c>
      <c r="AH199" s="0" t="n">
        <f aca="false">MAX($AG$5:AG199)</f>
        <v>0.322303580832179</v>
      </c>
      <c r="AI199" s="24" t="n">
        <f aca="false">D199-s_p!H199</f>
        <v>0.0510638752198135</v>
      </c>
      <c r="AJ199" s="24" t="n">
        <f aca="false">AVERAGE(AI$4:AI199)</f>
        <v>-0.00022805885508848</v>
      </c>
      <c r="AK199" s="0" t="n">
        <f aca="false">STDEV(AI$4:AI199)</f>
        <v>0.0302033013841996</v>
      </c>
    </row>
    <row r="200" customFormat="false" ht="13.8" hidden="false" customHeight="false" outlineLevel="0" collapsed="false">
      <c r="A200" s="6" t="n">
        <f aca="false">WORKDAY(A199,1,holiday!$B$2:$B$10)</f>
        <v>39002</v>
      </c>
      <c r="B200" s="30" t="n">
        <v>939903.682773449</v>
      </c>
      <c r="C200" s="30" t="n">
        <f aca="false">B200-B199</f>
        <v>-15865.7729652626</v>
      </c>
      <c r="D200" s="37" t="n">
        <f aca="false">C200/B199</f>
        <v>-0.0166</v>
      </c>
      <c r="E200" s="37" t="n">
        <f aca="false" t="array" ref="E200:E200">PRODUCT(1+$D$4:D200)-1</f>
        <v>-0.0600963172265511</v>
      </c>
      <c r="F200" s="0" t="n">
        <f aca="false">IF(ISBLANK(A201),MONTH(A200),IF(MONTH(A201)-MONTH(A200)=1,MONTH(A200),0))</f>
        <v>0</v>
      </c>
      <c r="G200" s="0" t="str">
        <f aca="false">IF(B201&gt;B200,IF(AND(B199&gt;B200,B201&gt;B200),"min",""),IF(AND(B199&gt;B200,B201&gt;B200),"",IF(AND(B199&lt;B200,B201&lt;B200),"max","")))</f>
        <v>min</v>
      </c>
      <c r="H200" s="0" t="n">
        <f aca="false">IF(G200="min",COUNTIF(G$4:G200,"min"),IF(G200="max",COUNTIF(G$4:G200,"max"),""))</f>
        <v>50</v>
      </c>
      <c r="I200" s="30" t="n">
        <f aca="false" t="array" ref="I200:I200">IF($G$3=0,IF(G200="min",INDEX($B$4:$B$254,(MATCH(1,($G$4:$G$254="max")*($H$4:$H$254=(H200-1)),0))),""),IF($G$3=1,IF(G200="min",INDEX($B$4:$B$254,(MATCH(1,($G$4:$G$254="max")*($H$4:$H$254=(H200)),0))),""),""))</f>
        <v>955769.455738712</v>
      </c>
      <c r="J200" s="35" t="n">
        <f aca="false">IF(AND(G198=0,G200="min",H200=1),B200-B199,IF(G200="min",B200-I200,""))</f>
        <v>-15865.772965263</v>
      </c>
      <c r="K200" s="41" t="n">
        <f aca="false">IF(AND(G198=0,G200="min",H200=1),(B200-B199)/B199,IF(G200="min",(B200-I200)/I200,""))</f>
        <v>-0.0166000000000004</v>
      </c>
      <c r="L200" s="5"/>
      <c r="M200" s="0" t="n">
        <f aca="false">E200/COUNT($E$4:E200)</f>
        <v>-0.000305057447850513</v>
      </c>
      <c r="N200" s="24" t="n">
        <f aca="false">M200*252</f>
        <v>-0.0768744768583293</v>
      </c>
      <c r="O200" s="25" t="n">
        <f aca="false">STDEV($D$4:$D200)</f>
        <v>0.029145232337553</v>
      </c>
      <c r="P200" s="25" t="n">
        <f aca="false">O200*SQRT(252)</f>
        <v>0.462666220010178</v>
      </c>
      <c r="Q200" s="0" t="n">
        <f aca="false">Treasuries!J198/100</f>
        <v>0.0479</v>
      </c>
      <c r="R200" s="25" t="n">
        <f aca="false">AJ200/AK200*SQRT(252)</f>
        <v>-0.189129281873946</v>
      </c>
      <c r="S200" s="38" t="n">
        <f aca="false">IF(D200&lt;s_p!H200, D200-s_p!H200, 0)</f>
        <v>-0.0261410941145968</v>
      </c>
      <c r="T200" s="0" t="n">
        <f aca="false">S200^2</f>
        <v>0.000683356801508208</v>
      </c>
      <c r="U200" s="0" t="n">
        <f aca="false">SQRT(AVERAGE(T$4:T200)) * SQRT(252)</f>
        <v>0.342871100364409</v>
      </c>
      <c r="V200" s="0" t="n">
        <f aca="false">AJ200/U200*252</f>
        <v>-0.264293113062458</v>
      </c>
      <c r="W200" s="27" t="n">
        <f aca="false">(s_p!$J200)/COUNT(s_p!$J$4:$J200)</f>
        <v>0.00046577423499104</v>
      </c>
      <c r="X200" s="27" t="n">
        <f aca="false">W200 * 252</f>
        <v>0.117375107217742</v>
      </c>
      <c r="Y200" s="26" t="n">
        <f aca="false">STDEV(s_p!$H$4:$H200)</f>
        <v>0.00672919191440523</v>
      </c>
      <c r="Z200" s="26" t="n">
        <f aca="false">Y200*SQRT(252)</f>
        <v>0.106822609979657</v>
      </c>
      <c r="AA200" s="0" t="n">
        <f aca="false">AJ200/AK200</f>
        <v>-0.0119140248923498</v>
      </c>
      <c r="AB200" s="0" t="n">
        <f aca="false">_xlfn.COVARIANCE.S($D$4:$D200,s_p!$H$4:$H200)</f>
        <v>-8.1335476291803E-006</v>
      </c>
      <c r="AC200" s="0" t="n">
        <f aca="false">_xlfn.VAR.S(s_p!$H$4:$H200)</f>
        <v>4.52820238208968E-005</v>
      </c>
      <c r="AD200" s="0" t="n">
        <f aca="false">AB200/AC200</f>
        <v>-0.179619790434959</v>
      </c>
      <c r="AE200" s="23" t="n">
        <f aca="false">M200-(AD200*W200)</f>
        <v>-0.000221395177371419</v>
      </c>
      <c r="AF200" s="40" t="n">
        <f aca="false">MAX($E$4:E200)</f>
        <v>0.280129884293098</v>
      </c>
      <c r="AG200" s="0" t="n">
        <f aca="false">1 - ((1 + E200) / (1 + AF200))</f>
        <v>0.265774751214035</v>
      </c>
      <c r="AH200" s="0" t="n">
        <f aca="false">MAX($AG$5:AG200)</f>
        <v>0.322303580832179</v>
      </c>
      <c r="AI200" s="24" t="n">
        <f aca="false">D200-s_p!H200</f>
        <v>-0.0261410941145968</v>
      </c>
      <c r="AJ200" s="24" t="n">
        <f aca="false">AVERAGE(AI$4:AI200)</f>
        <v>-0.000359597105136746</v>
      </c>
      <c r="AK200" s="0" t="n">
        <f aca="false">STDEV(AI$4:AI200)</f>
        <v>0.0301826719673591</v>
      </c>
    </row>
    <row r="201" customFormat="false" ht="13.8" hidden="false" customHeight="false" outlineLevel="0" collapsed="false">
      <c r="A201" s="6" t="n">
        <f aca="false">WORKDAY(A200,1,holiday!$B$2:$B$10)</f>
        <v>39003</v>
      </c>
      <c r="B201" s="30" t="n">
        <v>975995.984191949</v>
      </c>
      <c r="C201" s="30" t="n">
        <f aca="false">B201-B200</f>
        <v>36092.3014185005</v>
      </c>
      <c r="D201" s="37" t="n">
        <f aca="false">C201/B200</f>
        <v>0.0384000000000001</v>
      </c>
      <c r="E201" s="37" t="n">
        <f aca="false" t="array" ref="E201:E201">PRODUCT(1+$D$4:D201)-1</f>
        <v>-0.0240040158080504</v>
      </c>
      <c r="F201" s="0" t="n">
        <f aca="false">IF(ISBLANK(A202),MONTH(A201),IF(MONTH(A202)-MONTH(A201)=1,MONTH(A201),0))</f>
        <v>0</v>
      </c>
      <c r="G201" s="0" t="str">
        <f aca="false">IF(B202&gt;B201,IF(AND(B200&gt;B201,B202&gt;B201),"min",""),IF(AND(B200&gt;B201,B202&gt;B201),"",IF(AND(B200&lt;B201,B202&lt;B201),"max","")))</f>
        <v/>
      </c>
      <c r="H201" s="0" t="str">
        <f aca="false">IF(G201="min",COUNTIF(G$4:G201,"min"),IF(G201="max",COUNTIF(G$4:G201,"max"),""))</f>
        <v/>
      </c>
      <c r="I201" s="30" t="str">
        <f aca="false" t="array" ref="I201:I201">IF($G$3=0,IF(G201="min",INDEX($B$4:$B$254,(MATCH(1,($G$4:$G$254="max")*($H$4:$H$254=(H201-1)),0))),""),IF($G$3=1,IF(G201="min",INDEX($B$4:$B$254,(MATCH(1,($G$4:$G$254="max")*($H$4:$H$254=(H201)),0))),""),""))</f>
        <v/>
      </c>
      <c r="J201" s="35" t="str">
        <f aca="false">IF(AND(G199=0,G201="min",H201=1),B201-B200,IF(G201="min",B201-I201,""))</f>
        <v/>
      </c>
      <c r="K201" s="41" t="str">
        <f aca="false">IF(AND(G199=0,G201="min",H201=1),(B201-B200)/B200,IF(G201="min",(B201-I201)/I201,""))</f>
        <v/>
      </c>
      <c r="L201" s="5"/>
      <c r="M201" s="0" t="n">
        <f aca="false">E201/COUNT($E$4:E201)</f>
        <v>-0.000121232403070962</v>
      </c>
      <c r="N201" s="24" t="n">
        <f aca="false">M201*252</f>
        <v>-0.0305505655738824</v>
      </c>
      <c r="O201" s="25" t="n">
        <f aca="false">STDEV($D$4:$D201)</f>
        <v>0.029198251042115</v>
      </c>
      <c r="P201" s="25" t="n">
        <f aca="false">O201*SQRT(252)</f>
        <v>0.463507865852814</v>
      </c>
      <c r="Q201" s="0" t="n">
        <f aca="false">Treasuries!J199/100</f>
        <v>0.0481</v>
      </c>
      <c r="R201" s="25" t="n">
        <f aca="false">AJ201/AK201*SQRT(252)</f>
        <v>-0.091500556270723</v>
      </c>
      <c r="S201" s="38" t="n">
        <f aca="false">IF(D201&lt;s_p!H201, D201-s_p!H201, 0)</f>
        <v>0</v>
      </c>
      <c r="T201" s="0" t="n">
        <f aca="false">S201^2</f>
        <v>0</v>
      </c>
      <c r="U201" s="0" t="n">
        <f aca="false">SQRT(AVERAGE(T$4:T201)) * SQRT(252)</f>
        <v>0.342004168255542</v>
      </c>
      <c r="V201" s="0" t="n">
        <f aca="false">AJ201/U201*252</f>
        <v>-0.128342339059233</v>
      </c>
      <c r="W201" s="27" t="n">
        <f aca="false">(s_p!$J201)/COUNT(s_p!$J$4:$J201)</f>
        <v>0.00047471000935341</v>
      </c>
      <c r="X201" s="27" t="n">
        <f aca="false">W201 * 252</f>
        <v>0.119626922357059</v>
      </c>
      <c r="Y201" s="26" t="n">
        <f aca="false">STDEV(s_p!$H$4:$H201)</f>
        <v>0.00671302895149588</v>
      </c>
      <c r="Z201" s="26" t="n">
        <f aca="false">Y201*SQRT(252)</f>
        <v>0.106566030897809</v>
      </c>
      <c r="AA201" s="0" t="n">
        <f aca="false">AJ201/AK201</f>
        <v>-0.00576399325515241</v>
      </c>
      <c r="AB201" s="0" t="n">
        <f aca="false">_xlfn.COVARIANCE.S($D$4:$D201,s_p!$H$4:$H201)</f>
        <v>-7.78689966179021E-006</v>
      </c>
      <c r="AC201" s="0" t="n">
        <f aca="false">_xlfn.VAR.S(s_p!$H$4:$H201)</f>
        <v>4.50647577036219E-005</v>
      </c>
      <c r="AD201" s="0" t="n">
        <f aca="false">AB201/AC201</f>
        <v>-0.172793554400147</v>
      </c>
      <c r="AE201" s="23" t="n">
        <f aca="false">M201-(AD201*W201)</f>
        <v>-3.92055732454593E-005</v>
      </c>
      <c r="AF201" s="40" t="n">
        <f aca="false">MAX($E$4:E201)</f>
        <v>0.280129884293098</v>
      </c>
      <c r="AG201" s="0" t="n">
        <f aca="false">1 - ((1 + E201) / (1 + AF201))</f>
        <v>0.237580501660653</v>
      </c>
      <c r="AH201" s="0" t="n">
        <f aca="false">MAX($AG$5:AG201)</f>
        <v>0.322303580832179</v>
      </c>
      <c r="AI201" s="24" t="n">
        <f aca="false">D201-s_p!H201</f>
        <v>0.0363527894161416</v>
      </c>
      <c r="AJ201" s="24" t="n">
        <f aca="false">AVERAGE(AI$4:AI201)</f>
        <v>-0.000174181011594936</v>
      </c>
      <c r="AK201" s="0" t="n">
        <f aca="false">STDEV(AI$4:AI201)</f>
        <v>0.0302188090590211</v>
      </c>
    </row>
    <row r="202" customFormat="false" ht="13.8" hidden="false" customHeight="false" outlineLevel="0" collapsed="false">
      <c r="A202" s="6" t="n">
        <f aca="false">WORKDAY(A201,1,holiday!$B$2:$B$10)</f>
        <v>39006</v>
      </c>
      <c r="B202" s="30" t="n">
        <v>1001274.28018252</v>
      </c>
      <c r="C202" s="30" t="n">
        <f aca="false">B202-B201</f>
        <v>25278.2959905715</v>
      </c>
      <c r="D202" s="37" t="n">
        <f aca="false">C202/B201</f>
        <v>0.0259</v>
      </c>
      <c r="E202" s="37" t="n">
        <f aca="false" t="array" ref="E202:E202">PRODUCT(1+$D$4:D202)-1</f>
        <v>0.00127428018252096</v>
      </c>
      <c r="F202" s="0" t="n">
        <f aca="false">IF(ISBLANK(A203),MONTH(A202),IF(MONTH(A203)-MONTH(A202)=1,MONTH(A202),0))</f>
        <v>0</v>
      </c>
      <c r="G202" s="0" t="str">
        <f aca="false">IF(B203&gt;B202,IF(AND(B201&gt;B202,B203&gt;B202),"min",""),IF(AND(B201&gt;B202,B203&gt;B202),"",IF(AND(B201&lt;B202,B203&lt;B202),"max","")))</f>
        <v>max</v>
      </c>
      <c r="H202" s="0" t="n">
        <f aca="false">IF(G202="min",COUNTIF(G$4:G202,"min"),IF(G202="max",COUNTIF(G$4:G202,"max"),""))</f>
        <v>50</v>
      </c>
      <c r="I202" s="30" t="str">
        <f aca="false" t="array" ref="I202:I202">IF($G$3=0,IF(G202="min",INDEX($B$4:$B$254,(MATCH(1,($G$4:$G$254="max")*($H$4:$H$254=(H202-1)),0))),""),IF($G$3=1,IF(G202="min",INDEX($B$4:$B$254,(MATCH(1,($G$4:$G$254="max")*($H$4:$H$254=(H202)),0))),""),""))</f>
        <v/>
      </c>
      <c r="J202" s="35" t="str">
        <f aca="false">IF(AND(G200=0,G202="min",H202=1),B202-B201,IF(G202="min",B202-I202,""))</f>
        <v/>
      </c>
      <c r="K202" s="41" t="str">
        <f aca="false">IF(AND(G200=0,G202="min",H202=1),(B202-B201)/B201,IF(G202="min",(B202-I202)/I202,""))</f>
        <v/>
      </c>
      <c r="L202" s="5"/>
      <c r="M202" s="0" t="n">
        <f aca="false">E202/COUNT($E$4:E202)</f>
        <v>6.40341800261789E-006</v>
      </c>
      <c r="N202" s="24" t="n">
        <f aca="false">M202*252</f>
        <v>0.00161366133665971</v>
      </c>
      <c r="O202" s="25" t="n">
        <f aca="false">STDEV($D$4:$D202)</f>
        <v>0.0291808989531252</v>
      </c>
      <c r="P202" s="25" t="n">
        <f aca="false">O202*SQRT(252)</f>
        <v>0.463232409979646</v>
      </c>
      <c r="Q202" s="0" t="n">
        <f aca="false">Treasuries!J200/100</f>
        <v>0.0479</v>
      </c>
      <c r="R202" s="25" t="n">
        <f aca="false">AJ202/AK202*SQRT(252)</f>
        <v>-0.0293490870846515</v>
      </c>
      <c r="S202" s="38" t="n">
        <f aca="false">IF(D202&lt;s_p!H202, D202-s_p!H202, 0)</f>
        <v>0</v>
      </c>
      <c r="T202" s="0" t="n">
        <f aca="false">S202^2</f>
        <v>0</v>
      </c>
      <c r="U202" s="0" t="n">
        <f aca="false">SQRT(AVERAGE(T$4:T202)) * SQRT(252)</f>
        <v>0.341143779047836</v>
      </c>
      <c r="V202" s="0" t="n">
        <f aca="false">AJ202/U202*252</f>
        <v>-0.0412287936637732</v>
      </c>
      <c r="W202" s="27" t="n">
        <f aca="false">(s_p!$J202)/COUNT(s_p!$J$4:$J202)</f>
        <v>0.000486172621835121</v>
      </c>
      <c r="X202" s="27" t="n">
        <f aca="false">W202 * 252</f>
        <v>0.12251550070245</v>
      </c>
      <c r="Y202" s="26" t="n">
        <f aca="false">STDEV(s_p!$H$4:$H202)</f>
        <v>0.00669762106646675</v>
      </c>
      <c r="Z202" s="26" t="n">
        <f aca="false">Y202*SQRT(252)</f>
        <v>0.106321438305709</v>
      </c>
      <c r="AA202" s="0" t="n">
        <f aca="false">AJ202/AK202</f>
        <v>-0.00184881870554195</v>
      </c>
      <c r="AB202" s="0" t="n">
        <f aca="false">_xlfn.COVARIANCE.S($D$4:$D202,s_p!$H$4:$H202)</f>
        <v>-7.48480011475182E-006</v>
      </c>
      <c r="AC202" s="0" t="n">
        <f aca="false">_xlfn.VAR.S(s_p!$H$4:$H202)</f>
        <v>4.48581279499792E-005</v>
      </c>
      <c r="AD202" s="0" t="n">
        <f aca="false">AB202/AC202</f>
        <v>-0.166854937038346</v>
      </c>
      <c r="AE202" s="23" t="n">
        <f aca="false">M202-(AD202*W202)</f>
        <v>8.75237202086844E-005</v>
      </c>
      <c r="AF202" s="40" t="n">
        <f aca="false">MAX($E$4:E202)</f>
        <v>0.280129884293098</v>
      </c>
      <c r="AG202" s="0" t="n">
        <f aca="false">1 - ((1 + E202) / (1 + AF202))</f>
        <v>0.217833836653664</v>
      </c>
      <c r="AH202" s="0" t="n">
        <f aca="false">MAX($AG$5:AG202)</f>
        <v>0.322303580832179</v>
      </c>
      <c r="AI202" s="24" t="n">
        <f aca="false">D202-s_p!H202</f>
        <v>0.0233809976420966</v>
      </c>
      <c r="AJ202" s="24" t="n">
        <f aca="false">AVERAGE(AI$4:AI202)</f>
        <v>-5.58132796668377E-005</v>
      </c>
      <c r="AK202" s="0" t="n">
        <f aca="false">STDEV(AI$4:AI202)</f>
        <v>0.0301886169257882</v>
      </c>
    </row>
    <row r="203" customFormat="false" ht="13.8" hidden="false" customHeight="false" outlineLevel="0" collapsed="false">
      <c r="A203" s="6" t="n">
        <f aca="false">WORKDAY(A202,1,holiday!$B$2:$B$10)</f>
        <v>39007</v>
      </c>
      <c r="B203" s="30" t="n">
        <v>984953.509415546</v>
      </c>
      <c r="C203" s="30" t="n">
        <f aca="false">B203-B202</f>
        <v>-16320.7707669751</v>
      </c>
      <c r="D203" s="37" t="n">
        <f aca="false">C203/B202</f>
        <v>-0.0163</v>
      </c>
      <c r="E203" s="37" t="n">
        <f aca="false" t="array" ref="E203:E203">PRODUCT(1+$D$4:D203)-1</f>
        <v>-0.0150464905844541</v>
      </c>
      <c r="F203" s="0" t="n">
        <f aca="false">IF(ISBLANK(A204),MONTH(A203),IF(MONTH(A204)-MONTH(A203)=1,MONTH(A203),0))</f>
        <v>0</v>
      </c>
      <c r="G203" s="0" t="str">
        <f aca="false">IF(B204&gt;B203,IF(AND(B202&gt;B203,B204&gt;B203),"min",""),IF(AND(B202&gt;B203,B204&gt;B203),"",IF(AND(B202&lt;B203,B204&lt;B203),"max","")))</f>
        <v>min</v>
      </c>
      <c r="H203" s="0" t="n">
        <f aca="false">IF(G203="min",COUNTIF(G$4:G203,"min"),IF(G203="max",COUNTIF(G$4:G203,"max"),""))</f>
        <v>51</v>
      </c>
      <c r="I203" s="30" t="n">
        <f aca="false" t="array" ref="I203:I203">IF($G$3=0,IF(G203="min",INDEX($B$4:$B$254,(MATCH(1,($G$4:$G$254="max")*($H$4:$H$254=(H203-1)),0))),""),IF($G$3=1,IF(G203="min",INDEX($B$4:$B$254,(MATCH(1,($G$4:$G$254="max")*($H$4:$H$254=(H203)),0))),""),""))</f>
        <v>1001274.28018252</v>
      </c>
      <c r="J203" s="35" t="n">
        <f aca="false">IF(AND(G201=0,G203="min",H203=1),B203-B202,IF(G203="min",B203-I203,""))</f>
        <v>-16320.7707669741</v>
      </c>
      <c r="K203" s="41" t="n">
        <f aca="false">IF(AND(G201=0,G203="min",H203=1),(B203-B202)/B202,IF(G203="min",(B203-I203)/I203,""))</f>
        <v>-0.016299999999999</v>
      </c>
      <c r="L203" s="5"/>
      <c r="M203" s="0" t="n">
        <f aca="false">E203/COUNT($E$4:E203)</f>
        <v>-7.52324529222703E-005</v>
      </c>
      <c r="N203" s="24" t="n">
        <f aca="false">M203*252</f>
        <v>-0.0189585781364121</v>
      </c>
      <c r="O203" s="25" t="n">
        <f aca="false">STDEV($D$4:$D203)</f>
        <v>0.0291315193234142</v>
      </c>
      <c r="P203" s="25" t="n">
        <f aca="false">O203*SQRT(252)</f>
        <v>0.462448532659359</v>
      </c>
      <c r="Q203" s="0" t="n">
        <f aca="false">Treasuries!J201/100</f>
        <v>0.0478</v>
      </c>
      <c r="R203" s="25" t="n">
        <f aca="false">AJ203/AK203*SQRT(252)</f>
        <v>-0.0625673084092295</v>
      </c>
      <c r="S203" s="38" t="n">
        <f aca="false">IF(D203&lt;s_p!H203, D203-s_p!H203, 0)</f>
        <v>-0.0126405548332432</v>
      </c>
      <c r="T203" s="0" t="n">
        <f aca="false">S203^2</f>
        <v>0.000159783626492229</v>
      </c>
      <c r="U203" s="0" t="n">
        <f aca="false">SQRT(AVERAGE(T$4:T203)) * SQRT(252)</f>
        <v>0.34058553986114</v>
      </c>
      <c r="V203" s="0" t="n">
        <f aca="false">AJ203/U203*252</f>
        <v>-0.0878537616298943</v>
      </c>
      <c r="W203" s="27" t="n">
        <f aca="false">(s_p!$J203)/COUNT(s_p!$J$4:$J203)</f>
        <v>0.000463674306451233</v>
      </c>
      <c r="X203" s="27" t="n">
        <f aca="false">W203 * 252</f>
        <v>0.116845925225711</v>
      </c>
      <c r="Y203" s="26" t="n">
        <f aca="false">STDEV(s_p!$H$4:$H203)</f>
        <v>0.00668720069545076</v>
      </c>
      <c r="Z203" s="26" t="n">
        <f aca="false">Y203*SQRT(252)</f>
        <v>0.106156020044045</v>
      </c>
      <c r="AA203" s="0" t="n">
        <f aca="false">AJ203/AK203</f>
        <v>-0.00394136995841663</v>
      </c>
      <c r="AB203" s="0" t="n">
        <f aca="false">_xlfn.COVARIANCE.S($D$4:$D203,s_p!$H$4:$H203)</f>
        <v>-7.10036899717902E-006</v>
      </c>
      <c r="AC203" s="0" t="n">
        <f aca="false">_xlfn.VAR.S(s_p!$H$4:$H203)</f>
        <v>4.47186531412371E-005</v>
      </c>
      <c r="AD203" s="0" t="n">
        <f aca="false">AB203/AC203</f>
        <v>-0.158778686262164</v>
      </c>
      <c r="AE203" s="23" t="n">
        <f aca="false">M203-(AD203*W203)</f>
        <v>-1.61085569042358E-006</v>
      </c>
      <c r="AF203" s="40" t="n">
        <f aca="false">MAX($E$4:E203)</f>
        <v>0.280129884293098</v>
      </c>
      <c r="AG203" s="0" t="n">
        <f aca="false">1 - ((1 + E203) / (1 + AF203))</f>
        <v>0.23058314511621</v>
      </c>
      <c r="AH203" s="0" t="n">
        <f aca="false">MAX($AG$5:AG203)</f>
        <v>0.322303580832179</v>
      </c>
      <c r="AI203" s="24" t="n">
        <f aca="false">D203-s_p!H203</f>
        <v>-0.0126405548332433</v>
      </c>
      <c r="AJ203" s="24" t="n">
        <f aca="false">AVERAGE(AI$4:AI203)</f>
        <v>-0.00011873698743472</v>
      </c>
      <c r="AK203" s="0" t="n">
        <f aca="false">STDEV(AI$4:AI203)</f>
        <v>0.0301258163246417</v>
      </c>
    </row>
    <row r="204" customFormat="false" ht="13.8" hidden="false" customHeight="false" outlineLevel="0" collapsed="false">
      <c r="A204" s="6" t="n">
        <f aca="false">WORKDAY(A203,1,holiday!$B$2:$B$10)</f>
        <v>39008</v>
      </c>
      <c r="B204" s="30" t="n">
        <v>1020116.34970168</v>
      </c>
      <c r="C204" s="30" t="n">
        <f aca="false">B204-B203</f>
        <v>35162.840286135</v>
      </c>
      <c r="D204" s="37" t="n">
        <f aca="false">C204/B203</f>
        <v>0.0357</v>
      </c>
      <c r="E204" s="37" t="n">
        <f aca="false" t="array" ref="E204:E204">PRODUCT(1+$D$4:D204)-1</f>
        <v>0.020116349701681</v>
      </c>
      <c r="F204" s="0" t="n">
        <f aca="false">IF(ISBLANK(A205),MONTH(A204),IF(MONTH(A205)-MONTH(A204)=1,MONTH(A204),0))</f>
        <v>0</v>
      </c>
      <c r="G204" s="0" t="str">
        <f aca="false">IF(B205&gt;B204,IF(AND(B203&gt;B204,B205&gt;B204),"min",""),IF(AND(B203&gt;B204,B205&gt;B204),"",IF(AND(B203&lt;B204,B205&lt;B204),"max","")))</f>
        <v/>
      </c>
      <c r="H204" s="0" t="str">
        <f aca="false">IF(G204="min",COUNTIF(G$4:G204,"min"),IF(G204="max",COUNTIF(G$4:G204,"max"),""))</f>
        <v/>
      </c>
      <c r="I204" s="30" t="str">
        <f aca="false" t="array" ref="I204:I204">IF($G$3=0,IF(G204="min",INDEX($B$4:$B$254,(MATCH(1,($G$4:$G$254="max")*($H$4:$H$254=(H204-1)),0))),""),IF($G$3=1,IF(G204="min",INDEX($B$4:$B$254,(MATCH(1,($G$4:$G$254="max")*($H$4:$H$254=(H204)),0))),""),""))</f>
        <v/>
      </c>
      <c r="J204" s="35" t="str">
        <f aca="false">IF(AND(G202=0,G204="min",H204=1),B204-B203,IF(G204="min",B204-I204,""))</f>
        <v/>
      </c>
      <c r="K204" s="41" t="str">
        <f aca="false">IF(AND(G202=0,G204="min",H204=1),(B204-B203)/B203,IF(G204="min",(B204-I204)/I204,""))</f>
        <v/>
      </c>
      <c r="L204" s="5"/>
      <c r="M204" s="0" t="n">
        <f aca="false">E204/COUNT($E$4:E204)</f>
        <v>0.000100081341799408</v>
      </c>
      <c r="N204" s="24" t="n">
        <f aca="false">M204*252</f>
        <v>0.0252204981334508</v>
      </c>
      <c r="O204" s="25" t="n">
        <f aca="false">STDEV($D$4:$D204)</f>
        <v>0.0291653951393058</v>
      </c>
      <c r="P204" s="25" t="n">
        <f aca="false">O204*SQRT(252)</f>
        <v>0.462986294565211</v>
      </c>
      <c r="Q204" s="0" t="n">
        <f aca="false">Treasuries!J202/100</f>
        <v>0.0477</v>
      </c>
      <c r="R204" s="25" t="n">
        <f aca="false">AJ204/AK204*SQRT(252)</f>
        <v>0.0279500198024538</v>
      </c>
      <c r="S204" s="38" t="n">
        <f aca="false">IF(D204&lt;s_p!H204, D204-s_p!H204, 0)</f>
        <v>0</v>
      </c>
      <c r="T204" s="0" t="n">
        <f aca="false">S204^2</f>
        <v>0</v>
      </c>
      <c r="U204" s="0" t="n">
        <f aca="false">SQRT(AVERAGE(T$4:T204)) * SQRT(252)</f>
        <v>0.339737255754745</v>
      </c>
      <c r="V204" s="0" t="n">
        <f aca="false">AJ204/U204*252</f>
        <v>0.0393742071430606</v>
      </c>
      <c r="W204" s="27" t="n">
        <f aca="false">(s_p!$J204)/COUNT(s_p!$J$4:$J204)</f>
        <v>0.000468342184645917</v>
      </c>
      <c r="X204" s="27" t="n">
        <f aca="false">W204 * 252</f>
        <v>0.118022230530771</v>
      </c>
      <c r="Y204" s="26" t="n">
        <f aca="false">STDEV(s_p!$H$4:$H204)</f>
        <v>0.00667071078677752</v>
      </c>
      <c r="Z204" s="26" t="n">
        <f aca="false">Y204*SQRT(252)</f>
        <v>0.105894250859096</v>
      </c>
      <c r="AA204" s="0" t="n">
        <f aca="false">AJ204/AK204</f>
        <v>0.00176068575087207</v>
      </c>
      <c r="AB204" s="0" t="n">
        <f aca="false">_xlfn.COVARIANCE.S($D$4:$D204,s_p!$H$4:$H204)</f>
        <v>-6.92113219869798E-006</v>
      </c>
      <c r="AC204" s="0" t="n">
        <f aca="false">_xlfn.VAR.S(s_p!$H$4:$H204)</f>
        <v>4.44983824008301E-005</v>
      </c>
      <c r="AD204" s="0" t="n">
        <f aca="false">AB204/AC204</f>
        <v>-0.155536714488949</v>
      </c>
      <c r="AE204" s="23" t="n">
        <f aca="false">M204-(AD204*W204)</f>
        <v>0.00017292574645581</v>
      </c>
      <c r="AF204" s="40" t="n">
        <f aca="false">MAX($E$4:E204)</f>
        <v>0.280129884293098</v>
      </c>
      <c r="AG204" s="0" t="n">
        <f aca="false">1 - ((1 + E204) / (1 + AF204))</f>
        <v>0.203114963396858</v>
      </c>
      <c r="AH204" s="0" t="n">
        <f aca="false">MAX($AG$5:AG204)</f>
        <v>0.322303580832179</v>
      </c>
      <c r="AI204" s="24" t="n">
        <f aca="false">D204-s_p!H204</f>
        <v>0.0344170558263994</v>
      </c>
      <c r="AJ204" s="24" t="n">
        <f aca="false">AVERAGE(AI$4:AI204)</f>
        <v>5.30828773107234E-005</v>
      </c>
      <c r="AK204" s="0" t="n">
        <f aca="false">STDEV(AI$4:AI204)</f>
        <v>0.0301489787626392</v>
      </c>
    </row>
    <row r="205" customFormat="false" ht="13.8" hidden="false" customHeight="false" outlineLevel="0" collapsed="false">
      <c r="A205" s="6" t="n">
        <f aca="false">WORKDAY(A204,1,holiday!$B$2:$B$10)</f>
        <v>39009</v>
      </c>
      <c r="B205" s="30" t="n">
        <v>1051535.93327249</v>
      </c>
      <c r="C205" s="30" t="n">
        <f aca="false">B205-B204</f>
        <v>31419.5835708117</v>
      </c>
      <c r="D205" s="37" t="n">
        <f aca="false">C205/B204</f>
        <v>0.0307999999999999</v>
      </c>
      <c r="E205" s="37" t="n">
        <f aca="false" t="array" ref="E205:E205">PRODUCT(1+$D$4:D205)-1</f>
        <v>0.0515359332724925</v>
      </c>
      <c r="F205" s="0" t="n">
        <f aca="false">IF(ISBLANK(A206),MONTH(A205),IF(MONTH(A206)-MONTH(A205)=1,MONTH(A205),0))</f>
        <v>0</v>
      </c>
      <c r="G205" s="0" t="str">
        <f aca="false">IF(B206&gt;B205,IF(AND(B204&gt;B205,B206&gt;B205),"min",""),IF(AND(B204&gt;B205,B206&gt;B205),"",IF(AND(B204&lt;B205,B206&lt;B205),"max","")))</f>
        <v>max</v>
      </c>
      <c r="H205" s="0" t="n">
        <f aca="false">IF(G205="min",COUNTIF(G$4:G205,"min"),IF(G205="max",COUNTIF(G$4:G205,"max"),""))</f>
        <v>51</v>
      </c>
      <c r="I205" s="30" t="str">
        <f aca="false" t="array" ref="I205:I205">IF($G$3=0,IF(G205="min",INDEX($B$4:$B$254,(MATCH(1,($G$4:$G$254="max")*($H$4:$H$254=(H205-1)),0))),""),IF($G$3=1,IF(G205="min",INDEX($B$4:$B$254,(MATCH(1,($G$4:$G$254="max")*($H$4:$H$254=(H205)),0))),""),""))</f>
        <v/>
      </c>
      <c r="J205" s="35" t="str">
        <f aca="false">IF(AND(G203=0,G205="min",H205=1),B205-B204,IF(G205="min",B205-I205,""))</f>
        <v/>
      </c>
      <c r="K205" s="41" t="str">
        <f aca="false">IF(AND(G203=0,G205="min",H205=1),(B205-B204)/B204,IF(G205="min",(B205-I205)/I205,""))</f>
        <v/>
      </c>
      <c r="L205" s="5"/>
      <c r="M205" s="0" t="n">
        <f aca="false">E205/COUNT($E$4:E205)</f>
        <v>0.000255128382537092</v>
      </c>
      <c r="N205" s="24" t="n">
        <f aca="false">M205*252</f>
        <v>0.0642923523993471</v>
      </c>
      <c r="O205" s="25" t="n">
        <f aca="false">STDEV($D$4:$D205)</f>
        <v>0.0291706439574645</v>
      </c>
      <c r="P205" s="25" t="n">
        <f aca="false">O205*SQRT(252)</f>
        <v>0.46306961697036</v>
      </c>
      <c r="Q205" s="0" t="n">
        <f aca="false">Treasuries!J203/100</f>
        <v>0.0479</v>
      </c>
      <c r="R205" s="25" t="n">
        <f aca="false">AJ205/AK205*SQRT(252)</f>
        <v>0.105887097143897</v>
      </c>
      <c r="S205" s="38" t="n">
        <f aca="false">IF(D205&lt;s_p!H205, D205-s_p!H205, 0)</f>
        <v>0</v>
      </c>
      <c r="T205" s="0" t="n">
        <f aca="false">S205^2</f>
        <v>0</v>
      </c>
      <c r="U205" s="0" t="n">
        <f aca="false">SQRT(AVERAGE(T$4:T205)) * SQRT(252)</f>
        <v>0.338895278609581</v>
      </c>
      <c r="V205" s="0" t="n">
        <f aca="false">AJ205/U205*252</f>
        <v>0.149529609522835</v>
      </c>
      <c r="W205" s="27" t="n">
        <f aca="false">(s_p!$J205)/COUNT(s_p!$J$4:$J205)</f>
        <v>0.000470624011667771</v>
      </c>
      <c r="X205" s="27" t="n">
        <f aca="false">W205 * 252</f>
        <v>0.118597250940278</v>
      </c>
      <c r="Y205" s="26" t="n">
        <f aca="false">STDEV(s_p!$H$4:$H205)</f>
        <v>0.00665414986657685</v>
      </c>
      <c r="Z205" s="26" t="n">
        <f aca="false">Y205*SQRT(252)</f>
        <v>0.105631354401096</v>
      </c>
      <c r="AA205" s="0" t="n">
        <f aca="false">AJ205/AK205</f>
        <v>0.00667026014507837</v>
      </c>
      <c r="AB205" s="0" t="n">
        <f aca="false">_xlfn.COVARIANCE.S($D$4:$D205,s_p!$H$4:$H205)</f>
        <v>-6.82981424461288E-006</v>
      </c>
      <c r="AC205" s="0" t="n">
        <f aca="false">_xlfn.VAR.S(s_p!$H$4:$H205)</f>
        <v>4.42777104468648E-005</v>
      </c>
      <c r="AD205" s="0" t="n">
        <f aca="false">AB205/AC205</f>
        <v>-0.154249489770004</v>
      </c>
      <c r="AE205" s="23" t="n">
        <f aca="false">M205-(AD205*W205)</f>
        <v>0.000327721896210358</v>
      </c>
      <c r="AF205" s="40" t="n">
        <f aca="false">MAX($E$4:E205)</f>
        <v>0.280129884293098</v>
      </c>
      <c r="AG205" s="0" t="n">
        <f aca="false">1 - ((1 + E205) / (1 + AF205))</f>
        <v>0.178570904269482</v>
      </c>
      <c r="AH205" s="0" t="n">
        <f aca="false">MAX($AG$5:AG205)</f>
        <v>0.322303580832179</v>
      </c>
      <c r="AI205" s="24" t="n">
        <f aca="false">D205-s_p!H205</f>
        <v>0.0299506809196075</v>
      </c>
      <c r="AJ205" s="24" t="n">
        <f aca="false">AVERAGE(AI$4:AI205)</f>
        <v>0.000201090788411202</v>
      </c>
      <c r="AK205" s="0" t="n">
        <f aca="false">STDEV(AI$4:AI205)</f>
        <v>0.0301473681741748</v>
      </c>
    </row>
    <row r="206" customFormat="false" ht="13.8" hidden="false" customHeight="false" outlineLevel="0" collapsed="false">
      <c r="A206" s="6" t="n">
        <f aca="false">WORKDAY(A205,1,holiday!$B$2:$B$10)</f>
        <v>39010</v>
      </c>
      <c r="B206" s="30" t="n">
        <v>1010946.64624817</v>
      </c>
      <c r="C206" s="30" t="n">
        <f aca="false">B206-B205</f>
        <v>-40589.2870243182</v>
      </c>
      <c r="D206" s="37" t="n">
        <f aca="false">C206/B205</f>
        <v>-0.0386</v>
      </c>
      <c r="E206" s="37" t="n">
        <f aca="false" t="array" ref="E206:E206">PRODUCT(1+$D$4:D206)-1</f>
        <v>0.0109466462481744</v>
      </c>
      <c r="F206" s="0" t="n">
        <f aca="false">IF(ISBLANK(A207),MONTH(A206),IF(MONTH(A207)-MONTH(A206)=1,MONTH(A206),0))</f>
        <v>0</v>
      </c>
      <c r="G206" s="0" t="str">
        <f aca="false">IF(B207&gt;B206,IF(AND(B205&gt;B206,B207&gt;B206),"min",""),IF(AND(B205&gt;B206,B207&gt;B206),"",IF(AND(B205&lt;B206,B207&lt;B206),"max","")))</f>
        <v>min</v>
      </c>
      <c r="H206" s="0" t="n">
        <f aca="false">IF(G206="min",COUNTIF(G$4:G206,"min"),IF(G206="max",COUNTIF(G$4:G206,"max"),""))</f>
        <v>52</v>
      </c>
      <c r="I206" s="30" t="n">
        <f aca="false" t="array" ref="I206:I206">IF($G$3=0,IF(G206="min",INDEX($B$4:$B$254,(MATCH(1,($G$4:$G$254="max")*($H$4:$H$254=(H206-1)),0))),""),IF($G$3=1,IF(G206="min",INDEX($B$4:$B$254,(MATCH(1,($G$4:$G$254="max")*($H$4:$H$254=(H206)),0))),""),""))</f>
        <v>1051535.93327249</v>
      </c>
      <c r="J206" s="35" t="n">
        <f aca="false">IF(AND(G204=0,G206="min",H206=1),B206-B205,IF(G206="min",B206-I206,""))</f>
        <v>-40589.2870243201</v>
      </c>
      <c r="K206" s="41" t="n">
        <f aca="false">IF(AND(G204=0,G206="min",H206=1),(B206-B205)/B205,IF(G206="min",(B206-I206)/I206,""))</f>
        <v>-0.0386000000000019</v>
      </c>
      <c r="L206" s="5"/>
      <c r="M206" s="0" t="n">
        <f aca="false">E206/COUNT($E$4:E206)</f>
        <v>5.39243657545538E-005</v>
      </c>
      <c r="N206" s="24" t="n">
        <f aca="false">M206*252</f>
        <v>0.0135889401701476</v>
      </c>
      <c r="O206" s="25" t="n">
        <f aca="false">STDEV($D$4:$D206)</f>
        <v>0.0292286118048202</v>
      </c>
      <c r="P206" s="25" t="n">
        <f aca="false">O206*SQRT(252)</f>
        <v>0.463989828019206</v>
      </c>
      <c r="Q206" s="0" t="n">
        <f aca="false">Treasuries!J204/100</f>
        <v>0.0479</v>
      </c>
      <c r="R206" s="25" t="n">
        <f aca="false">AJ206/AK206*SQRT(252)</f>
        <v>0.00212460358539098</v>
      </c>
      <c r="S206" s="38" t="n">
        <f aca="false">IF(D206&lt;s_p!H206, D206-s_p!H206, 0)</f>
        <v>-0.0397997424942938</v>
      </c>
      <c r="T206" s="0" t="n">
        <f aca="false">S206^2</f>
        <v>0.00158401950261209</v>
      </c>
      <c r="U206" s="0" t="n">
        <f aca="false">SQRT(AVERAGE(T$4:T206)) * SQRT(252)</f>
        <v>0.340955444752247</v>
      </c>
      <c r="V206" s="0" t="n">
        <f aca="false">AJ206/U206*252</f>
        <v>0.00298769784028669</v>
      </c>
      <c r="W206" s="27" t="n">
        <f aca="false">(s_p!$J206)/COUNT(s_p!$J$4:$J206)</f>
        <v>0.00047477757453971</v>
      </c>
      <c r="X206" s="27" t="n">
        <f aca="false">W206 * 252</f>
        <v>0.119643948784007</v>
      </c>
      <c r="Y206" s="26" t="n">
        <f aca="false">STDEV(s_p!$H$4:$H206)</f>
        <v>0.00663785545614618</v>
      </c>
      <c r="Z206" s="26" t="n">
        <f aca="false">Y206*SQRT(252)</f>
        <v>0.105372688654536</v>
      </c>
      <c r="AA206" s="0" t="n">
        <f aca="false">AJ206/AK206</f>
        <v>0.000133837445751058</v>
      </c>
      <c r="AB206" s="0" t="n">
        <f aca="false">_xlfn.COVARIANCE.S($D$4:$D206,s_p!$H$4:$H206)</f>
        <v>-6.93685537203071E-006</v>
      </c>
      <c r="AC206" s="0" t="n">
        <f aca="false">_xlfn.VAR.S(s_p!$H$4:$H206)</f>
        <v>4.40611250566897E-005</v>
      </c>
      <c r="AD206" s="0" t="n">
        <f aca="false">AB206/AC206</f>
        <v>-0.157437091383973</v>
      </c>
      <c r="AE206" s="23" t="n">
        <f aca="false">M206-(AD206*W206)</f>
        <v>0.000128671966144423</v>
      </c>
      <c r="AF206" s="40" t="n">
        <f aca="false">MAX($E$4:E206)</f>
        <v>0.280129884293098</v>
      </c>
      <c r="AG206" s="0" t="n">
        <f aca="false">1 - ((1 + E206) / (1 + AF206))</f>
        <v>0.21027806736468</v>
      </c>
      <c r="AH206" s="0" t="n">
        <f aca="false">MAX($AG$5:AG206)</f>
        <v>0.322303580832179</v>
      </c>
      <c r="AI206" s="24" t="n">
        <f aca="false">D206-s_p!H206</f>
        <v>-0.0397997424942938</v>
      </c>
      <c r="AJ206" s="24" t="n">
        <f aca="false">AVERAGE(AI$4:AI206)</f>
        <v>4.04234859492172E-006</v>
      </c>
      <c r="AK206" s="0" t="n">
        <f aca="false">STDEV(AI$4:AI206)</f>
        <v>0.0302034200685555</v>
      </c>
    </row>
    <row r="207" customFormat="false" ht="13.8" hidden="false" customHeight="false" outlineLevel="0" collapsed="false">
      <c r="A207" s="6" t="n">
        <f aca="false">WORKDAY(A206,1,holiday!$B$2:$B$10)</f>
        <v>39013</v>
      </c>
      <c r="B207" s="30" t="n">
        <v>1059573.17993271</v>
      </c>
      <c r="C207" s="30" t="n">
        <f aca="false">B207-B206</f>
        <v>48626.5336845373</v>
      </c>
      <c r="D207" s="37" t="n">
        <f aca="false">C207/B206</f>
        <v>0.0481000000000001</v>
      </c>
      <c r="E207" s="37" t="n">
        <f aca="false" t="array" ref="E207:E207">PRODUCT(1+$D$4:D207)-1</f>
        <v>0.0595731799327115</v>
      </c>
      <c r="F207" s="0" t="n">
        <f aca="false">IF(ISBLANK(A208),MONTH(A207),IF(MONTH(A208)-MONTH(A207)=1,MONTH(A207),0))</f>
        <v>0</v>
      </c>
      <c r="G207" s="0" t="str">
        <f aca="false">IF(B208&gt;B207,IF(AND(B206&gt;B207,B208&gt;B207),"min",""),IF(AND(B206&gt;B207,B208&gt;B207),"",IF(AND(B206&lt;B207,B208&lt;B207),"max","")))</f>
        <v>max</v>
      </c>
      <c r="H207" s="0" t="n">
        <f aca="false">IF(G207="min",COUNTIF(G$4:G207,"min"),IF(G207="max",COUNTIF(G$4:G207,"max"),""))</f>
        <v>52</v>
      </c>
      <c r="I207" s="30" t="str">
        <f aca="false" t="array" ref="I207:I207">IF($G$3=0,IF(G207="min",INDEX($B$4:$B$254,(MATCH(1,($G$4:$G$254="max")*($H$4:$H$254=(H207-1)),0))),""),IF($G$3=1,IF(G207="min",INDEX($B$4:$B$254,(MATCH(1,($G$4:$G$254="max")*($H$4:$H$254=(H207)),0))),""),""))</f>
        <v/>
      </c>
      <c r="J207" s="35" t="str">
        <f aca="false">IF(AND(G205=0,G207="min",H207=1),B207-B206,IF(G207="min",B207-I207,""))</f>
        <v/>
      </c>
      <c r="K207" s="41" t="str">
        <f aca="false">IF(AND(G205=0,G207="min",H207=1),(B207-B206)/B206,IF(G207="min",(B207-I207)/I207,""))</f>
        <v/>
      </c>
      <c r="L207" s="5"/>
      <c r="M207" s="0" t="n">
        <f aca="false">E207/COUNT($E$4:E207)</f>
        <v>0.000292025391827017</v>
      </c>
      <c r="N207" s="24" t="n">
        <f aca="false">M207*252</f>
        <v>0.0735903987404083</v>
      </c>
      <c r="O207" s="25" t="n">
        <f aca="false">STDEV($D$4:$D207)</f>
        <v>0.0293465439143685</v>
      </c>
      <c r="P207" s="25" t="n">
        <f aca="false">O207*SQRT(252)</f>
        <v>0.46586194221993</v>
      </c>
      <c r="Q207" s="0" t="n">
        <f aca="false">Treasuries!J205/100</f>
        <v>0.0483</v>
      </c>
      <c r="R207" s="25" t="n">
        <f aca="false">AJ207/AK207*SQRT(252)</f>
        <v>0.109939898669497</v>
      </c>
      <c r="S207" s="38" t="n">
        <f aca="false">IF(D207&lt;s_p!H207, D207-s_p!H207, 0)</f>
        <v>0</v>
      </c>
      <c r="T207" s="0" t="n">
        <f aca="false">S207^2</f>
        <v>0</v>
      </c>
      <c r="U207" s="0" t="n">
        <f aca="false">SQRT(AVERAGE(T$4:T207)) * SQRT(252)</f>
        <v>0.340118743013111</v>
      </c>
      <c r="V207" s="0" t="n">
        <f aca="false">AJ207/U207*252</f>
        <v>0.155332396701752</v>
      </c>
      <c r="W207" s="27" t="n">
        <f aca="false">(s_p!$J207)/COUNT(s_p!$J$4:$J207)</f>
        <v>0.000505515074033049</v>
      </c>
      <c r="X207" s="27" t="n">
        <f aca="false">W207 * 252</f>
        <v>0.127389798656328</v>
      </c>
      <c r="Y207" s="26" t="n">
        <f aca="false">STDEV(s_p!$H$4:$H207)</f>
        <v>0.00663340466346619</v>
      </c>
      <c r="Z207" s="26" t="n">
        <f aca="false">Y207*SQRT(252)</f>
        <v>0.105302034511126</v>
      </c>
      <c r="AA207" s="0" t="n">
        <f aca="false">AJ207/AK207</f>
        <v>0.00692556264388415</v>
      </c>
      <c r="AB207" s="0" t="n">
        <f aca="false">_xlfn.COVARIANCE.S($D$4:$D207,s_p!$H$4:$H207)</f>
        <v>-5.57747354984843E-006</v>
      </c>
      <c r="AC207" s="0" t="n">
        <f aca="false">_xlfn.VAR.S(s_p!$H$4:$H207)</f>
        <v>4.40020574292951E-005</v>
      </c>
      <c r="AD207" s="0" t="n">
        <f aca="false">AB207/AC207</f>
        <v>-0.126754835471287</v>
      </c>
      <c r="AE207" s="23" t="n">
        <f aca="false">M207-(AD207*W207)</f>
        <v>0.000356101871864332</v>
      </c>
      <c r="AF207" s="40" t="n">
        <f aca="false">MAX($E$4:E207)</f>
        <v>0.280129884293098</v>
      </c>
      <c r="AG207" s="0" t="n">
        <f aca="false">1 - ((1 + E207) / (1 + AF207))</f>
        <v>0.172292442404921</v>
      </c>
      <c r="AH207" s="0" t="n">
        <f aca="false">MAX($AG$5:AG207)</f>
        <v>0.322303580832179</v>
      </c>
      <c r="AI207" s="24" t="n">
        <f aca="false">D207-s_p!H207</f>
        <v>0.0419477276048517</v>
      </c>
      <c r="AJ207" s="24" t="n">
        <f aca="false">AVERAGE(AI$4:AI207)</f>
        <v>0.00020964864887069</v>
      </c>
      <c r="AK207" s="0" t="n">
        <f aca="false">STDEV(AI$4:AI207)</f>
        <v>0.0302717135994471</v>
      </c>
    </row>
    <row r="208" customFormat="false" ht="13.8" hidden="false" customHeight="false" outlineLevel="0" collapsed="false">
      <c r="A208" s="6" t="n">
        <f aca="false">WORKDAY(A207,1,holiday!$B$2:$B$10)</f>
        <v>39014</v>
      </c>
      <c r="B208" s="30" t="n">
        <v>1012316.21610771</v>
      </c>
      <c r="C208" s="30" t="n">
        <f aca="false">B208-B207</f>
        <v>-47256.9638249989</v>
      </c>
      <c r="D208" s="37" t="n">
        <f aca="false">C208/B207</f>
        <v>-0.0446</v>
      </c>
      <c r="E208" s="37" t="n">
        <f aca="false" t="array" ref="E208:E208">PRODUCT(1+$D$4:D208)-1</f>
        <v>0.0123162161077126</v>
      </c>
      <c r="F208" s="0" t="n">
        <f aca="false">IF(ISBLANK(A209),MONTH(A208),IF(MONTH(A209)-MONTH(A208)=1,MONTH(A208),0))</f>
        <v>0</v>
      </c>
      <c r="G208" s="0" t="str">
        <f aca="false">IF(B209&gt;B208,IF(AND(B207&gt;B208,B209&gt;B208),"min",""),IF(AND(B207&gt;B208,B209&gt;B208),"",IF(AND(B207&lt;B208,B209&lt;B208),"max","")))</f>
        <v/>
      </c>
      <c r="H208" s="0" t="str">
        <f aca="false">IF(G208="min",COUNTIF(G$4:G208,"min"),IF(G208="max",COUNTIF(G$4:G208,"max"),""))</f>
        <v/>
      </c>
      <c r="I208" s="30" t="str">
        <f aca="false" t="array" ref="I208:I208">IF($G$3=0,IF(G208="min",INDEX($B$4:$B$254,(MATCH(1,($G$4:$G$254="max")*($H$4:$H$254=(H208-1)),0))),""),IF($G$3=1,IF(G208="min",INDEX($B$4:$B$254,(MATCH(1,($G$4:$G$254="max")*($H$4:$H$254=(H208)),0))),""),""))</f>
        <v/>
      </c>
      <c r="J208" s="35" t="str">
        <f aca="false">IF(AND(G206=0,G208="min",H208=1),B208-B207,IF(G208="min",B208-I208,""))</f>
        <v/>
      </c>
      <c r="K208" s="41" t="str">
        <f aca="false">IF(AND(G206=0,G208="min",H208=1),(B208-B207)/B207,IF(G208="min",(B208-I208)/I208,""))</f>
        <v/>
      </c>
      <c r="L208" s="5"/>
      <c r="M208" s="0" t="n">
        <f aca="false">E208/COUNT($E$4:E208)</f>
        <v>6.00791029644517E-005</v>
      </c>
      <c r="N208" s="24" t="n">
        <f aca="false">M208*252</f>
        <v>0.0151399339470418</v>
      </c>
      <c r="O208" s="25" t="n">
        <f aca="false">STDEV($D$4:$D208)</f>
        <v>0.0294450981224945</v>
      </c>
      <c r="P208" s="25" t="n">
        <f aca="false">O208*SQRT(252)</f>
        <v>0.467426441772092</v>
      </c>
      <c r="Q208" s="0" t="n">
        <f aca="false">Treasuries!J206/100</f>
        <v>0.0483</v>
      </c>
      <c r="R208" s="25" t="n">
        <f aca="false">AJ208/AK208*SQRT(252)</f>
        <v>-0.00533852766400372</v>
      </c>
      <c r="S208" s="38" t="n">
        <f aca="false">IF(D208&lt;s_p!H208, D208-s_p!H208, 0)</f>
        <v>-0.0448614341113421</v>
      </c>
      <c r="T208" s="0" t="n">
        <f aca="false">S208^2</f>
        <v>0.00201254827052628</v>
      </c>
      <c r="U208" s="0" t="n">
        <f aca="false">SQRT(AVERAGE(T$4:T208)) * SQRT(252)</f>
        <v>0.342914602690237</v>
      </c>
      <c r="V208" s="0" t="n">
        <f aca="false">AJ208/U208*252</f>
        <v>-0.00750330670790354</v>
      </c>
      <c r="W208" s="27" t="n">
        <f aca="false">(s_p!$J208)/COUNT(s_p!$J$4:$J208)</f>
        <v>0.000504455949397319</v>
      </c>
      <c r="X208" s="27" t="n">
        <f aca="false">W208 * 252</f>
        <v>0.127122899248124</v>
      </c>
      <c r="Y208" s="26" t="n">
        <f aca="false">STDEV(s_p!$H$4:$H208)</f>
        <v>0.00661714787130681</v>
      </c>
      <c r="Z208" s="26" t="n">
        <f aca="false">Y208*SQRT(252)</f>
        <v>0.10504396593611</v>
      </c>
      <c r="AA208" s="0" t="n">
        <f aca="false">AJ208/AK208</f>
        <v>-0.000336295632528314</v>
      </c>
      <c r="AB208" s="0" t="n">
        <f aca="false">_xlfn.COVARIANCE.S($D$4:$D208,s_p!$H$4:$H208)</f>
        <v>-5.4967164863353E-006</v>
      </c>
      <c r="AC208" s="0" t="n">
        <f aca="false">_xlfn.VAR.S(s_p!$H$4:$H208)</f>
        <v>4.37866459507403E-005</v>
      </c>
      <c r="AD208" s="0" t="n">
        <f aca="false">AB208/AC208</f>
        <v>-0.125534083896699</v>
      </c>
      <c r="AE208" s="23" t="n">
        <f aca="false">M208-(AD208*W208)</f>
        <v>0.000123405518438284</v>
      </c>
      <c r="AF208" s="40" t="n">
        <f aca="false">MAX($E$4:E208)</f>
        <v>0.280129884293098</v>
      </c>
      <c r="AG208" s="0" t="n">
        <f aca="false">1 - ((1 + E208) / (1 + AF208))</f>
        <v>0.209208199473661</v>
      </c>
      <c r="AH208" s="0" t="n">
        <f aca="false">MAX($AG$5:AG208)</f>
        <v>0.322303580832179</v>
      </c>
      <c r="AI208" s="24" t="n">
        <f aca="false">D208-s_p!H208</f>
        <v>-0.0448614341113421</v>
      </c>
      <c r="AJ208" s="24" t="n">
        <f aca="false">AVERAGE(AI$4:AI208)</f>
        <v>-1.02102914230307E-005</v>
      </c>
      <c r="AK208" s="0" t="n">
        <f aca="false">STDEV(AI$4:AI208)</f>
        <v>0.0303610586502964</v>
      </c>
    </row>
    <row r="209" customFormat="false" ht="13.8" hidden="false" customHeight="false" outlineLevel="0" collapsed="false">
      <c r="A209" s="6" t="n">
        <f aca="false">WORKDAY(A208,1,holiday!$B$2:$B$10)</f>
        <v>39015</v>
      </c>
      <c r="B209" s="30" t="n">
        <v>983768.898813475</v>
      </c>
      <c r="C209" s="30" t="n">
        <f aca="false">B209-B208</f>
        <v>-28547.3172942374</v>
      </c>
      <c r="D209" s="37" t="n">
        <f aca="false">C209/B208</f>
        <v>-0.0281999999999999</v>
      </c>
      <c r="E209" s="37" t="n">
        <f aca="false" t="array" ref="E209:E209">PRODUCT(1+$D$4:D209)-1</f>
        <v>-0.0162311011865247</v>
      </c>
      <c r="F209" s="0" t="n">
        <f aca="false">IF(ISBLANK(A210),MONTH(A209),IF(MONTH(A210)-MONTH(A209)=1,MONTH(A209),0))</f>
        <v>0</v>
      </c>
      <c r="G209" s="0" t="str">
        <f aca="false">IF(B210&gt;B209,IF(AND(B208&gt;B209,B210&gt;B209),"min",""),IF(AND(B208&gt;B209,B210&gt;B209),"",IF(AND(B208&lt;B209,B210&lt;B209),"max","")))</f>
        <v/>
      </c>
      <c r="H209" s="0" t="str">
        <f aca="false">IF(G209="min",COUNTIF(G$4:G209,"min"),IF(G209="max",COUNTIF(G$4:G209,"max"),""))</f>
        <v/>
      </c>
      <c r="I209" s="30" t="str">
        <f aca="false" t="array" ref="I209:I209">IF($G$3=0,IF(G209="min",INDEX($B$4:$B$254,(MATCH(1,($G$4:$G$254="max")*($H$4:$H$254=(H209-1)),0))),""),IF($G$3=1,IF(G209="min",INDEX($B$4:$B$254,(MATCH(1,($G$4:$G$254="max")*($H$4:$H$254=(H209)),0))),""),""))</f>
        <v/>
      </c>
      <c r="J209" s="35" t="str">
        <f aca="false">IF(AND(G207=0,G209="min",H209=1),B209-B208,IF(G209="min",B209-I209,""))</f>
        <v/>
      </c>
      <c r="K209" s="41" t="str">
        <f aca="false">IF(AND(G207=0,G209="min",H209=1),(B209-B208)/B208,IF(G209="min",(B209-I209)/I209,""))</f>
        <v/>
      </c>
      <c r="L209" s="5"/>
      <c r="M209" s="0" t="n">
        <f aca="false">E209/COUNT($E$4:E209)</f>
        <v>-7.87917533326442E-005</v>
      </c>
      <c r="N209" s="24" t="n">
        <f aca="false">M209*252</f>
        <v>-0.0198555218398263</v>
      </c>
      <c r="O209" s="25" t="n">
        <f aca="false">STDEV($D$4:$D209)</f>
        <v>0.0294411387792087</v>
      </c>
      <c r="P209" s="25" t="n">
        <f aca="false">O209*SQRT(252)</f>
        <v>0.467363589145955</v>
      </c>
      <c r="Q209" s="0" t="n">
        <f aca="false">Treasuries!J207/100</f>
        <v>0.0478</v>
      </c>
      <c r="R209" s="25" t="n">
        <f aca="false">AJ209/AK209*SQRT(252)</f>
        <v>-0.0857892741827782</v>
      </c>
      <c r="S209" s="38" t="n">
        <f aca="false">IF(D209&lt;s_p!H209, D209-s_p!H209, 0)</f>
        <v>-0.0317139177278599</v>
      </c>
      <c r="T209" s="0" t="n">
        <f aca="false">S209^2</f>
        <v>0.00100577257764947</v>
      </c>
      <c r="U209" s="0" t="n">
        <f aca="false">SQRT(AVERAGE(T$4:T209)) * SQRT(252)</f>
        <v>0.343874919126658</v>
      </c>
      <c r="V209" s="0" t="n">
        <f aca="false">AJ209/U209*252</f>
        <v>-0.120265152314476</v>
      </c>
      <c r="W209" s="27" t="n">
        <f aca="false">(s_p!$J209)/COUNT(s_p!$J$4:$J209)</f>
        <v>0.000520828998924904</v>
      </c>
      <c r="X209" s="27" t="n">
        <f aca="false">W209 * 252</f>
        <v>0.131248907729076</v>
      </c>
      <c r="Y209" s="26" t="n">
        <f aca="false">STDEV(s_p!$H$4:$H209)</f>
        <v>0.00660432374231683</v>
      </c>
      <c r="Z209" s="26" t="n">
        <f aca="false">Y209*SQRT(252)</f>
        <v>0.104840389199578</v>
      </c>
      <c r="AA209" s="0" t="n">
        <f aca="false">AJ209/AK209</f>
        <v>-0.00540421630105624</v>
      </c>
      <c r="AB209" s="0" t="n">
        <f aca="false">_xlfn.COVARIANCE.S($D$4:$D209,s_p!$H$4:$H209)</f>
        <v>-5.88941501122018E-006</v>
      </c>
      <c r="AC209" s="0" t="n">
        <f aca="false">_xlfn.VAR.S(s_p!$H$4:$H209)</f>
        <v>4.36170920933297E-005</v>
      </c>
      <c r="AD209" s="0" t="n">
        <f aca="false">AB209/AC209</f>
        <v>-0.135025393224709</v>
      </c>
      <c r="AE209" s="23" t="n">
        <f aca="false">M209-(AD209*W209)</f>
        <v>-8.46661294997765E-006</v>
      </c>
      <c r="AF209" s="40" t="n">
        <f aca="false">MAX($E$4:E209)</f>
        <v>0.280129884293098</v>
      </c>
      <c r="AG209" s="0" t="n">
        <f aca="false">1 - ((1 + E209) / (1 + AF209))</f>
        <v>0.231508528248504</v>
      </c>
      <c r="AH209" s="0" t="n">
        <f aca="false">MAX($AG$5:AG209)</f>
        <v>0.322303580832179</v>
      </c>
      <c r="AI209" s="24" t="n">
        <f aca="false">D209-s_p!H209</f>
        <v>-0.03171391772786</v>
      </c>
      <c r="AJ209" s="24" t="n">
        <f aca="false">AVERAGE(AI$4:AI209)</f>
        <v>-0.000164111783832919</v>
      </c>
      <c r="AK209" s="0" t="n">
        <f aca="false">STDEV(AI$4:AI209)</f>
        <v>0.0303673603517394</v>
      </c>
    </row>
    <row r="210" customFormat="false" ht="13.8" hidden="false" customHeight="false" outlineLevel="0" collapsed="false">
      <c r="A210" s="6" t="n">
        <f aca="false">WORKDAY(A209,1,holiday!$B$2:$B$10)</f>
        <v>39016</v>
      </c>
      <c r="B210" s="30" t="n">
        <v>980128.953887865</v>
      </c>
      <c r="C210" s="30" t="n">
        <f aca="false">B210-B209</f>
        <v>-3639.94492560986</v>
      </c>
      <c r="D210" s="37" t="n">
        <f aca="false">C210/B209</f>
        <v>-0.0037</v>
      </c>
      <c r="E210" s="37" t="n">
        <f aca="false" t="array" ref="E210:E210">PRODUCT(1+$D$4:D210)-1</f>
        <v>-0.0198710461121346</v>
      </c>
      <c r="F210" s="0" t="n">
        <f aca="false">IF(ISBLANK(A211),MONTH(A210),IF(MONTH(A211)-MONTH(A210)=1,MONTH(A210),0))</f>
        <v>0</v>
      </c>
      <c r="G210" s="0" t="str">
        <f aca="false">IF(B211&gt;B210,IF(AND(B209&gt;B210,B211&gt;B210),"min",""),IF(AND(B209&gt;B210,B211&gt;B210),"",IF(AND(B209&lt;B210,B211&lt;B210),"max","")))</f>
        <v>min</v>
      </c>
      <c r="H210" s="0" t="n">
        <f aca="false">IF(G210="min",COUNTIF(G$4:G210,"min"),IF(G210="max",COUNTIF(G$4:G210,"max"),""))</f>
        <v>53</v>
      </c>
      <c r="I210" s="30" t="n">
        <f aca="false" t="array" ref="I210:I210">IF($G$3=0,IF(G210="min",INDEX($B$4:$B$254,(MATCH(1,($G$4:$G$254="max")*($H$4:$H$254=(H210-1)),0))),""),IF($G$3=1,IF(G210="min",INDEX($B$4:$B$254,(MATCH(1,($G$4:$G$254="max")*($H$4:$H$254=(H210)),0))),""),""))</f>
        <v>1059573.17993271</v>
      </c>
      <c r="J210" s="35" t="n">
        <f aca="false">IF(AND(G208=0,G210="min",H210=1),B210-B209,IF(G210="min",B210-I210,""))</f>
        <v>-79444.2260448451</v>
      </c>
      <c r="K210" s="41" t="n">
        <f aca="false">IF(AND(G208=0,G210="min",H210=1),(B210-B209)/B209,IF(G210="min",(B210-I210)/I210,""))</f>
        <v>-0.0749775735639989</v>
      </c>
      <c r="L210" s="5"/>
      <c r="M210" s="0" t="n">
        <f aca="false">E210/COUNT($E$4:E210)</f>
        <v>-9.5995391846061E-005</v>
      </c>
      <c r="N210" s="24" t="n">
        <f aca="false">M210*252</f>
        <v>-0.0241908387452074</v>
      </c>
      <c r="O210" s="25" t="n">
        <f aca="false">STDEV($D$4:$D210)</f>
        <v>0.0293709433570212</v>
      </c>
      <c r="P210" s="25" t="n">
        <f aca="false">O210*SQRT(252)</f>
        <v>0.466249271364256</v>
      </c>
      <c r="Q210" s="0" t="n">
        <f aca="false">Treasuries!J208/100</f>
        <v>0.0473</v>
      </c>
      <c r="R210" s="25" t="n">
        <f aca="false">AJ210/AK210*SQRT(252)</f>
        <v>-0.107492920663342</v>
      </c>
      <c r="S210" s="38" t="n">
        <f aca="false">IF(D210&lt;s_p!H210, D210-s_p!H210, 0)</f>
        <v>-0.00866303048718727</v>
      </c>
      <c r="T210" s="0" t="n">
        <f aca="false">S210^2</f>
        <v>7.50480972219361E-005</v>
      </c>
      <c r="U210" s="0" t="n">
        <f aca="false">SQRT(AVERAGE(T$4:T210)) * SQRT(252)</f>
        <v>0.343176437215465</v>
      </c>
      <c r="V210" s="0" t="n">
        <f aca="false">AJ210/U210*252</f>
        <v>-0.150659175994815</v>
      </c>
      <c r="W210" s="27" t="n">
        <f aca="false">(s_p!$J210)/COUNT(s_p!$J$4:$J210)</f>
        <v>0.000544861312304224</v>
      </c>
      <c r="X210" s="27" t="n">
        <f aca="false">W210 * 252</f>
        <v>0.137305050700664</v>
      </c>
      <c r="Y210" s="26" t="n">
        <f aca="false">STDEV(s_p!$H$4:$H210)</f>
        <v>0.00659551909249765</v>
      </c>
      <c r="Z210" s="26" t="n">
        <f aca="false">Y210*SQRT(252)</f>
        <v>0.104700619716763</v>
      </c>
      <c r="AA210" s="0" t="n">
        <f aca="false">AJ210/AK210</f>
        <v>-0.00677141751845705</v>
      </c>
      <c r="AB210" s="0" t="n">
        <f aca="false">_xlfn.COVARIANCE.S($D$4:$D210,s_p!$H$4:$H210)</f>
        <v>-5.94787432862193E-006</v>
      </c>
      <c r="AC210" s="0" t="n">
        <f aca="false">_xlfn.VAR.S(s_p!$H$4:$H210)</f>
        <v>4.3500872099501E-005</v>
      </c>
      <c r="AD210" s="0" t="n">
        <f aca="false">AB210/AC210</f>
        <v>-0.136730001987481</v>
      </c>
      <c r="AE210" s="23" t="n">
        <f aca="false">M210-(AD210*W210)</f>
        <v>-2.1496503531803E-005</v>
      </c>
      <c r="AF210" s="40" t="n">
        <f aca="false">MAX($E$4:E210)</f>
        <v>0.280129884293098</v>
      </c>
      <c r="AG210" s="0" t="n">
        <f aca="false">1 - ((1 + E210) / (1 + AF210))</f>
        <v>0.234351946693984</v>
      </c>
      <c r="AH210" s="0" t="n">
        <f aca="false">MAX($AG$5:AG210)</f>
        <v>0.322303580832179</v>
      </c>
      <c r="AI210" s="24" t="n">
        <f aca="false">D210-s_p!H210</f>
        <v>-0.00866303048718727</v>
      </c>
      <c r="AJ210" s="24" t="n">
        <f aca="false">AVERAGE(AI$4:AI210)</f>
        <v>-0.000205169362109993</v>
      </c>
      <c r="AK210" s="0" t="n">
        <f aca="false">STDEV(AI$4:AI210)</f>
        <v>0.0302993223428857</v>
      </c>
    </row>
    <row r="211" customFormat="false" ht="13.8" hidden="false" customHeight="false" outlineLevel="0" collapsed="false">
      <c r="A211" s="6" t="n">
        <f aca="false">WORKDAY(A210,1,holiday!$B$2:$B$10)</f>
        <v>39017</v>
      </c>
      <c r="B211" s="30" t="n">
        <v>999927.5587564</v>
      </c>
      <c r="C211" s="30" t="n">
        <f aca="false">B211-B210</f>
        <v>19798.6048685348</v>
      </c>
      <c r="D211" s="37" t="n">
        <f aca="false">C211/B210</f>
        <v>0.0202</v>
      </c>
      <c r="E211" s="37" t="n">
        <f aca="false" t="array" ref="E211:E211">PRODUCT(1+$D$4:D211)-1</f>
        <v>-7.24412435997301E-005</v>
      </c>
      <c r="F211" s="0" t="n">
        <f aca="false">IF(ISBLANK(A212),MONTH(A211),IF(MONTH(A212)-MONTH(A211)=1,MONTH(A211),0))</f>
        <v>0</v>
      </c>
      <c r="G211" s="0" t="str">
        <f aca="false">IF(B212&gt;B211,IF(AND(B210&gt;B211,B212&gt;B211),"min",""),IF(AND(B210&gt;B211,B212&gt;B211),"",IF(AND(B210&lt;B211,B212&lt;B211),"max","")))</f>
        <v/>
      </c>
      <c r="H211" s="0" t="str">
        <f aca="false">IF(G211="min",COUNTIF(G$4:G211,"min"),IF(G211="max",COUNTIF(G$4:G211,"max"),""))</f>
        <v/>
      </c>
      <c r="I211" s="30" t="str">
        <f aca="false" t="array" ref="I211:I211">IF($G$3=0,IF(G211="min",INDEX($B$4:$B$254,(MATCH(1,($G$4:$G$254="max")*($H$4:$H$254=(H211-1)),0))),""),IF($G$3=1,IF(G211="min",INDEX($B$4:$B$254,(MATCH(1,($G$4:$G$254="max")*($H$4:$H$254=(H211)),0))),""),""))</f>
        <v/>
      </c>
      <c r="J211" s="35" t="str">
        <f aca="false">IF(AND(G209=0,G211="min",H211=1),B211-B210,IF(G211="min",B211-I211,""))</f>
        <v/>
      </c>
      <c r="K211" s="41" t="str">
        <f aca="false">IF(AND(G209=0,G211="min",H211=1),(B211-B210)/B210,IF(G211="min",(B211-I211)/I211,""))</f>
        <v/>
      </c>
      <c r="L211" s="5"/>
      <c r="M211" s="0" t="n">
        <f aca="false">E211/COUNT($E$4:E211)</f>
        <v>-3.48275209614087E-007</v>
      </c>
      <c r="N211" s="24" t="n">
        <f aca="false">M211*252</f>
        <v>-8.776535282275E-005</v>
      </c>
      <c r="O211" s="25" t="n">
        <f aca="false">STDEV($D$4:$D211)</f>
        <v>0.0293322778667351</v>
      </c>
      <c r="P211" s="25" t="n">
        <f aca="false">O211*SQRT(252)</f>
        <v>0.465635475734551</v>
      </c>
      <c r="Q211" s="0" t="n">
        <f aca="false">Treasuries!J209/100</f>
        <v>0.0468</v>
      </c>
      <c r="R211" s="25" t="n">
        <f aca="false">AJ211/AK211*SQRT(252)</f>
        <v>-0.0348148511839598</v>
      </c>
      <c r="S211" s="38" t="n">
        <f aca="false">IF(D211&lt;s_p!H211, D211-s_p!H211, 0)</f>
        <v>0</v>
      </c>
      <c r="T211" s="0" t="n">
        <f aca="false">S211^2</f>
        <v>0</v>
      </c>
      <c r="U211" s="0" t="n">
        <f aca="false">SQRT(AVERAGE(T$4:T211)) * SQRT(252)</f>
        <v>0.34235049994767</v>
      </c>
      <c r="V211" s="0" t="n">
        <f aca="false">AJ211/U211*252</f>
        <v>-0.0489017787416469</v>
      </c>
      <c r="W211" s="27" t="n">
        <f aca="false">(s_p!$J211)/COUNT(s_p!$J$4:$J211)</f>
        <v>0.000497026085531166</v>
      </c>
      <c r="X211" s="27" t="n">
        <f aca="false">W211 * 252</f>
        <v>0.125250573553854</v>
      </c>
      <c r="Y211" s="26" t="n">
        <f aca="false">STDEV(s_p!$H$4:$H211)</f>
        <v>0.0066090280263687</v>
      </c>
      <c r="Z211" s="26" t="n">
        <f aca="false">Y211*SQRT(252)</f>
        <v>0.104915067393766</v>
      </c>
      <c r="AA211" s="0" t="n">
        <f aca="false">AJ211/AK211</f>
        <v>-0.00219312948010661</v>
      </c>
      <c r="AB211" s="0" t="n">
        <f aca="false">_xlfn.COVARIANCE.S($D$4:$D211,s_p!$H$4:$H211)</f>
        <v>-6.77778897808554E-006</v>
      </c>
      <c r="AC211" s="0" t="n">
        <f aca="false">_xlfn.VAR.S(s_p!$H$4:$H211)</f>
        <v>4.3679251453327E-005</v>
      </c>
      <c r="AD211" s="0" t="n">
        <f aca="false">AB211/AC211</f>
        <v>-0.155171820774627</v>
      </c>
      <c r="AE211" s="23" t="n">
        <f aca="false">M211-(AD211*W211)</f>
        <v>7.67761674547427E-005</v>
      </c>
      <c r="AF211" s="40" t="n">
        <f aca="false">MAX($E$4:E211)</f>
        <v>0.280129884293098</v>
      </c>
      <c r="AG211" s="0" t="n">
        <f aca="false">1 - ((1 + E211) / (1 + AF211))</f>
        <v>0.218885856017203</v>
      </c>
      <c r="AH211" s="0" t="n">
        <f aca="false">MAX($AG$5:AG211)</f>
        <v>0.322303580832179</v>
      </c>
      <c r="AI211" s="24" t="n">
        <f aca="false">D211-s_p!H211</f>
        <v>0.0286516370547412</v>
      </c>
      <c r="AJ211" s="24" t="n">
        <f aca="false">AVERAGE(AI$4:AI211)</f>
        <v>-6.64347158751316E-005</v>
      </c>
      <c r="AK211" s="0" t="n">
        <f aca="false">STDEV(AI$4:AI211)</f>
        <v>0.0302921995612873</v>
      </c>
    </row>
    <row r="212" customFormat="false" ht="13.8" hidden="false" customHeight="false" outlineLevel="0" collapsed="false">
      <c r="A212" s="6" t="n">
        <f aca="false">WORKDAY(A211,1,holiday!$B$2:$B$10)</f>
        <v>39020</v>
      </c>
      <c r="B212" s="30" t="n">
        <v>1021525.99402554</v>
      </c>
      <c r="C212" s="30" t="n">
        <f aca="false">B212-B211</f>
        <v>21598.4352691382</v>
      </c>
      <c r="D212" s="37" t="n">
        <f aca="false">C212/B211</f>
        <v>0.0216</v>
      </c>
      <c r="E212" s="37" t="n">
        <f aca="false" t="array" ref="E212:E212">PRODUCT(1+$D$4:D212)-1</f>
        <v>0.0215259940255386</v>
      </c>
      <c r="F212" s="0" t="n">
        <f aca="false">IF(ISBLANK(A213),MONTH(A212),IF(MONTH(A213)-MONTH(A212)=1,MONTH(A212),0))</f>
        <v>0</v>
      </c>
      <c r="G212" s="0" t="str">
        <f aca="false">IF(B213&gt;B212,IF(AND(B211&gt;B212,B213&gt;B212),"min",""),IF(AND(B211&gt;B212,B213&gt;B212),"",IF(AND(B211&lt;B212,B213&lt;B212),"max","")))</f>
        <v/>
      </c>
      <c r="H212" s="0" t="str">
        <f aca="false">IF(G212="min",COUNTIF(G$4:G212,"min"),IF(G212="max",COUNTIF(G$4:G212,"max"),""))</f>
        <v/>
      </c>
      <c r="I212" s="30" t="str">
        <f aca="false" t="array" ref="I212:I212">IF($G$3=0,IF(G212="min",INDEX($B$4:$B$254,(MATCH(1,($G$4:$G$254="max")*($H$4:$H$254=(H212-1)),0))),""),IF($G$3=1,IF(G212="min",INDEX($B$4:$B$254,(MATCH(1,($G$4:$G$254="max")*($H$4:$H$254=(H212)),0))),""),""))</f>
        <v/>
      </c>
      <c r="J212" s="35" t="str">
        <f aca="false">IF(AND(G210=0,G212="min",H212=1),B212-B211,IF(G212="min",B212-I212,""))</f>
        <v/>
      </c>
      <c r="K212" s="41" t="str">
        <f aca="false">IF(AND(G210=0,G212="min",H212=1),(B212-B211)/B211,IF(G212="min",(B212-I212)/I212,""))</f>
        <v/>
      </c>
      <c r="L212" s="5"/>
      <c r="M212" s="0" t="n">
        <f aca="false">E212/COUNT($E$4:E212)</f>
        <v>0.000102995186725065</v>
      </c>
      <c r="N212" s="24" t="n">
        <f aca="false">M212*252</f>
        <v>0.0259547870547164</v>
      </c>
      <c r="O212" s="25" t="n">
        <f aca="false">STDEV($D$4:$D212)</f>
        <v>0.0292983062713197</v>
      </c>
      <c r="P212" s="25" t="n">
        <f aca="false">O212*SQRT(252)</f>
        <v>0.465096193375897</v>
      </c>
      <c r="Q212" s="0" t="n">
        <f aca="false">Treasuries!J210/100</f>
        <v>0.0468</v>
      </c>
      <c r="R212" s="25" t="n">
        <f aca="false">AJ212/AK212*SQRT(252)</f>
        <v>0.0184601186789031</v>
      </c>
      <c r="S212" s="38" t="n">
        <f aca="false">IF(D212&lt;s_p!H212, D212-s_p!H212, 0)</f>
        <v>0</v>
      </c>
      <c r="T212" s="0" t="n">
        <f aca="false">S212^2</f>
        <v>0</v>
      </c>
      <c r="U212" s="0" t="n">
        <f aca="false">SQRT(AVERAGE(T$4:T212)) * SQRT(252)</f>
        <v>0.341530497572684</v>
      </c>
      <c r="V212" s="0" t="n">
        <f aca="false">AJ212/U212*252</f>
        <v>0.025959848714498</v>
      </c>
      <c r="W212" s="27" t="n">
        <f aca="false">(s_p!$J212)/COUNT(s_p!$J$4:$J212)</f>
        <v>0.000496909437181841</v>
      </c>
      <c r="X212" s="27" t="n">
        <f aca="false">W212 * 252</f>
        <v>0.125221178169824</v>
      </c>
      <c r="Y212" s="26" t="n">
        <f aca="false">STDEV(s_p!$H$4:$H212)</f>
        <v>0.00659312340032262</v>
      </c>
      <c r="Z212" s="26" t="n">
        <f aca="false">Y212*SQRT(252)</f>
        <v>0.104662589282485</v>
      </c>
      <c r="AA212" s="0" t="n">
        <f aca="false">AJ212/AK212</f>
        <v>0.00116287817135996</v>
      </c>
      <c r="AB212" s="0" t="n">
        <f aca="false">_xlfn.COVARIANCE.S($D$4:$D212,s_p!$H$4:$H212)</f>
        <v>-6.75193362155821E-006</v>
      </c>
      <c r="AC212" s="0" t="n">
        <f aca="false">_xlfn.VAR.S(s_p!$H$4:$H212)</f>
        <v>4.34692761718817E-005</v>
      </c>
      <c r="AD212" s="0" t="n">
        <f aca="false">AB212/AC212</f>
        <v>-0.155326571228387</v>
      </c>
      <c r="AE212" s="23" t="n">
        <f aca="false">M212-(AD212*W212)</f>
        <v>0.000180178425813548</v>
      </c>
      <c r="AF212" s="40" t="n">
        <f aca="false">MAX($E$4:E212)</f>
        <v>0.280129884293098</v>
      </c>
      <c r="AG212" s="0" t="n">
        <f aca="false">1 - ((1 + E212) / (1 + AF212))</f>
        <v>0.202013790507174</v>
      </c>
      <c r="AH212" s="0" t="n">
        <f aca="false">MAX($AG$5:AG212)</f>
        <v>0.322303580832179</v>
      </c>
      <c r="AI212" s="24" t="n">
        <f aca="false">D212-s_p!H212</f>
        <v>0.0211716380850043</v>
      </c>
      <c r="AJ212" s="24" t="n">
        <f aca="false">AVERAGE(AI$4:AI212)</f>
        <v>3.51828573348179E-005</v>
      </c>
      <c r="AK212" s="0" t="n">
        <f aca="false">STDEV(AI$4:AI212)</f>
        <v>0.0302549813052834</v>
      </c>
    </row>
    <row r="213" customFormat="false" ht="13.8" hidden="false" customHeight="false" outlineLevel="0" collapsed="false">
      <c r="A213" s="6" t="n">
        <f aca="false">WORKDAY(A212,1,holiday!$B$2:$B$10)</f>
        <v>39021</v>
      </c>
      <c r="B213" s="30" t="n">
        <v>1033069.23775803</v>
      </c>
      <c r="C213" s="30" t="n">
        <f aca="false">B213-B212</f>
        <v>11543.2437324886</v>
      </c>
      <c r="D213" s="37" t="n">
        <f aca="false">C213/B212</f>
        <v>0.0113</v>
      </c>
      <c r="E213" s="37" t="n">
        <f aca="false" t="array" ref="E213:E213">PRODUCT(1+$D$4:D213)-1</f>
        <v>0.0330692377580273</v>
      </c>
      <c r="F213" s="0" t="n">
        <f aca="false">IF(ISBLANK(A214),MONTH(A213),IF(MONTH(A214)-MONTH(A213)=1,MONTH(A213),0))</f>
        <v>10</v>
      </c>
      <c r="G213" s="0" t="str">
        <f aca="false">IF(B214&gt;B213,IF(AND(B212&gt;B213,B214&gt;B213),"min",""),IF(AND(B212&gt;B213,B214&gt;B213),"",IF(AND(B212&lt;B213,B214&lt;B213),"max","")))</f>
        <v/>
      </c>
      <c r="H213" s="0" t="str">
        <f aca="false">IF(G213="min",COUNTIF(G$4:G213,"min"),IF(G213="max",COUNTIF(G$4:G213,"max"),""))</f>
        <v/>
      </c>
      <c r="I213" s="30" t="str">
        <f aca="false" t="array" ref="I213:I213">IF($G$3=0,IF(G213="min",INDEX($B$4:$B$254,(MATCH(1,($G$4:$G$254="max")*($H$4:$H$254=(H213-1)),0))),""),IF($G$3=1,IF(G213="min",INDEX($B$4:$B$254,(MATCH(1,($G$4:$G$254="max")*($H$4:$H$254=(H213)),0))),""),""))</f>
        <v/>
      </c>
      <c r="J213" s="35" t="str">
        <f aca="false">IF(AND(G211=0,G213="min",H213=1),B213-B212,IF(G213="min",B213-I213,""))</f>
        <v/>
      </c>
      <c r="K213" s="41" t="str">
        <f aca="false">IF(AND(G211=0,G213="min",H213=1),(B213-B212)/B212,IF(G213="min",(B213-I213)/I213,""))</f>
        <v/>
      </c>
      <c r="L213" s="5"/>
      <c r="M213" s="0" t="n">
        <f aca="false">E213/COUNT($E$4:E213)</f>
        <v>0.000157472560752511</v>
      </c>
      <c r="N213" s="24" t="n">
        <f aca="false">M213*252</f>
        <v>0.0396830853096327</v>
      </c>
      <c r="O213" s="25" t="n">
        <f aca="false">STDEV($D$4:$D213)</f>
        <v>0.0292375785435222</v>
      </c>
      <c r="P213" s="25" t="n">
        <f aca="false">O213*SQRT(252)</f>
        <v>0.464132170583267</v>
      </c>
      <c r="Q213" s="0" t="n">
        <f aca="false">Treasuries!J211/100</f>
        <v>0.0461</v>
      </c>
      <c r="R213" s="25" t="n">
        <f aca="false">AJ213/AK213*SQRT(252)</f>
        <v>0.0466838328442606</v>
      </c>
      <c r="S213" s="38" t="n">
        <f aca="false">IF(D213&lt;s_p!H213, D213-s_p!H213, 0)</f>
        <v>0</v>
      </c>
      <c r="T213" s="0" t="n">
        <f aca="false">S213^2</f>
        <v>0</v>
      </c>
      <c r="U213" s="0" t="n">
        <f aca="false">SQRT(AVERAGE(T$4:T213)) * SQRT(252)</f>
        <v>0.340716359352575</v>
      </c>
      <c r="V213" s="0" t="n">
        <f aca="false">AJ213/U213*252</f>
        <v>0.0656709056965814</v>
      </c>
      <c r="W213" s="27" t="n">
        <f aca="false">(s_p!$J213)/COUNT(s_p!$J$4:$J213)</f>
        <v>0.000494581349190461</v>
      </c>
      <c r="X213" s="27" t="n">
        <f aca="false">W213 * 252</f>
        <v>0.124634499995996</v>
      </c>
      <c r="Y213" s="26" t="n">
        <f aca="false">STDEV(s_p!$H$4:$H213)</f>
        <v>0.00657741739775811</v>
      </c>
      <c r="Z213" s="26" t="n">
        <f aca="false">Y213*SQRT(252)</f>
        <v>0.104413264221225</v>
      </c>
      <c r="AA213" s="0" t="n">
        <f aca="false">AJ213/AK213</f>
        <v>0.00294080504650536</v>
      </c>
      <c r="AB213" s="0" t="n">
        <f aca="false">_xlfn.COVARIANCE.S($D$4:$D213,s_p!$H$4:$H213)</f>
        <v>-6.7446161758033E-006</v>
      </c>
      <c r="AC213" s="0" t="n">
        <f aca="false">_xlfn.VAR.S(s_p!$H$4:$H213)</f>
        <v>4.32624196243311E-005</v>
      </c>
      <c r="AD213" s="0" t="n">
        <f aca="false">AB213/AC213</f>
        <v>-0.155900114565254</v>
      </c>
      <c r="AE213" s="23" t="n">
        <f aca="false">M213-(AD213*W213)</f>
        <v>0.000234577849753141</v>
      </c>
      <c r="AF213" s="40" t="n">
        <f aca="false">MAX($E$4:E213)</f>
        <v>0.280129884293098</v>
      </c>
      <c r="AG213" s="0" t="n">
        <f aca="false">1 - ((1 + E213) / (1 + AF213))</f>
        <v>0.192996546339905</v>
      </c>
      <c r="AH213" s="0" t="n">
        <f aca="false">MAX($AG$5:AG213)</f>
        <v>0.322303580832179</v>
      </c>
      <c r="AI213" s="24" t="n">
        <f aca="false">D213-s_p!H213</f>
        <v>0.0112927427372943</v>
      </c>
      <c r="AJ213" s="24" t="n">
        <f aca="false">AVERAGE(AI$4:AI213)</f>
        <v>8.87902853346249E-005</v>
      </c>
      <c r="AK213" s="0" t="n">
        <f aca="false">STDEV(AI$4:AI213)</f>
        <v>0.030192509850368</v>
      </c>
    </row>
    <row r="214" customFormat="false" ht="13.8" hidden="false" customHeight="false" outlineLevel="0" collapsed="false">
      <c r="A214" s="6" t="n">
        <f aca="false">WORKDAY(A213,1,holiday!$B$2:$B$10)</f>
        <v>39022</v>
      </c>
      <c r="B214" s="30" t="n">
        <v>1053110.78097053</v>
      </c>
      <c r="C214" s="30" t="n">
        <f aca="false">B214-B213</f>
        <v>20041.5432125056</v>
      </c>
      <c r="D214" s="37" t="n">
        <f aca="false">C214/B213</f>
        <v>0.0193999999999999</v>
      </c>
      <c r="E214" s="37" t="n">
        <f aca="false" t="array" ref="E214:E214">PRODUCT(1+$D$4:D214)-1</f>
        <v>0.0531107809705327</v>
      </c>
      <c r="F214" s="0" t="n">
        <f aca="false">IF(ISBLANK(A215),MONTH(A214),IF(MONTH(A215)-MONTH(A214)=1,MONTH(A214),0))</f>
        <v>0</v>
      </c>
      <c r="G214" s="0" t="str">
        <f aca="false">IF(B215&gt;B214,IF(AND(B213&gt;B214,B215&gt;B214),"min",""),IF(AND(B213&gt;B214,B215&gt;B214),"",IF(AND(B213&lt;B214,B215&lt;B214),"max","")))</f>
        <v/>
      </c>
      <c r="H214" s="0" t="str">
        <f aca="false">IF(G214="min",COUNTIF(G$4:G214,"min"),IF(G214="max",COUNTIF(G$4:G214,"max"),""))</f>
        <v/>
      </c>
      <c r="I214" s="30" t="str">
        <f aca="false" t="array" ref="I214:I214">IF($G$3=0,IF(G214="min",INDEX($B$4:$B$254,(MATCH(1,($G$4:$G$254="max")*($H$4:$H$254=(H214-1)),0))),""),IF($G$3=1,IF(G214="min",INDEX($B$4:$B$254,(MATCH(1,($G$4:$G$254="max")*($H$4:$H$254=(H214)),0))),""),""))</f>
        <v/>
      </c>
      <c r="J214" s="35" t="str">
        <f aca="false">IF(AND(G212=0,G214="min",H214=1),B214-B213,IF(G214="min",B214-I214,""))</f>
        <v/>
      </c>
      <c r="K214" s="41" t="str">
        <f aca="false">IF(AND(G212=0,G214="min",H214=1),(B214-B213)/B213,IF(G214="min",(B214-I214)/I214,""))</f>
        <v/>
      </c>
      <c r="L214" s="5"/>
      <c r="M214" s="0" t="n">
        <f aca="false">E214/COUNT($E$4:E214)</f>
        <v>0.000251709862419586</v>
      </c>
      <c r="N214" s="24" t="n">
        <f aca="false">M214*252</f>
        <v>0.0634308853297357</v>
      </c>
      <c r="O214" s="25" t="n">
        <f aca="false">STDEV($D$4:$D214)</f>
        <v>0.0291966405353616</v>
      </c>
      <c r="P214" s="25" t="n">
        <f aca="false">O214*SQRT(252)</f>
        <v>0.463482299850686</v>
      </c>
      <c r="Q214" s="0" t="n">
        <f aca="false">Treasuries!J212/100</f>
        <v>0.0457</v>
      </c>
      <c r="R214" s="25" t="n">
        <f aca="false">AJ214/AK214*SQRT(252)</f>
        <v>0.113183274176828</v>
      </c>
      <c r="S214" s="38" t="n">
        <f aca="false">IF(D214&lt;s_p!H214, D214-s_p!H214, 0)</f>
        <v>0</v>
      </c>
      <c r="T214" s="0" t="n">
        <f aca="false">S214^2</f>
        <v>0</v>
      </c>
      <c r="U214" s="0" t="n">
        <f aca="false">SQRT(AVERAGE(T$4:T214)) * SQRT(252)</f>
        <v>0.339908015724182</v>
      </c>
      <c r="V214" s="0" t="n">
        <f aca="false">AJ214/U214*252</f>
        <v>0.159510305749157</v>
      </c>
      <c r="W214" s="27" t="n">
        <f aca="false">(s_p!$J214)/COUNT(s_p!$J$4:$J214)</f>
        <v>0.000453777165266355</v>
      </c>
      <c r="X214" s="27" t="n">
        <f aca="false">W214 * 252</f>
        <v>0.114351845647121</v>
      </c>
      <c r="Y214" s="26" t="n">
        <f aca="false">STDEV(s_p!$H$4:$H214)</f>
        <v>0.00658391908099974</v>
      </c>
      <c r="Z214" s="26" t="n">
        <f aca="false">Y214*SQRT(252)</f>
        <v>0.104516475242989</v>
      </c>
      <c r="AA214" s="0" t="n">
        <f aca="false">AJ214/AK214</f>
        <v>0.00712987609628399</v>
      </c>
      <c r="AB214" s="0" t="n">
        <f aca="false">_xlfn.COVARIANCE.S($D$4:$D214,s_p!$H$4:$H214)</f>
        <v>-7.41207839838438E-006</v>
      </c>
      <c r="AC214" s="0" t="n">
        <f aca="false">_xlfn.VAR.S(s_p!$H$4:$H214)</f>
        <v>4.33479904651525E-005</v>
      </c>
      <c r="AD214" s="0" t="n">
        <f aca="false">AB214/AC214</f>
        <v>-0.170990127081968</v>
      </c>
      <c r="AE214" s="23" t="n">
        <f aca="false">M214-(AD214*W214)</f>
        <v>0.000329301277575375</v>
      </c>
      <c r="AF214" s="40" t="n">
        <f aca="false">MAX($E$4:E214)</f>
        <v>0.280129884293098</v>
      </c>
      <c r="AG214" s="0" t="n">
        <f aca="false">1 - ((1 + E214) / (1 + AF214))</f>
        <v>0.1773406793389</v>
      </c>
      <c r="AH214" s="0" t="n">
        <f aca="false">MAX($AG$5:AG214)</f>
        <v>0.322303580832179</v>
      </c>
      <c r="AI214" s="24" t="n">
        <f aca="false">D214-s_p!H214</f>
        <v>0.0267515537686692</v>
      </c>
      <c r="AJ214" s="24" t="n">
        <f aca="false">AVERAGE(AI$4:AI214)</f>
        <v>0.000215154093312514</v>
      </c>
      <c r="AK214" s="0" t="n">
        <f aca="false">STDEV(AI$4:AI214)</f>
        <v>0.030176414064846</v>
      </c>
    </row>
    <row r="215" customFormat="false" ht="13.8" hidden="false" customHeight="false" outlineLevel="0" collapsed="false">
      <c r="A215" s="6" t="n">
        <f aca="false">WORKDAY(A214,1,holiday!$B$2:$B$10)</f>
        <v>39023</v>
      </c>
      <c r="B215" s="30" t="n">
        <v>1094392.72358458</v>
      </c>
      <c r="C215" s="30" t="n">
        <f aca="false">B215-B214</f>
        <v>41281.9426140448</v>
      </c>
      <c r="D215" s="37" t="n">
        <f aca="false">C215/B214</f>
        <v>0.0391999999999999</v>
      </c>
      <c r="E215" s="37" t="n">
        <f aca="false" t="array" ref="E215:E215">PRODUCT(1+$D$4:D215)-1</f>
        <v>0.0943927235845774</v>
      </c>
      <c r="F215" s="0" t="n">
        <f aca="false">IF(ISBLANK(A216),MONTH(A215),IF(MONTH(A216)-MONTH(A215)=1,MONTH(A215),0))</f>
        <v>0</v>
      </c>
      <c r="G215" s="0" t="str">
        <f aca="false">IF(B216&gt;B215,IF(AND(B214&gt;B215,B216&gt;B215),"min",""),IF(AND(B214&gt;B215,B216&gt;B215),"",IF(AND(B214&lt;B215,B216&lt;B215),"max","")))</f>
        <v/>
      </c>
      <c r="H215" s="0" t="str">
        <f aca="false">IF(G215="min",COUNTIF(G$4:G215,"min"),IF(G215="max",COUNTIF(G$4:G215,"max"),""))</f>
        <v/>
      </c>
      <c r="I215" s="30" t="str">
        <f aca="false" t="array" ref="I215:I215">IF($G$3=0,IF(G215="min",INDEX($B$4:$B$254,(MATCH(1,($G$4:$G$254="max")*($H$4:$H$254=(H215-1)),0))),""),IF($G$3=1,IF(G215="min",INDEX($B$4:$B$254,(MATCH(1,($G$4:$G$254="max")*($H$4:$H$254=(H215)),0))),""),""))</f>
        <v/>
      </c>
      <c r="J215" s="35" t="str">
        <f aca="false">IF(AND(G213=0,G215="min",H215=1),B215-B214,IF(G215="min",B215-I215,""))</f>
        <v/>
      </c>
      <c r="K215" s="41" t="str">
        <f aca="false">IF(AND(G213=0,G215="min",H215=1),(B215-B214)/B214,IF(G215="min",(B215-I215)/I215,""))</f>
        <v/>
      </c>
      <c r="L215" s="5"/>
      <c r="M215" s="0" t="n">
        <f aca="false">E215/COUNT($E$4:E215)</f>
        <v>0.000445248696153667</v>
      </c>
      <c r="N215" s="24" t="n">
        <f aca="false">M215*252</f>
        <v>0.112202671430724</v>
      </c>
      <c r="O215" s="25" t="n">
        <f aca="false">STDEV($D$4:$D215)</f>
        <v>0.0292473314086501</v>
      </c>
      <c r="P215" s="25" t="n">
        <f aca="false">O215*SQRT(252)</f>
        <v>0.464286992517459</v>
      </c>
      <c r="Q215" s="0" t="n">
        <f aca="false">Treasuries!J213/100</f>
        <v>0.046</v>
      </c>
      <c r="R215" s="25" t="n">
        <f aca="false">AJ215/AK215*SQRT(252)</f>
        <v>0.21042886357006</v>
      </c>
      <c r="S215" s="38" t="n">
        <f aca="false">IF(D215&lt;s_p!H215, D215-s_p!H215, 0)</f>
        <v>0</v>
      </c>
      <c r="T215" s="0" t="n">
        <f aca="false">S215^2</f>
        <v>0</v>
      </c>
      <c r="U215" s="0" t="n">
        <f aca="false">SQRT(AVERAGE(T$4:T215)) * SQRT(252)</f>
        <v>0.339105398274159</v>
      </c>
      <c r="V215" s="0" t="n">
        <f aca="false">AJ215/U215*252</f>
        <v>0.297747417848591</v>
      </c>
      <c r="W215" s="27" t="n">
        <f aca="false">(s_p!$J215)/COUNT(s_p!$J$4:$J215)</f>
        <v>0.00044986069244614</v>
      </c>
      <c r="X215" s="27" t="n">
        <f aca="false">W215 * 252</f>
        <v>0.113364894496427</v>
      </c>
      <c r="Y215" s="26" t="n">
        <f aca="false">STDEV(s_p!$H$4:$H215)</f>
        <v>0.00656852784771845</v>
      </c>
      <c r="Z215" s="26" t="n">
        <f aca="false">Y215*SQRT(252)</f>
        <v>0.104272146989192</v>
      </c>
      <c r="AA215" s="0" t="n">
        <f aca="false">AJ215/AK215</f>
        <v>0.0132557724208648</v>
      </c>
      <c r="AB215" s="0" t="n">
        <f aca="false">_xlfn.COVARIANCE.S($D$4:$D215,s_p!$H$4:$H215)</f>
        <v>-7.5220918687732E-006</v>
      </c>
      <c r="AC215" s="0" t="n">
        <f aca="false">_xlfn.VAR.S(s_p!$H$4:$H215)</f>
        <v>4.31455580862527E-005</v>
      </c>
      <c r="AD215" s="0" t="n">
        <f aca="false">AB215/AC215</f>
        <v>-0.174342208153518</v>
      </c>
      <c r="AE215" s="23" t="n">
        <f aca="false">M215-(AD215*W215)</f>
        <v>0.000523678402636198</v>
      </c>
      <c r="AF215" s="40" t="n">
        <f aca="false">MAX($E$4:E215)</f>
        <v>0.280129884293098</v>
      </c>
      <c r="AG215" s="0" t="n">
        <f aca="false">1 - ((1 + E215) / (1 + AF215))</f>
        <v>0.145092433968985</v>
      </c>
      <c r="AH215" s="0" t="n">
        <f aca="false">MAX($AG$5:AG215)</f>
        <v>0.322303580832179</v>
      </c>
      <c r="AI215" s="24" t="n">
        <f aca="false">D215-s_p!H215</f>
        <v>0.0395436149757641</v>
      </c>
      <c r="AJ215" s="24" t="n">
        <f aca="false">AVERAGE(AI$4:AI215)</f>
        <v>0.000400665701248606</v>
      </c>
      <c r="AK215" s="0" t="n">
        <f aca="false">STDEV(AI$4:AI215)</f>
        <v>0.030225752866574</v>
      </c>
    </row>
    <row r="216" customFormat="false" ht="13.8" hidden="false" customHeight="false" outlineLevel="0" collapsed="false">
      <c r="A216" s="6" t="n">
        <f aca="false">WORKDAY(A215,1,holiday!$B$2:$B$10)</f>
        <v>39024</v>
      </c>
      <c r="B216" s="30" t="n">
        <v>1096143.75194231</v>
      </c>
      <c r="C216" s="30" t="n">
        <f aca="false">B216-B215</f>
        <v>1751.02835773537</v>
      </c>
      <c r="D216" s="37" t="n">
        <f aca="false">C216/B215</f>
        <v>0.00160000000000004</v>
      </c>
      <c r="E216" s="37" t="n">
        <f aca="false" t="array" ref="E216:E216">PRODUCT(1+$D$4:D216)-1</f>
        <v>0.0961437519423127</v>
      </c>
      <c r="F216" s="0" t="n">
        <f aca="false">IF(ISBLANK(A217),MONTH(A216),IF(MONTH(A217)-MONTH(A216)=1,MONTH(A216),0))</f>
        <v>0</v>
      </c>
      <c r="G216" s="0" t="str">
        <f aca="false">IF(B217&gt;B216,IF(AND(B215&gt;B216,B217&gt;B216),"min",""),IF(AND(B215&gt;B216,B217&gt;B216),"",IF(AND(B215&lt;B216,B217&lt;B216),"max","")))</f>
        <v/>
      </c>
      <c r="H216" s="0" t="str">
        <f aca="false">IF(G216="min",COUNTIF(G$4:G216,"min"),IF(G216="max",COUNTIF(G$4:G216,"max"),""))</f>
        <v/>
      </c>
      <c r="I216" s="30" t="str">
        <f aca="false" t="array" ref="I216:I216">IF($G$3=0,IF(G216="min",INDEX($B$4:$B$254,(MATCH(1,($G$4:$G$254="max")*($H$4:$H$254=(H216-1)),0))),""),IF($G$3=1,IF(G216="min",INDEX($B$4:$B$254,(MATCH(1,($G$4:$G$254="max")*($H$4:$H$254=(H216)),0))),""),""))</f>
        <v/>
      </c>
      <c r="J216" s="35" t="str">
        <f aca="false">IF(AND(G214=0,G216="min",H216=1),B216-B215,IF(G216="min",B216-I216,""))</f>
        <v/>
      </c>
      <c r="K216" s="41" t="str">
        <f aca="false">IF(AND(G214=0,G216="min",H216=1),(B216-B215)/B215,IF(G216="min",(B216-I216)/I216,""))</f>
        <v/>
      </c>
      <c r="L216" s="5"/>
      <c r="M216" s="0" t="n">
        <f aca="false">E216/COUNT($E$4:E216)</f>
        <v>0.00045137911710006</v>
      </c>
      <c r="N216" s="24" t="n">
        <f aca="false">M216*252</f>
        <v>0.113747537509215</v>
      </c>
      <c r="O216" s="25" t="n">
        <f aca="false">STDEV($D$4:$D216)</f>
        <v>0.0291783153433963</v>
      </c>
      <c r="P216" s="25" t="n">
        <f aca="false">O216*SQRT(252)</f>
        <v>0.463191396446682</v>
      </c>
      <c r="Q216" s="0" t="n">
        <f aca="false">Treasuries!J214/100</f>
        <v>0.0472</v>
      </c>
      <c r="R216" s="25" t="n">
        <f aca="false">AJ216/AK216*SQRT(252)</f>
        <v>0.21937950189996</v>
      </c>
      <c r="S216" s="38" t="n">
        <f aca="false">IF(D216&lt;s_p!H216, D216-s_p!H216, 0)</f>
        <v>0</v>
      </c>
      <c r="T216" s="0" t="n">
        <f aca="false">S216^2</f>
        <v>0</v>
      </c>
      <c r="U216" s="0" t="n">
        <f aca="false">SQRT(AVERAGE(T$4:T216)) * SQRT(252)</f>
        <v>0.338308439714643</v>
      </c>
      <c r="V216" s="0" t="n">
        <f aca="false">AJ216/U216*252</f>
        <v>0.310418104099457</v>
      </c>
      <c r="W216" s="27" t="n">
        <f aca="false">(s_p!$J216)/COUNT(s_p!$J$4:$J216)</f>
        <v>0.000436315189037763</v>
      </c>
      <c r="X216" s="27" t="n">
        <f aca="false">W216 * 252</f>
        <v>0.109951427637516</v>
      </c>
      <c r="Y216" s="26" t="n">
        <f aca="false">STDEV(s_p!$H$4:$H216)</f>
        <v>0.00655557957998944</v>
      </c>
      <c r="Z216" s="26" t="n">
        <f aca="false">Y216*SQRT(252)</f>
        <v>0.104066599611272</v>
      </c>
      <c r="AA216" s="0" t="n">
        <f aca="false">AJ216/AK216</f>
        <v>0.0138196096374409</v>
      </c>
      <c r="AB216" s="0" t="n">
        <f aca="false">_xlfn.COVARIANCE.S($D$4:$D216,s_p!$H$4:$H216)</f>
        <v>-7.49600392171241E-006</v>
      </c>
      <c r="AC216" s="0" t="n">
        <f aca="false">_xlfn.VAR.S(s_p!$H$4:$H216)</f>
        <v>4.29756236295745E-005</v>
      </c>
      <c r="AD216" s="0" t="n">
        <f aca="false">AB216/AC216</f>
        <v>-0.174424552539917</v>
      </c>
      <c r="AE216" s="23" t="n">
        <f aca="false">M216-(AD216*W216)</f>
        <v>0.000527483198714341</v>
      </c>
      <c r="AF216" s="40" t="n">
        <f aca="false">MAX($E$4:E216)</f>
        <v>0.280129884293098</v>
      </c>
      <c r="AG216" s="0" t="n">
        <f aca="false">1 - ((1 + E216) / (1 + AF216))</f>
        <v>0.143724581863335</v>
      </c>
      <c r="AH216" s="0" t="n">
        <f aca="false">MAX($AG$5:AG216)</f>
        <v>0.322303580832179</v>
      </c>
      <c r="AI216" s="24" t="n">
        <f aca="false">D216-s_p!H216</f>
        <v>0.0038232948644814</v>
      </c>
      <c r="AJ216" s="24" t="n">
        <f aca="false">AVERAGE(AI$4:AI216)</f>
        <v>0.000416734382766131</v>
      </c>
      <c r="AK216" s="0" t="n">
        <f aca="false">STDEV(AI$4:AI216)</f>
        <v>0.0301552933620563</v>
      </c>
    </row>
    <row r="217" customFormat="false" ht="13.8" hidden="false" customHeight="false" outlineLevel="0" collapsed="false">
      <c r="A217" s="6" t="n">
        <f aca="false">WORKDAY(A216,1,holiday!$B$2:$B$10)</f>
        <v>39027</v>
      </c>
      <c r="B217" s="30" t="n">
        <v>1125520.40449437</v>
      </c>
      <c r="C217" s="30" t="n">
        <f aca="false">B217-B216</f>
        <v>29376.652552054</v>
      </c>
      <c r="D217" s="37" t="n">
        <f aca="false">C217/B216</f>
        <v>0.0268</v>
      </c>
      <c r="E217" s="37" t="n">
        <f aca="false" t="array" ref="E217:E217">PRODUCT(1+$D$4:D217)-1</f>
        <v>0.125520404494367</v>
      </c>
      <c r="F217" s="0" t="n">
        <f aca="false">IF(ISBLANK(A218),MONTH(A217),IF(MONTH(A218)-MONTH(A217)=1,MONTH(A217),0))</f>
        <v>0</v>
      </c>
      <c r="G217" s="0" t="str">
        <f aca="false">IF(B218&gt;B217,IF(AND(B216&gt;B217,B218&gt;B217),"min",""),IF(AND(B216&gt;B217,B218&gt;B217),"",IF(AND(B216&lt;B217,B218&lt;B217),"max","")))</f>
        <v>max</v>
      </c>
      <c r="H217" s="0" t="n">
        <f aca="false">IF(G217="min",COUNTIF(G$4:G217,"min"),IF(G217="max",COUNTIF(G$4:G217,"max"),""))</f>
        <v>53</v>
      </c>
      <c r="I217" s="30" t="str">
        <f aca="false" t="array" ref="I217:I217">IF($G$3=0,IF(G217="min",INDEX($B$4:$B$254,(MATCH(1,($G$4:$G$254="max")*($H$4:$H$254=(H217-1)),0))),""),IF($G$3=1,IF(G217="min",INDEX($B$4:$B$254,(MATCH(1,($G$4:$G$254="max")*($H$4:$H$254=(H217)),0))),""),""))</f>
        <v/>
      </c>
      <c r="J217" s="35" t="str">
        <f aca="false">IF(AND(G215=0,G217="min",H217=1),B217-B216,IF(G217="min",B217-I217,""))</f>
        <v/>
      </c>
      <c r="K217" s="41" t="str">
        <f aca="false">IF(AND(G215=0,G217="min",H217=1),(B217-B216)/B216,IF(G217="min",(B217-I217)/I217,""))</f>
        <v/>
      </c>
      <c r="L217" s="5"/>
      <c r="M217" s="0" t="n">
        <f aca="false">E217/COUNT($E$4:E217)</f>
        <v>0.000586543946235358</v>
      </c>
      <c r="N217" s="24" t="n">
        <f aca="false">M217*252</f>
        <v>0.14780907445131</v>
      </c>
      <c r="O217" s="25" t="n">
        <f aca="false">STDEV($D$4:$D217)</f>
        <v>0.029163718148287</v>
      </c>
      <c r="P217" s="25" t="n">
        <f aca="false">O217*SQRT(252)</f>
        <v>0.462959673158091</v>
      </c>
      <c r="Q217" s="0" t="n">
        <f aca="false">Treasuries!J215/100</f>
        <v>0.0471</v>
      </c>
      <c r="R217" s="25" t="n">
        <f aca="false">AJ217/AK217*SQRT(252)</f>
        <v>0.256823033820837</v>
      </c>
      <c r="S217" s="38" t="n">
        <f aca="false">IF(D217&lt;s_p!H217, D217-s_p!H217, 0)</f>
        <v>0</v>
      </c>
      <c r="T217" s="0" t="n">
        <f aca="false">S217^2</f>
        <v>0</v>
      </c>
      <c r="U217" s="0" t="n">
        <f aca="false">SQRT(AVERAGE(T$4:T217)) * SQRT(252)</f>
        <v>0.337517073859569</v>
      </c>
      <c r="V217" s="0" t="n">
        <f aca="false">AJ217/U217*252</f>
        <v>0.363608081800632</v>
      </c>
      <c r="W217" s="27" t="n">
        <f aca="false">(s_p!$J217)/COUNT(s_p!$J$4:$J217)</f>
        <v>0.00049222476534816</v>
      </c>
      <c r="X217" s="27" t="n">
        <f aca="false">W217 * 252</f>
        <v>0.124040640867736</v>
      </c>
      <c r="Y217" s="26" t="n">
        <f aca="false">STDEV(s_p!$H$4:$H217)</f>
        <v>0.00658254079219071</v>
      </c>
      <c r="Z217" s="26" t="n">
        <f aca="false">Y217*SQRT(252)</f>
        <v>0.104494595586448</v>
      </c>
      <c r="AA217" s="0" t="n">
        <f aca="false">AJ217/AK217</f>
        <v>0.0161783304391206</v>
      </c>
      <c r="AB217" s="0" t="n">
        <f aca="false">_xlfn.COVARIANCE.S($D$4:$D217,s_p!$H$4:$H217)</f>
        <v>-6.13838681233863E-006</v>
      </c>
      <c r="AC217" s="0" t="n">
        <f aca="false">_xlfn.VAR.S(s_p!$H$4:$H217)</f>
        <v>4.33298432808547E-005</v>
      </c>
      <c r="AD217" s="0" t="n">
        <f aca="false">AB217/AC217</f>
        <v>-0.141666490057463</v>
      </c>
      <c r="AE217" s="23" t="n">
        <f aca="false">M217-(AD217*W217)</f>
        <v>0.00065627570106159</v>
      </c>
      <c r="AF217" s="40" t="n">
        <f aca="false">MAX($E$4:E217)</f>
        <v>0.280129884293098</v>
      </c>
      <c r="AG217" s="0" t="n">
        <f aca="false">1 - ((1 + E217) / (1 + AF217))</f>
        <v>0.120776400657273</v>
      </c>
      <c r="AH217" s="0" t="n">
        <f aca="false">MAX($AG$5:AG217)</f>
        <v>0.322303580832179</v>
      </c>
      <c r="AI217" s="24" t="n">
        <f aca="false">D217-s_p!H217</f>
        <v>0.0154535219526498</v>
      </c>
      <c r="AJ217" s="24" t="n">
        <f aca="false">AVERAGE(AI$4:AI217)</f>
        <v>0.000486999745242223</v>
      </c>
      <c r="AK217" s="0" t="n">
        <f aca="false">STDEV(AI$4:AI217)</f>
        <v>0.0301019778941228</v>
      </c>
    </row>
    <row r="218" customFormat="false" ht="13.8" hidden="false" customHeight="false" outlineLevel="0" collapsed="false">
      <c r="A218" s="6" t="n">
        <f aca="false">WORKDAY(A217,1,holiday!$B$2:$B$10)</f>
        <v>39028</v>
      </c>
      <c r="B218" s="30" t="n">
        <v>1108074.8382247</v>
      </c>
      <c r="C218" s="30" t="n">
        <f aca="false">B218-B217</f>
        <v>-17445.5662696627</v>
      </c>
      <c r="D218" s="37" t="n">
        <f aca="false">C218/B217</f>
        <v>-0.0155</v>
      </c>
      <c r="E218" s="37" t="n">
        <f aca="false" t="array" ref="E218:E218">PRODUCT(1+$D$4:D218)-1</f>
        <v>0.108074838224704</v>
      </c>
      <c r="F218" s="0" t="n">
        <f aca="false">IF(ISBLANK(A219),MONTH(A218),IF(MONTH(A219)-MONTH(A218)=1,MONTH(A218),0))</f>
        <v>0</v>
      </c>
      <c r="G218" s="0" t="str">
        <f aca="false">IF(B219&gt;B218,IF(AND(B217&gt;B218,B219&gt;B218),"min",""),IF(AND(B217&gt;B218,B219&gt;B218),"",IF(AND(B217&lt;B218,B219&lt;B218),"max","")))</f>
        <v/>
      </c>
      <c r="H218" s="0" t="str">
        <f aca="false">IF(G218="min",COUNTIF(G$4:G218,"min"),IF(G218="max",COUNTIF(G$4:G218,"max"),""))</f>
        <v/>
      </c>
      <c r="I218" s="30" t="str">
        <f aca="false" t="array" ref="I218:I218">IF($G$3=0,IF(G218="min",INDEX($B$4:$B$254,(MATCH(1,($G$4:$G$254="max")*($H$4:$H$254=(H218-1)),0))),""),IF($G$3=1,IF(G218="min",INDEX($B$4:$B$254,(MATCH(1,($G$4:$G$254="max")*($H$4:$H$254=(H218)),0))),""),""))</f>
        <v/>
      </c>
      <c r="J218" s="35" t="str">
        <f aca="false">IF(AND(G216=0,G218="min",H218=1),B218-B217,IF(G218="min",B218-I218,""))</f>
        <v/>
      </c>
      <c r="K218" s="41" t="str">
        <f aca="false">IF(AND(G216=0,G218="min",H218=1),(B218-B217)/B217,IF(G218="min",(B218-I218)/I218,""))</f>
        <v/>
      </c>
      <c r="L218" s="5"/>
      <c r="M218" s="0" t="n">
        <f aca="false">E218/COUNT($E$4:E218)</f>
        <v>0.000502673666161413</v>
      </c>
      <c r="N218" s="24" t="n">
        <f aca="false">M218*252</f>
        <v>0.126673763872676</v>
      </c>
      <c r="O218" s="25" t="n">
        <f aca="false">STDEV($D$4:$D218)</f>
        <v>0.0291171898998436</v>
      </c>
      <c r="P218" s="25" t="n">
        <f aca="false">O218*SQRT(252)</f>
        <v>0.462221060112167</v>
      </c>
      <c r="Q218" s="0" t="n">
        <f aca="false">Treasuries!J216/100</f>
        <v>0.0466</v>
      </c>
      <c r="R218" s="25" t="n">
        <f aca="false">AJ218/AK218*SQRT(252)</f>
        <v>0.212485922088067</v>
      </c>
      <c r="S218" s="38" t="n">
        <f aca="false">IF(D218&lt;s_p!H218, D218-s_p!H218, 0)</f>
        <v>-0.017717744857876</v>
      </c>
      <c r="T218" s="0" t="n">
        <f aca="false">S218^2</f>
        <v>0.00031391848284879</v>
      </c>
      <c r="U218" s="0" t="n">
        <f aca="false">SQRT(AVERAGE(T$4:T218)) * SQRT(252)</f>
        <v>0.337277136333583</v>
      </c>
      <c r="V218" s="0" t="n">
        <f aca="false">AJ218/U218*252</f>
        <v>0.300602296270968</v>
      </c>
      <c r="W218" s="27" t="n">
        <f aca="false">(s_p!$J218)/COUNT(s_p!$J$4:$J218)</f>
        <v>0.00050133699179548</v>
      </c>
      <c r="X218" s="27" t="n">
        <f aca="false">W218 * 252</f>
        <v>0.126336921932461</v>
      </c>
      <c r="Y218" s="26" t="n">
        <f aca="false">STDEV(s_p!$H$4:$H218)</f>
        <v>0.00656820047112957</v>
      </c>
      <c r="Z218" s="26" t="n">
        <f aca="false">Y218*SQRT(252)</f>
        <v>0.104266950046957</v>
      </c>
      <c r="AA218" s="0" t="n">
        <f aca="false">AJ218/AK218</f>
        <v>0.0133853549273161</v>
      </c>
      <c r="AB218" s="0" t="n">
        <f aca="false">_xlfn.COVARIANCE.S($D$4:$D218,s_p!$H$4:$H218)</f>
        <v>-6.2421372901372E-006</v>
      </c>
      <c r="AC218" s="0" t="n">
        <f aca="false">_xlfn.VAR.S(s_p!$H$4:$H218)</f>
        <v>4.31412574289468E-005</v>
      </c>
      <c r="AD218" s="0" t="n">
        <f aca="false">AB218/AC218</f>
        <v>-0.144690666479018</v>
      </c>
      <c r="AE218" s="23" t="n">
        <f aca="false">M218-(AD218*W218)</f>
        <v>0.000575212449634887</v>
      </c>
      <c r="AF218" s="40" t="n">
        <f aca="false">MAX($E$4:E218)</f>
        <v>0.280129884293098</v>
      </c>
      <c r="AG218" s="0" t="n">
        <f aca="false">1 - ((1 + E218) / (1 + AF218))</f>
        <v>0.134404366447085</v>
      </c>
      <c r="AH218" s="0" t="n">
        <f aca="false">MAX($AG$5:AG218)</f>
        <v>0.322303580832179</v>
      </c>
      <c r="AI218" s="24" t="n">
        <f aca="false">D218-s_p!H218</f>
        <v>-0.017717744857876</v>
      </c>
      <c r="AJ218" s="24" t="n">
        <f aca="false">AVERAGE(AI$4:AI218)</f>
        <v>0.000402326514530045</v>
      </c>
      <c r="AK218" s="0" t="n">
        <f aca="false">STDEV(AI$4:AI218)</f>
        <v>0.0300572167652425</v>
      </c>
    </row>
    <row r="219" customFormat="false" ht="13.8" hidden="false" customHeight="false" outlineLevel="0" collapsed="false">
      <c r="A219" s="6" t="n">
        <f aca="false">WORKDAY(A218,1,holiday!$B$2:$B$10)</f>
        <v>39029</v>
      </c>
      <c r="B219" s="30" t="n">
        <v>1078156.81759264</v>
      </c>
      <c r="C219" s="30" t="n">
        <f aca="false">B219-B218</f>
        <v>-29918.020632067</v>
      </c>
      <c r="D219" s="37" t="n">
        <f aca="false">C219/B218</f>
        <v>-0.027</v>
      </c>
      <c r="E219" s="37" t="n">
        <f aca="false" t="array" ref="E219:E219">PRODUCT(1+$D$4:D219)-1</f>
        <v>0.0781568175926368</v>
      </c>
      <c r="F219" s="0" t="n">
        <f aca="false">IF(ISBLANK(A220),MONTH(A219),IF(MONTH(A220)-MONTH(A219)=1,MONTH(A219),0))</f>
        <v>0</v>
      </c>
      <c r="G219" s="0" t="str">
        <f aca="false">IF(B220&gt;B219,IF(AND(B218&gt;B219,B220&gt;B219),"min",""),IF(AND(B218&gt;B219,B220&gt;B219),"",IF(AND(B218&lt;B219,B220&lt;B219),"max","")))</f>
        <v>min</v>
      </c>
      <c r="H219" s="0" t="n">
        <f aca="false">IF(G219="min",COUNTIF(G$4:G219,"min"),IF(G219="max",COUNTIF(G$4:G219,"max"),""))</f>
        <v>54</v>
      </c>
      <c r="I219" s="30" t="n">
        <f aca="false" t="array" ref="I219:I219">IF($G$3=0,IF(G219="min",INDEX($B$4:$B$254,(MATCH(1,($G$4:$G$254="max")*($H$4:$H$254=(H219-1)),0))),""),IF($G$3=1,IF(G219="min",INDEX($B$4:$B$254,(MATCH(1,($G$4:$G$254="max")*($H$4:$H$254=(H219)),0))),""),""))</f>
        <v>1125520.40449437</v>
      </c>
      <c r="J219" s="35" t="n">
        <f aca="false">IF(AND(G217=0,G219="min",H219=1),B219-B218,IF(G219="min",B219-I219,""))</f>
        <v>-47363.5869017302</v>
      </c>
      <c r="K219" s="41" t="n">
        <f aca="false">IF(AND(G217=0,G219="min",H219=1),(B219-B218)/B218,IF(G219="min",(B219-I219)/I219,""))</f>
        <v>-0.0420815000000003</v>
      </c>
      <c r="L219" s="5"/>
      <c r="M219" s="0" t="n">
        <f aca="false">E219/COUNT($E$4:E219)</f>
        <v>0.00036183711848443</v>
      </c>
      <c r="N219" s="24" t="n">
        <f aca="false">M219*252</f>
        <v>0.0911829538580763</v>
      </c>
      <c r="O219" s="25" t="n">
        <f aca="false">STDEV($D$4:$D219)</f>
        <v>0.0291113584681386</v>
      </c>
      <c r="P219" s="25" t="n">
        <f aca="false">O219*SQRT(252)</f>
        <v>0.462128489003694</v>
      </c>
      <c r="Q219" s="0" t="n">
        <f aca="false">Treasuries!J217/100</f>
        <v>0.0464</v>
      </c>
      <c r="R219" s="25" t="n">
        <f aca="false">AJ219/AK219*SQRT(252)</f>
        <v>0.140405737968662</v>
      </c>
      <c r="S219" s="38" t="n">
        <f aca="false">IF(D219&lt;s_p!H219, D219-s_p!H219, 0)</f>
        <v>-0.0290826704463279</v>
      </c>
      <c r="T219" s="0" t="n">
        <f aca="false">S219^2</f>
        <v>0.000845801720289716</v>
      </c>
      <c r="U219" s="0" t="n">
        <f aca="false">SQRT(AVERAGE(T$4:T219)) * SQRT(252)</f>
        <v>0.337958559347245</v>
      </c>
      <c r="V219" s="0" t="n">
        <f aca="false">AJ219/U219*252</f>
        <v>0.198211043004662</v>
      </c>
      <c r="W219" s="27" t="n">
        <f aca="false">(s_p!$J219)/COUNT(s_p!$J$4:$J219)</f>
        <v>0.000509697265859702</v>
      </c>
      <c r="X219" s="27" t="n">
        <f aca="false">W219 * 252</f>
        <v>0.128443710996645</v>
      </c>
      <c r="Y219" s="26" t="n">
        <f aca="false">STDEV(s_p!$H$4:$H219)</f>
        <v>0.00655379516344106</v>
      </c>
      <c r="Z219" s="26" t="n">
        <f aca="false">Y219*SQRT(252)</f>
        <v>0.104038272876738</v>
      </c>
      <c r="AA219" s="0" t="n">
        <f aca="false">AJ219/AK219</f>
        <v>0.0088447301264662</v>
      </c>
      <c r="AB219" s="0" t="n">
        <f aca="false">_xlfn.COVARIANCE.S($D$4:$D219,s_p!$H$4:$H219)</f>
        <v>-6.4178328675497E-006</v>
      </c>
      <c r="AC219" s="0" t="n">
        <f aca="false">_xlfn.VAR.S(s_p!$H$4:$H219)</f>
        <v>4.29522310443435E-005</v>
      </c>
      <c r="AD219" s="0" t="n">
        <f aca="false">AB219/AC219</f>
        <v>-0.149417916404016</v>
      </c>
      <c r="AE219" s="23" t="n">
        <f aca="false">M219-(AD219*W219)</f>
        <v>0.00043799502194601</v>
      </c>
      <c r="AF219" s="40" t="n">
        <f aca="false">MAX($E$4:E219)</f>
        <v>0.280129884293098</v>
      </c>
      <c r="AG219" s="0" t="n">
        <f aca="false">1 - ((1 + E219) / (1 + AF219))</f>
        <v>0.157775448553014</v>
      </c>
      <c r="AH219" s="0" t="n">
        <f aca="false">MAX($AG$5:AG219)</f>
        <v>0.322303580832179</v>
      </c>
      <c r="AI219" s="24" t="n">
        <f aca="false">D219-s_p!H219</f>
        <v>-0.0290826704463279</v>
      </c>
      <c r="AJ219" s="24" t="n">
        <f aca="false">AVERAGE(AI$4:AI219)</f>
        <v>0.000265821898970518</v>
      </c>
      <c r="AK219" s="0" t="n">
        <f aca="false">STDEV(AI$4:AI219)</f>
        <v>0.0300542690584866</v>
      </c>
    </row>
    <row r="220" customFormat="false" ht="13.8" hidden="false" customHeight="false" outlineLevel="0" collapsed="false">
      <c r="A220" s="6" t="n">
        <f aca="false">WORKDAY(A219,1,holiday!$B$2:$B$10)</f>
        <v>39030</v>
      </c>
      <c r="B220" s="30" t="n">
        <v>1099719.95394449</v>
      </c>
      <c r="C220" s="30" t="n">
        <f aca="false">B220-B219</f>
        <v>21563.1363518527</v>
      </c>
      <c r="D220" s="37" t="n">
        <f aca="false">C220/B219</f>
        <v>0.02</v>
      </c>
      <c r="E220" s="37" t="n">
        <f aca="false" t="array" ref="E220:E220">PRODUCT(1+$D$4:D220)-1</f>
        <v>0.0997199539444895</v>
      </c>
      <c r="F220" s="0" t="n">
        <f aca="false">IF(ISBLANK(A221),MONTH(A220),IF(MONTH(A221)-MONTH(A220)=1,MONTH(A220),0))</f>
        <v>0</v>
      </c>
      <c r="G220" s="0" t="str">
        <f aca="false">IF(B221&gt;B220,IF(AND(B219&gt;B220,B221&gt;B220),"min",""),IF(AND(B219&gt;B220,B221&gt;B220),"",IF(AND(B219&lt;B220,B221&lt;B220),"max","")))</f>
        <v/>
      </c>
      <c r="H220" s="0" t="str">
        <f aca="false">IF(G220="min",COUNTIF(G$4:G220,"min"),IF(G220="max",COUNTIF(G$4:G220,"max"),""))</f>
        <v/>
      </c>
      <c r="I220" s="30" t="str">
        <f aca="false" t="array" ref="I220:I220">IF($G$3=0,IF(G220="min",INDEX($B$4:$B$254,(MATCH(1,($G$4:$G$254="max")*($H$4:$H$254=(H220-1)),0))),""),IF($G$3=1,IF(G220="min",INDEX($B$4:$B$254,(MATCH(1,($G$4:$G$254="max")*($H$4:$H$254=(H220)),0))),""),""))</f>
        <v/>
      </c>
      <c r="J220" s="35" t="str">
        <f aca="false">IF(AND(G218=0,G220="min",H220=1),B220-B219,IF(G220="min",B220-I220,""))</f>
        <v/>
      </c>
      <c r="K220" s="41" t="str">
        <f aca="false">IF(AND(G218=0,G220="min",H220=1),(B220-B219)/B219,IF(G220="min",(B220-I220)/I220,""))</f>
        <v/>
      </c>
      <c r="L220" s="5"/>
      <c r="M220" s="0" t="n">
        <f aca="false">E220/COUNT($E$4:E220)</f>
        <v>0.000459538958269537</v>
      </c>
      <c r="N220" s="24" t="n">
        <f aca="false">M220*252</f>
        <v>0.115803817483923</v>
      </c>
      <c r="O220" s="25" t="n">
        <f aca="false">STDEV($D$4:$D220)</f>
        <v>0.0290732124329986</v>
      </c>
      <c r="P220" s="25" t="n">
        <f aca="false">O220*SQRT(252)</f>
        <v>0.461522939468792</v>
      </c>
      <c r="Q220" s="0" t="n">
        <f aca="false">Treasuries!J218/100</f>
        <v>0.0462</v>
      </c>
      <c r="R220" s="25" t="n">
        <f aca="false">AJ220/AK220*SQRT(252)</f>
        <v>0.201564655606175</v>
      </c>
      <c r="S220" s="38" t="n">
        <f aca="false">IF(D220&lt;s_p!H220, D220-s_p!H220, 0)</f>
        <v>0</v>
      </c>
      <c r="T220" s="0" t="n">
        <f aca="false">S220^2</f>
        <v>0</v>
      </c>
      <c r="U220" s="0" t="n">
        <f aca="false">SQRT(AVERAGE(T$4:T220)) * SQRT(252)</f>
        <v>0.337178953789076</v>
      </c>
      <c r="V220" s="0" t="n">
        <f aca="false">AJ220/U220*252</f>
        <v>0.285004005419317</v>
      </c>
      <c r="W220" s="27" t="n">
        <f aca="false">(s_p!$J220)/COUNT(s_p!$J$4:$J220)</f>
        <v>0.00048006686972664</v>
      </c>
      <c r="X220" s="27" t="n">
        <f aca="false">W220 * 252</f>
        <v>0.120976851171113</v>
      </c>
      <c r="Y220" s="26" t="n">
        <f aca="false">STDEV(s_p!$H$4:$H220)</f>
        <v>0.00655060592864108</v>
      </c>
      <c r="Z220" s="26" t="n">
        <f aca="false">Y220*SQRT(252)</f>
        <v>0.103987645343818</v>
      </c>
      <c r="AA220" s="0" t="n">
        <f aca="false">AJ220/AK220</f>
        <v>0.0126973798055791</v>
      </c>
      <c r="AB220" s="0" t="n">
        <f aca="false">_xlfn.COVARIANCE.S($D$4:$D220,s_p!$H$4:$H220)</f>
        <v>-6.90544544219105E-006</v>
      </c>
      <c r="AC220" s="0" t="n">
        <f aca="false">_xlfn.VAR.S(s_p!$H$4:$H220)</f>
        <v>4.29104380323478E-005</v>
      </c>
      <c r="AD220" s="0" t="n">
        <f aca="false">AB220/AC220</f>
        <v>-0.160926938964954</v>
      </c>
      <c r="AE220" s="23" t="n">
        <f aca="false">M220-(AD220*W220)</f>
        <v>0.000536794650113132</v>
      </c>
      <c r="AF220" s="40" t="n">
        <f aca="false">MAX($E$4:E220)</f>
        <v>0.280129884293098</v>
      </c>
      <c r="AG220" s="0" t="n">
        <f aca="false">1 - ((1 + E220) / (1 + AF220))</f>
        <v>0.140930957524074</v>
      </c>
      <c r="AH220" s="0" t="n">
        <f aca="false">MAX($AG$5:AG220)</f>
        <v>0.322303580832179</v>
      </c>
      <c r="AI220" s="24" t="n">
        <f aca="false">D220-s_p!H220</f>
        <v>0.0253329676991022</v>
      </c>
      <c r="AJ220" s="24" t="n">
        <f aca="false">AVERAGE(AI$4:AI220)</f>
        <v>0.000381338699892783</v>
      </c>
      <c r="AK220" s="0" t="n">
        <f aca="false">STDEV(AI$4:AI220)</f>
        <v>0.0300328654991659</v>
      </c>
    </row>
    <row r="221" customFormat="false" ht="13.8" hidden="false" customHeight="false" outlineLevel="0" collapsed="false">
      <c r="A221" s="6" t="n">
        <f aca="false">WORKDAY(A220,1,holiday!$B$2:$B$10)</f>
        <v>39031</v>
      </c>
      <c r="B221" s="30" t="n">
        <v>1123473.90494969</v>
      </c>
      <c r="C221" s="30" t="n">
        <f aca="false">B221-B220</f>
        <v>23753.9510052011</v>
      </c>
      <c r="D221" s="37" t="n">
        <f aca="false">C221/B220</f>
        <v>0.0216000000000001</v>
      </c>
      <c r="E221" s="37" t="n">
        <f aca="false" t="array" ref="E221:E221">PRODUCT(1+$D$4:D221)-1</f>
        <v>0.123473904949691</v>
      </c>
      <c r="F221" s="0" t="n">
        <f aca="false">IF(ISBLANK(A222),MONTH(A221),IF(MONTH(A222)-MONTH(A221)=1,MONTH(A221),0))</f>
        <v>0</v>
      </c>
      <c r="G221" s="0" t="str">
        <f aca="false">IF(B222&gt;B221,IF(AND(B220&gt;B221,B222&gt;B221),"min",""),IF(AND(B220&gt;B221,B222&gt;B221),"",IF(AND(B220&lt;B221,B222&lt;B221),"max","")))</f>
        <v>max</v>
      </c>
      <c r="H221" s="0" t="n">
        <f aca="false">IF(G221="min",COUNTIF(G$4:G221,"min"),IF(G221="max",COUNTIF(G$4:G221,"max"),""))</f>
        <v>54</v>
      </c>
      <c r="I221" s="30" t="str">
        <f aca="false" t="array" ref="I221:I221">IF($G$3=0,IF(G221="min",INDEX($B$4:$B$254,(MATCH(1,($G$4:$G$254="max")*($H$4:$H$254=(H221-1)),0))),""),IF($G$3=1,IF(G221="min",INDEX($B$4:$B$254,(MATCH(1,($G$4:$G$254="max")*($H$4:$H$254=(H221)),0))),""),""))</f>
        <v/>
      </c>
      <c r="J221" s="35" t="str">
        <f aca="false">IF(AND(G219=0,G221="min",H221=1),B221-B220,IF(G221="min",B221-I221,""))</f>
        <v/>
      </c>
      <c r="K221" s="41" t="str">
        <f aca="false">IF(AND(G219=0,G221="min",H221=1),(B221-B220)/B220,IF(G221="min",(B221-I221)/I221,""))</f>
        <v/>
      </c>
      <c r="L221" s="5"/>
      <c r="M221" s="0" t="n">
        <f aca="false">E221/COUNT($E$4:E221)</f>
        <v>0.000566394059402251</v>
      </c>
      <c r="N221" s="24" t="n">
        <f aca="false">M221*252</f>
        <v>0.142731302969367</v>
      </c>
      <c r="O221" s="25" t="n">
        <f aca="false">STDEV($D$4:$D221)</f>
        <v>0.029040140693319</v>
      </c>
      <c r="P221" s="25" t="n">
        <f aca="false">O221*SQRT(252)</f>
        <v>0.460997941877093</v>
      </c>
      <c r="Q221" s="0" t="n">
        <f aca="false">Treasuries!J219/100</f>
        <v>0.0459</v>
      </c>
      <c r="R221" s="25" t="n">
        <f aca="false">AJ221/AK221*SQRT(252)</f>
        <v>0.248827873726129</v>
      </c>
      <c r="S221" s="38" t="n">
        <f aca="false">IF(D221&lt;s_p!H221, D221-s_p!H221, 0)</f>
        <v>0</v>
      </c>
      <c r="T221" s="0" t="n">
        <f aca="false">S221^2</f>
        <v>0</v>
      </c>
      <c r="U221" s="0" t="n">
        <f aca="false">SQRT(AVERAGE(T$4:T221)) * SQRT(252)</f>
        <v>0.336404718659908</v>
      </c>
      <c r="V221" s="0" t="n">
        <f aca="false">AJ221/U221*252</f>
        <v>0.352164993644507</v>
      </c>
      <c r="W221" s="27" t="n">
        <f aca="false">(s_p!$J221)/COUNT(s_p!$J$4:$J221)</f>
        <v>0.000487308840328439</v>
      </c>
      <c r="X221" s="27" t="n">
        <f aca="false">W221 * 252</f>
        <v>0.122801827762767</v>
      </c>
      <c r="Y221" s="26" t="n">
        <f aca="false">STDEV(s_p!$H$4:$H221)</f>
        <v>0.0065361695147071</v>
      </c>
      <c r="Z221" s="26" t="n">
        <f aca="false">Y221*SQRT(252)</f>
        <v>0.10375847437726</v>
      </c>
      <c r="AA221" s="0" t="n">
        <f aca="false">AJ221/AK221</f>
        <v>0.0156746826938172</v>
      </c>
      <c r="AB221" s="0" t="n">
        <f aca="false">_xlfn.COVARIANCE.S($D$4:$D221,s_p!$H$4:$H221)</f>
        <v>-6.74171443824032E-006</v>
      </c>
      <c r="AC221" s="0" t="n">
        <f aca="false">_xlfn.VAR.S(s_p!$H$4:$H221)</f>
        <v>4.27215119249865E-005</v>
      </c>
      <c r="AD221" s="0" t="n">
        <f aca="false">AB221/AC221</f>
        <v>-0.157806082567441</v>
      </c>
      <c r="AE221" s="23" t="n">
        <f aca="false">M221-(AD221*W221)</f>
        <v>0.000643294358494964</v>
      </c>
      <c r="AF221" s="40" t="n">
        <f aca="false">MAX($E$4:E221)</f>
        <v>0.280129884293098</v>
      </c>
      <c r="AG221" s="0" t="n">
        <f aca="false">1 - ((1 + E221) / (1 + AF221))</f>
        <v>0.122375066206594</v>
      </c>
      <c r="AH221" s="0" t="n">
        <f aca="false">MAX($AG$5:AG221)</f>
        <v>0.322303580832179</v>
      </c>
      <c r="AI221" s="24" t="n">
        <f aca="false">D221-s_p!H221</f>
        <v>0.0197354247531432</v>
      </c>
      <c r="AJ221" s="24" t="n">
        <f aca="false">AVERAGE(AI$4:AI221)</f>
        <v>0.000470118911146226</v>
      </c>
      <c r="AK221" s="0" t="n">
        <f aca="false">STDEV(AI$4:AI221)</f>
        <v>0.0299922442022805</v>
      </c>
    </row>
    <row r="222" customFormat="false" ht="13.8" hidden="false" customHeight="false" outlineLevel="0" collapsed="false">
      <c r="A222" s="6" t="n">
        <f aca="false">WORKDAY(A221,1,holiday!$B$2:$B$10)</f>
        <v>39034</v>
      </c>
      <c r="B222" s="30" t="n">
        <v>1122462.77843524</v>
      </c>
      <c r="C222" s="30" t="n">
        <f aca="false">B222-B221</f>
        <v>-1011.12651445484</v>
      </c>
      <c r="D222" s="37" t="n">
        <f aca="false">C222/B221</f>
        <v>-0.000900000000000104</v>
      </c>
      <c r="E222" s="37" t="n">
        <f aca="false" t="array" ref="E222:E222">PRODUCT(1+$D$4:D222)-1</f>
        <v>0.122462778435236</v>
      </c>
      <c r="F222" s="0" t="n">
        <f aca="false">IF(ISBLANK(A223),MONTH(A222),IF(MONTH(A223)-MONTH(A222)=1,MONTH(A222),0))</f>
        <v>0</v>
      </c>
      <c r="G222" s="0" t="str">
        <f aca="false">IF(B223&gt;B222,IF(AND(B221&gt;B222,B223&gt;B222),"min",""),IF(AND(B221&gt;B222,B223&gt;B222),"",IF(AND(B221&lt;B222,B223&lt;B222),"max","")))</f>
        <v>min</v>
      </c>
      <c r="H222" s="0" t="n">
        <f aca="false">IF(G222="min",COUNTIF(G$4:G222,"min"),IF(G222="max",COUNTIF(G$4:G222,"max"),""))</f>
        <v>55</v>
      </c>
      <c r="I222" s="30" t="n">
        <f aca="false" t="array" ref="I222:I222">IF($G$3=0,IF(G222="min",INDEX($B$4:$B$254,(MATCH(1,($G$4:$G$254="max")*($H$4:$H$254=(H222-1)),0))),""),IF($G$3=1,IF(G222="min",INDEX($B$4:$B$254,(MATCH(1,($G$4:$G$254="max")*($H$4:$H$254=(H222)),0))),""),""))</f>
        <v>1123473.90494969</v>
      </c>
      <c r="J222" s="35" t="n">
        <f aca="false">IF(AND(G220=0,G222="min",H222=1),B222-B221,IF(G222="min",B222-I222,""))</f>
        <v>-1011.12651444995</v>
      </c>
      <c r="K222" s="41" t="n">
        <f aca="false">IF(AND(G220=0,G222="min",H222=1),(B222-B221)/B221,IF(G222="min",(B222-I222)/I222,""))</f>
        <v>-0.000899999999995752</v>
      </c>
      <c r="L222" s="5"/>
      <c r="M222" s="0" t="n">
        <f aca="false">E222/COUNT($E$4:E222)</f>
        <v>0.000559190769110666</v>
      </c>
      <c r="N222" s="24" t="n">
        <f aca="false">M222*252</f>
        <v>0.140916073815888</v>
      </c>
      <c r="O222" s="25" t="n">
        <f aca="false">STDEV($D$4:$D222)</f>
        <v>0.0289737293379245</v>
      </c>
      <c r="P222" s="25" t="n">
        <f aca="false">O222*SQRT(252)</f>
        <v>0.459943694293467</v>
      </c>
      <c r="Q222" s="0" t="n">
        <f aca="false">Treasuries!J220/100</f>
        <v>0.0461</v>
      </c>
      <c r="R222" s="25" t="n">
        <f aca="false">AJ222/AK222*SQRT(252)</f>
        <v>0.239897337409532</v>
      </c>
      <c r="S222" s="38" t="n">
        <f aca="false">IF(D222&lt;s_p!H222, D222-s_p!H222, 0)</f>
        <v>-0.00344906220580785</v>
      </c>
      <c r="T222" s="0" t="n">
        <f aca="false">S222^2</f>
        <v>1.18960300995321E-005</v>
      </c>
      <c r="U222" s="0" t="n">
        <f aca="false">SQRT(AVERAGE(T$4:T222)) * SQRT(252)</f>
        <v>0.335656183982284</v>
      </c>
      <c r="V222" s="0" t="n">
        <f aca="false">AJ222/U222*252</f>
        <v>0.339514742739667</v>
      </c>
      <c r="W222" s="27" t="n">
        <f aca="false">(s_p!$J222)/COUNT(s_p!$J$4:$J222)</f>
        <v>0.000497959747747711</v>
      </c>
      <c r="X222" s="27" t="n">
        <f aca="false">W222 * 252</f>
        <v>0.125485856432423</v>
      </c>
      <c r="Y222" s="26" t="n">
        <f aca="false">STDEV(s_p!$H$4:$H222)</f>
        <v>0.00652265324674843</v>
      </c>
      <c r="Z222" s="26" t="n">
        <f aca="false">Y222*SQRT(252)</f>
        <v>0.103543910275226</v>
      </c>
      <c r="AA222" s="0" t="n">
        <f aca="false">AJ222/AK222</f>
        <v>0.0151121117850518</v>
      </c>
      <c r="AB222" s="0" t="n">
        <f aca="false">_xlfn.COVARIANCE.S($D$4:$D222,s_p!$H$4:$H222)</f>
        <v>-6.72827302138417E-006</v>
      </c>
      <c r="AC222" s="0" t="n">
        <f aca="false">_xlfn.VAR.S(s_p!$H$4:$H222)</f>
        <v>4.25450053773179E-005</v>
      </c>
      <c r="AD222" s="0" t="n">
        <f aca="false">AB222/AC222</f>
        <v>-0.158144838899732</v>
      </c>
      <c r="AE222" s="23" t="n">
        <f aca="false">M222-(AD222*W222)</f>
        <v>0.000637940533196779</v>
      </c>
      <c r="AF222" s="40" t="n">
        <f aca="false">MAX($E$4:E222)</f>
        <v>0.280129884293098</v>
      </c>
      <c r="AG222" s="0" t="n">
        <f aca="false">1 - ((1 + E222) / (1 + AF222))</f>
        <v>0.123164928647008</v>
      </c>
      <c r="AH222" s="0" t="n">
        <f aca="false">MAX($AG$5:AG222)</f>
        <v>0.322303580832179</v>
      </c>
      <c r="AI222" s="24" t="n">
        <f aca="false">D222-s_p!H222</f>
        <v>-0.00344906220580785</v>
      </c>
      <c r="AJ222" s="24" t="n">
        <f aca="false">AVERAGE(AI$4:AI222)</f>
        <v>0.000452223106959221</v>
      </c>
      <c r="AK222" s="0" t="n">
        <f aca="false">STDEV(AI$4:AI222)</f>
        <v>0.0299245475014643</v>
      </c>
    </row>
    <row r="223" customFormat="false" ht="13.8" hidden="false" customHeight="false" outlineLevel="0" collapsed="false">
      <c r="A223" s="6" t="n">
        <f aca="false">WORKDAY(A222,1,holiday!$B$2:$B$10)</f>
        <v>39035</v>
      </c>
      <c r="B223" s="30" t="n">
        <v>1147156.95956081</v>
      </c>
      <c r="C223" s="30" t="n">
        <f aca="false">B223-B222</f>
        <v>24694.1811255752</v>
      </c>
      <c r="D223" s="37" t="n">
        <f aca="false">C223/B222</f>
        <v>0.022</v>
      </c>
      <c r="E223" s="37" t="n">
        <f aca="false" t="array" ref="E223:E223">PRODUCT(1+$D$4:D223)-1</f>
        <v>0.147156959560811</v>
      </c>
      <c r="F223" s="0" t="n">
        <f aca="false">IF(ISBLANK(A224),MONTH(A223),IF(MONTH(A224)-MONTH(A223)=1,MONTH(A223),0))</f>
        <v>0</v>
      </c>
      <c r="G223" s="0" t="str">
        <f aca="false">IF(B224&gt;B223,IF(AND(B222&gt;B223,B224&gt;B223),"min",""),IF(AND(B222&gt;B223,B224&gt;B223),"",IF(AND(B222&lt;B223,B224&lt;B223),"max","")))</f>
        <v/>
      </c>
      <c r="H223" s="0" t="str">
        <f aca="false">IF(G223="min",COUNTIF(G$4:G223,"min"),IF(G223="max",COUNTIF(G$4:G223,"max"),""))</f>
        <v/>
      </c>
      <c r="I223" s="30" t="str">
        <f aca="false" t="array" ref="I223:I223">IF($G$3=0,IF(G223="min",INDEX($B$4:$B$254,(MATCH(1,($G$4:$G$254="max")*($H$4:$H$254=(H223-1)),0))),""),IF($G$3=1,IF(G223="min",INDEX($B$4:$B$254,(MATCH(1,($G$4:$G$254="max")*($H$4:$H$254=(H223)),0))),""),""))</f>
        <v/>
      </c>
      <c r="J223" s="35" t="str">
        <f aca="false">IF(AND(G221=0,G223="min",H223=1),B223-B222,IF(G223="min",B223-I223,""))</f>
        <v/>
      </c>
      <c r="K223" s="41" t="str">
        <f aca="false">IF(AND(G221=0,G223="min",H223=1),(B223-B222)/B222,IF(G223="min",(B223-I223)/I223,""))</f>
        <v/>
      </c>
      <c r="L223" s="5"/>
      <c r="M223" s="0" t="n">
        <f aca="false">E223/COUNT($E$4:E223)</f>
        <v>0.00066889527073096</v>
      </c>
      <c r="N223" s="24" t="n">
        <f aca="false">M223*252</f>
        <v>0.168561608224202</v>
      </c>
      <c r="O223" s="25" t="n">
        <f aca="false">STDEV($D$4:$D223)</f>
        <v>0.0289423324656336</v>
      </c>
      <c r="P223" s="25" t="n">
        <f aca="false">O223*SQRT(252)</f>
        <v>0.459445284397304</v>
      </c>
      <c r="Q223" s="0" t="n">
        <f aca="false">Treasuries!J221/100</f>
        <v>0.0457</v>
      </c>
      <c r="R223" s="25" t="n">
        <f aca="false">AJ223/AK223*SQRT(252)</f>
        <v>0.276998648105139</v>
      </c>
      <c r="S223" s="38" t="n">
        <f aca="false">IF(D223&lt;s_p!H223, D223-s_p!H223, 0)</f>
        <v>0</v>
      </c>
      <c r="T223" s="0" t="n">
        <f aca="false">S223^2</f>
        <v>0</v>
      </c>
      <c r="U223" s="0" t="n">
        <f aca="false">SQRT(AVERAGE(T$4:T223)) * SQRT(252)</f>
        <v>0.33489246016225</v>
      </c>
      <c r="V223" s="0" t="n">
        <f aca="false">AJ223/U223*252</f>
        <v>0.392248886232865</v>
      </c>
      <c r="W223" s="27" t="n">
        <f aca="false">(s_p!$J223)/COUNT(s_p!$J$4:$J223)</f>
        <v>0.00052774013031646</v>
      </c>
      <c r="X223" s="27" t="n">
        <f aca="false">W223 * 252</f>
        <v>0.132990512839748</v>
      </c>
      <c r="Y223" s="26" t="n">
        <f aca="false">STDEV(s_p!$H$4:$H223)</f>
        <v>0.00651973628917717</v>
      </c>
      <c r="Z223" s="26" t="n">
        <f aca="false">Y223*SQRT(252)</f>
        <v>0.103497605009315</v>
      </c>
      <c r="AA223" s="0" t="n">
        <f aca="false">AJ223/AK223</f>
        <v>0.0174492746758879</v>
      </c>
      <c r="AB223" s="0" t="n">
        <f aca="false">_xlfn.COVARIANCE.S($D$4:$D223,s_p!$H$4:$H223)</f>
        <v>-6.1365067811993E-006</v>
      </c>
      <c r="AC223" s="0" t="n">
        <f aca="false">_xlfn.VAR.S(s_p!$H$4:$H223)</f>
        <v>4.25069612804138E-005</v>
      </c>
      <c r="AD223" s="0" t="n">
        <f aca="false">AB223/AC223</f>
        <v>-0.144364748651814</v>
      </c>
      <c r="AE223" s="23" t="n">
        <f aca="false">M223-(AD223*W223)</f>
        <v>0.000745082341997571</v>
      </c>
      <c r="AF223" s="40" t="n">
        <f aca="false">MAX($E$4:E223)</f>
        <v>0.280129884293098</v>
      </c>
      <c r="AG223" s="0" t="n">
        <f aca="false">1 - ((1 + E223) / (1 + AF223))</f>
        <v>0.103874557077242</v>
      </c>
      <c r="AH223" s="0" t="n">
        <f aca="false">MAX($AG$5:AG223)</f>
        <v>0.322303580832179</v>
      </c>
      <c r="AI223" s="24" t="n">
        <f aca="false">D223-s_p!H223</f>
        <v>0.0156435474783665</v>
      </c>
      <c r="AJ223" s="24" t="n">
        <f aca="false">AVERAGE(AI$4:AI223)</f>
        <v>0.000521274581374709</v>
      </c>
      <c r="AK223" s="0" t="n">
        <f aca="false">STDEV(AI$4:AI223)</f>
        <v>0.0298737105729114</v>
      </c>
    </row>
    <row r="224" customFormat="false" ht="13.8" hidden="false" customHeight="false" outlineLevel="0" collapsed="false">
      <c r="A224" s="6" t="n">
        <f aca="false">WORKDAY(A223,1,holiday!$B$2:$B$10)</f>
        <v>39036</v>
      </c>
      <c r="B224" s="30" t="n">
        <v>1147156.95956081</v>
      </c>
      <c r="C224" s="30" t="n">
        <f aca="false">B224-B223</f>
        <v>0</v>
      </c>
      <c r="D224" s="37" t="n">
        <f aca="false">C224/B223</f>
        <v>0</v>
      </c>
      <c r="E224" s="37" t="n">
        <f aca="false" t="array" ref="E224:E224">PRODUCT(1+$D$4:D224)-1</f>
        <v>0.147156959560811</v>
      </c>
      <c r="F224" s="0" t="n">
        <f aca="false">IF(ISBLANK(A225),MONTH(A224),IF(MONTH(A225)-MONTH(A224)=1,MONTH(A224),0))</f>
        <v>0</v>
      </c>
      <c r="G224" s="0" t="str">
        <f aca="false">IF(B225&gt;B224,IF(AND(B223&gt;B224,B225&gt;B224),"min",""),IF(AND(B223&gt;B224,B225&gt;B224),"",IF(AND(B223&lt;B224,B225&lt;B224),"max","")))</f>
        <v/>
      </c>
      <c r="H224" s="0" t="str">
        <f aca="false">IF(G224="min",COUNTIF(G$4:G224,"min"),IF(G224="max",COUNTIF(G$4:G224,"max"),""))</f>
        <v/>
      </c>
      <c r="I224" s="30" t="str">
        <f aca="false" t="array" ref="I224:I224">IF($G$3=0,IF(G224="min",INDEX($B$4:$B$254,(MATCH(1,($G$4:$G$254="max")*($H$4:$H$254=(H224-1)),0))),""),IF($G$3=1,IF(G224="min",INDEX($B$4:$B$254,(MATCH(1,($G$4:$G$254="max")*($H$4:$H$254=(H224)),0))),""),""))</f>
        <v/>
      </c>
      <c r="J224" s="35" t="str">
        <f aca="false">IF(AND(G222=0,G224="min",H224=1),B224-B223,IF(G224="min",B224-I224,""))</f>
        <v/>
      </c>
      <c r="K224" s="41" t="str">
        <f aca="false">IF(AND(G222=0,G224="min",H224=1),(B224-B223)/B223,IF(G224="min",(B224-I224)/I224,""))</f>
        <v/>
      </c>
      <c r="L224" s="5"/>
      <c r="M224" s="0" t="n">
        <f aca="false">E224/COUNT($E$4:E224)</f>
        <v>0.000665868595297788</v>
      </c>
      <c r="N224" s="24" t="n">
        <f aca="false">M224*252</f>
        <v>0.167798886015043</v>
      </c>
      <c r="O224" s="25" t="n">
        <f aca="false">STDEV($D$4:$D224)</f>
        <v>0.028876564557897</v>
      </c>
      <c r="P224" s="25" t="n">
        <f aca="false">O224*SQRT(252)</f>
        <v>0.458401251228584</v>
      </c>
      <c r="Q224" s="0" t="n">
        <f aca="false">Treasuries!J222/100</f>
        <v>0.0461</v>
      </c>
      <c r="R224" s="25" t="n">
        <f aca="false">AJ224/AK224*SQRT(252)</f>
        <v>0.270573470261485</v>
      </c>
      <c r="S224" s="38" t="n">
        <f aca="false">IF(D224&lt;s_p!H224, D224-s_p!H224, 0)</f>
        <v>-0.00240450180158192</v>
      </c>
      <c r="T224" s="0" t="n">
        <f aca="false">S224^2</f>
        <v>5.7816289138107E-006</v>
      </c>
      <c r="U224" s="0" t="n">
        <f aca="false">SQRT(AVERAGE(T$4:T224)) * SQRT(252)</f>
        <v>0.334143790969872</v>
      </c>
      <c r="V224" s="0" t="n">
        <f aca="false">AJ224/U224*252</f>
        <v>0.383143480624991</v>
      </c>
      <c r="W224" s="27" t="n">
        <f aca="false">(s_p!$J224)/COUNT(s_p!$J$4:$J224)</f>
        <v>0.000537495474805014</v>
      </c>
      <c r="X224" s="27" t="n">
        <f aca="false">W224 * 252</f>
        <v>0.135448859650864</v>
      </c>
      <c r="Y224" s="26" t="n">
        <f aca="false">STDEV(s_p!$H$4:$H224)</f>
        <v>0.00650613618012049</v>
      </c>
      <c r="Z224" s="26" t="n">
        <f aca="false">Y224*SQRT(252)</f>
        <v>0.103281709971111</v>
      </c>
      <c r="AA224" s="0" t="n">
        <f aca="false">AJ224/AK224</f>
        <v>0.0170445265162767</v>
      </c>
      <c r="AB224" s="0" t="n">
        <f aca="false">_xlfn.COVARIANCE.S($D$4:$D224,s_p!$H$4:$H224)</f>
        <v>-6.11749475366034E-006</v>
      </c>
      <c r="AC224" s="0" t="n">
        <f aca="false">_xlfn.VAR.S(s_p!$H$4:$H224)</f>
        <v>4.23298079942729E-005</v>
      </c>
      <c r="AD224" s="0" t="n">
        <f aca="false">AB224/AC224</f>
        <v>-0.144519785076465</v>
      </c>
      <c r="AE224" s="23" t="n">
        <f aca="false">M224-(AD224*W224)</f>
        <v>0.000743547325796181</v>
      </c>
      <c r="AF224" s="40" t="n">
        <f aca="false">MAX($E$4:E224)</f>
        <v>0.280129884293098</v>
      </c>
      <c r="AG224" s="0" t="n">
        <f aca="false">1 - ((1 + E224) / (1 + AF224))</f>
        <v>0.103874557077242</v>
      </c>
      <c r="AH224" s="0" t="n">
        <f aca="false">MAX($AG$5:AG224)</f>
        <v>0.322303580832179</v>
      </c>
      <c r="AI224" s="24" t="n">
        <f aca="false">D224-s_p!H224</f>
        <v>-0.00240450180158192</v>
      </c>
      <c r="AJ224" s="24" t="n">
        <f aca="false">AVERAGE(AI$4:AI224)</f>
        <v>0.000508035774212009</v>
      </c>
      <c r="AK224" s="0" t="n">
        <f aca="false">STDEV(AI$4:AI224)</f>
        <v>0.0298063882107173</v>
      </c>
    </row>
    <row r="225" customFormat="false" ht="13.8" hidden="false" customHeight="false" outlineLevel="0" collapsed="false">
      <c r="A225" s="6" t="n">
        <f aca="false">WORKDAY(A224,1,holiday!$B$2:$B$10)</f>
        <v>39037</v>
      </c>
      <c r="B225" s="30" t="n">
        <v>1194190.3949028</v>
      </c>
      <c r="C225" s="30" t="n">
        <f aca="false">B225-B224</f>
        <v>47033.4353419934</v>
      </c>
      <c r="D225" s="37" t="n">
        <f aca="false">C225/B224</f>
        <v>0.0410000000000001</v>
      </c>
      <c r="E225" s="37" t="n">
        <f aca="false" t="array" ref="E225:E225">PRODUCT(1+$D$4:D225)-1</f>
        <v>0.194190394902805</v>
      </c>
      <c r="F225" s="0" t="n">
        <f aca="false">IF(ISBLANK(A226),MONTH(A225),IF(MONTH(A226)-MONTH(A225)=1,MONTH(A225),0))</f>
        <v>0</v>
      </c>
      <c r="G225" s="0" t="str">
        <f aca="false">IF(B226&gt;B225,IF(AND(B224&gt;B225,B226&gt;B225),"min",""),IF(AND(B224&gt;B225,B226&gt;B225),"",IF(AND(B224&lt;B225,B226&lt;B225),"max","")))</f>
        <v/>
      </c>
      <c r="H225" s="0" t="str">
        <f aca="false">IF(G225="min",COUNTIF(G$4:G225,"min"),IF(G225="max",COUNTIF(G$4:G225,"max"),""))</f>
        <v/>
      </c>
      <c r="I225" s="30" t="str">
        <f aca="false" t="array" ref="I225:I225">IF($G$3=0,IF(G225="min",INDEX($B$4:$B$254,(MATCH(1,($G$4:$G$254="max")*($H$4:$H$254=(H225-1)),0))),""),IF($G$3=1,IF(G225="min",INDEX($B$4:$B$254,(MATCH(1,($G$4:$G$254="max")*($H$4:$H$254=(H225)),0))),""),""))</f>
        <v/>
      </c>
      <c r="J225" s="35" t="str">
        <f aca="false">IF(AND(G223=0,G225="min",H225=1),B225-B224,IF(G225="min",B225-I225,""))</f>
        <v/>
      </c>
      <c r="K225" s="41" t="str">
        <f aca="false">IF(AND(G223=0,G225="min",H225=1),(B225-B224)/B224,IF(G225="min",(B225-I225)/I225,""))</f>
        <v/>
      </c>
      <c r="L225" s="5"/>
      <c r="M225" s="0" t="n">
        <f aca="false">E225/COUNT($E$4:E225)</f>
        <v>0.000874731508571192</v>
      </c>
      <c r="N225" s="24" t="n">
        <f aca="false">M225*252</f>
        <v>0.22043234015994</v>
      </c>
      <c r="O225" s="25" t="n">
        <f aca="false">STDEV($D$4:$D225)</f>
        <v>0.0289357342960774</v>
      </c>
      <c r="P225" s="25" t="n">
        <f aca="false">O225*SQRT(252)</f>
        <v>0.459340541702781</v>
      </c>
      <c r="Q225" s="0" t="n">
        <f aca="false">Treasuries!J223/100</f>
        <v>0.0466</v>
      </c>
      <c r="R225" s="25" t="n">
        <f aca="false">AJ225/AK225*SQRT(252)</f>
        <v>0.361715675152568</v>
      </c>
      <c r="S225" s="38" t="n">
        <f aca="false">IF(D225&lt;s_p!H225, D225-s_p!H225, 0)</f>
        <v>0</v>
      </c>
      <c r="T225" s="0" t="n">
        <f aca="false">S225^2</f>
        <v>0</v>
      </c>
      <c r="U225" s="0" t="n">
        <f aca="false">SQRT(AVERAGE(T$4:T225)) * SQRT(252)</f>
        <v>0.333390365454304</v>
      </c>
      <c r="V225" s="0" t="n">
        <f aca="false">AJ225/U225*252</f>
        <v>0.514100121667586</v>
      </c>
      <c r="W225" s="27" t="n">
        <f aca="false">(s_p!$J225)/COUNT(s_p!$J$4:$J225)</f>
        <v>0.000546585566893354</v>
      </c>
      <c r="X225" s="27" t="n">
        <f aca="false">W225 * 252</f>
        <v>0.137739562857125</v>
      </c>
      <c r="Y225" s="26" t="n">
        <f aca="false">STDEV(s_p!$H$4:$H225)</f>
        <v>0.00649246840259796</v>
      </c>
      <c r="Z225" s="26" t="n">
        <f aca="false">Y225*SQRT(252)</f>
        <v>0.103064740729314</v>
      </c>
      <c r="AA225" s="0" t="n">
        <f aca="false">AJ225/AK225</f>
        <v>0.0227859457563696</v>
      </c>
      <c r="AB225" s="0" t="n">
        <f aca="false">_xlfn.COVARIANCE.S($D$4:$D225,s_p!$H$4:$H225)</f>
        <v>-5.77387300574846E-006</v>
      </c>
      <c r="AC225" s="0" t="n">
        <f aca="false">_xlfn.VAR.S(s_p!$H$4:$H225)</f>
        <v>4.21521459587329E-005</v>
      </c>
      <c r="AD225" s="0" t="n">
        <f aca="false">AB225/AC225</f>
        <v>-0.136976964622421</v>
      </c>
      <c r="AE225" s="23" t="n">
        <f aca="false">M225-(AD225*W225)</f>
        <v>0.000949601140430668</v>
      </c>
      <c r="AF225" s="40" t="n">
        <f aca="false">MAX($E$4:E225)</f>
        <v>0.280129884293098</v>
      </c>
      <c r="AG225" s="0" t="n">
        <f aca="false">1 - ((1 + E225) / (1 + AF225))</f>
        <v>0.067133413917409</v>
      </c>
      <c r="AH225" s="0" t="n">
        <f aca="false">MAX($AG$5:AG225)</f>
        <v>0.322303580832179</v>
      </c>
      <c r="AI225" s="24" t="n">
        <f aca="false">D225-s_p!H225</f>
        <v>0.0387158323607123</v>
      </c>
      <c r="AJ225" s="24" t="n">
        <f aca="false">AVERAGE(AI$4:AI225)</f>
        <v>0.000680142966043091</v>
      </c>
      <c r="AK225" s="0" t="n">
        <f aca="false">STDEV(AI$4:AI225)</f>
        <v>0.0298492313338789</v>
      </c>
    </row>
    <row r="226" customFormat="false" ht="13.8" hidden="false" customHeight="false" outlineLevel="0" collapsed="false">
      <c r="A226" s="6" t="n">
        <f aca="false">WORKDAY(A225,1,holiday!$B$2:$B$10)</f>
        <v>39038</v>
      </c>
      <c r="B226" s="30" t="n">
        <v>1210073.12715501</v>
      </c>
      <c r="C226" s="30" t="n">
        <f aca="false">B226-B225</f>
        <v>15882.7322522074</v>
      </c>
      <c r="D226" s="37" t="n">
        <f aca="false">C226/B225</f>
        <v>0.0133</v>
      </c>
      <c r="E226" s="37" t="n">
        <f aca="false" t="array" ref="E226:E226">PRODUCT(1+$D$4:D226)-1</f>
        <v>0.210073127155012</v>
      </c>
      <c r="F226" s="0" t="n">
        <f aca="false">IF(ISBLANK(A227),MONTH(A226),IF(MONTH(A227)-MONTH(A226)=1,MONTH(A226),0))</f>
        <v>0</v>
      </c>
      <c r="G226" s="0" t="str">
        <f aca="false">IF(B227&gt;B226,IF(AND(B225&gt;B226,B227&gt;B226),"min",""),IF(AND(B225&gt;B226,B227&gt;B226),"",IF(AND(B225&lt;B226,B227&lt;B226),"max","")))</f>
        <v>max</v>
      </c>
      <c r="H226" s="0" t="n">
        <f aca="false">IF(G226="min",COUNTIF(G$4:G226,"min"),IF(G226="max",COUNTIF(G$4:G226,"max"),""))</f>
        <v>55</v>
      </c>
      <c r="I226" s="30" t="str">
        <f aca="false" t="array" ref="I226:I226">IF($G$3=0,IF(G226="min",INDEX($B$4:$B$254,(MATCH(1,($G$4:$G$254="max")*($H$4:$H$254=(H226-1)),0))),""),IF($G$3=1,IF(G226="min",INDEX($B$4:$B$254,(MATCH(1,($G$4:$G$254="max")*($H$4:$H$254=(H226)),0))),""),""))</f>
        <v/>
      </c>
      <c r="J226" s="35" t="str">
        <f aca="false">IF(AND(G224=0,G226="min",H226=1),B226-B225,IF(G226="min",B226-I226,""))</f>
        <v/>
      </c>
      <c r="K226" s="41" t="str">
        <f aca="false">IF(AND(G224=0,G226="min",H226=1),(B226-B225)/B225,IF(G226="min",(B226-I226)/I226,""))</f>
        <v/>
      </c>
      <c r="L226" s="5"/>
      <c r="M226" s="0" t="n">
        <f aca="false">E226/COUNT($E$4:E226)</f>
        <v>0.000942031960336376</v>
      </c>
      <c r="N226" s="24" t="n">
        <f aca="false">M226*252</f>
        <v>0.237392054004767</v>
      </c>
      <c r="O226" s="25" t="n">
        <f aca="false">STDEV($D$4:$D226)</f>
        <v>0.0288818263506008</v>
      </c>
      <c r="P226" s="25" t="n">
        <f aca="false">O226*SQRT(252)</f>
        <v>0.458484779598252</v>
      </c>
      <c r="Q226" s="0" t="n">
        <f aca="false">Treasuries!J224/100</f>
        <v>0.0461</v>
      </c>
      <c r="R226" s="25" t="n">
        <f aca="false">AJ226/AK226*SQRT(252)</f>
        <v>0.390106245279671</v>
      </c>
      <c r="S226" s="38" t="n">
        <f aca="false">IF(D226&lt;s_p!H226, D226-s_p!H226, 0)</f>
        <v>0</v>
      </c>
      <c r="T226" s="0" t="n">
        <f aca="false">S226^2</f>
        <v>0</v>
      </c>
      <c r="U226" s="0" t="n">
        <f aca="false">SQRT(AVERAGE(T$4:T226)) * SQRT(252)</f>
        <v>0.33264201352192</v>
      </c>
      <c r="V226" s="0" t="n">
        <f aca="false">AJ226/U226*252</f>
        <v>0.554633790004787</v>
      </c>
      <c r="W226" s="27" t="n">
        <f aca="false">(s_p!$J226)/COUNT(s_p!$J$4:$J226)</f>
        <v>0.000549307506480531</v>
      </c>
      <c r="X226" s="27" t="n">
        <f aca="false">W226 * 252</f>
        <v>0.138425491633094</v>
      </c>
      <c r="Y226" s="26" t="n">
        <f aca="false">STDEV(s_p!$H$4:$H226)</f>
        <v>0.00647791292914274</v>
      </c>
      <c r="Z226" s="26" t="n">
        <f aca="false">Y226*SQRT(252)</f>
        <v>0.10283367975145</v>
      </c>
      <c r="AA226" s="0" t="n">
        <f aca="false">AJ226/AK226</f>
        <v>0.0245743835691233</v>
      </c>
      <c r="AB226" s="0" t="n">
        <f aca="false">_xlfn.COVARIANCE.S($D$4:$D226,s_p!$H$4:$H226)</f>
        <v>-5.7212186350293E-006</v>
      </c>
      <c r="AC226" s="0" t="n">
        <f aca="false">_xlfn.VAR.S(s_p!$H$4:$H226)</f>
        <v>4.19633559175548E-005</v>
      </c>
      <c r="AD226" s="0" t="n">
        <f aca="false">AB226/AC226</f>
        <v>-0.13633844362376</v>
      </c>
      <c r="AE226" s="23" t="n">
        <f aca="false">M226-(AD226*W226)</f>
        <v>0.00101692369084078</v>
      </c>
      <c r="AF226" s="40" t="n">
        <f aca="false">MAX($E$4:E226)</f>
        <v>0.280129884293098</v>
      </c>
      <c r="AG226" s="0" t="n">
        <f aca="false">1 - ((1 + E226) / (1 + AF226))</f>
        <v>0.0547262883225106</v>
      </c>
      <c r="AH226" s="0" t="n">
        <f aca="false">MAX($AG$5:AG226)</f>
        <v>0.322303580832179</v>
      </c>
      <c r="AI226" s="24" t="n">
        <f aca="false">D226-s_p!H226</f>
        <v>0.0122712522146655</v>
      </c>
      <c r="AJ226" s="24" t="n">
        <f aca="false">AVERAGE(AI$4:AI226)</f>
        <v>0.000732121034422564</v>
      </c>
      <c r="AK226" s="0" t="n">
        <f aca="false">STDEV(AI$4:AI226)</f>
        <v>0.0297920406574285</v>
      </c>
    </row>
    <row r="227" customFormat="false" ht="13.8" hidden="false" customHeight="false" outlineLevel="0" collapsed="false">
      <c r="A227" s="6" t="n">
        <f aca="false">WORKDAY(A226,1,holiday!$B$2:$B$10)</f>
        <v>39041</v>
      </c>
      <c r="B227" s="30" t="n">
        <v>1163848.33369769</v>
      </c>
      <c r="C227" s="30" t="n">
        <f aca="false">B227-B226</f>
        <v>-46224.7934573214</v>
      </c>
      <c r="D227" s="37" t="n">
        <f aca="false">C227/B226</f>
        <v>-0.0381999999999999</v>
      </c>
      <c r="E227" s="37" t="n">
        <f aca="false" t="array" ref="E227:E227">PRODUCT(1+$D$4:D227)-1</f>
        <v>0.163848333697691</v>
      </c>
      <c r="F227" s="0" t="n">
        <f aca="false">IF(ISBLANK(A228),MONTH(A227),IF(MONTH(A228)-MONTH(A227)=1,MONTH(A227),0))</f>
        <v>0</v>
      </c>
      <c r="G227" s="0" t="str">
        <f aca="false">IF(B228&gt;B227,IF(AND(B226&gt;B227,B228&gt;B227),"min",""),IF(AND(B226&gt;B227,B228&gt;B227),"",IF(AND(B226&lt;B227,B228&lt;B227),"max","")))</f>
        <v>min</v>
      </c>
      <c r="H227" s="0" t="n">
        <f aca="false">IF(G227="min",COUNTIF(G$4:G227,"min"),IF(G227="max",COUNTIF(G$4:G227,"max"),""))</f>
        <v>56</v>
      </c>
      <c r="I227" s="30" t="n">
        <f aca="false" t="array" ref="I227:I227">IF($G$3=0,IF(G227="min",INDEX($B$4:$B$254,(MATCH(1,($G$4:$G$254="max")*($H$4:$H$254=(H227-1)),0))),""),IF($G$3=1,IF(G227="min",INDEX($B$4:$B$254,(MATCH(1,($G$4:$G$254="max")*($H$4:$H$254=(H227)),0))),""),""))</f>
        <v>1210073.12715501</v>
      </c>
      <c r="J227" s="35" t="n">
        <f aca="false">IF(AND(G225=0,G227="min",H227=1),B227-B226,IF(G227="min",B227-I227,""))</f>
        <v>-46224.79345732</v>
      </c>
      <c r="K227" s="41" t="n">
        <f aca="false">IF(AND(G225=0,G227="min",H227=1),(B227-B226)/B226,IF(G227="min",(B227-I227)/I227,""))</f>
        <v>-0.0381999999999988</v>
      </c>
      <c r="L227" s="5"/>
      <c r="M227" s="0" t="n">
        <f aca="false">E227/COUNT($E$4:E227)</f>
        <v>0.000731465775436119</v>
      </c>
      <c r="N227" s="24" t="n">
        <f aca="false">M227*252</f>
        <v>0.184329375409902</v>
      </c>
      <c r="O227" s="25" t="n">
        <f aca="false">STDEV($D$4:$D227)</f>
        <v>0.0289374247259112</v>
      </c>
      <c r="P227" s="25" t="n">
        <f aca="false">O227*SQRT(252)</f>
        <v>0.459367376444475</v>
      </c>
      <c r="Q227" s="0" t="n">
        <f aca="false">Treasuries!J225/100</f>
        <v>0.046</v>
      </c>
      <c r="R227" s="25" t="n">
        <f aca="false">AJ227/AK227*SQRT(252)</f>
        <v>0.298245297800727</v>
      </c>
      <c r="S227" s="38" t="n">
        <f aca="false">IF(D227&lt;s_p!H227, D227-s_p!H227, 0)</f>
        <v>-0.0377004282043961</v>
      </c>
      <c r="T227" s="0" t="n">
        <f aca="false">S227^2</f>
        <v>0.00142132228679483</v>
      </c>
      <c r="U227" s="0" t="n">
        <f aca="false">SQRT(AVERAGE(T$4:T227)) * SQRT(252)</f>
        <v>0.334298848864879</v>
      </c>
      <c r="V227" s="0" t="n">
        <f aca="false">AJ227/U227*252</f>
        <v>0.422549713409006</v>
      </c>
      <c r="W227" s="27" t="n">
        <f aca="false">(s_p!$J227)/COUNT(s_p!$J$4:$J227)</f>
        <v>0.000544351816141631</v>
      </c>
      <c r="X227" s="27" t="n">
        <f aca="false">W227 * 252</f>
        <v>0.137176657667691</v>
      </c>
      <c r="Y227" s="26" t="n">
        <f aca="false">STDEV(s_p!$H$4:$H227)</f>
        <v>0.00646374476724594</v>
      </c>
      <c r="Z227" s="26" t="n">
        <f aca="false">Y227*SQRT(252)</f>
        <v>0.102608767153967</v>
      </c>
      <c r="AA227" s="0" t="n">
        <f aca="false">AJ227/AK227</f>
        <v>0.0187876878017887</v>
      </c>
      <c r="AB227" s="0" t="n">
        <f aca="false">_xlfn.COVARIANCE.S($D$4:$D227,s_p!$H$4:$H227)</f>
        <v>-5.51252338766444E-006</v>
      </c>
      <c r="AC227" s="0" t="n">
        <f aca="false">_xlfn.VAR.S(s_p!$H$4:$H227)</f>
        <v>4.17799964160993E-005</v>
      </c>
      <c r="AD227" s="0" t="n">
        <f aca="false">AB227/AC227</f>
        <v>-0.131941691252522</v>
      </c>
      <c r="AE227" s="23" t="n">
        <f aca="false">M227-(AD227*W227)</f>
        <v>0.000803288474694227</v>
      </c>
      <c r="AF227" s="40" t="n">
        <f aca="false">MAX($E$4:E227)</f>
        <v>0.280129884293098</v>
      </c>
      <c r="AG227" s="0" t="n">
        <f aca="false">1 - ((1 + E227) / (1 + AF227))</f>
        <v>0.0908357441085904</v>
      </c>
      <c r="AH227" s="0" t="n">
        <f aca="false">MAX($AG$5:AG227)</f>
        <v>0.322303580832179</v>
      </c>
      <c r="AI227" s="24" t="n">
        <f aca="false">D227-s_p!H227</f>
        <v>-0.0377004282043961</v>
      </c>
      <c r="AJ227" s="24" t="n">
        <f aca="false">AVERAGE(AI$4:AI227)</f>
        <v>0.000560547153892124</v>
      </c>
      <c r="AK227" s="0" t="n">
        <f aca="false">STDEV(AI$4:AI227)</f>
        <v>0.0298358776133568</v>
      </c>
    </row>
    <row r="228" customFormat="false" ht="13.8" hidden="false" customHeight="false" outlineLevel="0" collapsed="false">
      <c r="A228" s="6" t="n">
        <f aca="false">WORKDAY(A227,1,holiday!$B$2:$B$10)</f>
        <v>39042</v>
      </c>
      <c r="B228" s="30" t="n">
        <v>1221458.82621573</v>
      </c>
      <c r="C228" s="30" t="n">
        <f aca="false">B228-B227</f>
        <v>57610.4925180357</v>
      </c>
      <c r="D228" s="37" t="n">
        <f aca="false">C228/B227</f>
        <v>0.0495</v>
      </c>
      <c r="E228" s="37" t="n">
        <f aca="false" t="array" ref="E228:E228">PRODUCT(1+$D$4:D228)-1</f>
        <v>0.221458826215726</v>
      </c>
      <c r="F228" s="0" t="n">
        <f aca="false">IF(ISBLANK(A229),MONTH(A228),IF(MONTH(A229)-MONTH(A228)=1,MONTH(A228),0))</f>
        <v>0</v>
      </c>
      <c r="G228" s="0" t="str">
        <f aca="false">IF(B229&gt;B228,IF(AND(B227&gt;B228,B229&gt;B228),"min",""),IF(AND(B227&gt;B228,B229&gt;B228),"",IF(AND(B227&lt;B228,B229&lt;B228),"max","")))</f>
        <v>max</v>
      </c>
      <c r="H228" s="0" t="n">
        <f aca="false">IF(G228="min",COUNTIF(G$4:G228,"min"),IF(G228="max",COUNTIF(G$4:G228,"max"),""))</f>
        <v>56</v>
      </c>
      <c r="I228" s="30" t="str">
        <f aca="false" t="array" ref="I228:I228">IF($G$3=0,IF(G228="min",INDEX($B$4:$B$254,(MATCH(1,($G$4:$G$254="max")*($H$4:$H$254=(H228-1)),0))),""),IF($G$3=1,IF(G228="min",INDEX($B$4:$B$254,(MATCH(1,($G$4:$G$254="max")*($H$4:$H$254=(H228)),0))),""),""))</f>
        <v/>
      </c>
      <c r="J228" s="35" t="str">
        <f aca="false">IF(AND(G226=0,G228="min",H228=1),B228-B227,IF(G228="min",B228-I228,""))</f>
        <v/>
      </c>
      <c r="K228" s="41" t="str">
        <f aca="false">IF(AND(G226=0,G228="min",H228=1),(B228-B227)/B227,IF(G228="min",(B228-I228)/I228,""))</f>
        <v/>
      </c>
      <c r="L228" s="5"/>
      <c r="M228" s="0" t="n">
        <f aca="false">E228/COUNT($E$4:E228)</f>
        <v>0.000984261449847672</v>
      </c>
      <c r="N228" s="24" t="n">
        <f aca="false">M228*252</f>
        <v>0.248033885361613</v>
      </c>
      <c r="O228" s="25" t="n">
        <f aca="false">STDEV($D$4:$D228)</f>
        <v>0.0290525345040861</v>
      </c>
      <c r="P228" s="25" t="n">
        <f aca="false">O228*SQRT(252)</f>
        <v>0.46119468752361</v>
      </c>
      <c r="Q228" s="0" t="n">
        <f aca="false">Treasuries!J226/100</f>
        <v>0.0458</v>
      </c>
      <c r="R228" s="25" t="n">
        <f aca="false">AJ228/AK228*SQRT(252)</f>
        <v>0.408705671293832</v>
      </c>
      <c r="S228" s="38" t="n">
        <f aca="false">IF(D228&lt;s_p!H228, D228-s_p!H228, 0)</f>
        <v>0</v>
      </c>
      <c r="T228" s="0" t="n">
        <f aca="false">S228^2</f>
        <v>0</v>
      </c>
      <c r="U228" s="0" t="n">
        <f aca="false">SQRT(AVERAGE(T$4:T228)) * SQRT(252)</f>
        <v>0.333555135265413</v>
      </c>
      <c r="V228" s="0" t="n">
        <f aca="false">AJ228/U228*252</f>
        <v>0.582280736221557</v>
      </c>
      <c r="W228" s="27" t="n">
        <f aca="false">(s_p!$J228)/COUNT(s_p!$J$4:$J228)</f>
        <v>0.000550157059301574</v>
      </c>
      <c r="X228" s="27" t="n">
        <f aca="false">W228 * 252</f>
        <v>0.138639578943997</v>
      </c>
      <c r="Y228" s="26" t="n">
        <f aca="false">STDEV(s_p!$H$4:$H228)</f>
        <v>0.00644972888725319</v>
      </c>
      <c r="Z228" s="26" t="n">
        <f aca="false">Y228*SQRT(252)</f>
        <v>0.102386271956768</v>
      </c>
      <c r="AA228" s="0" t="n">
        <f aca="false">AJ228/AK228</f>
        <v>0.0257460372777426</v>
      </c>
      <c r="AB228" s="0" t="n">
        <f aca="false">_xlfn.COVARIANCE.S($D$4:$D228,s_p!$H$4:$H228)</f>
        <v>-5.24806891102889E-006</v>
      </c>
      <c r="AC228" s="0" t="n">
        <f aca="false">_xlfn.VAR.S(s_p!$H$4:$H228)</f>
        <v>4.15990027190683E-005</v>
      </c>
      <c r="AD228" s="0" t="n">
        <f aca="false">AB228/AC228</f>
        <v>-0.126158527079863</v>
      </c>
      <c r="AE228" s="23" t="n">
        <f aca="false">M228-(AD228*W228)</f>
        <v>0.00105366845411175</v>
      </c>
      <c r="AF228" s="40" t="n">
        <f aca="false">MAX($E$4:E228)</f>
        <v>0.280129884293098</v>
      </c>
      <c r="AG228" s="0" t="n">
        <f aca="false">1 - ((1 + E228) / (1 + AF228))</f>
        <v>0.0458321134419657</v>
      </c>
      <c r="AH228" s="0" t="n">
        <f aca="false">MAX($AG$5:AG228)</f>
        <v>0.322303580832179</v>
      </c>
      <c r="AI228" s="24" t="n">
        <f aca="false">D228-s_p!H228</f>
        <v>0.0478505890753304</v>
      </c>
      <c r="AJ228" s="24" t="n">
        <f aca="false">AVERAGE(AI$4:AI228)</f>
        <v>0.000770725117987405</v>
      </c>
      <c r="AK228" s="0" t="n">
        <f aca="false">STDEV(AI$4:AI228)</f>
        <v>0.0299356794085626</v>
      </c>
    </row>
    <row r="229" customFormat="false" ht="13.8" hidden="false" customHeight="false" outlineLevel="0" collapsed="false">
      <c r="A229" s="6" t="n">
        <f aca="false">WORKDAY(A228,1,holiday!$B$2:$B$10)</f>
        <v>39043</v>
      </c>
      <c r="B229" s="30" t="n">
        <v>1194464.58615636</v>
      </c>
      <c r="C229" s="30" t="n">
        <f aca="false">B229-B228</f>
        <v>-26994.2400593676</v>
      </c>
      <c r="D229" s="37" t="n">
        <f aca="false">C229/B228</f>
        <v>-0.0221000000000001</v>
      </c>
      <c r="E229" s="37" t="n">
        <f aca="false" t="array" ref="E229:E229">PRODUCT(1+$D$4:D229)-1</f>
        <v>0.194464586156359</v>
      </c>
      <c r="F229" s="0" t="n">
        <f aca="false">IF(ISBLANK(A230),MONTH(A229),IF(MONTH(A230)-MONTH(A229)=1,MONTH(A229),0))</f>
        <v>0</v>
      </c>
      <c r="G229" s="0" t="str">
        <f aca="false">IF(B230&gt;B229,IF(AND(B228&gt;B229,B230&gt;B229),"min",""),IF(AND(B228&gt;B229,B230&gt;B229),"",IF(AND(B228&lt;B229,B230&lt;B229),"max","")))</f>
        <v/>
      </c>
      <c r="H229" s="0" t="str">
        <f aca="false">IF(G229="min",COUNTIF(G$4:G229,"min"),IF(G229="max",COUNTIF(G$4:G229,"max"),""))</f>
        <v/>
      </c>
      <c r="I229" s="30" t="str">
        <f aca="false" t="array" ref="I229:I229">IF($G$3=0,IF(G229="min",INDEX($B$4:$B$254,(MATCH(1,($G$4:$G$254="max")*($H$4:$H$254=(H229-1)),0))),""),IF($G$3=1,IF(G229="min",INDEX($B$4:$B$254,(MATCH(1,($G$4:$G$254="max")*($H$4:$H$254=(H229)),0))),""),""))</f>
        <v/>
      </c>
      <c r="J229" s="35" t="str">
        <f aca="false">IF(AND(G227=0,G229="min",H229=1),B229-B228,IF(G229="min",B229-I229,""))</f>
        <v/>
      </c>
      <c r="K229" s="41" t="str">
        <f aca="false">IF(AND(G227=0,G229="min",H229=1),(B229-B228)/B228,IF(G229="min",(B229-I229)/I229,""))</f>
        <v/>
      </c>
      <c r="L229" s="5"/>
      <c r="M229" s="0" t="n">
        <f aca="false">E229/COUNT($E$4:E229)</f>
        <v>0.000860462770603356</v>
      </c>
      <c r="N229" s="24" t="n">
        <f aca="false">M229*252</f>
        <v>0.216836618192046</v>
      </c>
      <c r="O229" s="25" t="n">
        <f aca="false">STDEV($D$4:$D229)</f>
        <v>0.0290296982067405</v>
      </c>
      <c r="P229" s="25" t="n">
        <f aca="false">O229*SQRT(252)</f>
        <v>0.460832172541759</v>
      </c>
      <c r="Q229" s="0" t="n">
        <f aca="false">Treasuries!J227/100</f>
        <v>0.0457</v>
      </c>
      <c r="R229" s="25" t="n">
        <f aca="false">AJ229/AK229*SQRT(252)</f>
        <v>0.349784045522795</v>
      </c>
      <c r="S229" s="38" t="n">
        <f aca="false">IF(D229&lt;s_p!H229, D229-s_p!H229, 0)</f>
        <v>-0.024438164113458</v>
      </c>
      <c r="T229" s="0" t="n">
        <f aca="false">S229^2</f>
        <v>0.000597223865236306</v>
      </c>
      <c r="U229" s="0" t="n">
        <f aca="false">SQRT(AVERAGE(T$4:T229)) * SQRT(252)</f>
        <v>0.333815312279517</v>
      </c>
      <c r="V229" s="0" t="n">
        <f aca="false">AJ229/U229*252</f>
        <v>0.49762157903378</v>
      </c>
      <c r="W229" s="27" t="n">
        <f aca="false">(s_p!$J229)/COUNT(s_p!$J$4:$J229)</f>
        <v>0.000559349260584946</v>
      </c>
      <c r="X229" s="27" t="n">
        <f aca="false">W229 * 252</f>
        <v>0.140956013667406</v>
      </c>
      <c r="Y229" s="26" t="n">
        <f aca="false">STDEV(s_p!$H$4:$H229)</f>
        <v>0.00643649231492633</v>
      </c>
      <c r="Z229" s="26" t="n">
        <f aca="false">Y229*SQRT(252)</f>
        <v>0.102176147885241</v>
      </c>
      <c r="AA229" s="0" t="n">
        <f aca="false">AJ229/AK229</f>
        <v>0.0220343237388432</v>
      </c>
      <c r="AB229" s="0" t="n">
        <f aca="false">_xlfn.COVARIANCE.S($D$4:$D229,s_p!$H$4:$H229)</f>
        <v>-5.41105917973662E-006</v>
      </c>
      <c r="AC229" s="0" t="n">
        <f aca="false">_xlfn.VAR.S(s_p!$H$4:$H229)</f>
        <v>4.14284333201058E-005</v>
      </c>
      <c r="AD229" s="0" t="n">
        <f aca="false">AB229/AC229</f>
        <v>-0.130612208719719</v>
      </c>
      <c r="AE229" s="23" t="n">
        <f aca="false">M229-(AD229*W229)</f>
        <v>0.000933520612974098</v>
      </c>
      <c r="AF229" s="40" t="n">
        <f aca="false">MAX($E$4:E229)</f>
        <v>0.280129884293098</v>
      </c>
      <c r="AG229" s="0" t="n">
        <f aca="false">1 - ((1 + E229) / (1 + AF229))</f>
        <v>0.0669192237348983</v>
      </c>
      <c r="AH229" s="0" t="n">
        <f aca="false">MAX($AG$5:AG229)</f>
        <v>0.322303580832179</v>
      </c>
      <c r="AI229" s="24" t="n">
        <f aca="false">D229-s_p!H229</f>
        <v>-0.0244381641134579</v>
      </c>
      <c r="AJ229" s="24" t="n">
        <f aca="false">AVERAGE(AI$4:AI229)</f>
        <v>0.000659181360326142</v>
      </c>
      <c r="AK229" s="0" t="n">
        <f aca="false">STDEV(AI$4:AI229)</f>
        <v>0.0299161148823509</v>
      </c>
    </row>
    <row r="230" customFormat="false" ht="13.8" hidden="false" customHeight="false" outlineLevel="0" collapsed="false">
      <c r="A230" s="6" t="n">
        <f aca="false">WORKDAY(A229,1,holiday!$B$2:$B$10)</f>
        <v>39045</v>
      </c>
      <c r="B230" s="30" t="n">
        <v>1155166.70127181</v>
      </c>
      <c r="C230" s="30" t="n">
        <f aca="false">B230-B229</f>
        <v>-39297.8848845442</v>
      </c>
      <c r="D230" s="37" t="n">
        <f aca="false">C230/B229</f>
        <v>-0.0329</v>
      </c>
      <c r="E230" s="37" t="n">
        <f aca="false" t="array" ref="E230:E230">PRODUCT(1+$D$4:D230)-1</f>
        <v>0.155166701271814</v>
      </c>
      <c r="F230" s="0" t="n">
        <f aca="false">IF(ISBLANK(A231),MONTH(A230),IF(MONTH(A231)-MONTH(A230)=1,MONTH(A230),0))</f>
        <v>0</v>
      </c>
      <c r="G230" s="0" t="str">
        <f aca="false">IF(B231&gt;B230,IF(AND(B229&gt;B230,B231&gt;B230),"min",""),IF(AND(B229&gt;B230,B231&gt;B230),"",IF(AND(B229&lt;B230,B231&lt;B230),"max","")))</f>
        <v/>
      </c>
      <c r="H230" s="0" t="str">
        <f aca="false">IF(G230="min",COUNTIF(G$4:G230,"min"),IF(G230="max",COUNTIF(G$4:G230,"max"),""))</f>
        <v/>
      </c>
      <c r="I230" s="30" t="str">
        <f aca="false" t="array" ref="I230:I230">IF($G$3=0,IF(G230="min",INDEX($B$4:$B$254,(MATCH(1,($G$4:$G$254="max")*($H$4:$H$254=(H230-1)),0))),""),IF($G$3=1,IF(G230="min",INDEX($B$4:$B$254,(MATCH(1,($G$4:$G$254="max")*($H$4:$H$254=(H230)),0))),""),""))</f>
        <v/>
      </c>
      <c r="J230" s="35" t="str">
        <f aca="false">IF(AND(G228=0,G230="min",H230=1),B230-B229,IF(G230="min",B230-I230,""))</f>
        <v/>
      </c>
      <c r="K230" s="41" t="str">
        <f aca="false">IF(AND(G228=0,G230="min",H230=1),(B230-B229)/B229,IF(G230="min",(B230-I230)/I230,""))</f>
        <v/>
      </c>
      <c r="L230" s="5"/>
      <c r="M230" s="0" t="n">
        <f aca="false">E230/COUNT($E$4:E230)</f>
        <v>0.000683553750096098</v>
      </c>
      <c r="N230" s="24" t="n">
        <f aca="false">M230*252</f>
        <v>0.172255545024217</v>
      </c>
      <c r="O230" s="25" t="n">
        <f aca="false">STDEV($D$4:$D230)</f>
        <v>0.0290537264176509</v>
      </c>
      <c r="P230" s="25" t="n">
        <f aca="false">O230*SQRT(252)</f>
        <v>0.461213608564871</v>
      </c>
      <c r="Q230" s="0" t="n">
        <f aca="false">Treasuries!J228/100</f>
        <v>0.0455</v>
      </c>
      <c r="R230" s="25" t="n">
        <f aca="false">AJ230/AK230*SQRT(252)</f>
        <v>0.279884661804764</v>
      </c>
      <c r="S230" s="38" t="n">
        <f aca="false">IF(D230&lt;s_p!H230, D230-s_p!H230, 0)</f>
        <v>-0.029244472971147</v>
      </c>
      <c r="T230" s="0" t="n">
        <f aca="false">S230^2</f>
        <v>0.000855239199360149</v>
      </c>
      <c r="U230" s="0" t="n">
        <f aca="false">SQRT(AVERAGE(T$4:T230)) * SQRT(252)</f>
        <v>0.334501417730164</v>
      </c>
      <c r="V230" s="0" t="n">
        <f aca="false">AJ230/U230*252</f>
        <v>0.397357641624923</v>
      </c>
      <c r="W230" s="27" t="n">
        <f aca="false">(s_p!$J230)/COUNT(s_p!$J$4:$J230)</f>
        <v>0.000538745814847405</v>
      </c>
      <c r="X230" s="27" t="n">
        <f aca="false">W230 * 252</f>
        <v>0.135763945341546</v>
      </c>
      <c r="Y230" s="26" t="n">
        <f aca="false">STDEV(s_p!$H$4:$H230)</f>
        <v>0.00642829225662931</v>
      </c>
      <c r="Z230" s="26" t="n">
        <f aca="false">Y230*SQRT(252)</f>
        <v>0.1020459759953</v>
      </c>
      <c r="AA230" s="0" t="n">
        <f aca="false">AJ230/AK230</f>
        <v>0.0176310764504006</v>
      </c>
      <c r="AB230" s="0" t="n">
        <f aca="false">_xlfn.COVARIANCE.S($D$4:$D230,s_p!$H$4:$H230)</f>
        <v>-4.75562035791439E-006</v>
      </c>
      <c r="AC230" s="0" t="n">
        <f aca="false">_xlfn.VAR.S(s_p!$H$4:$H230)</f>
        <v>4.13229413366404E-005</v>
      </c>
      <c r="AD230" s="0" t="n">
        <f aca="false">AB230/AC230</f>
        <v>-0.115084265642476</v>
      </c>
      <c r="AE230" s="23" t="n">
        <f aca="false">M230-(AD230*W230)</f>
        <v>0.000745554916565769</v>
      </c>
      <c r="AF230" s="40" t="n">
        <f aca="false">MAX($E$4:E230)</f>
        <v>0.280129884293098</v>
      </c>
      <c r="AG230" s="0" t="n">
        <f aca="false">1 - ((1 + E230) / (1 + AF230))</f>
        <v>0.0976175812740202</v>
      </c>
      <c r="AH230" s="0" t="n">
        <f aca="false">MAX($AG$5:AG230)</f>
        <v>0.322303580832179</v>
      </c>
      <c r="AI230" s="24" t="n">
        <f aca="false">D230-s_p!H230</f>
        <v>-0.029244472971147</v>
      </c>
      <c r="AJ230" s="24" t="n">
        <f aca="false">AVERAGE(AI$4:AI230)</f>
        <v>0.0005274472002756</v>
      </c>
      <c r="AK230" s="0" t="n">
        <f aca="false">STDEV(AI$4:AI230)</f>
        <v>0.029915768430782</v>
      </c>
    </row>
    <row r="231" customFormat="false" ht="13.8" hidden="false" customHeight="false" outlineLevel="0" collapsed="false">
      <c r="A231" s="6" t="n">
        <f aca="false">WORKDAY(A230,1,holiday!$B$2:$B$10)</f>
        <v>39048</v>
      </c>
      <c r="B231" s="30" t="n">
        <v>1151354.65115762</v>
      </c>
      <c r="C231" s="30" t="n">
        <f aca="false">B231-B230</f>
        <v>-3812.05011419696</v>
      </c>
      <c r="D231" s="37" t="n">
        <f aca="false">C231/B230</f>
        <v>-0.00329999999999997</v>
      </c>
      <c r="E231" s="37" t="n">
        <f aca="false" t="array" ref="E231:E231">PRODUCT(1+$D$4:D231)-1</f>
        <v>0.151354651157617</v>
      </c>
      <c r="F231" s="0" t="n">
        <f aca="false">IF(ISBLANK(A232),MONTH(A231),IF(MONTH(A232)-MONTH(A231)=1,MONTH(A231),0))</f>
        <v>0</v>
      </c>
      <c r="G231" s="0" t="str">
        <f aca="false">IF(B232&gt;B231,IF(AND(B230&gt;B231,B232&gt;B231),"min",""),IF(AND(B230&gt;B231,B232&gt;B231),"",IF(AND(B230&lt;B231,B232&lt;B231),"max","")))</f>
        <v/>
      </c>
      <c r="H231" s="0" t="str">
        <f aca="false">IF(G231="min",COUNTIF(G$4:G231,"min"),IF(G231="max",COUNTIF(G$4:G231,"max"),""))</f>
        <v/>
      </c>
      <c r="I231" s="30" t="str">
        <f aca="false" t="array" ref="I231:I231">IF($G$3=0,IF(G231="min",INDEX($B$4:$B$254,(MATCH(1,($G$4:$G$254="max")*($H$4:$H$254=(H231-1)),0))),""),IF($G$3=1,IF(G231="min",INDEX($B$4:$B$254,(MATCH(1,($G$4:$G$254="max")*($H$4:$H$254=(H231)),0))),""),""))</f>
        <v/>
      </c>
      <c r="J231" s="35" t="str">
        <f aca="false">IF(AND(G229=0,G231="min",H231=1),B231-B230,IF(G231="min",B231-I231,""))</f>
        <v/>
      </c>
      <c r="K231" s="41" t="str">
        <f aca="false">IF(AND(G229=0,G231="min",H231=1),(B231-B230)/B230,IF(G231="min",(B231-I231)/I231,""))</f>
        <v/>
      </c>
      <c r="L231" s="5"/>
      <c r="M231" s="0" t="n">
        <f aca="false">E231/COUNT($E$4:E231)</f>
        <v>0.000663836189287795</v>
      </c>
      <c r="N231" s="24" t="n">
        <f aca="false">M231*252</f>
        <v>0.167286719700524</v>
      </c>
      <c r="O231" s="25" t="n">
        <f aca="false">STDEV($D$4:$D231)</f>
        <v>0.0289910963936496</v>
      </c>
      <c r="P231" s="25" t="n">
        <f aca="false">O231*SQRT(252)</f>
        <v>0.46021938775619</v>
      </c>
      <c r="Q231" s="0" t="n">
        <f aca="false">Treasuries!J229/100</f>
        <v>0.0454</v>
      </c>
      <c r="R231" s="25" t="n">
        <f aca="false">AJ231/AK231*SQRT(252)</f>
        <v>0.303122445899224</v>
      </c>
      <c r="S231" s="38" t="n">
        <f aca="false">IF(D231&lt;s_p!H231, D231-s_p!H231, 0)</f>
        <v>0</v>
      </c>
      <c r="T231" s="0" t="n">
        <f aca="false">S231^2</f>
        <v>0</v>
      </c>
      <c r="U231" s="0" t="n">
        <f aca="false">SQRT(AVERAGE(T$4:T231)) * SQRT(252)</f>
        <v>0.333767055883345</v>
      </c>
      <c r="V231" s="0" t="n">
        <f aca="false">AJ231/U231*252</f>
        <v>0.430444810250705</v>
      </c>
      <c r="W231" s="27" t="n">
        <f aca="false">(s_p!$J231)/COUNT(s_p!$J$4:$J231)</f>
        <v>0.000469660038792723</v>
      </c>
      <c r="X231" s="27" t="n">
        <f aca="false">W231 * 252</f>
        <v>0.118354329775766</v>
      </c>
      <c r="Y231" s="26" t="n">
        <f aca="false">STDEV(s_p!$H$4:$H231)</f>
        <v>0.00648158169560141</v>
      </c>
      <c r="Z231" s="26" t="n">
        <f aca="false">Y231*SQRT(252)</f>
        <v>0.102891919613458</v>
      </c>
      <c r="AA231" s="0" t="n">
        <f aca="false">AJ231/AK231</f>
        <v>0.0190949192535948</v>
      </c>
      <c r="AB231" s="0" t="n">
        <f aca="false">_xlfn.COVARIANCE.S($D$4:$D231,s_p!$H$4:$H231)</f>
        <v>-4.46556747875235E-006</v>
      </c>
      <c r="AC231" s="0" t="n">
        <f aca="false">_xlfn.VAR.S(s_p!$H$4:$H231)</f>
        <v>4.20109012767553E-005</v>
      </c>
      <c r="AD231" s="0" t="n">
        <f aca="false">AB231/AC231</f>
        <v>-0.106295445778098</v>
      </c>
      <c r="AE231" s="23" t="n">
        <f aca="false">M231-(AD231*W231)</f>
        <v>0.000713758912475427</v>
      </c>
      <c r="AF231" s="40" t="n">
        <f aca="false">MAX($E$4:E231)</f>
        <v>0.280129884293098</v>
      </c>
      <c r="AG231" s="0" t="n">
        <f aca="false">1 - ((1 + E231) / (1 + AF231))</f>
        <v>0.100595443255816</v>
      </c>
      <c r="AH231" s="0" t="n">
        <f aca="false">MAX($AG$5:AG231)</f>
        <v>0.322303580832179</v>
      </c>
      <c r="AI231" s="24" t="n">
        <f aca="false">D231-s_p!H231</f>
        <v>0.0102550876191156</v>
      </c>
      <c r="AJ231" s="24" t="n">
        <f aca="false">AVERAGE(AI$4:AI231)</f>
        <v>0.000570112289831916</v>
      </c>
      <c r="AK231" s="0" t="n">
        <f aca="false">STDEV(AI$4:AI231)</f>
        <v>0.0298567531111496</v>
      </c>
    </row>
    <row r="232" customFormat="false" ht="13.8" hidden="false" customHeight="false" outlineLevel="0" collapsed="false">
      <c r="A232" s="6" t="n">
        <f aca="false">WORKDAY(A231,1,holiday!$B$2:$B$10)</f>
        <v>39049</v>
      </c>
      <c r="B232" s="30" t="n">
        <v>1141107.59476231</v>
      </c>
      <c r="C232" s="30" t="n">
        <f aca="false">B232-B231</f>
        <v>-10247.0563953028</v>
      </c>
      <c r="D232" s="37" t="n">
        <f aca="false">C232/B231</f>
        <v>-0.00889999999999997</v>
      </c>
      <c r="E232" s="37" t="n">
        <f aca="false" t="array" ref="E232:E232">PRODUCT(1+$D$4:D232)-1</f>
        <v>0.141107594762314</v>
      </c>
      <c r="F232" s="0" t="n">
        <f aca="false">IF(ISBLANK(A233),MONTH(A232),IF(MONTH(A233)-MONTH(A232)=1,MONTH(A232),0))</f>
        <v>0</v>
      </c>
      <c r="G232" s="0" t="str">
        <f aca="false">IF(B233&gt;B232,IF(AND(B231&gt;B232,B233&gt;B232),"min",""),IF(AND(B231&gt;B232,B233&gt;B232),"",IF(AND(B231&lt;B232,B233&lt;B232),"max","")))</f>
        <v/>
      </c>
      <c r="H232" s="0" t="str">
        <f aca="false">IF(G232="min",COUNTIF(G$4:G232,"min"),IF(G232="max",COUNTIF(G$4:G232,"max"),""))</f>
        <v/>
      </c>
      <c r="I232" s="30" t="str">
        <f aca="false" t="array" ref="I232:I232">IF($G$3=0,IF(G232="min",INDEX($B$4:$B$254,(MATCH(1,($G$4:$G$254="max")*($H$4:$H$254=(H232-1)),0))),""),IF($G$3=1,IF(G232="min",INDEX($B$4:$B$254,(MATCH(1,($G$4:$G$254="max")*($H$4:$H$254=(H232)),0))),""),""))</f>
        <v/>
      </c>
      <c r="J232" s="35" t="str">
        <f aca="false">IF(AND(G230=0,G232="min",H232=1),B232-B231,IF(G232="min",B232-I232,""))</f>
        <v/>
      </c>
      <c r="K232" s="41" t="str">
        <f aca="false">IF(AND(G230=0,G232="min",H232=1),(B232-B231)/B231,IF(G232="min",(B232-I232)/I232,""))</f>
        <v/>
      </c>
      <c r="L232" s="5"/>
      <c r="M232" s="0" t="n">
        <f aca="false">E232/COUNT($E$4:E232)</f>
        <v>0.000616190370141111</v>
      </c>
      <c r="N232" s="24" t="n">
        <f aca="false">M232*252</f>
        <v>0.15527997327556</v>
      </c>
      <c r="O232" s="25" t="n">
        <f aca="false">STDEV($D$4:$D232)</f>
        <v>0.0289349020898977</v>
      </c>
      <c r="P232" s="25" t="n">
        <f aca="false">O232*SQRT(252)</f>
        <v>0.459327330839234</v>
      </c>
      <c r="Q232" s="0" t="n">
        <f aca="false">Treasuries!J230/100</f>
        <v>0.0451</v>
      </c>
      <c r="R232" s="25" t="n">
        <f aca="false">AJ232/AK232*SQRT(252)</f>
        <v>0.27362646408347</v>
      </c>
      <c r="S232" s="38" t="n">
        <f aca="false">IF(D232&lt;s_p!H232, D232-s_p!H232, 0)</f>
        <v>-0.0123443833396045</v>
      </c>
      <c r="T232" s="0" t="n">
        <f aca="false">S232^2</f>
        <v>0.000152383800035105</v>
      </c>
      <c r="U232" s="0" t="n">
        <f aca="false">SQRT(AVERAGE(T$4:T232)) * SQRT(252)</f>
        <v>0.333289170960545</v>
      </c>
      <c r="V232" s="0" t="n">
        <f aca="false">AJ232/U232*252</f>
        <v>0.38842159784077</v>
      </c>
      <c r="W232" s="27" t="n">
        <f aca="false">(s_p!$J232)/COUNT(s_p!$J$4:$J232)</f>
        <v>0.000484260721942732</v>
      </c>
      <c r="X232" s="27" t="n">
        <f aca="false">W232 * 252</f>
        <v>0.122033701929568</v>
      </c>
      <c r="Y232" s="26" t="n">
        <f aca="false">STDEV(s_p!$H$4:$H232)</f>
        <v>0.00647034384914307</v>
      </c>
      <c r="Z232" s="26" t="n">
        <f aca="false">Y232*SQRT(252)</f>
        <v>0.102713524331454</v>
      </c>
      <c r="AA232" s="0" t="n">
        <f aca="false">AJ232/AK232</f>
        <v>0.0172368470497812</v>
      </c>
      <c r="AB232" s="0" t="n">
        <f aca="false">_xlfn.COVARIANCE.S($D$4:$D232,s_p!$H$4:$H232)</f>
        <v>-4.57517563222311E-006</v>
      </c>
      <c r="AC232" s="0" t="n">
        <f aca="false">_xlfn.VAR.S(s_p!$H$4:$H232)</f>
        <v>4.18653495261437E-005</v>
      </c>
      <c r="AD232" s="0" t="n">
        <f aca="false">AB232/AC232</f>
        <v>-0.109283110830498</v>
      </c>
      <c r="AE232" s="23" t="n">
        <f aca="false">M232-(AD232*W232)</f>
        <v>0.000669111888288036</v>
      </c>
      <c r="AF232" s="40" t="n">
        <f aca="false">MAX($E$4:E232)</f>
        <v>0.280129884293098</v>
      </c>
      <c r="AG232" s="0" t="n">
        <f aca="false">1 - ((1 + E232) / (1 + AF232))</f>
        <v>0.108600143810839</v>
      </c>
      <c r="AH232" s="0" t="n">
        <f aca="false">MAX($AG$5:AG232)</f>
        <v>0.322303580832179</v>
      </c>
      <c r="AI232" s="24" t="n">
        <f aca="false">D232-s_p!H232</f>
        <v>-0.0123443833396045</v>
      </c>
      <c r="AJ232" s="24" t="n">
        <f aca="false">AVERAGE(AI$4:AI232)</f>
        <v>0.000513717112410796</v>
      </c>
      <c r="AK232" s="0" t="n">
        <f aca="false">STDEV(AI$4:AI232)</f>
        <v>0.0298034269798383</v>
      </c>
    </row>
    <row r="233" customFormat="false" ht="13.8" hidden="false" customHeight="false" outlineLevel="0" collapsed="false">
      <c r="A233" s="6" t="n">
        <f aca="false">WORKDAY(A232,1,holiday!$B$2:$B$10)</f>
        <v>39050</v>
      </c>
      <c r="B233" s="30" t="n">
        <v>1126387.30678988</v>
      </c>
      <c r="C233" s="30" t="n">
        <f aca="false">B233-B232</f>
        <v>-14720.287972434</v>
      </c>
      <c r="D233" s="37" t="n">
        <f aca="false">C233/B232</f>
        <v>-0.0129000000000001</v>
      </c>
      <c r="E233" s="37" t="n">
        <f aca="false" t="array" ref="E233:E233">PRODUCT(1+$D$4:D233)-1</f>
        <v>0.12638730678988</v>
      </c>
      <c r="F233" s="0" t="n">
        <f aca="false">IF(ISBLANK(A234),MONTH(A233),IF(MONTH(A234)-MONTH(A233)=1,MONTH(A233),0))</f>
        <v>0</v>
      </c>
      <c r="G233" s="0" t="str">
        <f aca="false">IF(B234&gt;B233,IF(AND(B232&gt;B233,B234&gt;B233),"min",""),IF(AND(B232&gt;B233,B234&gt;B233),"",IF(AND(B232&lt;B233,B234&lt;B233),"max","")))</f>
        <v/>
      </c>
      <c r="H233" s="0" t="str">
        <f aca="false">IF(G233="min",COUNTIF(G$4:G233,"min"),IF(G233="max",COUNTIF(G$4:G233,"max"),""))</f>
        <v/>
      </c>
      <c r="I233" s="30" t="str">
        <f aca="false" t="array" ref="I233:I233">IF($G$3=0,IF(G233="min",INDEX($B$4:$B$254,(MATCH(1,($G$4:$G$254="max")*($H$4:$H$254=(H233-1)),0))),""),IF($G$3=1,IF(G233="min",INDEX($B$4:$B$254,(MATCH(1,($G$4:$G$254="max")*($H$4:$H$254=(H233)),0))),""),""))</f>
        <v/>
      </c>
      <c r="J233" s="35" t="str">
        <f aca="false">IF(AND(G231=0,G233="min",H233=1),B233-B232,IF(G233="min",B233-I233,""))</f>
        <v/>
      </c>
      <c r="K233" s="41" t="str">
        <f aca="false">IF(AND(G231=0,G233="min",H233=1),(B233-B232)/B232,IF(G233="min",(B233-I233)/I233,""))</f>
        <v/>
      </c>
      <c r="L233" s="5"/>
      <c r="M233" s="0" t="n">
        <f aca="false">E233/COUNT($E$4:E233)</f>
        <v>0.000549510029521219</v>
      </c>
      <c r="N233" s="24" t="n">
        <f aca="false">M233*252</f>
        <v>0.138476527439347</v>
      </c>
      <c r="O233" s="25" t="n">
        <f aca="false">STDEV($D$4:$D233)</f>
        <v>0.0288861877675831</v>
      </c>
      <c r="P233" s="25" t="n">
        <f aca="false">O233*SQRT(252)</f>
        <v>0.458554014946446</v>
      </c>
      <c r="Q233" s="0" t="n">
        <f aca="false">Treasuries!J231/100</f>
        <v>0.0452</v>
      </c>
      <c r="R233" s="25" t="n">
        <f aca="false">AJ233/AK233*SQRT(252)</f>
        <v>0.221459782339611</v>
      </c>
      <c r="S233" s="38" t="n">
        <f aca="false">IF(D233&lt;s_p!H233, D233-s_p!H233, 0)</f>
        <v>-0.0221015691704167</v>
      </c>
      <c r="T233" s="0" t="n">
        <f aca="false">S233^2</f>
        <v>0.000488479359794713</v>
      </c>
      <c r="U233" s="0" t="n">
        <f aca="false">SQRT(AVERAGE(T$4:T233)) * SQRT(252)</f>
        <v>0.333367531656874</v>
      </c>
      <c r="V233" s="0" t="n">
        <f aca="false">AJ233/U233*252</f>
        <v>0.314002459171151</v>
      </c>
      <c r="W233" s="27" t="n">
        <f aca="false">(s_p!$J233)/COUNT(s_p!$J$4:$J233)</f>
        <v>0.000526598647819788</v>
      </c>
      <c r="X233" s="27" t="n">
        <f aca="false">W233 * 252</f>
        <v>0.132702859250587</v>
      </c>
      <c r="Y233" s="26" t="n">
        <f aca="false">STDEV(s_p!$H$4:$H233)</f>
        <v>0.00648176205182364</v>
      </c>
      <c r="Z233" s="26" t="n">
        <f aca="false">Y233*SQRT(252)</f>
        <v>0.102894782679727</v>
      </c>
      <c r="AA233" s="0" t="n">
        <f aca="false">AJ233/AK233</f>
        <v>0.0139506549874549</v>
      </c>
      <c r="AB233" s="0" t="n">
        <f aca="false">_xlfn.COVARIANCE.S($D$4:$D233,s_p!$H$4:$H233)</f>
        <v>-5.08204078148661E-006</v>
      </c>
      <c r="AC233" s="0" t="n">
        <f aca="false">_xlfn.VAR.S(s_p!$H$4:$H233)</f>
        <v>4.2013239296461E-005</v>
      </c>
      <c r="AD233" s="0" t="n">
        <f aca="false">AB233/AC233</f>
        <v>-0.120962840918451</v>
      </c>
      <c r="AE233" s="23" t="n">
        <f aca="false">M233-(AD233*W233)</f>
        <v>0.000613208897985315</v>
      </c>
      <c r="AF233" s="40" t="n">
        <f aca="false">MAX($E$4:E233)</f>
        <v>0.280129884293098</v>
      </c>
      <c r="AG233" s="0" t="n">
        <f aca="false">1 - ((1 + E233) / (1 + AF233))</f>
        <v>0.12009920195568</v>
      </c>
      <c r="AH233" s="0" t="n">
        <f aca="false">MAX($AG$5:AG233)</f>
        <v>0.322303580832179</v>
      </c>
      <c r="AI233" s="24" t="n">
        <f aca="false">D233-s_p!H233</f>
        <v>-0.0221015691704167</v>
      </c>
      <c r="AJ233" s="24" t="n">
        <f aca="false">AVERAGE(AI$4:AI233)</f>
        <v>0.000415389780746329</v>
      </c>
      <c r="AK233" s="0" t="n">
        <f aca="false">STDEV(AI$4:AI233)</f>
        <v>0.029775647173546</v>
      </c>
    </row>
    <row r="234" customFormat="false" ht="13.8" hidden="false" customHeight="false" outlineLevel="0" collapsed="false">
      <c r="A234" s="6" t="n">
        <f aca="false">WORKDAY(A233,1,holiday!$B$2:$B$10)</f>
        <v>39051</v>
      </c>
      <c r="B234" s="30" t="n">
        <v>1098002.34665878</v>
      </c>
      <c r="C234" s="30" t="n">
        <f aca="false">B234-B233</f>
        <v>-28384.960131105</v>
      </c>
      <c r="D234" s="37" t="n">
        <f aca="false">C234/B233</f>
        <v>-0.0252</v>
      </c>
      <c r="E234" s="37" t="n">
        <f aca="false" t="array" ref="E234:E234">PRODUCT(1+$D$4:D234)-1</f>
        <v>0.0980023466587754</v>
      </c>
      <c r="F234" s="0" t="n">
        <f aca="false">IF(ISBLANK(A235),MONTH(A234),IF(MONTH(A235)-MONTH(A234)=1,MONTH(A234),0))</f>
        <v>11</v>
      </c>
      <c r="G234" s="0" t="str">
        <f aca="false">IF(B235&gt;B234,IF(AND(B233&gt;B234,B235&gt;B234),"min",""),IF(AND(B233&gt;B234,B235&gt;B234),"",IF(AND(B233&lt;B234,B235&lt;B234),"max","")))</f>
        <v>min</v>
      </c>
      <c r="H234" s="0" t="n">
        <f aca="false">IF(G234="min",COUNTIF(G$4:G234,"min"),IF(G234="max",COUNTIF(G$4:G234,"max"),""))</f>
        <v>57</v>
      </c>
      <c r="I234" s="30" t="n">
        <f aca="false" t="array" ref="I234:I234">IF($G$3=0,IF(G234="min",INDEX($B$4:$B$254,(MATCH(1,($G$4:$G$254="max")*($H$4:$H$254=(H234-1)),0))),""),IF($G$3=1,IF(G234="min",INDEX($B$4:$B$254,(MATCH(1,($G$4:$G$254="max")*($H$4:$H$254=(H234)),0))),""),""))</f>
        <v>1221458.82621573</v>
      </c>
      <c r="J234" s="35" t="n">
        <f aca="false">IF(AND(G232=0,G234="min",H234=1),B234-B233,IF(G234="min",B234-I234,""))</f>
        <v>-123456.47955695</v>
      </c>
      <c r="K234" s="41" t="n">
        <f aca="false">IF(AND(G232=0,G234="min",H234=1),(B234-B233)/B233,IF(G234="min",(B234-I234)/I234,""))</f>
        <v>-0.10107297676127</v>
      </c>
      <c r="L234" s="5"/>
      <c r="M234" s="0" t="n">
        <f aca="false">E234/COUNT($E$4:E234)</f>
        <v>0.000424252582938422</v>
      </c>
      <c r="N234" s="24" t="n">
        <f aca="false">M234*252</f>
        <v>0.106911650900482</v>
      </c>
      <c r="O234" s="25" t="n">
        <f aca="false">STDEV($D$4:$D234)</f>
        <v>0.0288745648845285</v>
      </c>
      <c r="P234" s="25" t="n">
        <f aca="false">O234*SQRT(252)</f>
        <v>0.458369507397965</v>
      </c>
      <c r="Q234" s="0" t="n">
        <f aca="false">Treasuries!J232/100</f>
        <v>0.0446</v>
      </c>
      <c r="R234" s="25" t="n">
        <f aca="false">AJ234/AK234*SQRT(252)</f>
        <v>0.16051919976638</v>
      </c>
      <c r="S234" s="38" t="n">
        <f aca="false">IF(D234&lt;s_p!H234, D234-s_p!H234, 0)</f>
        <v>-0.0260217337868353</v>
      </c>
      <c r="T234" s="0" t="n">
        <f aca="false">S234^2</f>
        <v>0.000677130629272923</v>
      </c>
      <c r="U234" s="0" t="n">
        <f aca="false">SQRT(AVERAGE(T$4:T234)) * SQRT(252)</f>
        <v>0.33375365157505</v>
      </c>
      <c r="V234" s="0" t="n">
        <f aca="false">AJ234/U234*252</f>
        <v>0.227226656406064</v>
      </c>
      <c r="W234" s="27" t="n">
        <f aca="false">(s_p!$J234)/COUNT(s_p!$J$4:$J234)</f>
        <v>0.000528307139751602</v>
      </c>
      <c r="X234" s="27" t="n">
        <f aca="false">W234 * 252</f>
        <v>0.133133399217404</v>
      </c>
      <c r="Y234" s="26" t="n">
        <f aca="false">STDEV(s_p!$H$4:$H234)</f>
        <v>0.00646768677155086</v>
      </c>
      <c r="Z234" s="26" t="n">
        <f aca="false">Y234*SQRT(252)</f>
        <v>0.102671344532315</v>
      </c>
      <c r="AA234" s="0" t="n">
        <f aca="false">AJ234/AK234</f>
        <v>0.0101117591245938</v>
      </c>
      <c r="AB234" s="0" t="n">
        <f aca="false">_xlfn.COVARIANCE.S($D$4:$D234,s_p!$H$4:$H234)</f>
        <v>-5.094296934781E-006</v>
      </c>
      <c r="AC234" s="0" t="n">
        <f aca="false">_xlfn.VAR.S(s_p!$H$4:$H234)</f>
        <v>4.1830972174894E-005</v>
      </c>
      <c r="AD234" s="0" t="n">
        <f aca="false">AB234/AC234</f>
        <v>-0.12178289601977</v>
      </c>
      <c r="AE234" s="23" t="n">
        <f aca="false">M234-(AD234*W234)</f>
        <v>0.000488591356405293</v>
      </c>
      <c r="AF234" s="40" t="n">
        <f aca="false">MAX($E$4:E234)</f>
        <v>0.280129884293098</v>
      </c>
      <c r="AG234" s="0" t="n">
        <f aca="false">1 - ((1 + E234) / (1 + AF234))</f>
        <v>0.142272702066397</v>
      </c>
      <c r="AH234" s="0" t="n">
        <f aca="false">MAX($AG$5:AG234)</f>
        <v>0.322303580832179</v>
      </c>
      <c r="AI234" s="24" t="n">
        <f aca="false">D234-s_p!H234</f>
        <v>-0.0260217337868353</v>
      </c>
      <c r="AJ234" s="24" t="n">
        <f aca="false">AVERAGE(AI$4:AI234)</f>
        <v>0.000300943358375845</v>
      </c>
      <c r="AK234" s="0" t="n">
        <f aca="false">STDEV(AI$4:AI234)</f>
        <v>0.0297617214440849</v>
      </c>
    </row>
    <row r="235" customFormat="false" ht="13.8" hidden="false" customHeight="false" outlineLevel="0" collapsed="false">
      <c r="A235" s="6" t="n">
        <f aca="false">WORKDAY(A234,1,holiday!$B$2:$B$10)</f>
        <v>39052</v>
      </c>
      <c r="B235" s="30" t="n">
        <v>1150706.4592984</v>
      </c>
      <c r="C235" s="30" t="n">
        <f aca="false">B235-B234</f>
        <v>52704.1126396211</v>
      </c>
      <c r="D235" s="37" t="n">
        <f aca="false">C235/B234</f>
        <v>0.0479999999999999</v>
      </c>
      <c r="E235" s="37" t="n">
        <f aca="false" t="array" ref="E235:E235">PRODUCT(1+$D$4:D235)-1</f>
        <v>0.150706459298396</v>
      </c>
      <c r="F235" s="0" t="n">
        <f aca="false">IF(ISBLANK(A236),MONTH(A235),IF(MONTH(A236)-MONTH(A235)=1,MONTH(A235),0))</f>
        <v>0</v>
      </c>
      <c r="G235" s="0" t="str">
        <f aca="false">IF(B236&gt;B235,IF(AND(B234&gt;B235,B236&gt;B235),"min",""),IF(AND(B234&gt;B235,B236&gt;B235),"",IF(AND(B234&lt;B235,B236&lt;B235),"max","")))</f>
        <v>max</v>
      </c>
      <c r="H235" s="0" t="n">
        <f aca="false">IF(G235="min",COUNTIF(G$4:G235,"min"),IF(G235="max",COUNTIF(G$4:G235,"max"),""))</f>
        <v>57</v>
      </c>
      <c r="I235" s="30" t="str">
        <f aca="false" t="array" ref="I235:I235">IF($G$3=0,IF(G235="min",INDEX($B$4:$B$254,(MATCH(1,($G$4:$G$254="max")*($H$4:$H$254=(H235-1)),0))),""),IF($G$3=1,IF(G235="min",INDEX($B$4:$B$254,(MATCH(1,($G$4:$G$254="max")*($H$4:$H$254=(H235)),0))),""),""))</f>
        <v/>
      </c>
      <c r="J235" s="35" t="str">
        <f aca="false">IF(AND(G233=0,G235="min",H235=1),B235-B234,IF(G235="min",B235-I235,""))</f>
        <v/>
      </c>
      <c r="K235" s="41" t="str">
        <f aca="false">IF(AND(G233=0,G235="min",H235=1),(B235-B234)/B234,IF(G235="min",(B235-I235)/I235,""))</f>
        <v/>
      </c>
      <c r="L235" s="5"/>
      <c r="M235" s="0" t="n">
        <f aca="false">E235/COUNT($E$4:E235)</f>
        <v>0.000649596807320674</v>
      </c>
      <c r="N235" s="24" t="n">
        <f aca="false">M235*252</f>
        <v>0.16369839544481</v>
      </c>
      <c r="O235" s="25" t="n">
        <f aca="false">STDEV($D$4:$D235)</f>
        <v>0.0289780211989425</v>
      </c>
      <c r="P235" s="25" t="n">
        <f aca="false">O235*SQRT(252)</f>
        <v>0.460011825474958</v>
      </c>
      <c r="Q235" s="0" t="n">
        <f aca="false">Treasuries!J233/100</f>
        <v>0.0443</v>
      </c>
      <c r="R235" s="25" t="n">
        <f aca="false">AJ235/AK235*SQRT(252)</f>
        <v>0.27550689303307</v>
      </c>
      <c r="S235" s="38" t="n">
        <f aca="false">IF(D235&lt;s_p!H235, D235-s_p!H235, 0)</f>
        <v>0</v>
      </c>
      <c r="T235" s="0" t="n">
        <f aca="false">S235^2</f>
        <v>0</v>
      </c>
      <c r="U235" s="0" t="n">
        <f aca="false">SQRT(AVERAGE(T$4:T235)) * SQRT(252)</f>
        <v>0.333033578133013</v>
      </c>
      <c r="V235" s="0" t="n">
        <f aca="false">AJ235/U235*252</f>
        <v>0.392419234816368</v>
      </c>
      <c r="W235" s="27" t="n">
        <f aca="false">(s_p!$J235)/COUNT(s_p!$J$4:$J235)</f>
        <v>0.000512494195507737</v>
      </c>
      <c r="X235" s="27" t="n">
        <f aca="false">W235 * 252</f>
        <v>0.12914853726795</v>
      </c>
      <c r="Y235" s="26" t="n">
        <f aca="false">STDEV(s_p!$H$4:$H235)</f>
        <v>0.00645734798051468</v>
      </c>
      <c r="Z235" s="26" t="n">
        <f aca="false">Y235*SQRT(252)</f>
        <v>0.102507221312682</v>
      </c>
      <c r="AA235" s="0" t="n">
        <f aca="false">AJ235/AK235</f>
        <v>0.0173553029392757</v>
      </c>
      <c r="AB235" s="0" t="n">
        <f aca="false">_xlfn.COVARIANCE.S($D$4:$D235,s_p!$H$4:$H235)</f>
        <v>-5.74702328122891E-006</v>
      </c>
      <c r="AC235" s="0" t="n">
        <f aca="false">_xlfn.VAR.S(s_p!$H$4:$H235)</f>
        <v>4.1697342941457E-005</v>
      </c>
      <c r="AD235" s="0" t="n">
        <f aca="false">AB235/AC235</f>
        <v>-0.137827086231795</v>
      </c>
      <c r="AE235" s="23" t="n">
        <f aca="false">M235-(AD235*W235)</f>
        <v>0.000720232388998213</v>
      </c>
      <c r="AF235" s="40" t="n">
        <f aca="false">MAX($E$4:E235)</f>
        <v>0.280129884293098</v>
      </c>
      <c r="AG235" s="0" t="n">
        <f aca="false">1 - ((1 + E235) / (1 + AF235))</f>
        <v>0.101101791765584</v>
      </c>
      <c r="AH235" s="0" t="n">
        <f aca="false">MAX($AG$5:AG235)</f>
        <v>0.322303580832179</v>
      </c>
      <c r="AI235" s="24" t="n">
        <f aca="false">D235-s_p!H235</f>
        <v>0.0507987405667449</v>
      </c>
      <c r="AJ235" s="24" t="n">
        <f aca="false">AVERAGE(AI$4:AI235)</f>
        <v>0.000518606277377436</v>
      </c>
      <c r="AK235" s="0" t="n">
        <f aca="false">STDEV(AI$4:AI235)</f>
        <v>0.0298817185267225</v>
      </c>
    </row>
    <row r="236" customFormat="false" ht="13.8" hidden="false" customHeight="false" outlineLevel="0" collapsed="false">
      <c r="A236" s="6" t="n">
        <f aca="false">WORKDAY(A235,1,holiday!$B$2:$B$10)</f>
        <v>39055</v>
      </c>
      <c r="B236" s="30" t="n">
        <v>1115379.77099794</v>
      </c>
      <c r="C236" s="30" t="n">
        <f aca="false">B236-B235</f>
        <v>-35326.6883004608</v>
      </c>
      <c r="D236" s="37" t="n">
        <f aca="false">C236/B235</f>
        <v>-0.0307</v>
      </c>
      <c r="E236" s="37" t="n">
        <f aca="false" t="array" ref="E236:E236">PRODUCT(1+$D$4:D236)-1</f>
        <v>0.115379770997936</v>
      </c>
      <c r="F236" s="0" t="n">
        <f aca="false">IF(ISBLANK(A237),MONTH(A236),IF(MONTH(A237)-MONTH(A236)=1,MONTH(A236),0))</f>
        <v>0</v>
      </c>
      <c r="G236" s="0" t="str">
        <f aca="false">IF(B237&gt;B236,IF(AND(B235&gt;B236,B237&gt;B236),"min",""),IF(AND(B235&gt;B236,B237&gt;B236),"",IF(AND(B235&lt;B236,B237&lt;B236),"max","")))</f>
        <v/>
      </c>
      <c r="H236" s="0" t="str">
        <f aca="false">IF(G236="min",COUNTIF(G$4:G236,"min"),IF(G236="max",COUNTIF(G$4:G236,"max"),""))</f>
        <v/>
      </c>
      <c r="I236" s="30" t="str">
        <f aca="false" t="array" ref="I236:I236">IF($G$3=0,IF(G236="min",INDEX($B$4:$B$254,(MATCH(1,($G$4:$G$254="max")*($H$4:$H$254=(H236-1)),0))),""),IF($G$3=1,IF(G236="min",INDEX($B$4:$B$254,(MATCH(1,($G$4:$G$254="max")*($H$4:$H$254=(H236)),0))),""),""))</f>
        <v/>
      </c>
      <c r="J236" s="35" t="str">
        <f aca="false">IF(AND(G234=0,G236="min",H236=1),B236-B235,IF(G236="min",B236-I236,""))</f>
        <v/>
      </c>
      <c r="K236" s="41" t="str">
        <f aca="false">IF(AND(G234=0,G236="min",H236=1),(B236-B235)/B235,IF(G236="min",(B236-I236)/I236,""))</f>
        <v/>
      </c>
      <c r="L236" s="5"/>
      <c r="M236" s="0" t="n">
        <f aca="false">E236/COUNT($E$4:E236)</f>
        <v>0.000495192150205733</v>
      </c>
      <c r="N236" s="24" t="n">
        <f aca="false">M236*252</f>
        <v>0.124788421851845</v>
      </c>
      <c r="O236" s="25" t="n">
        <f aca="false">STDEV($D$4:$D236)</f>
        <v>0.0289900929797116</v>
      </c>
      <c r="P236" s="25" t="n">
        <f aca="false">O236*SQRT(252)</f>
        <v>0.460203459053739</v>
      </c>
      <c r="Q236" s="0" t="n">
        <f aca="false">Treasuries!J234/100</f>
        <v>0.0443</v>
      </c>
      <c r="R236" s="25" t="n">
        <f aca="false">AJ236/AK236*SQRT(252)</f>
        <v>0.183755503677886</v>
      </c>
      <c r="S236" s="38" t="n">
        <f aca="false">IF(D236&lt;s_p!H236, D236-s_p!H236, 0)</f>
        <v>-0.0395851658540425</v>
      </c>
      <c r="T236" s="0" t="n">
        <f aca="false">S236^2</f>
        <v>0.00156698535569205</v>
      </c>
      <c r="U236" s="0" t="n">
        <f aca="false">SQRT(AVERAGE(T$4:T236)) * SQRT(252)</f>
        <v>0.334858350654431</v>
      </c>
      <c r="V236" s="0" t="n">
        <f aca="false">AJ236/U236*252</f>
        <v>0.260751284585872</v>
      </c>
      <c r="W236" s="27" t="n">
        <f aca="false">(s_p!$J236)/COUNT(s_p!$J$4:$J236)</f>
        <v>0.00055296246123066</v>
      </c>
      <c r="X236" s="27" t="n">
        <f aca="false">W236 * 252</f>
        <v>0.139346540230126</v>
      </c>
      <c r="Y236" s="26" t="n">
        <f aca="false">STDEV(s_p!$H$4:$H236)</f>
        <v>0.00646676193949587</v>
      </c>
      <c r="Z236" s="26" t="n">
        <f aca="false">Y236*SQRT(252)</f>
        <v>0.102656663278583</v>
      </c>
      <c r="AA236" s="0" t="n">
        <f aca="false">AJ236/AK236</f>
        <v>0.0115755086850262</v>
      </c>
      <c r="AB236" s="0" t="n">
        <f aca="false">_xlfn.COVARIANCE.S($D$4:$D236,s_p!$H$4:$H236)</f>
        <v>-6.86322473338188E-006</v>
      </c>
      <c r="AC236" s="0" t="n">
        <f aca="false">_xlfn.VAR.S(s_p!$H$4:$H236)</f>
        <v>4.18190099821125E-005</v>
      </c>
      <c r="AD236" s="0" t="n">
        <f aca="false">AB236/AC236</f>
        <v>-0.164117341283726</v>
      </c>
      <c r="AE236" s="23" t="n">
        <f aca="false">M236-(AD236*W236)</f>
        <v>0.000585942879172614</v>
      </c>
      <c r="AF236" s="40" t="n">
        <f aca="false">MAX($E$4:E236)</f>
        <v>0.280129884293098</v>
      </c>
      <c r="AG236" s="0" t="n">
        <f aca="false">1 - ((1 + E236) / (1 + AF236))</f>
        <v>0.12869796675838</v>
      </c>
      <c r="AH236" s="0" t="n">
        <f aca="false">MAX($AG$5:AG236)</f>
        <v>0.322303580832179</v>
      </c>
      <c r="AI236" s="24" t="n">
        <f aca="false">D236-s_p!H236</f>
        <v>-0.0395851658540426</v>
      </c>
      <c r="AJ236" s="24" t="n">
        <f aca="false">AVERAGE(AI$4:AI236)</f>
        <v>0.000346487083680354</v>
      </c>
      <c r="AK236" s="0" t="n">
        <f aca="false">STDEV(AI$4:AI236)</f>
        <v>0.0299327738511017</v>
      </c>
    </row>
    <row r="237" customFormat="false" ht="13.8" hidden="false" customHeight="false" outlineLevel="0" collapsed="false">
      <c r="A237" s="6" t="n">
        <f aca="false">WORKDAY(A236,1,holiday!$B$2:$B$10)</f>
        <v>39056</v>
      </c>
      <c r="B237" s="30" t="n">
        <v>1075560.71317331</v>
      </c>
      <c r="C237" s="30" t="n">
        <f aca="false">B237-B236</f>
        <v>-39819.0578246263</v>
      </c>
      <c r="D237" s="37" t="n">
        <f aca="false">C237/B236</f>
        <v>-0.0357</v>
      </c>
      <c r="E237" s="37" t="n">
        <f aca="false" t="array" ref="E237:E237">PRODUCT(1+$D$4:D237)-1</f>
        <v>0.0755607131733096</v>
      </c>
      <c r="F237" s="0" t="n">
        <f aca="false">IF(ISBLANK(A238),MONTH(A237),IF(MONTH(A238)-MONTH(A237)=1,MONTH(A237),0))</f>
        <v>0</v>
      </c>
      <c r="G237" s="0" t="str">
        <f aca="false">IF(B238&gt;B237,IF(AND(B236&gt;B237,B238&gt;B237),"min",""),IF(AND(B236&gt;B237,B238&gt;B237),"",IF(AND(B236&lt;B237,B238&lt;B237),"max","")))</f>
        <v>min</v>
      </c>
      <c r="H237" s="0" t="n">
        <f aca="false">IF(G237="min",COUNTIF(G$4:G237,"min"),IF(G237="max",COUNTIF(G$4:G237,"max"),""))</f>
        <v>58</v>
      </c>
      <c r="I237" s="30" t="n">
        <f aca="false" t="array" ref="I237:I237">IF($G$3=0,IF(G237="min",INDEX($B$4:$B$254,(MATCH(1,($G$4:$G$254="max")*($H$4:$H$254=(H237-1)),0))),""),IF($G$3=1,IF(G237="min",INDEX($B$4:$B$254,(MATCH(1,($G$4:$G$254="max")*($H$4:$H$254=(H237)),0))),""),""))</f>
        <v>1150706.4592984</v>
      </c>
      <c r="J237" s="35" t="n">
        <f aca="false">IF(AND(G235=0,G237="min",H237=1),B237-B236,IF(G237="min",B237-I237,""))</f>
        <v>-75145.7461250899</v>
      </c>
      <c r="K237" s="41" t="n">
        <f aca="false">IF(AND(G235=0,G237="min",H237=1),(B237-B236)/B236,IF(G237="min",(B237-I237)/I237,""))</f>
        <v>-0.0653040100000023</v>
      </c>
      <c r="L237" s="5"/>
      <c r="M237" s="0" t="n">
        <f aca="false">E237/COUNT($E$4:E237)</f>
        <v>0.000322909030655169</v>
      </c>
      <c r="N237" s="24" t="n">
        <f aca="false">M237*252</f>
        <v>0.0813730757251026</v>
      </c>
      <c r="O237" s="25" t="n">
        <f aca="false">STDEV($D$4:$D237)</f>
        <v>0.0290265264402866</v>
      </c>
      <c r="P237" s="25" t="n">
        <f aca="false">O237*SQRT(252)</f>
        <v>0.460781822310236</v>
      </c>
      <c r="Q237" s="0" t="n">
        <f aca="false">Treasuries!J235/100</f>
        <v>0.0445</v>
      </c>
      <c r="R237" s="25" t="n">
        <f aca="false">AJ237/AK237*SQRT(252)</f>
        <v>0.092832546465625</v>
      </c>
      <c r="S237" s="38" t="n">
        <f aca="false">IF(D237&lt;s_p!H237, D237-s_p!H237, 0)</f>
        <v>-0.0397024980129443</v>
      </c>
      <c r="T237" s="0" t="n">
        <f aca="false">S237^2</f>
        <v>0.00157628834846784</v>
      </c>
      <c r="U237" s="0" t="n">
        <f aca="false">SQRT(AVERAGE(T$4:T237)) * SQRT(252)</f>
        <v>0.336672641858085</v>
      </c>
      <c r="V237" s="0" t="n">
        <f aca="false">AJ237/U237*252</f>
        <v>0.131240449433877</v>
      </c>
      <c r="W237" s="27" t="n">
        <f aca="false">(s_p!$J237)/COUNT(s_p!$J$4:$J237)</f>
        <v>0.000569907839052034</v>
      </c>
      <c r="X237" s="27" t="n">
        <f aca="false">W237 * 252</f>
        <v>0.143616775441113</v>
      </c>
      <c r="Y237" s="26" t="n">
        <f aca="false">STDEV(s_p!$H$4:$H237)</f>
        <v>0.00645683608873721</v>
      </c>
      <c r="Z237" s="26" t="n">
        <f aca="false">Y237*SQRT(252)</f>
        <v>0.102499095282634</v>
      </c>
      <c r="AA237" s="0" t="n">
        <f aca="false">AJ237/AK237</f>
        <v>0.00584790075049747</v>
      </c>
      <c r="AB237" s="0" t="n">
        <f aca="false">_xlfn.COVARIANCE.S($D$4:$D237,s_p!$H$4:$H237)</f>
        <v>-7.37498810171362E-006</v>
      </c>
      <c r="AC237" s="0" t="n">
        <f aca="false">_xlfn.VAR.S(s_p!$H$4:$H237)</f>
        <v>4.16907322768193E-005</v>
      </c>
      <c r="AD237" s="0" t="n">
        <f aca="false">AB237/AC237</f>
        <v>-0.176897542905818</v>
      </c>
      <c r="AE237" s="23" t="n">
        <f aca="false">M237-(AD237*W237)</f>
        <v>0.000423724327066238</v>
      </c>
      <c r="AF237" s="40" t="n">
        <f aca="false">MAX($E$4:E237)</f>
        <v>0.280129884293098</v>
      </c>
      <c r="AG237" s="0" t="n">
        <f aca="false">1 - ((1 + E237) / (1 + AF237))</f>
        <v>0.159803449345106</v>
      </c>
      <c r="AH237" s="0" t="n">
        <f aca="false">MAX($AG$5:AG237)</f>
        <v>0.322303580832179</v>
      </c>
      <c r="AI237" s="24" t="n">
        <f aca="false">D237-s_p!H237</f>
        <v>-0.0397024980129443</v>
      </c>
      <c r="AJ237" s="24" t="n">
        <f aca="false">AVERAGE(AI$4:AI237)</f>
        <v>0.00017533757472042</v>
      </c>
      <c r="AK237" s="0" t="n">
        <f aca="false">STDEV(AI$4:AI237)</f>
        <v>0.0299829942745701</v>
      </c>
    </row>
    <row r="238" customFormat="false" ht="13.8" hidden="false" customHeight="false" outlineLevel="0" collapsed="false">
      <c r="A238" s="6" t="n">
        <f aca="false">WORKDAY(A237,1,holiday!$B$2:$B$10)</f>
        <v>39057</v>
      </c>
      <c r="B238" s="30" t="n">
        <v>1079110.06352678</v>
      </c>
      <c r="C238" s="30" t="n">
        <f aca="false">B238-B237</f>
        <v>3549.35035347193</v>
      </c>
      <c r="D238" s="37" t="n">
        <f aca="false">C238/B237</f>
        <v>0.00330000000000001</v>
      </c>
      <c r="E238" s="37" t="n">
        <f aca="false" t="array" ref="E238:E238">PRODUCT(1+$D$4:D238)-1</f>
        <v>0.0791100635267816</v>
      </c>
      <c r="F238" s="0" t="n">
        <f aca="false">IF(ISBLANK(A239),MONTH(A238),IF(MONTH(A239)-MONTH(A238)=1,MONTH(A238),0))</f>
        <v>0</v>
      </c>
      <c r="G238" s="0" t="str">
        <f aca="false">IF(B239&gt;B238,IF(AND(B237&gt;B238,B239&gt;B238),"min",""),IF(AND(B237&gt;B238,B239&gt;B238),"",IF(AND(B237&lt;B238,B239&lt;B238),"max","")))</f>
        <v>max</v>
      </c>
      <c r="H238" s="0" t="n">
        <f aca="false">IF(G238="min",COUNTIF(G$4:G238,"min"),IF(G238="max",COUNTIF(G$4:G238,"max"),""))</f>
        <v>58</v>
      </c>
      <c r="I238" s="30" t="str">
        <f aca="false" t="array" ref="I238:I238">IF($G$3=0,IF(G238="min",INDEX($B$4:$B$254,(MATCH(1,($G$4:$G$254="max")*($H$4:$H$254=(H238-1)),0))),""),IF($G$3=1,IF(G238="min",INDEX($B$4:$B$254,(MATCH(1,($G$4:$G$254="max")*($H$4:$H$254=(H238)),0))),""),""))</f>
        <v/>
      </c>
      <c r="J238" s="35" t="str">
        <f aca="false">IF(AND(G236=0,G238="min",H238=1),B238-B237,IF(G238="min",B238-I238,""))</f>
        <v/>
      </c>
      <c r="K238" s="41" t="str">
        <f aca="false">IF(AND(G236=0,G238="min",H238=1),(B238-B237)/B237,IF(G238="min",(B238-I238)/I238,""))</f>
        <v/>
      </c>
      <c r="L238" s="5"/>
      <c r="M238" s="0" t="n">
        <f aca="false">E238/COUNT($E$4:E238)</f>
        <v>0.000336638568199071</v>
      </c>
      <c r="N238" s="24" t="n">
        <f aca="false">M238*252</f>
        <v>0.0848329191861658</v>
      </c>
      <c r="O238" s="25" t="n">
        <f aca="false">STDEV($D$4:$D238)</f>
        <v>0.0289649222672778</v>
      </c>
      <c r="P238" s="25" t="n">
        <f aca="false">O238*SQRT(252)</f>
        <v>0.459803886381205</v>
      </c>
      <c r="Q238" s="0" t="n">
        <f aca="false">Treasuries!J236/100</f>
        <v>0.0448</v>
      </c>
      <c r="R238" s="25" t="n">
        <f aca="false">AJ238/AK238*SQRT(252)</f>
        <v>0.103049977925475</v>
      </c>
      <c r="S238" s="38" t="n">
        <f aca="false">IF(D238&lt;s_p!H238, D238-s_p!H238, 0)</f>
        <v>0</v>
      </c>
      <c r="T238" s="0" t="n">
        <f aca="false">S238^2</f>
        <v>0</v>
      </c>
      <c r="U238" s="0" t="n">
        <f aca="false">SQRT(AVERAGE(T$4:T238)) * SQRT(252)</f>
        <v>0.335955553414843</v>
      </c>
      <c r="V238" s="0" t="n">
        <f aca="false">AJ238/U238*252</f>
        <v>0.145690665074494</v>
      </c>
      <c r="W238" s="27" t="n">
        <f aca="false">(s_p!$J238)/COUNT(s_p!$J$4:$J238)</f>
        <v>0.000561142110492265</v>
      </c>
      <c r="X238" s="27" t="n">
        <f aca="false">W238 * 252</f>
        <v>0.141407811844051</v>
      </c>
      <c r="Y238" s="26" t="n">
        <f aca="false">STDEV(s_p!$H$4:$H238)</f>
        <v>0.00644418002904658</v>
      </c>
      <c r="Z238" s="26" t="n">
        <f aca="false">Y238*SQRT(252)</f>
        <v>0.102298186563517</v>
      </c>
      <c r="AA238" s="0" t="n">
        <f aca="false">AJ238/AK238</f>
        <v>0.00649153843336914</v>
      </c>
      <c r="AB238" s="0" t="n">
        <f aca="false">_xlfn.COVARIANCE.S($D$4:$D238,s_p!$H$4:$H238)</f>
        <v>-7.3639184017673E-006</v>
      </c>
      <c r="AC238" s="0" t="n">
        <f aca="false">_xlfn.VAR.S(s_p!$H$4:$H238)</f>
        <v>4.15274562467627E-005</v>
      </c>
      <c r="AD238" s="0" t="n">
        <f aca="false">AB238/AC238</f>
        <v>-0.177326498353516</v>
      </c>
      <c r="AE238" s="23" t="n">
        <f aca="false">M238-(AD238*W238)</f>
        <v>0.000436143933731366</v>
      </c>
      <c r="AF238" s="40" t="n">
        <f aca="false">MAX($E$4:E238)</f>
        <v>0.280129884293098</v>
      </c>
      <c r="AG238" s="0" t="n">
        <f aca="false">1 - ((1 + E238) / (1 + AF238))</f>
        <v>0.157030800727945</v>
      </c>
      <c r="AH238" s="0" t="n">
        <f aca="false">MAX($AG$5:AG238)</f>
        <v>0.322303580832179</v>
      </c>
      <c r="AI238" s="24" t="n">
        <f aca="false">D238-s_p!H238</f>
        <v>0.00461471062229628</v>
      </c>
      <c r="AJ238" s="24" t="n">
        <f aca="false">AVERAGE(AI$4:AI238)</f>
        <v>0.000194228523859041</v>
      </c>
      <c r="AK238" s="0" t="n">
        <f aca="false">STDEV(AI$4:AI238)</f>
        <v>0.0299202609447134</v>
      </c>
    </row>
    <row r="239" customFormat="false" ht="13.8" hidden="false" customHeight="false" outlineLevel="0" collapsed="false">
      <c r="A239" s="6" t="n">
        <f aca="false">WORKDAY(A238,1,holiday!$B$2:$B$10)</f>
        <v>39058</v>
      </c>
      <c r="B239" s="30" t="n">
        <v>1034650.72890948</v>
      </c>
      <c r="C239" s="30" t="n">
        <f aca="false">B239-B238</f>
        <v>-44459.3346173035</v>
      </c>
      <c r="D239" s="37" t="n">
        <f aca="false">C239/B238</f>
        <v>-0.0412</v>
      </c>
      <c r="E239" s="37" t="n">
        <f aca="false" t="array" ref="E239:E239">PRODUCT(1+$D$4:D239)-1</f>
        <v>0.0346507289094782</v>
      </c>
      <c r="F239" s="0" t="n">
        <f aca="false">IF(ISBLANK(A240),MONTH(A239),IF(MONTH(A240)-MONTH(A239)=1,MONTH(A239),0))</f>
        <v>0</v>
      </c>
      <c r="G239" s="0" t="str">
        <f aca="false">IF(B240&gt;B239,IF(AND(B238&gt;B239,B240&gt;B239),"min",""),IF(AND(B238&gt;B239,B240&gt;B239),"",IF(AND(B238&lt;B239,B240&lt;B239),"max","")))</f>
        <v/>
      </c>
      <c r="H239" s="0" t="str">
        <f aca="false">IF(G239="min",COUNTIF(G$4:G239,"min"),IF(G239="max",COUNTIF(G$4:G239,"max"),""))</f>
        <v/>
      </c>
      <c r="I239" s="30" t="str">
        <f aca="false" t="array" ref="I239:I239">IF($G$3=0,IF(G239="min",INDEX($B$4:$B$254,(MATCH(1,($G$4:$G$254="max")*($H$4:$H$254=(H239-1)),0))),""),IF($G$3=1,IF(G239="min",INDEX($B$4:$B$254,(MATCH(1,($G$4:$G$254="max")*($H$4:$H$254=(H239)),0))),""),""))</f>
        <v/>
      </c>
      <c r="J239" s="35" t="str">
        <f aca="false">IF(AND(G237=0,G239="min",H239=1),B239-B238,IF(G239="min",B239-I239,""))</f>
        <v/>
      </c>
      <c r="K239" s="41" t="str">
        <f aca="false">IF(AND(G237=0,G239="min",H239=1),(B239-B238)/B238,IF(G239="min",(B239-I239)/I239,""))</f>
        <v/>
      </c>
      <c r="L239" s="5"/>
      <c r="M239" s="0" t="n">
        <f aca="false">E239/COUNT($E$4:E239)</f>
        <v>0.000146825122497789</v>
      </c>
      <c r="N239" s="24" t="n">
        <f aca="false">M239*252</f>
        <v>0.0369999308694428</v>
      </c>
      <c r="O239" s="25" t="n">
        <f aca="false">STDEV($D$4:$D239)</f>
        <v>0.0290318900973622</v>
      </c>
      <c r="P239" s="25" t="n">
        <f aca="false">O239*SQRT(252)</f>
        <v>0.460866967726675</v>
      </c>
      <c r="Q239" s="0" t="n">
        <f aca="false">Treasuries!J237/100</f>
        <v>0.0449</v>
      </c>
      <c r="R239" s="25" t="n">
        <f aca="false">AJ239/AK239*SQRT(252)</f>
        <v>0.0188940034393261</v>
      </c>
      <c r="S239" s="38" t="n">
        <f aca="false">IF(D239&lt;s_p!H239, D239-s_p!H239, 0)</f>
        <v>-0.0372294429895957</v>
      </c>
      <c r="T239" s="0" t="n">
        <f aca="false">S239^2</f>
        <v>0.00138603142531556</v>
      </c>
      <c r="U239" s="0" t="n">
        <f aca="false">SQRT(AVERAGE(T$4:T239)) * SQRT(252)</f>
        <v>0.337443161432937</v>
      </c>
      <c r="V239" s="0" t="n">
        <f aca="false">AJ239/U239*252</f>
        <v>0.0266258720199319</v>
      </c>
      <c r="W239" s="27" t="n">
        <f aca="false">(s_p!$J239)/COUNT(s_p!$J$4:$J239)</f>
        <v>0.000539721389708584</v>
      </c>
      <c r="X239" s="27" t="n">
        <f aca="false">W239 * 252</f>
        <v>0.136009790206563</v>
      </c>
      <c r="Y239" s="26" t="n">
        <f aca="false">STDEV(s_p!$H$4:$H239)</f>
        <v>0.00643717748948718</v>
      </c>
      <c r="Z239" s="26" t="n">
        <f aca="false">Y239*SQRT(252)</f>
        <v>0.102187024694197</v>
      </c>
      <c r="AA239" s="0" t="n">
        <f aca="false">AJ239/AK239</f>
        <v>0.00119021034216328</v>
      </c>
      <c r="AB239" s="0" t="n">
        <f aca="false">_xlfn.COVARIANCE.S($D$4:$D239,s_p!$H$4:$H239)</f>
        <v>-6.52955857664232E-006</v>
      </c>
      <c r="AC239" s="0" t="n">
        <f aca="false">_xlfn.VAR.S(s_p!$H$4:$H239)</f>
        <v>4.14372540311605E-005</v>
      </c>
      <c r="AD239" s="0" t="n">
        <f aca="false">AB239/AC239</f>
        <v>-0.157577009609086</v>
      </c>
      <c r="AE239" s="23" t="n">
        <f aca="false">M239-(AD239*W239)</f>
        <v>0.000231872805110128</v>
      </c>
      <c r="AF239" s="40" t="n">
        <f aca="false">MAX($E$4:E239)</f>
        <v>0.280129884293098</v>
      </c>
      <c r="AG239" s="0" t="n">
        <f aca="false">1 - ((1 + E239) / (1 + AF239))</f>
        <v>0.191761131737953</v>
      </c>
      <c r="AH239" s="0" t="n">
        <f aca="false">MAX($AG$5:AG239)</f>
        <v>0.322303580832179</v>
      </c>
      <c r="AI239" s="24" t="n">
        <f aca="false">D239-s_p!H239</f>
        <v>-0.0372294429895958</v>
      </c>
      <c r="AJ239" s="24" t="n">
        <f aca="false">AVERAGE(AI$4:AI239)</f>
        <v>3.56536445647405E-005</v>
      </c>
      <c r="AK239" s="0" t="n">
        <f aca="false">STDEV(AI$4:AI239)</f>
        <v>0.0299557509304935</v>
      </c>
    </row>
    <row r="240" customFormat="false" ht="13.8" hidden="false" customHeight="false" outlineLevel="0" collapsed="false">
      <c r="A240" s="6" t="n">
        <f aca="false">WORKDAY(A239,1,holiday!$B$2:$B$10)</f>
        <v>39059</v>
      </c>
      <c r="B240" s="30" t="n">
        <v>992540.444242862</v>
      </c>
      <c r="C240" s="30" t="n">
        <f aca="false">B240-B239</f>
        <v>-42110.2846666158</v>
      </c>
      <c r="D240" s="37" t="n">
        <f aca="false">C240/B239</f>
        <v>-0.0407</v>
      </c>
      <c r="E240" s="37" t="n">
        <f aca="false" t="array" ref="E240:E240">PRODUCT(1+$D$4:D240)-1</f>
        <v>-0.00745955575713742</v>
      </c>
      <c r="F240" s="0" t="n">
        <f aca="false">IF(ISBLANK(A241),MONTH(A240),IF(MONTH(A241)-MONTH(A240)=1,MONTH(A240),0))</f>
        <v>0</v>
      </c>
      <c r="G240" s="0" t="str">
        <f aca="false">IF(B241&gt;B240,IF(AND(B239&gt;B240,B241&gt;B240),"min",""),IF(AND(B239&gt;B240,B241&gt;B240),"",IF(AND(B239&lt;B240,B241&lt;B240),"max","")))</f>
        <v>min</v>
      </c>
      <c r="H240" s="0" t="n">
        <f aca="false">IF(G240="min",COUNTIF(G$4:G240,"min"),IF(G240="max",COUNTIF(G$4:G240,"max"),""))</f>
        <v>59</v>
      </c>
      <c r="I240" s="30" t="n">
        <f aca="false" t="array" ref="I240:I240">IF($G$3=0,IF(G240="min",INDEX($B$4:$B$254,(MATCH(1,($G$4:$G$254="max")*($H$4:$H$254=(H240-1)),0))),""),IF($G$3=1,IF(G240="min",INDEX($B$4:$B$254,(MATCH(1,($G$4:$G$254="max")*($H$4:$H$254=(H240)),0))),""),""))</f>
        <v>1079110.06352678</v>
      </c>
      <c r="J240" s="35" t="n">
        <f aca="false">IF(AND(G238=0,G240="min",H240=1),B240-B239,IF(G240="min",B240-I240,""))</f>
        <v>-86569.6192839181</v>
      </c>
      <c r="K240" s="41" t="n">
        <f aca="false">IF(AND(G238=0,G240="min",H240=1),(B240-B239)/B239,IF(G240="min",(B240-I240)/I240,""))</f>
        <v>-0.0802231599999991</v>
      </c>
      <c r="L240" s="5"/>
      <c r="M240" s="0" t="n">
        <f aca="false">E240/COUNT($E$4:E240)</f>
        <v>-3.1474918806487E-005</v>
      </c>
      <c r="N240" s="24" t="n">
        <f aca="false">M240*252</f>
        <v>-0.00793167953923472</v>
      </c>
      <c r="O240" s="25" t="n">
        <f aca="false">STDEV($D$4:$D240)</f>
        <v>0.0290940517305314</v>
      </c>
      <c r="P240" s="25" t="n">
        <f aca="false">O240*SQRT(252)</f>
        <v>0.461853753061406</v>
      </c>
      <c r="Q240" s="0" t="n">
        <f aca="false">Treasuries!J238/100</f>
        <v>0.0456</v>
      </c>
      <c r="R240" s="25" t="n">
        <f aca="false">AJ240/AK240*SQRT(252)</f>
        <v>-0.0760800715021356</v>
      </c>
      <c r="S240" s="38" t="n">
        <f aca="false">IF(D240&lt;s_p!H240, D240-s_p!H240, 0)</f>
        <v>-0.0425119932636485</v>
      </c>
      <c r="T240" s="0" t="n">
        <f aca="false">S240^2</f>
        <v>0.00180726957124849</v>
      </c>
      <c r="U240" s="0" t="n">
        <f aca="false">SQRT(AVERAGE(T$4:T240)) * SQRT(252)</f>
        <v>0.339571915356583</v>
      </c>
      <c r="V240" s="0" t="n">
        <f aca="false">AJ240/U240*252</f>
        <v>-0.106769187565615</v>
      </c>
      <c r="W240" s="27" t="n">
        <f aca="false">(s_p!$J240)/COUNT(s_p!$J$4:$J240)</f>
        <v>0.000546063470523883</v>
      </c>
      <c r="X240" s="27" t="n">
        <f aca="false">W240 * 252</f>
        <v>0.137607994572019</v>
      </c>
      <c r="Y240" s="26" t="n">
        <f aca="false">STDEV(s_p!$H$4:$H240)</f>
        <v>0.00642406573515602</v>
      </c>
      <c r="Z240" s="26" t="n">
        <f aca="false">Y240*SQRT(252)</f>
        <v>0.101978882046925</v>
      </c>
      <c r="AA240" s="0" t="n">
        <f aca="false">AJ240/AK240</f>
        <v>-0.00479259402196813</v>
      </c>
      <c r="AB240" s="0" t="n">
        <f aca="false">_xlfn.COVARIANCE.S($D$4:$D240,s_p!$H$4:$H240)</f>
        <v>-6.7253177178357E-006</v>
      </c>
      <c r="AC240" s="0" t="n">
        <f aca="false">_xlfn.VAR.S(s_p!$H$4:$H240)</f>
        <v>4.12686205696056E-005</v>
      </c>
      <c r="AD240" s="0" t="n">
        <f aca="false">AB240/AC240</f>
        <v>-0.162964441869155</v>
      </c>
      <c r="AE240" s="23" t="n">
        <f aca="false">M240-(AD240*W240)</f>
        <v>5.75140098925712E-005</v>
      </c>
      <c r="AF240" s="40" t="n">
        <f aca="false">MAX($E$4:E240)</f>
        <v>0.280129884293098</v>
      </c>
      <c r="AG240" s="0" t="n">
        <f aca="false">1 - ((1 + E240) / (1 + AF240))</f>
        <v>0.224656453676219</v>
      </c>
      <c r="AH240" s="0" t="n">
        <f aca="false">MAX($AG$5:AG240)</f>
        <v>0.322303580832179</v>
      </c>
      <c r="AI240" s="24" t="n">
        <f aca="false">D240-s_p!H240</f>
        <v>-0.0425119932636485</v>
      </c>
      <c r="AJ240" s="24" t="n">
        <f aca="false">AVERAGE(AI$4:AI240)</f>
        <v>-0.000143872291756834</v>
      </c>
      <c r="AK240" s="0" t="n">
        <f aca="false">STDEV(AI$4:AI240)</f>
        <v>0.0300197118924235</v>
      </c>
    </row>
    <row r="241" customFormat="false" ht="13.8" hidden="false" customHeight="false" outlineLevel="0" collapsed="false">
      <c r="A241" s="6" t="n">
        <f aca="false">WORKDAY(A240,1,holiday!$B$2:$B$10)</f>
        <v>39062</v>
      </c>
      <c r="B241" s="30" t="n">
        <v>1037701.03445591</v>
      </c>
      <c r="C241" s="30" t="n">
        <f aca="false">B241-B240</f>
        <v>45160.5902130503</v>
      </c>
      <c r="D241" s="37" t="n">
        <f aca="false">C241/B240</f>
        <v>0.0455</v>
      </c>
      <c r="E241" s="37" t="n">
        <f aca="false" t="array" ref="E241:E241">PRODUCT(1+$D$4:D241)-1</f>
        <v>0.0377010344559128</v>
      </c>
      <c r="F241" s="0" t="n">
        <f aca="false">IF(ISBLANK(A242),MONTH(A241),IF(MONTH(A242)-MONTH(A241)=1,MONTH(A241),0))</f>
        <v>0</v>
      </c>
      <c r="G241" s="0" t="str">
        <f aca="false">IF(B242&gt;B241,IF(AND(B240&gt;B241,B242&gt;B241),"min",""),IF(AND(B240&gt;B241,B242&gt;B241),"",IF(AND(B240&lt;B241,B242&lt;B241),"max","")))</f>
        <v/>
      </c>
      <c r="H241" s="0" t="str">
        <f aca="false">IF(G241="min",COUNTIF(G$4:G241,"min"),IF(G241="max",COUNTIF(G$4:G241,"max"),""))</f>
        <v/>
      </c>
      <c r="I241" s="30" t="str">
        <f aca="false" t="array" ref="I241:I241">IF($G$3=0,IF(G241="min",INDEX($B$4:$B$254,(MATCH(1,($G$4:$G$254="max")*($H$4:$H$254=(H241-1)),0))),""),IF($G$3=1,IF(G241="min",INDEX($B$4:$B$254,(MATCH(1,($G$4:$G$254="max")*($H$4:$H$254=(H241)),0))),""),""))</f>
        <v/>
      </c>
      <c r="J241" s="35" t="str">
        <f aca="false">IF(AND(G239=0,G241="min",H241=1),B241-B240,IF(G241="min",B241-I241,""))</f>
        <v/>
      </c>
      <c r="K241" s="41" t="str">
        <f aca="false">IF(AND(G239=0,G241="min",H241=1),(B241-B240)/B240,IF(G241="min",(B241-I241)/I241,""))</f>
        <v/>
      </c>
      <c r="L241" s="5"/>
      <c r="M241" s="0" t="n">
        <f aca="false">E241/COUNT($E$4:E241)</f>
        <v>0.000158407707797953</v>
      </c>
      <c r="N241" s="24" t="n">
        <f aca="false">M241*252</f>
        <v>0.0399187423650841</v>
      </c>
      <c r="O241" s="25" t="n">
        <f aca="false">STDEV($D$4:$D241)</f>
        <v>0.0291794826473427</v>
      </c>
      <c r="P241" s="25" t="n">
        <f aca="false">O241*SQRT(252)</f>
        <v>0.46320992682236</v>
      </c>
      <c r="Q241" s="0" t="n">
        <f aca="false">Treasuries!J239/100</f>
        <v>0.0452</v>
      </c>
      <c r="R241" s="25" t="n">
        <f aca="false">AJ241/AK241*SQRT(252)</f>
        <v>0.0202451280673082</v>
      </c>
      <c r="S241" s="38" t="n">
        <f aca="false">IF(D241&lt;s_p!H241, D241-s_p!H241, 0)</f>
        <v>0</v>
      </c>
      <c r="T241" s="0" t="n">
        <f aca="false">S241^2</f>
        <v>0</v>
      </c>
      <c r="U241" s="0" t="n">
        <f aca="false">SQRT(AVERAGE(T$4:T241)) * SQRT(252)</f>
        <v>0.338857778045924</v>
      </c>
      <c r="V241" s="0" t="n">
        <f aca="false">AJ241/U241*252</f>
        <v>0.0285361959878889</v>
      </c>
      <c r="W241" s="27" t="n">
        <f aca="false">(s_p!$J241)/COUNT(s_p!$J$4:$J241)</f>
        <v>0.000554540123493986</v>
      </c>
      <c r="X241" s="27" t="n">
        <f aca="false">W241 * 252</f>
        <v>0.139744111120484</v>
      </c>
      <c r="Y241" s="26" t="n">
        <f aca="false">STDEV(s_p!$H$4:$H241)</f>
        <v>0.00641148563338313</v>
      </c>
      <c r="Z241" s="26" t="n">
        <f aca="false">Y241*SQRT(252)</f>
        <v>0.101779179122371</v>
      </c>
      <c r="AA241" s="0" t="n">
        <f aca="false">AJ241/AK241</f>
        <v>0.00127532319349412</v>
      </c>
      <c r="AB241" s="0" t="n">
        <f aca="false">_xlfn.COVARIANCE.S($D$4:$D241,s_p!$H$4:$H241)</f>
        <v>-6.36798241187245E-006</v>
      </c>
      <c r="AC241" s="0" t="n">
        <f aca="false">_xlfn.VAR.S(s_p!$H$4:$H241)</f>
        <v>4.11071480270783E-005</v>
      </c>
      <c r="AD241" s="0" t="n">
        <f aca="false">AB241/AC241</f>
        <v>-0.154911802873741</v>
      </c>
      <c r="AE241" s="23" t="n">
        <f aca="false">M241-(AD241*W241)</f>
        <v>0.000244312518094233</v>
      </c>
      <c r="AF241" s="40" t="n">
        <f aca="false">MAX($E$4:E241)</f>
        <v>0.280129884293098</v>
      </c>
      <c r="AG241" s="0" t="n">
        <f aca="false">1 - ((1 + E241) / (1 + AF241))</f>
        <v>0.189378322318487</v>
      </c>
      <c r="AH241" s="0" t="n">
        <f aca="false">MAX($AG$5:AG241)</f>
        <v>0.322303580832179</v>
      </c>
      <c r="AI241" s="24" t="n">
        <f aca="false">D241-s_p!H241</f>
        <v>0.0432302388923566</v>
      </c>
      <c r="AJ241" s="24" t="n">
        <f aca="false">AVERAGE(AI$4:AI241)</f>
        <v>3.83718728822978E-005</v>
      </c>
      <c r="AK241" s="0" t="n">
        <f aca="false">STDEV(AI$4:AI241)</f>
        <v>0.0300879597250693</v>
      </c>
    </row>
    <row r="242" customFormat="false" ht="13.8" hidden="false" customHeight="false" outlineLevel="0" collapsed="false">
      <c r="A242" s="6" t="n">
        <f aca="false">WORKDAY(A241,1,holiday!$B$2:$B$10)</f>
        <v>39063</v>
      </c>
      <c r="B242" s="30" t="n">
        <v>1054200.48090376</v>
      </c>
      <c r="C242" s="30" t="n">
        <f aca="false">B242-B241</f>
        <v>16499.4464478489</v>
      </c>
      <c r="D242" s="37" t="n">
        <f aca="false">C242/B241</f>
        <v>0.0158999999999999</v>
      </c>
      <c r="E242" s="37" t="n">
        <f aca="false" t="array" ref="E242:E242">PRODUCT(1+$D$4:D242)-1</f>
        <v>0.0542004809037617</v>
      </c>
      <c r="F242" s="0" t="n">
        <f aca="false">IF(ISBLANK(A243),MONTH(A242),IF(MONTH(A243)-MONTH(A242)=1,MONTH(A242),0))</f>
        <v>0</v>
      </c>
      <c r="G242" s="0" t="str">
        <f aca="false">IF(B243&gt;B242,IF(AND(B241&gt;B242,B243&gt;B242),"min",""),IF(AND(B241&gt;B242,B243&gt;B242),"",IF(AND(B241&lt;B242,B243&lt;B242),"max","")))</f>
        <v>max</v>
      </c>
      <c r="H242" s="0" t="n">
        <f aca="false">IF(G242="min",COUNTIF(G$4:G242,"min"),IF(G242="max",COUNTIF(G$4:G242,"max"),""))</f>
        <v>59</v>
      </c>
      <c r="I242" s="30" t="str">
        <f aca="false" t="array" ref="I242:I242">IF($G$3=0,IF(G242="min",INDEX($B$4:$B$254,(MATCH(1,($G$4:$G$254="max")*($H$4:$H$254=(H242-1)),0))),""),IF($G$3=1,IF(G242="min",INDEX($B$4:$B$254,(MATCH(1,($G$4:$G$254="max")*($H$4:$H$254=(H242)),0))),""),""))</f>
        <v/>
      </c>
      <c r="J242" s="35" t="str">
        <f aca="false">IF(AND(G240=0,G242="min",H242=1),B242-B241,IF(G242="min",B242-I242,""))</f>
        <v/>
      </c>
      <c r="K242" s="41" t="str">
        <f aca="false">IF(AND(G240=0,G242="min",H242=1),(B242-B241)/B241,IF(G242="min",(B242-I242)/I242,""))</f>
        <v/>
      </c>
      <c r="L242" s="5"/>
      <c r="M242" s="0" t="n">
        <f aca="false">E242/COUNT($E$4:E242)</f>
        <v>0.000226780254827455</v>
      </c>
      <c r="N242" s="24" t="n">
        <f aca="false">M242*252</f>
        <v>0.0571486242165186</v>
      </c>
      <c r="O242" s="25" t="n">
        <f aca="false">STDEV($D$4:$D242)</f>
        <v>0.0291349748456388</v>
      </c>
      <c r="P242" s="25" t="n">
        <f aca="false">O242*SQRT(252)</f>
        <v>0.462503387374096</v>
      </c>
      <c r="Q242" s="0" t="n">
        <f aca="false">Treasuries!J240/100</f>
        <v>0.0449</v>
      </c>
      <c r="R242" s="25" t="n">
        <f aca="false">AJ242/AK242*SQRT(252)</f>
        <v>0.0576556363055303</v>
      </c>
      <c r="S242" s="38" t="n">
        <f aca="false">IF(D242&lt;s_p!H242, D242-s_p!H242, 0)</f>
        <v>0</v>
      </c>
      <c r="T242" s="0" t="n">
        <f aca="false">S242^2</f>
        <v>0</v>
      </c>
      <c r="U242" s="0" t="n">
        <f aca="false">SQRT(AVERAGE(T$4:T242)) * SQRT(252)</f>
        <v>0.338148127470048</v>
      </c>
      <c r="V242" s="0" t="n">
        <f aca="false">AJ242/U242*252</f>
        <v>0.0813207653337582</v>
      </c>
      <c r="W242" s="27" t="n">
        <f aca="false">(s_p!$J242)/COUNT(s_p!$J$4:$J242)</f>
        <v>0.000547259110714508</v>
      </c>
      <c r="X242" s="27" t="n">
        <f aca="false">W242 * 252</f>
        <v>0.137909295900056</v>
      </c>
      <c r="Y242" s="26" t="n">
        <f aca="false">STDEV(s_p!$H$4:$H242)</f>
        <v>0.0063988273464557</v>
      </c>
      <c r="Z242" s="26" t="n">
        <f aca="false">Y242*SQRT(252)</f>
        <v>0.101578235046967</v>
      </c>
      <c r="AA242" s="0" t="n">
        <f aca="false">AJ242/AK242</f>
        <v>0.00363196369870528</v>
      </c>
      <c r="AB242" s="0" t="n">
        <f aca="false">_xlfn.COVARIANCE.S($D$4:$D242,s_p!$H$4:$H242)</f>
        <v>-6.44307307428104E-006</v>
      </c>
      <c r="AC242" s="0" t="n">
        <f aca="false">_xlfn.VAR.S(s_p!$H$4:$H242)</f>
        <v>4.09449914097493E-005</v>
      </c>
      <c r="AD242" s="0" t="n">
        <f aca="false">AB242/AC242</f>
        <v>-0.157359248407289</v>
      </c>
      <c r="AE242" s="23" t="n">
        <f aca="false">M242-(AD242*W242)</f>
        <v>0.000312896537173531</v>
      </c>
      <c r="AF242" s="40" t="n">
        <f aca="false">MAX($E$4:E242)</f>
        <v>0.280129884293098</v>
      </c>
      <c r="AG242" s="0" t="n">
        <f aca="false">1 - ((1 + E242) / (1 + AF242))</f>
        <v>0.17648943764335</v>
      </c>
      <c r="AH242" s="0" t="n">
        <f aca="false">MAX($AG$5:AG242)</f>
        <v>0.322303580832179</v>
      </c>
      <c r="AI242" s="24" t="n">
        <f aca="false">D242-s_p!H242</f>
        <v>0.0169473871935684</v>
      </c>
      <c r="AJ242" s="24" t="n">
        <f aca="false">AVERAGE(AI$4:AI242)</f>
        <v>0.000109120890960482</v>
      </c>
      <c r="AK242" s="0" t="n">
        <f aca="false">STDEV(AI$4:AI242)</f>
        <v>0.0300445984631899</v>
      </c>
    </row>
    <row r="243" customFormat="false" ht="13.8" hidden="false" customHeight="false" outlineLevel="0" collapsed="false">
      <c r="A243" s="6" t="n">
        <f aca="false">WORKDAY(A242,1,holiday!$B$2:$B$10)</f>
        <v>39064</v>
      </c>
      <c r="B243" s="30" t="n">
        <v>1048824.05845115</v>
      </c>
      <c r="C243" s="30" t="n">
        <f aca="false">B243-B242</f>
        <v>-5376.42245260929</v>
      </c>
      <c r="D243" s="37" t="n">
        <f aca="false">C243/B242</f>
        <v>-0.0051000000000001</v>
      </c>
      <c r="E243" s="37" t="n">
        <f aca="false" t="array" ref="E243:E243">PRODUCT(1+$D$4:D243)-1</f>
        <v>0.0488240584511523</v>
      </c>
      <c r="F243" s="0" t="n">
        <f aca="false">IF(ISBLANK(A244),MONTH(A243),IF(MONTH(A244)-MONTH(A243)=1,MONTH(A243),0))</f>
        <v>0</v>
      </c>
      <c r="G243" s="0" t="str">
        <f aca="false">IF(B244&gt;B243,IF(AND(B242&gt;B243,B244&gt;B243),"min",""),IF(AND(B242&gt;B243,B244&gt;B243),"",IF(AND(B242&lt;B243,B244&lt;B243),"max","")))</f>
        <v/>
      </c>
      <c r="H243" s="0" t="str">
        <f aca="false">IF(G243="min",COUNTIF(G$4:G243,"min"),IF(G243="max",COUNTIF(G$4:G243,"max"),""))</f>
        <v/>
      </c>
      <c r="I243" s="30" t="str">
        <f aca="false" t="array" ref="I243:I243">IF($G$3=0,IF(G243="min",INDEX($B$4:$B$254,(MATCH(1,($G$4:$G$254="max")*($H$4:$H$254=(H243-1)),0))),""),IF($G$3=1,IF(G243="min",INDEX($B$4:$B$254,(MATCH(1,($G$4:$G$254="max")*($H$4:$H$254=(H243)),0))),""),""))</f>
        <v/>
      </c>
      <c r="J243" s="35" t="str">
        <f aca="false">IF(AND(G241=0,G243="min",H243=1),B243-B242,IF(G243="min",B243-I243,""))</f>
        <v/>
      </c>
      <c r="K243" s="41" t="str">
        <f aca="false">IF(AND(G241=0,G243="min",H243=1),(B243-B242)/B242,IF(G243="min",(B243-I243)/I243,""))</f>
        <v/>
      </c>
      <c r="L243" s="5"/>
      <c r="M243" s="0" t="n">
        <f aca="false">E243/COUNT($E$4:E243)</f>
        <v>0.000203433576879801</v>
      </c>
      <c r="N243" s="24" t="n">
        <f aca="false">M243*252</f>
        <v>0.05126526137371</v>
      </c>
      <c r="O243" s="25" t="n">
        <f aca="false">STDEV($D$4:$D243)</f>
        <v>0.0290763231691639</v>
      </c>
      <c r="P243" s="25" t="n">
        <f aca="false">O243*SQRT(252)</f>
        <v>0.461572320874519</v>
      </c>
      <c r="Q243" s="0" t="n">
        <f aca="false">Treasuries!J241/100</f>
        <v>0.0458</v>
      </c>
      <c r="R243" s="25" t="n">
        <f aca="false">AJ243/AK243*SQRT(252)</f>
        <v>0.0437016637065269</v>
      </c>
      <c r="S243" s="38" t="n">
        <f aca="false">IF(D243&lt;s_p!H243, D243-s_p!H243, 0)</f>
        <v>-0.00626891949332675</v>
      </c>
      <c r="T243" s="0" t="n">
        <f aca="false">S243^2</f>
        <v>3.92993516138121E-005</v>
      </c>
      <c r="U243" s="0" t="n">
        <f aca="false">SQRT(AVERAGE(T$4:T243)) * SQRT(252)</f>
        <v>0.337504053971054</v>
      </c>
      <c r="V243" s="0" t="n">
        <f aca="false">AJ243/U243*252</f>
        <v>0.0616333992845134</v>
      </c>
      <c r="W243" s="27" t="n">
        <f aca="false">(s_p!$J243)/COUNT(s_p!$J$4:$J243)</f>
        <v>0.000550486398726796</v>
      </c>
      <c r="X243" s="27" t="n">
        <f aca="false">W243 * 252</f>
        <v>0.138722572479153</v>
      </c>
      <c r="Y243" s="26" t="n">
        <f aca="false">STDEV(s_p!$H$4:$H243)</f>
        <v>0.00638555783294101</v>
      </c>
      <c r="Z243" s="26" t="n">
        <f aca="false">Y243*SQRT(252)</f>
        <v>0.101367588050295</v>
      </c>
      <c r="AA243" s="0" t="n">
        <f aca="false">AJ243/AK243</f>
        <v>0.00275294604874403</v>
      </c>
      <c r="AB243" s="0" t="n">
        <f aca="false">_xlfn.COVARIANCE.S($D$4:$D243,s_p!$H$4:$H243)</f>
        <v>-6.43129073475264E-006</v>
      </c>
      <c r="AC243" s="0" t="n">
        <f aca="false">_xlfn.VAR.S(s_p!$H$4:$H243)</f>
        <v>4.07753488378343E-005</v>
      </c>
      <c r="AD243" s="0" t="n">
        <f aca="false">AB243/AC243</f>
        <v>-0.1577249715344</v>
      </c>
      <c r="AE243" s="23" t="n">
        <f aca="false">M243-(AD243*W243)</f>
        <v>0.00029025902844906</v>
      </c>
      <c r="AF243" s="40" t="n">
        <f aca="false">MAX($E$4:E243)</f>
        <v>0.280129884293098</v>
      </c>
      <c r="AG243" s="0" t="n">
        <f aca="false">1 - ((1 + E243) / (1 + AF243))</f>
        <v>0.18068934151137</v>
      </c>
      <c r="AH243" s="0" t="n">
        <f aca="false">MAX($AG$5:AG243)</f>
        <v>0.322303580832179</v>
      </c>
      <c r="AI243" s="24" t="n">
        <f aca="false">D243-s_p!H243</f>
        <v>-0.00626891949332675</v>
      </c>
      <c r="AJ243" s="24" t="n">
        <f aca="false">AVERAGE(AI$4:AI243)</f>
        <v>8.25457226926188E-005</v>
      </c>
      <c r="AK243" s="0" t="n">
        <f aca="false">STDEV(AI$4:AI243)</f>
        <v>0.0299845043204819</v>
      </c>
    </row>
    <row r="244" customFormat="false" ht="13.8" hidden="false" customHeight="false" outlineLevel="0" collapsed="false">
      <c r="A244" s="6" t="n">
        <f aca="false">WORKDAY(A243,1,holiday!$B$2:$B$10)</f>
        <v>39065</v>
      </c>
      <c r="B244" s="30" t="n">
        <v>1020086.27924959</v>
      </c>
      <c r="C244" s="30" t="n">
        <f aca="false">B244-B243</f>
        <v>-28737.7792015616</v>
      </c>
      <c r="D244" s="37" t="n">
        <f aca="false">C244/B243</f>
        <v>-0.0274</v>
      </c>
      <c r="E244" s="37" t="n">
        <f aca="false" t="array" ref="E244:E244">PRODUCT(1+$D$4:D244)-1</f>
        <v>0.0200862792495908</v>
      </c>
      <c r="F244" s="0" t="n">
        <f aca="false">IF(ISBLANK(A245),MONTH(A244),IF(MONTH(A245)-MONTH(A244)=1,MONTH(A244),0))</f>
        <v>0</v>
      </c>
      <c r="G244" s="0" t="str">
        <f aca="false">IF(B245&gt;B244,IF(AND(B243&gt;B244,B245&gt;B244),"min",""),IF(AND(B243&gt;B244,B245&gt;B244),"",IF(AND(B243&lt;B244,B245&lt;B244),"max","")))</f>
        <v/>
      </c>
      <c r="H244" s="0" t="str">
        <f aca="false">IF(G244="min",COUNTIF(G$4:G244,"min"),IF(G244="max",COUNTIF(G$4:G244,"max"),""))</f>
        <v/>
      </c>
      <c r="I244" s="30" t="str">
        <f aca="false" t="array" ref="I244:I244">IF($G$3=0,IF(G244="min",INDEX($B$4:$B$254,(MATCH(1,($G$4:$G$254="max")*($H$4:$H$254=(H244-1)),0))),""),IF($G$3=1,IF(G244="min",INDEX($B$4:$B$254,(MATCH(1,($G$4:$G$254="max")*($H$4:$H$254=(H244)),0))),""),""))</f>
        <v/>
      </c>
      <c r="J244" s="35" t="str">
        <f aca="false">IF(AND(G242=0,G244="min",H244=1),B244-B243,IF(G244="min",B244-I244,""))</f>
        <v/>
      </c>
      <c r="K244" s="41" t="str">
        <f aca="false">IF(AND(G242=0,G244="min",H244=1),(B244-B243)/B243,IF(G244="min",(B244-I244)/I244,""))</f>
        <v/>
      </c>
      <c r="L244" s="5"/>
      <c r="M244" s="0" t="n">
        <f aca="false">E244/COUNT($E$4:E244)</f>
        <v>8.33455570522441E-005</v>
      </c>
      <c r="N244" s="24" t="n">
        <f aca="false">M244*252</f>
        <v>0.0210030803771655</v>
      </c>
      <c r="O244" s="25" t="n">
        <f aca="false">STDEV($D$4:$D244)</f>
        <v>0.0290717679945542</v>
      </c>
      <c r="P244" s="25" t="n">
        <f aca="false">O244*SQRT(252)</f>
        <v>0.461500009719344</v>
      </c>
      <c r="Q244" s="0" t="n">
        <f aca="false">Treasuries!J242/100</f>
        <v>0.046</v>
      </c>
      <c r="R244" s="25" t="n">
        <f aca="false">AJ244/AK244*SQRT(252)</f>
        <v>-0.0357267640272963</v>
      </c>
      <c r="S244" s="38" t="n">
        <f aca="false">IF(D244&lt;s_p!H244, D244-s_p!H244, 0)</f>
        <v>-0.0360894375216704</v>
      </c>
      <c r="T244" s="0" t="n">
        <f aca="false">S244^2</f>
        <v>0.00130244750063055</v>
      </c>
      <c r="U244" s="0" t="n">
        <f aca="false">SQRT(AVERAGE(T$4:T244)) * SQRT(252)</f>
        <v>0.33881887545223</v>
      </c>
      <c r="V244" s="0" t="n">
        <f aca="false">AJ244/U244*252</f>
        <v>-0.0502376512751882</v>
      </c>
      <c r="W244" s="27" t="n">
        <f aca="false">(s_p!$J244)/COUNT(s_p!$J$4:$J244)</f>
        <v>0.000589021549114046</v>
      </c>
      <c r="X244" s="27" t="n">
        <f aca="false">W244 * 252</f>
        <v>0.14843343037674</v>
      </c>
      <c r="Y244" s="26" t="n">
        <f aca="false">STDEV(s_p!$H$4:$H244)</f>
        <v>0.00639384060928719</v>
      </c>
      <c r="Z244" s="26" t="n">
        <f aca="false">Y244*SQRT(252)</f>
        <v>0.101499073048558</v>
      </c>
      <c r="AA244" s="0" t="n">
        <f aca="false">AJ244/AK244</f>
        <v>-0.0022505745896503</v>
      </c>
      <c r="AB244" s="0" t="n">
        <f aca="false">_xlfn.COVARIANCE.S($D$4:$D244,s_p!$H$4:$H244)</f>
        <v>-7.35228858839401E-006</v>
      </c>
      <c r="AC244" s="0" t="n">
        <f aca="false">_xlfn.VAR.S(s_p!$H$4:$H244)</f>
        <v>4.088119773697E-005</v>
      </c>
      <c r="AD244" s="0" t="n">
        <f aca="false">AB244/AC244</f>
        <v>-0.179845234371525</v>
      </c>
      <c r="AE244" s="23" t="n">
        <f aca="false">M244-(AD244*W244)</f>
        <v>0.000189278275602538</v>
      </c>
      <c r="AF244" s="40" t="n">
        <f aca="false">MAX($E$4:E244)</f>
        <v>0.280129884293098</v>
      </c>
      <c r="AG244" s="0" t="n">
        <f aca="false">1 - ((1 + E244) / (1 + AF244))</f>
        <v>0.203138453553958</v>
      </c>
      <c r="AH244" s="0" t="n">
        <f aca="false">MAX($AG$5:AG244)</f>
        <v>0.322303580832179</v>
      </c>
      <c r="AI244" s="24" t="n">
        <f aca="false">D244-s_p!H244</f>
        <v>-0.0360894375216704</v>
      </c>
      <c r="AJ244" s="24" t="n">
        <f aca="false">AVERAGE(AI$4:AI244)</f>
        <v>-6.75454940889705E-005</v>
      </c>
      <c r="AK244" s="0" t="n">
        <f aca="false">STDEV(AI$4:AI244)</f>
        <v>0.030012555193501</v>
      </c>
    </row>
    <row r="245" customFormat="false" ht="13.8" hidden="false" customHeight="false" outlineLevel="0" collapsed="false">
      <c r="A245" s="6" t="n">
        <f aca="false">WORKDAY(A244,1,holiday!$B$2:$B$10)</f>
        <v>39066</v>
      </c>
      <c r="B245" s="30" t="n">
        <v>998358.441501574</v>
      </c>
      <c r="C245" s="30" t="n">
        <f aca="false">B245-B244</f>
        <v>-21727.8377480162</v>
      </c>
      <c r="D245" s="37" t="n">
        <f aca="false">C245/B244</f>
        <v>-0.0212999999999999</v>
      </c>
      <c r="E245" s="37" t="n">
        <f aca="false" t="array" ref="E245:E245">PRODUCT(1+$D$4:D245)-1</f>
        <v>-0.00164155849842529</v>
      </c>
      <c r="F245" s="0" t="n">
        <f aca="false">IF(ISBLANK(A246),MONTH(A245),IF(MONTH(A246)-MONTH(A245)=1,MONTH(A245),0))</f>
        <v>0</v>
      </c>
      <c r="G245" s="0" t="str">
        <f aca="false">IF(B246&gt;B245,IF(AND(B244&gt;B245,B246&gt;B245),"min",""),IF(AND(B244&gt;B245,B246&gt;B245),"",IF(AND(B244&lt;B245,B246&lt;B245),"max","")))</f>
        <v>min</v>
      </c>
      <c r="H245" s="0" t="n">
        <f aca="false">IF(G245="min",COUNTIF(G$4:G245,"min"),IF(G245="max",COUNTIF(G$4:G245,"max"),""))</f>
        <v>60</v>
      </c>
      <c r="I245" s="30" t="n">
        <f aca="false" t="array" ref="I245:I245">IF($G$3=0,IF(G245="min",INDEX($B$4:$B$254,(MATCH(1,($G$4:$G$254="max")*($H$4:$H$254=(H245-1)),0))),""),IF($G$3=1,IF(G245="min",INDEX($B$4:$B$254,(MATCH(1,($G$4:$G$254="max")*($H$4:$H$254=(H245)),0))),""),""))</f>
        <v>1054200.48090376</v>
      </c>
      <c r="J245" s="35" t="n">
        <f aca="false">IF(AND(G243=0,G245="min",H245=1),B245-B244,IF(G245="min",B245-I245,""))</f>
        <v>-55842.0394021861</v>
      </c>
      <c r="K245" s="41" t="n">
        <f aca="false">IF(AND(G243=0,G245="min",H245=1),(B245-B244)/B244,IF(G245="min",(B245-I245)/I245,""))</f>
        <v>-0.0529709864619991</v>
      </c>
      <c r="L245" s="5"/>
      <c r="M245" s="0" t="n">
        <f aca="false">E245/COUNT($E$4:E245)</f>
        <v>-6.78329958026979E-006</v>
      </c>
      <c r="N245" s="24" t="n">
        <f aca="false">M245*252</f>
        <v>-0.00170939149422799</v>
      </c>
      <c r="O245" s="25" t="n">
        <f aca="false">STDEV($D$4:$D245)</f>
        <v>0.0290452276452201</v>
      </c>
      <c r="P245" s="25" t="n">
        <f aca="false">O245*SQRT(252)</f>
        <v>0.461078694735063</v>
      </c>
      <c r="Q245" s="0" t="n">
        <f aca="false">Treasuries!J243/100</f>
        <v>0.046</v>
      </c>
      <c r="R245" s="25" t="n">
        <f aca="false">AJ245/AK245*SQRT(252)</f>
        <v>-0.0846654859500534</v>
      </c>
      <c r="S245" s="38" t="n">
        <f aca="false">IF(D245&lt;s_p!H245, D245-s_p!H245, 0)</f>
        <v>-0.022422421062231</v>
      </c>
      <c r="T245" s="0" t="n">
        <f aca="false">S245^2</f>
        <v>0.000502764966291983</v>
      </c>
      <c r="U245" s="0" t="n">
        <f aca="false">SQRT(AVERAGE(T$4:T245)) * SQRT(252)</f>
        <v>0.338891424925591</v>
      </c>
      <c r="V245" s="0" t="n">
        <f aca="false">AJ245/U245*252</f>
        <v>-0.11891742399849</v>
      </c>
      <c r="W245" s="27" t="n">
        <f aca="false">(s_p!$J245)/COUNT(s_p!$J$4:$J245)</f>
        <v>0.000591884077583426</v>
      </c>
      <c r="X245" s="27" t="n">
        <f aca="false">W245 * 252</f>
        <v>0.149154787551023</v>
      </c>
      <c r="Y245" s="26" t="n">
        <f aca="false">STDEV(s_p!$H$4:$H245)</f>
        <v>0.0063806599504611</v>
      </c>
      <c r="Z245" s="26" t="n">
        <f aca="false">Y245*SQRT(252)</f>
        <v>0.101289836576339</v>
      </c>
      <c r="AA245" s="0" t="n">
        <f aca="false">AJ245/AK245</f>
        <v>-0.0053334242965303</v>
      </c>
      <c r="AB245" s="0" t="n">
        <f aca="false">_xlfn.COVARIANCE.S($D$4:$D245,s_p!$H$4:$H245)</f>
        <v>-7.37143792223938E-006</v>
      </c>
      <c r="AC245" s="0" t="n">
        <f aca="false">_xlfn.VAR.S(s_p!$H$4:$H245)</f>
        <v>4.07128214034182E-005</v>
      </c>
      <c r="AD245" s="0" t="n">
        <f aca="false">AB245/AC245</f>
        <v>-0.181059373144316</v>
      </c>
      <c r="AE245" s="23" t="n">
        <f aca="false">M245-(AD245*W245)</f>
        <v>0.000100382860481087</v>
      </c>
      <c r="AF245" s="40" t="n">
        <f aca="false">MAX($E$4:E245)</f>
        <v>0.280129884293098</v>
      </c>
      <c r="AG245" s="0" t="n">
        <f aca="false">1 - ((1 + E245) / (1 + AF245))</f>
        <v>0.220111604493259</v>
      </c>
      <c r="AH245" s="0" t="n">
        <f aca="false">MAX($AG$5:AG245)</f>
        <v>0.322303580832179</v>
      </c>
      <c r="AI245" s="24" t="n">
        <f aca="false">D245-s_p!H245</f>
        <v>-0.0224224210622311</v>
      </c>
      <c r="AJ245" s="24" t="n">
        <f aca="false">AVERAGE(AI$4:AI245)</f>
        <v>-0.000159921012965591</v>
      </c>
      <c r="AK245" s="0" t="n">
        <f aca="false">STDEV(AI$4:AI245)</f>
        <v>0.0299846785243823</v>
      </c>
    </row>
    <row r="246" customFormat="false" ht="13.8" hidden="false" customHeight="false" outlineLevel="0" collapsed="false">
      <c r="A246" s="6" t="n">
        <f aca="false">WORKDAY(A245,1,holiday!$B$2:$B$10)</f>
        <v>39069</v>
      </c>
      <c r="B246" s="30" t="n">
        <v>1034399.18123978</v>
      </c>
      <c r="C246" s="30" t="n">
        <f aca="false">B246-B245</f>
        <v>36040.7397382068</v>
      </c>
      <c r="D246" s="37" t="n">
        <f aca="false">C246/B245</f>
        <v>0.0361</v>
      </c>
      <c r="E246" s="37" t="n">
        <f aca="false" t="array" ref="E246:E246">PRODUCT(1+$D$4:D246)-1</f>
        <v>0.0343991812397815</v>
      </c>
      <c r="F246" s="0" t="n">
        <f aca="false">IF(ISBLANK(A247),MONTH(A246),IF(MONTH(A247)-MONTH(A246)=1,MONTH(A246),0))</f>
        <v>0</v>
      </c>
      <c r="G246" s="0" t="str">
        <f aca="false">IF(B247&gt;B246,IF(AND(B245&gt;B246,B247&gt;B246),"min",""),IF(AND(B245&gt;B246,B247&gt;B246),"",IF(AND(B245&lt;B246,B247&lt;B246),"max","")))</f>
        <v/>
      </c>
      <c r="H246" s="0" t="str">
        <f aca="false">IF(G246="min",COUNTIF(G$4:G246,"min"),IF(G246="max",COUNTIF(G$4:G246,"max"),""))</f>
        <v/>
      </c>
      <c r="I246" s="30" t="str">
        <f aca="false" t="array" ref="I246:I246">IF($G$3=0,IF(G246="min",INDEX($B$4:$B$254,(MATCH(1,($G$4:$G$254="max")*($H$4:$H$254=(H246-1)),0))),""),IF($G$3=1,IF(G246="min",INDEX($B$4:$B$254,(MATCH(1,($G$4:$G$254="max")*($H$4:$H$254=(H246)),0))),""),""))</f>
        <v/>
      </c>
      <c r="J246" s="35" t="str">
        <f aca="false">IF(AND(G244=0,G246="min",H246=1),B246-B245,IF(G246="min",B246-I246,""))</f>
        <v/>
      </c>
      <c r="K246" s="41" t="str">
        <f aca="false">IF(AND(G244=0,G246="min",H246=1),(B246-B245)/B245,IF(G246="min",(B246-I246)/I246,""))</f>
        <v/>
      </c>
      <c r="L246" s="5"/>
      <c r="M246" s="0" t="n">
        <f aca="false">E246/COUNT($E$4:E246)</f>
        <v>0.000141560416624615</v>
      </c>
      <c r="N246" s="24" t="n">
        <f aca="false">M246*252</f>
        <v>0.035673224989403</v>
      </c>
      <c r="O246" s="25" t="n">
        <f aca="false">STDEV($D$4:$D246)</f>
        <v>0.0290754192241645</v>
      </c>
      <c r="P246" s="25" t="n">
        <f aca="false">O246*SQRT(252)</f>
        <v>0.461557971192515</v>
      </c>
      <c r="Q246" s="0" t="n">
        <f aca="false">Treasuries!J244/100</f>
        <v>0.046</v>
      </c>
      <c r="R246" s="25" t="n">
        <f aca="false">AJ246/AK246*SQRT(252)</f>
        <v>0.00136934945645518</v>
      </c>
      <c r="S246" s="38" t="n">
        <f aca="false">IF(D246&lt;s_p!H246, D246-s_p!H246, 0)</f>
        <v>0</v>
      </c>
      <c r="T246" s="0" t="n">
        <f aca="false">S246^2</f>
        <v>0</v>
      </c>
      <c r="U246" s="0" t="n">
        <f aca="false">SQRT(AVERAGE(T$4:T246)) * SQRT(252)</f>
        <v>0.338193398592464</v>
      </c>
      <c r="V246" s="0" t="n">
        <f aca="false">AJ246/U246*252</f>
        <v>0.00193019215209674</v>
      </c>
      <c r="W246" s="27" t="n">
        <f aca="false">(s_p!$J246)/COUNT(s_p!$J$4:$J246)</f>
        <v>0.000574250595390629</v>
      </c>
      <c r="X246" s="27" t="n">
        <f aca="false">W246 * 252</f>
        <v>0.144711150038439</v>
      </c>
      <c r="Y246" s="26" t="n">
        <f aca="false">STDEV(s_p!$H$4:$H246)</f>
        <v>0.006372137218972</v>
      </c>
      <c r="Z246" s="26" t="n">
        <f aca="false">Y246*SQRT(252)</f>
        <v>0.101154542408272</v>
      </c>
      <c r="AA246" s="0" t="n">
        <f aca="false">AJ246/AK246</f>
        <v>8.62609076124671E-005</v>
      </c>
      <c r="AB246" s="0" t="n">
        <f aca="false">_xlfn.COVARIANCE.S($D$4:$D246,s_p!$H$4:$H246)</f>
        <v>-7.89960960508827E-006</v>
      </c>
      <c r="AC246" s="0" t="n">
        <f aca="false">_xlfn.VAR.S(s_p!$H$4:$H246)</f>
        <v>4.06041327374083E-005</v>
      </c>
      <c r="AD246" s="0" t="n">
        <f aca="false">AB246/AC246</f>
        <v>-0.194551861412137</v>
      </c>
      <c r="AE246" s="23" t="n">
        <f aca="false">M246-(AD246*W246)</f>
        <v>0.00025328193887489</v>
      </c>
      <c r="AF246" s="40" t="n">
        <f aca="false">MAX($E$4:E246)</f>
        <v>0.280129884293098</v>
      </c>
      <c r="AG246" s="0" t="n">
        <f aca="false">1 - ((1 + E246) / (1 + AF246))</f>
        <v>0.191957633415465</v>
      </c>
      <c r="AH246" s="0" t="n">
        <f aca="false">MAX($AG$5:AG246)</f>
        <v>0.322303580832179</v>
      </c>
      <c r="AI246" s="24" t="n">
        <f aca="false">D246-s_p!H246</f>
        <v>0.039330349872818</v>
      </c>
      <c r="AJ246" s="24" t="n">
        <f aca="false">AVERAGE(AI$4:AI246)</f>
        <v>2.59038985656389E-006</v>
      </c>
      <c r="AK246" s="0" t="n">
        <f aca="false">STDEV(AI$4:AI246)</f>
        <v>0.0300297078741785</v>
      </c>
    </row>
    <row r="247" customFormat="false" ht="13.8" hidden="false" customHeight="false" outlineLevel="0" collapsed="false">
      <c r="A247" s="6" t="n">
        <f aca="false">WORKDAY(A246,1,holiday!$B$2:$B$10)</f>
        <v>39070</v>
      </c>
      <c r="B247" s="30" t="n">
        <v>1039674.6170641</v>
      </c>
      <c r="C247" s="30" t="n">
        <f aca="false">B247-B246</f>
        <v>5275.43582432286</v>
      </c>
      <c r="D247" s="37" t="n">
        <f aca="false">C247/B246</f>
        <v>0.00509999999999998</v>
      </c>
      <c r="E247" s="37" t="n">
        <f aca="false" t="array" ref="E247:E247">PRODUCT(1+$D$4:D247)-1</f>
        <v>0.0396746170641042</v>
      </c>
      <c r="F247" s="0" t="n">
        <f aca="false">IF(ISBLANK(A248),MONTH(A247),IF(MONTH(A248)-MONTH(A247)=1,MONTH(A247),0))</f>
        <v>0</v>
      </c>
      <c r="G247" s="0" t="str">
        <f aca="false">IF(B248&gt;B247,IF(AND(B246&gt;B247,B248&gt;B247),"min",""),IF(AND(B246&gt;B247,B248&gt;B247),"",IF(AND(B246&lt;B247,B248&lt;B247),"max","")))</f>
        <v>max</v>
      </c>
      <c r="H247" s="0" t="n">
        <f aca="false">IF(G247="min",COUNTIF(G$4:G247,"min"),IF(G247="max",COUNTIF(G$4:G247,"max"),""))</f>
        <v>60</v>
      </c>
      <c r="I247" s="30" t="str">
        <f aca="false" t="array" ref="I247:I247">IF($G$3=0,IF(G247="min",INDEX($B$4:$B$254,(MATCH(1,($G$4:$G$254="max")*($H$4:$H$254=(H247-1)),0))),""),IF($G$3=1,IF(G247="min",INDEX($B$4:$B$254,(MATCH(1,($G$4:$G$254="max")*($H$4:$H$254=(H247)),0))),""),""))</f>
        <v/>
      </c>
      <c r="J247" s="35" t="str">
        <f aca="false">IF(AND(G245=0,G247="min",H247=1),B247-B246,IF(G247="min",B247-I247,""))</f>
        <v/>
      </c>
      <c r="K247" s="41" t="str">
        <f aca="false">IF(AND(G245=0,G247="min",H247=1),(B247-B246)/B246,IF(G247="min",(B247-I247)/I247,""))</f>
        <v/>
      </c>
      <c r="L247" s="5"/>
      <c r="M247" s="0" t="n">
        <f aca="false">E247/COUNT($E$4:E247)</f>
        <v>0.000162600889606985</v>
      </c>
      <c r="N247" s="24" t="n">
        <f aca="false">M247*252</f>
        <v>0.0409754241809601</v>
      </c>
      <c r="O247" s="25" t="n">
        <f aca="false">STDEV($D$4:$D247)</f>
        <v>0.029016986893918</v>
      </c>
      <c r="P247" s="25" t="n">
        <f aca="false">O247*SQRT(252)</f>
        <v>0.460630386706366</v>
      </c>
      <c r="Q247" s="0" t="n">
        <f aca="false">Treasuries!J245/100</f>
        <v>0.046</v>
      </c>
      <c r="R247" s="25" t="n">
        <f aca="false">AJ247/AK247*SQRT(252)</f>
        <v>0.00775296747200707</v>
      </c>
      <c r="S247" s="38" t="n">
        <f aca="false">IF(D247&lt;s_p!H247, D247-s_p!H247, 0)</f>
        <v>0</v>
      </c>
      <c r="T247" s="0" t="n">
        <f aca="false">S247^2</f>
        <v>0</v>
      </c>
      <c r="U247" s="0" t="n">
        <f aca="false">SQRT(AVERAGE(T$4:T247)) * SQRT(252)</f>
        <v>0.337499667813556</v>
      </c>
      <c r="V247" s="0" t="n">
        <f aca="false">AJ247/U247*252</f>
        <v>0.0109284632659296</v>
      </c>
      <c r="W247" s="27" t="n">
        <f aca="false">(s_p!$J247)/COUNT(s_p!$J$4:$J247)</f>
        <v>0.000581976471682116</v>
      </c>
      <c r="X247" s="27" t="n">
        <f aca="false">W247 * 252</f>
        <v>0.146658070863893</v>
      </c>
      <c r="Y247" s="26" t="n">
        <f aca="false">STDEV(s_p!$H$4:$H247)</f>
        <v>0.00635983751897256</v>
      </c>
      <c r="Z247" s="26" t="n">
        <f aca="false">Y247*SQRT(252)</f>
        <v>0.100959290723877</v>
      </c>
      <c r="AA247" s="0" t="n">
        <f aca="false">AJ247/AK247</f>
        <v>0.000488391044135847</v>
      </c>
      <c r="AB247" s="0" t="n">
        <f aca="false">_xlfn.COVARIANCE.S($D$4:$D247,s_p!$H$4:$H247)</f>
        <v>-7.83732810466159E-006</v>
      </c>
      <c r="AC247" s="0" t="n">
        <f aca="false">_xlfn.VAR.S(s_p!$H$4:$H247)</f>
        <v>4.04475332677311E-005</v>
      </c>
      <c r="AD247" s="0" t="n">
        <f aca="false">AB247/AC247</f>
        <v>-0.193765292256133</v>
      </c>
      <c r="AE247" s="23" t="n">
        <f aca="false">M247-(AD247*W247)</f>
        <v>0.000275367730728663</v>
      </c>
      <c r="AF247" s="40" t="n">
        <f aca="false">MAX($E$4:E247)</f>
        <v>0.280129884293098</v>
      </c>
      <c r="AG247" s="0" t="n">
        <f aca="false">1 - ((1 + E247) / (1 + AF247))</f>
        <v>0.187836617345884</v>
      </c>
      <c r="AH247" s="0" t="n">
        <f aca="false">MAX($AG$5:AG247)</f>
        <v>0.322303580832179</v>
      </c>
      <c r="AI247" s="24" t="n">
        <f aca="false">D247-s_p!H247</f>
        <v>0.00294179742421684</v>
      </c>
      <c r="AJ247" s="24" t="n">
        <f aca="false">AVERAGE(AI$4:AI247)</f>
        <v>1.46363203252535E-005</v>
      </c>
      <c r="AK247" s="0" t="n">
        <f aca="false">STDEV(AI$4:AI247)</f>
        <v>0.0299684453697362</v>
      </c>
    </row>
    <row r="248" customFormat="false" ht="13.8" hidden="false" customHeight="false" outlineLevel="0" collapsed="false">
      <c r="A248" s="6" t="n">
        <f aca="false">WORKDAY(A247,1,holiday!$B$2:$B$10)</f>
        <v>39071</v>
      </c>
      <c r="B248" s="30" t="n">
        <v>1000374.91653908</v>
      </c>
      <c r="C248" s="30" t="n">
        <f aca="false">B248-B247</f>
        <v>-39299.7005250232</v>
      </c>
      <c r="D248" s="37" t="n">
        <f aca="false">C248/B247</f>
        <v>-0.0378</v>
      </c>
      <c r="E248" s="37" t="n">
        <f aca="false" t="array" ref="E248:E248">PRODUCT(1+$D$4:D248)-1</f>
        <v>0.000374916539081171</v>
      </c>
      <c r="F248" s="0" t="n">
        <f aca="false">IF(ISBLANK(A249),MONTH(A248),IF(MONTH(A249)-MONTH(A248)=1,MONTH(A248),0))</f>
        <v>0</v>
      </c>
      <c r="G248" s="0" t="str">
        <f aca="false">IF(B249&gt;B248,IF(AND(B247&gt;B248,B249&gt;B248),"min",""),IF(AND(B247&gt;B248,B249&gt;B248),"",IF(AND(B247&lt;B248,B249&lt;B248),"max","")))</f>
        <v>min</v>
      </c>
      <c r="H248" s="0" t="n">
        <f aca="false">IF(G248="min",COUNTIF(G$4:G248,"min"),IF(G248="max",COUNTIF(G$4:G248,"max"),""))</f>
        <v>61</v>
      </c>
      <c r="I248" s="30" t="n">
        <f aca="false" t="array" ref="I248:I248">IF($G$3=0,IF(G248="min",INDEX($B$4:$B$254,(MATCH(1,($G$4:$G$254="max")*($H$4:$H$254=(H248-1)),0))),""),IF($G$3=1,IF(G248="min",INDEX($B$4:$B$254,(MATCH(1,($G$4:$G$254="max")*($H$4:$H$254=(H248)),0))),""),""))</f>
        <v>1039674.6170641</v>
      </c>
      <c r="J248" s="35" t="n">
        <f aca="false">IF(AND(G246=0,G248="min",H248=1),B248-B247,IF(G248="min",B248-I248,""))</f>
        <v>-39299.70052502</v>
      </c>
      <c r="K248" s="41" t="n">
        <f aca="false">IF(AND(G246=0,G248="min",H248=1),(B248-B247)/B247,IF(G248="min",(B248-I248)/I248,""))</f>
        <v>-0.0377999999999971</v>
      </c>
      <c r="L248" s="5"/>
      <c r="M248" s="0" t="n">
        <f aca="false">E248/COUNT($E$4:E248)</f>
        <v>1.53027158808641E-006</v>
      </c>
      <c r="N248" s="24" t="n">
        <f aca="false">M248*252</f>
        <v>0.000385628440197776</v>
      </c>
      <c r="O248" s="25" t="n">
        <f aca="false">STDEV($D$4:$D248)</f>
        <v>0.0290610879019264</v>
      </c>
      <c r="P248" s="25" t="n">
        <f aca="false">O248*SQRT(252)</f>
        <v>0.461330468504911</v>
      </c>
      <c r="Q248" s="0" t="n">
        <f aca="false">Treasuries!J246/100</f>
        <v>0.046</v>
      </c>
      <c r="R248" s="25" t="n">
        <f aca="false">AJ248/AK248*SQRT(252)</f>
        <v>-0.0708732258269621</v>
      </c>
      <c r="S248" s="38" t="n">
        <f aca="false">IF(D248&lt;s_p!H248, D248-s_p!H248, 0)</f>
        <v>-0.0363830030514539</v>
      </c>
      <c r="T248" s="0" t="n">
        <f aca="false">S248^2</f>
        <v>0.0013237229110421</v>
      </c>
      <c r="U248" s="0" t="n">
        <f aca="false">SQRT(AVERAGE(T$4:T248)) * SQRT(252)</f>
        <v>0.338825392769968</v>
      </c>
      <c r="V248" s="0" t="n">
        <f aca="false">AJ248/U248*252</f>
        <v>-0.0996065227797354</v>
      </c>
      <c r="W248" s="27" t="n">
        <f aca="false">(s_p!$J248)/COUNT(s_p!$J$4:$J248)</f>
        <v>0.000572996103567642</v>
      </c>
      <c r="X248" s="27" t="n">
        <f aca="false">W248 * 252</f>
        <v>0.144395018099046</v>
      </c>
      <c r="Y248" s="26" t="n">
        <f aca="false">STDEV(s_p!$H$4:$H248)</f>
        <v>0.0063480540256153</v>
      </c>
      <c r="Z248" s="26" t="n">
        <f aca="false">Y248*SQRT(252)</f>
        <v>0.100772233565883</v>
      </c>
      <c r="AA248" s="0" t="n">
        <f aca="false">AJ248/AK248</f>
        <v>-0.00446459357502524</v>
      </c>
      <c r="AB248" s="0" t="n">
        <f aca="false">_xlfn.COVARIANCE.S($D$4:$D248,s_p!$H$4:$H248)</f>
        <v>-7.49481358330032E-006</v>
      </c>
      <c r="AC248" s="0" t="n">
        <f aca="false">_xlfn.VAR.S(s_p!$H$4:$H248)</f>
        <v>4.02977899121307E-005</v>
      </c>
      <c r="AD248" s="0" t="n">
        <f aca="false">AB248/AC248</f>
        <v>-0.185985722781392</v>
      </c>
      <c r="AE248" s="23" t="n">
        <f aca="false">M248-(AD248*W248)</f>
        <v>0.000108099366061036</v>
      </c>
      <c r="AF248" s="40" t="n">
        <f aca="false">MAX($E$4:E248)</f>
        <v>0.280129884293098</v>
      </c>
      <c r="AG248" s="0" t="n">
        <f aca="false">1 - ((1 + E248) / (1 + AF248))</f>
        <v>0.21853639321021</v>
      </c>
      <c r="AH248" s="0" t="n">
        <f aca="false">MAX($AG$5:AG248)</f>
        <v>0.322303580832179</v>
      </c>
      <c r="AI248" s="24" t="n">
        <f aca="false">D248-s_p!H248</f>
        <v>-0.0363830030514539</v>
      </c>
      <c r="AJ248" s="24" t="n">
        <f aca="false">AVERAGE(AI$4:AI248)</f>
        <v>-0.000133925473028947</v>
      </c>
      <c r="AK248" s="0" t="n">
        <f aca="false">STDEV(AI$4:AI248)</f>
        <v>0.0299972373248308</v>
      </c>
    </row>
    <row r="249" customFormat="false" ht="13.8" hidden="false" customHeight="false" outlineLevel="0" collapsed="false">
      <c r="A249" s="6" t="n">
        <f aca="false">WORKDAY(A248,1,holiday!$B$2:$B$10)</f>
        <v>39072</v>
      </c>
      <c r="B249" s="30" t="n">
        <v>1008778.06583801</v>
      </c>
      <c r="C249" s="30" t="n">
        <f aca="false">B249-B248</f>
        <v>8403.14929892833</v>
      </c>
      <c r="D249" s="37" t="n">
        <f aca="false">C249/B248</f>
        <v>0.00840000000000005</v>
      </c>
      <c r="E249" s="37" t="n">
        <f aca="false" t="array" ref="E249:E249">PRODUCT(1+$D$4:D249)-1</f>
        <v>0.00877806583800944</v>
      </c>
      <c r="F249" s="0" t="n">
        <f aca="false">IF(ISBLANK(A250),MONTH(A249),IF(MONTH(A250)-MONTH(A249)=1,MONTH(A249),0))</f>
        <v>0</v>
      </c>
      <c r="G249" s="0" t="str">
        <f aca="false">IF(B250&gt;B249,IF(AND(B248&gt;B249,B250&gt;B249),"min",""),IF(AND(B248&gt;B249,B250&gt;B249),"",IF(AND(B248&lt;B249,B250&lt;B249),"max","")))</f>
        <v/>
      </c>
      <c r="H249" s="0" t="str">
        <f aca="false">IF(G249="min",COUNTIF(G$4:G249,"min"),IF(G249="max",COUNTIF(G$4:G249,"max"),""))</f>
        <v/>
      </c>
      <c r="I249" s="30" t="str">
        <f aca="false" t="array" ref="I249:I249">IF($G$3=0,IF(G249="min",INDEX($B$4:$B$254,(MATCH(1,($G$4:$G$254="max")*($H$4:$H$254=(H249-1)),0))),""),IF($G$3=1,IF(G249="min",INDEX($B$4:$B$254,(MATCH(1,($G$4:$G$254="max")*($H$4:$H$254=(H249)),0))),""),""))</f>
        <v/>
      </c>
      <c r="J249" s="35" t="str">
        <f aca="false">IF(AND(G247=0,G249="min",H249=1),B249-B248,IF(G249="min",B249-I249,""))</f>
        <v/>
      </c>
      <c r="K249" s="41" t="str">
        <f aca="false">IF(AND(G247=0,G249="min",H249=1),(B249-B248)/B248,IF(G249="min",(B249-I249)/I249,""))</f>
        <v/>
      </c>
      <c r="L249" s="5"/>
      <c r="M249" s="0" t="n">
        <f aca="false">E249/COUNT($E$4:E249)</f>
        <v>3.5683194463453E-005</v>
      </c>
      <c r="N249" s="24" t="n">
        <f aca="false">M249*252</f>
        <v>0.00899216500479016</v>
      </c>
      <c r="O249" s="25" t="n">
        <f aca="false">STDEV($D$4:$D249)</f>
        <v>0.0290061787327967</v>
      </c>
      <c r="P249" s="25" t="n">
        <f aca="false">O249*SQRT(252)</f>
        <v>0.460458812467624</v>
      </c>
      <c r="Q249" s="0" t="n">
        <f aca="false">Treasuries!J247/100</f>
        <v>0.0455</v>
      </c>
      <c r="R249" s="25" t="n">
        <f aca="false">AJ249/AK249*SQRT(252)</f>
        <v>-0.0446876436099394</v>
      </c>
      <c r="S249" s="38" t="n">
        <f aca="false">IF(D249&lt;s_p!H249, D249-s_p!H249, 0)</f>
        <v>0</v>
      </c>
      <c r="T249" s="0" t="n">
        <f aca="false">S249^2</f>
        <v>0</v>
      </c>
      <c r="U249" s="0" t="n">
        <f aca="false">SQRT(AVERAGE(T$4:T249)) * SQRT(252)</f>
        <v>0.338136021978974</v>
      </c>
      <c r="V249" s="0" t="n">
        <f aca="false">AJ249/U249*252</f>
        <v>-0.0628255302272792</v>
      </c>
      <c r="W249" s="27" t="n">
        <f aca="false">(s_p!$J249)/COUNT(s_p!$J$4:$J249)</f>
        <v>0.000553635422037837</v>
      </c>
      <c r="X249" s="27" t="n">
        <f aca="false">W249 * 252</f>
        <v>0.139516126353535</v>
      </c>
      <c r="Y249" s="26" t="n">
        <f aca="false">STDEV(s_p!$H$4:$H249)</f>
        <v>0.00634082456717906</v>
      </c>
      <c r="Z249" s="26" t="n">
        <f aca="false">Y249*SQRT(252)</f>
        <v>0.100657469471067</v>
      </c>
      <c r="AA249" s="0" t="n">
        <f aca="false">AJ249/AK249</f>
        <v>-0.00281505694450911</v>
      </c>
      <c r="AB249" s="0" t="n">
        <f aca="false">_xlfn.COVARIANCE.S($D$4:$D249,s_p!$H$4:$H249)</f>
        <v>-7.60140849199995E-006</v>
      </c>
      <c r="AC249" s="0" t="n">
        <f aca="false">_xlfn.VAR.S(s_p!$H$4:$H249)</f>
        <v>4.02060561917416E-005</v>
      </c>
      <c r="AD249" s="0" t="n">
        <f aca="false">AB249/AC249</f>
        <v>-0.189061281110215</v>
      </c>
      <c r="AE249" s="23" t="n">
        <f aca="false">M249-(AD249*W249)</f>
        <v>0.000140354216621921</v>
      </c>
      <c r="AF249" s="40" t="n">
        <f aca="false">MAX($E$4:E249)</f>
        <v>0.280129884293098</v>
      </c>
      <c r="AG249" s="0" t="n">
        <f aca="false">1 - ((1 + E249) / (1 + AF249))</f>
        <v>0.211972098913175</v>
      </c>
      <c r="AH249" s="0" t="n">
        <f aca="false">MAX($AG$5:AG249)</f>
        <v>0.322303580832179</v>
      </c>
      <c r="AI249" s="24" t="n">
        <f aca="false">D249-s_p!H249</f>
        <v>0.0120739654239813</v>
      </c>
      <c r="AJ249" s="24" t="n">
        <f aca="false">AVERAGE(AI$4:AI249)</f>
        <v>-8.42999002768729E-005</v>
      </c>
      <c r="AK249" s="0" t="n">
        <f aca="false">STDEV(AI$4:AI249)</f>
        <v>0.0299460728285811</v>
      </c>
    </row>
    <row r="250" customFormat="false" ht="13.8" hidden="false" customHeight="false" outlineLevel="0" collapsed="false">
      <c r="A250" s="6" t="n">
        <f aca="false">WORKDAY(A249,1,holiday!$B$2:$B$10)</f>
        <v>39073</v>
      </c>
      <c r="B250" s="30" t="n">
        <v>1015436.00107254</v>
      </c>
      <c r="C250" s="30" t="n">
        <f aca="false">B250-B249</f>
        <v>6657.93523453083</v>
      </c>
      <c r="D250" s="37" t="n">
        <f aca="false">C250/B249</f>
        <v>0.00659999999999997</v>
      </c>
      <c r="E250" s="37" t="n">
        <f aca="false" t="array" ref="E250:E250">PRODUCT(1+$D$4:D250)-1</f>
        <v>0.0154360010725403</v>
      </c>
      <c r="F250" s="0" t="n">
        <f aca="false">IF(ISBLANK(A251),MONTH(A250),IF(MONTH(A251)-MONTH(A250)=1,MONTH(A250),0))</f>
        <v>0</v>
      </c>
      <c r="G250" s="0" t="str">
        <f aca="false">IF(B251&gt;B250,IF(AND(B249&gt;B250,B251&gt;B250),"min",""),IF(AND(B249&gt;B250,B251&gt;B250),"",IF(AND(B249&lt;B250,B251&lt;B250),"max","")))</f>
        <v>max</v>
      </c>
      <c r="H250" s="0" t="n">
        <f aca="false">IF(G250="min",COUNTIF(G$4:G250,"min"),IF(G250="max",COUNTIF(G$4:G250,"max"),""))</f>
        <v>61</v>
      </c>
      <c r="I250" s="30" t="str">
        <f aca="false" t="array" ref="I250:I250">IF($G$3=0,IF(G250="min",INDEX($B$4:$B$254,(MATCH(1,($G$4:$G$254="max")*($H$4:$H$254=(H250-1)),0))),""),IF($G$3=1,IF(G250="min",INDEX($B$4:$B$254,(MATCH(1,($G$4:$G$254="max")*($H$4:$H$254=(H250)),0))),""),""))</f>
        <v/>
      </c>
      <c r="J250" s="35" t="str">
        <f aca="false">IF(AND(G248=0,G250="min",H250=1),B250-B249,IF(G250="min",B250-I250,""))</f>
        <v/>
      </c>
      <c r="K250" s="41" t="str">
        <f aca="false">IF(AND(G248=0,G250="min",H250=1),(B250-B249)/B249,IF(G250="min",(B250-I250)/I250,""))</f>
        <v/>
      </c>
      <c r="L250" s="5"/>
      <c r="M250" s="0" t="n">
        <f aca="false">E250/COUNT($E$4:E250)</f>
        <v>6.24939314677744E-005</v>
      </c>
      <c r="N250" s="24" t="n">
        <f aca="false">M250*252</f>
        <v>0.0157484707298792</v>
      </c>
      <c r="O250" s="25" t="n">
        <f aca="false">STDEV($D$4:$D250)</f>
        <v>0.0289498036828246</v>
      </c>
      <c r="P250" s="25" t="n">
        <f aca="false">O250*SQRT(252)</f>
        <v>0.459563886293375</v>
      </c>
      <c r="Q250" s="0" t="n">
        <f aca="false">Treasuries!J248/100</f>
        <v>0.0463</v>
      </c>
      <c r="R250" s="25" t="n">
        <f aca="false">AJ250/AK250*SQRT(252)</f>
        <v>-0.0189649293910538</v>
      </c>
      <c r="S250" s="38" t="n">
        <f aca="false">IF(D250&lt;s_p!H250, D250-s_p!H250, 0)</f>
        <v>0</v>
      </c>
      <c r="T250" s="0" t="n">
        <f aca="false">S250^2</f>
        <v>0</v>
      </c>
      <c r="U250" s="0" t="n">
        <f aca="false">SQRT(AVERAGE(T$4:T250)) * SQRT(252)</f>
        <v>0.337450841899068</v>
      </c>
      <c r="V250" s="0" t="n">
        <f aca="false">AJ250/U250*252</f>
        <v>-0.0266709239571458</v>
      </c>
      <c r="W250" s="27" t="n">
        <f aca="false">(s_p!$J250)/COUNT(s_p!$J$4:$J250)</f>
        <v>0.00052693947668589</v>
      </c>
      <c r="X250" s="27" t="n">
        <f aca="false">W250 * 252</f>
        <v>0.132788748124844</v>
      </c>
      <c r="Y250" s="26" t="n">
        <f aca="false">STDEV(s_p!$H$4:$H250)</f>
        <v>0.00633888204289686</v>
      </c>
      <c r="Z250" s="26" t="n">
        <f aca="false">Y250*SQRT(252)</f>
        <v>0.100626632854069</v>
      </c>
      <c r="AA250" s="0" t="n">
        <f aca="false">AJ250/AK250</f>
        <v>-0.00119467825715777</v>
      </c>
      <c r="AB250" s="0" t="n">
        <f aca="false">_xlfn.COVARIANCE.S($D$4:$D250,s_p!$H$4:$H250)</f>
        <v>-7.71618520601186E-006</v>
      </c>
      <c r="AC250" s="0" t="n">
        <f aca="false">_xlfn.VAR.S(s_p!$H$4:$H250)</f>
        <v>4.01814255537602E-005</v>
      </c>
      <c r="AD250" s="0" t="n">
        <f aca="false">AB250/AC250</f>
        <v>-0.192033634936324</v>
      </c>
      <c r="AE250" s="23" t="n">
        <f aca="false">M250-(AD250*W250)</f>
        <v>0.00016368403456721</v>
      </c>
      <c r="AF250" s="40" t="n">
        <f aca="false">MAX($E$4:E250)</f>
        <v>0.280129884293098</v>
      </c>
      <c r="AG250" s="0" t="n">
        <f aca="false">1 - ((1 + E250) / (1 + AF250))</f>
        <v>0.206771114766003</v>
      </c>
      <c r="AH250" s="0" t="n">
        <f aca="false">MAX($AG$5:AG250)</f>
        <v>0.322303580832179</v>
      </c>
      <c r="AI250" s="24" t="n">
        <f aca="false">D250-s_p!H250</f>
        <v>0.0119162236480293</v>
      </c>
      <c r="AJ250" s="24" t="n">
        <f aca="false">AVERAGE(AI$4:AI250)</f>
        <v>-3.5714784696686E-005</v>
      </c>
      <c r="AK250" s="0" t="n">
        <f aca="false">STDEV(AI$4:AI250)</f>
        <v>0.0298948980469891</v>
      </c>
    </row>
    <row r="251" customFormat="false" ht="13.8" hidden="false" customHeight="false" outlineLevel="0" collapsed="false">
      <c r="A251" s="6" t="n">
        <f aca="false">WORKDAY(A250,1,holiday!$B$2:$B$10)</f>
        <v>39077</v>
      </c>
      <c r="B251" s="30" t="n">
        <v>1004977.01026149</v>
      </c>
      <c r="C251" s="30" t="n">
        <f aca="false">B251-B250</f>
        <v>-10458.9908110471</v>
      </c>
      <c r="D251" s="37" t="n">
        <f aca="false">C251/B250</f>
        <v>-0.0103</v>
      </c>
      <c r="E251" s="37" t="n">
        <f aca="false" t="array" ref="E251:E251">PRODUCT(1+$D$4:D251)-1</f>
        <v>0.00497701026149322</v>
      </c>
      <c r="F251" s="0" t="n">
        <f aca="false">IF(ISBLANK(A252),MONTH(A251),IF(MONTH(A252)-MONTH(A251)=1,MONTH(A251),0))</f>
        <v>0</v>
      </c>
      <c r="G251" s="0" t="str">
        <f aca="false">IF(B252&gt;B251,IF(AND(B250&gt;B251,B252&gt;B251),"min",""),IF(AND(B250&gt;B251,B252&gt;B251),"",IF(AND(B250&lt;B251,B252&lt;B251),"max","")))</f>
        <v/>
      </c>
      <c r="H251" s="0" t="str">
        <f aca="false">IF(G251="min",COUNTIF(G$4:G251,"min"),IF(G251="max",COUNTIF(G$4:G251,"max"),""))</f>
        <v/>
      </c>
      <c r="I251" s="30" t="str">
        <f aca="false" t="array" ref="I251:I251">IF($G$3=0,IF(G251="min",INDEX($B$4:$B$254,(MATCH(1,($G$4:$G$254="max")*($H$4:$H$254=(H251-1)),0))),""),IF($G$3=1,IF(G251="min",INDEX($B$4:$B$254,(MATCH(1,($G$4:$G$254="max")*($H$4:$H$254=(H251)),0))),""),""))</f>
        <v/>
      </c>
      <c r="J251" s="35" t="str">
        <f aca="false">IF(AND(G249=0,G251="min",H251=1),B251-B250,IF(G251="min",B251-I251,""))</f>
        <v/>
      </c>
      <c r="K251" s="41" t="str">
        <f aca="false">IF(AND(G249=0,G251="min",H251=1),(B251-B250)/B250,IF(G251="min",(B251-I251)/I251,""))</f>
        <v/>
      </c>
      <c r="L251" s="5"/>
      <c r="M251" s="0" t="n">
        <f aca="false">E251/COUNT($E$4:E251)</f>
        <v>2.00685897640856E-005</v>
      </c>
      <c r="N251" s="24" t="n">
        <f aca="false">M251*252</f>
        <v>0.00505728462054956</v>
      </c>
      <c r="O251" s="25" t="n">
        <f aca="false">STDEV($D$4:$D251)</f>
        <v>0.0288992493484386</v>
      </c>
      <c r="P251" s="25" t="n">
        <f aca="false">O251*SQRT(252)</f>
        <v>0.458761361114483</v>
      </c>
      <c r="Q251" s="0" t="n">
        <f aca="false">Treasuries!J249/100</f>
        <v>0.0461</v>
      </c>
      <c r="R251" s="25" t="n">
        <f aca="false">AJ251/AK251*SQRT(252)</f>
        <v>-0.0503391717929422</v>
      </c>
      <c r="S251" s="38" t="n">
        <f aca="false">IF(D251&lt;s_p!H251, D251-s_p!H251, 0)</f>
        <v>-0.0146522640278999</v>
      </c>
      <c r="T251" s="0" t="n">
        <f aca="false">S251^2</f>
        <v>0.000214688841143289</v>
      </c>
      <c r="U251" s="0" t="n">
        <f aca="false">SQRT(AVERAGE(T$4:T251)) * SQRT(252)</f>
        <v>0.337093542885535</v>
      </c>
      <c r="V251" s="0" t="n">
        <f aca="false">AJ251/U251*252</f>
        <v>-0.0707590705441448</v>
      </c>
      <c r="W251" s="27" t="n">
        <f aca="false">(s_p!$J251)/COUNT(s_p!$J$4:$J251)</f>
        <v>0.000544648304687266</v>
      </c>
      <c r="X251" s="27" t="n">
        <f aca="false">W251 * 252</f>
        <v>0.137251372781191</v>
      </c>
      <c r="Y251" s="26" t="n">
        <f aca="false">STDEV(s_p!$H$4:$H251)</f>
        <v>0.00633072716865146</v>
      </c>
      <c r="Z251" s="26" t="n">
        <f aca="false">Y251*SQRT(252)</f>
        <v>0.100497178238711</v>
      </c>
      <c r="AA251" s="0" t="n">
        <f aca="false">AJ251/AK251</f>
        <v>-0.00317106975640669</v>
      </c>
      <c r="AB251" s="0" t="n">
        <f aca="false">_xlfn.COVARIANCE.S($D$4:$D251,s_p!$H$4:$H251)</f>
        <v>-7.85171852306305E-006</v>
      </c>
      <c r="AC251" s="0" t="n">
        <f aca="false">_xlfn.VAR.S(s_p!$H$4:$H251)</f>
        <v>4.00781064839017E-005</v>
      </c>
      <c r="AD251" s="0" t="n">
        <f aca="false">AB251/AC251</f>
        <v>-0.195910416232285</v>
      </c>
      <c r="AE251" s="23" t="n">
        <f aca="false">M251-(AD251*W251)</f>
        <v>0.000126770865835576</v>
      </c>
      <c r="AF251" s="40" t="n">
        <f aca="false">MAX($E$4:E251)</f>
        <v>0.280129884293098</v>
      </c>
      <c r="AG251" s="0" t="n">
        <f aca="false">1 - ((1 + E251) / (1 + AF251))</f>
        <v>0.214941372283913</v>
      </c>
      <c r="AH251" s="0" t="n">
        <f aca="false">MAX($AG$5:AG251)</f>
        <v>0.322303580832179</v>
      </c>
      <c r="AI251" s="24" t="n">
        <f aca="false">D251-s_p!H251</f>
        <v>-0.0146522640278999</v>
      </c>
      <c r="AJ251" s="24" t="n">
        <f aca="false">AVERAGE(AI$4:AI251)</f>
        <v>-9.46524832579893E-005</v>
      </c>
      <c r="AK251" s="0" t="n">
        <f aca="false">STDEV(AI$4:AI251)</f>
        <v>0.0298487546881483</v>
      </c>
    </row>
    <row r="252" customFormat="false" ht="13.8" hidden="false" customHeight="false" outlineLevel="0" collapsed="false">
      <c r="A252" s="6" t="n">
        <f aca="false">WORKDAY(A251,1,holiday!$B$2:$B$10)</f>
        <v>39078</v>
      </c>
      <c r="B252" s="30" t="n">
        <v>1001258.59532353</v>
      </c>
      <c r="C252" s="30" t="n">
        <f aca="false">B252-B251</f>
        <v>-3718.41493796755</v>
      </c>
      <c r="D252" s="37" t="n">
        <f aca="false">C252/B251</f>
        <v>-0.00370000000000003</v>
      </c>
      <c r="E252" s="37" t="n">
        <f aca="false" t="array" ref="E252:E252">PRODUCT(1+$D$4:D252)-1</f>
        <v>0.00125859532352557</v>
      </c>
      <c r="F252" s="0" t="n">
        <f aca="false">IF(ISBLANK(A253),MONTH(A252),IF(MONTH(A253)-MONTH(A252)=1,MONTH(A252),0))</f>
        <v>0</v>
      </c>
      <c r="G252" s="0" t="str">
        <f aca="false">IF(B253&gt;B252,IF(AND(B251&gt;B252,B253&gt;B252),"min",""),IF(AND(B251&gt;B252,B253&gt;B252),"",IF(AND(B251&lt;B252,B253&lt;B252),"max","")))</f>
        <v>min</v>
      </c>
      <c r="H252" s="0" t="n">
        <f aca="false">IF(G252="min",COUNTIF(G$4:G252,"min"),IF(G252="max",COUNTIF(G$4:G252,"max"),""))</f>
        <v>62</v>
      </c>
      <c r="I252" s="30" t="n">
        <f aca="false" t="array" ref="I252:I252">IF($G$3=0,IF(G252="min",INDEX($B$4:$B$254,(MATCH(1,($G$4:$G$254="max")*($H$4:$H$254=(H252-1)),0))),""),IF($G$3=1,IF(G252="min",INDEX($B$4:$B$254,(MATCH(1,($G$4:$G$254="max")*($H$4:$H$254=(H252)),0))),""),""))</f>
        <v>1015436.00107254</v>
      </c>
      <c r="J252" s="35" t="n">
        <f aca="false">IF(AND(G250=0,G252="min",H252=1),B252-B251,IF(G252="min",B252-I252,""))</f>
        <v>-14177.4057490099</v>
      </c>
      <c r="K252" s="41" t="n">
        <f aca="false">IF(AND(G250=0,G252="min",H252=1),(B252-B251)/B251,IF(G252="min",(B252-I252)/I252,""))</f>
        <v>-0.0139618899999953</v>
      </c>
      <c r="L252" s="5"/>
      <c r="M252" s="0" t="n">
        <f aca="false">E252/COUNT($E$4:E252)</f>
        <v>5.05459969287377E-006</v>
      </c>
      <c r="N252" s="24" t="n">
        <f aca="false">M252*252</f>
        <v>0.00127375912260419</v>
      </c>
      <c r="O252" s="25" t="n">
        <f aca="false">STDEV($D$4:$D252)</f>
        <v>0.0288421170517248</v>
      </c>
      <c r="P252" s="25" t="n">
        <f aca="false">O252*SQRT(252)</f>
        <v>0.457854414020875</v>
      </c>
      <c r="Q252" s="0" t="n">
        <f aca="false">Treasuries!J250/100</f>
        <v>0.0466</v>
      </c>
      <c r="R252" s="25" t="n">
        <f aca="false">AJ252/AK252*SQRT(252)</f>
        <v>-0.0731525221339188</v>
      </c>
      <c r="S252" s="38" t="n">
        <f aca="false">IF(D252&lt;s_p!H252, D252-s_p!H252, 0)</f>
        <v>-0.0107153151245676</v>
      </c>
      <c r="T252" s="0" t="n">
        <f aca="false">S252^2</f>
        <v>0.000114817978218787</v>
      </c>
      <c r="U252" s="0" t="n">
        <f aca="false">SQRT(AVERAGE(T$4:T252)) * SQRT(252)</f>
        <v>0.33658862776584</v>
      </c>
      <c r="V252" s="0" t="n">
        <f aca="false">AJ252/U252*252</f>
        <v>-0.102799219459231</v>
      </c>
      <c r="W252" s="27" t="n">
        <f aca="false">(s_p!$J252)/COUNT(s_p!$J$4:$J252)</f>
        <v>0.00057444045301362</v>
      </c>
      <c r="X252" s="27" t="n">
        <f aca="false">W252 * 252</f>
        <v>0.144758994159432</v>
      </c>
      <c r="Y252" s="26" t="n">
        <f aca="false">STDEV(s_p!$H$4:$H252)</f>
        <v>0.00633130042001354</v>
      </c>
      <c r="Z252" s="26" t="n">
        <f aca="false">Y252*SQRT(252)</f>
        <v>0.100506278321968</v>
      </c>
      <c r="AA252" s="0" t="n">
        <f aca="false">AJ252/AK252</f>
        <v>-0.00460817574627371</v>
      </c>
      <c r="AB252" s="0" t="n">
        <f aca="false">_xlfn.COVARIANCE.S($D$4:$D252,s_p!$H$4:$H252)</f>
        <v>-7.9277742170051E-006</v>
      </c>
      <c r="AC252" s="0" t="n">
        <f aca="false">_xlfn.VAR.S(s_p!$H$4:$H252)</f>
        <v>4.00853650084636E-005</v>
      </c>
      <c r="AD252" s="0" t="n">
        <f aca="false">AB252/AC252</f>
        <v>-0.197772284606395</v>
      </c>
      <c r="AE252" s="23" t="n">
        <f aca="false">M252-(AD252*W252)</f>
        <v>0.00011866300045571</v>
      </c>
      <c r="AF252" s="40" t="n">
        <f aca="false">MAX($E$4:E252)</f>
        <v>0.280129884293098</v>
      </c>
      <c r="AG252" s="0" t="n">
        <f aca="false">1 - ((1 + E252) / (1 + AF252))</f>
        <v>0.217846089206462</v>
      </c>
      <c r="AH252" s="0" t="n">
        <f aca="false">MAX($AG$5:AG252)</f>
        <v>0.322303580832179</v>
      </c>
      <c r="AI252" s="24" t="n">
        <f aca="false">D252-s_p!H252</f>
        <v>-0.0107153151245676</v>
      </c>
      <c r="AJ252" s="24" t="n">
        <f aca="false">AVERAGE(AI$4:AI252)</f>
        <v>-0.000137305746877707</v>
      </c>
      <c r="AK252" s="0" t="n">
        <f aca="false">STDEV(AI$4:AI252)</f>
        <v>0.0297961176912004</v>
      </c>
    </row>
    <row r="253" customFormat="false" ht="13.8" hidden="false" customHeight="false" outlineLevel="0" collapsed="false">
      <c r="A253" s="6" t="n">
        <f aca="false">WORKDAY(A252,1,holiday!$B$2:$B$10)</f>
        <v>39079</v>
      </c>
      <c r="B253" s="30" t="n">
        <v>1049118.75617999</v>
      </c>
      <c r="C253" s="30" t="n">
        <f aca="false">B253-B252</f>
        <v>47860.1608564644</v>
      </c>
      <c r="D253" s="37" t="n">
        <f aca="false">C253/B252</f>
        <v>0.0477999999999999</v>
      </c>
      <c r="E253" s="37" t="n">
        <f aca="false" t="array" ref="E253:E253">PRODUCT(1+$D$4:D253)-1</f>
        <v>0.04911875617999</v>
      </c>
      <c r="F253" s="0" t="n">
        <f aca="false">IF(ISBLANK(A254),MONTH(A253),IF(MONTH(A254)-MONTH(A253)=1,MONTH(A253),0))</f>
        <v>0</v>
      </c>
      <c r="G253" s="0" t="str">
        <f aca="false">IF(B254&gt;B253,IF(AND(B252&gt;B253,B254&gt;B253),"min",""),IF(AND(B252&gt;B253,B254&gt;B253),"",IF(AND(B252&lt;B253,B254&lt;B253),"max","")))</f>
        <v>max</v>
      </c>
      <c r="H253" s="0" t="n">
        <f aca="false">IF(G253="min",COUNTIF(G$4:G253,"min"),IF(G253="max",COUNTIF(G$4:G253,"max"),""))</f>
        <v>62</v>
      </c>
      <c r="I253" s="30" t="str">
        <f aca="false" t="array" ref="I253:I253">IF($G$3=0,IF(G253="min",INDEX($B$4:$B$254,(MATCH(1,($G$4:$G$254="max")*($H$4:$H$254=(H253-1)),0))),""),IF($G$3=1,IF(G253="min",INDEX($B$4:$B$254,(MATCH(1,($G$4:$G$254="max")*($H$4:$H$254=(H253)),0))),""),""))</f>
        <v/>
      </c>
      <c r="J253" s="35" t="str">
        <f aca="false">IF(AND(G251=0,G253="min",H253=1),B253-B252,IF(G253="min",B253-I253,""))</f>
        <v/>
      </c>
      <c r="K253" s="41" t="str">
        <f aca="false">IF(AND(G251=0,G253="min",H253=1),(B253-B252)/B252,IF(G253="min",(B253-I253)/I253,""))</f>
        <v/>
      </c>
      <c r="L253" s="5"/>
      <c r="M253" s="0" t="n">
        <f aca="false">E253/COUNT($E$4:E253)</f>
        <v>0.00019647502471996</v>
      </c>
      <c r="N253" s="24" t="n">
        <f aca="false">M253*252</f>
        <v>0.0495117062294299</v>
      </c>
      <c r="O253" s="25" t="n">
        <f aca="false">STDEV($D$4:$D253)</f>
        <v>0.028939703889377</v>
      </c>
      <c r="P253" s="25" t="n">
        <f aca="false">O253*SQRT(252)</f>
        <v>0.459403557042841</v>
      </c>
      <c r="Q253" s="0" t="n">
        <f aca="false">Treasuries!J251/100</f>
        <v>0.047</v>
      </c>
      <c r="R253" s="25" t="n">
        <f aca="false">AJ253/AK253*SQRT(252)</f>
        <v>0.0320455949158147</v>
      </c>
      <c r="S253" s="38" t="n">
        <f aca="false">IF(D253&lt;s_p!H253, D253-s_p!H253, 0)</f>
        <v>0</v>
      </c>
      <c r="T253" s="0" t="n">
        <f aca="false">S253^2</f>
        <v>0</v>
      </c>
      <c r="U253" s="0" t="n">
        <f aca="false">SQRT(AVERAGE(T$4:T253)) * SQRT(252)</f>
        <v>0.335914775983323</v>
      </c>
      <c r="V253" s="0" t="n">
        <f aca="false">AJ253/U253*252</f>
        <v>0.0452804690409297</v>
      </c>
      <c r="W253" s="27" t="n">
        <f aca="false">(s_p!$J253)/COUNT(s_p!$J$4:$J253)</f>
        <v>0.000565381441812401</v>
      </c>
      <c r="X253" s="27" t="n">
        <f aca="false">W253 * 252</f>
        <v>0.142476123336725</v>
      </c>
      <c r="Y253" s="26" t="n">
        <f aca="false">STDEV(s_p!$H$4:$H253)</f>
        <v>0.00631988584982805</v>
      </c>
      <c r="Z253" s="26" t="n">
        <f aca="false">Y253*SQRT(252)</f>
        <v>0.100325077637767</v>
      </c>
      <c r="AA253" s="0" t="n">
        <f aca="false">AJ253/AK253</f>
        <v>0.00201868273243722</v>
      </c>
      <c r="AB253" s="0" t="n">
        <f aca="false">_xlfn.COVARIANCE.S($D$4:$D253,s_p!$H$4:$H253)</f>
        <v>-8.28175879376987E-006</v>
      </c>
      <c r="AC253" s="0" t="n">
        <f aca="false">_xlfn.VAR.S(s_p!$H$4:$H253)</f>
        <v>3.99409571548569E-005</v>
      </c>
      <c r="AD253" s="0" t="n">
        <f aca="false">AB253/AC253</f>
        <v>-0.207350033241825</v>
      </c>
      <c r="AE253" s="23" t="n">
        <f aca="false">M253-(AD253*W253)</f>
        <v>0.000313706885474072</v>
      </c>
      <c r="AF253" s="40" t="n">
        <f aca="false">MAX($E$4:E253)</f>
        <v>0.280129884293098</v>
      </c>
      <c r="AG253" s="0" t="n">
        <f aca="false">1 - ((1 + E253) / (1 + AF253))</f>
        <v>0.180459132270531</v>
      </c>
      <c r="AH253" s="0" t="n">
        <f aca="false">MAX($AG$5:AG253)</f>
        <v>0.322303580832179</v>
      </c>
      <c r="AI253" s="24" t="n">
        <f aca="false">D253-s_p!H253</f>
        <v>0.0492787922962629</v>
      </c>
      <c r="AJ253" s="24" t="n">
        <f aca="false">AVERAGE(AI$4:AI253)</f>
        <v>6.03586452948559E-005</v>
      </c>
      <c r="AK253" s="0" t="n">
        <f aca="false">STDEV(AI$4:AI253)</f>
        <v>0.0299000156512871</v>
      </c>
    </row>
    <row r="254" customFormat="false" ht="13.8" hidden="false" customHeight="false" outlineLevel="0" collapsed="false">
      <c r="A254" s="6" t="n">
        <f aca="false">WORKDAY(A253,1,holiday!$B$2:$B$10)</f>
        <v>39080</v>
      </c>
      <c r="B254" s="30" t="n">
        <v>1019953.25475819</v>
      </c>
      <c r="C254" s="30" t="n">
        <f aca="false">B254-B253</f>
        <v>-29165.5014218037</v>
      </c>
      <c r="D254" s="37" t="n">
        <f aca="false">C254/B253</f>
        <v>-0.0278</v>
      </c>
      <c r="E254" s="37" t="n">
        <f aca="false" t="array" ref="E254:E254">PRODUCT(1+$D$4:D254)-1</f>
        <v>0.019953254758186</v>
      </c>
      <c r="F254" s="0" t="n">
        <f aca="false">IF(ISBLANK(A255),MONTH(A254),IF(MONTH(A255)-MONTH(A254)=1,MONTH(A254),0))</f>
        <v>12</v>
      </c>
      <c r="G254" s="0" t="str">
        <f aca="false">IF(B255&gt;B254,IF(AND(B253&gt;B254,B255&gt;B254),"min",""),IF(AND(B253&gt;B254,B255&gt;B254),"",IF(AND(B253&lt;B254,B255&lt;B254),"max","")))</f>
        <v/>
      </c>
      <c r="H254" s="0" t="str">
        <f aca="false">IF(G254="min",COUNTIF(G$4:G254,"min"),IF(G254="max",COUNTIF(G$4:G254,"max"),""))</f>
        <v/>
      </c>
      <c r="I254" s="30" t="str">
        <f aca="false" t="array" ref="I254:I254">IF($G$3=0,IF(G254="min",INDEX($B$4:$B$254,(MATCH(1,($G$4:$G$254="max")*($H$4:$H$254=(H254-1)),0))),""),IF($G$3=1,IF(G254="min",INDEX($B$4:$B$254,(MATCH(1,($G$4:$G$254="max")*($H$4:$H$254=(H254)),0))),""),""))</f>
        <v/>
      </c>
      <c r="J254" s="35" t="str">
        <f aca="false">IF(AND(G252=0,G254="min",H254=1),B254-B253,IF(G254="min",B254-I254,""))</f>
        <v/>
      </c>
      <c r="K254" s="41" t="str">
        <f aca="false">IF(AND(G252=0,G254="min",H254=1),(B254-B253)/B253,IF(G254="min",(B254-I254)/I254,""))</f>
        <v/>
      </c>
      <c r="L254" s="5"/>
      <c r="M254" s="0" t="n">
        <f aca="false">E254/COUNT($E$4:E254)</f>
        <v>7.9495038877235E-005</v>
      </c>
      <c r="N254" s="24" t="n">
        <f aca="false">M254*252</f>
        <v>0.0200327497970632</v>
      </c>
      <c r="O254" s="25" t="n">
        <f aca="false">STDEV($D$4:$D254)</f>
        <v>0.0289373790116476</v>
      </c>
      <c r="P254" s="25" t="n">
        <f aca="false">O254*SQRT(252)</f>
        <v>0.459366650753038</v>
      </c>
      <c r="Q254" s="0" t="n">
        <f aca="false">Treasuries!J252/100</f>
        <v>0.0471</v>
      </c>
      <c r="R254" s="25" t="n">
        <f aca="false">AJ254/AK254*SQRT(252)</f>
        <v>-0.0173525054831328</v>
      </c>
      <c r="S254" s="38" t="n">
        <f aca="false">IF(D254&lt;s_p!H254, D254-s_p!H254, 0)</f>
        <v>-0.023286864177774</v>
      </c>
      <c r="T254" s="0" t="n">
        <f aca="false">S254^2</f>
        <v>0.000542278043234094</v>
      </c>
      <c r="U254" s="0" t="n">
        <f aca="false">SQRT(AVERAGE(T$4:T254)) * SQRT(252)</f>
        <v>0.336055975274114</v>
      </c>
      <c r="V254" s="0" t="n">
        <f aca="false">AJ254/U254*252</f>
        <v>-0.0244895542358636</v>
      </c>
      <c r="W254" s="27" t="n">
        <f aca="false">(s_p!$J254)/COUNT(s_p!$J$4:$J254)</f>
        <v>0.000542606827973339</v>
      </c>
      <c r="X254" s="27" t="n">
        <f aca="false">W254 * 252</f>
        <v>0.136736920649281</v>
      </c>
      <c r="Y254" s="26" t="n">
        <f aca="false">STDEV(s_p!$H$4:$H254)</f>
        <v>0.00631532100795891</v>
      </c>
      <c r="Z254" s="26" t="n">
        <f aca="false">Y254*SQRT(252)</f>
        <v>0.100252613019606</v>
      </c>
      <c r="AA254" s="0" t="n">
        <f aca="false">AJ254/AK254</f>
        <v>-0.00109310509838697</v>
      </c>
      <c r="AB254" s="0" t="n">
        <f aca="false">_xlfn.COVARIANCE.S($D$4:$D254,s_p!$H$4:$H254)</f>
        <v>-7.67569661112518E-006</v>
      </c>
      <c r="AC254" s="0" t="n">
        <f aca="false">_xlfn.VAR.S(s_p!$H$4:$H254)</f>
        <v>3.98832794335673E-005</v>
      </c>
      <c r="AD254" s="0" t="n">
        <f aca="false">AB254/AC254</f>
        <v>-0.192453998771852</v>
      </c>
      <c r="AE254" s="23" t="n">
        <f aca="false">M254-(AD254*W254)</f>
        <v>0.000183921892681615</v>
      </c>
      <c r="AF254" s="40" t="n">
        <f aca="false">MAX($E$4:E254)</f>
        <v>0.280129884293098</v>
      </c>
      <c r="AG254" s="0" t="n">
        <f aca="false">1 - ((1 + E254) / (1 + AF254))</f>
        <v>0.203242368393411</v>
      </c>
      <c r="AH254" s="0" t="n">
        <f aca="false">MAX($AG$5:AG254)</f>
        <v>0.322303580832179</v>
      </c>
      <c r="AI254" s="24" t="n">
        <f aca="false">D254-s_p!H254</f>
        <v>-0.023286864177774</v>
      </c>
      <c r="AJ254" s="24" t="n">
        <f aca="false">AVERAGE(AI$4:AI254)</f>
        <v>-3.26581787014344E-005</v>
      </c>
      <c r="AK254" s="0" t="n">
        <f aca="false">STDEV(AI$4:AI254)</f>
        <v>0.0298765221657335</v>
      </c>
    </row>
    <row r="255" customFormat="false" ht="14.1" hidden="false" customHeight="false" outlineLevel="0" collapsed="false">
      <c r="A255" s="6"/>
      <c r="B255" s="30"/>
      <c r="C255" s="30"/>
      <c r="D255" s="37"/>
      <c r="E255" s="37"/>
      <c r="I255" s="30" t="str">
        <f aca="false" t="array" ref="I255:I255">IF($G$3=0,IF(G255="min",INDEX($B$4:$B$254,(MATCH(1,($G$4:$G$254="max")*($H$4:$H$254=(H255-1)),0))),""),IF($G$3=1,IF(G255="min",INDEX($B$4:$B$254,(MATCH(1,($G$4:$G$254="max")*($H$4:$H$254=(H255)),0))),""),""))</f>
        <v/>
      </c>
      <c r="J255" s="35" t="str">
        <f aca="false">IF(AND(G253=0,G255="min",H255=1),B255-B254,IF(G255="min",B255-I255,""))</f>
        <v/>
      </c>
      <c r="K255" s="36" t="str">
        <f aca="false">IF(AND(G253=0,G255="min",H255=1),(B255-B254)/B254,IF(G255="min",(B255-I255)/I255,""))</f>
        <v/>
      </c>
      <c r="S255" s="38" t="str">
        <f aca="false">IF(D255 &lt; M255, D255 - M255, "")</f>
        <v/>
      </c>
      <c r="AF255" s="40" t="n">
        <f aca="false">MAX($E$4:E255)</f>
        <v>0.280129884293098</v>
      </c>
      <c r="AG255" s="0" t="n">
        <f aca="false">1 - ((1 + E255) / (1 + AF255))</f>
        <v>0.218829267037843</v>
      </c>
      <c r="AH255" s="0" t="n">
        <f aca="false">MAX($AG$5:AG255)</f>
        <v>0.322303580832179</v>
      </c>
    </row>
    <row r="256" customFormat="false" ht="14.1" hidden="false" customHeight="false" outlineLevel="0" collapsed="false">
      <c r="A256" s="6"/>
      <c r="B256" s="30"/>
      <c r="C256" s="30"/>
      <c r="D256" s="37"/>
      <c r="E256" s="37"/>
      <c r="I256" s="30"/>
      <c r="J256" s="35"/>
      <c r="K256" s="36"/>
      <c r="AB256" s="43"/>
      <c r="AC256" s="44"/>
      <c r="AF256" s="40" t="n">
        <f aca="false">MAX($E$4:E256)</f>
        <v>0.280129884293098</v>
      </c>
      <c r="AG256" s="0" t="n">
        <f aca="false">1 - ((1 + E256) / (1 + AF256))</f>
        <v>0.218829267037843</v>
      </c>
      <c r="AH256" s="0" t="n">
        <f aca="false">MAX($AG$5:AG256)</f>
        <v>0.322303580832179</v>
      </c>
    </row>
    <row r="257" customFormat="false" ht="14.1" hidden="false" customHeight="false" outlineLevel="0" collapsed="false">
      <c r="A257" s="6"/>
      <c r="B257" s="24"/>
      <c r="C257" s="30"/>
      <c r="D257" s="37"/>
      <c r="E257" s="37"/>
      <c r="I257" s="30"/>
      <c r="J257" s="35"/>
      <c r="K257" s="36"/>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CD254"/>
  <sheetViews>
    <sheetView windowProtection="false" showFormulas="false" showGridLines="true" showRowColHeaders="true" showZeros="true" rightToLeft="false" tabSelected="false" showOutlineSymbols="true" defaultGridColor="true" view="normal" topLeftCell="AT2" colorId="64" zoomScale="110" zoomScaleNormal="110" zoomScalePageLayoutView="100" workbookViewId="0">
      <pane xSplit="0" ySplit="1716" topLeftCell="V12" activePane="bottomLeft" state="split"/>
      <selection pane="topLeft" activeCell="AT2" activeCellId="0" sqref="AT2"/>
      <selection pane="bottomLeft" activeCell="AQ23" activeCellId="0" sqref="AQ23"/>
    </sheetView>
  </sheetViews>
  <sheetFormatPr defaultRowHeight="13.8"/>
  <cols>
    <col collapsed="false" hidden="false" max="1" min="1" style="0" width="10.7551020408163"/>
    <col collapsed="false" hidden="false" max="2" min="2" style="30" width="11.4489795918367"/>
    <col collapsed="false" hidden="false" max="3" min="3" style="30" width="8.82142857142857"/>
    <col collapsed="false" hidden="false" max="4" min="4" style="0" width="8.82142857142857"/>
    <col collapsed="false" hidden="false" max="5" min="5" style="0" width="10.0714285714286"/>
    <col collapsed="false" hidden="false" max="6" min="6" style="45" width="14.0561224489796"/>
    <col collapsed="false" hidden="false" max="8" min="7" style="0" width="14.0561224489796"/>
    <col collapsed="false" hidden="false" max="9" min="9" style="46" width="14.0561224489796"/>
    <col collapsed="false" hidden="false" max="10" min="10" style="0" width="8.82142857142857"/>
    <col collapsed="false" hidden="false" max="11" min="11" style="0" width="7.44387755102041"/>
    <col collapsed="false" hidden="false" max="12" min="12" style="0" width="5.38265306122449"/>
    <col collapsed="false" hidden="false" max="13" min="13" style="30" width="11.4489795918367"/>
    <col collapsed="false" hidden="false" max="14" min="14" style="35" width="11.4489795918367"/>
    <col collapsed="false" hidden="false" max="15" min="15" style="36" width="8.82142857142857"/>
    <col collapsed="false" hidden="false" max="16" min="16" style="0" width="13.7857142857143"/>
    <col collapsed="false" hidden="false" max="20" min="17" style="0" width="14.3367346938776"/>
    <col collapsed="false" hidden="false" max="23" min="21" style="0" width="8.82142857142857"/>
    <col collapsed="false" hidden="false" max="24" min="24" style="0" width="20.4030612244898"/>
    <col collapsed="false" hidden="false" max="25" min="25" style="0" width="9.92857142857143"/>
    <col collapsed="false" hidden="false" max="27" min="26" style="0" width="8.82142857142857"/>
    <col collapsed="false" hidden="false" max="28" min="28" style="0" width="11.4489795918367"/>
    <col collapsed="false" hidden="false" max="32" min="29" style="0" width="8.82142857142857"/>
    <col collapsed="false" hidden="false" max="33" min="33" style="0" width="10.7551020408163"/>
    <col collapsed="false" hidden="false" max="37" min="34" style="0" width="8.82142857142857"/>
    <col collapsed="false" hidden="false" max="38" min="38" style="0" width="11.0357142857143"/>
    <col collapsed="false" hidden="false" max="40" min="39" style="0" width="9.51020408163265"/>
    <col collapsed="false" hidden="false" max="41" min="41" style="0" width="11.9948979591837"/>
    <col collapsed="false" hidden="false" max="42" min="42" style="0" width="9.51020408163265"/>
    <col collapsed="false" hidden="false" max="57" min="43" style="0" width="8.82142857142857"/>
    <col collapsed="false" hidden="false" max="58" min="58" style="0" width="10.4744897959184"/>
    <col collapsed="false" hidden="false" max="1025" min="59" style="0" width="8.82142857142857"/>
  </cols>
  <sheetData>
    <row r="1" customFormat="false" ht="13.8"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47" t="s">
        <v>410</v>
      </c>
      <c r="G1" s="28" t="s">
        <v>411</v>
      </c>
      <c r="H1" s="28" t="s">
        <v>412</v>
      </c>
      <c r="I1" s="48" t="s">
        <v>413</v>
      </c>
      <c r="J1" s="28" t="str">
        <f aca="false">INDEX(map!$B$1:$B$26,MATCH(COLUMN(),map!$A$1:$A$26,0))</f>
        <v>J</v>
      </c>
      <c r="K1" s="28" t="str">
        <f aca="false">INDEX(map!$B$1:$B$26,MATCH(COLUMN(),map!$A$1:$A$26,0))</f>
        <v>K</v>
      </c>
      <c r="L1" s="28" t="str">
        <f aca="false">INDEX(map!$B$1:$B$26,MATCH(COLUMN(),map!$A$1:$A$26,0))</f>
        <v>L</v>
      </c>
      <c r="M1" s="28" t="str">
        <f aca="false">INDEX(map!$B$1:$B$26,MATCH(COLUMN(),map!$A$1:$A$26,0))</f>
        <v>M</v>
      </c>
      <c r="N1" s="28" t="str">
        <f aca="false">INDEX(map!$B$1:$B$26,MATCH(COLUMN(),map!$A$1:$A$26,0))</f>
        <v>N</v>
      </c>
      <c r="O1" s="28" t="str">
        <f aca="false">INDEX(map!$B$1:$B$26,MATCH(COLUMN(),map!$A$1:$A$26,0))</f>
        <v>O</v>
      </c>
      <c r="P1" s="28" t="str">
        <f aca="false">INDEX(map!$B$1:$B$26,MATCH(COLUMN(),map!$A$1:$A$26,0))</f>
        <v>P</v>
      </c>
      <c r="Q1" s="28" t="s">
        <v>414</v>
      </c>
    </row>
    <row r="2" customFormat="false" ht="13.8" hidden="false" customHeight="false" outlineLevel="0" collapsed="false">
      <c r="B2" s="30" t="s">
        <v>415</v>
      </c>
      <c r="C2" s="0"/>
      <c r="F2" s="0"/>
      <c r="I2" s="0"/>
      <c r="K2" s="31" t="s">
        <v>382</v>
      </c>
      <c r="L2" s="31"/>
      <c r="M2" s="31"/>
      <c r="N2" s="32"/>
      <c r="O2" s="32"/>
      <c r="P2" s="33"/>
      <c r="Q2" s="33"/>
      <c r="R2" s="33"/>
      <c r="S2" s="33"/>
      <c r="T2" s="33"/>
      <c r="U2" s="33"/>
      <c r="V2" s="33"/>
    </row>
    <row r="3" customFormat="false" ht="24.6" hidden="false" customHeight="false" outlineLevel="0" collapsed="false">
      <c r="B3" s="30" t="n">
        <v>1000000</v>
      </c>
      <c r="C3" s="30" t="s">
        <v>416</v>
      </c>
      <c r="D3" s="0" t="s">
        <v>383</v>
      </c>
      <c r="E3" s="0" t="s">
        <v>384</v>
      </c>
      <c r="F3" s="49" t="s">
        <v>387</v>
      </c>
      <c r="G3" s="50" t="s">
        <v>417</v>
      </c>
      <c r="H3" s="50" t="s">
        <v>418</v>
      </c>
      <c r="I3" s="51" t="s">
        <v>419</v>
      </c>
      <c r="J3" s="0" t="s">
        <v>385</v>
      </c>
      <c r="K3" s="0" t="n">
        <f aca="false" t="array" ref="K3:K3">IF(ROW(INDEX(L4:L254,MATCH(1,(K4:K254="min")*(L4:L254=1),0)))&lt;ROW(INDEX(L3:L253,MATCH(1,(K4:K254="max")*(L4:L254=1),0))),0,1)</f>
        <v>0</v>
      </c>
      <c r="M3" s="30" t="s">
        <v>386</v>
      </c>
      <c r="N3" s="0"/>
      <c r="O3" s="0"/>
      <c r="P3" s="17" t="s">
        <v>420</v>
      </c>
      <c r="Q3" s="17" t="s">
        <v>421</v>
      </c>
    </row>
    <row r="4" customFormat="false" ht="13.8" hidden="false" customHeight="false" outlineLevel="0" collapsed="false">
      <c r="A4" s="6" t="n">
        <v>38720</v>
      </c>
      <c r="B4" s="30" t="n">
        <v>1009300</v>
      </c>
      <c r="C4" s="30" t="n">
        <f aca="false">B4-B3</f>
        <v>9300</v>
      </c>
      <c r="D4" s="5" t="n">
        <f aca="false">C4/B3</f>
        <v>0.0093</v>
      </c>
      <c r="E4" s="5" t="n">
        <f aca="false" t="array" ref="E4:E4">PRODUCT(1+$D$4:D4)-1</f>
        <v>0.00930000000000009</v>
      </c>
      <c r="F4" s="52" t="n">
        <f aca="false">E4/COUNT($E$4:E4)</f>
        <v>0.00930000000000009</v>
      </c>
      <c r="G4" s="5" t="n">
        <f aca="false">F4*252</f>
        <v>2.34360000000002</v>
      </c>
      <c r="H4" s="5"/>
      <c r="I4" s="53"/>
      <c r="J4" s="0" t="n">
        <v>0</v>
      </c>
      <c r="M4" s="0"/>
      <c r="N4" s="0"/>
      <c r="O4" s="0"/>
      <c r="P4" s="24" t="n">
        <f aca="false">D4-s_p!H4</f>
        <v>-0.00713047689238886</v>
      </c>
      <c r="Q4" s="24" t="n">
        <f aca="false">IF(P4&lt;0, P4^2, 0)</f>
        <v>5.08437007128915E-005</v>
      </c>
      <c r="R4" s="30" t="n">
        <f aca="false">B3</f>
        <v>1000000</v>
      </c>
      <c r="S4" s="30" t="n">
        <f aca="false">MAX(B6:B17)</f>
        <v>1160095.78150824</v>
      </c>
      <c r="X4" s="30" t="s">
        <v>422</v>
      </c>
      <c r="Y4" s="39" t="s">
        <v>423</v>
      </c>
      <c r="Z4" s="30"/>
    </row>
    <row r="5" customFormat="false" ht="13.8" hidden="false" customHeight="false" outlineLevel="0" collapsed="false">
      <c r="A5" s="6" t="n">
        <f aca="false">WORKDAY(A4,1,holiday!$B$2:$B$10)</f>
        <v>38721</v>
      </c>
      <c r="B5" s="30" t="n">
        <v>989820.51</v>
      </c>
      <c r="C5" s="30" t="n">
        <f aca="false">B5-B4</f>
        <v>-19479.49</v>
      </c>
      <c r="D5" s="5" t="n">
        <f aca="false">C5/B4</f>
        <v>-0.0193</v>
      </c>
      <c r="E5" s="5" t="n">
        <f aca="false" t="array" ref="E5:E5">PRODUCT(1+$D$4:D5)-1</f>
        <v>-0.0101794899999998</v>
      </c>
      <c r="F5" s="52" t="n">
        <f aca="false">E5/COUNT($E$4:E5)</f>
        <v>-0.00508974499999992</v>
      </c>
      <c r="G5" s="5" t="n">
        <f aca="false">F5*252</f>
        <v>-1.28261573999998</v>
      </c>
      <c r="H5" s="53" t="n">
        <f aca="false">IF(D5&lt;F5,D5-F5,"")</f>
        <v>-0.0142102550000001</v>
      </c>
      <c r="I5" s="53" t="n">
        <f aca="false">IF(D5&lt;(AVERAGE($D$4:D5)),D5-AVERAGE($D$4:D5),"")</f>
        <v>-0.0143</v>
      </c>
      <c r="J5" s="0" t="n">
        <f aca="false">IF(ISBLANK(A6),MONTH(A5),IF(MONTH(A6)-MONTH(A5)=1,MONTH(A5),0))</f>
        <v>0</v>
      </c>
      <c r="K5" s="0" t="str">
        <f aca="false">IF(B6&gt;B5,IF(AND(B4&gt;B5,B6&gt;B5),"min",""),IF(AND(B4&gt;B5,B6&gt;B5),"",IF(AND(B4&lt;B5,B6&lt;B5),"max","")))</f>
        <v>min</v>
      </c>
      <c r="L5" s="0" t="n">
        <f aca="false">IF(K5="min",COUNTIF(K$4:K5,"min"),IF(K5="max",COUNTIF(K$4:K5,"max"),""))</f>
        <v>1</v>
      </c>
      <c r="M5" s="30" t="e">
        <f aca="false">IF($K$3=0,IF(K5="min",INDEX($B$4:$B$254,(MATCH(1,($K$4:$K$254="max")*($L$4:$L$254=(L5-1)),0))),""),IF($K$3=1,IF(K5="min",INDEX($B$4:$B$254,(MATCH(1,($K$4:$K$254="max")*($L$4:$L$254=(L5)),0))),""),""))-B5</f>
        <v>#N/A</v>
      </c>
      <c r="N5" s="35" t="n">
        <f aca="false">IF(AND(K3=0,K5="min",L5=1),B5-B4,IF(K5="min",B5-M5,""))</f>
        <v>-19479.49</v>
      </c>
      <c r="O5" s="41" t="n">
        <f aca="false">IF(AND(K3=0,K5="min",L5=1),(B5-B4)/B4,IF(K5="min",(B5-M5)/M5,""))</f>
        <v>-0.0193</v>
      </c>
      <c r="P5" s="24" t="n">
        <f aca="false">D5-s_p!H5</f>
        <v>-0.0229727616645651</v>
      </c>
      <c r="Q5" s="24" t="n">
        <f aca="false">IF(P5&lt;0, P5^2, 0)</f>
        <v>0.000527747778496912</v>
      </c>
      <c r="R5" s="30" t="n">
        <f aca="false">MAX(B4:B23)</f>
        <v>1208819.80433158</v>
      </c>
      <c r="S5" s="30" t="n">
        <f aca="false">MIN(B6:B17)</f>
        <v>1024563.209901</v>
      </c>
      <c r="T5" s="30"/>
      <c r="U5" s="30"/>
      <c r="V5" s="5"/>
      <c r="X5" s="30" t="s">
        <v>424</v>
      </c>
      <c r="Y5" s="5" t="n">
        <f aca="false">STDEV(D4:D254)</f>
        <v>0.0289373790116476</v>
      </c>
      <c r="Z5" s="30"/>
    </row>
    <row r="6" customFormat="false" ht="13.8" hidden="false" customHeight="false" outlineLevel="0" collapsed="false">
      <c r="A6" s="6" t="n">
        <f aca="false">WORKDAY(A5,1,holiday!$B$2:$B$10)</f>
        <v>38722</v>
      </c>
      <c r="B6" s="30" t="n">
        <v>1024563.209901</v>
      </c>
      <c r="C6" s="30" t="n">
        <f aca="false">B6-B5</f>
        <v>34742.699901</v>
      </c>
      <c r="D6" s="5" t="n">
        <f aca="false">C6/B5</f>
        <v>0.0351</v>
      </c>
      <c r="E6" s="5" t="n">
        <f aca="false" t="array" ref="E6:E6">PRODUCT(1+$D$4:D6)-1</f>
        <v>0.024563209901</v>
      </c>
      <c r="F6" s="52" t="n">
        <f aca="false">E6/COUNT($E$4:E6)</f>
        <v>0.00818773663366668</v>
      </c>
      <c r="G6" s="5" t="n">
        <f aca="false">F6*252</f>
        <v>2.063309631684</v>
      </c>
      <c r="H6" s="53" t="str">
        <f aca="false">IF(D6&lt;F6,D6-F6,"")</f>
        <v/>
      </c>
      <c r="I6" s="53" t="str">
        <f aca="false">IF(D6&lt;(AVERAGE($D$4:D6)),D6-AVERAGE($D$4:D6),"")</f>
        <v/>
      </c>
      <c r="J6" s="0" t="n">
        <f aca="false">IF(ISBLANK(A7),MONTH(A6),IF(MONTH(A7)-MONTH(A6)=1,MONTH(A6),0))</f>
        <v>0</v>
      </c>
      <c r="K6" s="0" t="str">
        <f aca="false">IF(B7&gt;B6,IF(AND(B5&gt;B6,B7&gt;B6),"min",""),IF(AND(B5&gt;B6,B7&gt;B6),"",IF(AND(B5&lt;B6,B7&lt;B6),"max","")))</f>
        <v/>
      </c>
      <c r="L6" s="0" t="str">
        <f aca="false">IF(K6="min",COUNTIF(K$4:K6,"min"),IF(K6="max",COUNTIF(K$4:K6,"max"),""))</f>
        <v/>
      </c>
      <c r="M6" s="30" t="str">
        <f aca="false" t="array" ref="M6:M6">IF($K$3=0,IF(K6="min",INDEX($B$4:$B$254,(MATCH(1,($K$4:$K$254="max")*($L$4:$L$254=(L6-1)),0))),""),IF($K$3=1,IF(K6="min",INDEX($B$4:$B$254,(MATCH(1,($K$4:$K$254="max")*($L$4:$L$254=(L6)),0))),""),""))</f>
        <v/>
      </c>
      <c r="N6" s="35" t="str">
        <f aca="false">IF(AND(K4=0,K6="min",L6=1),B6-B5,IF(K6="min",B6-M6,""))</f>
        <v/>
      </c>
      <c r="O6" s="41" t="str">
        <f aca="false">IF(AND(K4=0,K6="min",L6=1),(B6-B5)/B5,IF(K6="min",(B6-M6)/M6,""))</f>
        <v/>
      </c>
      <c r="P6" s="24" t="n">
        <f aca="false">D6-s_p!H6</f>
        <v>0.0350842947560191</v>
      </c>
      <c r="Q6" s="24" t="n">
        <f aca="false">IF(P6&lt;0, P6^2, 0)</f>
        <v>0</v>
      </c>
      <c r="R6" s="30" t="n">
        <f aca="false">MIN(B4:B23)</f>
        <v>989820.51</v>
      </c>
      <c r="S6" s="30"/>
      <c r="T6" s="30"/>
      <c r="U6" s="30"/>
      <c r="V6" s="5"/>
      <c r="X6" s="30"/>
      <c r="Y6" s="5"/>
      <c r="Z6" s="30"/>
    </row>
    <row r="7" customFormat="false" ht="13.8" hidden="false" customHeight="false" outlineLevel="0" collapsed="false">
      <c r="A7" s="6" t="n">
        <f aca="false">WORKDAY(A6,1,holiday!$B$2:$B$10)</f>
        <v>38723</v>
      </c>
      <c r="B7" s="30" t="n">
        <v>1065135.91301308</v>
      </c>
      <c r="C7" s="30" t="n">
        <f aca="false">B7-B6</f>
        <v>40572.7031120796</v>
      </c>
      <c r="D7" s="5" t="n">
        <f aca="false">C7/B6</f>
        <v>0.0396</v>
      </c>
      <c r="E7" s="5" t="n">
        <f aca="false" t="array" ref="E7:E7">PRODUCT(1+$D$4:D7)-1</f>
        <v>0.0651359130130798</v>
      </c>
      <c r="F7" s="52" t="n">
        <f aca="false">E7/COUNT($E$4:E7)</f>
        <v>0.0162839782532699</v>
      </c>
      <c r="G7" s="5" t="n">
        <f aca="false">F7*252</f>
        <v>4.10356251982402</v>
      </c>
      <c r="H7" s="53" t="str">
        <f aca="false">IF(D7&lt;F7,D7-F7,"")</f>
        <v/>
      </c>
      <c r="I7" s="53" t="str">
        <f aca="false">IF(D7&lt;(AVERAGE($D$4:D7)),D7-AVERAGE($D$4:D7),"")</f>
        <v/>
      </c>
      <c r="J7" s="0" t="n">
        <f aca="false">IF(ISBLANK(A8),MONTH(A7),IF(MONTH(A8)-MONTH(A7)=1,MONTH(A7),0))</f>
        <v>0</v>
      </c>
      <c r="K7" s="0" t="str">
        <f aca="false">IF(B8&gt;B7,IF(AND(B6&gt;B7,B8&gt;B7),"min",""),IF(AND(B6&gt;B7,B8&gt;B7),"",IF(AND(B6&lt;B7,B8&lt;B7),"max","")))</f>
        <v/>
      </c>
      <c r="L7" s="0" t="str">
        <f aca="false">IF(K7="min",COUNTIF(K$4:K7,"min"),IF(K7="max",COUNTIF(K$4:K7,"max"),""))</f>
        <v/>
      </c>
      <c r="M7" s="30" t="str">
        <f aca="false" t="array" ref="M7:M7">IF($K$3=0,IF(K7="min",INDEX($B$4:$B$254,(MATCH(1,($K$4:$K$254="max")*($L$4:$L$254=(L7-1)),0))),""),IF($K$3=1,IF(K7="min",INDEX($B$4:$B$254,(MATCH(1,($K$4:$K$254="max")*($L$4:$L$254=(L7)),0))),""),""))</f>
        <v/>
      </c>
      <c r="N7" s="35" t="str">
        <f aca="false">IF(AND(K5=0,K7="min",L7=1),B7-B6,IF(K7="min",B7-M7,""))</f>
        <v/>
      </c>
      <c r="O7" s="41" t="str">
        <f aca="false">IF(AND(K5=0,K7="min",L7=1),(B7-B6)/B6,IF(K7="min",(B7-M7)/M7,""))</f>
        <v/>
      </c>
      <c r="P7" s="24" t="n">
        <f aca="false">D7-s_p!H7</f>
        <v>0.0302005590979051</v>
      </c>
      <c r="Q7" s="24" t="n">
        <f aca="false">IF(P7&lt;0, P7^2, 0)</f>
        <v>0</v>
      </c>
      <c r="R7" s="30" t="n">
        <f aca="false">B23</f>
        <v>1100936.66725872</v>
      </c>
      <c r="S7" s="30"/>
      <c r="T7" s="30"/>
      <c r="U7" s="30"/>
      <c r="V7" s="5"/>
      <c r="X7" s="30"/>
      <c r="Y7" s="5"/>
      <c r="Z7" s="30"/>
    </row>
    <row r="8" customFormat="false" ht="13.8" hidden="false" customHeight="false" outlineLevel="0" collapsed="false">
      <c r="A8" s="6" t="n">
        <f aca="false">WORKDAY(A7,1,holiday!$B$2:$B$10)</f>
        <v>38726</v>
      </c>
      <c r="B8" s="30" t="n">
        <v>1101137.50687292</v>
      </c>
      <c r="C8" s="30" t="n">
        <f aca="false">B8-B7</f>
        <v>36001.593859842</v>
      </c>
      <c r="D8" s="5" t="n">
        <f aca="false">C8/B7</f>
        <v>0.0338</v>
      </c>
      <c r="E8" s="5" t="n">
        <f aca="false" t="array" ref="E8:E8">PRODUCT(1+$D$4:D8)-1</f>
        <v>0.101137506872922</v>
      </c>
      <c r="F8" s="52" t="n">
        <f aca="false">E8/COUNT($E$4:E8)</f>
        <v>0.0202275013745844</v>
      </c>
      <c r="G8" s="5" t="n">
        <f aca="false">F8*252</f>
        <v>5.09733034639526</v>
      </c>
      <c r="H8" s="53" t="str">
        <f aca="false">IF(D8&lt;F8,D8-F8,"")</f>
        <v/>
      </c>
      <c r="I8" s="53" t="str">
        <f aca="false">IF(D8&lt;(AVERAGE($D$4:D8)),D8-AVERAGE($D$4:D8),"")</f>
        <v/>
      </c>
      <c r="J8" s="0" t="n">
        <f aca="false">IF(ISBLANK(A9),MONTH(A8),IF(MONTH(A9)-MONTH(A8)=1,MONTH(A8),0))</f>
        <v>0</v>
      </c>
      <c r="K8" s="0" t="str">
        <f aca="false">IF(B9&gt;B8,IF(AND(B7&gt;B8,B9&gt;B8),"min",""),IF(AND(B7&gt;B8,B9&gt;B8),"",IF(AND(B7&lt;B8,B9&lt;B8),"max","")))</f>
        <v>max</v>
      </c>
      <c r="L8" s="0" t="n">
        <f aca="false">IF(K8="min",COUNTIF(K$4:K8,"min"),IF(K8="max",COUNTIF(K$4:K8,"max"),""))</f>
        <v>1</v>
      </c>
      <c r="M8" s="30" t="str">
        <f aca="false" t="array" ref="M8:M8">IF($K$3=0,IF(K8="min",INDEX($B$4:$B$254,(MATCH(1,($K$4:$K$254="max")*($L$4:$L$254=(L8-1)),0))),""),IF($K$3=1,IF(K8="min",INDEX($B$4:$B$254,(MATCH(1,($K$4:$K$254="max")*($L$4:$L$254=(L8)),0))),""),""))</f>
        <v/>
      </c>
      <c r="N8" s="35" t="str">
        <f aca="false">IF(AND(K6=0,K8="min",L8=1),B8-B7,IF(K8="min",B8-M8,""))</f>
        <v/>
      </c>
      <c r="O8" s="41" t="str">
        <f aca="false">IF(AND(K6=0,K8="min",L8=1),(B8-B7)/B7,IF(K8="min",(B8-M8)/M8,""))</f>
        <v/>
      </c>
      <c r="P8" s="24" t="n">
        <f aca="false">D8-s_p!H8</f>
        <v>0.0301436928702009</v>
      </c>
      <c r="Q8" s="24" t="n">
        <f aca="false">IF(P8&lt;0, P8^2, 0)</f>
        <v>0</v>
      </c>
      <c r="R8" s="30"/>
      <c r="S8" s="30"/>
      <c r="T8" s="30"/>
      <c r="U8" s="30"/>
      <c r="V8" s="5"/>
      <c r="X8" s="54"/>
      <c r="Y8" s="55" t="s">
        <v>425</v>
      </c>
      <c r="Z8" s="55"/>
      <c r="AA8" s="55"/>
      <c r="AB8" s="55"/>
      <c r="AC8" s="55"/>
      <c r="AD8" s="55"/>
      <c r="AE8" s="56" t="s">
        <v>426</v>
      </c>
      <c r="AF8" s="56"/>
      <c r="AG8" s="56"/>
      <c r="AH8" s="56"/>
      <c r="AI8" s="56"/>
      <c r="AJ8" s="56"/>
    </row>
    <row r="9" customFormat="false" ht="13.8" hidden="false" customHeight="false" outlineLevel="0" collapsed="false">
      <c r="A9" s="6" t="n">
        <f aca="false">WORKDAY(A8,1,holiday!$B$2:$B$10)</f>
        <v>38727</v>
      </c>
      <c r="B9" s="30" t="n">
        <v>1077903.5054779</v>
      </c>
      <c r="C9" s="30" t="n">
        <f aca="false">B9-B8</f>
        <v>-23234.0013950185</v>
      </c>
      <c r="D9" s="5" t="n">
        <f aca="false">C9/B8</f>
        <v>-0.0210999999999999</v>
      </c>
      <c r="E9" s="5" t="n">
        <f aca="false" t="array" ref="E9:E9">PRODUCT(1+$D$4:D9)-1</f>
        <v>0.0779035054779034</v>
      </c>
      <c r="F9" s="52" t="n">
        <f aca="false">E9/COUNT($E$4:E9)</f>
        <v>0.0129839175796506</v>
      </c>
      <c r="G9" s="5" t="n">
        <f aca="false">F9*252</f>
        <v>3.27194723007194</v>
      </c>
      <c r="H9" s="53" t="n">
        <f aca="false">IF(D9&lt;F9,D9-F9,"")</f>
        <v>-0.0340839175796505</v>
      </c>
      <c r="I9" s="53" t="n">
        <f aca="false">IF(D9&lt;(AVERAGE($D$4:D9)),D9-AVERAGE($D$4:D9),"")</f>
        <v>-0.0339999999999999</v>
      </c>
      <c r="J9" s="0" t="n">
        <f aca="false">IF(ISBLANK(A10),MONTH(A9),IF(MONTH(A10)-MONTH(A9)=1,MONTH(A9),0))</f>
        <v>0</v>
      </c>
      <c r="K9" s="0" t="str">
        <f aca="false">IF(B10&gt;B9,IF(AND(B8&gt;B9,B10&gt;B9),"min",""),IF(AND(B8&gt;B9,B10&gt;B9),"",IF(AND(B8&lt;B9,B10&lt;B9),"max","")))</f>
        <v>min</v>
      </c>
      <c r="L9" s="0" t="n">
        <f aca="false">IF(K9="min",COUNTIF(K$4:K9,"min"),IF(K9="max",COUNTIF(K$4:K9,"max"),""))</f>
        <v>2</v>
      </c>
      <c r="M9" s="30" t="n">
        <f aca="false" t="array" ref="M9:M9">IF($K$3=0,IF(K9="min",INDEX($B$4:$B$254,(MATCH(1,($K$4:$K$254="max")*($L$4:$L$254=(L9-1)),0))),""),IF($K$3=1,IF(K9="min",INDEX($B$4:$B$254,(MATCH(1,($K$4:$K$254="max")*($L$4:$L$254=(L9)),0))),""),""))</f>
        <v>1101137.50687292</v>
      </c>
      <c r="N9" s="35" t="n">
        <f aca="false">IF(AND(K7=0,K9="min",L9=1),B9-B8,IF(K9="min",B9-M9,""))</f>
        <v>-23234.0013950202</v>
      </c>
      <c r="O9" s="41" t="n">
        <f aca="false">IF(AND(K7=0,K9="min",L9=1),(B9-B8)/B8,IF(K9="min",(B9-M9)/M9,""))</f>
        <v>-0.0211000000000014</v>
      </c>
      <c r="P9" s="24" t="n">
        <f aca="false">D9-s_p!H9</f>
        <v>-0.0207434523117466</v>
      </c>
      <c r="Q9" s="24" t="n">
        <f aca="false">IF(P9&lt;0, P9^2, 0)</f>
        <v>0.000430290813809705</v>
      </c>
      <c r="R9" s="30" t="n">
        <f aca="false">IF(INDEX(A4:A23,MATCH(MIN(B3:B23),B3:B23,0))&gt;INDEX(A4:A23,MATCH(MAX(B3:B23),B3:B23,0)),MIN(B3:B23)-MAX(B3:B23),MIN(B19:B23)-MAX(B3:B23))</f>
        <v>-107883.13707286</v>
      </c>
      <c r="S9" s="30" t="s">
        <v>427</v>
      </c>
      <c r="T9" s="30"/>
      <c r="U9" s="30"/>
      <c r="V9" s="5"/>
      <c r="X9" s="57"/>
      <c r="Y9" s="58" t="s">
        <v>428</v>
      </c>
      <c r="Z9" s="58" t="s">
        <v>429</v>
      </c>
      <c r="AA9" s="58" t="s">
        <v>430</v>
      </c>
      <c r="AB9" s="58" t="s">
        <v>431</v>
      </c>
      <c r="AC9" s="58" t="s">
        <v>432</v>
      </c>
      <c r="AD9" s="59" t="s">
        <v>433</v>
      </c>
      <c r="AE9" s="58" t="s">
        <v>428</v>
      </c>
      <c r="AF9" s="58" t="s">
        <v>429</v>
      </c>
      <c r="AG9" s="58" t="s">
        <v>430</v>
      </c>
      <c r="AH9" s="58" t="s">
        <v>431</v>
      </c>
      <c r="AI9" s="58" t="s">
        <v>432</v>
      </c>
      <c r="AJ9" s="60" t="s">
        <v>433</v>
      </c>
    </row>
    <row r="10" customFormat="false" ht="13.8" hidden="false" customHeight="false" outlineLevel="0" collapsed="false">
      <c r="A10" s="6" t="n">
        <f aca="false">WORKDAY(A9,1,holiday!$B$2:$B$10)</f>
        <v>38728</v>
      </c>
      <c r="B10" s="30" t="n">
        <v>1119833.95184099</v>
      </c>
      <c r="C10" s="30" t="n">
        <f aca="false">B10-B9</f>
        <v>41930.4463630905</v>
      </c>
      <c r="D10" s="5" t="n">
        <f aca="false">C10/B9</f>
        <v>0.0389000000000001</v>
      </c>
      <c r="E10" s="5" t="n">
        <f aca="false" t="array" ref="E10:E10">PRODUCT(1+$D$4:D10)-1</f>
        <v>0.119833951840994</v>
      </c>
      <c r="F10" s="52" t="n">
        <f aca="false">E10/COUNT($E$4:E10)</f>
        <v>0.0171191359772849</v>
      </c>
      <c r="G10" s="5" t="n">
        <f aca="false">F10*252</f>
        <v>4.31402226627579</v>
      </c>
      <c r="H10" s="53" t="str">
        <f aca="false">IF(D10&lt;F10,D10-F10,"")</f>
        <v/>
      </c>
      <c r="I10" s="53" t="str">
        <f aca="false">IF(D10&lt;(AVERAGE($D$4:D10)),D10-AVERAGE($D$4:D10),"")</f>
        <v/>
      </c>
      <c r="J10" s="0" t="n">
        <f aca="false">IF(ISBLANK(A11),MONTH(A10),IF(MONTH(A11)-MONTH(A10)=1,MONTH(A10),0))</f>
        <v>0</v>
      </c>
      <c r="K10" s="0" t="str">
        <f aca="false">IF(B11&gt;B10,IF(AND(B9&gt;B10,B11&gt;B10),"min",""),IF(AND(B9&gt;B10,B11&gt;B10),"",IF(AND(B9&lt;B10,B11&lt;B10),"max","")))</f>
        <v/>
      </c>
      <c r="L10" s="0" t="str">
        <f aca="false">IF(K10="min",COUNTIF(K$4:K10,"min"),IF(K10="max",COUNTIF(K$4:K10,"max"),""))</f>
        <v/>
      </c>
      <c r="M10" s="30" t="str">
        <f aca="false" t="array" ref="M10:M10">IF($K$3=0,IF(K10="min",INDEX($B$4:$B$254,(MATCH(1,($K$4:$K$254="max")*($L$4:$L$254=(L10-1)),0))),""),IF($K$3=1,IF(K10="min",INDEX($B$4:$B$254,(MATCH(1,($K$4:$K$254="max")*($L$4:$L$254=(L10)),0))),""),""))</f>
        <v/>
      </c>
      <c r="N10" s="35" t="str">
        <f aca="false">IF(AND(K8=0,K10="min",L10=1),B10-B9,IF(K10="min",B10-M10,""))</f>
        <v/>
      </c>
      <c r="O10" s="41" t="str">
        <f aca="false">IF(AND(K8=0,K10="min",L10=1),(B10-B9)/B9,IF(K10="min",(B10-M10)/M10,""))</f>
        <v/>
      </c>
      <c r="P10" s="24" t="n">
        <f aca="false">D10-s_p!H10</f>
        <v>0.0354185432158116</v>
      </c>
      <c r="Q10" s="24" t="n">
        <f aca="false">IF(P10&lt;0, P10^2, 0)</f>
        <v>0</v>
      </c>
      <c r="R10" s="30" t="n">
        <f aca="false">MIN(B3:B23)-MAX(B3:B4)</f>
        <v>-19479.49</v>
      </c>
      <c r="S10" s="30"/>
      <c r="T10" s="30"/>
      <c r="U10" s="30"/>
      <c r="V10" s="5"/>
      <c r="X10" s="61" t="s">
        <v>326</v>
      </c>
      <c r="Y10" s="62" t="n">
        <f aca="false">MAX(AA23:AA34)</f>
        <v>0.134597009587626</v>
      </c>
      <c r="Z10" s="62" t="n">
        <f aca="false">MAX(AB23:AB34)</f>
        <v>0.188224379214058</v>
      </c>
      <c r="AA10" s="62" t="n">
        <f aca="false">MAX(AC23:AC34)</f>
        <v>0.10825130207443</v>
      </c>
      <c r="AB10" s="62" t="n">
        <f aca="false">MAX(AD23:AD34)</f>
        <v>0.0199532547581898</v>
      </c>
      <c r="AC10" s="63"/>
      <c r="AD10" s="64"/>
      <c r="AE10" s="62" t="n">
        <f aca="false">MIN(AA23:AA34)</f>
        <v>-0.250298186478788</v>
      </c>
      <c r="AF10" s="62" t="n">
        <f aca="false">MIN(AB23:AB34)</f>
        <v>-0.195731560119165</v>
      </c>
      <c r="AG10" s="62" t="n">
        <f aca="false">MIN(AC23:AC34)</f>
        <v>-0.105562885784198</v>
      </c>
      <c r="AH10" s="62" t="n">
        <f aca="false">MIN(AD23:AD34)</f>
        <v>0.0199532547581898</v>
      </c>
      <c r="AI10" s="63"/>
      <c r="AJ10" s="65"/>
    </row>
    <row r="11" customFormat="false" ht="13.8" hidden="false" customHeight="false" outlineLevel="0" collapsed="false">
      <c r="A11" s="6" t="n">
        <f aca="false">WORKDAY(A10,1,holiday!$B$2:$B$10)</f>
        <v>38729</v>
      </c>
      <c r="B11" s="30" t="n">
        <v>1156340.53867101</v>
      </c>
      <c r="C11" s="30" t="n">
        <f aca="false">B11-B10</f>
        <v>36506.5868300165</v>
      </c>
      <c r="D11" s="5" t="n">
        <f aca="false">C11/B10</f>
        <v>0.0326000000000001</v>
      </c>
      <c r="E11" s="5" t="n">
        <f aca="false" t="array" ref="E11:E11">PRODUCT(1+$D$4:D11)-1</f>
        <v>0.156340538671011</v>
      </c>
      <c r="F11" s="52" t="n">
        <f aca="false">E11/COUNT($E$4:E11)</f>
        <v>0.0195425673338764</v>
      </c>
      <c r="G11" s="5" t="n">
        <f aca="false">F11*252</f>
        <v>4.92472696813684</v>
      </c>
      <c r="H11" s="53" t="str">
        <f aca="false">IF(D11&lt;F11,D11-F11,"")</f>
        <v/>
      </c>
      <c r="I11" s="53" t="str">
        <f aca="false">IF(D11&lt;(AVERAGE($D$4:D11)),D11-AVERAGE($D$4:D11),"")</f>
        <v/>
      </c>
      <c r="J11" s="0" t="n">
        <f aca="false">IF(ISBLANK(A12),MONTH(A11),IF(MONTH(A12)-MONTH(A11)=1,MONTH(A11),0))</f>
        <v>0</v>
      </c>
      <c r="K11" s="0" t="str">
        <f aca="false">IF(B12&gt;B11,IF(AND(B10&gt;B11,B12&gt;B11),"min",""),IF(AND(B10&gt;B11,B12&gt;B11),"",IF(AND(B10&lt;B11,B12&lt;B11),"max","")))</f>
        <v>max</v>
      </c>
      <c r="L11" s="0" t="n">
        <f aca="false">IF(K11="min",COUNTIF(K$4:K11,"min"),IF(K11="max",COUNTIF(K$4:K11,"max"),""))</f>
        <v>2</v>
      </c>
      <c r="M11" s="30" t="str">
        <f aca="false" t="array" ref="M11:M11">IF($K$3=0,IF(K11="min",INDEX($B$4:$B$254,(MATCH(1,($K$4:$K$254="max")*($L$4:$L$254=(L11-1)),0))),""),IF($K$3=1,IF(K11="min",INDEX($B$4:$B$254,(MATCH(1,($K$4:$K$254="max")*($L$4:$L$254=(L11)),0))),""),""))</f>
        <v/>
      </c>
      <c r="N11" s="35" t="str">
        <f aca="false">IF(AND(K9=0,K11="min",L11=1),B11-B10,IF(K11="min",B11-M11,""))</f>
        <v/>
      </c>
      <c r="O11" s="41" t="str">
        <f aca="false">IF(AND(K9=0,K11="min",L11=1),(B11-B10)/B10,IF(K11="min",(B11-M11)/M11,""))</f>
        <v/>
      </c>
      <c r="P11" s="24" t="n">
        <f aca="false">D11-s_p!H11</f>
        <v>0.0388742431501029</v>
      </c>
      <c r="Q11" s="24" t="n">
        <f aca="false">IF(P11&lt;0, P11^2, 0)</f>
        <v>0</v>
      </c>
      <c r="R11" s="30" t="str">
        <f aca="false">IF(AND(MATCH(MAX(B86:B92),$B$85:B$106,0)=MATCH(MAX($B$85:B$106),$B$85:B$106,0)-1,MATCH(MIN(B86:B92),$B$85:B$106,0)=MATCH(MIN($B$85:B$106),$B$85:B$106,0)+1),MIN(IF(INDEX($A$85:$A$106,MATCH(MIN($B$85:B$106),$B$85:B$106,0))&gt;INDEX($A$85:$A$106,MATCH(MAX($B$85:B$106),$B$85:B$106,0)),MIN($B$85:B$106)-MAX($B$85:B$106),MIN(B94:B106)-MAX($B$85:B$106)),MIN($B$85:B$106)-MAX($B$85:B106)),"more")</f>
        <v>more</v>
      </c>
      <c r="S11" s="30" t="n">
        <f aca="false">MATCH(MAX(B3:B23),B3:B23,0)+ROW(B3:B23)</f>
        <v>19</v>
      </c>
      <c r="T11" s="30" t="n">
        <v>84</v>
      </c>
      <c r="U11" s="30"/>
      <c r="V11" s="5"/>
      <c r="X11" s="61" t="s">
        <v>327</v>
      </c>
      <c r="Y11" s="62" t="n">
        <f aca="false">MAX(s_p!R8:R19)</f>
        <v>0.0315080285960251</v>
      </c>
      <c r="Z11" s="62" t="n">
        <f aca="false">MAX(s_p!S8:S19)</f>
        <v>0.0793320069556498</v>
      </c>
      <c r="AA11" s="62" t="n">
        <f aca="false">MAX(s_p!T8:T19)</f>
        <v>0.116595811683199</v>
      </c>
      <c r="AB11" s="62" t="n">
        <f aca="false">MAX(s_p!U8:U19)</f>
        <v>0.136194313821308</v>
      </c>
      <c r="AC11" s="63"/>
      <c r="AD11" s="64"/>
      <c r="AE11" s="62" t="n">
        <f aca="false">MIN(s_p!R8:R19)</f>
        <v>-0.0309169012902389</v>
      </c>
      <c r="AF11" s="62" t="n">
        <f aca="false">MIN(s_p!S8:S19)</f>
        <v>-0.0259039683811352</v>
      </c>
      <c r="AG11" s="62" t="n">
        <f aca="false">MIN(s_p!T8:T19)</f>
        <v>-0.00267170801824856</v>
      </c>
      <c r="AH11" s="62" t="n">
        <f aca="false">MIN(s_p!U8:U19)</f>
        <v>0.136194313821308</v>
      </c>
      <c r="AI11" s="63"/>
      <c r="AJ11" s="65"/>
    </row>
    <row r="12" customFormat="false" ht="13.8" hidden="false" customHeight="false" outlineLevel="0" collapsed="false">
      <c r="A12" s="6" t="n">
        <f aca="false">WORKDAY(A11,1,holiday!$B$2:$B$10)</f>
        <v>38730</v>
      </c>
      <c r="B12" s="30" t="n">
        <v>1140498.67329122</v>
      </c>
      <c r="C12" s="30" t="n">
        <f aca="false">B12-B11</f>
        <v>-15841.8653797929</v>
      </c>
      <c r="D12" s="5" t="n">
        <f aca="false">C12/B11</f>
        <v>-0.0137</v>
      </c>
      <c r="E12" s="5" t="n">
        <f aca="false" t="array" ref="E12:E12">PRODUCT(1+$D$4:D12)-1</f>
        <v>0.140498673291218</v>
      </c>
      <c r="F12" s="52" t="n">
        <f aca="false">E12/COUNT($E$4:E12)</f>
        <v>0.0156109636990242</v>
      </c>
      <c r="G12" s="5" t="n">
        <f aca="false">F12*252</f>
        <v>3.9339628521541</v>
      </c>
      <c r="H12" s="53" t="n">
        <f aca="false">IF(D12&lt;F12,D12-F12,"")</f>
        <v>-0.0293109636990242</v>
      </c>
      <c r="I12" s="53" t="n">
        <f aca="false">IF(D12&lt;(AVERAGE($D$4:D12)),D12-AVERAGE($D$4:D12),"")</f>
        <v>-0.0287222222222223</v>
      </c>
      <c r="J12" s="0" t="n">
        <f aca="false">IF(ISBLANK(A13),MONTH(A12),IF(MONTH(A13)-MONTH(A12)=1,MONTH(A12),0))</f>
        <v>0</v>
      </c>
      <c r="K12" s="0" t="str">
        <f aca="false">IF(B13&gt;B12,IF(AND(B11&gt;B12,B13&gt;B12),"min",""),IF(AND(B11&gt;B12,B13&gt;B12),"",IF(AND(B11&lt;B12,B13&lt;B12),"max","")))</f>
        <v/>
      </c>
      <c r="L12" s="0" t="str">
        <f aca="false">IF(K12="min",COUNTIF(K$4:K12,"min"),IF(K12="max",COUNTIF(K$4:K12,"max"),""))</f>
        <v/>
      </c>
      <c r="M12" s="30" t="str">
        <f aca="false" t="array" ref="M12:M12">IF($K$3=0,IF(K12="min",INDEX($B$4:$B$254,(MATCH(1,($K$4:$K$254="max")*($L$4:$L$254=(L12-1)),0))),""),IF($K$3=1,IF(K12="min",INDEX($B$4:$B$254,(MATCH(1,($K$4:$K$254="max")*($L$4:$L$254=(L12)),0))),""),""))</f>
        <v/>
      </c>
      <c r="N12" s="35" t="str">
        <f aca="false">IF(AND(K10=0,K12="min",L12=1),B12-B11,IF(K12="min",B12-M12,""))</f>
        <v/>
      </c>
      <c r="O12" s="41" t="str">
        <f aca="false">IF(AND(K10=0,K12="min",L12=1),(B12-B11)/B11,IF(K12="min",(B12-M12)/M12,""))</f>
        <v/>
      </c>
      <c r="P12" s="24" t="n">
        <f aca="false">D12-s_p!H12</f>
        <v>-0.0149052314822013</v>
      </c>
      <c r="Q12" s="24" t="n">
        <f aca="false">IF(P12&lt;0, P12^2, 0)</f>
        <v>0.000222165925538005</v>
      </c>
      <c r="R12" s="30"/>
      <c r="S12" s="30" t="n">
        <f aca="false">MATCH(MIN(B3:B23),B3:B23,0)+ROW(B3:B23)-2</f>
        <v>4</v>
      </c>
      <c r="T12" s="30" t="n">
        <v>105</v>
      </c>
      <c r="U12" s="30"/>
      <c r="V12" s="5"/>
      <c r="X12" s="61" t="s">
        <v>328</v>
      </c>
      <c r="Y12" s="62" t="n">
        <f aca="false">MIN(AI23:AI34)</f>
        <v>0.11668575748565</v>
      </c>
      <c r="Z12" s="62" t="n">
        <f aca="false">MIN(AJ23:AJ34)</f>
        <v>0.221672562023581</v>
      </c>
      <c r="AA12" s="62" t="n">
        <f aca="false">MIN(AK23:AK34)</f>
        <v>0.321471574979811</v>
      </c>
      <c r="AB12" s="62" t="n">
        <f aca="false">MIN(AL23:AL34)</f>
        <v>0.458454302979043</v>
      </c>
      <c r="AC12" s="63"/>
      <c r="AD12" s="64"/>
      <c r="AE12" s="62" t="n">
        <f aca="false">MAX(AI23:AI34)</f>
        <v>0.144126440851014</v>
      </c>
      <c r="AF12" s="62" t="n">
        <f aca="false">MAX(AJ23:AJ34)</f>
        <v>0.243417728036765</v>
      </c>
      <c r="AG12" s="62" t="n">
        <f aca="false">MAX(AK23:AK34)</f>
        <v>0.334312750280333</v>
      </c>
      <c r="AH12" s="62" t="n">
        <f aca="false">MAX(AL23:AL34)</f>
        <v>0.458454302979043</v>
      </c>
      <c r="AI12" s="63"/>
      <c r="AJ12" s="65"/>
    </row>
    <row r="13" customFormat="false" ht="13.8" hidden="false" customHeight="false" outlineLevel="0" collapsed="false">
      <c r="A13" s="6" t="n">
        <f aca="false">WORKDAY(A12,1,holiday!$B$2:$B$10)</f>
        <v>38734</v>
      </c>
      <c r="B13" s="30" t="n">
        <v>1093624.17781895</v>
      </c>
      <c r="C13" s="30" t="n">
        <f aca="false">B13-B12</f>
        <v>-46874.4954722691</v>
      </c>
      <c r="D13" s="5" t="n">
        <f aca="false">C13/B12</f>
        <v>-0.0411000000000001</v>
      </c>
      <c r="E13" s="5" t="n">
        <f aca="false" t="array" ref="E13:E13">PRODUCT(1+$D$4:D13)-1</f>
        <v>0.0936241778189488</v>
      </c>
      <c r="F13" s="52" t="n">
        <f aca="false">E13/COUNT($E$4:E13)</f>
        <v>0.00936241778189488</v>
      </c>
      <c r="G13" s="5" t="n">
        <f aca="false">F13*252</f>
        <v>2.35932928103751</v>
      </c>
      <c r="H13" s="53" t="n">
        <f aca="false">IF(D13&lt;F13,D13-F13,"")</f>
        <v>-0.050462417781895</v>
      </c>
      <c r="I13" s="53" t="n">
        <f aca="false">IF(D13&lt;(AVERAGE($D$4:D13)),D13-AVERAGE($D$4:D13),"")</f>
        <v>-0.0505100000000001</v>
      </c>
      <c r="J13" s="0" t="n">
        <f aca="false">IF(ISBLANK(A14),MONTH(A13),IF(MONTH(A14)-MONTH(A13)=1,MONTH(A13),0))</f>
        <v>0</v>
      </c>
      <c r="K13" s="0" t="str">
        <f aca="false">IF(B14&gt;B13,IF(AND(B12&gt;B13,B14&gt;B13),"min",""),IF(AND(B12&gt;B13,B14&gt;B13),"",IF(AND(B12&lt;B13,B14&lt;B13),"max","")))</f>
        <v/>
      </c>
      <c r="L13" s="0" t="str">
        <f aca="false">IF(K13="min",COUNTIF(K$4:K13,"min"),IF(K13="max",COUNTIF(K$4:K13,"max"),""))</f>
        <v/>
      </c>
      <c r="M13" s="30" t="str">
        <f aca="false" t="array" ref="M13:M13">IF($K$3=0,IF(K13="min",INDEX($B$4:$B$254,(MATCH(1,($K$4:$K$254="max")*($L$4:$L$254=(L13-1)),0))),""),IF($K$3=1,IF(K13="min",INDEX($B$4:$B$254,(MATCH(1,($K$4:$K$254="max")*($L$4:$L$254=(L13)),0))),""),""))</f>
        <v/>
      </c>
      <c r="N13" s="35" t="str">
        <f aca="false">IF(AND(K11=0,K13="min",L13=1),B13-B12,IF(K13="min",B13-M13,""))</f>
        <v/>
      </c>
      <c r="O13" s="41" t="str">
        <f aca="false">IF(AND(K11=0,K13="min",L13=1),(B13-B12)/B12,IF(K13="min",(B13-M13)/M13,""))</f>
        <v/>
      </c>
      <c r="P13" s="24" t="n">
        <f aca="false">D13-s_p!H13</f>
        <v>-0.0375430223437223</v>
      </c>
      <c r="Q13" s="24" t="n">
        <f aca="false">IF(P13&lt;0, P13^2, 0)</f>
        <v>0.00140947852670123</v>
      </c>
      <c r="R13" s="30" t="str">
        <f aca="true">IF(INDEX(INDIRECT("A"&amp;T11&amp;":A"&amp;T12),MATCH(MIN(INDIRECT("B"&amp;T11&amp;":B"&amp;T12)),INDIRECT("B"&amp;T11&amp;":B"&amp;T12),0))&gt;INDEX(INDIRECT("A"&amp;T11&amp;":A"&amp;T12),MATCH(MAX(INDIRECT("B"&amp;T11&amp;":B"&amp;T12)),INDIRECT("B"&amp;T11&amp;":B"&amp;T12),0)),MIN(INDIRECT("B"&amp;T11&amp;":B"&amp;T12))-MAX(INDIRECT("B"&amp;T11&amp;":B"&amp;T12)),IF(AND(MATCH(MAX(INDIRECT("B"&amp;MATCH(MIN(INDIRECT("B"&amp;T11&amp;":B"&amp;T12)),INDIRECT("B"&amp;T11&amp;":B"&amp;T12),0)+ROW(INDIRECT("B"&amp;T11&amp;":B"&amp;T12))&amp;":B"&amp;MATCH(MAX(INDIRECT("B"&amp;T11&amp;":B"&amp;T12)),INDIRECT("B"&amp;T11&amp;":B"&amp;T12),0)+ROW(INDIRECT("B"&amp;T11&amp;":B"&amp;T12))-2)),INDIRECT("B"&amp;T11&amp;":B"&amp;T12),0)=MATCH(MAX(INDIRECT("B"&amp;T11&amp;":B"&amp;T12)),INDIRECT("B"&amp;T11&amp;":B"&amp;T12),0)-1,MATCH(MIN(INDIRECT("b"&amp;MATCH(MIN(INDIRECT("B"&amp;T11&amp;":B"&amp;T12)),INDIRECT("B"&amp;T11&amp;":B"&amp;T12),0)+ROW(INDIRECT("B"&amp;T11&amp;":B"&amp;T12))&amp;":B"&amp;MATCH(MAX(INDIRECT("B"&amp;T11&amp;":B"&amp;T12)),INDIRECT("B"&amp;T11&amp;":B"&amp;T12),0)+ROW(INDIRECT("B"&amp;T11&amp;":B"&amp;T12))-2)),INDIRECT("B"&amp;T11&amp;":B"&amp;T12),0)=MATCH(MIN(INDIRECT("B"&amp;T11&amp;":B"&amp;T12)),INDIRECT("B"&amp;T11&amp;":B"&amp;T12),0)+1),MIN(MIN(INDIRECT("B"&amp;MATCH(MAX(INDIRECT("B"&amp;T11&amp;":B"&amp;T12)),INDIRECT("B"&amp;T11&amp;":B"&amp;T12),0)+ROW(INDIRECT("B"&amp;T11&amp;":B"&amp;T12))&amp;":B22"))-MAX(INDIRECT("B"&amp;T11&amp;":B"&amp;T12)),MIN(INDIRECT("B"&amp;T11&amp;":B"&amp;T12))-MAX(INDIRECT("B2:B"&amp;MATCH(MIN(INDIRECT("B"&amp;T11&amp;":B"&amp;T12)),INDIRECT("B"&amp;T11&amp;":B"&amp;T12),0)+ROW(INDIRECT("B"&amp;T11&amp;":B"&amp;T12))-2))),"more"))</f>
        <v>more</v>
      </c>
      <c r="S13" s="30"/>
      <c r="T13" s="30"/>
      <c r="U13" s="30"/>
      <c r="V13" s="5"/>
      <c r="X13" s="61" t="s">
        <v>330</v>
      </c>
      <c r="Y13" s="62" t="n">
        <f aca="false">MIN(s_p!V8:V19)</f>
        <v>0.019179129896774</v>
      </c>
      <c r="Z13" s="62" t="n">
        <f aca="false">MIN(s_p!W8:W19)</f>
        <v>0.0369026769110258</v>
      </c>
      <c r="AA13" s="62" t="n">
        <f aca="false">MIN(s_p!X8:X19)</f>
        <v>0.0613255698029983</v>
      </c>
      <c r="AB13" s="62" t="n">
        <f aca="false">MIN(s_p!Y8:Y19)</f>
        <v>0.10005350137714</v>
      </c>
      <c r="AC13" s="63"/>
      <c r="AD13" s="64"/>
      <c r="AE13" s="62" t="n">
        <f aca="false">MAX(s_p!V8:V19)</f>
        <v>0.0469074795076168</v>
      </c>
      <c r="AF13" s="62" t="n">
        <f aca="false">MAX(s_p!W8:W19)</f>
        <v>0.070497479356684</v>
      </c>
      <c r="AG13" s="62" t="n">
        <f aca="false">MAX(s_p!X8:X19)</f>
        <v>0.0820870772076853</v>
      </c>
      <c r="AH13" s="62" t="n">
        <f aca="false">MAX(s_p!Y8:Y19)</f>
        <v>0.10005350137714</v>
      </c>
      <c r="AI13" s="63"/>
      <c r="AJ13" s="65"/>
    </row>
    <row r="14" customFormat="false" ht="13.8" hidden="false" customHeight="false" outlineLevel="0" collapsed="false">
      <c r="A14" s="6" t="n">
        <f aca="false">WORKDAY(A13,1,holiday!$B$2:$B$10)</f>
        <v>38735</v>
      </c>
      <c r="B14" s="30" t="n">
        <v>1090124.58044993</v>
      </c>
      <c r="C14" s="30" t="n">
        <f aca="false">B14-B13</f>
        <v>-3499.59736902057</v>
      </c>
      <c r="D14" s="5" t="n">
        <f aca="false">C14/B13</f>
        <v>-0.00319999999999994</v>
      </c>
      <c r="E14" s="5" t="n">
        <f aca="false" t="array" ref="E14:E14">PRODUCT(1+$D$4:D14)-1</f>
        <v>0.090124580449928</v>
      </c>
      <c r="F14" s="52" t="n">
        <f aca="false">E14/COUNT($E$4:E14)</f>
        <v>0.00819314367726618</v>
      </c>
      <c r="G14" s="5" t="n">
        <f aca="false">F14*252</f>
        <v>2.06467220667108</v>
      </c>
      <c r="H14" s="53" t="n">
        <f aca="false">IF(D14&lt;F14,D14-F14,"")</f>
        <v>-0.0113931436772661</v>
      </c>
      <c r="I14" s="53" t="n">
        <f aca="false">IF(D14&lt;(AVERAGE($D$4:D14)),D14-AVERAGE($D$4:D14),"")</f>
        <v>-0.0114636363636363</v>
      </c>
      <c r="J14" s="0" t="n">
        <f aca="false">IF(ISBLANK(A15),MONTH(A14),IF(MONTH(A15)-MONTH(A14)=1,MONTH(A14),0))</f>
        <v>0</v>
      </c>
      <c r="K14" s="0" t="str">
        <f aca="false">IF(B15&gt;B14,IF(AND(B13&gt;B14,B15&gt;B14),"min",""),IF(AND(B13&gt;B14,B15&gt;B14),"",IF(AND(B13&lt;B14,B15&lt;B14),"max","")))</f>
        <v>min</v>
      </c>
      <c r="L14" s="0" t="n">
        <f aca="false">IF(K14="min",COUNTIF(K$4:K14,"min"),IF(K14="max",COUNTIF(K$4:K14,"max"),""))</f>
        <v>3</v>
      </c>
      <c r="M14" s="30" t="n">
        <f aca="false" t="array" ref="M14:M14">IF($K$3=0,IF(K14="min",INDEX($B$4:$B$254,(MATCH(1,($K$4:$K$254="max")*($L$4:$L$254=(L14-1)),0))),""),IF($K$3=1,IF(K14="min",INDEX($B$4:$B$254,(MATCH(1,($K$4:$K$254="max")*($L$4:$L$254=(L14)),0))),""),""))</f>
        <v>1156340.53867101</v>
      </c>
      <c r="N14" s="35" t="n">
        <f aca="false">IF(AND(K12=0,K14="min",L14=1),B14-B13,IF(K14="min",B14-M14,""))</f>
        <v>-66215.95822108</v>
      </c>
      <c r="O14" s="41" t="n">
        <f aca="false">IF(AND(K12=0,K14="min",L14=1),(B14-B13)/B13,IF(K14="min",(B14-M14)/M14,""))</f>
        <v>-0.0572633718239979</v>
      </c>
      <c r="P14" s="24" t="n">
        <f aca="false">D14-s_p!H14</f>
        <v>0.000774965511328645</v>
      </c>
      <c r="Q14" s="24" t="n">
        <f aca="false">IF(P14&lt;0, P14^2, 0)</f>
        <v>0</v>
      </c>
      <c r="R14" s="30"/>
      <c r="S14" s="30"/>
      <c r="T14" s="30"/>
      <c r="U14" s="30"/>
      <c r="V14" s="5"/>
      <c r="X14" s="61" t="s">
        <v>332</v>
      </c>
      <c r="Y14" s="66" t="n">
        <f aca="false">MAX(AM23:AM34)</f>
        <v>4.78483701655318</v>
      </c>
      <c r="Z14" s="66" t="n">
        <f aca="false">MAX(AN23:AN34)</f>
        <v>1.75926421023761</v>
      </c>
      <c r="AA14" s="66" t="n">
        <f aca="false">MAX(AO23:AO34)</f>
        <v>0.176315334684776</v>
      </c>
      <c r="AB14" s="66" t="n">
        <f aca="false">MAX(AP23:AP34)</f>
        <v>-0.0173525054831322</v>
      </c>
      <c r="AC14" s="63"/>
      <c r="AD14" s="64"/>
      <c r="AE14" s="66" t="n">
        <f aca="false">MIN(AM23:AM34)</f>
        <v>-6.14844335606626</v>
      </c>
      <c r="AF14" s="66" t="n">
        <f aca="false">MIN(AN23:AN34)</f>
        <v>-1.70852768865401</v>
      </c>
      <c r="AG14" s="66" t="n">
        <f aca="false">MIN(AO23:AO34)</f>
        <v>-0.643181308012986</v>
      </c>
      <c r="AH14" s="66" t="n">
        <f aca="false">MIN(AP23:AP34)</f>
        <v>-0.0173525054831322</v>
      </c>
      <c r="AI14" s="63"/>
      <c r="AJ14" s="65"/>
    </row>
    <row r="15" customFormat="false" ht="13.8" hidden="false" customHeight="false" outlineLevel="0" collapsed="false">
      <c r="A15" s="6" t="n">
        <f aca="false">WORKDAY(A14,1,holiday!$B$2:$B$10)</f>
        <v>38736</v>
      </c>
      <c r="B15" s="30" t="n">
        <v>1106367.43669863</v>
      </c>
      <c r="C15" s="30" t="n">
        <f aca="false">B15-B14</f>
        <v>16242.856248704</v>
      </c>
      <c r="D15" s="5" t="n">
        <f aca="false">C15/B14</f>
        <v>0.0149000000000001</v>
      </c>
      <c r="E15" s="5" t="n">
        <f aca="false" t="array" ref="E15:E15">PRODUCT(1+$D$4:D15)-1</f>
        <v>0.106367436698632</v>
      </c>
      <c r="F15" s="52" t="n">
        <f aca="false">E15/COUNT($E$4:E15)</f>
        <v>0.00886395305821933</v>
      </c>
      <c r="G15" s="5" t="n">
        <f aca="false">F15*252</f>
        <v>2.23371617067127</v>
      </c>
      <c r="H15" s="53" t="str">
        <f aca="false">IF(D15&lt;F15,D15-F15,"")</f>
        <v/>
      </c>
      <c r="I15" s="53" t="str">
        <f aca="false">IF(D15&lt;(AVERAGE($D$4:D15)),D15-AVERAGE($D$4:D15),"")</f>
        <v/>
      </c>
      <c r="J15" s="0" t="n">
        <f aca="false">IF(ISBLANK(A16),MONTH(A15),IF(MONTH(A16)-MONTH(A15)=1,MONTH(A15),0))</f>
        <v>0</v>
      </c>
      <c r="K15" s="0" t="str">
        <f aca="false">IF(B16&gt;B15,IF(AND(B14&gt;B15,B16&gt;B15),"min",""),IF(AND(B14&gt;B15,B16&gt;B15),"",IF(AND(B14&lt;B15,B16&lt;B15),"max","")))</f>
        <v/>
      </c>
      <c r="L15" s="0" t="str">
        <f aca="false">IF(K15="min",COUNTIF(K$4:K15,"min"),IF(K15="max",COUNTIF(K$4:K15,"max"),""))</f>
        <v/>
      </c>
      <c r="M15" s="30" t="str">
        <f aca="false" t="array" ref="M15:M15">IF($K$3=0,IF(K15="min",INDEX($B$4:$B$254,(MATCH(1,($K$4:$K$254="max")*($L$4:$L$254=(L15-1)),0))),""),IF($K$3=1,IF(K15="min",INDEX($B$4:$B$254,(MATCH(1,($K$4:$K$254="max")*($L$4:$L$254=(L15)),0))),""),""))</f>
        <v/>
      </c>
      <c r="N15" s="35" t="str">
        <f aca="false">IF(AND(K13=0,K15="min",L15=1),B15-B14,IF(K15="min",B15-M15,""))</f>
        <v/>
      </c>
      <c r="O15" s="41" t="str">
        <f aca="false">IF(AND(K13=0,K15="min",L15=1),(B15-B14)/B14,IF(K15="min",(B15-M15)/M15,""))</f>
        <v/>
      </c>
      <c r="P15" s="24" t="n">
        <f aca="false">D15-s_p!H15</f>
        <v>0.00933631497812888</v>
      </c>
      <c r="Q15" s="24" t="n">
        <f aca="false">IF(P15&lt;0, P15^2, 0)</f>
        <v>0</v>
      </c>
      <c r="R15" s="30"/>
      <c r="S15" s="30"/>
      <c r="T15" s="30"/>
      <c r="U15" s="30"/>
      <c r="V15" s="5"/>
      <c r="X15" s="61" t="s">
        <v>333</v>
      </c>
      <c r="Y15" s="63"/>
      <c r="Z15" s="63"/>
      <c r="AA15" s="63"/>
      <c r="AB15" s="63"/>
      <c r="AC15" s="63"/>
      <c r="AD15" s="64"/>
      <c r="AE15" s="63"/>
      <c r="AF15" s="63"/>
      <c r="AG15" s="63"/>
      <c r="AH15" s="63"/>
      <c r="AI15" s="63"/>
      <c r="AJ15" s="65"/>
    </row>
    <row r="16" customFormat="false" ht="13.8" hidden="false" customHeight="false" outlineLevel="0" collapsed="false">
      <c r="A16" s="6" t="n">
        <f aca="false">WORKDAY(A15,1,holiday!$B$2:$B$10)</f>
        <v>38737</v>
      </c>
      <c r="B16" s="30" t="n">
        <v>1121082.12360672</v>
      </c>
      <c r="C16" s="30" t="n">
        <f aca="false">B16-B15</f>
        <v>14714.6869080919</v>
      </c>
      <c r="D16" s="5" t="n">
        <f aca="false">C16/B15</f>
        <v>0.0133000000000001</v>
      </c>
      <c r="E16" s="5" t="n">
        <f aca="false" t="array" ref="E16:E16">PRODUCT(1+$D$4:D16)-1</f>
        <v>0.121082123606724</v>
      </c>
      <c r="F16" s="52" t="n">
        <f aca="false">E16/COUNT($E$4:E16)</f>
        <v>0.00931400950820953</v>
      </c>
      <c r="G16" s="5" t="n">
        <f aca="false">F16*252</f>
        <v>2.3471303960688</v>
      </c>
      <c r="H16" s="53" t="str">
        <f aca="false">IF(D16&lt;F16,D16-F16,"")</f>
        <v/>
      </c>
      <c r="I16" s="53" t="str">
        <f aca="false">IF(D16&lt;(AVERAGE($D$4:D16)),D16-AVERAGE($D$4:D16),"")</f>
        <v/>
      </c>
      <c r="J16" s="0" t="n">
        <f aca="false">IF(ISBLANK(A17),MONTH(A16),IF(MONTH(A17)-MONTH(A16)=1,MONTH(A16),0))</f>
        <v>0</v>
      </c>
      <c r="K16" s="0" t="str">
        <f aca="false">IF(B17&gt;B16,IF(AND(B15&gt;B16,B17&gt;B16),"min",""),IF(AND(B15&gt;B16,B17&gt;B16),"",IF(AND(B15&lt;B16,B17&lt;B16),"max","")))</f>
        <v/>
      </c>
      <c r="L16" s="0" t="str">
        <f aca="false">IF(K16="min",COUNTIF(K$4:K16,"min"),IF(K16="max",COUNTIF(K$4:K16,"max"),""))</f>
        <v/>
      </c>
      <c r="M16" s="30" t="str">
        <f aca="false" t="array" ref="M16:M16">IF($K$3=0,IF(K16="min",INDEX($B$4:$B$254,(MATCH(1,($K$4:$K$254="max")*($L$4:$L$254=(L16-1)),0))),""),IF($K$3=1,IF(K16="min",INDEX($B$4:$B$254,(MATCH(1,($K$4:$K$254="max")*($L$4:$L$254=(L16)),0))),""),""))</f>
        <v/>
      </c>
      <c r="N16" s="35" t="str">
        <f aca="false">IF(AND(K14=0,K16="min",L16=1),B16-B15,IF(K16="min",B16-M16,""))</f>
        <v/>
      </c>
      <c r="O16" s="41" t="str">
        <f aca="false">IF(AND(K14=0,K16="min",L16=1),(B16-B15)/B15,IF(K16="min",(B16-M16)/M16,""))</f>
        <v/>
      </c>
      <c r="P16" s="24" t="n">
        <f aca="false">D16-s_p!H16</f>
        <v>0.0316262777812364</v>
      </c>
      <c r="Q16" s="24" t="n">
        <f aca="false">IF(P16&lt;0, P16^2, 0)</f>
        <v>0</v>
      </c>
      <c r="R16" s="30"/>
      <c r="S16" s="30"/>
      <c r="T16" s="30"/>
      <c r="U16" s="30"/>
      <c r="V16" s="5"/>
      <c r="X16" s="61" t="s">
        <v>334</v>
      </c>
      <c r="Y16" s="62" t="n">
        <f aca="false">MAX(AU23:AU34)</f>
        <v>0.00825248239920703</v>
      </c>
      <c r="Z16" s="62" t="n">
        <f aca="false">MAX(AV23:AV34)</f>
        <v>0.00312757574954322</v>
      </c>
      <c r="AA16" s="62" t="n">
        <f aca="false">MAX(AW23:AW34)</f>
        <v>0.00191805578473746</v>
      </c>
      <c r="AB16" s="62" t="n">
        <f aca="false">MAX(AX23:AX34)</f>
        <v>0.000597761383725516</v>
      </c>
      <c r="AC16" s="63"/>
      <c r="AD16" s="64"/>
      <c r="AE16" s="62" t="n">
        <f aca="false">MIN(AU23:AU34)</f>
        <v>-0.0125643780671462</v>
      </c>
      <c r="AF16" s="62" t="n">
        <f aca="false">MIN(AV23:AV34)</f>
        <v>-0.00270575523199234</v>
      </c>
      <c r="AG16" s="62" t="n">
        <f aca="false">MIN(AW23:AW34)</f>
        <v>-0.000414539715063746</v>
      </c>
      <c r="AH16" s="62" t="n">
        <f aca="false">MIN(AX23:AX34)</f>
        <v>0.000597761383725516</v>
      </c>
      <c r="AI16" s="63"/>
      <c r="AJ16" s="65"/>
    </row>
    <row r="17" customFormat="false" ht="13.8" hidden="false" customHeight="false" outlineLevel="0" collapsed="false">
      <c r="A17" s="6" t="n">
        <f aca="false">WORKDAY(A16,1,holiday!$B$2:$B$10)</f>
        <v>38740</v>
      </c>
      <c r="B17" s="30" t="n">
        <v>1160095.78150824</v>
      </c>
      <c r="C17" s="30" t="n">
        <f aca="false">B17-B16</f>
        <v>39013.6579015141</v>
      </c>
      <c r="D17" s="5" t="n">
        <f aca="false">C17/B16</f>
        <v>0.0348000000000001</v>
      </c>
      <c r="E17" s="5" t="n">
        <f aca="false" t="array" ref="E17:E17">PRODUCT(1+$D$4:D17)-1</f>
        <v>0.160095781508238</v>
      </c>
      <c r="F17" s="52" t="n">
        <f aca="false">E17/COUNT($E$4:E17)</f>
        <v>0.0114354129648742</v>
      </c>
      <c r="G17" s="5" t="n">
        <f aca="false">F17*252</f>
        <v>2.88172406714829</v>
      </c>
      <c r="H17" s="53" t="str">
        <f aca="false">IF(D17&lt;F17,D17-F17,"")</f>
        <v/>
      </c>
      <c r="I17" s="53" t="str">
        <f aca="false">IF(D17&lt;(AVERAGE($D$4:D17)),D17-AVERAGE($D$4:D17),"")</f>
        <v/>
      </c>
      <c r="J17" s="0" t="n">
        <f aca="false">IF(ISBLANK(A18),MONTH(A17),IF(MONTH(A18)-MONTH(A17)=1,MONTH(A17),0))</f>
        <v>0</v>
      </c>
      <c r="K17" s="0" t="str">
        <f aca="false">IF(B18&gt;B17,IF(AND(B16&gt;B17,B18&gt;B17),"min",""),IF(AND(B16&gt;B17,B18&gt;B17),"",IF(AND(B16&lt;B17,B18&lt;B17),"max","")))</f>
        <v/>
      </c>
      <c r="L17" s="0" t="str">
        <f aca="false">IF(K17="min",COUNTIF(K$4:K17,"min"),IF(K17="max",COUNTIF(K$4:K17,"max"),""))</f>
        <v/>
      </c>
      <c r="M17" s="30" t="str">
        <f aca="false" t="array" ref="M17:M17">IF($K$3=0,IF(K17="min",INDEX($B$4:$B$254,(MATCH(1,($K$4:$K$254="max")*($L$4:$L$254=(L17-1)),0))),""),IF($K$3=1,IF(K17="min",INDEX($B$4:$B$254,(MATCH(1,($K$4:$K$254="max")*($L$4:$L$254=(L17)),0))),""),""))</f>
        <v/>
      </c>
      <c r="N17" s="35" t="str">
        <f aca="false">IF(AND(K15=0,K17="min",L17=1),B17-B16,IF(K17="min",B17-M17,""))</f>
        <v/>
      </c>
      <c r="O17" s="41" t="str">
        <f aca="false">IF(AND(K15=0,K17="min",L17=1),(B17-B16)/B16,IF(K17="min",(B17-M17)/M17,""))</f>
        <v/>
      </c>
      <c r="P17" s="24" t="n">
        <f aca="false">D17-s_p!H17</f>
        <v>0.032952977827807</v>
      </c>
      <c r="Q17" s="24" t="n">
        <f aca="false">IF(P17&lt;0, P17^2, 0)</f>
        <v>0</v>
      </c>
      <c r="R17" s="30" t="str">
        <f aca="true">IF(INDEX(INDIRECT($A$1&amp;$W23&amp;":"&amp;$A$1&amp;$W24-1),MATCH(MIN(INDIRECT($B$1&amp;$W23&amp;":"&amp;$B$1&amp;$W24-1)),INDIRECT($B$1&amp;$W23&amp;":"&amp;$B$1&amp;$W24-1),0))&gt;INDEX(INDIRECT($A$1&amp;$W23&amp;":"&amp;$A$1&amp;$W24-1),MATCH(MAX(INDIRECT($B$1&amp;$W23&amp;":"&amp;$B$1&amp;$W24-1)),INDIRECT($B$1&amp;$W23&amp;":"&amp;$B$1&amp;$W24-1),0)),MIN(INDIRECT($B$1&amp;$W23&amp;":"&amp;$B$1&amp;$W24-1))-MAX(INDIRECT($B$1&amp;$W23&amp;":"&amp;$B$1&amp;$W24-1)),IF(INDEX(INDIRECT($A$1&amp;$W23&amp;":"&amp;$A$1&amp;$W24-1),MATCH(MIN(INDIRECT($B$1&amp;MATCH(MIN(INDIRECT($B$1&amp;$W23&amp;":"&amp;$B$1&amp;$W24-1)),INDIRECT($B$1&amp;$W23&amp;":"&amp;$B$1&amp;$W24-1),0)+ROW(INDIRECT($B$1&amp;$W23&amp;":"&amp;$B$1&amp;$W24-1))&amp;":"&amp;$B$1&amp;MATCH(MAX(INDIRECT($B$1&amp;$W23&amp;":"&amp;$B$1&amp;$W24-1)),INDIRECT($B$1&amp;$W23&amp;":"&amp;$B$1&amp;$W24-1),0)+ROW(INDIRECT($B$1&amp;$W23&amp;":"&amp;$B$1&amp;$W24-1))-2)),INDIRECT($B$1&amp;$W23&amp;":"&amp;$B$1&amp;$W24-1),0))&gt;INDEX(INDIRECT($A$1&amp;$W23&amp;":"&amp;$A$1&amp;$W24-1),MATCH(MAX(INDIRECT($B$1&amp;MATCH(MIN(INDIRECT($B$1&amp;$W23&amp;":"&amp;$B$1&amp;$W24-1)),INDIRECT($B$1&amp;$W23&amp;":"&amp;$B$1&amp;$W24-1),0)+ROW(INDIRECT($B$1&amp;$W23&amp;":"&amp;$B$1&amp;$W24-1))&amp;":"&amp;$B$1&amp;MATCH(MAX(INDIRECT($B$1&amp;$W23&amp;":"&amp;$B$1&amp;$W24-1)),INDIRECT($B$1&amp;$W23&amp;":"&amp;$B$1&amp;$W24-1),0)+ROW(INDIRECT($B$1&amp;$W23&amp;":"&amp;$B$1&amp;$W24-1))-2)),INDIRECT($B$1&amp;$W23&amp;":"&amp;$B$1&amp;$W24-1),0)),MIN(MIN(INDIRECT($B$1&amp;$W23&amp;":"&amp;$B$1&amp;$W24-1))-MAX(INDIRECT($B$1&amp;W23&amp;":"&amp;$B$1&amp;MATCH(MIN(INDIRECT($B$1&amp;$W23&amp;":"&amp;$B$1&amp;$W24-1)),INDIRECT($B$1&amp;$W23&amp;":"&amp;$B$1&amp;$W24-1),0)+ROW(INDIRECT($B$1&amp;$W23&amp;":"&amp;$B$1&amp;$W24-1))-2)),MIN(INDIRECT($B$1&amp;MATCH(MAX(INDIRECT($B$1&amp;$W23&amp;":"&amp;$B$1&amp;$W24-1)),INDIRECT($B$1&amp;$W23&amp;":"&amp;$B$1&amp;$W24-1),0)+ROW(INDIRECT($B$1&amp;$W23&amp;":"&amp;$B$1&amp;$W24-1))&amp;":"&amp;$B$1&amp;W24-1))-MAX(INDIRECT($B$1&amp;$W23&amp;":"&amp;$B$1&amp;$W24-1)),MIN(INDIRECT($B$1&amp;MATCH(MIN(INDIRECT($B$1&amp;$W23&amp;":"&amp;$B$1&amp;$W24-1)),INDIRECT($B$1&amp;$W23&amp;":"&amp;$B$1&amp;$W24-1),0)+ROW(INDIRECT($B$1&amp;$W23&amp;":"&amp;$B$1&amp;$W24-1))&amp;":"&amp;$B$1&amp;MATCH(MAX(INDIRECT($B$1&amp;$W23&amp;":"&amp;$B$1&amp;$W24-1)),INDIRECT($B$1&amp;$W23&amp;":"&amp;$B$1&amp;$W24-1),0)+ROW(INDIRECT($B$1&amp;$W23&amp;":"&amp;$B$1&amp;$W24-1))-2))-MAX(INDIRECT($B$1&amp;MATCH(MIN(INDIRECT($B$1&amp;$W23&amp;":"&amp;$B$1&amp;$W24-1)),INDIRECT($B$1&amp;$W23&amp;":"&amp;$B$1&amp;$W24-1),0)+ROW(INDIRECT($B$1&amp;$W23&amp;":"&amp;$B$1&amp;$W24-1))&amp;":"&amp;$B$1&amp;MATCH(MAX(INDIRECT($B$1&amp;$W23&amp;":"&amp;$B$1&amp;$W24-1)),INDIRECT($B$1&amp;$W23&amp;":"&amp;$B$1&amp;$W24-1),0)+ROW(INDIRECT($B$1&amp;$W23&amp;":"&amp;$B$1&amp;$W24-1))-2))),"more0"))</f>
        <v>more0</v>
      </c>
      <c r="S17" s="30" t="str">
        <f aca="true">IF(INDEX(INDIRECT($A$1&amp;$W23&amp;":"&amp;$A$1&amp;$W24-1),MATCH(MIN(INDIRECT($B$1&amp;MATCH(MIN(INDIRECT($B$1&amp;$W23&amp;":"&amp;$B$1&amp;$W24-1)),INDIRECT($B$1&amp;$W23&amp;":"&amp;$B$1&amp;$W24-1),0)+ROW(INDIRECT($B$1&amp;$W23&amp;":"&amp;$B$1&amp;$W24-1))&amp;":"&amp;$B$1&amp;MATCH(MAX(INDIRECT($B$1&amp;$W23&amp;":"&amp;$B$1&amp;$W24-1)),INDIRECT($B$1&amp;$W23&amp;":"&amp;$B$1&amp;$W24-1),0)+ROW(INDIRECT($B$1&amp;$W23&amp;":"&amp;$B$1&amp;$W24-1))-2)),INDIRECT($B$1&amp;$W23&amp;":"&amp;$B$1&amp;$W24-1),0))&gt;INDEX(INDIRECT($A$1&amp;$W23&amp;":"&amp;$A$1&amp;$W24-1),MATCH(MAX(INDIRECT($B$1&amp;MATCH(MIN(INDIRECT($B$1&amp;$W23&amp;":"&amp;$B$1&amp;$W24-1)),INDIRECT($B$1&amp;$W23&amp;":"&amp;$B$1&amp;$W24-1),0)+ROW(INDIRECT($B$1&amp;$W23&amp;":"&amp;$B$1&amp;$W24-1))&amp;":"&amp;$B$1&amp;MATCH(MAX(INDIRECT($B$1&amp;$W23&amp;":"&amp;$B$1&amp;$W24-1)),INDIRECT($B$1&amp;$W23&amp;":"&amp;$B$1&amp;$W24-1),0)+ROW(INDIRECT($B$1&amp;$W23&amp;":"&amp;$B$1&amp;$W24-1))-2)),INDIRECT($B$1&amp;$W23&amp;":"&amp;$B$1&amp;$W24-1),0)),MIN(INDIRECT($B$1&amp;MATCH(MIN(INDIRECT($B$1&amp;$W23&amp;":"&amp;$B$1&amp;$W24-1)),INDIRECT($B$1&amp;$W23&amp;":"&amp;$B$1&amp;$W24-1),0)+ROW(INDIRECT($B$1&amp;$W23&amp;":"&amp;$B$1&amp;$W24-1))&amp;":"&amp;$B$1&amp;MATCH(MAX(INDIRECT($B$1&amp;$W23&amp;":"&amp;$B$1&amp;$W24-1)),INDIRECT($B$1&amp;$W23&amp;":"&amp;$B$1&amp;$W24-1),0)+ROW(INDIRECT($B$1&amp;$W23&amp;":"&amp;$B$1&amp;$W24-1))-2))-MAX(INDIRECT($B$1&amp;MATCH(MIN(INDIRECT($B$1&amp;$W23&amp;":"&amp;$B$1&amp;$W24-1)),INDIRECT($B$1&amp;$W23&amp;":"&amp;$B$1&amp;$W24-1),0)+ROW(INDIRECT($B$1&amp;$W23&amp;":"&amp;$B$1&amp;$W24-1))&amp;":"&amp;$B$1&amp;MATCH(MAX(INDIRECT($B$1&amp;$W23&amp;":"&amp;$B$1&amp;$W24-1)),INDIRECT($B$1&amp;$W23&amp;":"&amp;$B$1&amp;$W24-1),0)+ROW(INDIRECT($B$1&amp;$W23&amp;":"&amp;$B$1&amp;$W24-1))-2)),"more0")</f>
        <v>more0</v>
      </c>
      <c r="T17" s="30" t="n">
        <f aca="true">MATCH(MAX(INDIRECT($B$1&amp;MATCH(MIN(INDIRECT($B$1&amp;$W23&amp;":"&amp;$B$1&amp;$W24-1)),INDIRECT($B$1&amp;$W23&amp;":"&amp;$B$1&amp;$W24-1),0)+ROW(INDIRECT($B$1&amp;$W23&amp;":"&amp;$B$1&amp;$W24-1))&amp;":"&amp;$B$1&amp;MATCH(MAX(INDIRECT($B$1&amp;$W23&amp;":"&amp;$B$1&amp;$W24-1)),INDIRECT($B$1&amp;$W23&amp;":"&amp;$B$1&amp;$W24-1),0)+ROW(INDIRECT($B$1&amp;$W23&amp;":"&amp;$B$1&amp;$W24-1))-2)),INDIRECT($B$1&amp;$W23&amp;":"&amp;$B$1&amp;$W24-1),0)+ROW(INDIRECT($B$1&amp;$W23&amp;":"&amp;$B$1&amp;$W24-1))-1</f>
        <v>17</v>
      </c>
      <c r="U17" s="30" t="n">
        <f aca="true">MATCH(MIN(INDIRECT($B$1&amp;MATCH(MIN(INDIRECT($B$1&amp;$W23&amp;":"&amp;$B$1&amp;$W24-1)),INDIRECT($B$1&amp;$W23&amp;":"&amp;$B$1&amp;$W24-1),0)+ROW(INDIRECT($B$1&amp;$W23&amp;":"&amp;$B$1&amp;$W24-1))&amp;":"&amp;$B$1&amp;MATCH(MAX(INDIRECT($B$1&amp;$W23&amp;":"&amp;$B$1&amp;$W24-1)),INDIRECT($B$1&amp;$W23&amp;":"&amp;$B$1&amp;$W24-1),0)+ROW(INDIRECT($B$1&amp;$W23&amp;":"&amp;$B$1&amp;$W24-1))-2)),INDIRECT($B$1&amp;$W23&amp;":"&amp;$B$1&amp;$W24-1),0)+ROW(INDIRECT($B$1&amp;$W23&amp;":"&amp;$B$1&amp;$W24-1))-1</f>
        <v>6</v>
      </c>
      <c r="V17" s="30"/>
      <c r="X17" s="67" t="s">
        <v>434</v>
      </c>
      <c r="Y17" s="68" t="n">
        <f aca="false">MAX(BC23:BC34)</f>
        <v>0</v>
      </c>
      <c r="Z17" s="68" t="n">
        <f aca="false">MAX(BD23:BD34)</f>
        <v>0</v>
      </c>
      <c r="AA17" s="68" t="n">
        <f aca="false">MAX(BE23:BE34)</f>
        <v>0</v>
      </c>
      <c r="AB17" s="68" t="n">
        <f aca="false">MAX(BF23:BF34)</f>
        <v>0</v>
      </c>
      <c r="AC17" s="69"/>
      <c r="AD17" s="70"/>
      <c r="AE17" s="68" t="n">
        <f aca="false">MIN(BC23:BC34)</f>
        <v>0</v>
      </c>
      <c r="AF17" s="68" t="n">
        <f aca="false">MIN(BD23:BD34)</f>
        <v>0</v>
      </c>
      <c r="AG17" s="68" t="n">
        <f aca="false">MIN(BE23:BE34)</f>
        <v>0</v>
      </c>
      <c r="AH17" s="68" t="n">
        <f aca="false">MIN(BF23:BF34)</f>
        <v>0</v>
      </c>
      <c r="AI17" s="69"/>
      <c r="AJ17" s="71"/>
    </row>
    <row r="18" customFormat="false" ht="13.8" hidden="false" customHeight="false" outlineLevel="0" collapsed="false">
      <c r="A18" s="6" t="n">
        <f aca="false">WORKDAY(A17,1,holiday!$B$2:$B$10)</f>
        <v>38741</v>
      </c>
      <c r="B18" s="30" t="n">
        <v>1208819.80433158</v>
      </c>
      <c r="C18" s="30" t="n">
        <f aca="false">B18-B17</f>
        <v>48724.0228233461</v>
      </c>
      <c r="D18" s="5" t="n">
        <f aca="false">C18/B17</f>
        <v>0.0420000000000001</v>
      </c>
      <c r="E18" s="5" t="n">
        <f aca="false" t="array" ref="E18:E18">PRODUCT(1+$D$4:D18)-1</f>
        <v>0.208819804331584</v>
      </c>
      <c r="F18" s="52" t="n">
        <f aca="false">E18/COUNT($E$4:E18)</f>
        <v>0.0139213202887723</v>
      </c>
      <c r="G18" s="5" t="n">
        <f aca="false">F18*252</f>
        <v>3.50817271277062</v>
      </c>
      <c r="H18" s="53" t="str">
        <f aca="false">IF(D18&lt;F18,D18-F18,"")</f>
        <v/>
      </c>
      <c r="I18" s="53" t="str">
        <f aca="false">IF(D18&lt;(AVERAGE($D$4:D18)),D18-AVERAGE($D$4:D18),"")</f>
        <v/>
      </c>
      <c r="J18" s="0" t="n">
        <f aca="false">IF(ISBLANK(A19),MONTH(A18),IF(MONTH(A19)-MONTH(A18)=1,MONTH(A18),0))</f>
        <v>0</v>
      </c>
      <c r="K18" s="0" t="str">
        <f aca="false">IF(B19&gt;B18,IF(AND(B17&gt;B18,B19&gt;B18),"min",""),IF(AND(B17&gt;B18,B19&gt;B18),"",IF(AND(B17&lt;B18,B19&lt;B18),"max","")))</f>
        <v>max</v>
      </c>
      <c r="L18" s="0" t="n">
        <f aca="false">IF(K18="min",COUNTIF(K$4:K18,"min"),IF(K18="max",COUNTIF(K$4:K18,"max"),""))</f>
        <v>3</v>
      </c>
      <c r="M18" s="30" t="str">
        <f aca="false" t="array" ref="M18:M18">IF($K$3=0,IF(K18="min",INDEX($B$4:$B$254,(MATCH(1,($K$4:$K$254="max")*($L$4:$L$254=(L18-1)),0))),""),IF($K$3=1,IF(K18="min",INDEX($B$4:$B$254,(MATCH(1,($K$4:$K$254="max")*($L$4:$L$254=(L18)),0))),""),""))</f>
        <v/>
      </c>
      <c r="N18" s="35" t="str">
        <f aca="false">IF(AND(K16=0,K18="min",L18=1),B18-B17,IF(K18="min",B18-M18,""))</f>
        <v/>
      </c>
      <c r="O18" s="41" t="str">
        <f aca="false">IF(AND(K16=0,K18="min",L18=1),(B18-B17)/B17,IF(K18="min",(B18-M18)/M18,""))</f>
        <v/>
      </c>
      <c r="P18" s="24" t="n">
        <f aca="false">D18-s_p!H18</f>
        <v>0.039594594166891</v>
      </c>
      <c r="Q18" s="24" t="n">
        <f aca="false">IF(P18&lt;0, P18^2, 0)</f>
        <v>0</v>
      </c>
      <c r="R18" s="5"/>
      <c r="S18" s="72" t="n">
        <f aca="true">INDEX(INDIRECT($A$1&amp;$W23&amp;":"&amp;$A$1&amp;$W24-1),MATCH(MIN(INDIRECT($B$1&amp;MATCH(MIN(INDIRECT($B$1&amp;$W23&amp;":"&amp;$B$1&amp;$W24-1)),INDIRECT($B$1&amp;$W23&amp;":"&amp;$B$1&amp;$W24-1),0)+ROW(INDIRECT($B$1&amp;$W23&amp;":"&amp;$B$1&amp;$W24-1))&amp;":"&amp;$B$1&amp;MATCH(MAX(INDIRECT($B$1&amp;$W23&amp;":"&amp;$B$1&amp;$W24-1)),INDIRECT($B$1&amp;$W23&amp;":"&amp;$B$1&amp;$W24-1),0)+ROW(INDIRECT($B$1&amp;$W23&amp;":"&amp;$B$1&amp;$W24-1))-2)),INDIRECT($B$1&amp;$W23&amp;":"&amp;$B$1&amp;$W24-1),0))</f>
        <v>38722</v>
      </c>
      <c r="T18" s="30" t="n">
        <f aca="true">MIN(MIN(INDIRECT($B$1&amp;MATCH(MAX(INDIRECT($B$1&amp;$W23&amp;":"&amp;$B$1&amp;$W24-1)),INDIRECT($B$1&amp;$W23&amp;":"&amp;$B$1&amp;$W24-1),0)+ROW(INDIRECT($B$1&amp;$W23&amp;":"&amp;$B$1&amp;$W24-1))&amp;":"&amp;$B$1&amp;W24-1))-MAX(INDIRECT($B$1&amp;$W23&amp;":"&amp;$B$1&amp;$W24-1)),MIN(INDIRECT($B$1&amp;$W23&amp;":"&amp;$B$1&amp;$W24-1))-MAX(INDIRECT($B$1&amp;W23&amp;":"&amp;$B$1&amp;MATCH(MIN(INDIRECT($B$1&amp;$W23&amp;":"&amp;$B$1&amp;$W24-1)),INDIRECT($B$1&amp;$W23&amp;":"&amp;$B$1&amp;$W24-1),0)+ROW(INDIRECT($B$1&amp;$W23&amp;":"&amp;$B$1&amp;$W24-1))-2)))</f>
        <v>-107883.13707286</v>
      </c>
      <c r="U18" s="30"/>
      <c r="V18" s="30"/>
      <c r="X18" s="63"/>
      <c r="Y18" s="63"/>
      <c r="Z18" s="63"/>
      <c r="AA18" s="63"/>
      <c r="AB18" s="63"/>
      <c r="AC18" s="63"/>
      <c r="AD18" s="63"/>
      <c r="AE18" s="63"/>
      <c r="AF18" s="63"/>
      <c r="AG18" s="63"/>
      <c r="AH18" s="63"/>
      <c r="AI18" s="73"/>
      <c r="AJ18" s="63"/>
      <c r="AK18" s="63"/>
      <c r="AL18" s="63"/>
      <c r="AM18" s="63"/>
      <c r="AN18" s="63"/>
    </row>
    <row r="19" customFormat="false" ht="13.8" hidden="false" customHeight="false" outlineLevel="0" collapsed="false">
      <c r="A19" s="6" t="n">
        <f aca="false">WORKDAY(A18,1,holiday!$B$2:$B$10)</f>
        <v>38742</v>
      </c>
      <c r="B19" s="30" t="n">
        <v>1153818.5032345</v>
      </c>
      <c r="C19" s="30" t="n">
        <f aca="false">B19-B18</f>
        <v>-55001.3010970871</v>
      </c>
      <c r="D19" s="5" t="n">
        <f aca="false">C19/B18</f>
        <v>-0.0455</v>
      </c>
      <c r="E19" s="5" t="n">
        <f aca="false" t="array" ref="E19:E19">PRODUCT(1+$D$4:D19)-1</f>
        <v>0.153818503234497</v>
      </c>
      <c r="F19" s="52" t="n">
        <f aca="false">E19/COUNT($E$4:E19)</f>
        <v>0.00961365645215609</v>
      </c>
      <c r="G19" s="5" t="n">
        <f aca="false">F19*252</f>
        <v>2.42264142594333</v>
      </c>
      <c r="H19" s="53" t="n">
        <f aca="false">IF(D19&lt;F19,D19-F19,"")</f>
        <v>-0.0551136564521561</v>
      </c>
      <c r="I19" s="53" t="n">
        <f aca="false">IF(D19&lt;(AVERAGE($D$4:D19)),D19-AVERAGE($D$4:D19),"")</f>
        <v>-0.0549000000000001</v>
      </c>
      <c r="J19" s="0" t="n">
        <f aca="false">IF(ISBLANK(A20),MONTH(A19),IF(MONTH(A20)-MONTH(A19)=1,MONTH(A19),0))</f>
        <v>0</v>
      </c>
      <c r="K19" s="0" t="str">
        <f aca="false">IF(B20&gt;B19,IF(AND(B18&gt;B19,B20&gt;B19),"min",""),IF(AND(B18&gt;B19,B20&gt;B19),"",IF(AND(B18&lt;B19,B20&lt;B19),"max","")))</f>
        <v>min</v>
      </c>
      <c r="L19" s="0" t="n">
        <f aca="false">IF(K19="min",COUNTIF(K$4:K19,"min"),IF(K19="max",COUNTIF(K$4:K19,"max"),""))</f>
        <v>4</v>
      </c>
      <c r="M19" s="30" t="n">
        <f aca="false" t="array" ref="M19:M19">IF($K$3=0,IF(K19="min",INDEX($B$4:$B$254,(MATCH(1,($K$4:$K$254="max")*($L$4:$L$254=(L19-1)),0))),""),IF($K$3=1,IF(K19="min",INDEX($B$4:$B$254,(MATCH(1,($K$4:$K$254="max")*($L$4:$L$254=(L19)),0))),""),""))</f>
        <v>1208819.80433158</v>
      </c>
      <c r="N19" s="35" t="n">
        <f aca="false">IF(AND(K17=0,K19="min",L19=1),B19-B18,IF(K19="min",B19-M19,""))</f>
        <v>-55001.3010970799</v>
      </c>
      <c r="O19" s="41" t="n">
        <f aca="false">IF(AND(K17=0,K19="min",L19=1),(B19-B18)/B18,IF(K19="min",(B19-M19)/M19,""))</f>
        <v>-0.0454999999999942</v>
      </c>
      <c r="P19" s="24" t="n">
        <f aca="false">D19-s_p!H19</f>
        <v>-0.0437792100153136</v>
      </c>
      <c r="Q19" s="24" t="n">
        <f aca="false">IF(P19&lt;0, P19^2, 0)</f>
        <v>0.00191661922956493</v>
      </c>
      <c r="R19" s="5"/>
      <c r="S19" s="72" t="n">
        <f aca="true">INDEX(INDIRECT($A$1&amp;$W23&amp;":"&amp;$A$1&amp;$W24-1),MATCH(MAX(INDIRECT($B$1&amp;MATCH(MIN(INDIRECT($B$1&amp;$W23&amp;":"&amp;$B$1&amp;$W24-1)),INDIRECT($B$1&amp;$W23&amp;":"&amp;$B$1&amp;$W24-1),0)+ROW(INDIRECT($B$1&amp;$W23&amp;":"&amp;$B$1&amp;$W24-1))&amp;":"&amp;$B$1&amp;MATCH(MAX(INDIRECT($B$1&amp;$W23&amp;":"&amp;$B$1&amp;$W24-1)),INDIRECT($B$1&amp;$W23&amp;":"&amp;$B$1&amp;$W24-1),0)+ROW(INDIRECT($B$1&amp;$W23&amp;":"&amp;$B$1&amp;$W24-1))-2)),INDIRECT($B$1&amp;$W23&amp;":"&amp;$B$1&amp;$W24-1),0))</f>
        <v>38740</v>
      </c>
      <c r="T19" s="30" t="n">
        <f aca="true">MIN(INDIRECT($B$1&amp;MATCH(MAX(INDIRECT($B$1&amp;$W23&amp;":"&amp;$B$1&amp;$W24-1)),INDIRECT($B$1&amp;$W23&amp;":"&amp;$B$1&amp;$W24-1),0)+ROW(INDIRECT($B$1&amp;$W23&amp;":"&amp;$B$1&amp;$W24-1))&amp;":"&amp;$B$1&amp;W24-1))</f>
        <v>1100936.66725872</v>
      </c>
      <c r="U19" s="30" t="n">
        <f aca="true">MATCH(MAX(INDIRECT($B$1&amp;$W23&amp;":"&amp;$B$1&amp;$W24-1)),INDIRECT($B$1&amp;$W23&amp;":"&amp;$B$1&amp;$W24-1),0)</f>
        <v>15</v>
      </c>
      <c r="V19" s="30" t="n">
        <f aca="true">ROW(INDIRECT($B$1&amp;$W23&amp;":"&amp;$B$1&amp;$W24-1))</f>
        <v>4</v>
      </c>
      <c r="AM19" s="0" t="n">
        <f aca="false">(AA23-(Treasuries!I252/100))/AI23</f>
        <v>0.394467880997065</v>
      </c>
    </row>
    <row r="20" customFormat="false" ht="13.8" hidden="false" customHeight="false" outlineLevel="0" collapsed="false">
      <c r="A20" s="6" t="n">
        <f aca="false">WORKDAY(A19,1,holiday!$B$2:$B$10)</f>
        <v>38743</v>
      </c>
      <c r="B20" s="30" t="n">
        <v>1184048.54801924</v>
      </c>
      <c r="C20" s="30" t="n">
        <f aca="false">B20-B19</f>
        <v>30230.0447847438</v>
      </c>
      <c r="D20" s="5" t="n">
        <f aca="false">C20/B19</f>
        <v>0.0262</v>
      </c>
      <c r="E20" s="5" t="n">
        <f aca="false" t="array" ref="E20:E20">PRODUCT(1+$D$4:D20)-1</f>
        <v>0.184048548019241</v>
      </c>
      <c r="F20" s="52" t="n">
        <f aca="false">E20/COUNT($E$4:E20)</f>
        <v>0.0108263851776024</v>
      </c>
      <c r="G20" s="5" t="n">
        <f aca="false">F20*252</f>
        <v>2.72824906475581</v>
      </c>
      <c r="H20" s="53" t="str">
        <f aca="false">IF(D20&lt;F20,D20-F20,"")</f>
        <v/>
      </c>
      <c r="I20" s="53" t="str">
        <f aca="false">IF(D20&lt;(AVERAGE($D$4:D20)),D20-AVERAGE($D$4:D20),"")</f>
        <v/>
      </c>
      <c r="J20" s="0" t="n">
        <f aca="false">IF(ISBLANK(A21),MONTH(A20),IF(MONTH(A21)-MONTH(A20)=1,MONTH(A20),0))</f>
        <v>0</v>
      </c>
      <c r="K20" s="0" t="str">
        <f aca="false">IF(B21&gt;B20,IF(AND(B19&gt;B20,B21&gt;B20),"min",""),IF(AND(B19&gt;B20,B21&gt;B20),"",IF(AND(B19&lt;B20,B21&lt;B20),"max","")))</f>
        <v>max</v>
      </c>
      <c r="L20" s="0" t="n">
        <f aca="false">IF(K20="min",COUNTIF(K$4:K20,"min"),IF(K20="max",COUNTIF(K$4:K20,"max"),""))</f>
        <v>4</v>
      </c>
      <c r="M20" s="30" t="str">
        <f aca="false" t="array" ref="M20:M20">IF($K$3=0,IF(K20="min",INDEX($B$4:$B$254,(MATCH(1,($K$4:$K$254="max")*($L$4:$L$254=(L20-1)),0))),""),IF($K$3=1,IF(K20="min",INDEX($B$4:$B$254,(MATCH(1,($K$4:$K$254="max")*($L$4:$L$254=(L20)),0))),""),""))</f>
        <v/>
      </c>
      <c r="N20" s="35" t="str">
        <f aca="false">IF(AND(K18=0,K20="min",L20=1),B20-B19,IF(K20="min",B20-M20,""))</f>
        <v/>
      </c>
      <c r="O20" s="41" t="str">
        <f aca="false">IF(AND(K18=0,K20="min",L20=1),(B20-B19)/B19,IF(K20="min",(B20-M20)/M20,""))</f>
        <v/>
      </c>
      <c r="P20" s="24" t="n">
        <f aca="false">D20-s_p!H20</f>
        <v>0.0189649682133031</v>
      </c>
      <c r="Q20" s="24" t="n">
        <f aca="false">IF(P20&lt;0, P20^2, 0)</f>
        <v>0</v>
      </c>
      <c r="R20" s="5"/>
      <c r="S20" s="7" t="n">
        <f aca="true">MIN(INDIRECT($B$1&amp;MATCH(MIN(INDIRECT($B$1&amp;$W23&amp;":"&amp;$B$1&amp;$W24-1)),INDIRECT($B$1&amp;$W23&amp;":"&amp;$B$1&amp;$W24-1),0)+ROW(INDIRECT($B$1&amp;$W23&amp;":"&amp;$B$1&amp;$W24-1))&amp;":"&amp;$B$1&amp;MATCH(MAX(INDIRECT($B$1&amp;$W23&amp;":"&amp;$B$1&amp;$W24-1)),INDIRECT($B$1&amp;$W23&amp;":"&amp;$B$1&amp;$W24-1),0)+ROW(INDIRECT($B$1&amp;$W23&amp;":"&amp;$B$1&amp;$W24-1))-2))</f>
        <v>1024563.209901</v>
      </c>
      <c r="T20" s="30" t="n">
        <f aca="true">MIN(INDIRECT($B$1&amp;$W23&amp;":"&amp;$B$1&amp;$W24-1))-MAX(INDIRECT($B$1&amp;W23&amp;":"&amp;$B$1&amp;MATCH(MIN(INDIRECT($B$1&amp;$W23&amp;":"&amp;$B$1&amp;$W24-1)),INDIRECT($B$1&amp;$W23&amp;":"&amp;$B$1&amp;$W24-1),0)+ROW(INDIRECT($B$1&amp;$W23&amp;":"&amp;$B$1&amp;$W24-1))-2))</f>
        <v>-19479.49</v>
      </c>
      <c r="U20" s="30"/>
      <c r="V20" s="30"/>
      <c r="X20" s="65"/>
      <c r="Z20" s="74"/>
      <c r="AA20" s="75" t="s">
        <v>435</v>
      </c>
      <c r="AB20" s="75"/>
      <c r="AC20" s="75"/>
      <c r="AD20" s="75"/>
      <c r="AE20" s="10" t="s">
        <v>436</v>
      </c>
      <c r="AF20" s="10"/>
      <c r="AG20" s="10"/>
      <c r="AH20" s="10"/>
      <c r="AI20" s="75" t="s">
        <v>437</v>
      </c>
      <c r="AJ20" s="75"/>
      <c r="AK20" s="75"/>
      <c r="AL20" s="75"/>
      <c r="AM20" s="75" t="s">
        <v>392</v>
      </c>
      <c r="AN20" s="75"/>
      <c r="AO20" s="75"/>
      <c r="AP20" s="75"/>
      <c r="AQ20" s="75" t="s">
        <v>333</v>
      </c>
      <c r="AR20" s="75"/>
      <c r="AS20" s="75"/>
      <c r="AT20" s="75"/>
      <c r="AU20" s="75" t="s">
        <v>334</v>
      </c>
      <c r="AV20" s="75"/>
      <c r="AW20" s="75"/>
      <c r="AX20" s="75"/>
      <c r="AY20" s="75" t="s">
        <v>405</v>
      </c>
      <c r="AZ20" s="75"/>
      <c r="BA20" s="75"/>
      <c r="BB20" s="75"/>
      <c r="BC20" s="10" t="s">
        <v>438</v>
      </c>
      <c r="BD20" s="10"/>
      <c r="BE20" s="10"/>
      <c r="BF20" s="10"/>
      <c r="BG20" s="75" t="s">
        <v>402</v>
      </c>
      <c r="BH20" s="75"/>
      <c r="BI20" s="75"/>
      <c r="BJ20" s="75"/>
      <c r="BK20" s="75" t="s">
        <v>403</v>
      </c>
      <c r="BL20" s="75"/>
      <c r="BM20" s="75"/>
      <c r="BN20" s="75"/>
      <c r="BO20" s="75" t="s">
        <v>439</v>
      </c>
      <c r="BP20" s="75"/>
      <c r="BQ20" s="75"/>
      <c r="BR20" s="75"/>
      <c r="BS20" s="75" t="s">
        <v>396</v>
      </c>
      <c r="BT20" s="75"/>
      <c r="BU20" s="75"/>
      <c r="BV20" s="75"/>
      <c r="BW20" s="75" t="s">
        <v>440</v>
      </c>
      <c r="BX20" s="75"/>
      <c r="BY20" s="75"/>
      <c r="BZ20" s="75"/>
      <c r="CA20" s="75" t="s">
        <v>441</v>
      </c>
      <c r="CB20" s="75"/>
      <c r="CC20" s="75"/>
      <c r="CD20" s="75"/>
    </row>
    <row r="21" customFormat="false" ht="13.8" hidden="false" customHeight="false" outlineLevel="0" collapsed="false">
      <c r="A21" s="6" t="n">
        <f aca="false">WORKDAY(A20,1,holiday!$B$2:$B$10)</f>
        <v>38744</v>
      </c>
      <c r="B21" s="30" t="n">
        <v>1129463.90995555</v>
      </c>
      <c r="C21" s="30" t="n">
        <f aca="false">B21-B20</f>
        <v>-54584.6380636869</v>
      </c>
      <c r="D21" s="5" t="n">
        <f aca="false">C21/B20</f>
        <v>-0.0460999999999999</v>
      </c>
      <c r="E21" s="5" t="n">
        <f aca="false" t="array" ref="E21:E21">PRODUCT(1+$D$4:D21)-1</f>
        <v>0.129463909955554</v>
      </c>
      <c r="F21" s="52" t="n">
        <f aca="false">E21/COUNT($E$4:E21)</f>
        <v>0.00719243944197524</v>
      </c>
      <c r="G21" s="5" t="n">
        <f aca="false">F21*252</f>
        <v>1.81249473937776</v>
      </c>
      <c r="H21" s="53" t="n">
        <f aca="false">IF(D21&lt;F21,D21-F21,"")</f>
        <v>-0.0532924394419751</v>
      </c>
      <c r="I21" s="53" t="n">
        <f aca="false">IF(D21&lt;(AVERAGE($D$4:D21)),D21-AVERAGE($D$4:D21),"")</f>
        <v>-0.05335</v>
      </c>
      <c r="J21" s="0" t="n">
        <f aca="false">IF(ISBLANK(A22),MONTH(A21),IF(MONTH(A22)-MONTH(A21)=1,MONTH(A21),0))</f>
        <v>0</v>
      </c>
      <c r="K21" s="0" t="str">
        <f aca="false">IF(B22&gt;B21,IF(AND(B20&gt;B21,B22&gt;B21),"min",""),IF(AND(B20&gt;B21,B22&gt;B21),"",IF(AND(B20&lt;B21,B22&lt;B21),"max","")))</f>
        <v>min</v>
      </c>
      <c r="L21" s="0" t="n">
        <f aca="false">IF(K21="min",COUNTIF(K$4:K21,"min"),IF(K21="max",COUNTIF(K$4:K21,"max"),""))</f>
        <v>5</v>
      </c>
      <c r="M21" s="30" t="n">
        <f aca="false" t="array" ref="M21:M21">IF($K$3=0,IF(K21="min",INDEX($B$4:$B$254,(MATCH(1,($K$4:$K$254="max")*($L$4:$L$254=(L21-1)),0))),""),IF($K$3=1,IF(K21="min",INDEX($B$4:$B$254,(MATCH(1,($K$4:$K$254="max")*($L$4:$L$254=(L21)),0))),""),""))</f>
        <v>1184048.54801924</v>
      </c>
      <c r="N21" s="35" t="n">
        <f aca="false">IF(AND(K19=0,K21="min",L21=1),B21-B20,IF(K21="min",B21-M21,""))</f>
        <v>-54584.6380636899</v>
      </c>
      <c r="O21" s="41" t="n">
        <f aca="false">IF(AND(K19=0,K21="min",L21=1),(B21-B20)/B20,IF(K21="min",(B21-M21)/M21,""))</f>
        <v>-0.0461000000000025</v>
      </c>
      <c r="P21" s="24" t="n">
        <f aca="false">D21-s_p!H21</f>
        <v>-0.0538639873452501</v>
      </c>
      <c r="Q21" s="24" t="n">
        <f aca="false">IF(P21&lt;0, P21^2, 0)</f>
        <v>0.00290132913272926</v>
      </c>
      <c r="R21" s="5"/>
      <c r="S21" s="7" t="n">
        <f aca="true">MAX(INDIRECT($B$1&amp;MATCH(MIN(INDIRECT($B$1&amp;$W23&amp;":"&amp;$B$1&amp;$W24-1)),INDIRECT($B$1&amp;$W23&amp;":"&amp;$B$1&amp;$W24-1),0)+ROW(INDIRECT($B$1&amp;$W23&amp;":"&amp;$B$1&amp;$W24-1))&amp;":"&amp;$B$1&amp;MATCH(MAX(INDIRECT($B$1&amp;$W23&amp;":"&amp;$B$1&amp;$W24-1)),INDIRECT($B$1&amp;$W23&amp;":"&amp;$B$1&amp;$W24-1),0)+ROW(INDIRECT($B$1&amp;$W23&amp;":"&amp;$B$1&amp;$W24-1))-2))</f>
        <v>1160095.78150824</v>
      </c>
      <c r="T21" s="30" t="n">
        <f aca="true">MAX(INDIRECT($B$1&amp;W23&amp;":"&amp;$B$1&amp;MATCH(MIN(INDIRECT($B$1&amp;$W23&amp;":"&amp;$B$1&amp;$W24-1)),INDIRECT($B$1&amp;$W23&amp;":"&amp;$B$1&amp;$W24-1),0)+ROW(INDIRECT($B$1&amp;$W23&amp;":"&amp;$B$1&amp;$W24-1))-2))</f>
        <v>1009300</v>
      </c>
      <c r="U21" s="30" t="n">
        <f aca="true">MATCH(MIN(INDIRECT($B$1&amp;$W23&amp;":"&amp;$B$1&amp;$W24-1)),INDIRECT($B$1&amp;$W23&amp;":"&amp;$B$1&amp;$W24-1),0)</f>
        <v>2</v>
      </c>
      <c r="V21" s="30" t="n">
        <f aca="true">ROW(INDIRECT($B$1&amp;$W23&amp;":"&amp;$B$1&amp;$W24-1))-2</f>
        <v>2</v>
      </c>
      <c r="X21" s="71"/>
      <c r="Y21" s="76" t="s">
        <v>1</v>
      </c>
      <c r="Z21" s="77" t="s">
        <v>2</v>
      </c>
      <c r="AA21" s="76" t="s">
        <v>442</v>
      </c>
      <c r="AB21" s="76" t="s">
        <v>443</v>
      </c>
      <c r="AC21" s="76" t="s">
        <v>444</v>
      </c>
      <c r="AD21" s="77" t="s">
        <v>445</v>
      </c>
      <c r="AE21" s="76"/>
      <c r="AF21" s="76"/>
      <c r="AG21" s="76"/>
      <c r="AH21" s="76"/>
      <c r="AI21" s="76" t="s">
        <v>442</v>
      </c>
      <c r="AJ21" s="76" t="s">
        <v>443</v>
      </c>
      <c r="AK21" s="76" t="s">
        <v>444</v>
      </c>
      <c r="AL21" s="77" t="s">
        <v>445</v>
      </c>
      <c r="AM21" s="76" t="s">
        <v>442</v>
      </c>
      <c r="AN21" s="76" t="s">
        <v>443</v>
      </c>
      <c r="AO21" s="76" t="s">
        <v>444</v>
      </c>
      <c r="AP21" s="77" t="s">
        <v>445</v>
      </c>
      <c r="AQ21" s="76" t="s">
        <v>442</v>
      </c>
      <c r="AR21" s="76" t="s">
        <v>443</v>
      </c>
      <c r="AS21" s="76" t="s">
        <v>444</v>
      </c>
      <c r="AT21" s="77" t="s">
        <v>445</v>
      </c>
      <c r="AU21" s="76" t="s">
        <v>442</v>
      </c>
      <c r="AV21" s="76" t="s">
        <v>443</v>
      </c>
      <c r="AW21" s="76" t="s">
        <v>444</v>
      </c>
      <c r="AX21" s="77" t="s">
        <v>445</v>
      </c>
      <c r="AY21" s="76" t="s">
        <v>442</v>
      </c>
      <c r="AZ21" s="76" t="s">
        <v>443</v>
      </c>
      <c r="BA21" s="76" t="s">
        <v>444</v>
      </c>
      <c r="BB21" s="77" t="s">
        <v>445</v>
      </c>
      <c r="BC21" s="76" t="s">
        <v>442</v>
      </c>
      <c r="BD21" s="76" t="s">
        <v>443</v>
      </c>
      <c r="BE21" s="76" t="s">
        <v>444</v>
      </c>
      <c r="BF21" s="77" t="s">
        <v>445</v>
      </c>
      <c r="BG21" s="76" t="s">
        <v>442</v>
      </c>
      <c r="BH21" s="76" t="s">
        <v>443</v>
      </c>
      <c r="BI21" s="76" t="s">
        <v>444</v>
      </c>
      <c r="BJ21" s="77" t="s">
        <v>445</v>
      </c>
      <c r="BK21" s="76" t="s">
        <v>442</v>
      </c>
      <c r="BL21" s="76" t="s">
        <v>443</v>
      </c>
      <c r="BM21" s="76" t="s">
        <v>444</v>
      </c>
      <c r="BN21" s="77" t="s">
        <v>445</v>
      </c>
      <c r="BO21" s="76" t="s">
        <v>442</v>
      </c>
      <c r="BP21" s="76" t="s">
        <v>443</v>
      </c>
      <c r="BQ21" s="76" t="s">
        <v>444</v>
      </c>
      <c r="BR21" s="77" t="s">
        <v>445</v>
      </c>
      <c r="BS21" s="76" t="s">
        <v>442</v>
      </c>
      <c r="BT21" s="76" t="s">
        <v>443</v>
      </c>
      <c r="BU21" s="76" t="s">
        <v>444</v>
      </c>
      <c r="BV21" s="77" t="s">
        <v>445</v>
      </c>
      <c r="BW21" s="76" t="s">
        <v>442</v>
      </c>
      <c r="BX21" s="76" t="s">
        <v>443</v>
      </c>
      <c r="BY21" s="76" t="s">
        <v>444</v>
      </c>
      <c r="BZ21" s="77" t="s">
        <v>445</v>
      </c>
      <c r="CA21" s="76" t="s">
        <v>442</v>
      </c>
      <c r="CB21" s="76" t="s">
        <v>443</v>
      </c>
      <c r="CC21" s="76" t="s">
        <v>444</v>
      </c>
      <c r="CD21" s="77" t="s">
        <v>445</v>
      </c>
    </row>
    <row r="22" customFormat="false" ht="13.8" hidden="false" customHeight="false" outlineLevel="0" collapsed="false">
      <c r="A22" s="6" t="n">
        <f aca="false">WORKDAY(A21,1,holiday!$B$2:$B$10)</f>
        <v>38747</v>
      </c>
      <c r="B22" s="30" t="n">
        <v>1131835.78416646</v>
      </c>
      <c r="C22" s="30" t="n">
        <f aca="false">B22-B21</f>
        <v>2371.87421090668</v>
      </c>
      <c r="D22" s="5" t="n">
        <f aca="false">C22/B21</f>
        <v>0.00210000000000002</v>
      </c>
      <c r="E22" s="5" t="n">
        <f aca="false" t="array" ref="E22:E22">PRODUCT(1+$D$4:D22)-1</f>
        <v>0.131835784166461</v>
      </c>
      <c r="F22" s="52" t="n">
        <f aca="false">E22/COUNT($E$4:E22)</f>
        <v>0.00693872548244531</v>
      </c>
      <c r="G22" s="5" t="n">
        <f aca="false">F22*252</f>
        <v>1.74855882157622</v>
      </c>
      <c r="H22" s="53" t="n">
        <f aca="false">IF(D22&lt;F22,D22-F22,"")</f>
        <v>-0.00483872548244529</v>
      </c>
      <c r="I22" s="53" t="n">
        <f aca="false">IF(D22&lt;(AVERAGE($D$4:D22)),D22-AVERAGE($D$4:D22),"")</f>
        <v>-0.00487894736842107</v>
      </c>
      <c r="J22" s="0" t="n">
        <f aca="false">IF(ISBLANK(A23),MONTH(A22),IF(MONTH(A23)-MONTH(A22)=1,MONTH(A22),0))</f>
        <v>0</v>
      </c>
      <c r="K22" s="0" t="str">
        <f aca="false">IF(B23&gt;B22,IF(AND(B21&gt;B22,B23&gt;B22),"min",""),IF(AND(B21&gt;B22,B23&gt;B22),"",IF(AND(B21&lt;B22,B23&lt;B22),"max","")))</f>
        <v>max</v>
      </c>
      <c r="L22" s="0" t="n">
        <f aca="false">IF(K22="min",COUNTIF(K$4:K22,"min"),IF(K22="max",COUNTIF(K$4:K22,"max"),""))</f>
        <v>5</v>
      </c>
      <c r="M22" s="30" t="str">
        <f aca="false" t="array" ref="M22:M22">IF($K$3=0,IF(K22="min",INDEX($B$4:$B$254,(MATCH(1,($K$4:$K$254="max")*($L$4:$L$254=(L22-1)),0))),""),IF($K$3=1,IF(K22="min",INDEX($B$4:$B$254,(MATCH(1,($K$4:$K$254="max")*($L$4:$L$254=(L22)),0))),""),""))</f>
        <v/>
      </c>
      <c r="N22" s="35" t="str">
        <f aca="false">IF(AND(K20=0,K22="min",L22=1),B22-B21,IF(K22="min",B22-M22,""))</f>
        <v/>
      </c>
      <c r="O22" s="41" t="str">
        <f aca="false">IF(AND(K20=0,K22="min",L22=1),(B22-B21)/B21,IF(K22="min",(B22-M22)/M22,""))</f>
        <v/>
      </c>
      <c r="P22" s="24" t="n">
        <f aca="false">D22-s_p!H22</f>
        <v>0.000954890474558238</v>
      </c>
      <c r="Q22" s="24" t="n">
        <f aca="false">IF(P22&lt;0, P22^2, 0)</f>
        <v>0</v>
      </c>
      <c r="R22" s="5"/>
      <c r="S22" s="7" t="n">
        <f aca="true">IF(INDEX(INDIRECT($A$1&amp;$W23&amp;":"&amp;$A$1&amp;$W24-1),MATCH(MIN(INDIRECT($B$1&amp;MATCH(MIN(INDIRECT($B$1&amp;$W23&amp;":"&amp;$B$1&amp;$W24-1)),INDIRECT($B$1&amp;$W23&amp;":"&amp;$B$1&amp;$W24-1),0)+ROW(INDIRECT($B$1&amp;$W23&amp;":"&amp;$B$1&amp;$W24-1))&amp;":"&amp;$B$1&amp;MATCH(MAX(INDIRECT($B$1&amp;$W23&amp;":"&amp;$B$1&amp;$W24-1)),INDIRECT($B$1&amp;$W23&amp;":"&amp;$B$1&amp;$W24-1),0)+ROW(INDIRECT($B$1&amp;$W23&amp;":"&amp;$B$1&amp;$W24-1))-2)),INDIRECT($B$1&amp;$W23&amp;":"&amp;$B$1&amp;$W24-1),0))&gt;INDEX(INDIRECT($A$1&amp;$W23&amp;":"&amp;$A$1&amp;$W24-1),MATCH(MAX(INDIRECT($B$1&amp;MATCH(MIN(INDIRECT($B$1&amp;$W23&amp;":"&amp;$B$1&amp;$W24-1)),INDIRECT($B$1&amp;$W23&amp;":"&amp;$B$1&amp;$W24-1),0)+ROW(INDIRECT($B$1&amp;$W23&amp;":"&amp;$B$1&amp;$W24-1))&amp;":"&amp;$B$1&amp;MATCH(MAX(INDIRECT($B$1&amp;$W23&amp;":"&amp;$B$1&amp;$W24-1)),INDIRECT($B$1&amp;$W23&amp;":"&amp;$B$1&amp;$W24-1),0)+ROW(INDIRECT($B$1&amp;$W23&amp;":"&amp;$B$1&amp;$W24-1))-2)),INDIRECT($B$1&amp;$W23&amp;":"&amp;$B$1&amp;$W24-1),0)),MIN(INDIRECT($B$1&amp;MATCH(MIN(INDIRECT($B$1&amp;$W23&amp;":"&amp;$B$1&amp;$W24-1)),INDIRECT($B$1&amp;$W23&amp;":"&amp;$B$1&amp;$W24-1),0)+ROW(INDIRECT($B$1&amp;$W23&amp;":"&amp;$B$1&amp;$W24-1))&amp;":"&amp;$B$1&amp;MATCH(MAX(INDIRECT($B$1&amp;$W23&amp;":"&amp;$B$1&amp;$W24-1)),INDIRECT($B$1&amp;$W23&amp;":"&amp;$B$1&amp;$W24-1),0)+ROW(INDIRECT($B$1&amp;$W23&amp;":"&amp;$B$1&amp;$W24-1))-2))-MAX(INDIRECT($B$1&amp;MATCH(MIN(INDIRECT($B$1&amp;$W23&amp;":"&amp;$B$1&amp;$W24-1)),INDIRECT($B$1&amp;$W23&amp;":"&amp;$B$1&amp;$W24-1),0)+ROW(INDIRECT($B$1&amp;$W23&amp;":"&amp;$B$1&amp;$W24-1))&amp;":"&amp;$B$1&amp;MATCH(MAX(INDIRECT($B$1&amp;$W23&amp;":"&amp;$B$1&amp;$W24-1)),INDIRECT($B$1&amp;$W23&amp;":"&amp;$B$1&amp;$W24-1),0)+ROW(INDIRECT($B$1&amp;$W23&amp;":"&amp;$B$1&amp;$W24-1))-2)),)</f>
        <v>0</v>
      </c>
      <c r="T22" s="30" t="n">
        <f aca="true">ROW(INDIRECT($B$1&amp;$W23&amp;":"&amp;$B$1&amp;$W24-1))</f>
        <v>4</v>
      </c>
      <c r="U22" s="30" t="str">
        <f aca="true">$B$1&amp;MATCH(MIN(INDIRECT($B$1&amp;$W23&amp;":"&amp;$B$1&amp;$W24-1)),INDIRECT($B$1&amp;$W23&amp;":"&amp;$B$1&amp;$W24-1),0)+ROW(INDIRECT($B$1&amp;$W23&amp;":"&amp;$B$1&amp;$W24-1))</f>
        <v>B6</v>
      </c>
      <c r="V22" s="30" t="n">
        <f aca="true">MATCH(MAX(INDIRECT($B$1&amp;$W23&amp;":"&amp;$B$1&amp;$W24-1)),INDIRECT($B$1&amp;$W23&amp;":"&amp;$B$1&amp;$W24-1),0)+ROW(INDIRECT($B$1&amp;$W23&amp;":"&amp;$B$1&amp;$W24-1))-2</f>
        <v>17</v>
      </c>
      <c r="X22" s="78" t="n">
        <f aca="false">EOMONTH(A4,-1)</f>
        <v>38717</v>
      </c>
      <c r="Y22" s="30" t="n">
        <f aca="false">B3</f>
        <v>1000000</v>
      </c>
      <c r="Z22" s="74"/>
      <c r="AD22" s="74"/>
      <c r="AE22" s="63"/>
      <c r="AF22" s="63"/>
      <c r="AG22" s="63"/>
      <c r="AH22" s="63"/>
      <c r="AL22" s="74"/>
      <c r="AP22" s="74"/>
      <c r="AT22" s="74"/>
      <c r="AX22" s="74"/>
      <c r="BB22" s="74"/>
      <c r="BJ22" s="74"/>
      <c r="BN22" s="74"/>
      <c r="BO22" s="63"/>
      <c r="BP22" s="63"/>
      <c r="BQ22" s="63"/>
      <c r="BR22" s="63"/>
      <c r="BV22" s="74"/>
      <c r="BZ22" s="74"/>
      <c r="CD22" s="74"/>
    </row>
    <row r="23" customFormat="false" ht="13.8" hidden="false" customHeight="false" outlineLevel="0" collapsed="false">
      <c r="A23" s="6" t="n">
        <f aca="false">WORKDAY(A22,1,holiday!$B$2:$B$10)</f>
        <v>38748</v>
      </c>
      <c r="B23" s="30" t="n">
        <v>1100936.66725872</v>
      </c>
      <c r="C23" s="30" t="n">
        <f aca="false">B23-B22</f>
        <v>-30899.1169077444</v>
      </c>
      <c r="D23" s="5" t="n">
        <f aca="false">C23/B22</f>
        <v>-0.0273000000000001</v>
      </c>
      <c r="E23" s="5" t="n">
        <f aca="false" t="array" ref="E23:E23">PRODUCT(1+$D$4:D23)-1</f>
        <v>0.100936667258716</v>
      </c>
      <c r="F23" s="52" t="n">
        <f aca="false">E23/COUNT($E$4:E23)</f>
        <v>0.00504683336293582</v>
      </c>
      <c r="G23" s="5" t="n">
        <f aca="false">F23*252</f>
        <v>1.27180200745983</v>
      </c>
      <c r="H23" s="53" t="n">
        <f aca="false">IF(D23&lt;F23,D23-F23,"")</f>
        <v>-0.0323468333629359</v>
      </c>
      <c r="I23" s="53" t="n">
        <f aca="false">IF(D23&lt;(AVERAGE($D$4:D23)),D23-AVERAGE($D$4:D23),"")</f>
        <v>-0.0325650000000001</v>
      </c>
      <c r="J23" s="0" t="n">
        <f aca="false">IF(ISBLANK(A24),MONTH(A23),IF(MONTH(A24)-MONTH(A23)=1,MONTH(A23),0))</f>
        <v>1</v>
      </c>
      <c r="K23" s="0" t="str">
        <f aca="false">IF(B24&gt;B23,IF(AND(B22&gt;B23,B24&gt;B23),"min",""),IF(AND(B22&gt;B23,B24&gt;B23),"",IF(AND(B22&lt;B23,B24&lt;B23),"max","")))</f>
        <v/>
      </c>
      <c r="L23" s="0" t="str">
        <f aca="false">IF(K23="min",COUNTIF(K$4:K23,"min"),IF(K23="max",COUNTIF(K$4:K23,"max"),""))</f>
        <v/>
      </c>
      <c r="M23" s="30" t="str">
        <f aca="false" t="array" ref="M23:M23">IF($K$3=0,IF(K23="min",INDEX($B$4:$B$254,(MATCH(1,($K$4:$K$254="max")*($L$4:$L$254=(L23-1)),0))),""),IF($K$3=1,IF(K23="min",INDEX($B$4:$B$254,(MATCH(1,($K$4:$K$254="max")*($L$4:$L$254=(L23)),0))),""),""))</f>
        <v/>
      </c>
      <c r="N23" s="35" t="str">
        <f aca="false">IF(AND(K21=0,K23="min",L23=1),B23-B22,IF(K23="min",B23-M23,""))</f>
        <v/>
      </c>
      <c r="O23" s="41" t="str">
        <f aca="false">IF(AND(K21=0,K23="min",L23=1),(B23-B22)/B22,IF(K23="min",(B23-M23)/M23,""))</f>
        <v/>
      </c>
      <c r="P23" s="24" t="n">
        <f aca="false">D23-s_p!H23</f>
        <v>-0.023323934204281</v>
      </c>
      <c r="Q23" s="24" t="n">
        <f aca="false">IF(P23&lt;0, P23^2, 0)</f>
        <v>0.000544005906765629</v>
      </c>
      <c r="R23" s="5"/>
      <c r="S23" s="7" t="n">
        <f aca="true">IF(INDEX(INDIRECT($A$1&amp;$W23&amp;":"&amp;$A$1&amp;$W24-1),MATCH(MIN(INDIRECT($B$1&amp;MATCH(MIN(INDIRECT($B$1&amp;$W23&amp;":"&amp;$B$1&amp;$W24-1)),INDIRECT($B$1&amp;$W23&amp;":"&amp;$B$1&amp;$W24-1),0)+ROW(INDIRECT($B$1&amp;$W23&amp;":"&amp;$B$1&amp;$W24-1))&amp;":"&amp;$B$1&amp;MATCH(MAX(INDIRECT($B$1&amp;$W23&amp;":"&amp;$B$1&amp;$W24-1)),INDIRECT($B$1&amp;$W23&amp;":"&amp;$B$1&amp;$W24-1),0)+ROW(INDIRECT($B$1&amp;$W23&amp;":"&amp;$B$1&amp;$W24-1))-2)),INDIRECT($B$1&amp;$W23&amp;":"&amp;$B$1&amp;$W24-1),0))&gt;INDEX(INDIRECT($A$1&amp;$W23&amp;":"&amp;$A$1&amp;$W24-1),MATCH(MAX(INDIRECT($B$1&amp;MATCH(MIN(INDIRECT($B$1&amp;$W23&amp;":"&amp;$B$1&amp;$W24-1)),INDIRECT($B$1&amp;$W23&amp;":"&amp;$B$1&amp;$W24-1),0)+ROW(INDIRECT($B$1&amp;$W23&amp;":"&amp;$B$1&amp;$W24-1))&amp;":"&amp;$B$1&amp;MATCH(MAX(INDIRECT($B$1&amp;$W23&amp;":"&amp;$B$1&amp;$W24-1)),INDIRECT($B$1&amp;$W23&amp;":"&amp;$B$1&amp;$W24-1),0)+ROW(INDIRECT($B$1&amp;$W23&amp;":"&amp;$B$1&amp;$W24-1))-2)),INDIRECT($B$1&amp;$W23&amp;":"&amp;$B$1&amp;$W24-1),0)),MIN(1,1,MIN(INDIRECT($B$1&amp;MATCH(MIN(INDIRECT($B$1&amp;$W23&amp;":"&amp;$B$1&amp;$W24-1)),INDIRECT($B$1&amp;$W23&amp;":"&amp;$B$1&amp;$W24-1),0)+ROW(INDIRECT($B$1&amp;$W23&amp;":"&amp;$B$1&amp;$W24-1))&amp;":"&amp;$B$1&amp;MATCH(MAX(INDIRECT($B$1&amp;$W23&amp;":"&amp;$B$1&amp;$W24-1)),INDIRECT($B$1&amp;$W23&amp;":"&amp;$B$1&amp;$W24-1),0)+ROW(INDIRECT($B$1&amp;$W23&amp;":"&amp;$B$1&amp;$W24-1))-2))-MAX(INDIRECT($B$1&amp;MATCH(MIN(INDIRECT($B$1&amp;$W23&amp;":"&amp;$B$1&amp;$W24-1)),INDIRECT($B$1&amp;$W23&amp;":"&amp;$B$1&amp;$W24-1),0)+ROW(INDIRECT($B$1&amp;$W23&amp;":"&amp;$B$1&amp;$W24-1))&amp;":"&amp;$B$1&amp;MATCH(MAX(INDIRECT($B$1&amp;$W23&amp;":"&amp;$B$1&amp;$W24-1)),INDIRECT($B$1&amp;$W23&amp;":"&amp;$B$1&amp;$W24-1),0)+ROW(INDIRECT($B$1&amp;$W23&amp;":"&amp;$B$1&amp;$W24-1))-2))),)</f>
        <v>0</v>
      </c>
      <c r="T23" s="30" t="n">
        <f aca="true">MIN(MIN(INDIRECT($B$1&amp;MATCH(MAX(INDIRECT($B$1&amp;$W23&amp;":"&amp;$B$1&amp;$W24-1)),INDIRECT($B$1&amp;$W23&amp;":"&amp;$B$1&amp;$W24-1),0)+ROW(INDIRECT($B$1&amp;$W23&amp;":"&amp;$B$1&amp;$W24-1))&amp;":"&amp;$B$1&amp;W24-1))-MAX(INDIRECT($B$1&amp;$W23&amp;":"&amp;$B$1&amp;$W24-1)),MIN(INDIRECT($B$1&amp;$W23&amp;":"&amp;$B$1&amp;$W24-1))-MAX(INDIRECT($B$1&amp;W23&amp;":"&amp;$B$1&amp;MATCH(MIN(INDIRECT($B$1&amp;$W23&amp;":"&amp;$B$1&amp;$W24-1)),INDIRECT($B$1&amp;$W23&amp;":"&amp;$B$1&amp;$W24-1),0)+ROW(INDIRECT($B$1&amp;$W23&amp;":"&amp;$B$1&amp;$W24-1))-2)))</f>
        <v>-107883.13707286</v>
      </c>
      <c r="U23" s="30"/>
      <c r="V23" s="30"/>
      <c r="W23" s="0" t="n">
        <f aca="false">IF(ISERROR(MATCH(WORKDAY(X22,1,holiday!$B$2:$B$10),A:A,0)),MATCH(MAX(A:A),A:A,0)+1,MATCH(WORKDAY(X22,1,holiday!$B$2:$B$10),A:A,0))</f>
        <v>4</v>
      </c>
      <c r="X23" s="79" t="n">
        <f aca="false">EOMONTH(X22,1)</f>
        <v>38748</v>
      </c>
      <c r="Y23" s="30" t="n">
        <f aca="false">INDEX($B$4:$B$254,MATCH(MONTH(X23),$J$4:$J$254,0))</f>
        <v>1100936.66725872</v>
      </c>
      <c r="Z23" s="80" t="n">
        <f aca="false">Y23-Y22</f>
        <v>100936.66725872</v>
      </c>
      <c r="AA23" s="5" t="n">
        <f aca="false">Z23/Y22</f>
        <v>0.10093666725872</v>
      </c>
      <c r="AD23" s="74"/>
      <c r="AE23" s="62" t="n">
        <f aca="true">AVERAGE(INDIRECT($D$1&amp;$W23):INDIRECT($D$1&amp;$W24-1))</f>
        <v>0.00526500000000004</v>
      </c>
      <c r="AF23" s="62"/>
      <c r="AG23" s="62"/>
      <c r="AH23" s="62"/>
      <c r="AI23" s="5" t="n">
        <f aca="true">STDEV(INDIRECT($D$1&amp;$W23):INDIRECT($D$1&amp;$W24-1))*SQRT(COUNT(INDIRECT($D$1&amp;$W23):INDIRECT($D$1&amp;$W24-1)))</f>
        <v>0.136732722376252</v>
      </c>
      <c r="AL23" s="74"/>
      <c r="AM23" s="81" t="n">
        <f aca="false">BW23/CA23*SQRT(252)</f>
        <v>2.07728757895583</v>
      </c>
      <c r="AN23" s="82"/>
      <c r="AO23" s="82"/>
      <c r="AP23" s="83"/>
      <c r="AQ23" s="24" t="n">
        <f aca="false">BG23/BK23</f>
        <v>0.582956353223395</v>
      </c>
      <c r="AR23" s="24"/>
      <c r="AS23" s="24"/>
      <c r="AT23" s="84"/>
      <c r="AU23" s="24" t="n">
        <f aca="false">AE23-(AQ23*s_p!Z8)</f>
        <v>0.00451777371050035</v>
      </c>
      <c r="AV23" s="24"/>
      <c r="AW23" s="24"/>
      <c r="AX23" s="84"/>
      <c r="AY23" s="30" t="n">
        <f aca="true">IF(INDEX(INDIRECT($A$1&amp;$W23&amp;":"&amp;$A$1&amp;$W24-1),MATCH(MIN(INDIRECT($B$1&amp;$W23&amp;":"&amp;$B$1&amp;$W24-1)),INDIRECT($B$1&amp;$W23&amp;":"&amp;$B$1&amp;$W24-1),0))&gt;INDEX(INDIRECT($A$1&amp;$W23&amp;":"&amp;$A$1&amp;$W24-1),MATCH(MAX(INDIRECT($B$1&amp;$W23&amp;":"&amp;$B$1&amp;$W24-1)),INDIRECT($B$1&amp;$W23&amp;":"&amp;$B$1&amp;$W24-1),0)),MIN(INDIRECT($B$1&amp;$W23&amp;":"&amp;$B$1&amp;$W24-1))-MAX(INDIRECT($B$1&amp;$W23&amp;":"&amp;$B$1&amp;$W24-1)),IF(AND(MATCH(MAX(INDIRECT($B$1&amp;MATCH(MIN(INDIRECT($B$1&amp;$W23&amp;":"&amp;$B$1&amp;$W24-1)),INDIRECT($B$1&amp;$W23&amp;":"&amp;$B$1&amp;$W24-1),0)+ROW(INDIRECT($B$1&amp;$W23&amp;":"&amp;$B$1&amp;$W24-1))&amp;":"&amp;$B$1&amp;MATCH(MAX(INDIRECT($B$1&amp;$W23&amp;":"&amp;$B$1&amp;$W24-1)),INDIRECT($B$1&amp;$W23&amp;":"&amp;$B$1&amp;$W24-1),0)+ROW(INDIRECT($B$1&amp;$W23&amp;":"&amp;$B$1&amp;$W24-1))-2)),INDIRECT($B$1&amp;$W23&amp;":"&amp;$B$1&amp;$W24-1),0)=MATCH(MAX(INDIRECT($B$1&amp;$W23&amp;":"&amp;$B$1&amp;$W24-1)),INDIRECT($B$1&amp;$W23&amp;":"&amp;$B$1&amp;$W24-1),0)-1,MATCH(MIN(INDIRECT($B$1&amp;MATCH(MIN(INDIRECT($B$1&amp;$W23&amp;":"&amp;$B$1&amp;$W24-1)),INDIRECT($B$1&amp;$W23&amp;":"&amp;$B$1&amp;$W24-1),0)+ROW(INDIRECT($B$1&amp;$W23&amp;":"&amp;$B$1&amp;$W24-1))&amp;":"&amp;$B$1&amp;MATCH(MAX(INDIRECT($B$1&amp;$W23&amp;":"&amp;$B$1&amp;$W24-1)),INDIRECT($B$1&amp;$W23&amp;":"&amp;$B$1&amp;$W24-1),0)+ROW(INDIRECT($B$1&amp;$W23&amp;":"&amp;$B$1&amp;$W24-1))-2)),INDIRECT($B$1&amp;$W23&amp;":"&amp;$B$1&amp;$W24-1),0)=MATCH(MIN(INDIRECT($B$1&amp;$W23&amp;":"&amp;$B$1&amp;$W24-1)),INDIRECT($B$1&amp;$W23&amp;":"&amp;$B$1&amp;$W24-1),0)+1),MIN(MIN(INDIRECT($B$1&amp;MATCH(MAX(INDIRECT($B$1&amp;$W23&amp;":"&amp;$B$1&amp;$W24-1)),INDIRECT($B$1&amp;$W23&amp;":"&amp;$B$1&amp;$W24-1),0)+ROW(INDIRECT($B$1&amp;$W23&amp;":"&amp;$B$1&amp;$W24-1))&amp;":"&amp;$B$1&amp;W24-1))-MAX(INDIRECT($B$1&amp;$W23&amp;":"&amp;$B$1&amp;$W24-1)),MIN(INDIRECT($B$1&amp;$W23&amp;":"&amp;$B$1&amp;$W24-1))-MAX(INDIRECT($B$1&amp;W23&amp;":"&amp;$B$1&amp;MATCH(MIN(INDIRECT($B$1&amp;$W23&amp;":"&amp;$B$1&amp;$W24-1)),INDIRECT($B$1&amp;$W23&amp;":"&amp;$B$1&amp;$W24-1),0)+ROW(INDIRECT($B$1&amp;$W23&amp;":"&amp;$B$1&amp;$W24-1))-2))),"more"))</f>
        <v>-107883.13707286</v>
      </c>
      <c r="BB23" s="74"/>
      <c r="BC23" s="85"/>
      <c r="BD23" s="85"/>
      <c r="BE23" s="85"/>
      <c r="BF23" s="85"/>
      <c r="BG23" s="86" t="n">
        <f aca="true">_xlfn.COVARIANCE.S(INDIRECT($D$1&amp;$W23):INDIRECT($D$1&amp;$W24-1),INDIRECT("s_p!"&amp;s_p!$H$1&amp;s_p!$M8&amp;":"&amp;s_p!$H$1&amp;s_p!$M9-1))</f>
        <v>2.8918884098907E-005</v>
      </c>
      <c r="BH23" s="87"/>
      <c r="BI23" s="87"/>
      <c r="BJ23" s="88"/>
      <c r="BK23" s="86" t="n">
        <f aca="true">_xlfn.VAR.S(INDIRECT("s_p!"&amp;s_p!$H$1&amp;s_p!$M8&amp;":"&amp;s_p!$H$1&amp;s_p!$M9-1))</f>
        <v>4.96072886743632E-005</v>
      </c>
      <c r="BL23" s="86"/>
      <c r="BM23" s="86"/>
      <c r="BN23" s="89"/>
      <c r="BO23" s="5" t="n">
        <f aca="true">SQRT(AVERAGE(INDIRECT($Q$1&amp;$W23):INDIRECT($Q$1&amp;$W24-1))) * SQRT(252)</f>
        <v>0.317539384613018</v>
      </c>
      <c r="BS23" s="25" t="n">
        <f aca="false">BW23/BO23 * 252</f>
        <v>3.16108661008922</v>
      </c>
      <c r="BT23" s="25"/>
      <c r="BU23" s="25"/>
      <c r="BV23" s="90"/>
      <c r="BW23" s="39" t="n">
        <f aca="true">AVERAGE(INDIRECT($P$1&amp;$W23):INDIRECT($P$1&amp;$W24-1))</f>
        <v>0.0039832122891912</v>
      </c>
      <c r="CA23" s="39" t="n">
        <f aca="true">STDEV(INDIRECT($P$1&amp;$W23):INDIRECT($P$1&amp;$W24-1))</f>
        <v>0.0304394709037066</v>
      </c>
    </row>
    <row r="24" customFormat="false" ht="13.8" hidden="false" customHeight="false" outlineLevel="0" collapsed="false">
      <c r="A24" s="6" t="n">
        <f aca="false">WORKDAY(A23,1,holiday!$B$2:$B$10)</f>
        <v>38749</v>
      </c>
      <c r="B24" s="30" t="n">
        <v>1053706.48423332</v>
      </c>
      <c r="C24" s="30" t="n">
        <f aca="false">B24-B23</f>
        <v>-47230.183025399</v>
      </c>
      <c r="D24" s="5" t="n">
        <f aca="false">C24/B23</f>
        <v>-0.0429000000000001</v>
      </c>
      <c r="E24" s="5" t="n">
        <f aca="false" t="array" ref="E24:E24">PRODUCT(1+$D$4:D24)-1</f>
        <v>0.0537064842333175</v>
      </c>
      <c r="F24" s="52" t="n">
        <f aca="false">E24/COUNT($E$4:E24)</f>
        <v>0.00255745163015797</v>
      </c>
      <c r="G24" s="5" t="n">
        <f aca="false">F24*252</f>
        <v>0.64447781079981</v>
      </c>
      <c r="H24" s="53" t="n">
        <f aca="false">IF(D24&lt;F24,D24-F24,"")</f>
        <v>-0.0454574516301581</v>
      </c>
      <c r="I24" s="53" t="str">
        <f aca="false">IF(D24&lt;AVERAGE($D$24:D24),D24-AVERAGE($D$24:D24),"")</f>
        <v/>
      </c>
      <c r="J24" s="0" t="n">
        <f aca="false">IF(ISBLANK(A25),MONTH(A24),IF(MONTH(A25)-MONTH(A24)=1,MONTH(A24),0))</f>
        <v>0</v>
      </c>
      <c r="K24" s="0" t="str">
        <f aca="false">IF(B25&gt;B24,IF(AND(B23&gt;B24,B25&gt;B24),"min",""),IF(AND(B23&gt;B24,B25&gt;B24),"",IF(AND(B23&lt;B24,B25&lt;B24),"max","")))</f>
        <v>min</v>
      </c>
      <c r="L24" s="0" t="n">
        <f aca="false">IF(K24="min",COUNTIF(K$4:K24,"min"),IF(K24="max",COUNTIF(K$4:K24,"max"),""))</f>
        <v>6</v>
      </c>
      <c r="M24" s="30" t="n">
        <f aca="false" t="array" ref="M24:M24">IF($K$3=0,IF(K24="min",INDEX($B$4:$B$254,(MATCH(1,($K$4:$K$254="max")*($L$4:$L$254=(L24-1)),0))),""),IF($K$3=1,IF(K24="min",INDEX($B$4:$B$254,(MATCH(1,($K$4:$K$254="max")*($L$4:$L$254=(L24)),0))),""),""))</f>
        <v>1131835.78416646</v>
      </c>
      <c r="N24" s="35" t="n">
        <f aca="false">IF(AND(K22=0,K24="min",L24=1),B24-B23,IF(K24="min",B24-M24,""))</f>
        <v>-78129.2999331399</v>
      </c>
      <c r="O24" s="41" t="n">
        <f aca="false">IF(AND(K22=0,K24="min",L24=1),(B24-B23)/B23,IF(K24="min",(B24-M24)/M24,""))</f>
        <v>-0.0690288299999971</v>
      </c>
      <c r="P24" s="24" t="n">
        <f aca="false">D24-s_p!H24</f>
        <v>-0.0447592587963254</v>
      </c>
      <c r="Q24" s="24" t="n">
        <f aca="false">IF(P24&lt;0, P24^2, 0)</f>
        <v>0.00200339124799643</v>
      </c>
      <c r="R24" s="5"/>
      <c r="S24" s="5"/>
      <c r="T24" s="30" t="n">
        <f aca="true">MIN(INDIRECT($B$1&amp;MATCH(MAX(INDIRECT($B$1&amp;$W23&amp;":"&amp;$B$1&amp;$W24-1)),INDIRECT($B$1&amp;$W23&amp;":"&amp;$B$1&amp;$W24-1),0)+ROW(INDIRECT($B$1&amp;$W23&amp;":"&amp;$B$1&amp;$W24-1))&amp;":"&amp;$B$1&amp;W24-1))-MAX(INDIRECT($B$1&amp;$W23&amp;":"&amp;$B$1&amp;$W24-1))</f>
        <v>-107883.13707286</v>
      </c>
      <c r="U24" s="5"/>
      <c r="V24" s="5"/>
      <c r="W24" s="0" t="n">
        <f aca="false">IF(ISERROR(MATCH(WORKDAY(X23,1,holiday!$B$2:$B$10),A:A,0)),MATCH(MAX(A:A),A:A,0)+1,MATCH(WORKDAY(X23,1,holiday!$B$2:$B$10),A:A,0))</f>
        <v>24</v>
      </c>
      <c r="X24" s="79" t="n">
        <f aca="false">EOMONTH(X23,1)</f>
        <v>38776</v>
      </c>
      <c r="Y24" s="30" t="n">
        <f aca="false">INDEX($B$4:$B$254,MATCH(MONTH(X24),$J$4:$J$254,0))</f>
        <v>1033130.05967091</v>
      </c>
      <c r="Z24" s="80" t="n">
        <f aca="false">Y24-Y23</f>
        <v>-67806.6075878099</v>
      </c>
      <c r="AA24" s="5" t="n">
        <f aca="false">Z24/Y23</f>
        <v>-0.0615899257462694</v>
      </c>
      <c r="AD24" s="74"/>
      <c r="AE24" s="62" t="n">
        <f aca="true">AVERAGE(INDIRECT($D$1&amp;$W24):INDIRECT($D$1&amp;$W25-1))</f>
        <v>-0.00297894736842104</v>
      </c>
      <c r="AF24" s="62"/>
      <c r="AG24" s="62"/>
      <c r="AH24" s="62"/>
      <c r="AI24" s="5" t="n">
        <f aca="true">STDEV(INDIRECT($D$1&amp;$W24):INDIRECT($D$1&amp;$W25-1))*SQRT(COUNT(INDIRECT($D$1&amp;$W24):INDIRECT($D$1&amp;$W25-1)))</f>
        <v>0.120221753439218</v>
      </c>
      <c r="AL24" s="74"/>
      <c r="AM24" s="81" t="n">
        <f aca="false">BW24/CA24*SQRT(252)</f>
        <v>-1.74780183686243</v>
      </c>
      <c r="AN24" s="82"/>
      <c r="AO24" s="82"/>
      <c r="AP24" s="83"/>
      <c r="AQ24" s="24" t="n">
        <f aca="false">BG24/BK24</f>
        <v>0.61659796379585</v>
      </c>
      <c r="AR24" s="24"/>
      <c r="AS24" s="24"/>
      <c r="AT24" s="84"/>
      <c r="AU24" s="24" t="n">
        <f aca="false">AE24-(AQ24*s_p!Z9)</f>
        <v>-0.00300417284423327</v>
      </c>
      <c r="AV24" s="24"/>
      <c r="AW24" s="24"/>
      <c r="AX24" s="84"/>
      <c r="AY24" s="30" t="n">
        <f aca="true">IF(INDEX(INDIRECT($A$1&amp;$W24&amp;":"&amp;$A$1&amp;$W25-1),MATCH(MIN(INDIRECT($B$1&amp;$W24&amp;":"&amp;$B$1&amp;$W25-1)),INDIRECT($B$1&amp;$W24&amp;":"&amp;$B$1&amp;$W25-1),0))&gt;INDEX(INDIRECT($A$1&amp;$W24&amp;":"&amp;$A$1&amp;$W25-1),MATCH(MAX(INDIRECT($B$1&amp;$W24&amp;":"&amp;$B$1&amp;$W25-1)),INDIRECT($B$1&amp;$W24&amp;":"&amp;$B$1&amp;$W25-1),0)),MIN(INDIRECT($B$1&amp;$W24&amp;":"&amp;$B$1&amp;$W25-1))-MAX(INDIRECT($B$1&amp;$W24&amp;":"&amp;$B$1&amp;$W25-1)),IF(AND(MATCH(MAX(INDIRECT($B$1&amp;MATCH(MIN(INDIRECT($B$1&amp;$W24&amp;":"&amp;$B$1&amp;$W25-1)),INDIRECT($B$1&amp;$W24&amp;":"&amp;$B$1&amp;$W25-1),0)+ROW(INDIRECT($B$1&amp;$W24&amp;":"&amp;$B$1&amp;$W25-1))&amp;":"&amp;$B$1&amp;MATCH(MAX(INDIRECT($B$1&amp;$W24&amp;":"&amp;$B$1&amp;$W25-1)),INDIRECT($B$1&amp;$W24&amp;":"&amp;$B$1&amp;$W25-1),0)+ROW(INDIRECT($B$1&amp;$W24&amp;":"&amp;$B$1&amp;$W25-1))-2)),INDIRECT($B$1&amp;$W24&amp;":"&amp;$B$1&amp;$W25-1),0)=MATCH(MAX(INDIRECT($B$1&amp;$W24&amp;":"&amp;$B$1&amp;$W25-1)),INDIRECT($B$1&amp;$W24&amp;":"&amp;$B$1&amp;$W25-1),0)-1,MATCH(MIN(INDIRECT($B$1&amp;MATCH(MIN(INDIRECT($B$1&amp;$W24&amp;":"&amp;$B$1&amp;$W25-1)),INDIRECT($B$1&amp;$W24&amp;":"&amp;$B$1&amp;$W25-1),0)+ROW(INDIRECT($B$1&amp;$W24&amp;":"&amp;$B$1&amp;$W25-1))&amp;":"&amp;$B$1&amp;MATCH(MAX(INDIRECT($B$1&amp;$W24&amp;":"&amp;$B$1&amp;$W25-1)),INDIRECT($B$1&amp;$W24&amp;":"&amp;$B$1&amp;$W25-1),0)+ROW(INDIRECT($B$1&amp;$W24&amp;":"&amp;$B$1&amp;$W25-1))-2)),INDIRECT($B$1&amp;$W24&amp;":"&amp;$B$1&amp;$W25-1),0)=MATCH(MIN(INDIRECT($B$1&amp;$W24&amp;":"&amp;$B$1&amp;$W25-1)),INDIRECT($B$1&amp;$W24&amp;":"&amp;$B$1&amp;$W25-1),0)+1),MIN(MIN(INDIRECT($B$1&amp;MATCH(MAX(INDIRECT($B$1&amp;$W24&amp;":"&amp;$B$1&amp;$W25-1)),INDIRECT($B$1&amp;$W24&amp;":"&amp;$B$1&amp;$W25-1),0)+ROW(INDIRECT($B$1&amp;$W24&amp;":"&amp;$B$1&amp;$W25-1))&amp;":"&amp;$B$1&amp;W25-1))-MAX(INDIRECT($B$1&amp;$W24&amp;":"&amp;$B$1&amp;$W25-1)),MIN(INDIRECT($B$1&amp;$W24&amp;":"&amp;$B$1&amp;$W25-1))-MAX(INDIRECT($B$1&amp;W24&amp;":"&amp;$B$1&amp;MATCH(MIN(INDIRECT($B$1&amp;$W24&amp;":"&amp;$B$1&amp;$W25-1)),INDIRECT($B$1&amp;$W24&amp;":"&amp;$B$1&amp;$W25-1),0)+ROW(INDIRECT($B$1&amp;$W24&amp;":"&amp;$B$1&amp;$W25-1))-2))),"more"))</f>
        <v>-120917.05789557</v>
      </c>
      <c r="BB24" s="74"/>
      <c r="BC24" s="85"/>
      <c r="BD24" s="85"/>
      <c r="BE24" s="85"/>
      <c r="BF24" s="85"/>
      <c r="BG24" s="86" t="n">
        <f aca="true">_xlfn.COVARIANCE.S(INDIRECT($D$1&amp;$W24):INDIRECT($D$1&amp;$W25-1),INDIRECT("s_p!"&amp;s_p!$H$1&amp;s_p!$M9&amp;":"&amp;s_p!$H$1&amp;s_p!$M10-1))</f>
        <v>2.22148138619093E-005</v>
      </c>
      <c r="BH24" s="87"/>
      <c r="BI24" s="87"/>
      <c r="BJ24" s="88"/>
      <c r="BK24" s="86" t="n">
        <f aca="true">_xlfn.VAR.S(INDIRECT("s_p!"&amp;s_p!$H$1&amp;s_p!$M9&amp;":"&amp;s_p!$H$1&amp;s_p!$M10-1))</f>
        <v>3.60280363644932E-005</v>
      </c>
      <c r="BL24" s="86"/>
      <c r="BM24" s="86"/>
      <c r="BN24" s="89"/>
      <c r="BO24" s="62" t="n">
        <f aca="true">SQRT(AVERAGE(INDIRECT($Q$1&amp;$W24):INDIRECT($Q$1&amp;$W25-1))) * SQRT(252)</f>
        <v>0.321050751323217</v>
      </c>
      <c r="BP24" s="63"/>
      <c r="BQ24" s="63"/>
      <c r="BR24" s="63"/>
      <c r="BS24" s="25" t="n">
        <f aca="false">BW24/BO24 * 252</f>
        <v>-2.3703549637881</v>
      </c>
      <c r="BT24" s="25"/>
      <c r="BU24" s="25"/>
      <c r="BV24" s="90"/>
      <c r="BW24" s="63" t="n">
        <f aca="true">AVERAGE(INDIRECT($P$1&amp;$W24):INDIRECT($P$1&amp;$W25-1))</f>
        <v>-0.0030198581032813</v>
      </c>
      <c r="BX24" s="63"/>
      <c r="BY24" s="63"/>
      <c r="BZ24" s="63"/>
      <c r="CA24" s="63" t="n">
        <f aca="true">STDEV(INDIRECT($P$1&amp;$W24):INDIRECT($P$1&amp;$W25-1))</f>
        <v>0.0274280300002262</v>
      </c>
      <c r="CB24" s="63"/>
      <c r="CC24" s="63"/>
      <c r="CD24" s="63"/>
    </row>
    <row r="25" customFormat="false" ht="13.8" hidden="false" customHeight="false" outlineLevel="0" collapsed="false">
      <c r="A25" s="6" t="n">
        <f aca="false">WORKDAY(A24,1,holiday!$B$2:$B$10)</f>
        <v>38750</v>
      </c>
      <c r="B25" s="30" t="n">
        <v>1098699.75111008</v>
      </c>
      <c r="C25" s="30" t="n">
        <f aca="false">B25-B24</f>
        <v>44993.2668767627</v>
      </c>
      <c r="D25" s="5" t="n">
        <f aca="false">C25/B24</f>
        <v>0.0427000000000001</v>
      </c>
      <c r="E25" s="5" t="n">
        <f aca="false" t="array" ref="E25:E25">PRODUCT(1+$D$4:D25)-1</f>
        <v>0.0986997511100802</v>
      </c>
      <c r="F25" s="52" t="n">
        <f aca="false">E25/COUNT($E$4:E25)</f>
        <v>0.00448635232318546</v>
      </c>
      <c r="G25" s="5" t="n">
        <f aca="false">F25*252</f>
        <v>1.13056078544274</v>
      </c>
      <c r="H25" s="53" t="str">
        <f aca="false">IF(D25&lt;F25,D25-F25,"")</f>
        <v/>
      </c>
      <c r="I25" s="53" t="str">
        <f aca="false">IF(D25&lt;AVERAGE($D$24:D25),D25-AVERAGE($D$24:D25),"")</f>
        <v/>
      </c>
      <c r="J25" s="0" t="n">
        <f aca="false">IF(ISBLANK(A26),MONTH(A25),IF(MONTH(A26)-MONTH(A25)=1,MONTH(A25),0))</f>
        <v>0</v>
      </c>
      <c r="K25" s="0" t="str">
        <f aca="false">IF(B26&gt;B25,IF(AND(B24&gt;B25,B26&gt;B25),"min",""),IF(AND(B24&gt;B25,B26&gt;B25),"",IF(AND(B24&lt;B25,B26&lt;B25),"max","")))</f>
        <v>max</v>
      </c>
      <c r="L25" s="0" t="n">
        <f aca="false">IF(K25="min",COUNTIF(K$4:K25,"min"),IF(K25="max",COUNTIF(K$4:K25,"max"),""))</f>
        <v>6</v>
      </c>
      <c r="M25" s="30" t="str">
        <f aca="false" t="array" ref="M25:M25">IF($K$3=0,IF(K25="min",INDEX($B$4:$B$254,(MATCH(1,($K$4:$K$254="max")*($L$4:$L$254=(L25-1)),0))),""),IF($K$3=1,IF(K25="min",INDEX($B$4:$B$254,(MATCH(1,($K$4:$K$254="max")*($L$4:$L$254=(L25)),0))),""),""))</f>
        <v/>
      </c>
      <c r="N25" s="35" t="str">
        <f aca="false">IF(AND(K23=0,K25="min",L25=1),B25-B24,IF(K25="min",B25-M25,""))</f>
        <v/>
      </c>
      <c r="O25" s="41" t="str">
        <f aca="false">IF(AND(K23=0,K25="min",L25=1),(B25-B24)/B24,IF(K25="min",(B25-M25)/M25,""))</f>
        <v/>
      </c>
      <c r="P25" s="24" t="n">
        <f aca="false">D25-s_p!H25</f>
        <v>0.0517607114451915</v>
      </c>
      <c r="Q25" s="24" t="n">
        <f aca="false">IF(P25&lt;0, P25^2, 0)</f>
        <v>0</v>
      </c>
      <c r="R25" s="5"/>
      <c r="S25" s="5"/>
      <c r="T25" s="30" t="n">
        <f aca="true">MIN(INDIRECT($B$1&amp;$W23&amp;":"&amp;$B$1&amp;$W24-1))-MAX(INDIRECT($B$1&amp;W23&amp;":"&amp;$B$1&amp;MATCH(MIN(INDIRECT($B$1&amp;$W23&amp;":"&amp;$B$1&amp;$W24-1)),INDIRECT($B$1&amp;$W23&amp;":"&amp;$B$1&amp;$W24-1),0)+ROW(INDIRECT($B$1&amp;$W23&amp;":"&amp;$B$1&amp;$W24-1))-2))</f>
        <v>-19479.49</v>
      </c>
      <c r="U25" s="5"/>
      <c r="V25" s="5"/>
      <c r="W25" s="0" t="n">
        <f aca="false">IF(ISERROR(MATCH(WORKDAY(X24,1,holiday!$B$2:$B$10),A:A,0)),MATCH(MAX(A:A),A:A,0)+1,MATCH(WORKDAY(X24,1,holiday!$B$2:$B$10),A:A,0))</f>
        <v>43</v>
      </c>
      <c r="X25" s="79" t="n">
        <f aca="false">EOMONTH(X24,1)</f>
        <v>38807</v>
      </c>
      <c r="Y25" s="30" t="n">
        <f aca="false">INDEX($B$4:$B$254,MATCH(MONTH(X25),$J$4:$J$254,0))</f>
        <v>990529.628510244</v>
      </c>
      <c r="Z25" s="80" t="n">
        <f aca="false">Y25-Y24</f>
        <v>-42600.4311606661</v>
      </c>
      <c r="AA25" s="5" t="n">
        <f aca="false">Z25/Y24</f>
        <v>-0.0412343351758014</v>
      </c>
      <c r="AB25" s="5" t="n">
        <f aca="false" t="array" ref="AB25:AB25">PRODUCT(1+AA23:AA25)-1</f>
        <v>-0.00947037148975605</v>
      </c>
      <c r="AD25" s="74"/>
      <c r="AE25" s="62" t="n">
        <f aca="true">AVERAGE(INDIRECT($D$1&amp;$W25):INDIRECT($D$1&amp;$W26-1))</f>
        <v>-0.00147826086956522</v>
      </c>
      <c r="AF25" s="62" t="n">
        <f aca="true">AVERAGE(INDIRECT($D$1&amp;$W23):INDIRECT($D$1&amp;$W26-1))</f>
        <v>0.000237096774193563</v>
      </c>
      <c r="AG25" s="62"/>
      <c r="AH25" s="62"/>
      <c r="AI25" s="5" t="n">
        <f aca="true">STDEV(INDIRECT($D$1&amp;$W25):INDIRECT($D$1&amp;$W26-1))*SQRT(COUNT(INDIRECT($D$1&amp;$W25):INDIRECT($D$1&amp;$W26-1)))</f>
        <v>0.129829163973977</v>
      </c>
      <c r="AJ25" s="5" t="n">
        <f aca="true">STDEV(INDIRECT($D$1&amp;$W23):INDIRECT($D$1&amp;$W26-1))*SQRT(COUNT(INDIRECT($D$1&amp;$W23):INDIRECT($D$1&amp;$W26-1)))</f>
        <v>0.221672562023581</v>
      </c>
      <c r="AL25" s="74"/>
      <c r="AM25" s="81" t="n">
        <f aca="false">BW25/CA25*SQRT(252)</f>
        <v>-1.061599279131</v>
      </c>
      <c r="AN25" s="81" t="n">
        <f aca="false">BX25/CB25*SQRT(252)</f>
        <v>-0.204224099292274</v>
      </c>
      <c r="AO25" s="82"/>
      <c r="AP25" s="83"/>
      <c r="AQ25" s="24" t="n">
        <f aca="false">BG25/BK25</f>
        <v>-2.25508155840775</v>
      </c>
      <c r="AR25" s="24" t="n">
        <f aca="false">BH25/BL25</f>
        <v>-0.0732866579960507</v>
      </c>
      <c r="AS25" s="24"/>
      <c r="AT25" s="84"/>
      <c r="AU25" s="24" t="n">
        <f aca="false">AE25-(AQ25*s_p!Z10)</f>
        <v>-0.000369741569601403</v>
      </c>
      <c r="AV25" s="24" t="n">
        <f aca="false">AF25-(AR25*s_p!AA10)</f>
        <v>0.000281682313712417</v>
      </c>
      <c r="AW25" s="24"/>
      <c r="AX25" s="84"/>
      <c r="AY25" s="30" t="n">
        <f aca="true">IF(INDEX(INDIRECT($A$1&amp;$W25&amp;":"&amp;$A$1&amp;$W26-1),MATCH(MIN(INDIRECT($B$1&amp;$W25&amp;":"&amp;$B$1&amp;$W26-1)),INDIRECT($B$1&amp;$W25&amp;":"&amp;$B$1&amp;$W26-1),0))&gt;INDEX(INDIRECT($A$1&amp;$W25&amp;":"&amp;$A$1&amp;$W26-1),MATCH(MAX(INDIRECT($B$1&amp;$W25&amp;":"&amp;$B$1&amp;$W26-1)),INDIRECT($B$1&amp;$W25&amp;":"&amp;$B$1&amp;$W26-1),0)),MIN(INDIRECT($B$1&amp;$W25&amp;":"&amp;$B$1&amp;$W26-1))-MAX(INDIRECT($B$1&amp;$W25&amp;":"&amp;$B$1&amp;$W26-1)),IF(AND(MATCH(MAX(INDIRECT($B$1&amp;MATCH(MIN(INDIRECT($B$1&amp;$W25&amp;":"&amp;$B$1&amp;$W26-1)),INDIRECT($B$1&amp;$W25&amp;":"&amp;$B$1&amp;$W26-1),0)+ROW(INDIRECT($B$1&amp;$W25&amp;":"&amp;$B$1&amp;$W26-1))&amp;":"&amp;$B$1&amp;MATCH(MAX(INDIRECT($B$1&amp;$W25&amp;":"&amp;$B$1&amp;$W26-1)),INDIRECT($B$1&amp;$W25&amp;":"&amp;$B$1&amp;$W26-1),0)+ROW(INDIRECT($B$1&amp;$W25&amp;":"&amp;$B$1&amp;$W26-1))-2)),INDIRECT($B$1&amp;$W25&amp;":"&amp;$B$1&amp;$W26-1),0)=MATCH(MAX(INDIRECT($B$1&amp;$W25&amp;":"&amp;$B$1&amp;$W26-1)),INDIRECT($B$1&amp;$W25&amp;":"&amp;$B$1&amp;$W26-1),0)-1,MATCH(MIN(INDIRECT($B$1&amp;MATCH(MIN(INDIRECT($B$1&amp;$W25&amp;":"&amp;$B$1&amp;$W26-1)),INDIRECT($B$1&amp;$W25&amp;":"&amp;$B$1&amp;$W26-1),0)+ROW(INDIRECT($B$1&amp;$W25&amp;":"&amp;$B$1&amp;$W26-1))&amp;":"&amp;$B$1&amp;MATCH(MAX(INDIRECT($B$1&amp;$W25&amp;":"&amp;$B$1&amp;$W26-1)),INDIRECT($B$1&amp;$W25&amp;":"&amp;$B$1&amp;$W26-1),0)+ROW(INDIRECT($B$1&amp;$W25&amp;":"&amp;$B$1&amp;$W26-1))-2)),INDIRECT($B$1&amp;$W25&amp;":"&amp;$B$1&amp;$W26-1),0)=MATCH(MIN(INDIRECT($B$1&amp;$W25&amp;":"&amp;$B$1&amp;$W26-1)),INDIRECT($B$1&amp;$W25&amp;":"&amp;$B$1&amp;$W26-1),0)+1),MIN(MIN(INDIRECT($B$1&amp;MATCH(MAX(INDIRECT($B$1&amp;$W25&amp;":"&amp;$B$1&amp;$W26-1)),INDIRECT($B$1&amp;$W25&amp;":"&amp;$B$1&amp;$W26-1),0)+ROW(INDIRECT($B$1&amp;$W25&amp;":"&amp;$B$1&amp;$W26-1))&amp;":"&amp;$B$1&amp;W26-1))-MAX(INDIRECT($B$1&amp;$W25&amp;":"&amp;$B$1&amp;$W26-1)),MIN(INDIRECT($B$1&amp;$W25&amp;":"&amp;$B$1&amp;$W26-1))-MAX(INDIRECT($B$1&amp;W25&amp;":"&amp;$B$1&amp;MATCH(MIN(INDIRECT($B$1&amp;$W25&amp;":"&amp;$B$1&amp;$W26-1)),INDIRECT($B$1&amp;$W25&amp;":"&amp;$B$1&amp;$W26-1),0)+ROW(INDIRECT($B$1&amp;$W25&amp;":"&amp;$B$1&amp;$W26-1))-2))),"more"))</f>
        <v>-139513.441412973</v>
      </c>
      <c r="AZ25" s="30" t="n">
        <f aca="true">IF(INDEX(INDIRECT($A$1&amp;$W23&amp;":"&amp;$A$1&amp;$W26-1),MATCH(MIN(INDIRECT($B$1&amp;$W23&amp;":"&amp;$B$1&amp;$W26-1)),INDIRECT($B$1&amp;$W23&amp;":"&amp;$B$1&amp;$W26-1),0))&gt;INDEX(INDIRECT($A$1&amp;$W23&amp;":"&amp;$A$1&amp;$W26-1),MATCH(MAX(INDIRECT($B$1&amp;$W23&amp;":"&amp;$B$1&amp;$W26-1)),INDIRECT($B$1&amp;$W23&amp;":"&amp;$B$1&amp;$W26-1),0)),MIN(INDIRECT($B$1&amp;$W23&amp;":"&amp;$B$1&amp;$W26-1))-MAX(INDIRECT($B$1&amp;$W23&amp;":"&amp;$B$1&amp;$W26-1)),IF(AND(MATCH(MAX(INDIRECT($B$1&amp;MATCH(MIN(INDIRECT($B$1&amp;$W23&amp;":"&amp;$B$1&amp;$W26-1)),INDIRECT($B$1&amp;$W23&amp;":"&amp;$B$1&amp;$W26-1),0)+ROW(INDIRECT($B$1&amp;$W23&amp;":"&amp;$B$1&amp;$W26-1))&amp;":"&amp;$B$1&amp;MATCH(MAX(INDIRECT($B$1&amp;$W23&amp;":"&amp;$B$1&amp;$W26-1)),INDIRECT($B$1&amp;$W23&amp;":"&amp;$B$1&amp;$W26-1),0)+ROW(INDIRECT($B$1&amp;$W23&amp;":"&amp;$B$1&amp;$W26-1))-2)),INDIRECT($B$1&amp;$W23&amp;":"&amp;$B$1&amp;$W26-1),0)=MATCH(MAX(INDIRECT($B$1&amp;$W23&amp;":"&amp;$B$1&amp;$W26-1)),INDIRECT($B$1&amp;$W23&amp;":"&amp;$B$1&amp;$W26-1),0)-1,MATCH(MIN(INDIRECT($B$1&amp;MATCH(MIN(INDIRECT($B$1&amp;$W23&amp;":"&amp;$B$1&amp;$W26-1)),INDIRECT($B$1&amp;$W23&amp;":"&amp;$B$1&amp;$W26-1),0)+ROW(INDIRECT($B$1&amp;$W23&amp;":"&amp;$B$1&amp;$W26-1))&amp;":"&amp;$B$1&amp;MATCH(MAX(INDIRECT($B$1&amp;$W23&amp;":"&amp;$B$1&amp;$W26-1)),INDIRECT($B$1&amp;$W23&amp;":"&amp;$B$1&amp;$W26-1),0)+ROW(INDIRECT($B$1&amp;$W23&amp;":"&amp;$B$1&amp;$W26-1))-2)),INDIRECT($B$1&amp;$W23&amp;":"&amp;$B$1&amp;$W26-1),0)=MATCH(MIN(INDIRECT($B$1&amp;$W23&amp;":"&amp;$B$1&amp;$W26-1)),INDIRECT($B$1&amp;$W23&amp;":"&amp;$B$1&amp;$W26-1),0)+1),MIN(MIN(INDIRECT($B$1&amp;MATCH(MAX(INDIRECT($B$1&amp;$W23&amp;":"&amp;$B$1&amp;$W26-1)),INDIRECT($B$1&amp;$W23&amp;":"&amp;$B$1&amp;$W26-1),0)+ROW(INDIRECT($B$1&amp;$W23&amp;":"&amp;$B$1&amp;$W26-1))&amp;":"&amp;$B$1&amp;X26-1))-MAX(INDIRECT($B$1&amp;$W23&amp;":"&amp;$B$1&amp;$W26-1)),MIN(INDIRECT($B$1&amp;$W23&amp;":"&amp;$B$1&amp;$W26-1))-MAX(INDIRECT($B$1&amp;X25&amp;":"&amp;$B$1&amp;MATCH(MIN(INDIRECT($B$1&amp;$W23&amp;":"&amp;$B$1&amp;$W26-1)),INDIRECT($B$1&amp;$W23&amp;":"&amp;$B$1&amp;$W26-1),0)+ROW(INDIRECT($B$1&amp;$W23&amp;":"&amp;$B$1&amp;$W26-1))-2))),"more"))</f>
        <v>-299501.158861733</v>
      </c>
      <c r="BB25" s="74"/>
      <c r="BC25" s="85"/>
      <c r="BD25" s="85"/>
      <c r="BE25" s="85"/>
      <c r="BF25" s="85"/>
      <c r="BG25" s="86" t="n">
        <f aca="true">_xlfn.COVARIANCE.S(INDIRECT($D$1&amp;$W25):INDIRECT($D$1&amp;$W26-1),INDIRECT("s_p!"&amp;s_p!$H$1&amp;s_p!$M10&amp;":"&amp;s_p!$H$1&amp;s_p!$M11-1))</f>
        <v>-5.51591401861853E-005</v>
      </c>
      <c r="BH25" s="86" t="n">
        <f aca="true">_xlfn.COVARIANCE.S(INDIRECT($D$1&amp;$W23):INDIRECT($D$1&amp;$W26-1),INDIRECT("s_p!"&amp;s_p!$H$1&amp;$W23&amp;":"&amp;s_p!$H$1&amp;$W26-1))</f>
        <v>-2.57664289378464E-006</v>
      </c>
      <c r="BI25" s="87"/>
      <c r="BJ25" s="88"/>
      <c r="BK25" s="86" t="n">
        <f aca="true">_xlfn.VAR.S(INDIRECT("s_p!"&amp;s_p!$H$1&amp;s_p!$M10&amp;":"&amp;s_p!$H$1&amp;s_p!$M11-1))</f>
        <v>2.44599313849791E-005</v>
      </c>
      <c r="BL25" s="86" t="n">
        <f aca="true">_xlfn.VAR.S(INDIRECT("s_p!"&amp;s_p!$H$1&amp;$W23&amp;":"&amp;s_p!$H$1&amp;$W26-1))</f>
        <v>3.51584171558688E-005</v>
      </c>
      <c r="BM25" s="86"/>
      <c r="BN25" s="89"/>
      <c r="BO25" s="62" t="n">
        <f aca="true">SQRT(AVERAGE(INDIRECT($Q$1&amp;$W25):INDIRECT($Q$1&amp;$W26-1))) * SQRT(252)</f>
        <v>0.345835899322144</v>
      </c>
      <c r="BP25" s="62" t="n">
        <f aca="true">SQRT(AVERAGE(INDIRECT($Q$1&amp;$W23):INDIRECT($Q$1&amp;$W26-1))) * SQRT(252)</f>
        <v>0.329365962804738</v>
      </c>
      <c r="BQ25" s="63"/>
      <c r="BR25" s="63"/>
      <c r="BS25" s="25" t="n">
        <f aca="false">BW25/BO25 * 252</f>
        <v>-1.43535166547089</v>
      </c>
      <c r="BT25" s="25" t="n">
        <f aca="false">BX25/BP25 * 252</f>
        <v>-0.284064927854519</v>
      </c>
      <c r="BU25" s="25"/>
      <c r="BV25" s="90"/>
      <c r="BW25" s="63" t="n">
        <f aca="true">AVERAGE(INDIRECT($P$1&amp;$W25):INDIRECT($P$1&amp;$W26-1))</f>
        <v>-0.00196982592885581</v>
      </c>
      <c r="BX25" s="63" t="n">
        <f aca="true">AVERAGE(INDIRECT($P$1&amp;$W23):INDIRECT($P$1&amp;$W26-1))</f>
        <v>-0.000371275073261358</v>
      </c>
      <c r="BY25" s="63"/>
      <c r="BZ25" s="63"/>
      <c r="CA25" s="63" t="n">
        <f aca="true">STDEV(INDIRECT($P$1&amp;$W25):INDIRECT($P$1&amp;$W26-1))</f>
        <v>0.0294555750156805</v>
      </c>
      <c r="CB25" s="63" t="n">
        <f aca="true">STDEV(INDIRECT($P$1&amp;$W23):INDIRECT($P$1&amp;$W26-1))</f>
        <v>0.028859518007452</v>
      </c>
      <c r="CC25" s="63"/>
      <c r="CD25" s="63"/>
    </row>
    <row r="26" customFormat="false" ht="13.8" hidden="false" customHeight="false" outlineLevel="0" collapsed="false">
      <c r="A26" s="6" t="n">
        <f aca="false">WORKDAY(A25,1,holiday!$B$2:$B$10)</f>
        <v>38751</v>
      </c>
      <c r="B26" s="30" t="n">
        <v>1087273.27369853</v>
      </c>
      <c r="C26" s="30" t="n">
        <f aca="false">B26-B25</f>
        <v>-11426.4774115449</v>
      </c>
      <c r="D26" s="5" t="n">
        <f aca="false">C26/B25</f>
        <v>-0.0104000000000001</v>
      </c>
      <c r="E26" s="5" t="n">
        <f aca="false" t="array" ref="E26:E26">PRODUCT(1+$D$4:D26)-1</f>
        <v>0.0872732736985353</v>
      </c>
      <c r="F26" s="52" t="n">
        <f aca="false">E26/COUNT($E$4:E26)</f>
        <v>0.00379449016080588</v>
      </c>
      <c r="G26" s="5" t="n">
        <f aca="false">F26*252</f>
        <v>0.956211520523083</v>
      </c>
      <c r="H26" s="53" t="n">
        <f aca="false">IF(D26&lt;F26,D26-F26,"")</f>
        <v>-0.014194490160806</v>
      </c>
      <c r="I26" s="53" t="n">
        <f aca="false">IF(D26&lt;AVERAGE($D$24:D26),D26-AVERAGE($D$24:D26),"")</f>
        <v>-0.00686666666666671</v>
      </c>
      <c r="J26" s="0" t="n">
        <f aca="false">IF(ISBLANK(A27),MONTH(A26),IF(MONTH(A27)-MONTH(A26)=1,MONTH(A26),0))</f>
        <v>0</v>
      </c>
      <c r="K26" s="0" t="str">
        <f aca="false">IF(B27&gt;B26,IF(AND(B25&gt;B26,B27&gt;B26),"min",""),IF(AND(B25&gt;B26,B27&gt;B26),"",IF(AND(B25&lt;B26,B27&lt;B26),"max","")))</f>
        <v>min</v>
      </c>
      <c r="L26" s="0" t="n">
        <f aca="false">IF(K26="min",COUNTIF(K$4:K26,"min"),IF(K26="max",COUNTIF(K$4:K26,"max"),""))</f>
        <v>7</v>
      </c>
      <c r="M26" s="30" t="n">
        <f aca="false" t="array" ref="M26:M26">IF($K$3=0,IF(K26="min",INDEX($B$4:$B$254,(MATCH(1,($K$4:$K$254="max")*($L$4:$L$254=(L26-1)),0))),""),IF($K$3=1,IF(K26="min",INDEX($B$4:$B$254,(MATCH(1,($K$4:$K$254="max")*($L$4:$L$254=(L26)),0))),""),""))</f>
        <v>1098699.75111008</v>
      </c>
      <c r="N26" s="35" t="n">
        <f aca="false">IF(AND(K24=0,K26="min",L26=1),B26-B25,IF(K26="min",B26-M26,""))</f>
        <v>-11426.47741155</v>
      </c>
      <c r="O26" s="41" t="n">
        <f aca="false">IF(AND(K24=0,K26="min",L26=1),(B26-B25)/B25,IF(K26="min",(B26-M26)/M26,""))</f>
        <v>-0.0104000000000047</v>
      </c>
      <c r="P26" s="24" t="n">
        <f aca="false">D26-s_p!H26</f>
        <v>-0.00504133958641537</v>
      </c>
      <c r="Q26" s="24" t="n">
        <f aca="false">IF(P26&lt;0, P26^2, 0)</f>
        <v>2.54151048255587E-005</v>
      </c>
      <c r="R26" s="5"/>
      <c r="S26" s="5"/>
      <c r="T26" s="5"/>
      <c r="U26" s="5"/>
      <c r="V26" s="5"/>
      <c r="W26" s="0" t="n">
        <f aca="false">IF(ISERROR(MATCH(WORKDAY(X25,1,holiday!$B$2:$B$10),A:A,0)),MATCH(MAX(A:A),A:A,0)+1,MATCH(WORKDAY(X25,1,holiday!$B$2:$B$10),A:A,0))</f>
        <v>66</v>
      </c>
      <c r="X26" s="79" t="n">
        <f aca="false">EOMONTH(X25,1)</f>
        <v>38837</v>
      </c>
      <c r="Y26" s="30" t="n">
        <f aca="false">INDEX($B$4:$B$254,MATCH(MONTH(X26),$J$4:$J$254,0))</f>
        <v>1081961.53649834</v>
      </c>
      <c r="Z26" s="80" t="n">
        <f aca="false">Y26-Y25</f>
        <v>91431.9079880961</v>
      </c>
      <c r="AA26" s="5" t="n">
        <f aca="false">Z26/Y25</f>
        <v>0.0923060808646478</v>
      </c>
      <c r="AB26" s="5" t="n">
        <f aca="false" t="array" ref="AB26:AB26">PRODUCT(1+AA24:AA26)-1</f>
        <v>-0.017235442623259</v>
      </c>
      <c r="AD26" s="74"/>
      <c r="AE26" s="62" t="n">
        <f aca="true">AVERAGE(INDIRECT($D$1&amp;$W26):INDIRECT($D$1&amp;$W27-1))</f>
        <v>0.00515789473684209</v>
      </c>
      <c r="AF26" s="62" t="n">
        <f aca="true">AVERAGE(INDIRECT($D$1&amp;$W24):INDIRECT($D$1&amp;$W27-1))</f>
        <v>0.000121311475409834</v>
      </c>
      <c r="AG26" s="62"/>
      <c r="AH26" s="62"/>
      <c r="AI26" s="5" t="n">
        <f aca="true">STDEV(INDIRECT($D$1&amp;$W26):INDIRECT($D$1&amp;$W27-1))*SQRT(COUNT(INDIRECT($D$1&amp;$W26):INDIRECT($D$1&amp;$W27-1)))</f>
        <v>0.141532591456683</v>
      </c>
      <c r="AJ26" s="5" t="n">
        <f aca="true">STDEV(INDIRECT($D$1&amp;$W24):INDIRECT($D$1&amp;$W27-1))*SQRT(COUNT(INDIRECT($D$1&amp;$W24):INDIRECT($D$1&amp;$W27-1)))</f>
        <v>0.224368510119699</v>
      </c>
      <c r="AL26" s="74"/>
      <c r="AM26" s="81" t="n">
        <f aca="false">BW26/CA26*SQRT(252)</f>
        <v>2.16093255486154</v>
      </c>
      <c r="AN26" s="81" t="n">
        <f aca="false">BX26/CB26*SQRT(252)</f>
        <v>-0.149378232829</v>
      </c>
      <c r="AO26" s="82"/>
      <c r="AP26" s="83"/>
      <c r="AQ26" s="24" t="n">
        <f aca="false">BG26/BK26</f>
        <v>-0.14327783061182</v>
      </c>
      <c r="AR26" s="24" t="n">
        <f aca="false">BH26/BL26</f>
        <v>-0.482284995757403</v>
      </c>
      <c r="AS26" s="24"/>
      <c r="AT26" s="84"/>
      <c r="AU26" s="24" t="n">
        <f aca="false">AE26-(AQ26*s_p!Z11)</f>
        <v>0.00525122684191562</v>
      </c>
      <c r="AV26" s="24" t="n">
        <f aca="false">AF26-(AR26*s_p!AA11)</f>
        <v>0.000314700035433485</v>
      </c>
      <c r="AW26" s="24"/>
      <c r="AX26" s="84"/>
      <c r="AY26" s="30" t="n">
        <f aca="true">IF(INDEX(INDIRECT($A$1&amp;$W26&amp;":"&amp;$A$1&amp;$W27-1),MATCH(MIN(INDIRECT($B$1&amp;$W26&amp;":"&amp;$B$1&amp;$W27-1)),INDIRECT($B$1&amp;$W26&amp;":"&amp;$B$1&amp;$W27-1),0))&gt;INDEX(INDIRECT($A$1&amp;$W26&amp;":"&amp;$A$1&amp;$W27-1),MATCH(MAX(INDIRECT($B$1&amp;$W26&amp;":"&amp;$B$1&amp;$W27-1)),INDIRECT($B$1&amp;$W26&amp;":"&amp;$B$1&amp;$W27-1),0)),MIN(INDIRECT($B$1&amp;$W26&amp;":"&amp;$B$1&amp;$W27-1))-MAX(INDIRECT($B$1&amp;$W26&amp;":"&amp;$B$1&amp;$W27-1)),IF(AND(MATCH(MAX(INDIRECT($B$1&amp;MATCH(MIN(INDIRECT($B$1&amp;$W26&amp;":"&amp;$B$1&amp;$W27-1)),INDIRECT($B$1&amp;$W26&amp;":"&amp;$B$1&amp;$W27-1),0)+ROW(INDIRECT($B$1&amp;$W26&amp;":"&amp;$B$1&amp;$W27-1))&amp;":"&amp;$B$1&amp;MATCH(MAX(INDIRECT($B$1&amp;$W26&amp;":"&amp;$B$1&amp;$W27-1)),INDIRECT($B$1&amp;$W26&amp;":"&amp;$B$1&amp;$W27-1),0)+ROW(INDIRECT($B$1&amp;$W26&amp;":"&amp;$B$1&amp;$W27-1))-2)),INDIRECT($B$1&amp;$W26&amp;":"&amp;$B$1&amp;$W27-1),0)=MATCH(MAX(INDIRECT($B$1&amp;$W26&amp;":"&amp;$B$1&amp;$W27-1)),INDIRECT($B$1&amp;$W26&amp;":"&amp;$B$1&amp;$W27-1),0)-1,MATCH(MIN(INDIRECT($B$1&amp;MATCH(MIN(INDIRECT($B$1&amp;$W26&amp;":"&amp;$B$1&amp;$W27-1)),INDIRECT($B$1&amp;$W26&amp;":"&amp;$B$1&amp;$W27-1),0)+ROW(INDIRECT($B$1&amp;$W26&amp;":"&amp;$B$1&amp;$W27-1))&amp;":"&amp;$B$1&amp;MATCH(MAX(INDIRECT($B$1&amp;$W26&amp;":"&amp;$B$1&amp;$W27-1)),INDIRECT($B$1&amp;$W26&amp;":"&amp;$B$1&amp;$W27-1),0)+ROW(INDIRECT($B$1&amp;$W26&amp;":"&amp;$B$1&amp;$W27-1))-2)),INDIRECT($B$1&amp;$W26&amp;":"&amp;$B$1&amp;$W27-1),0)=MATCH(MIN(INDIRECT($B$1&amp;$W26&amp;":"&amp;$B$1&amp;$W27-1)),INDIRECT($B$1&amp;$W26&amp;":"&amp;$B$1&amp;$W27-1),0)+1),MIN(MIN(INDIRECT($B$1&amp;MATCH(MAX(INDIRECT($B$1&amp;$W26&amp;":"&amp;$B$1&amp;$W27-1)),INDIRECT($B$1&amp;$W26&amp;":"&amp;$B$1&amp;$W27-1),0)+ROW(INDIRECT($B$1&amp;$W26&amp;":"&amp;$B$1&amp;$W27-1))&amp;":"&amp;$B$1&amp;W27-1))-MAX(INDIRECT($B$1&amp;$W26&amp;":"&amp;$B$1&amp;$W27-1)),MIN(INDIRECT($B$1&amp;$W26&amp;":"&amp;$B$1&amp;$W27-1))-MAX(INDIRECT($B$1&amp;W26&amp;":"&amp;$B$1&amp;MATCH(MIN(INDIRECT($B$1&amp;$W26&amp;":"&amp;$B$1&amp;$W27-1)),INDIRECT($B$1&amp;$W26&amp;":"&amp;$B$1&amp;$W27-1),0)+ROW(INDIRECT($B$1&amp;$W26&amp;":"&amp;$B$1&amp;$W27-1))-2))),"more"))</f>
        <v>-118306.309004233</v>
      </c>
      <c r="AZ26" s="30" t="n">
        <f aca="true">IF(INDEX(INDIRECT($A$1&amp;$W24&amp;":"&amp;$A$1&amp;$W27-1),MATCH(MIN(INDIRECT($B$1&amp;$W24&amp;":"&amp;$B$1&amp;$W27-1)),INDIRECT($B$1&amp;$W24&amp;":"&amp;$B$1&amp;$W27-1),0))&gt;INDEX(INDIRECT($A$1&amp;$W24&amp;":"&amp;$A$1&amp;$W27-1),MATCH(MAX(INDIRECT($B$1&amp;$W24&amp;":"&amp;$B$1&amp;$W27-1)),INDIRECT($B$1&amp;$W24&amp;":"&amp;$B$1&amp;$W27-1),0)),MIN(INDIRECT($B$1&amp;$W24&amp;":"&amp;$B$1&amp;$W27-1))-MAX(INDIRECT($B$1&amp;$W24&amp;":"&amp;$B$1&amp;$W27-1)),IF(AND(MATCH(MAX(INDIRECT($B$1&amp;MATCH(MIN(INDIRECT($B$1&amp;$W24&amp;":"&amp;$B$1&amp;$W27-1)),INDIRECT($B$1&amp;$W24&amp;":"&amp;$B$1&amp;$W27-1),0)+ROW(INDIRECT($B$1&amp;$W24&amp;":"&amp;$B$1&amp;$W27-1))&amp;":"&amp;$B$1&amp;MATCH(MAX(INDIRECT($B$1&amp;$W24&amp;":"&amp;$B$1&amp;$W27-1)),INDIRECT($B$1&amp;$W24&amp;":"&amp;$B$1&amp;$W27-1),0)+ROW(INDIRECT($B$1&amp;$W24&amp;":"&amp;$B$1&amp;$W27-1))-2)),INDIRECT($B$1&amp;$W24&amp;":"&amp;$B$1&amp;$W27-1),0)=MATCH(MAX(INDIRECT($B$1&amp;$W24&amp;":"&amp;$B$1&amp;$W27-1)),INDIRECT($B$1&amp;$W24&amp;":"&amp;$B$1&amp;$W27-1),0)-1,MATCH(MIN(INDIRECT($B$1&amp;MATCH(MIN(INDIRECT($B$1&amp;$W24&amp;":"&amp;$B$1&amp;$W27-1)),INDIRECT($B$1&amp;$W24&amp;":"&amp;$B$1&amp;$W27-1),0)+ROW(INDIRECT($B$1&amp;$W24&amp;":"&amp;$B$1&amp;$W27-1))&amp;":"&amp;$B$1&amp;MATCH(MAX(INDIRECT($B$1&amp;$W24&amp;":"&amp;$B$1&amp;$W27-1)),INDIRECT($B$1&amp;$W24&amp;":"&amp;$B$1&amp;$W27-1),0)+ROW(INDIRECT($B$1&amp;$W24&amp;":"&amp;$B$1&amp;$W27-1))-2)),INDIRECT($B$1&amp;$W24&amp;":"&amp;$B$1&amp;$W27-1),0)=MATCH(MIN(INDIRECT($B$1&amp;$W24&amp;":"&amp;$B$1&amp;$W27-1)),INDIRECT($B$1&amp;$W24&amp;":"&amp;$B$1&amp;$W27-1),0)+1),MIN(MIN(INDIRECT($B$1&amp;MATCH(MAX(INDIRECT($B$1&amp;$W24&amp;":"&amp;$B$1&amp;$W27-1)),INDIRECT($B$1&amp;$W24&amp;":"&amp;$B$1&amp;$W27-1),0)+ROW(INDIRECT($B$1&amp;$W24&amp;":"&amp;$B$1&amp;$W27-1))&amp;":"&amp;$B$1&amp;X27-1))-MAX(INDIRECT($B$1&amp;$W24&amp;":"&amp;$B$1&amp;$W27-1)),MIN(INDIRECT($B$1&amp;$W24&amp;":"&amp;$B$1&amp;$W27-1))-MAX(INDIRECT($B$1&amp;X26&amp;":"&amp;$B$1&amp;MATCH(MIN(INDIRECT($B$1&amp;$W24&amp;":"&amp;$B$1&amp;$W27-1)),INDIRECT($B$1&amp;$W24&amp;":"&amp;$B$1&amp;$W27-1),0)+ROW(INDIRECT($B$1&amp;$W24&amp;":"&amp;$B$1&amp;$W27-1))-2))),"more"))</f>
        <v>-244728.472096633</v>
      </c>
      <c r="BB26" s="74"/>
      <c r="BC26" s="85"/>
      <c r="BD26" s="85"/>
      <c r="BE26" s="85"/>
      <c r="BF26" s="85"/>
      <c r="BG26" s="86" t="n">
        <f aca="true">_xlfn.COVARIANCE.S(INDIRECT($D$1&amp;$W26):INDIRECT($D$1&amp;$W27-1),INDIRECT("s_p!"&amp;s_p!$H$1&amp;s_p!$M11&amp;":"&amp;s_p!$H$1&amp;s_p!$M12-1))</f>
        <v>-4.6407787947787E-006</v>
      </c>
      <c r="BH26" s="86" t="n">
        <f aca="true">_xlfn.COVARIANCE.S(INDIRECT($D$1&amp;$W24):INDIRECT($D$1&amp;$W27-1),INDIRECT("s_p!"&amp;s_p!$H$1&amp;$W24&amp;":"&amp;s_p!$H$1&amp;$W27-1))</f>
        <v>-1.42554443412856E-005</v>
      </c>
      <c r="BI26" s="87"/>
      <c r="BJ26" s="88"/>
      <c r="BK26" s="86" t="n">
        <f aca="true">_xlfn.VAR.S(INDIRECT("s_p!"&amp;s_p!$H$1&amp;s_p!$M11&amp;":"&amp;s_p!$H$1&amp;s_p!$M12-1))</f>
        <v>3.23900688261526E-005</v>
      </c>
      <c r="BL26" s="86" t="n">
        <f aca="true">_xlfn.VAR.S(INDIRECT("s_p!"&amp;s_p!$H$1&amp;$W24&amp;":"&amp;s_p!$H$1&amp;$W27-1))</f>
        <v>2.95581336070763E-005</v>
      </c>
      <c r="BM26" s="86"/>
      <c r="BN26" s="89"/>
      <c r="BO26" s="62" t="n">
        <f aca="true">SQRT(AVERAGE(INDIRECT($Q$1&amp;$W26):INDIRECT($Q$1&amp;$W27-1))) * SQRT(252)</f>
        <v>0.331370599064887</v>
      </c>
      <c r="BP26" s="62" t="n">
        <f aca="true">SQRT(AVERAGE(INDIRECT($Q$1&amp;$W24):INDIRECT($Q$1&amp;$W27-1))) * SQRT(252)</f>
        <v>0.333770754524464</v>
      </c>
      <c r="BQ26" s="63"/>
      <c r="BR26" s="63"/>
      <c r="BS26" s="25" t="n">
        <f aca="false">BW26/BO26 * 252</f>
        <v>3.42708450250692</v>
      </c>
      <c r="BT26" s="25" t="n">
        <f aca="false">BX26/BP26 * 252</f>
        <v>-0.211155326620484</v>
      </c>
      <c r="BU26" s="25"/>
      <c r="BV26" s="90"/>
      <c r="BW26" s="63" t="n">
        <f aca="true">AVERAGE(INDIRECT($P$1&amp;$W26):INDIRECT($P$1&amp;$W27-1))</f>
        <v>0.00450648827238772</v>
      </c>
      <c r="BX26" s="63" t="n">
        <f aca="true">AVERAGE(INDIRECT($P$1&amp;$W24):INDIRECT($P$1&amp;$W27-1))</f>
        <v>-0.000279672510666582</v>
      </c>
      <c r="BY26" s="63"/>
      <c r="BZ26" s="63"/>
      <c r="CA26" s="63" t="n">
        <f aca="true">STDEV(INDIRECT($P$1&amp;$W26):INDIRECT($P$1&amp;$W27-1))</f>
        <v>0.0331052828876401</v>
      </c>
      <c r="CB26" s="63" t="n">
        <f aca="true">STDEV(INDIRECT($P$1&amp;$W24):INDIRECT($P$1&amp;$W27-1))</f>
        <v>0.0297209532239633</v>
      </c>
      <c r="CC26" s="63"/>
      <c r="CD26" s="63"/>
    </row>
    <row r="27" customFormat="false" ht="13.8" hidden="false" customHeight="false" outlineLevel="0" collapsed="false">
      <c r="A27" s="6" t="n">
        <f aca="false">WORKDAY(A26,1,holiday!$B$2:$B$10)</f>
        <v>38754</v>
      </c>
      <c r="B27" s="30" t="n">
        <v>1124892.9289685</v>
      </c>
      <c r="C27" s="30" t="n">
        <f aca="false">B27-B26</f>
        <v>37619.6552699693</v>
      </c>
      <c r="D27" s="5" t="n">
        <f aca="false">C27/B26</f>
        <v>0.0346</v>
      </c>
      <c r="E27" s="5" t="n">
        <f aca="false" t="array" ref="E27:E27">PRODUCT(1+$D$4:D27)-1</f>
        <v>0.124892928968505</v>
      </c>
      <c r="F27" s="52" t="n">
        <f aca="false">E27/COUNT($E$4:E27)</f>
        <v>0.00520387204035436</v>
      </c>
      <c r="G27" s="5" t="n">
        <f aca="false">F27*252</f>
        <v>1.3113757541693</v>
      </c>
      <c r="H27" s="53" t="str">
        <f aca="false">IF(D27&lt;F27,D27-F27,"")</f>
        <v/>
      </c>
      <c r="I27" s="53" t="str">
        <f aca="false">IF(D27&lt;AVERAGE($D$24:D27),D27-AVERAGE($D$24:D27),"")</f>
        <v/>
      </c>
      <c r="J27" s="0" t="n">
        <f aca="false">IF(ISBLANK(A28),MONTH(A27),IF(MONTH(A28)-MONTH(A27)=1,MONTH(A27),0))</f>
        <v>0</v>
      </c>
      <c r="K27" s="0" t="str">
        <f aca="false">IF(B28&gt;B27,IF(AND(B26&gt;B27,B28&gt;B27),"min",""),IF(AND(B26&gt;B27,B28&gt;B27),"",IF(AND(B26&lt;B27,B28&lt;B27),"max","")))</f>
        <v>max</v>
      </c>
      <c r="L27" s="0" t="n">
        <f aca="false">IF(K27="min",COUNTIF(K$4:K27,"min"),IF(K27="max",COUNTIF(K$4:K27,"max"),""))</f>
        <v>7</v>
      </c>
      <c r="M27" s="30" t="str">
        <f aca="false" t="array" ref="M27:M27">IF($K$3=0,IF(K27="min",INDEX($B$4:$B$254,(MATCH(1,($K$4:$K$254="max")*($L$4:$L$254=(L27-1)),0))),""),IF($K$3=1,IF(K27="min",INDEX($B$4:$B$254,(MATCH(1,($K$4:$K$254="max")*($L$4:$L$254=(L27)),0))),""),""))</f>
        <v/>
      </c>
      <c r="N27" s="35" t="str">
        <f aca="false">IF(AND(K25=0,K27="min",L27=1),B27-B26,IF(K27="min",B27-M27,""))</f>
        <v/>
      </c>
      <c r="O27" s="41" t="str">
        <f aca="false">IF(AND(K25=0,K27="min",L27=1),(B27-B26)/B26,IF(K27="min",(B27-M27)/M27,""))</f>
        <v/>
      </c>
      <c r="P27" s="24" t="n">
        <f aca="false">D27-s_p!H27</f>
        <v>0.0338167907407261</v>
      </c>
      <c r="Q27" s="24" t="n">
        <f aca="false">IF(P27&lt;0, P27^2, 0)</f>
        <v>0</v>
      </c>
      <c r="R27" s="5"/>
      <c r="S27" s="5"/>
      <c r="T27" s="5"/>
      <c r="U27" s="5"/>
      <c r="V27" s="5"/>
      <c r="W27" s="0" t="n">
        <f aca="false">IF(ISERROR(MATCH(WORKDAY(X26,1,holiday!$B$2:$B$10),A:A,0)),MATCH(MAX(A:A),A:A,0)+1,MATCH(WORKDAY(X26,1,holiday!$B$2:$B$10),A:A,0))</f>
        <v>85</v>
      </c>
      <c r="X27" s="79" t="n">
        <f aca="false">EOMONTH(X26,1)</f>
        <v>38868</v>
      </c>
      <c r="Y27" s="30" t="n">
        <f aca="false">INDEX($B$4:$B$254,MATCH(MONTH(X27),$J$4:$J$254,0))</f>
        <v>1227590.32379985</v>
      </c>
      <c r="Z27" s="80" t="n">
        <f aca="false">Y27-Y26</f>
        <v>145628.78730151</v>
      </c>
      <c r="AA27" s="5" t="n">
        <f aca="false">Z27/Y26</f>
        <v>0.134597009587626</v>
      </c>
      <c r="AB27" s="5" t="n">
        <f aca="false" t="array" ref="AB27:AB27">PRODUCT(1+AA25:AA27)-1</f>
        <v>0.188224379214058</v>
      </c>
      <c r="AD27" s="74"/>
      <c r="AE27" s="62" t="n">
        <f aca="true">AVERAGE(INDIRECT($D$1&amp;$W27):INDIRECT($D$1&amp;$W28-1))</f>
        <v>0.00611363636363637</v>
      </c>
      <c r="AF27" s="62" t="n">
        <f aca="true">AVERAGE(INDIRECT($D$1&amp;$W25):INDIRECT($D$1&amp;$W28-1))</f>
        <v>0.0031015625</v>
      </c>
      <c r="AG27" s="62"/>
      <c r="AH27" s="62"/>
      <c r="AI27" s="5" t="n">
        <f aca="true">STDEV(INDIRECT($D$1&amp;$W27):INDIRECT($D$1&amp;$W28-1))*SQRT(COUNT(INDIRECT($D$1&amp;$W27):INDIRECT($D$1&amp;$W28-1)))</f>
        <v>0.128395492058531</v>
      </c>
      <c r="AJ27" s="5" t="n">
        <f aca="true">STDEV(INDIRECT($D$1&amp;$W25):INDIRECT($D$1&amp;$W28-1))*SQRT(COUNT(INDIRECT($D$1&amp;$W25):INDIRECT($D$1&amp;$W28-1)))</f>
        <v>0.228948447444619</v>
      </c>
      <c r="AL27" s="74"/>
      <c r="AM27" s="81" t="n">
        <f aca="false">BW27/CA27*SQRT(252)</f>
        <v>4.78483701655318</v>
      </c>
      <c r="AN27" s="81" t="n">
        <f aca="false">BX27/CB27*SQRT(252)</f>
        <v>1.75926421023761</v>
      </c>
      <c r="AO27" s="82"/>
      <c r="AP27" s="83"/>
      <c r="AQ27" s="24" t="n">
        <f aca="false">BG27/BK27</f>
        <v>1.53141356534567</v>
      </c>
      <c r="AR27" s="24" t="n">
        <f aca="false">BH27/BL27</f>
        <v>0.236365174595575</v>
      </c>
      <c r="AS27" s="24"/>
      <c r="AT27" s="84"/>
      <c r="AU27" s="24" t="n">
        <f aca="false">AE27-(AQ27*s_p!Z12)</f>
        <v>0.00825248239920703</v>
      </c>
      <c r="AV27" s="24" t="n">
        <f aca="false">AF27-(AR27*s_p!AA12)</f>
        <v>0.00312757574954322</v>
      </c>
      <c r="AW27" s="24"/>
      <c r="AX27" s="84"/>
      <c r="AY27" s="30" t="str">
        <f aca="true">IF(INDEX(INDIRECT($A$1&amp;$W27&amp;":"&amp;$A$1&amp;$W28-1),MATCH(MIN(INDIRECT($B$1&amp;$W27&amp;":"&amp;$B$1&amp;$W28-1)),INDIRECT($B$1&amp;$W27&amp;":"&amp;$B$1&amp;$W28-1),0))&gt;INDEX(INDIRECT($A$1&amp;$W27&amp;":"&amp;$A$1&amp;$W28-1),MATCH(MAX(INDIRECT($B$1&amp;$W27&amp;":"&amp;$B$1&amp;$W28-1)),INDIRECT($B$1&amp;$W27&amp;":"&amp;$B$1&amp;$W28-1),0)),MIN(INDIRECT($B$1&amp;$W27&amp;":"&amp;$B$1&amp;$W28-1))-MAX(INDIRECT($B$1&amp;$W27&amp;":"&amp;$B$1&amp;$W28-1)),IF(AND(MATCH(MAX(INDIRECT($B$1&amp;MATCH(MIN(INDIRECT($B$1&amp;$W27&amp;":"&amp;$B$1&amp;$W28-1)),INDIRECT($B$1&amp;$W27&amp;":"&amp;$B$1&amp;$W28-1),0)+ROW(INDIRECT($B$1&amp;$W27&amp;":"&amp;$B$1&amp;$W28-1))&amp;":"&amp;$B$1&amp;MATCH(MAX(INDIRECT($B$1&amp;$W27&amp;":"&amp;$B$1&amp;$W28-1)),INDIRECT($B$1&amp;$W27&amp;":"&amp;$B$1&amp;$W28-1),0)+ROW(INDIRECT($B$1&amp;$W27&amp;":"&amp;$B$1&amp;$W28-1))-2)),INDIRECT($B$1&amp;$W27&amp;":"&amp;$B$1&amp;$W28-1),0)=MATCH(MAX(INDIRECT($B$1&amp;$W27&amp;":"&amp;$B$1&amp;$W28-1)),INDIRECT($B$1&amp;$W27&amp;":"&amp;$B$1&amp;$W28-1),0)-1,MATCH(MIN(INDIRECT($B$1&amp;MATCH(MIN(INDIRECT($B$1&amp;$W27&amp;":"&amp;$B$1&amp;$W28-1)),INDIRECT($B$1&amp;$W27&amp;":"&amp;$B$1&amp;$W28-1),0)+ROW(INDIRECT($B$1&amp;$W27&amp;":"&amp;$B$1&amp;$W28-1))&amp;":"&amp;$B$1&amp;MATCH(MAX(INDIRECT($B$1&amp;$W27&amp;":"&amp;$B$1&amp;$W28-1)),INDIRECT($B$1&amp;$W27&amp;":"&amp;$B$1&amp;$W28-1),0)+ROW(INDIRECT($B$1&amp;$W27&amp;":"&amp;$B$1&amp;$W28-1))-2)),INDIRECT($B$1&amp;$W27&amp;":"&amp;$B$1&amp;$W28-1),0)=MATCH(MIN(INDIRECT($B$1&amp;$W27&amp;":"&amp;$B$1&amp;$W28-1)),INDIRECT($B$1&amp;$W27&amp;":"&amp;$B$1&amp;$W28-1),0)+1),MIN(MIN(INDIRECT($B$1&amp;MATCH(MAX(INDIRECT($B$1&amp;$W27&amp;":"&amp;$B$1&amp;$W28-1)),INDIRECT($B$1&amp;$W27&amp;":"&amp;$B$1&amp;$W28-1),0)+ROW(INDIRECT($B$1&amp;$W27&amp;":"&amp;$B$1&amp;$W28-1))&amp;":"&amp;$B$1&amp;W28-1))-MAX(INDIRECT($B$1&amp;$W27&amp;":"&amp;$B$1&amp;$W28-1)),MIN(INDIRECT($B$1&amp;$W27&amp;":"&amp;$B$1&amp;$W28-1))-MAX(INDIRECT($B$1&amp;W27&amp;":"&amp;$B$1&amp;MATCH(MIN(INDIRECT($B$1&amp;$W27&amp;":"&amp;$B$1&amp;$W28-1)),INDIRECT($B$1&amp;$W27&amp;":"&amp;$B$1&amp;$W28-1),0)+ROW(INDIRECT($B$1&amp;$W27&amp;":"&amp;$B$1&amp;$W28-1))-2))),"more"))</f>
        <v>more</v>
      </c>
      <c r="AZ27" s="30" t="str">
        <f aca="true">IF(INDEX(INDIRECT($A$1&amp;$W25&amp;":"&amp;$A$1&amp;$W28-1),MATCH(MIN(INDIRECT($B$1&amp;$W25&amp;":"&amp;$B$1&amp;$W28-1)),INDIRECT($B$1&amp;$W25&amp;":"&amp;$B$1&amp;$W28-1),0))&gt;INDEX(INDIRECT($A$1&amp;$W25&amp;":"&amp;$A$1&amp;$W28-1),MATCH(MAX(INDIRECT($B$1&amp;$W25&amp;":"&amp;$B$1&amp;$W28-1)),INDIRECT($B$1&amp;$W25&amp;":"&amp;$B$1&amp;$W28-1),0)),MIN(INDIRECT($B$1&amp;$W25&amp;":"&amp;$B$1&amp;$W28-1))-MAX(INDIRECT($B$1&amp;$W25&amp;":"&amp;$B$1&amp;$W28-1)),IF(AND(MATCH(MAX(INDIRECT($B$1&amp;MATCH(MIN(INDIRECT($B$1&amp;$W25&amp;":"&amp;$B$1&amp;$W28-1)),INDIRECT($B$1&amp;$W25&amp;":"&amp;$B$1&amp;$W28-1),0)+ROW(INDIRECT($B$1&amp;$W25&amp;":"&amp;$B$1&amp;$W28-1))&amp;":"&amp;$B$1&amp;MATCH(MAX(INDIRECT($B$1&amp;$W25&amp;":"&amp;$B$1&amp;$W28-1)),INDIRECT($B$1&amp;$W25&amp;":"&amp;$B$1&amp;$W28-1),0)+ROW(INDIRECT($B$1&amp;$W25&amp;":"&amp;$B$1&amp;$W28-1))-2)),INDIRECT($B$1&amp;$W25&amp;":"&amp;$B$1&amp;$W28-1),0)=MATCH(MAX(INDIRECT($B$1&amp;$W25&amp;":"&amp;$B$1&amp;$W28-1)),INDIRECT($B$1&amp;$W25&amp;":"&amp;$B$1&amp;$W28-1),0)-1,MATCH(MIN(INDIRECT($B$1&amp;MATCH(MIN(INDIRECT($B$1&amp;$W25&amp;":"&amp;$B$1&amp;$W28-1)),INDIRECT($B$1&amp;$W25&amp;":"&amp;$B$1&amp;$W28-1),0)+ROW(INDIRECT($B$1&amp;$W25&amp;":"&amp;$B$1&amp;$W28-1))&amp;":"&amp;$B$1&amp;MATCH(MAX(INDIRECT($B$1&amp;$W25&amp;":"&amp;$B$1&amp;$W28-1)),INDIRECT($B$1&amp;$W25&amp;":"&amp;$B$1&amp;$W28-1),0)+ROW(INDIRECT($B$1&amp;$W25&amp;":"&amp;$B$1&amp;$W28-1))-2)),INDIRECT($B$1&amp;$W25&amp;":"&amp;$B$1&amp;$W28-1),0)=MATCH(MIN(INDIRECT($B$1&amp;$W25&amp;":"&amp;$B$1&amp;$W28-1)),INDIRECT($B$1&amp;$W25&amp;":"&amp;$B$1&amp;$W28-1),0)+1),MIN(MIN(INDIRECT($B$1&amp;MATCH(MAX(INDIRECT($B$1&amp;$W25&amp;":"&amp;$B$1&amp;$W28-1)),INDIRECT($B$1&amp;$W25&amp;":"&amp;$B$1&amp;$W28-1),0)+ROW(INDIRECT($B$1&amp;$W25&amp;":"&amp;$B$1&amp;$W28-1))&amp;":"&amp;$B$1&amp;X28-1))-MAX(INDIRECT($B$1&amp;$W25&amp;":"&amp;$B$1&amp;$W28-1)),MIN(INDIRECT($B$1&amp;$W25&amp;":"&amp;$B$1&amp;$W28-1))-MAX(INDIRECT($B$1&amp;X27&amp;":"&amp;$B$1&amp;MATCH(MIN(INDIRECT($B$1&amp;$W25&amp;":"&amp;$B$1&amp;$W28-1)),INDIRECT($B$1&amp;$W25&amp;":"&amp;$B$1&amp;$W28-1),0)+ROW(INDIRECT($B$1&amp;$W25&amp;":"&amp;$B$1&amp;$W28-1))-2))),"more"))</f>
        <v>more</v>
      </c>
      <c r="BB27" s="74"/>
      <c r="BC27" s="85"/>
      <c r="BD27" s="85"/>
      <c r="BE27" s="85"/>
      <c r="BF27" s="85"/>
      <c r="BG27" s="86" t="n">
        <f aca="true">_xlfn.COVARIANCE.S(INDIRECT($D$1&amp;$W27):INDIRECT($D$1&amp;$W28-1),INDIRECT("s_p!"&amp;s_p!$H$1&amp;s_p!$M12&amp;":"&amp;s_p!$H$1&amp;s_p!$M13-1))</f>
        <v>9.53946560326705E-005</v>
      </c>
      <c r="BH27" s="86" t="n">
        <f aca="true">_xlfn.COVARIANCE.S(INDIRECT($D$1&amp;$W25):INDIRECT($D$1&amp;$W28-1),INDIRECT("s_p!"&amp;s_p!$H$1&amp;$W25&amp;":"&amp;s_p!$H$1&amp;$W28-1))</f>
        <v>9.32339832719045E-006</v>
      </c>
      <c r="BI27" s="87"/>
      <c r="BJ27" s="88"/>
      <c r="BK27" s="86" t="n">
        <f aca="true">_xlfn.VAR.S(INDIRECT("s_p!"&amp;s_p!$H$1&amp;s_p!$M12&amp;":"&amp;s_p!$H$1&amp;s_p!$M13-1))</f>
        <v>6.22918969711087E-005</v>
      </c>
      <c r="BL27" s="86" t="n">
        <f aca="true">_xlfn.VAR.S(INDIRECT("s_p!"&amp;s_p!$H$1&amp;$W25&amp;":"&amp;s_p!$H$1&amp;$W28-1))</f>
        <v>3.94448900653107E-005</v>
      </c>
      <c r="BM27" s="86"/>
      <c r="BN27" s="89"/>
      <c r="BO27" s="62" t="n">
        <f aca="true">SQRT(AVERAGE(INDIRECT($Q$1&amp;$W27):INDIRECT($Q$1&amp;$W28-1))) * SQRT(252)</f>
        <v>0.205650372771505</v>
      </c>
      <c r="BP27" s="62" t="n">
        <f aca="true">SQRT(AVERAGE(INDIRECT($Q$1&amp;$W25):INDIRECT($Q$1&amp;$W28-1))) * SQRT(252)</f>
        <v>0.300197993664444</v>
      </c>
      <c r="BQ27" s="63"/>
      <c r="BR27" s="63"/>
      <c r="BS27" s="25" t="n">
        <f aca="false">BW27/BO27 * 252</f>
        <v>9.20295786711498</v>
      </c>
      <c r="BT27" s="25" t="n">
        <f aca="false">BX27/BP27 * 252</f>
        <v>2.69597969554138</v>
      </c>
      <c r="BU27" s="25"/>
      <c r="BV27" s="90"/>
      <c r="BW27" s="63" t="n">
        <f aca="true">AVERAGE(INDIRECT($P$1&amp;$W27):INDIRECT($P$1&amp;$W28-1))</f>
        <v>0.00751028458719308</v>
      </c>
      <c r="BX27" s="63" t="n">
        <f aca="true">AVERAGE(INDIRECT($P$1&amp;$W25):INDIRECT($P$1&amp;$W28-1))</f>
        <v>0.00321161783953017</v>
      </c>
      <c r="BY27" s="63"/>
      <c r="BZ27" s="63"/>
      <c r="CA27" s="63" t="n">
        <f aca="true">STDEV(INDIRECT($P$1&amp;$W27):INDIRECT($P$1&amp;$W28-1))</f>
        <v>0.0249166421647709</v>
      </c>
      <c r="CB27" s="63" t="n">
        <f aca="true">STDEV(INDIRECT($P$1&amp;$W25):INDIRECT($P$1&amp;$W28-1))</f>
        <v>0.0289796452180236</v>
      </c>
      <c r="CC27" s="63"/>
      <c r="CD27" s="63"/>
    </row>
    <row r="28" customFormat="false" ht="13.8" hidden="false" customHeight="false" outlineLevel="0" collapsed="false">
      <c r="A28" s="6" t="n">
        <f aca="false">WORKDAY(A27,1,holiday!$B$2:$B$10)</f>
        <v>38755</v>
      </c>
      <c r="B28" s="30" t="n">
        <v>1089908.75887758</v>
      </c>
      <c r="C28" s="30" t="n">
        <f aca="false">B28-B27</f>
        <v>-34984.1700909205</v>
      </c>
      <c r="D28" s="5" t="n">
        <f aca="false">C28/B27</f>
        <v>-0.0311</v>
      </c>
      <c r="E28" s="5" t="n">
        <f aca="false" t="array" ref="E28:E28">PRODUCT(1+$D$4:D28)-1</f>
        <v>0.089908758877584</v>
      </c>
      <c r="F28" s="52" t="n">
        <f aca="false">E28/COUNT($E$4:E28)</f>
        <v>0.00359635035510336</v>
      </c>
      <c r="G28" s="5" t="n">
        <f aca="false">F28*252</f>
        <v>0.906280289486046</v>
      </c>
      <c r="H28" s="53" t="n">
        <f aca="false">IF(D28&lt;F28,D28-F28,"")</f>
        <v>-0.0346963503551034</v>
      </c>
      <c r="I28" s="53" t="n">
        <f aca="false">IF(D28&lt;AVERAGE($D$24:D28),D28-AVERAGE($D$24:D28),"")</f>
        <v>-0.02968</v>
      </c>
      <c r="J28" s="0" t="n">
        <f aca="false">IF(ISBLANK(A29),MONTH(A28),IF(MONTH(A29)-MONTH(A28)=1,MONTH(A28),0))</f>
        <v>0</v>
      </c>
      <c r="K28" s="0" t="str">
        <f aca="false">IF(B29&gt;B28,IF(AND(B27&gt;B28,B29&gt;B28),"min",""),IF(AND(B27&gt;B28,B29&gt;B28),"",IF(AND(B27&lt;B28,B29&lt;B28),"max","")))</f>
        <v>min</v>
      </c>
      <c r="L28" s="0" t="n">
        <f aca="false">IF(K28="min",COUNTIF(K$4:K28,"min"),IF(K28="max",COUNTIF(K$4:K28,"max"),""))</f>
        <v>8</v>
      </c>
      <c r="M28" s="30" t="n">
        <f aca="false" t="array" ref="M28:M28">IF($K$3=0,IF(K28="min",INDEX($B$4:$B$254,(MATCH(1,($K$4:$K$254="max")*($L$4:$L$254=(L28-1)),0))),""),IF($K$3=1,IF(K28="min",INDEX($B$4:$B$254,(MATCH(1,($K$4:$K$254="max")*($L$4:$L$254=(L28)),0))),""),""))</f>
        <v>1124892.9289685</v>
      </c>
      <c r="N28" s="35" t="n">
        <f aca="false">IF(AND(K26=0,K28="min",L28=1),B28-B27,IF(K28="min",B28-M28,""))</f>
        <v>-34984.1700909201</v>
      </c>
      <c r="O28" s="41" t="n">
        <f aca="false">IF(AND(K26=0,K28="min",L28=1),(B28-B27)/B27,IF(K28="min",(B28-M28)/M28,""))</f>
        <v>-0.0310999999999997</v>
      </c>
      <c r="P28" s="24" t="n">
        <f aca="false">D28-s_p!H28</f>
        <v>-0.0230052663199001</v>
      </c>
      <c r="Q28" s="24" t="n">
        <f aca="false">IF(P28&lt;0, P28^2, 0)</f>
        <v>0.00052924227844953</v>
      </c>
      <c r="R28" s="5"/>
      <c r="S28" s="5"/>
      <c r="T28" s="5"/>
      <c r="U28" s="5"/>
      <c r="V28" s="5"/>
      <c r="W28" s="0" t="n">
        <f aca="false">IF(ISERROR(MATCH(WORKDAY(X27,1,holiday!$B$2:$B$10),A:A,0)),MATCH(MAX(A:A),A:A,0)+1,MATCH(WORKDAY(X27,1,holiday!$B$2:$B$10),A:A,0))</f>
        <v>107</v>
      </c>
      <c r="X28" s="79" t="n">
        <f aca="false">EOMONTH(X27,1)</f>
        <v>38898</v>
      </c>
      <c r="Y28" s="30" t="n">
        <f aca="false">INDEX($B$4:$B$254,MATCH(MONTH(X28),$J$4:$J$254,0))</f>
        <v>920326.692013839</v>
      </c>
      <c r="Z28" s="80" t="n">
        <f aca="false">Y28-Y27</f>
        <v>-307263.631786011</v>
      </c>
      <c r="AA28" s="5" t="n">
        <f aca="false">Z28/Y27</f>
        <v>-0.250298186478788</v>
      </c>
      <c r="AB28" s="5" t="n">
        <f aca="false" t="array" ref="AB28:AB28">PRODUCT(1+AA26:AA28)-1</f>
        <v>-0.0708741409401252</v>
      </c>
      <c r="AC28" s="5" t="n">
        <f aca="false" t="array" ref="AC28:AC28">PRODUCT(1+AA23:AA28)-1</f>
        <v>-0.0796733079861611</v>
      </c>
      <c r="AD28" s="74"/>
      <c r="AE28" s="62" t="n">
        <f aca="true">AVERAGE(INDIRECT($D$1&amp;$W28):INDIRECT($D$1&amp;$W29-1))</f>
        <v>-0.0125818181818182</v>
      </c>
      <c r="AF28" s="62" t="n">
        <f aca="true">AVERAGE(INDIRECT($D$1&amp;$W26):INDIRECT($D$1&amp;$W29-1))</f>
        <v>-0.000703174603174603</v>
      </c>
      <c r="AG28" s="62" t="n">
        <f aca="true">AVERAGE(INDIRECT($D$1&amp;$W23):INDIRECT($D$1&amp;$W29-1))</f>
        <v>-0.000236799999999992</v>
      </c>
      <c r="AH28" s="62"/>
      <c r="AI28" s="5" t="n">
        <f aca="true">STDEV(INDIRECT($D$1&amp;$W28):INDIRECT($D$1&amp;$W29-1))*SQRT(COUNT(INDIRECT($D$1&amp;$W28):INDIRECT($D$1&amp;$W29-1)))</f>
        <v>0.140411266675875</v>
      </c>
      <c r="AJ28" s="5" t="n">
        <f aca="true">STDEV(INDIRECT($D$1&amp;$W26):INDIRECT($D$1&amp;$W29-1))*SQRT(COUNT(INDIRECT($D$1&amp;$W26):INDIRECT($D$1&amp;$W29-1)))</f>
        <v>0.243417728036765</v>
      </c>
      <c r="AK28" s="5" t="n">
        <f aca="true">STDEV(INDIRECT($D$1&amp;$W23):INDIRECT($D$1&amp;$W29-1))*SQRT(COUNT(INDIRECT($D$1&amp;$W23):INDIRECT($D$1&amp;$W29-1)))</f>
        <v>0.327941820174486</v>
      </c>
      <c r="AL28" s="74"/>
      <c r="AM28" s="81" t="n">
        <f aca="false">BW28/CA28*SQRT(252)</f>
        <v>-6.14844335606626</v>
      </c>
      <c r="AN28" s="81" t="n">
        <f aca="false">BX28/CB28*SQRT(252)</f>
        <v>-0.218947337773239</v>
      </c>
      <c r="AO28" s="81" t="n">
        <f aca="false">BY28/CC28*SQRT(252)</f>
        <v>-0.212629116546458</v>
      </c>
      <c r="AP28" s="83"/>
      <c r="AQ28" s="24" t="n">
        <f aca="false">BG28/BK28</f>
        <v>-0.338673868365984</v>
      </c>
      <c r="AR28" s="24" t="n">
        <f aca="false">BH28/BL28</f>
        <v>0.262041731502544</v>
      </c>
      <c r="AS28" s="24" t="n">
        <f aca="false">BI28/BM28</f>
        <v>0.149321033405089</v>
      </c>
      <c r="AT28" s="84"/>
      <c r="AU28" s="24" t="n">
        <f aca="false">AE28-(AQ28*s_p!Z13)</f>
        <v>-0.0125643780671462</v>
      </c>
      <c r="AV28" s="24" t="n">
        <f aca="false">AF28-(AR28*s_p!AA13)</f>
        <v>-0.000631563833176413</v>
      </c>
      <c r="AW28" s="24" t="n">
        <f aca="false">AG28-(AS28*s_p!AB13)</f>
        <v>-0.000261291532201834</v>
      </c>
      <c r="AX28" s="84"/>
      <c r="AY28" s="30" t="n">
        <f aca="true">IF(INDEX(INDIRECT($A$1&amp;$W28&amp;":"&amp;$A$1&amp;$W29-1),MATCH(MIN(INDIRECT($B$1&amp;$W28&amp;":"&amp;$B$1&amp;$W29-1)),INDIRECT($B$1&amp;$W28&amp;":"&amp;$B$1&amp;$W29-1),0))&gt;INDEX(INDIRECT($A$1&amp;$W28&amp;":"&amp;$A$1&amp;$W29-1),MATCH(MAX(INDIRECT($B$1&amp;$W28&amp;":"&amp;$B$1&amp;$W29-1)),INDIRECT($B$1&amp;$W28&amp;":"&amp;$B$1&amp;$W29-1),0)),MIN(INDIRECT($B$1&amp;$W28&amp;":"&amp;$B$1&amp;$W29-1))-MAX(INDIRECT($B$1&amp;$W28&amp;":"&amp;$B$1&amp;$W29-1)),IF(AND(MATCH(MAX(INDIRECT($B$1&amp;MATCH(MIN(INDIRECT($B$1&amp;$W28&amp;":"&amp;$B$1&amp;$W29-1)),INDIRECT($B$1&amp;$W28&amp;":"&amp;$B$1&amp;$W29-1),0)+ROW(INDIRECT($B$1&amp;$W28&amp;":"&amp;$B$1&amp;$W29-1))&amp;":"&amp;$B$1&amp;MATCH(MAX(INDIRECT($B$1&amp;$W28&amp;":"&amp;$B$1&amp;$W29-1)),INDIRECT($B$1&amp;$W28&amp;":"&amp;$B$1&amp;$W29-1),0)+ROW(INDIRECT($B$1&amp;$W28&amp;":"&amp;$B$1&amp;$W29-1))-2)),INDIRECT($B$1&amp;$W28&amp;":"&amp;$B$1&amp;$W29-1),0)=MATCH(MAX(INDIRECT($B$1&amp;$W28&amp;":"&amp;$B$1&amp;$W29-1)),INDIRECT($B$1&amp;$W28&amp;":"&amp;$B$1&amp;$W29-1),0)-1,MATCH(MIN(INDIRECT($B$1&amp;MATCH(MIN(INDIRECT($B$1&amp;$W28&amp;":"&amp;$B$1&amp;$W29-1)),INDIRECT($B$1&amp;$W28&amp;":"&amp;$B$1&amp;$W29-1),0)+ROW(INDIRECT($B$1&amp;$W28&amp;":"&amp;$B$1&amp;$W29-1))&amp;":"&amp;$B$1&amp;MATCH(MAX(INDIRECT($B$1&amp;$W28&amp;":"&amp;$B$1&amp;$W29-1)),INDIRECT($B$1&amp;$W28&amp;":"&amp;$B$1&amp;$W29-1),0)+ROW(INDIRECT($B$1&amp;$W28&amp;":"&amp;$B$1&amp;$W29-1))-2)),INDIRECT($B$1&amp;$W28&amp;":"&amp;$B$1&amp;$W29-1),0)=MATCH(MIN(INDIRECT($B$1&amp;$W28&amp;":"&amp;$B$1&amp;$W29-1)),INDIRECT($B$1&amp;$W28&amp;":"&amp;$B$1&amp;$W29-1),0)+1),MIN(MIN(INDIRECT($B$1&amp;MATCH(MAX(INDIRECT($B$1&amp;$W28&amp;":"&amp;$B$1&amp;$W29-1)),INDIRECT($B$1&amp;$W28&amp;":"&amp;$B$1&amp;$W29-1),0)+ROW(INDIRECT($B$1&amp;$W28&amp;":"&amp;$B$1&amp;$W29-1))&amp;":"&amp;$B$1&amp;W29-1))-MAX(INDIRECT($B$1&amp;$W28&amp;":"&amp;$B$1&amp;$W29-1)),MIN(INDIRECT($B$1&amp;$W28&amp;":"&amp;$B$1&amp;$W29-1))-MAX(INDIRECT($B$1&amp;W28&amp;":"&amp;$B$1&amp;MATCH(MIN(INDIRECT($B$1&amp;$W28&amp;":"&amp;$B$1&amp;$W29-1)),INDIRECT($B$1&amp;$W28&amp;":"&amp;$B$1&amp;$W29-1),0)+ROW(INDIRECT($B$1&amp;$W28&amp;":"&amp;$B$1&amp;$W29-1))-2))),"more"))</f>
        <v>-352153.939771111</v>
      </c>
      <c r="AZ28" s="30" t="n">
        <f aca="true">IF(INDEX(INDIRECT($A$1&amp;$W26&amp;":"&amp;$A$1&amp;$W29-1),MATCH(MIN(INDIRECT($B$1&amp;$W26&amp;":"&amp;$B$1&amp;$W29-1)),INDIRECT($B$1&amp;$W26&amp;":"&amp;$B$1&amp;$W29-1),0))&gt;INDEX(INDIRECT($A$1&amp;$W26&amp;":"&amp;$A$1&amp;$W29-1),MATCH(MAX(INDIRECT($B$1&amp;$W26&amp;":"&amp;$B$1&amp;$W29-1)),INDIRECT($B$1&amp;$W26&amp;":"&amp;$B$1&amp;$W29-1),0)),MIN(INDIRECT($B$1&amp;$W26&amp;":"&amp;$B$1&amp;$W29-1))-MAX(INDIRECT($B$1&amp;$W26&amp;":"&amp;$B$1&amp;$W29-1)),IF(AND(MATCH(MAX(INDIRECT($B$1&amp;MATCH(MIN(INDIRECT($B$1&amp;$W26&amp;":"&amp;$B$1&amp;$W29-1)),INDIRECT($B$1&amp;$W26&amp;":"&amp;$B$1&amp;$W29-1),0)+ROW(INDIRECT($B$1&amp;$W26&amp;":"&amp;$B$1&amp;$W29-1))&amp;":"&amp;$B$1&amp;MATCH(MAX(INDIRECT($B$1&amp;$W26&amp;":"&amp;$B$1&amp;$W29-1)),INDIRECT($B$1&amp;$W26&amp;":"&amp;$B$1&amp;$W29-1),0)+ROW(INDIRECT($B$1&amp;$W26&amp;":"&amp;$B$1&amp;$W29-1))-2)),INDIRECT($B$1&amp;$W26&amp;":"&amp;$B$1&amp;$W29-1),0)=MATCH(MAX(INDIRECT($B$1&amp;$W26&amp;":"&amp;$B$1&amp;$W29-1)),INDIRECT($B$1&amp;$W26&amp;":"&amp;$B$1&amp;$W29-1),0)-1,MATCH(MIN(INDIRECT($B$1&amp;MATCH(MIN(INDIRECT($B$1&amp;$W26&amp;":"&amp;$B$1&amp;$W29-1)),INDIRECT($B$1&amp;$W26&amp;":"&amp;$B$1&amp;$W29-1),0)+ROW(INDIRECT($B$1&amp;$W26&amp;":"&amp;$B$1&amp;$W29-1))&amp;":"&amp;$B$1&amp;MATCH(MAX(INDIRECT($B$1&amp;$W26&amp;":"&amp;$B$1&amp;$W29-1)),INDIRECT($B$1&amp;$W26&amp;":"&amp;$B$1&amp;$W29-1),0)+ROW(INDIRECT($B$1&amp;$W26&amp;":"&amp;$B$1&amp;$W29-1))-2)),INDIRECT($B$1&amp;$W26&amp;":"&amp;$B$1&amp;$W29-1),0)=MATCH(MIN(INDIRECT($B$1&amp;$W26&amp;":"&amp;$B$1&amp;$W29-1)),INDIRECT($B$1&amp;$W26&amp;":"&amp;$B$1&amp;$W29-1),0)+1),MIN(MIN(INDIRECT($B$1&amp;MATCH(MAX(INDIRECT($B$1&amp;$W26&amp;":"&amp;$B$1&amp;$W29-1)),INDIRECT($B$1&amp;$W26&amp;":"&amp;$B$1&amp;$W29-1),0)+ROW(INDIRECT($B$1&amp;$W26&amp;":"&amp;$B$1&amp;$W29-1))&amp;":"&amp;$B$1&amp;X29-1))-MAX(INDIRECT($B$1&amp;$W26&amp;":"&amp;$B$1&amp;$W29-1)),MIN(INDIRECT($B$1&amp;$W26&amp;":"&amp;$B$1&amp;$W29-1))-MAX(INDIRECT($B$1&amp;X28&amp;":"&amp;$B$1&amp;MATCH(MIN(INDIRECT($B$1&amp;$W26&amp;":"&amp;$B$1&amp;$W29-1)),INDIRECT($B$1&amp;$W26&amp;":"&amp;$B$1&amp;$W29-1),0)+ROW(INDIRECT($B$1&amp;$W26&amp;":"&amp;$B$1&amp;$W29-1))-2))),"more"))</f>
        <v>-359803.192279261</v>
      </c>
      <c r="BA28" s="30" t="str">
        <f aca="true">IF(INDEX(INDIRECT($A$1&amp;$W23&amp;":"&amp;$A$1&amp;$W29-1),MATCH(MIN(INDIRECT($B$1&amp;$W23&amp;":"&amp;$B$1&amp;$W29-1)),INDIRECT($B$1&amp;$W23&amp;":"&amp;$B$1&amp;$W29-1),0))&gt;INDEX(INDIRECT($A$1&amp;$W23&amp;":"&amp;$A$1&amp;$W29-1),MATCH(MAX(INDIRECT($B$1&amp;$W23&amp;":"&amp;$B$1&amp;$W29-1)),INDIRECT($B$1&amp;$W23&amp;":"&amp;$B$1&amp;$W29-1),0)),MIN(INDIRECT($B$1&amp;$W23&amp;":"&amp;$B$1&amp;$W29-1))-MAX(INDIRECT($B$1&amp;$W23&amp;":"&amp;$B$1&amp;$W29-1)),IF(AND(MATCH(MAX(INDIRECT($B$1&amp;MATCH(MIN(INDIRECT($B$1&amp;$W23&amp;":"&amp;$B$1&amp;$W29-1)),INDIRECT($B$1&amp;$W23&amp;":"&amp;$B$1&amp;$W29-1),0)+ROW(INDIRECT($B$1&amp;$W23&amp;":"&amp;$B$1&amp;$W29-1))&amp;":"&amp;$B$1&amp;MATCH(MAX(INDIRECT($B$1&amp;$W23&amp;":"&amp;$B$1&amp;$W29-1)),INDIRECT($B$1&amp;$W23&amp;":"&amp;$B$1&amp;$W29-1),0)+ROW(INDIRECT($B$1&amp;$W23&amp;":"&amp;$B$1&amp;$W29-1))-2)),INDIRECT($B$1&amp;$W23&amp;":"&amp;$B$1&amp;$W29-1),0)=MATCH(MAX(INDIRECT($B$1&amp;$W23&amp;":"&amp;$B$1&amp;$W29-1)),INDIRECT($B$1&amp;$W23&amp;":"&amp;$B$1&amp;$W29-1),0)-1,MATCH(MIN(INDIRECT($B$1&amp;MATCH(MIN(INDIRECT($B$1&amp;$W23&amp;":"&amp;$B$1&amp;$W29-1)),INDIRECT($B$1&amp;$W23&amp;":"&amp;$B$1&amp;$W29-1),0)+ROW(INDIRECT($B$1&amp;$W23&amp;":"&amp;$B$1&amp;$W29-1))&amp;":"&amp;$B$1&amp;MATCH(MAX(INDIRECT($B$1&amp;$W23&amp;":"&amp;$B$1&amp;$W29-1)),INDIRECT($B$1&amp;$W23&amp;":"&amp;$B$1&amp;$W29-1),0)+ROW(INDIRECT($B$1&amp;$W23&amp;":"&amp;$B$1&amp;$W29-1))-2)),INDIRECT($B$1&amp;$W23&amp;":"&amp;$B$1&amp;$W29-1),0)=MATCH(MIN(INDIRECT($B$1&amp;$W23&amp;":"&amp;$B$1&amp;$W29-1)),INDIRECT($B$1&amp;$W23&amp;":"&amp;$B$1&amp;$W29-1),0)+1),MIN(MIN(INDIRECT($B$1&amp;MATCH(MAX(INDIRECT($B$1&amp;$W23&amp;":"&amp;$B$1&amp;$W29-1)),INDIRECT($B$1&amp;$W23&amp;":"&amp;$B$1&amp;$W29-1),0)+ROW(INDIRECT($B$1&amp;$W23&amp;":"&amp;$B$1&amp;$W29-1))&amp;":"&amp;$B$1&amp;Y29-1))-MAX(INDIRECT($B$1&amp;$W23&amp;":"&amp;$B$1&amp;$W29-1)),MIN(INDIRECT($B$1&amp;$W23&amp;":"&amp;$B$1&amp;$W29-1))-MAX(INDIRECT($B$1&amp;Y28&amp;":"&amp;$B$1&amp;MATCH(MIN(INDIRECT($B$1&amp;$W23&amp;":"&amp;$B$1&amp;$W29-1)),INDIRECT($B$1&amp;$W23&amp;":"&amp;$B$1&amp;$W29-1),0)+ROW(INDIRECT($B$1&amp;$W23&amp;":"&amp;$B$1&amp;$W29-1))-2))),"more"))</f>
        <v>more</v>
      </c>
      <c r="BB28" s="74"/>
      <c r="BC28" s="85"/>
      <c r="BD28" s="85"/>
      <c r="BE28" s="85"/>
      <c r="BF28" s="85"/>
      <c r="BG28" s="86" t="n">
        <f aca="true">_xlfn.COVARIANCE.S(INDIRECT($D$1&amp;$W28):INDIRECT($D$1&amp;$W29-1),INDIRECT("s_p!"&amp;s_p!$H$1&amp;s_p!$M13&amp;":"&amp;s_p!$H$1&amp;s_p!$M14-1))</f>
        <v>-3.38721842097876E-005</v>
      </c>
      <c r="BH28" s="86" t="n">
        <f aca="true">_xlfn.COVARIANCE.S(INDIRECT($D$1&amp;$W26):INDIRECT($D$1&amp;$W29-1),INDIRECT("s_p!"&amp;s_p!$H$1&amp;$W26&amp;":"&amp;s_p!$H$1&amp;$W29-1))</f>
        <v>1.70655859938827E-005</v>
      </c>
      <c r="BI28" s="86" t="n">
        <f aca="true">_xlfn.COVARIANCE.S(INDIRECT($D$1&amp;$W23):INDIRECT($D$1&amp;$W29-1),INDIRECT("s_p!"&amp;s_p!$H$1&amp;$W23&amp;":"&amp;s_p!$H$1&amp;$W29-1))</f>
        <v>7.47415691653573E-006</v>
      </c>
      <c r="BJ28" s="88"/>
      <c r="BK28" s="86" t="n">
        <f aca="true">_xlfn.VAR.S(INDIRECT("s_p!"&amp;s_p!$H$1&amp;s_p!$M13&amp;":"&amp;s_p!$H$1&amp;s_p!$M14-1))</f>
        <v>0.000100014165170795</v>
      </c>
      <c r="BL28" s="86" t="n">
        <f aca="true">_xlfn.VAR.S(INDIRECT("s_p!"&amp;s_p!$H$1&amp;$W26&amp;":"&amp;s_p!$H$1&amp;$W29-1))</f>
        <v>6.51254511868354E-005</v>
      </c>
      <c r="BM28" s="86" t="n">
        <f aca="true">_xlfn.VAR.S(INDIRECT("s_p!"&amp;s_p!$H$1&amp;$W23&amp;":"&amp;s_p!$H$1&amp;$W29-1))</f>
        <v>5.00542806736362E-005</v>
      </c>
      <c r="BN28" s="89"/>
      <c r="BO28" s="62" t="n">
        <f aca="true">SQRT(AVERAGE(INDIRECT($Q$1&amp;$W28):INDIRECT($Q$1&amp;$W29-1))) * SQRT(252)</f>
        <v>0.450945855142372</v>
      </c>
      <c r="BP28" s="62" t="n">
        <f aca="true">SQRT(AVERAGE(INDIRECT($Q$1&amp;$W26):INDIRECT($Q$1&amp;$W29-1))) * SQRT(252)</f>
        <v>0.344814104197522</v>
      </c>
      <c r="BQ28" s="62" t="n">
        <f aca="true">SQRT(AVERAGE(INDIRECT($Q$1&amp;$W23):INDIRECT($Q$1&amp;$W29-1))) * SQRT(252)</f>
        <v>0.337240287139471</v>
      </c>
      <c r="BR28" s="63"/>
      <c r="BS28" s="25" t="n">
        <f aca="false">BW28/BO28 * 252</f>
        <v>-7.05981652290301</v>
      </c>
      <c r="BT28" s="25" t="n">
        <f aca="false">BX28/BP28 * 252</f>
        <v>-0.314179244071383</v>
      </c>
      <c r="BU28" s="25" t="n">
        <f aca="false">BY28/BQ28 * 252</f>
        <v>-0.299508892763702</v>
      </c>
      <c r="BV28" s="90"/>
      <c r="BW28" s="63" t="n">
        <f aca="true">AVERAGE(INDIRECT($P$1&amp;$W28):INDIRECT($P$1&amp;$W29-1))</f>
        <v>-0.012633313488368</v>
      </c>
      <c r="BX28" s="63" t="n">
        <f aca="true">AVERAGE(INDIRECT($P$1&amp;$W26):INDIRECT($P$1&amp;$W29-1))</f>
        <v>-0.000429894581753685</v>
      </c>
      <c r="BY28" s="63" t="n">
        <f aca="true">AVERAGE(INDIRECT($P$1&amp;$W23):INDIRECT($P$1&amp;$W29-1))</f>
        <v>-0.000400819305541491</v>
      </c>
      <c r="BZ28" s="63"/>
      <c r="CA28" s="63" t="n">
        <f aca="true">STDEV(INDIRECT($P$1&amp;$W28):INDIRECT($P$1&amp;$W29-1))</f>
        <v>0.0326176273790945</v>
      </c>
      <c r="CB28" s="63" t="n">
        <f aca="true">STDEV(INDIRECT($P$1&amp;$W26):INDIRECT($P$1&amp;$W29-1))</f>
        <v>0.0311689787561343</v>
      </c>
      <c r="CC28" s="63" t="n">
        <f aca="true">STDEV(INDIRECT($P$1&amp;$W23):INDIRECT($P$1&amp;$W29-1))</f>
        <v>0.0299244493047976</v>
      </c>
      <c r="CD28" s="63"/>
    </row>
    <row r="29" customFormat="false" ht="13.8" hidden="false" customHeight="false" outlineLevel="0" collapsed="false">
      <c r="A29" s="6" t="n">
        <f aca="false">WORKDAY(A28,1,holiday!$B$2:$B$10)</f>
        <v>38756</v>
      </c>
      <c r="B29" s="30" t="n">
        <v>1090235.73150525</v>
      </c>
      <c r="C29" s="30" t="n">
        <f aca="false">B29-B28</f>
        <v>326.972627663286</v>
      </c>
      <c r="D29" s="5" t="n">
        <f aca="false">C29/B28</f>
        <v>0.00030000000000001</v>
      </c>
      <c r="E29" s="5" t="n">
        <f aca="false" t="array" ref="E29:E29">PRODUCT(1+$D$4:D29)-1</f>
        <v>0.0902357315052473</v>
      </c>
      <c r="F29" s="52" t="n">
        <f aca="false">E29/COUNT($E$4:E29)</f>
        <v>0.00347060505789413</v>
      </c>
      <c r="G29" s="5" t="n">
        <f aca="false">F29*252</f>
        <v>0.87459247458932</v>
      </c>
      <c r="H29" s="53" t="n">
        <f aca="false">IF(D29&lt;F29,D29-F29,"")</f>
        <v>-0.00317060505789412</v>
      </c>
      <c r="I29" s="53" t="str">
        <f aca="false">IF(D29&lt;AVERAGE($D$24:D29),D29-AVERAGE($D$24:D29),"")</f>
        <v/>
      </c>
      <c r="J29" s="0" t="n">
        <f aca="false">IF(ISBLANK(A30),MONTH(A29),IF(MONTH(A30)-MONTH(A29)=1,MONTH(A29),0))</f>
        <v>0</v>
      </c>
      <c r="K29" s="0" t="str">
        <f aca="false">IF(B30&gt;B29,IF(AND(B28&gt;B29,B30&gt;B29),"min",""),IF(AND(B28&gt;B29,B30&gt;B29),"",IF(AND(B28&lt;B29,B30&lt;B29),"max","")))</f>
        <v/>
      </c>
      <c r="L29" s="0" t="str">
        <f aca="false">IF(K29="min",COUNTIF(K$4:K29,"min"),IF(K29="max",COUNTIF(K$4:K29,"max"),""))</f>
        <v/>
      </c>
      <c r="M29" s="30" t="str">
        <f aca="false" t="array" ref="M29:M29">IF($K$3=0,IF(K29="min",INDEX($B$4:$B$254,(MATCH(1,($K$4:$K$254="max")*($L$4:$L$254=(L29-1)),0))),""),IF($K$3=1,IF(K29="min",INDEX($B$4:$B$254,(MATCH(1,($K$4:$K$254="max")*($L$4:$L$254=(L29)),0))),""),""))</f>
        <v/>
      </c>
      <c r="N29" s="35" t="str">
        <f aca="false">IF(AND(K27=0,K29="min",L29=1),B29-B28,IF(K29="min",B29-M29,""))</f>
        <v/>
      </c>
      <c r="O29" s="41" t="str">
        <f aca="false">IF(AND(K27=0,K29="min",L29=1),(B29-B28)/B28,IF(K29="min",(B29-M29)/M29,""))</f>
        <v/>
      </c>
      <c r="P29" s="24" t="n">
        <f aca="false">D29-s_p!H29</f>
        <v>-0.00836287317298652</v>
      </c>
      <c r="Q29" s="24" t="n">
        <f aca="false">IF(P29&lt;0, P29^2, 0)</f>
        <v>6.99376477074576E-005</v>
      </c>
      <c r="R29" s="5"/>
      <c r="S29" s="5"/>
      <c r="T29" s="5"/>
      <c r="U29" s="5"/>
      <c r="V29" s="5"/>
      <c r="W29" s="0" t="n">
        <f aca="false">IF(ISERROR(MATCH(WORKDAY(X28,1,holiday!$B$2:$B$10),A:A,0)),MATCH(MAX(A:A),A:A,0)+1,MATCH(WORKDAY(X28,1,holiday!$B$2:$B$10),A:A,0))</f>
        <v>129</v>
      </c>
      <c r="X29" s="79" t="n">
        <f aca="false">EOMONTH(X28,1)</f>
        <v>38929</v>
      </c>
      <c r="Y29" s="30" t="n">
        <f aca="false">INDEX($B$4:$B$254,MATCH(MONTH(X29),$J$4:$J$254,0))</f>
        <v>990278.414160642</v>
      </c>
      <c r="Z29" s="80" t="n">
        <f aca="false">Y29-Y28</f>
        <v>69951.7221468029</v>
      </c>
      <c r="AA29" s="5" t="n">
        <f aca="false">Z29/Y28</f>
        <v>0.0760074903333903</v>
      </c>
      <c r="AB29" s="5" t="n">
        <f aca="false" t="array" ref="AB29:AB29">PRODUCT(1+AA27:AA29)-1</f>
        <v>-0.0847378758346822</v>
      </c>
      <c r="AC29" s="5" t="n">
        <f aca="false" t="array" ref="AC29:AC29">PRODUCT(1+AA24:AA29)-1</f>
        <v>-0.100512823660976</v>
      </c>
      <c r="AD29" s="74"/>
      <c r="AE29" s="62" t="n">
        <f aca="true">AVERAGE(INDIRECT($D$1&amp;$W29):INDIRECT($D$1&amp;$W30-1))</f>
        <v>0.00414500000000001</v>
      </c>
      <c r="AF29" s="62" t="n">
        <f aca="true">AVERAGE(INDIRECT($D$1&amp;$W27):INDIRECT($D$1&amp;$W30-1))</f>
        <v>-0.000928124999999991</v>
      </c>
      <c r="AG29" s="62" t="n">
        <f aca="true">AVERAGE(INDIRECT($D$1&amp;$W24):INDIRECT($D$1&amp;$W30-1))</f>
        <v>-0.000415999999999996</v>
      </c>
      <c r="AH29" s="62"/>
      <c r="AI29" s="5" t="n">
        <f aca="true">STDEV(INDIRECT($D$1&amp;$W29):INDIRECT($D$1&amp;$W30-1))*SQRT(COUNT(INDIRECT($D$1&amp;$W29):INDIRECT($D$1&amp;$W30-1)))</f>
        <v>0.141271405457722</v>
      </c>
      <c r="AJ29" s="5" t="n">
        <f aca="true">STDEV(INDIRECT($D$1&amp;$W27):INDIRECT($D$1&amp;$W30-1))*SQRT(COUNT(INDIRECT($D$1&amp;$W27):INDIRECT($D$1&amp;$W30-1)))</f>
        <v>0.24296243487812</v>
      </c>
      <c r="AK29" s="5" t="n">
        <f aca="true">STDEV(INDIRECT($D$1&amp;$W24):INDIRECT($D$1&amp;$W30-1))*SQRT(COUNT(INDIRECT($D$1&amp;$W24):INDIRECT($D$1&amp;$W30-1)))</f>
        <v>0.329434308640854</v>
      </c>
      <c r="AL29" s="74"/>
      <c r="AM29" s="81" t="n">
        <f aca="false">BW29/CA29*SQRT(252)</f>
        <v>1.7001741555898</v>
      </c>
      <c r="AN29" s="81" t="n">
        <f aca="false">BX29/CB29*SQRT(252)</f>
        <v>-0.2748590365962</v>
      </c>
      <c r="AO29" s="81" t="n">
        <f aca="false">BY29/CC29*SQRT(252)</f>
        <v>-0.216769644939634</v>
      </c>
      <c r="AP29" s="83"/>
      <c r="AQ29" s="24" t="n">
        <f aca="false">BG29/BK29</f>
        <v>-1.45417686170933</v>
      </c>
      <c r="AR29" s="24" t="n">
        <f aca="false">BH29/BL29</f>
        <v>-0.207238846523303</v>
      </c>
      <c r="AS29" s="24" t="n">
        <f aca="false">BI29/BM29</f>
        <v>-0.275845769850483</v>
      </c>
      <c r="AT29" s="84"/>
      <c r="AU29" s="24" t="n">
        <f aca="false">AE29-(AQ29*s_p!Z14)</f>
        <v>0.00456635296131233</v>
      </c>
      <c r="AV29" s="24" t="n">
        <f aca="false">AF29-(AR29*s_p!AA14)</f>
        <v>-0.00100518641679224</v>
      </c>
      <c r="AW29" s="24" t="n">
        <f aca="false">AG29-(AS29*s_p!AB14)</f>
        <v>-0.000414539715063746</v>
      </c>
      <c r="AX29" s="84"/>
      <c r="AY29" s="30" t="str">
        <f aca="true">IF(INDEX(INDIRECT($A$1&amp;$W29&amp;":"&amp;$A$1&amp;$W30-1),MATCH(MIN(INDIRECT($B$1&amp;$W29&amp;":"&amp;$B$1&amp;$W30-1)),INDIRECT($B$1&amp;$W29&amp;":"&amp;$B$1&amp;$W30-1),0))&gt;INDEX(INDIRECT($A$1&amp;$W29&amp;":"&amp;$A$1&amp;$W30-1),MATCH(MAX(INDIRECT($B$1&amp;$W29&amp;":"&amp;$B$1&amp;$W30-1)),INDIRECT($B$1&amp;$W29&amp;":"&amp;$B$1&amp;$W30-1),0)),MIN(INDIRECT($B$1&amp;$W29&amp;":"&amp;$B$1&amp;$W30-1))-MAX(INDIRECT($B$1&amp;$W29&amp;":"&amp;$B$1&amp;$W30-1)),IF(AND(MATCH(MAX(INDIRECT($B$1&amp;MATCH(MIN(INDIRECT($B$1&amp;$W29&amp;":"&amp;$B$1&amp;$W30-1)),INDIRECT($B$1&amp;$W29&amp;":"&amp;$B$1&amp;$W30-1),0)+ROW(INDIRECT($B$1&amp;$W29&amp;":"&amp;$B$1&amp;$W30-1))&amp;":"&amp;$B$1&amp;MATCH(MAX(INDIRECT($B$1&amp;$W29&amp;":"&amp;$B$1&amp;$W30-1)),INDIRECT($B$1&amp;$W29&amp;":"&amp;$B$1&amp;$W30-1),0)+ROW(INDIRECT($B$1&amp;$W29&amp;":"&amp;$B$1&amp;$W30-1))-2)),INDIRECT($B$1&amp;$W29&amp;":"&amp;$B$1&amp;$W30-1),0)=MATCH(MAX(INDIRECT($B$1&amp;$W29&amp;":"&amp;$B$1&amp;$W30-1)),INDIRECT($B$1&amp;$W29&amp;":"&amp;$B$1&amp;$W30-1),0)-1,MATCH(MIN(INDIRECT($B$1&amp;MATCH(MIN(INDIRECT($B$1&amp;$W29&amp;":"&amp;$B$1&amp;$W30-1)),INDIRECT($B$1&amp;$W29&amp;":"&amp;$B$1&amp;$W30-1),0)+ROW(INDIRECT($B$1&amp;$W29&amp;":"&amp;$B$1&amp;$W30-1))&amp;":"&amp;$B$1&amp;MATCH(MAX(INDIRECT($B$1&amp;$W29&amp;":"&amp;$B$1&amp;$W30-1)),INDIRECT($B$1&amp;$W29&amp;":"&amp;$B$1&amp;$W30-1),0)+ROW(INDIRECT($B$1&amp;$W29&amp;":"&amp;$B$1&amp;$W30-1))-2)),INDIRECT($B$1&amp;$W29&amp;":"&amp;$B$1&amp;$W30-1),0)=MATCH(MIN(INDIRECT($B$1&amp;$W29&amp;":"&amp;$B$1&amp;$W30-1)),INDIRECT($B$1&amp;$W29&amp;":"&amp;$B$1&amp;$W30-1),0)+1),MIN(MIN(INDIRECT($B$1&amp;MATCH(MAX(INDIRECT($B$1&amp;$W29&amp;":"&amp;$B$1&amp;$W30-1)),INDIRECT($B$1&amp;$W29&amp;":"&amp;$B$1&amp;$W30-1),0)+ROW(INDIRECT($B$1&amp;$W29&amp;":"&amp;$B$1&amp;$W30-1))&amp;":"&amp;$B$1&amp;W30-1))-MAX(INDIRECT($B$1&amp;$W29&amp;":"&amp;$B$1&amp;$W30-1)),MIN(INDIRECT($B$1&amp;$W29&amp;":"&amp;$B$1&amp;$W30-1))-MAX(INDIRECT($B$1&amp;W29&amp;":"&amp;$B$1&amp;MATCH(MIN(INDIRECT($B$1&amp;$W29&amp;":"&amp;$B$1&amp;$W30-1)),INDIRECT($B$1&amp;$W29&amp;":"&amp;$B$1&amp;$W30-1),0)+ROW(INDIRECT($B$1&amp;$W29&amp;":"&amp;$B$1&amp;$W30-1))-2))),"more"))</f>
        <v>more</v>
      </c>
      <c r="AZ29" s="30" t="n">
        <f aca="true">IF(INDEX(INDIRECT($A$1&amp;$W27&amp;":"&amp;$A$1&amp;$W30-1),MATCH(MIN(INDIRECT($B$1&amp;$W27&amp;":"&amp;$B$1&amp;$W30-1)),INDIRECT($B$1&amp;$W27&amp;":"&amp;$B$1&amp;$W30-1),0))&gt;INDEX(INDIRECT($A$1&amp;$W27&amp;":"&amp;$A$1&amp;$W30-1),MATCH(MAX(INDIRECT($B$1&amp;$W27&amp;":"&amp;$B$1&amp;$W30-1)),INDIRECT($B$1&amp;$W27&amp;":"&amp;$B$1&amp;$W30-1),0)),MIN(INDIRECT($B$1&amp;$W27&amp;":"&amp;$B$1&amp;$W30-1))-MAX(INDIRECT($B$1&amp;$W27&amp;":"&amp;$B$1&amp;$W30-1)),IF(AND(MATCH(MAX(INDIRECT($B$1&amp;MATCH(MIN(INDIRECT($B$1&amp;$W27&amp;":"&amp;$B$1&amp;$W30-1)),INDIRECT($B$1&amp;$W27&amp;":"&amp;$B$1&amp;$W30-1),0)+ROW(INDIRECT($B$1&amp;$W27&amp;":"&amp;$B$1&amp;$W30-1))&amp;":"&amp;$B$1&amp;MATCH(MAX(INDIRECT($B$1&amp;$W27&amp;":"&amp;$B$1&amp;$W30-1)),INDIRECT($B$1&amp;$W27&amp;":"&amp;$B$1&amp;$W30-1),0)+ROW(INDIRECT($B$1&amp;$W27&amp;":"&amp;$B$1&amp;$W30-1))-2)),INDIRECT($B$1&amp;$W27&amp;":"&amp;$B$1&amp;$W30-1),0)=MATCH(MAX(INDIRECT($B$1&amp;$W27&amp;":"&amp;$B$1&amp;$W30-1)),INDIRECT($B$1&amp;$W27&amp;":"&amp;$B$1&amp;$W30-1),0)-1,MATCH(MIN(INDIRECT($B$1&amp;MATCH(MIN(INDIRECT($B$1&amp;$W27&amp;":"&amp;$B$1&amp;$W30-1)),INDIRECT($B$1&amp;$W27&amp;":"&amp;$B$1&amp;$W30-1),0)+ROW(INDIRECT($B$1&amp;$W27&amp;":"&amp;$B$1&amp;$W30-1))&amp;":"&amp;$B$1&amp;MATCH(MAX(INDIRECT($B$1&amp;$W27&amp;":"&amp;$B$1&amp;$W30-1)),INDIRECT($B$1&amp;$W27&amp;":"&amp;$B$1&amp;$W30-1),0)+ROW(INDIRECT($B$1&amp;$W27&amp;":"&amp;$B$1&amp;$W30-1))-2)),INDIRECT($B$1&amp;$W27&amp;":"&amp;$B$1&amp;$W30-1),0)=MATCH(MIN(INDIRECT($B$1&amp;$W27&amp;":"&amp;$B$1&amp;$W30-1)),INDIRECT($B$1&amp;$W27&amp;":"&amp;$B$1&amp;$W30-1),0)+1),MIN(MIN(INDIRECT($B$1&amp;MATCH(MAX(INDIRECT($B$1&amp;$W27&amp;":"&amp;$B$1&amp;$W30-1)),INDIRECT($B$1&amp;$W27&amp;":"&amp;$B$1&amp;$W30-1),0)+ROW(INDIRECT($B$1&amp;$W27&amp;":"&amp;$B$1&amp;$W30-1))&amp;":"&amp;$B$1&amp;X30-1))-MAX(INDIRECT($B$1&amp;$W27&amp;":"&amp;$B$1&amp;$W30-1)),MIN(INDIRECT($B$1&amp;$W27&amp;":"&amp;$B$1&amp;$W30-1))-MAX(INDIRECT($B$1&amp;X29&amp;":"&amp;$B$1&amp;MATCH(MIN(INDIRECT($B$1&amp;$W27&amp;":"&amp;$B$1&amp;$W30-1)),INDIRECT($B$1&amp;$W27&amp;":"&amp;$B$1&amp;$W30-1),0)+ROW(INDIRECT($B$1&amp;$W27&amp;":"&amp;$B$1&amp;$W30-1))-2))),"more"))</f>
        <v>-406063.774319288</v>
      </c>
      <c r="BA29" s="30" t="n">
        <f aca="true">IF(INDEX(INDIRECT($A$1&amp;$W24&amp;":"&amp;$A$1&amp;$W30-1),MATCH(MIN(INDIRECT($B$1&amp;$W24&amp;":"&amp;$B$1&amp;$W30-1)),INDIRECT($B$1&amp;$W24&amp;":"&amp;$B$1&amp;$W30-1),0))&gt;INDEX(INDIRECT($A$1&amp;$W24&amp;":"&amp;$A$1&amp;$W30-1),MATCH(MAX(INDIRECT($B$1&amp;$W24&amp;":"&amp;$B$1&amp;$W30-1)),INDIRECT($B$1&amp;$W24&amp;":"&amp;$B$1&amp;$W30-1),0)),MIN(INDIRECT($B$1&amp;$W24&amp;":"&amp;$B$1&amp;$W30-1))-MAX(INDIRECT($B$1&amp;$W24&amp;":"&amp;$B$1&amp;$W30-1)),IF(AND(MATCH(MAX(INDIRECT($B$1&amp;MATCH(MIN(INDIRECT($B$1&amp;$W24&amp;":"&amp;$B$1&amp;$W30-1)),INDIRECT($B$1&amp;$W24&amp;":"&amp;$B$1&amp;$W30-1),0)+ROW(INDIRECT($B$1&amp;$W24&amp;":"&amp;$B$1&amp;$W30-1))&amp;":"&amp;$B$1&amp;MATCH(MAX(INDIRECT($B$1&amp;$W24&amp;":"&amp;$B$1&amp;$W30-1)),INDIRECT($B$1&amp;$W24&amp;":"&amp;$B$1&amp;$W30-1),0)+ROW(INDIRECT($B$1&amp;$W24&amp;":"&amp;$B$1&amp;$W30-1))-2)),INDIRECT($B$1&amp;$W24&amp;":"&amp;$B$1&amp;$W30-1),0)=MATCH(MAX(INDIRECT($B$1&amp;$W24&amp;":"&amp;$B$1&amp;$W30-1)),INDIRECT($B$1&amp;$W24&amp;":"&amp;$B$1&amp;$W30-1),0)-1,MATCH(MIN(INDIRECT($B$1&amp;MATCH(MIN(INDIRECT($B$1&amp;$W24&amp;":"&amp;$B$1&amp;$W30-1)),INDIRECT($B$1&amp;$W24&amp;":"&amp;$B$1&amp;$W30-1),0)+ROW(INDIRECT($B$1&amp;$W24&amp;":"&amp;$B$1&amp;$W30-1))&amp;":"&amp;$B$1&amp;MATCH(MAX(INDIRECT($B$1&amp;$W24&amp;":"&amp;$B$1&amp;$W30-1)),INDIRECT($B$1&amp;$W24&amp;":"&amp;$B$1&amp;$W30-1),0)+ROW(INDIRECT($B$1&amp;$W24&amp;":"&amp;$B$1&amp;$W30-1))-2)),INDIRECT($B$1&amp;$W24&amp;":"&amp;$B$1&amp;$W30-1),0)=MATCH(MIN(INDIRECT($B$1&amp;$W24&amp;":"&amp;$B$1&amp;$W30-1)),INDIRECT($B$1&amp;$W24&amp;":"&amp;$B$1&amp;$W30-1),0)+1),MIN(MIN(INDIRECT($B$1&amp;MATCH(MAX(INDIRECT($B$1&amp;$W24&amp;":"&amp;$B$1&amp;$W30-1)),INDIRECT($B$1&amp;$W24&amp;":"&amp;$B$1&amp;$W30-1),0)+ROW(INDIRECT($B$1&amp;$W24&amp;":"&amp;$B$1&amp;$W30-1))&amp;":"&amp;$B$1&amp;Y30-1))-MAX(INDIRECT($B$1&amp;$W24&amp;":"&amp;$B$1&amp;$W30-1)),MIN(INDIRECT($B$1&amp;$W24&amp;":"&amp;$B$1&amp;$W30-1))-MAX(INDIRECT($B$1&amp;Y29&amp;":"&amp;$B$1&amp;MATCH(MIN(INDIRECT($B$1&amp;$W24&amp;":"&amp;$B$1&amp;$W30-1)),INDIRECT($B$1&amp;$W24&amp;":"&amp;$B$1&amp;$W30-1),0)+ROW(INDIRECT($B$1&amp;$W24&amp;":"&amp;$B$1&amp;$W30-1))-2))),"more"))</f>
        <v>-406063.774319288</v>
      </c>
      <c r="BB29" s="74"/>
      <c r="BC29" s="85"/>
      <c r="BD29" s="85"/>
      <c r="BE29" s="85"/>
      <c r="BF29" s="85"/>
      <c r="BG29" s="86" t="n">
        <f aca="true">_xlfn.COVARIANCE.S(INDIRECT($D$1&amp;$W29):INDIRECT($D$1&amp;$W30-1),INDIRECT("s_p!"&amp;s_p!$H$1&amp;s_p!$M14&amp;":"&amp;s_p!$H$1&amp;s_p!$M15-1))</f>
        <v>-0.000110824409289497</v>
      </c>
      <c r="BH29" s="86" t="n">
        <f aca="true">_xlfn.COVARIANCE.S(INDIRECT($D$1&amp;$W27):INDIRECT($D$1&amp;$W30-1),INDIRECT("s_p!"&amp;s_p!$H$1&amp;$W27&amp;":"&amp;s_p!$H$1&amp;$W30-1))</f>
        <v>-1.60930503647514E-005</v>
      </c>
      <c r="BI29" s="86" t="n">
        <f aca="true">_xlfn.COVARIANCE.S(INDIRECT($D$1&amp;$W24):INDIRECT($D$1&amp;$W30-1),INDIRECT("s_p!"&amp;s_p!$H$1&amp;$W24&amp;":"&amp;s_p!$H$1&amp;$W30-1))</f>
        <v>-1.48698264662296E-005</v>
      </c>
      <c r="BJ29" s="88"/>
      <c r="BK29" s="86" t="n">
        <f aca="true">_xlfn.VAR.S(INDIRECT("s_p!"&amp;s_p!$H$1&amp;s_p!$M14&amp;":"&amp;s_p!$H$1&amp;s_p!$M15-1))</f>
        <v>7.62110938549986E-005</v>
      </c>
      <c r="BL29" s="86" t="n">
        <f aca="true">_xlfn.VAR.S(INDIRECT("s_p!"&amp;s_p!$H$1&amp;$W27&amp;":"&amp;s_p!$H$1&amp;$W30-1))</f>
        <v>7.765460305697E-005</v>
      </c>
      <c r="BM29" s="86" t="n">
        <f aca="true">_xlfn.VAR.S(INDIRECT("s_p!"&amp;s_p!$H$1&amp;$W24&amp;":"&amp;s_p!$H$1&amp;$W30-1))</f>
        <v>5.39063059560039E-005</v>
      </c>
      <c r="BN29" s="89"/>
      <c r="BO29" s="62" t="n">
        <f aca="true">SQRT(AVERAGE(INDIRECT($Q$1&amp;$W29):INDIRECT($Q$1&amp;$W30-1))) * SQRT(252)</f>
        <v>0.379312614408488</v>
      </c>
      <c r="BP29" s="62" t="n">
        <f aca="true">SQRT(AVERAGE(INDIRECT($Q$1&amp;$W27):INDIRECT($Q$1&amp;$W30-1))) * SQRT(252)</f>
        <v>0.359725035421875</v>
      </c>
      <c r="BQ29" s="62" t="n">
        <f aca="true">SQRT(AVERAGE(INDIRECT($Q$1&amp;$W24):INDIRECT($Q$1&amp;$W30-1))) * SQRT(252)</f>
        <v>0.347301740647741</v>
      </c>
      <c r="BR29" s="63"/>
      <c r="BS29" s="25" t="n">
        <f aca="false">BW29/BO29 * 252</f>
        <v>2.56127020103915</v>
      </c>
      <c r="BT29" s="25" t="n">
        <f aca="false">BX29/BP29 * 252</f>
        <v>-0.38969131895152</v>
      </c>
      <c r="BU29" s="25" t="n">
        <f aca="false">BY29/BQ29 * 252</f>
        <v>-0.305688214843393</v>
      </c>
      <c r="BV29" s="90"/>
      <c r="BW29" s="63" t="n">
        <f aca="true">AVERAGE(INDIRECT($P$1&amp;$W29):INDIRECT($P$1&amp;$W30-1))</f>
        <v>0.00385524641334409</v>
      </c>
      <c r="BX29" s="63" t="n">
        <f aca="true">AVERAGE(INDIRECT($P$1&amp;$W27):INDIRECT($P$1&amp;$W30-1))</f>
        <v>-0.000556276680608859</v>
      </c>
      <c r="BY29" s="63" t="n">
        <f aca="true">AVERAGE(INDIRECT($P$1&amp;$W24):INDIRECT($P$1&amp;$W30-1))</f>
        <v>-0.000421293845677028</v>
      </c>
      <c r="BZ29" s="63"/>
      <c r="CA29" s="63" t="n">
        <f aca="true">STDEV(INDIRECT($P$1&amp;$W29):INDIRECT($P$1&amp;$W30-1))</f>
        <v>0.035996394436582</v>
      </c>
      <c r="CB29" s="63" t="n">
        <f aca="true">STDEV(INDIRECT($P$1&amp;$W27):INDIRECT($P$1&amp;$W30-1))</f>
        <v>0.0321278086817516</v>
      </c>
      <c r="CC29" s="63" t="n">
        <f aca="true">STDEV(INDIRECT($P$1&amp;$W24):INDIRECT($P$1&amp;$W30-1))</f>
        <v>0.0308522554858779</v>
      </c>
      <c r="CD29" s="63"/>
    </row>
    <row r="30" customFormat="false" ht="13.8" hidden="false" customHeight="false" outlineLevel="0" collapsed="false">
      <c r="A30" s="6" t="n">
        <f aca="false">WORKDAY(A29,1,holiday!$B$2:$B$10)</f>
        <v>38757</v>
      </c>
      <c r="B30" s="30" t="n">
        <v>1113239.70544001</v>
      </c>
      <c r="C30" s="30" t="n">
        <f aca="false">B30-B29</f>
        <v>23003.9739347608</v>
      </c>
      <c r="D30" s="5" t="n">
        <f aca="false">C30/B29</f>
        <v>0.0211000000000001</v>
      </c>
      <c r="E30" s="5" t="n">
        <f aca="false" t="array" ref="E30:E30">PRODUCT(1+$D$4:D30)-1</f>
        <v>0.113239705440008</v>
      </c>
      <c r="F30" s="52" t="n">
        <f aca="false">E30/COUNT($E$4:E30)</f>
        <v>0.00419406316444475</v>
      </c>
      <c r="G30" s="5" t="n">
        <f aca="false">F30*252</f>
        <v>1.05690391744008</v>
      </c>
      <c r="H30" s="53" t="str">
        <f aca="false">IF(D30&lt;F30,D30-F30,"")</f>
        <v/>
      </c>
      <c r="I30" s="53" t="str">
        <f aca="false">IF(D30&lt;AVERAGE($D$24:D30),D30-AVERAGE($D$24:D30),"")</f>
        <v/>
      </c>
      <c r="J30" s="0" t="n">
        <f aca="false">IF(ISBLANK(A31),MONTH(A30),IF(MONTH(A31)-MONTH(A30)=1,MONTH(A30),0))</f>
        <v>0</v>
      </c>
      <c r="K30" s="0" t="str">
        <f aca="false">IF(B31&gt;B30,IF(AND(B29&gt;B30,B31&gt;B30),"min",""),IF(AND(B29&gt;B30,B31&gt;B30),"",IF(AND(B29&lt;B30,B31&lt;B30),"max","")))</f>
        <v/>
      </c>
      <c r="L30" s="0" t="str">
        <f aca="false">IF(K30="min",COUNTIF(K$4:K30,"min"),IF(K30="max",COUNTIF(K$4:K30,"max"),""))</f>
        <v/>
      </c>
      <c r="M30" s="30" t="str">
        <f aca="false" t="array" ref="M30:M30">IF($K$3=0,IF(K30="min",INDEX($B$4:$B$254,(MATCH(1,($K$4:$K$254="max")*($L$4:$L$254=(L30-1)),0))),""),IF($K$3=1,IF(K30="min",INDEX($B$4:$B$254,(MATCH(1,($K$4:$K$254="max")*($L$4:$L$254=(L30)),0))),""),""))</f>
        <v/>
      </c>
      <c r="N30" s="35" t="str">
        <f aca="false">IF(AND(K28=0,K30="min",L30=1),B30-B29,IF(K30="min",B30-M30,""))</f>
        <v/>
      </c>
      <c r="O30" s="41" t="str">
        <f aca="false">IF(AND(K28=0,K30="min",L30=1),(B30-B29)/B29,IF(K30="min",(B30-M30)/M30,""))</f>
        <v/>
      </c>
      <c r="P30" s="24" t="n">
        <f aca="false">D30-s_p!H30</f>
        <v>0.0225775016789794</v>
      </c>
      <c r="Q30" s="24" t="n">
        <f aca="false">IF(P30&lt;0, P30^2, 0)</f>
        <v>0</v>
      </c>
      <c r="R30" s="5"/>
      <c r="S30" s="5"/>
      <c r="T30" s="5"/>
      <c r="U30" s="5"/>
      <c r="V30" s="5"/>
      <c r="W30" s="0" t="n">
        <f aca="false">IF(ISERROR(MATCH(WORKDAY(X29,1,holiday!$B$2:$B$10),A:A,0)),MATCH(MAX(A:A),A:A,0)+1,MATCH(WORKDAY(X29,1,holiday!$B$2:$B$10),A:A,0))</f>
        <v>149</v>
      </c>
      <c r="X30" s="79" t="n">
        <f aca="false">EOMONTH(X29,1)</f>
        <v>38960</v>
      </c>
      <c r="Y30" s="30" t="n">
        <f aca="false">INDEX($B$4:$B$254,MATCH(MONTH(X30),$J$4:$J$254,0))</f>
        <v>987312.154535315</v>
      </c>
      <c r="Z30" s="80" t="n">
        <f aca="false">Y30-Y29</f>
        <v>-2966.25962532696</v>
      </c>
      <c r="AA30" s="5" t="n">
        <f aca="false">Z30/Y29</f>
        <v>-0.00299537946390678</v>
      </c>
      <c r="AB30" s="5" t="n">
        <f aca="false" t="array" ref="AB30:AB30">PRODUCT(1+AA28:AA30)-1</f>
        <v>-0.195731560119165</v>
      </c>
      <c r="AC30" s="5" t="n">
        <f aca="false" t="array" ref="AC30:AC30">PRODUCT(1+AA25:AA30)-1</f>
        <v>-0.0443486323011353</v>
      </c>
      <c r="AD30" s="74"/>
      <c r="AE30" s="62" t="n">
        <f aca="true">AVERAGE(INDIRECT($D$1&amp;$W30):INDIRECT($D$1&amp;$W31-1))</f>
        <v>0.000160869565217396</v>
      </c>
      <c r="AF30" s="62" t="n">
        <f aca="true">AVERAGE(INDIRECT($D$1&amp;$W28):INDIRECT($D$1&amp;$W31-1))</f>
        <v>-0.00292615384615384</v>
      </c>
      <c r="AG30" s="62" t="n">
        <f aca="true">AVERAGE(INDIRECT($D$1&amp;$W25):INDIRECT($D$1&amp;$W31-1))</f>
        <v>6.43410852713206E-005</v>
      </c>
      <c r="AH30" s="62"/>
      <c r="AI30" s="5" t="n">
        <f aca="true">STDEV(INDIRECT($D$1&amp;$W30):INDIRECT($D$1&amp;$W31-1))*SQRT(COUNT(INDIRECT($D$1&amp;$W30):INDIRECT($D$1&amp;$W31-1)))</f>
        <v>0.117762878083654</v>
      </c>
      <c r="AJ30" s="5" t="n">
        <f aca="true">STDEV(INDIRECT($D$1&amp;$W28):INDIRECT($D$1&amp;$W31-1))*SQRT(COUNT(INDIRECT($D$1&amp;$W28):INDIRECT($D$1&amp;$W31-1)))</f>
        <v>0.234868063362178</v>
      </c>
      <c r="AK30" s="5" t="n">
        <f aca="true">STDEV(INDIRECT($D$1&amp;$W25):INDIRECT($D$1&amp;$W31-1))*SQRT(COUNT(INDIRECT($D$1&amp;$W25):INDIRECT($D$1&amp;$W31-1)))</f>
        <v>0.328513306903237</v>
      </c>
      <c r="AL30" s="74"/>
      <c r="AM30" s="81" t="n">
        <f aca="false">BW30/CA30*SQRT(252)</f>
        <v>-0.512552067150983</v>
      </c>
      <c r="AN30" s="81" t="n">
        <f aca="false">BX30/CB30*SQRT(252)</f>
        <v>-1.70852768865401</v>
      </c>
      <c r="AO30" s="81" t="n">
        <f aca="false">BY30/CC30*SQRT(252)</f>
        <v>-0.0524423338062538</v>
      </c>
      <c r="AP30" s="83"/>
      <c r="AQ30" s="24" t="n">
        <f aca="false">BG30/BK30</f>
        <v>1.54857591726474</v>
      </c>
      <c r="AR30" s="24" t="n">
        <f aca="false">BH30/BL30</f>
        <v>-0.507824982396981</v>
      </c>
      <c r="AS30" s="24" t="n">
        <f aca="false">BI30/BM30</f>
        <v>-0.238706232259461</v>
      </c>
      <c r="AT30" s="84"/>
      <c r="AU30" s="24" t="n">
        <f aca="false">AE30-(AQ30*s_p!Z15)</f>
        <v>-0.00127205875002992</v>
      </c>
      <c r="AV30" s="24" t="n">
        <f aca="false">AF30-(AR30*s_p!AA15)</f>
        <v>-0.00270575523199234</v>
      </c>
      <c r="AW30" s="24" t="n">
        <f aca="false">AG30-(AS30*s_p!AB15)</f>
        <v>0.000103508868851404</v>
      </c>
      <c r="AX30" s="84"/>
      <c r="AY30" s="30" t="n">
        <f aca="true">IF(INDEX(INDIRECT($A$1&amp;$W30&amp;":"&amp;$A$1&amp;$W31-1),MATCH(MIN(INDIRECT($B$1&amp;$W30&amp;":"&amp;$B$1&amp;$W31-1)),INDIRECT($B$1&amp;$W30&amp;":"&amp;$B$1&amp;$W31-1),0))&gt;INDEX(INDIRECT($A$1&amp;$W30&amp;":"&amp;$A$1&amp;$W31-1),MATCH(MAX(INDIRECT($B$1&amp;$W30&amp;":"&amp;$B$1&amp;$W31-1)),INDIRECT($B$1&amp;$W30&amp;":"&amp;$B$1&amp;$W31-1),0)),MIN(INDIRECT($B$1&amp;$W30&amp;":"&amp;$B$1&amp;$W31-1))-MAX(INDIRECT($B$1&amp;$W30&amp;":"&amp;$B$1&amp;$W31-1)),IF(AND(MATCH(MAX(INDIRECT($B$1&amp;MATCH(MIN(INDIRECT($B$1&amp;$W30&amp;":"&amp;$B$1&amp;$W31-1)),INDIRECT($B$1&amp;$W30&amp;":"&amp;$B$1&amp;$W31-1),0)+ROW(INDIRECT($B$1&amp;$W30&amp;":"&amp;$B$1&amp;$W31-1))&amp;":"&amp;$B$1&amp;MATCH(MAX(INDIRECT($B$1&amp;$W30&amp;":"&amp;$B$1&amp;$W31-1)),INDIRECT($B$1&amp;$W30&amp;":"&amp;$B$1&amp;$W31-1),0)+ROW(INDIRECT($B$1&amp;$W30&amp;":"&amp;$B$1&amp;$W31-1))-2)),INDIRECT($B$1&amp;$W30&amp;":"&amp;$B$1&amp;$W31-1),0)=MATCH(MAX(INDIRECT($B$1&amp;$W30&amp;":"&amp;$B$1&amp;$W31-1)),INDIRECT($B$1&amp;$W30&amp;":"&amp;$B$1&amp;$W31-1),0)-1,MATCH(MIN(INDIRECT($B$1&amp;MATCH(MIN(INDIRECT($B$1&amp;$W30&amp;":"&amp;$B$1&amp;$W31-1)),INDIRECT($B$1&amp;$W30&amp;":"&amp;$B$1&amp;$W31-1),0)+ROW(INDIRECT($B$1&amp;$W30&amp;":"&amp;$B$1&amp;$W31-1))&amp;":"&amp;$B$1&amp;MATCH(MAX(INDIRECT($B$1&amp;$W30&amp;":"&amp;$B$1&amp;$W31-1)),INDIRECT($B$1&amp;$W30&amp;":"&amp;$B$1&amp;$W31-1),0)+ROW(INDIRECT($B$1&amp;$W30&amp;":"&amp;$B$1&amp;$W31-1))-2)),INDIRECT($B$1&amp;$W30&amp;":"&amp;$B$1&amp;$W31-1),0)=MATCH(MIN(INDIRECT($B$1&amp;$W30&amp;":"&amp;$B$1&amp;$W31-1)),INDIRECT($B$1&amp;$W30&amp;":"&amp;$B$1&amp;$W31-1),0)+1),MIN(MIN(INDIRECT($B$1&amp;MATCH(MAX(INDIRECT($B$1&amp;$W30&amp;":"&amp;$B$1&amp;$W31-1)),INDIRECT($B$1&amp;$W30&amp;":"&amp;$B$1&amp;$W31-1),0)+ROW(INDIRECT($B$1&amp;$W30&amp;":"&amp;$B$1&amp;$W31-1))&amp;":"&amp;$B$1&amp;W31-1))-MAX(INDIRECT($B$1&amp;$W30&amp;":"&amp;$B$1&amp;$W31-1)),MIN(INDIRECT($B$1&amp;$W30&amp;":"&amp;$B$1&amp;$W31-1))-MAX(INDIRECT($B$1&amp;W30&amp;":"&amp;$B$1&amp;MATCH(MIN(INDIRECT($B$1&amp;$W30&amp;":"&amp;$B$1&amp;$W31-1)),INDIRECT($B$1&amp;$W30&amp;":"&amp;$B$1&amp;$W31-1),0)+ROW(INDIRECT($B$1&amp;$W30&amp;":"&amp;$B$1&amp;$W31-1))-2))),"more"))</f>
        <v>-158508.897934951</v>
      </c>
      <c r="AZ30" s="30" t="n">
        <f aca="true">IF(INDEX(INDIRECT($A$1&amp;$W28&amp;":"&amp;$A$1&amp;$W31-1),MATCH(MIN(INDIRECT($B$1&amp;$W28&amp;":"&amp;$B$1&amp;$W31-1)),INDIRECT($B$1&amp;$W28&amp;":"&amp;$B$1&amp;$W31-1),0))&gt;INDEX(INDIRECT($A$1&amp;$W28&amp;":"&amp;$A$1&amp;$W31-1),MATCH(MAX(INDIRECT($B$1&amp;$W28&amp;":"&amp;$B$1&amp;$W31-1)),INDIRECT($B$1&amp;$W28&amp;":"&amp;$B$1&amp;$W31-1),0)),MIN(INDIRECT($B$1&amp;$W28&amp;":"&amp;$B$1&amp;$W31-1))-MAX(INDIRECT($B$1&amp;$W28&amp;":"&amp;$B$1&amp;$W31-1)),IF(AND(MATCH(MAX(INDIRECT($B$1&amp;MATCH(MIN(INDIRECT($B$1&amp;$W28&amp;":"&amp;$B$1&amp;$W31-1)),INDIRECT($B$1&amp;$W28&amp;":"&amp;$B$1&amp;$W31-1),0)+ROW(INDIRECT($B$1&amp;$W28&amp;":"&amp;$B$1&amp;$W31-1))&amp;":"&amp;$B$1&amp;MATCH(MAX(INDIRECT($B$1&amp;$W28&amp;":"&amp;$B$1&amp;$W31-1)),INDIRECT($B$1&amp;$W28&amp;":"&amp;$B$1&amp;$W31-1),0)+ROW(INDIRECT($B$1&amp;$W28&amp;":"&amp;$B$1&amp;$W31-1))-2)),INDIRECT($B$1&amp;$W28&amp;":"&amp;$B$1&amp;$W31-1),0)=MATCH(MAX(INDIRECT($B$1&amp;$W28&amp;":"&amp;$B$1&amp;$W31-1)),INDIRECT($B$1&amp;$W28&amp;":"&amp;$B$1&amp;$W31-1),0)-1,MATCH(MIN(INDIRECT($B$1&amp;MATCH(MIN(INDIRECT($B$1&amp;$W28&amp;":"&amp;$B$1&amp;$W31-1)),INDIRECT($B$1&amp;$W28&amp;":"&amp;$B$1&amp;$W31-1),0)+ROW(INDIRECT($B$1&amp;$W28&amp;":"&amp;$B$1&amp;$W31-1))&amp;":"&amp;$B$1&amp;MATCH(MAX(INDIRECT($B$1&amp;$W28&amp;":"&amp;$B$1&amp;$W31-1)),INDIRECT($B$1&amp;$W28&amp;":"&amp;$B$1&amp;$W31-1),0)+ROW(INDIRECT($B$1&amp;$W28&amp;":"&amp;$B$1&amp;$W31-1))-2)),INDIRECT($B$1&amp;$W28&amp;":"&amp;$B$1&amp;$W31-1),0)=MATCH(MIN(INDIRECT($B$1&amp;$W28&amp;":"&amp;$B$1&amp;$W31-1)),INDIRECT($B$1&amp;$W28&amp;":"&amp;$B$1&amp;$W31-1),0)+1),MIN(MIN(INDIRECT($B$1&amp;MATCH(MAX(INDIRECT($B$1&amp;$W28&amp;":"&amp;$B$1&amp;$W31-1)),INDIRECT($B$1&amp;$W28&amp;":"&amp;$B$1&amp;$W31-1),0)+ROW(INDIRECT($B$1&amp;$W28&amp;":"&amp;$B$1&amp;$W31-1))&amp;":"&amp;$B$1&amp;X31-1))-MAX(INDIRECT($B$1&amp;$W28&amp;":"&amp;$B$1&amp;$W31-1)),MIN(INDIRECT($B$1&amp;$W28&amp;":"&amp;$B$1&amp;$W31-1))-MAX(INDIRECT($B$1&amp;X30&amp;":"&amp;$B$1&amp;MATCH(MIN(INDIRECT($B$1&amp;$W28&amp;":"&amp;$B$1&amp;$W31-1)),INDIRECT($B$1&amp;$W28&amp;":"&amp;$B$1&amp;$W31-1),0)+ROW(INDIRECT($B$1&amp;$W28&amp;":"&amp;$B$1&amp;$W31-1))-2))),"more"))</f>
        <v>-404941.193129801</v>
      </c>
      <c r="BA30" s="30" t="n">
        <f aca="true">IF(INDEX(INDIRECT($A$1&amp;$W25&amp;":"&amp;$A$1&amp;$W31-1),MATCH(MIN(INDIRECT($B$1&amp;$W25&amp;":"&amp;$B$1&amp;$W31-1)),INDIRECT($B$1&amp;$W25&amp;":"&amp;$B$1&amp;$W31-1),0))&gt;INDEX(INDIRECT($A$1&amp;$W25&amp;":"&amp;$A$1&amp;$W31-1),MATCH(MAX(INDIRECT($B$1&amp;$W25&amp;":"&amp;$B$1&amp;$W31-1)),INDIRECT($B$1&amp;$W25&amp;":"&amp;$B$1&amp;$W31-1),0)),MIN(INDIRECT($B$1&amp;$W25&amp;":"&amp;$B$1&amp;$W31-1))-MAX(INDIRECT($B$1&amp;$W25&amp;":"&amp;$B$1&amp;$W31-1)),IF(AND(MATCH(MAX(INDIRECT($B$1&amp;MATCH(MIN(INDIRECT($B$1&amp;$W25&amp;":"&amp;$B$1&amp;$W31-1)),INDIRECT($B$1&amp;$W25&amp;":"&amp;$B$1&amp;$W31-1),0)+ROW(INDIRECT($B$1&amp;$W25&amp;":"&amp;$B$1&amp;$W31-1))&amp;":"&amp;$B$1&amp;MATCH(MAX(INDIRECT($B$1&amp;$W25&amp;":"&amp;$B$1&amp;$W31-1)),INDIRECT($B$1&amp;$W25&amp;":"&amp;$B$1&amp;$W31-1),0)+ROW(INDIRECT($B$1&amp;$W25&amp;":"&amp;$B$1&amp;$W31-1))-2)),INDIRECT($B$1&amp;$W25&amp;":"&amp;$B$1&amp;$W31-1),0)=MATCH(MAX(INDIRECT($B$1&amp;$W25&amp;":"&amp;$B$1&amp;$W31-1)),INDIRECT($B$1&amp;$W25&amp;":"&amp;$B$1&amp;$W31-1),0)-1,MATCH(MIN(INDIRECT($B$1&amp;MATCH(MIN(INDIRECT($B$1&amp;$W25&amp;":"&amp;$B$1&amp;$W31-1)),INDIRECT($B$1&amp;$W25&amp;":"&amp;$B$1&amp;$W31-1),0)+ROW(INDIRECT($B$1&amp;$W25&amp;":"&amp;$B$1&amp;$W31-1))&amp;":"&amp;$B$1&amp;MATCH(MAX(INDIRECT($B$1&amp;$W25&amp;":"&amp;$B$1&amp;$W31-1)),INDIRECT($B$1&amp;$W25&amp;":"&amp;$B$1&amp;$W31-1),0)+ROW(INDIRECT($B$1&amp;$W25&amp;":"&amp;$B$1&amp;$W31-1))-2)),INDIRECT($B$1&amp;$W25&amp;":"&amp;$B$1&amp;$W31-1),0)=MATCH(MIN(INDIRECT($B$1&amp;$W25&amp;":"&amp;$B$1&amp;$W31-1)),INDIRECT($B$1&amp;$W25&amp;":"&amp;$B$1&amp;$W31-1),0)+1),MIN(MIN(INDIRECT($B$1&amp;MATCH(MAX(INDIRECT($B$1&amp;$W25&amp;":"&amp;$B$1&amp;$W31-1)),INDIRECT($B$1&amp;$W25&amp;":"&amp;$B$1&amp;$W31-1),0)+ROW(INDIRECT($B$1&amp;$W25&amp;":"&amp;$B$1&amp;$W31-1))&amp;":"&amp;$B$1&amp;Y31-1))-MAX(INDIRECT($B$1&amp;$W25&amp;":"&amp;$B$1&amp;$W31-1)),MIN(INDIRECT($B$1&amp;$W25&amp;":"&amp;$B$1&amp;$W31-1))-MAX(INDIRECT($B$1&amp;Y30&amp;":"&amp;$B$1&amp;MATCH(MIN(INDIRECT($B$1&amp;$W25&amp;":"&amp;$B$1&amp;$W31-1)),INDIRECT($B$1&amp;$W25&amp;":"&amp;$B$1&amp;$W31-1),0)+ROW(INDIRECT($B$1&amp;$W25&amp;":"&amp;$B$1&amp;$W31-1))-2))),"more"))</f>
        <v>-412590.445637951</v>
      </c>
      <c r="BB30" s="74"/>
      <c r="BC30" s="85"/>
      <c r="BD30" s="85"/>
      <c r="BE30" s="85"/>
      <c r="BF30" s="85"/>
      <c r="BG30" s="86" t="n">
        <f aca="true">_xlfn.COVARIANCE.S(INDIRECT($D$1&amp;$W30):INDIRECT($D$1&amp;$W31-1),INDIRECT("s_p!"&amp;s_p!$H$1&amp;s_p!$M15&amp;":"&amp;s_p!$H$1&amp;s_p!$M16-1))</f>
        <v>3.13083425951709E-005</v>
      </c>
      <c r="BH30" s="86" t="n">
        <f aca="true">_xlfn.COVARIANCE.S(INDIRECT($D$1&amp;$W28):INDIRECT($D$1&amp;$W31-1),INDIRECT("s_p!"&amp;s_p!$H$1&amp;$W28&amp;":"&amp;s_p!$H$1&amp;$W31-1))</f>
        <v>-3.17571560778042E-005</v>
      </c>
      <c r="BI30" s="86" t="n">
        <f aca="true">_xlfn.COVARIANCE.S(INDIRECT($D$1&amp;$W25):INDIRECT($D$1&amp;$W31-1),INDIRECT("s_p!"&amp;s_p!$H$1&amp;$W25&amp;":"&amp;s_p!$H$1&amp;$W31-1))</f>
        <v>-1.21159338795167E-005</v>
      </c>
      <c r="BJ30" s="88"/>
      <c r="BK30" s="86" t="n">
        <f aca="true">_xlfn.VAR.S(INDIRECT("s_p!"&amp;s_p!$H$1&amp;s_p!$M15&amp;":"&amp;s_p!$H$1&amp;s_p!$M16-1))</f>
        <v>2.0217505803959E-005</v>
      </c>
      <c r="BL30" s="86" t="n">
        <f aca="true">_xlfn.VAR.S(INDIRECT("s_p!"&amp;s_p!$H$1&amp;$W28&amp;":"&amp;s_p!$H$1&amp;$W31-1))</f>
        <v>6.25356317208095E-005</v>
      </c>
      <c r="BM30" s="86" t="n">
        <f aca="true">_xlfn.VAR.S(INDIRECT("s_p!"&amp;s_p!$H$1&amp;$W25&amp;":"&amp;s_p!$H$1&amp;$W31-1))</f>
        <v>5.07566717669413E-005</v>
      </c>
      <c r="BN30" s="89"/>
      <c r="BO30" s="62" t="n">
        <f aca="true">SQRT(AVERAGE(INDIRECT($Q$1&amp;$W30):INDIRECT($Q$1&amp;$W31-1))) * SQRT(252)</f>
        <v>0.296802111178176</v>
      </c>
      <c r="BP30" s="62" t="n">
        <f aca="true">SQRT(AVERAGE(INDIRECT($Q$1&amp;$W28):INDIRECT($Q$1&amp;$W31-1))) * SQRT(252)</f>
        <v>0.379826137281172</v>
      </c>
      <c r="BQ30" s="62" t="n">
        <f aca="true">SQRT(AVERAGE(INDIRECT($Q$1&amp;$W25):INDIRECT($Q$1&amp;$W31-1))) * SQRT(252)</f>
        <v>0.342641569362676</v>
      </c>
      <c r="BR30" s="63"/>
      <c r="BS30" s="25" t="n">
        <f aca="false">BW30/BO30 * 252</f>
        <v>-0.649057099114218</v>
      </c>
      <c r="BT30" s="25" t="n">
        <f aca="false">BX30/BP30 * 252</f>
        <v>-2.22933590486172</v>
      </c>
      <c r="BU30" s="25" t="n">
        <f aca="false">BY30/BQ30 * 252</f>
        <v>-0.0733568893040776</v>
      </c>
      <c r="BV30" s="90"/>
      <c r="BW30" s="63" t="n">
        <f aca="true">AVERAGE(INDIRECT($P$1&amp;$W30):INDIRECT($P$1&amp;$W31-1))</f>
        <v>-0.000764450465445565</v>
      </c>
      <c r="BX30" s="63" t="n">
        <f aca="true">AVERAGE(INDIRECT($P$1&amp;$W28):INDIRECT($P$1&amp;$W31-1))</f>
        <v>-0.00336015891049942</v>
      </c>
      <c r="BY30" s="63" t="n">
        <f aca="true">AVERAGE(INDIRECT($P$1&amp;$W25):INDIRECT($P$1&amp;$W31-1))</f>
        <v>-9.97425383917192E-005</v>
      </c>
      <c r="BZ30" s="63"/>
      <c r="CA30" s="63" t="n">
        <f aca="true">STDEV(INDIRECT($P$1&amp;$W30):INDIRECT($P$1&amp;$W31-1))</f>
        <v>0.0236761798555083</v>
      </c>
      <c r="CB30" s="63" t="n">
        <f aca="true">STDEV(INDIRECT($P$1&amp;$W28):INDIRECT($P$1&amp;$W31-1))</f>
        <v>0.031220371441014</v>
      </c>
      <c r="CC30" s="63" t="n">
        <f aca="true">STDEV(INDIRECT($P$1&amp;$W25):INDIRECT($P$1&amp;$W31-1))</f>
        <v>0.0301924722908497</v>
      </c>
      <c r="CD30" s="63"/>
    </row>
    <row r="31" customFormat="false" ht="13.8" hidden="false" customHeight="false" outlineLevel="0" collapsed="false">
      <c r="A31" s="6" t="n">
        <f aca="false">WORKDAY(A30,1,holiday!$B$2:$B$10)</f>
        <v>38758</v>
      </c>
      <c r="B31" s="30" t="n">
        <v>1140848.05013492</v>
      </c>
      <c r="C31" s="30" t="n">
        <f aca="false">B31-B30</f>
        <v>27608.3446949122</v>
      </c>
      <c r="D31" s="5" t="n">
        <f aca="false">C31/B30</f>
        <v>0.0248</v>
      </c>
      <c r="E31" s="5" t="n">
        <f aca="false" t="array" ref="E31:E31">PRODUCT(1+$D$4:D31)-1</f>
        <v>0.14084805013492</v>
      </c>
      <c r="F31" s="52" t="n">
        <f aca="false">E31/COUNT($E$4:E31)</f>
        <v>0.00503028750481858</v>
      </c>
      <c r="G31" s="5" t="n">
        <f aca="false">F31*252</f>
        <v>1.26763245121428</v>
      </c>
      <c r="H31" s="53" t="str">
        <f aca="false">IF(D31&lt;F31,D31-F31,"")</f>
        <v/>
      </c>
      <c r="I31" s="53" t="str">
        <f aca="false">IF(D31&lt;AVERAGE($D$24:D31),D31-AVERAGE($D$24:D31),"")</f>
        <v/>
      </c>
      <c r="J31" s="0" t="n">
        <f aca="false">IF(ISBLANK(A32),MONTH(A31),IF(MONTH(A32)-MONTH(A31)=1,MONTH(A31),0))</f>
        <v>0</v>
      </c>
      <c r="K31" s="0" t="str">
        <f aca="false">IF(B32&gt;B31,IF(AND(B30&gt;B31,B32&gt;B31),"min",""),IF(AND(B30&gt;B31,B32&gt;B31),"",IF(AND(B30&lt;B31,B32&lt;B31),"max","")))</f>
        <v>max</v>
      </c>
      <c r="L31" s="0" t="n">
        <f aca="false">IF(K31="min",COUNTIF(K$4:K31,"min"),IF(K31="max",COUNTIF(K$4:K31,"max"),""))</f>
        <v>8</v>
      </c>
      <c r="M31" s="30" t="str">
        <f aca="false" t="array" ref="M31:M31">IF($K$3=0,IF(K31="min",INDEX($B$4:$B$254,(MATCH(1,($K$4:$K$254="max")*($L$4:$L$254=(L31-1)),0))),""),IF($K$3=1,IF(K31="min",INDEX($B$4:$B$254,(MATCH(1,($K$4:$K$254="max")*($L$4:$L$254=(L31)),0))),""),""))</f>
        <v/>
      </c>
      <c r="N31" s="35" t="str">
        <f aca="false">IF(AND(K29=0,K31="min",L31=1),B31-B30,IF(K31="min",B31-M31,""))</f>
        <v/>
      </c>
      <c r="O31" s="41" t="str">
        <f aca="false">IF(AND(K29=0,K31="min",L31=1),(B31-B30)/B30,IF(K31="min",(B31-M31)/M31,""))</f>
        <v/>
      </c>
      <c r="P31" s="24" t="n">
        <f aca="false">D31-s_p!H31</f>
        <v>0.0222600009495323</v>
      </c>
      <c r="Q31" s="24" t="n">
        <f aca="false">IF(P31&lt;0, P31^2, 0)</f>
        <v>0</v>
      </c>
      <c r="R31" s="5"/>
      <c r="S31" s="5"/>
      <c r="T31" s="5"/>
      <c r="U31" s="5"/>
      <c r="V31" s="5"/>
      <c r="W31" s="0" t="n">
        <f aca="false">IF(ISERROR(MATCH(WORKDAY(X30,1,holiday!$B$2:$B$10),A:A,0)),MATCH(MAX(A:A),A:A,0)+1,MATCH(WORKDAY(X30,1,holiday!$B$2:$B$10),A:A,0))</f>
        <v>172</v>
      </c>
      <c r="X31" s="79" t="n">
        <f aca="false">EOMONTH(X30,1)</f>
        <v>38990</v>
      </c>
      <c r="Y31" s="30" t="n">
        <f aca="false">INDEX($B$4:$B$254,MATCH(MONTH(X31),$J$4:$J$254,0))</f>
        <v>963921.680259872</v>
      </c>
      <c r="Z31" s="80" t="n">
        <f aca="false">Y31-Y30</f>
        <v>-23390.474275443</v>
      </c>
      <c r="AA31" s="5" t="n">
        <f aca="false">Z31/Y30</f>
        <v>-0.0236910628193896</v>
      </c>
      <c r="AB31" s="5" t="n">
        <f aca="false" t="array" ref="AB31:AB31">PRODUCT(1+AA29:AA31)-1</f>
        <v>0.0473690360437546</v>
      </c>
      <c r="AC31" s="5" t="n">
        <f aca="false" t="array" ref="AC31:AC31">PRODUCT(1+AA26:AA31)-1</f>
        <v>-0.0268623446331337</v>
      </c>
      <c r="AD31" s="74"/>
      <c r="AE31" s="62" t="n">
        <f aca="true">AVERAGE(INDIRECT($D$1&amp;$W31):INDIRECT($D$1&amp;$W32-1))</f>
        <v>-0.000714999999999996</v>
      </c>
      <c r="AF31" s="62" t="n">
        <f aca="true">AVERAGE(INDIRECT($D$1&amp;$W29):INDIRECT($D$1&amp;$W32-1))</f>
        <v>0.00114761904761905</v>
      </c>
      <c r="AG31" s="62" t="n">
        <f aca="true">AVERAGE(INDIRECT($D$1&amp;$W26):INDIRECT($D$1&amp;$W32-1))</f>
        <v>0.000222222222222225</v>
      </c>
      <c r="AH31" s="62"/>
      <c r="AI31" s="5" t="n">
        <f aca="true">STDEV(INDIRECT($D$1&amp;$W31):INDIRECT($D$1&amp;$W32-1))*SQRT(COUNT(INDIRECT($D$1&amp;$W31):INDIRECT($D$1&amp;$W32-1)))</f>
        <v>0.142702286707603</v>
      </c>
      <c r="AJ31" s="5" t="n">
        <f aca="true">STDEV(INDIRECT($D$1&amp;$W29):INDIRECT($D$1&amp;$W32-1))*SQRT(COUNT(INDIRECT($D$1&amp;$W29):INDIRECT($D$1&amp;$W32-1)))</f>
        <v>0.229517406044551</v>
      </c>
      <c r="AK31" s="5" t="n">
        <f aca="true">STDEV(INDIRECT($D$1&amp;$W26):INDIRECT($D$1&amp;$W32-1))*SQRT(COUNT(INDIRECT($D$1&amp;$W26):INDIRECT($D$1&amp;$W32-1)))</f>
        <v>0.333382289631588</v>
      </c>
      <c r="AL31" s="74"/>
      <c r="AM31" s="81" t="n">
        <f aca="false">BW31/CA31*SQRT(252)</f>
        <v>-0.922734086749804</v>
      </c>
      <c r="AN31" s="81" t="n">
        <f aca="false">BX31/CB31*SQRT(252)</f>
        <v>0.169722039448182</v>
      </c>
      <c r="AO31" s="81" t="n">
        <f aca="false">BY31/CC31*SQRT(252)</f>
        <v>-0.0261119474414415</v>
      </c>
      <c r="AP31" s="83"/>
      <c r="AQ31" s="24" t="n">
        <f aca="false">BG31/BK31</f>
        <v>-1.39399281893932</v>
      </c>
      <c r="AR31" s="24" t="n">
        <f aca="false">BH31/BL31</f>
        <v>-0.898146041025705</v>
      </c>
      <c r="AS31" s="24" t="n">
        <f aca="false">BI31/BM31</f>
        <v>-0.158524996244394</v>
      </c>
      <c r="AT31" s="84"/>
      <c r="AU31" s="24" t="n">
        <f aca="false">AE31-(AQ31*s_p!Z16)</f>
        <v>0.000994594983973601</v>
      </c>
      <c r="AV31" s="24" t="n">
        <f aca="false">AF31-(AR31*s_p!AA16)</f>
        <v>0.00188332131858439</v>
      </c>
      <c r="AW31" s="24" t="n">
        <f aca="false">AG31-(AS31*s_p!AB16)</f>
        <v>0.000265487999690707</v>
      </c>
      <c r="AX31" s="84"/>
      <c r="AY31" s="30" t="n">
        <f aca="true">IF(INDEX(INDIRECT($A$1&amp;$W31&amp;":"&amp;$A$1&amp;$W32-1),MATCH(MIN(INDIRECT($B$1&amp;$W31&amp;":"&amp;$B$1&amp;$W32-1)),INDIRECT($B$1&amp;$W31&amp;":"&amp;$B$1&amp;$W32-1),0))&gt;INDEX(INDIRECT($A$1&amp;$W31&amp;":"&amp;$A$1&amp;$W32-1),MATCH(MAX(INDIRECT($B$1&amp;$W31&amp;":"&amp;$B$1&amp;$W32-1)),INDIRECT($B$1&amp;$W31&amp;":"&amp;$B$1&amp;$W32-1),0)),MIN(INDIRECT($B$1&amp;$W31&amp;":"&amp;$B$1&amp;$W32-1))-MAX(INDIRECT($B$1&amp;$W31&amp;":"&amp;$B$1&amp;$W32-1)),IF(AND(MATCH(MAX(INDIRECT($B$1&amp;MATCH(MIN(INDIRECT($B$1&amp;$W31&amp;":"&amp;$B$1&amp;$W32-1)),INDIRECT($B$1&amp;$W31&amp;":"&amp;$B$1&amp;$W32-1),0)+ROW(INDIRECT($B$1&amp;$W31&amp;":"&amp;$B$1&amp;$W32-1))&amp;":"&amp;$B$1&amp;MATCH(MAX(INDIRECT($B$1&amp;$W31&amp;":"&amp;$B$1&amp;$W32-1)),INDIRECT($B$1&amp;$W31&amp;":"&amp;$B$1&amp;$W32-1),0)+ROW(INDIRECT($B$1&amp;$W31&amp;":"&amp;$B$1&amp;$W32-1))-2)),INDIRECT($B$1&amp;$W31&amp;":"&amp;$B$1&amp;$W32-1),0)=MATCH(MAX(INDIRECT($B$1&amp;$W31&amp;":"&amp;$B$1&amp;$W32-1)),INDIRECT($B$1&amp;$W31&amp;":"&amp;$B$1&amp;$W32-1),0)-1,MATCH(MIN(INDIRECT($B$1&amp;MATCH(MIN(INDIRECT($B$1&amp;$W31&amp;":"&amp;$B$1&amp;$W32-1)),INDIRECT($B$1&amp;$W31&amp;":"&amp;$B$1&amp;$W32-1),0)+ROW(INDIRECT($B$1&amp;$W31&amp;":"&amp;$B$1&amp;$W32-1))&amp;":"&amp;$B$1&amp;MATCH(MAX(INDIRECT($B$1&amp;$W31&amp;":"&amp;$B$1&amp;$W32-1)),INDIRECT($B$1&amp;$W31&amp;":"&amp;$B$1&amp;$W32-1),0)+ROW(INDIRECT($B$1&amp;$W31&amp;":"&amp;$B$1&amp;$W32-1))-2)),INDIRECT($B$1&amp;$W31&amp;":"&amp;$B$1&amp;$W32-1),0)=MATCH(MIN(INDIRECT($B$1&amp;$W31&amp;":"&amp;$B$1&amp;$W32-1)),INDIRECT($B$1&amp;$W31&amp;":"&amp;$B$1&amp;$W32-1),0)+1),MIN(MIN(INDIRECT($B$1&amp;MATCH(MAX(INDIRECT($B$1&amp;$W31&amp;":"&amp;$B$1&amp;$W32-1)),INDIRECT($B$1&amp;$W31&amp;":"&amp;$B$1&amp;$W32-1),0)+ROW(INDIRECT($B$1&amp;$W31&amp;":"&amp;$B$1&amp;$W32-1))&amp;":"&amp;$B$1&amp;W32-1))-MAX(INDIRECT($B$1&amp;$W31&amp;":"&amp;$B$1&amp;$W32-1)),MIN(INDIRECT($B$1&amp;$W31&amp;":"&amp;$B$1&amp;$W32-1))-MAX(INDIRECT($B$1&amp;W31&amp;":"&amp;$B$1&amp;MATCH(MIN(INDIRECT($B$1&amp;$W31&amp;":"&amp;$B$1&amp;$W32-1)),INDIRECT($B$1&amp;$W31&amp;":"&amp;$B$1&amp;$W32-1),0)+ROW(INDIRECT($B$1&amp;$W31&amp;":"&amp;$B$1&amp;$W32-1))-2))),"more"))</f>
        <v>-137815.870860001</v>
      </c>
      <c r="AZ31" s="30" t="str">
        <f aca="true">IF(INDEX(INDIRECT($A$1&amp;$W29&amp;":"&amp;$A$1&amp;$W32-1),MATCH(MIN(INDIRECT($B$1&amp;$W29&amp;":"&amp;$B$1&amp;$W32-1)),INDIRECT($B$1&amp;$W29&amp;":"&amp;$B$1&amp;$W32-1),0))&gt;INDEX(INDIRECT($A$1&amp;$W29&amp;":"&amp;$A$1&amp;$W32-1),MATCH(MAX(INDIRECT($B$1&amp;$W29&amp;":"&amp;$B$1&amp;$W32-1)),INDIRECT($B$1&amp;$W29&amp;":"&amp;$B$1&amp;$W32-1),0)),MIN(INDIRECT($B$1&amp;$W29&amp;":"&amp;$B$1&amp;$W32-1))-MAX(INDIRECT($B$1&amp;$W29&amp;":"&amp;$B$1&amp;$W32-1)),IF(AND(MATCH(MAX(INDIRECT($B$1&amp;MATCH(MIN(INDIRECT($B$1&amp;$W29&amp;":"&amp;$B$1&amp;$W32-1)),INDIRECT($B$1&amp;$W29&amp;":"&amp;$B$1&amp;$W32-1),0)+ROW(INDIRECT($B$1&amp;$W29&amp;":"&amp;$B$1&amp;$W32-1))&amp;":"&amp;$B$1&amp;MATCH(MAX(INDIRECT($B$1&amp;$W29&amp;":"&amp;$B$1&amp;$W32-1)),INDIRECT($B$1&amp;$W29&amp;":"&amp;$B$1&amp;$W32-1),0)+ROW(INDIRECT($B$1&amp;$W29&amp;":"&amp;$B$1&amp;$W32-1))-2)),INDIRECT($B$1&amp;$W29&amp;":"&amp;$B$1&amp;$W32-1),0)=MATCH(MAX(INDIRECT($B$1&amp;$W29&amp;":"&amp;$B$1&amp;$W32-1)),INDIRECT($B$1&amp;$W29&amp;":"&amp;$B$1&amp;$W32-1),0)-1,MATCH(MIN(INDIRECT($B$1&amp;MATCH(MIN(INDIRECT($B$1&amp;$W29&amp;":"&amp;$B$1&amp;$W32-1)),INDIRECT($B$1&amp;$W29&amp;":"&amp;$B$1&amp;$W32-1),0)+ROW(INDIRECT($B$1&amp;$W29&amp;":"&amp;$B$1&amp;$W32-1))&amp;":"&amp;$B$1&amp;MATCH(MAX(INDIRECT($B$1&amp;$W29&amp;":"&amp;$B$1&amp;$W32-1)),INDIRECT($B$1&amp;$W29&amp;":"&amp;$B$1&amp;$W32-1),0)+ROW(INDIRECT($B$1&amp;$W29&amp;":"&amp;$B$1&amp;$W32-1))-2)),INDIRECT($B$1&amp;$W29&amp;":"&amp;$B$1&amp;$W32-1),0)=MATCH(MIN(INDIRECT($B$1&amp;$W29&amp;":"&amp;$B$1&amp;$W32-1)),INDIRECT($B$1&amp;$W29&amp;":"&amp;$B$1&amp;$W32-1),0)+1),MIN(MIN(INDIRECT($B$1&amp;MATCH(MAX(INDIRECT($B$1&amp;$W29&amp;":"&amp;$B$1&amp;$W32-1)),INDIRECT($B$1&amp;$W29&amp;":"&amp;$B$1&amp;$W32-1),0)+ROW(INDIRECT($B$1&amp;$W29&amp;":"&amp;$B$1&amp;$W32-1))&amp;":"&amp;$B$1&amp;X32-1))-MAX(INDIRECT($B$1&amp;$W29&amp;":"&amp;$B$1&amp;$W32-1)),MIN(INDIRECT($B$1&amp;$W29&amp;":"&amp;$B$1&amp;$W32-1))-MAX(INDIRECT($B$1&amp;X31&amp;":"&amp;$B$1&amp;MATCH(MIN(INDIRECT($B$1&amp;$W29&amp;":"&amp;$B$1&amp;$W32-1)),INDIRECT($B$1&amp;$W29&amp;":"&amp;$B$1&amp;$W32-1),0)+ROW(INDIRECT($B$1&amp;$W29&amp;":"&amp;$B$1&amp;$W32-1))-2))),"more"))</f>
        <v>more</v>
      </c>
      <c r="BA31" s="30" t="n">
        <f aca="true">IF(INDEX(INDIRECT($A$1&amp;$W26&amp;":"&amp;$A$1&amp;$W32-1),MATCH(MIN(INDIRECT($B$1&amp;$W26&amp;":"&amp;$B$1&amp;$W32-1)),INDIRECT($B$1&amp;$W26&amp;":"&amp;$B$1&amp;$W32-1),0))&gt;INDEX(INDIRECT($A$1&amp;$W26&amp;":"&amp;$A$1&amp;$W32-1),MATCH(MAX(INDIRECT($B$1&amp;$W26&amp;":"&amp;$B$1&amp;$W32-1)),INDIRECT($B$1&amp;$W26&amp;":"&amp;$B$1&amp;$W32-1),0)),MIN(INDIRECT($B$1&amp;$W26&amp;":"&amp;$B$1&amp;$W32-1))-MAX(INDIRECT($B$1&amp;$W26&amp;":"&amp;$B$1&amp;$W32-1)),IF(AND(MATCH(MAX(INDIRECT($B$1&amp;MATCH(MIN(INDIRECT($B$1&amp;$W26&amp;":"&amp;$B$1&amp;$W32-1)),INDIRECT($B$1&amp;$W26&amp;":"&amp;$B$1&amp;$W32-1),0)+ROW(INDIRECT($B$1&amp;$W26&amp;":"&amp;$B$1&amp;$W32-1))&amp;":"&amp;$B$1&amp;MATCH(MAX(INDIRECT($B$1&amp;$W26&amp;":"&amp;$B$1&amp;$W32-1)),INDIRECT($B$1&amp;$W26&amp;":"&amp;$B$1&amp;$W32-1),0)+ROW(INDIRECT($B$1&amp;$W26&amp;":"&amp;$B$1&amp;$W32-1))-2)),INDIRECT($B$1&amp;$W26&amp;":"&amp;$B$1&amp;$W32-1),0)=MATCH(MAX(INDIRECT($B$1&amp;$W26&amp;":"&amp;$B$1&amp;$W32-1)),INDIRECT($B$1&amp;$W26&amp;":"&amp;$B$1&amp;$W32-1),0)-1,MATCH(MIN(INDIRECT($B$1&amp;MATCH(MIN(INDIRECT($B$1&amp;$W26&amp;":"&amp;$B$1&amp;$W32-1)),INDIRECT($B$1&amp;$W26&amp;":"&amp;$B$1&amp;$W32-1),0)+ROW(INDIRECT($B$1&amp;$W26&amp;":"&amp;$B$1&amp;$W32-1))&amp;":"&amp;$B$1&amp;MATCH(MAX(INDIRECT($B$1&amp;$W26&amp;":"&amp;$B$1&amp;$W32-1)),INDIRECT($B$1&amp;$W26&amp;":"&amp;$B$1&amp;$W32-1),0)+ROW(INDIRECT($B$1&amp;$W26&amp;":"&amp;$B$1&amp;$W32-1))-2)),INDIRECT($B$1&amp;$W26&amp;":"&amp;$B$1&amp;$W32-1),0)=MATCH(MIN(INDIRECT($B$1&amp;$W26&amp;":"&amp;$B$1&amp;$W32-1)),INDIRECT($B$1&amp;$W26&amp;":"&amp;$B$1&amp;$W32-1),0)+1),MIN(MIN(INDIRECT($B$1&amp;MATCH(MAX(INDIRECT($B$1&amp;$W26&amp;":"&amp;$B$1&amp;$W32-1)),INDIRECT($B$1&amp;$W26&amp;":"&amp;$B$1&amp;$W32-1),0)+ROW(INDIRECT($B$1&amp;$W26&amp;":"&amp;$B$1&amp;$W32-1))&amp;":"&amp;$B$1&amp;Y32-1))-MAX(INDIRECT($B$1&amp;$W26&amp;":"&amp;$B$1&amp;$W32-1)),MIN(INDIRECT($B$1&amp;$W26&amp;":"&amp;$B$1&amp;$W32-1))-MAX(INDIRECT($B$1&amp;Y31&amp;":"&amp;$B$1&amp;MATCH(MIN(INDIRECT($B$1&amp;$W26&amp;":"&amp;$B$1&amp;$W32-1)),INDIRECT($B$1&amp;$W26&amp;":"&amp;$B$1&amp;$W32-1),0)+ROW(INDIRECT($B$1&amp;$W26&amp;":"&amp;$B$1&amp;$W32-1))-2))),"more"))</f>
        <v>-412590.445637951</v>
      </c>
      <c r="BB31" s="74"/>
      <c r="BC31" s="85"/>
      <c r="BD31" s="85"/>
      <c r="BE31" s="85"/>
      <c r="BF31" s="85"/>
      <c r="BG31" s="86" t="n">
        <f aca="true">_xlfn.COVARIANCE.S(INDIRECT($D$1&amp;$W31):INDIRECT($D$1&amp;$W32-1),INDIRECT("s_p!"&amp;s_p!$H$1&amp;s_p!$M16&amp;":"&amp;s_p!$H$1&amp;s_p!$M17-1))</f>
        <v>-3.58159388978635E-005</v>
      </c>
      <c r="BH31" s="86" t="n">
        <f aca="true">_xlfn.COVARIANCE.S(INDIRECT($D$1&amp;$W29):INDIRECT($D$1&amp;$W32-1),INDIRECT("s_p!"&amp;s_p!$H$1&amp;$W29&amp;":"&amp;s_p!$H$1&amp;$W32-1))</f>
        <v>-3.46241899643923E-005</v>
      </c>
      <c r="BI31" s="86" t="n">
        <f aca="true">_xlfn.COVARIANCE.S(INDIRECT($D$1&amp;$W26):INDIRECT($D$1&amp;$W32-1),INDIRECT("s_p!"&amp;s_p!$H$1&amp;$W26&amp;":"&amp;s_p!$H$1&amp;$W32-1))</f>
        <v>-8.199565507869E-006</v>
      </c>
      <c r="BJ31" s="88"/>
      <c r="BK31" s="86" t="n">
        <f aca="true">_xlfn.VAR.S(INDIRECT("s_p!"&amp;s_p!$H$1&amp;s_p!$M16&amp;":"&amp;s_p!$H$1&amp;s_p!$M17-1))</f>
        <v>2.56930583940279E-005</v>
      </c>
      <c r="BL31" s="86" t="n">
        <f aca="true">_xlfn.VAR.S(INDIRECT("s_p!"&amp;s_p!$H$1&amp;$W29&amp;":"&amp;s_p!$H$1&amp;$W32-1))</f>
        <v>3.8550734939332E-005</v>
      </c>
      <c r="BM31" s="86" t="n">
        <f aca="true">_xlfn.VAR.S(INDIRECT("s_p!"&amp;s_p!$H$1&amp;$W26&amp;":"&amp;s_p!$H$1&amp;$W32-1))</f>
        <v>5.17241173450521E-005</v>
      </c>
      <c r="BN31" s="89"/>
      <c r="BO31" s="62" t="n">
        <f aca="true">SQRT(AVERAGE(INDIRECT($Q$1&amp;$W31):INDIRECT($Q$1&amp;$W32-1))) * SQRT(252)</f>
        <v>0.377192265140089</v>
      </c>
      <c r="BP31" s="62" t="n">
        <f aca="true">SQRT(AVERAGE(INDIRECT($Q$1&amp;$W29):INDIRECT($Q$1&amp;$W32-1))) * SQRT(252)</f>
        <v>0.35071685387318</v>
      </c>
      <c r="BQ31" s="62" t="n">
        <f aca="true">SQRT(AVERAGE(INDIRECT($Q$1&amp;$W26):INDIRECT($Q$1&amp;$W32-1))) * SQRT(252)</f>
        <v>0.347778002498893</v>
      </c>
      <c r="BR31" s="63"/>
      <c r="BS31" s="25" t="n">
        <f aca="false">BW31/BO31 * 252</f>
        <v>-1.29703931194462</v>
      </c>
      <c r="BT31" s="25" t="n">
        <f aca="false">BX31/BP31 * 252</f>
        <v>0.236025567641817</v>
      </c>
      <c r="BU31" s="25" t="n">
        <f aca="false">BY31/BQ31 * 252</f>
        <v>-0.0367408086499673</v>
      </c>
      <c r="BV31" s="90"/>
      <c r="BW31" s="63" t="n">
        <f aca="true">AVERAGE(INDIRECT($P$1&amp;$W31):INDIRECT($P$1&amp;$W32-1))</f>
        <v>-0.00194140157161958</v>
      </c>
      <c r="BX31" s="63" t="n">
        <f aca="true">AVERAGE(INDIRECT($P$1&amp;$W29):INDIRECT($P$1&amp;$W32-1))</f>
        <v>0.000328484700464164</v>
      </c>
      <c r="BY31" s="63" t="n">
        <f aca="true">AVERAGE(INDIRECT($P$1&amp;$W26):INDIRECT($P$1&amp;$W32-1))</f>
        <v>-5.07049406447607E-005</v>
      </c>
      <c r="BZ31" s="63"/>
      <c r="CA31" s="63" t="n">
        <f aca="true">STDEV(INDIRECT($P$1&amp;$W31):INDIRECT($P$1&amp;$W32-1))</f>
        <v>0.0333994321473989</v>
      </c>
      <c r="CB31" s="63" t="n">
        <f aca="true">STDEV(INDIRECT($P$1&amp;$W29):INDIRECT($P$1&amp;$W32-1))</f>
        <v>0.030723958882773</v>
      </c>
      <c r="CC31" s="63" t="n">
        <f aca="true">STDEV(INDIRECT($P$1&amp;$W26):INDIRECT($P$1&amp;$W32-1))</f>
        <v>0.0308255820801978</v>
      </c>
      <c r="CD31" s="63"/>
    </row>
    <row r="32" customFormat="false" ht="13.8" hidden="false" customHeight="false" outlineLevel="0" collapsed="false">
      <c r="A32" s="6" t="n">
        <f aca="false">WORKDAY(A31,1,holiday!$B$2:$B$10)</f>
        <v>38761</v>
      </c>
      <c r="B32" s="30" t="n">
        <v>1116319.81705702</v>
      </c>
      <c r="C32" s="30" t="n">
        <f aca="false">B32-B31</f>
        <v>-24528.2330779007</v>
      </c>
      <c r="D32" s="5" t="n">
        <f aca="false">C32/B31</f>
        <v>-0.0215</v>
      </c>
      <c r="E32" s="5" t="n">
        <f aca="false" t="array" ref="E32:E32">PRODUCT(1+$D$4:D32)-1</f>
        <v>0.116319817057019</v>
      </c>
      <c r="F32" s="52" t="n">
        <f aca="false">E32/COUNT($E$4:E32)</f>
        <v>0.00401102817437998</v>
      </c>
      <c r="G32" s="5" t="n">
        <f aca="false">F32*252</f>
        <v>1.01077909994376</v>
      </c>
      <c r="H32" s="53" t="n">
        <f aca="false">IF(D32&lt;F32,D32-F32,"")</f>
        <v>-0.02551102817438</v>
      </c>
      <c r="I32" s="53" t="n">
        <f aca="false">IF(D32&lt;AVERAGE($D$24:D32),D32-AVERAGE($D$24:D32),"")</f>
        <v>-0.0234555555555555</v>
      </c>
      <c r="J32" s="0" t="n">
        <f aca="false">IF(ISBLANK(A33),MONTH(A32),IF(MONTH(A33)-MONTH(A32)=1,MONTH(A32),0))</f>
        <v>0</v>
      </c>
      <c r="K32" s="0" t="str">
        <f aca="false">IF(B33&gt;B32,IF(AND(B31&gt;B32,B33&gt;B32),"min",""),IF(AND(B31&gt;B32,B33&gt;B32),"",IF(AND(B31&lt;B32,B33&lt;B32),"max","")))</f>
        <v>min</v>
      </c>
      <c r="L32" s="0" t="n">
        <f aca="false">IF(K32="min",COUNTIF(K$4:K32,"min"),IF(K32="max",COUNTIF(K$4:K32,"max"),""))</f>
        <v>9</v>
      </c>
      <c r="M32" s="30" t="n">
        <f aca="false" t="array" ref="M32:M32">IF($K$3=0,IF(K32="min",INDEX($B$4:$B$254,(MATCH(1,($K$4:$K$254="max")*($L$4:$L$254=(L32-1)),0))),""),IF($K$3=1,IF(K32="min",INDEX($B$4:$B$254,(MATCH(1,($K$4:$K$254="max")*($L$4:$L$254=(L32)),0))),""),""))</f>
        <v>1140848.05013492</v>
      </c>
      <c r="N32" s="35" t="n">
        <f aca="false">IF(AND(K30=0,K32="min",L32=1),B32-B31,IF(K32="min",B32-M32,""))</f>
        <v>-24528.2330779</v>
      </c>
      <c r="O32" s="41" t="n">
        <f aca="false">IF(AND(K30=0,K32="min",L32=1),(B32-B31)/B31,IF(K32="min",(B32-M32)/M32,""))</f>
        <v>-0.0214999999999993</v>
      </c>
      <c r="P32" s="24" t="n">
        <f aca="false">D32-s_p!H32</f>
        <v>-0.0182403057640549</v>
      </c>
      <c r="Q32" s="24" t="n">
        <f aca="false">IF(P32&lt;0, P32^2, 0)</f>
        <v>0.000332708754366214</v>
      </c>
      <c r="R32" s="5"/>
      <c r="S32" s="5"/>
      <c r="T32" s="5"/>
      <c r="U32" s="5"/>
      <c r="V32" s="5"/>
      <c r="W32" s="0" t="n">
        <f aca="false">IF(ISERROR(MATCH(WORKDAY(X31,1,holiday!$B$2:$B$10),A:A,0)),MATCH(MAX(A:A),A:A,0)+1,MATCH(WORKDAY(X31,1,holiday!$B$2:$B$10),A:A,0))</f>
        <v>192</v>
      </c>
      <c r="X32" s="79" t="n">
        <f aca="false">EOMONTH(X31,1)</f>
        <v>39021</v>
      </c>
      <c r="Y32" s="30" t="n">
        <f aca="false">INDEX($B$4:$B$254,MATCH(MONTH(X32),$J$4:$J$254,0))</f>
        <v>1033069.23775803</v>
      </c>
      <c r="Z32" s="80" t="n">
        <f aca="false">Y32-Y31</f>
        <v>69147.557498158</v>
      </c>
      <c r="AA32" s="5" t="n">
        <f aca="false">Z32/Y31</f>
        <v>0.0717356595605525</v>
      </c>
      <c r="AB32" s="5" t="n">
        <f aca="false" t="array" ref="AB32:AB32">PRODUCT(1+AA30:AA32)-1</f>
        <v>0.0432109020912641</v>
      </c>
      <c r="AC32" s="5" t="n">
        <f aca="false" t="array" ref="AC32:AC32">PRODUCT(1+AA27:AA32)-1</f>
        <v>-0.0451885737995322</v>
      </c>
      <c r="AD32" s="74"/>
      <c r="AE32" s="62" t="n">
        <f aca="true">AVERAGE(INDIRECT($D$1&amp;$W32):INDIRECT($D$1&amp;$W33-1))</f>
        <v>0.00360454545454546</v>
      </c>
      <c r="AF32" s="62" t="n">
        <f aca="true">AVERAGE(INDIRECT($D$1&amp;$W30):INDIRECT($D$1&amp;$W33-1))</f>
        <v>0.00105692307692308</v>
      </c>
      <c r="AG32" s="62" t="n">
        <f aca="true">AVERAGE(INDIRECT($D$1&amp;$W27):INDIRECT($D$1&amp;$W33-1))</f>
        <v>7.20930232558209E-005</v>
      </c>
      <c r="AH32" s="62"/>
      <c r="AI32" s="5" t="n">
        <f aca="true">STDEV(INDIRECT($D$1&amp;$W32):INDIRECT($D$1&amp;$W33-1))*SQRT(COUNT(INDIRECT($D$1&amp;$W32):INDIRECT($D$1&amp;$W33-1)))</f>
        <v>0.144126440851014</v>
      </c>
      <c r="AJ32" s="5" t="n">
        <f aca="true">STDEV(INDIRECT($D$1&amp;$W30):INDIRECT($D$1&amp;$W33-1))*SQRT(COUNT(INDIRECT($D$1&amp;$W30):INDIRECT($D$1&amp;$W33-1)))</f>
        <v>0.23127045044709</v>
      </c>
      <c r="AK32" s="5" t="n">
        <f aca="true">STDEV(INDIRECT($D$1&amp;$W27):INDIRECT($D$1&amp;$W33-1))*SQRT(COUNT(INDIRECT($D$1&amp;$W27):INDIRECT($D$1&amp;$W33-1)))</f>
        <v>0.334312750280333</v>
      </c>
      <c r="AL32" s="74"/>
      <c r="AM32" s="81" t="n">
        <f aca="false">BW32/CA32*SQRT(252)</f>
        <v>1.10102652797751</v>
      </c>
      <c r="AN32" s="81" t="n">
        <f aca="false">BX32/CB32*SQRT(252)</f>
        <v>-0.0699064472934499</v>
      </c>
      <c r="AO32" s="81" t="n">
        <f aca="false">BY32/CC32*SQRT(252)</f>
        <v>-0.176979849913045</v>
      </c>
      <c r="AP32" s="83"/>
      <c r="AQ32" s="24" t="n">
        <f aca="false">BG32/BK32</f>
        <v>-0.731040557860928</v>
      </c>
      <c r="AR32" s="24" t="n">
        <f aca="false">BH32/BL32</f>
        <v>-0.202240045411095</v>
      </c>
      <c r="AS32" s="24" t="n">
        <f aca="false">BI32/BM32</f>
        <v>-0.187814715276434</v>
      </c>
      <c r="AT32" s="84"/>
      <c r="AU32" s="24" t="n">
        <f aca="false">AE32-(AQ32*s_p!Z17)</f>
        <v>0.00464282783829265</v>
      </c>
      <c r="AV32" s="24" t="n">
        <f aca="false">AF32-(AR32*s_p!AA17)</f>
        <v>0.00129667571097773</v>
      </c>
      <c r="AW32" s="24" t="n">
        <f aca="false">AG32-(AS32*s_p!AB17)</f>
        <v>0.000149633220523567</v>
      </c>
      <c r="AX32" s="84"/>
      <c r="AY32" s="30" t="str">
        <f aca="true">IF(INDEX(INDIRECT($A$1&amp;$W32&amp;":"&amp;$A$1&amp;$W33-1),MATCH(MIN(INDIRECT($B$1&amp;$W32&amp;":"&amp;$B$1&amp;$W33-1)),INDIRECT($B$1&amp;$W32&amp;":"&amp;$B$1&amp;$W33-1),0))&gt;INDEX(INDIRECT($A$1&amp;$W32&amp;":"&amp;$A$1&amp;$W33-1),MATCH(MAX(INDIRECT($B$1&amp;$W32&amp;":"&amp;$B$1&amp;$W33-1)),INDIRECT($B$1&amp;$W32&amp;":"&amp;$B$1&amp;$W33-1),0)),MIN(INDIRECT($B$1&amp;$W32&amp;":"&amp;$B$1&amp;$W33-1))-MAX(INDIRECT($B$1&amp;$W32&amp;":"&amp;$B$1&amp;$W33-1)),IF(AND(MATCH(MAX(INDIRECT($B$1&amp;MATCH(MIN(INDIRECT($B$1&amp;$W32&amp;":"&amp;$B$1&amp;$W33-1)),INDIRECT($B$1&amp;$W32&amp;":"&amp;$B$1&amp;$W33-1),0)+ROW(INDIRECT($B$1&amp;$W32&amp;":"&amp;$B$1&amp;$W33-1))&amp;":"&amp;$B$1&amp;MATCH(MAX(INDIRECT($B$1&amp;$W32&amp;":"&amp;$B$1&amp;$W33-1)),INDIRECT($B$1&amp;$W32&amp;":"&amp;$B$1&amp;$W33-1),0)+ROW(INDIRECT($B$1&amp;$W32&amp;":"&amp;$B$1&amp;$W33-1))-2)),INDIRECT($B$1&amp;$W32&amp;":"&amp;$B$1&amp;$W33-1),0)=MATCH(MAX(INDIRECT($B$1&amp;$W32&amp;":"&amp;$B$1&amp;$W33-1)),INDIRECT($B$1&amp;$W32&amp;":"&amp;$B$1&amp;$W33-1),0)-1,MATCH(MIN(INDIRECT($B$1&amp;MATCH(MIN(INDIRECT($B$1&amp;$W32&amp;":"&amp;$B$1&amp;$W33-1)),INDIRECT($B$1&amp;$W32&amp;":"&amp;$B$1&amp;$W33-1),0)+ROW(INDIRECT($B$1&amp;$W32&amp;":"&amp;$B$1&amp;$W33-1))&amp;":"&amp;$B$1&amp;MATCH(MAX(INDIRECT($B$1&amp;$W32&amp;":"&amp;$B$1&amp;$W33-1)),INDIRECT($B$1&amp;$W32&amp;":"&amp;$B$1&amp;$W33-1),0)+ROW(INDIRECT($B$1&amp;$W32&amp;":"&amp;$B$1&amp;$W33-1))-2)),INDIRECT($B$1&amp;$W32&amp;":"&amp;$B$1&amp;$W33-1),0)=MATCH(MIN(INDIRECT($B$1&amp;$W32&amp;":"&amp;$B$1&amp;$W33-1)),INDIRECT($B$1&amp;$W32&amp;":"&amp;$B$1&amp;$W33-1),0)+1),MIN(MIN(INDIRECT($B$1&amp;MATCH(MAX(INDIRECT($B$1&amp;$W32&amp;":"&amp;$B$1&amp;$W33-1)),INDIRECT($B$1&amp;$W32&amp;":"&amp;$B$1&amp;$W33-1),0)+ROW(INDIRECT($B$1&amp;$W32&amp;":"&amp;$B$1&amp;$W33-1))&amp;":"&amp;$B$1&amp;W33-1))-MAX(INDIRECT($B$1&amp;$W32&amp;":"&amp;$B$1&amp;$W33-1)),MIN(INDIRECT($B$1&amp;$W32&amp;":"&amp;$B$1&amp;$W33-1))-MAX(INDIRECT($B$1&amp;W32&amp;":"&amp;$B$1&amp;MATCH(MIN(INDIRECT($B$1&amp;$W32&amp;":"&amp;$B$1&amp;$W33-1)),INDIRECT($B$1&amp;$W32&amp;":"&amp;$B$1&amp;$W33-1),0)+ROW(INDIRECT($B$1&amp;$W32&amp;":"&amp;$B$1&amp;$W33-1))-2))),"more"))</f>
        <v>more</v>
      </c>
      <c r="AZ32" s="30" t="str">
        <f aca="true">IF(INDEX(INDIRECT($A$1&amp;$W30&amp;":"&amp;$A$1&amp;$W33-1),MATCH(MIN(INDIRECT($B$1&amp;$W30&amp;":"&amp;$B$1&amp;$W33-1)),INDIRECT($B$1&amp;$W30&amp;":"&amp;$B$1&amp;$W33-1),0))&gt;INDEX(INDIRECT($A$1&amp;$W30&amp;":"&amp;$A$1&amp;$W33-1),MATCH(MAX(INDIRECT($B$1&amp;$W30&amp;":"&amp;$B$1&amp;$W33-1)),INDIRECT($B$1&amp;$W30&amp;":"&amp;$B$1&amp;$W33-1),0)),MIN(INDIRECT($B$1&amp;$W30&amp;":"&amp;$B$1&amp;$W33-1))-MAX(INDIRECT($B$1&amp;$W30&amp;":"&amp;$B$1&amp;$W33-1)),IF(AND(MATCH(MAX(INDIRECT($B$1&amp;MATCH(MIN(INDIRECT($B$1&amp;$W30&amp;":"&amp;$B$1&amp;$W33-1)),INDIRECT($B$1&amp;$W30&amp;":"&amp;$B$1&amp;$W33-1),0)+ROW(INDIRECT($B$1&amp;$W30&amp;":"&amp;$B$1&amp;$W33-1))&amp;":"&amp;$B$1&amp;MATCH(MAX(INDIRECT($B$1&amp;$W30&amp;":"&amp;$B$1&amp;$W33-1)),INDIRECT($B$1&amp;$W30&amp;":"&amp;$B$1&amp;$W33-1),0)+ROW(INDIRECT($B$1&amp;$W30&amp;":"&amp;$B$1&amp;$W33-1))-2)),INDIRECT($B$1&amp;$W30&amp;":"&amp;$B$1&amp;$W33-1),0)=MATCH(MAX(INDIRECT($B$1&amp;$W30&amp;":"&amp;$B$1&amp;$W33-1)),INDIRECT($B$1&amp;$W30&amp;":"&amp;$B$1&amp;$W33-1),0)-1,MATCH(MIN(INDIRECT($B$1&amp;MATCH(MIN(INDIRECT($B$1&amp;$W30&amp;":"&amp;$B$1&amp;$W33-1)),INDIRECT($B$1&amp;$W30&amp;":"&amp;$B$1&amp;$W33-1),0)+ROW(INDIRECT($B$1&amp;$W30&amp;":"&amp;$B$1&amp;$W33-1))&amp;":"&amp;$B$1&amp;MATCH(MAX(INDIRECT($B$1&amp;$W30&amp;":"&amp;$B$1&amp;$W33-1)),INDIRECT($B$1&amp;$W30&amp;":"&amp;$B$1&amp;$W33-1),0)+ROW(INDIRECT($B$1&amp;$W30&amp;":"&amp;$B$1&amp;$W33-1))-2)),INDIRECT($B$1&amp;$W30&amp;":"&amp;$B$1&amp;$W33-1),0)=MATCH(MIN(INDIRECT($B$1&amp;$W30&amp;":"&amp;$B$1&amp;$W33-1)),INDIRECT($B$1&amp;$W30&amp;":"&amp;$B$1&amp;$W33-1),0)+1),MIN(MIN(INDIRECT($B$1&amp;MATCH(MAX(INDIRECT($B$1&amp;$W30&amp;":"&amp;$B$1&amp;$W33-1)),INDIRECT($B$1&amp;$W30&amp;":"&amp;$B$1&amp;$W33-1),0)+ROW(INDIRECT($B$1&amp;$W30&amp;":"&amp;$B$1&amp;$W33-1))&amp;":"&amp;$B$1&amp;X33-1))-MAX(INDIRECT($B$1&amp;$W30&amp;":"&amp;$B$1&amp;$W33-1)),MIN(INDIRECT($B$1&amp;$W30&amp;":"&amp;$B$1&amp;$W33-1))-MAX(INDIRECT($B$1&amp;X32&amp;":"&amp;$B$1&amp;MATCH(MIN(INDIRECT($B$1&amp;$W30&amp;":"&amp;$B$1&amp;$W33-1)),INDIRECT($B$1&amp;$W30&amp;":"&amp;$B$1&amp;$W33-1),0)+ROW(INDIRECT($B$1&amp;$W30&amp;":"&amp;$B$1&amp;$W33-1))-2))),"more"))</f>
        <v>more</v>
      </c>
      <c r="BA32" s="30" t="n">
        <f aca="true">IF(INDEX(INDIRECT($A$1&amp;$W27&amp;":"&amp;$A$1&amp;$W33-1),MATCH(MIN(INDIRECT($B$1&amp;$W27&amp;":"&amp;$B$1&amp;$W33-1)),INDIRECT($B$1&amp;$W27&amp;":"&amp;$B$1&amp;$W33-1),0))&gt;INDEX(INDIRECT($A$1&amp;$W27&amp;":"&amp;$A$1&amp;$W33-1),MATCH(MAX(INDIRECT($B$1&amp;$W27&amp;":"&amp;$B$1&amp;$W33-1)),INDIRECT($B$1&amp;$W27&amp;":"&amp;$B$1&amp;$W33-1),0)),MIN(INDIRECT($B$1&amp;$W27&amp;":"&amp;$B$1&amp;$W33-1))-MAX(INDIRECT($B$1&amp;$W27&amp;":"&amp;$B$1&amp;$W33-1)),IF(AND(MATCH(MAX(INDIRECT($B$1&amp;MATCH(MIN(INDIRECT($B$1&amp;$W27&amp;":"&amp;$B$1&amp;$W33-1)),INDIRECT($B$1&amp;$W27&amp;":"&amp;$B$1&amp;$W33-1),0)+ROW(INDIRECT($B$1&amp;$W27&amp;":"&amp;$B$1&amp;$W33-1))&amp;":"&amp;$B$1&amp;MATCH(MAX(INDIRECT($B$1&amp;$W27&amp;":"&amp;$B$1&amp;$W33-1)),INDIRECT($B$1&amp;$W27&amp;":"&amp;$B$1&amp;$W33-1),0)+ROW(INDIRECT($B$1&amp;$W27&amp;":"&amp;$B$1&amp;$W33-1))-2)),INDIRECT($B$1&amp;$W27&amp;":"&amp;$B$1&amp;$W33-1),0)=MATCH(MAX(INDIRECT($B$1&amp;$W27&amp;":"&amp;$B$1&amp;$W33-1)),INDIRECT($B$1&amp;$W27&amp;":"&amp;$B$1&amp;$W33-1),0)-1,MATCH(MIN(INDIRECT($B$1&amp;MATCH(MIN(INDIRECT($B$1&amp;$W27&amp;":"&amp;$B$1&amp;$W33-1)),INDIRECT($B$1&amp;$W27&amp;":"&amp;$B$1&amp;$W33-1),0)+ROW(INDIRECT($B$1&amp;$W27&amp;":"&amp;$B$1&amp;$W33-1))&amp;":"&amp;$B$1&amp;MATCH(MAX(INDIRECT($B$1&amp;$W27&amp;":"&amp;$B$1&amp;$W33-1)),INDIRECT($B$1&amp;$W27&amp;":"&amp;$B$1&amp;$W33-1),0)+ROW(INDIRECT($B$1&amp;$W27&amp;":"&amp;$B$1&amp;$W33-1))-2)),INDIRECT($B$1&amp;$W27&amp;":"&amp;$B$1&amp;$W33-1),0)=MATCH(MIN(INDIRECT($B$1&amp;$W27&amp;":"&amp;$B$1&amp;$W33-1)),INDIRECT($B$1&amp;$W27&amp;":"&amp;$B$1&amp;$W33-1),0)+1),MIN(MIN(INDIRECT($B$1&amp;MATCH(MAX(INDIRECT($B$1&amp;$W27&amp;":"&amp;$B$1&amp;$W33-1)),INDIRECT($B$1&amp;$W27&amp;":"&amp;$B$1&amp;$W33-1),0)+ROW(INDIRECT($B$1&amp;$W27&amp;":"&amp;$B$1&amp;$W33-1))&amp;":"&amp;$B$1&amp;Y33-1))-MAX(INDIRECT($B$1&amp;$W27&amp;":"&amp;$B$1&amp;$W33-1)),MIN(INDIRECT($B$1&amp;$W27&amp;":"&amp;$B$1&amp;$W33-1))-MAX(INDIRECT($B$1&amp;Y32&amp;":"&amp;$B$1&amp;MATCH(MIN(INDIRECT($B$1&amp;$W27&amp;":"&amp;$B$1&amp;$W33-1)),INDIRECT($B$1&amp;$W27&amp;":"&amp;$B$1&amp;$W33-1),0)+ROW(INDIRECT($B$1&amp;$W27&amp;":"&amp;$B$1&amp;$W33-1))-2))),"more"))</f>
        <v>-412590.445637951</v>
      </c>
      <c r="BB32" s="74"/>
      <c r="BC32" s="85"/>
      <c r="BD32" s="85"/>
      <c r="BE32" s="85"/>
      <c r="BF32" s="85"/>
      <c r="BG32" s="86" t="n">
        <f aca="true">_xlfn.COVARIANCE.S(INDIRECT($D$1&amp;$W32):INDIRECT($D$1&amp;$W33-1),INDIRECT("s_p!"&amp;s_p!$H$1&amp;s_p!$M17&amp;":"&amp;s_p!$H$1&amp;s_p!$M18-1))</f>
        <v>-1.41273019839634E-005</v>
      </c>
      <c r="BH32" s="86" t="n">
        <f aca="true">_xlfn.COVARIANCE.S(INDIRECT($D$1&amp;$W30):INDIRECT($D$1&amp;$W33-1),INDIRECT("s_p!"&amp;s_p!$H$1&amp;$W30&amp;":"&amp;s_p!$H$1&amp;$W33-1))</f>
        <v>-4.23939278886922E-006</v>
      </c>
      <c r="BI32" s="86" t="n">
        <f aca="true">_xlfn.COVARIANCE.S(INDIRECT($D$1&amp;$W27):INDIRECT($D$1&amp;$W33-1),INDIRECT("s_p!"&amp;s_p!$H$1&amp;$W27&amp;":"&amp;s_p!$H$1&amp;$W33-1))</f>
        <v>-9.26165796169596E-006</v>
      </c>
      <c r="BJ32" s="88"/>
      <c r="BK32" s="86" t="n">
        <f aca="true">_xlfn.VAR.S(INDIRECT("s_p!"&amp;s_p!$H$1&amp;s_p!$M17&amp;":"&amp;s_p!$H$1&amp;s_p!$M18-1))</f>
        <v>1.93249223070479E-005</v>
      </c>
      <c r="BL32" s="86" t="n">
        <f aca="true">_xlfn.VAR.S(INDIRECT("s_p!"&amp;s_p!$H$1&amp;$W30&amp;":"&amp;s_p!$H$1&amp;$W33-1))</f>
        <v>2.0962182738101E-005</v>
      </c>
      <c r="BM32" s="86" t="n">
        <f aca="true">_xlfn.VAR.S(INDIRECT("s_p!"&amp;s_p!$H$1&amp;$W27&amp;":"&amp;s_p!$H$1&amp;$W33-1))</f>
        <v>4.9312738610839E-005</v>
      </c>
      <c r="BN32" s="89"/>
      <c r="BO32" s="62" t="n">
        <f aca="true">SQRT(AVERAGE(INDIRECT($Q$1&amp;$W32):INDIRECT($Q$1&amp;$W33-1))) * SQRT(252)</f>
        <v>0.331174345902441</v>
      </c>
      <c r="BP32" s="62" t="n">
        <f aca="true">SQRT(AVERAGE(INDIRECT($Q$1&amp;$W30):INDIRECT($Q$1&amp;$W33-1))) * SQRT(252)</f>
        <v>0.334766653142894</v>
      </c>
      <c r="BQ32" s="62" t="n">
        <f aca="true">SQRT(AVERAGE(INDIRECT($Q$1&amp;$W27):INDIRECT($Q$1&amp;$W33-1))) * SQRT(252)</f>
        <v>0.347373319217787</v>
      </c>
      <c r="BR32" s="63"/>
      <c r="BS32" s="25" t="n">
        <f aca="false">BW32/BO32 * 252</f>
        <v>1.66206974303932</v>
      </c>
      <c r="BT32" s="25" t="n">
        <f aca="false">BX32/BP32 * 252</f>
        <v>-0.0967770272686057</v>
      </c>
      <c r="BU32" s="25" t="n">
        <f aca="false">BY32/BQ32 * 252</f>
        <v>-0.247203657610807</v>
      </c>
      <c r="BV32" s="90"/>
      <c r="BW32" s="63" t="n">
        <f aca="true">AVERAGE(INDIRECT($P$1&amp;$W32):INDIRECT($P$1&amp;$W33-1))</f>
        <v>0.0021842653174416</v>
      </c>
      <c r="BX32" s="63" t="n">
        <f aca="true">AVERAGE(INDIRECT($P$1&amp;$W30):INDIRECT($P$1&amp;$W33-1))</f>
        <v>-0.000128562386983451</v>
      </c>
      <c r="BY32" s="63" t="n">
        <f aca="true">AVERAGE(INDIRECT($P$1&amp;$W27):INDIRECT($P$1&amp;$W33-1))</f>
        <v>-0.000340761726456522</v>
      </c>
      <c r="BZ32" s="63"/>
      <c r="CA32" s="63" t="n">
        <f aca="true">STDEV(INDIRECT($P$1&amp;$W32):INDIRECT($P$1&amp;$W33-1))</f>
        <v>0.0314925536151228</v>
      </c>
      <c r="CB32" s="63" t="n">
        <f aca="true">STDEV(INDIRECT($P$1&amp;$W30):INDIRECT($P$1&amp;$W33-1))</f>
        <v>0.0291942260335919</v>
      </c>
      <c r="CC32" s="63" t="n">
        <f aca="true">STDEV(INDIRECT($P$1&amp;$W27):INDIRECT($P$1&amp;$W33-1))</f>
        <v>0.0305652011223632</v>
      </c>
      <c r="CD32" s="63"/>
    </row>
    <row r="33" customFormat="false" ht="13.8" hidden="false" customHeight="false" outlineLevel="0" collapsed="false">
      <c r="A33" s="6" t="n">
        <f aca="false">WORKDAY(A32,1,holiday!$B$2:$B$10)</f>
        <v>38762</v>
      </c>
      <c r="B33" s="30" t="n">
        <v>1120785.09632525</v>
      </c>
      <c r="C33" s="30" t="n">
        <f aca="false">B33-B32</f>
        <v>4465.27926822798</v>
      </c>
      <c r="D33" s="5" t="n">
        <f aca="false">C33/B32</f>
        <v>0.00399999999999992</v>
      </c>
      <c r="E33" s="5" t="n">
        <f aca="false" t="array" ref="E33:E33">PRODUCT(1+$D$4:D33)-1</f>
        <v>0.120785096325247</v>
      </c>
      <c r="F33" s="52" t="n">
        <f aca="false">E33/COUNT($E$4:E33)</f>
        <v>0.00402616987750825</v>
      </c>
      <c r="G33" s="5" t="n">
        <f aca="false">F33*252</f>
        <v>1.01459480913208</v>
      </c>
      <c r="H33" s="53" t="n">
        <f aca="false">IF(D33&lt;F33,D33-F33,"")</f>
        <v>-2.61698775083285E-005</v>
      </c>
      <c r="I33" s="53" t="str">
        <f aca="false">IF(D33&lt;AVERAGE($D$24:D33),D33-AVERAGE($D$24:D33),"")</f>
        <v/>
      </c>
      <c r="J33" s="0" t="n">
        <f aca="false">IF(ISBLANK(A34),MONTH(A33),IF(MONTH(A34)-MONTH(A33)=1,MONTH(A33),0))</f>
        <v>0</v>
      </c>
      <c r="K33" s="0" t="str">
        <f aca="false">IF(B34&gt;B33,IF(AND(B32&gt;B33,B34&gt;B33),"min",""),IF(AND(B32&gt;B33,B34&gt;B33),"",IF(AND(B32&lt;B33,B34&lt;B33),"max","")))</f>
        <v/>
      </c>
      <c r="L33" s="0" t="str">
        <f aca="false">IF(K33="min",COUNTIF(K$4:K33,"min"),IF(K33="max",COUNTIF(K$4:K33,"max"),""))</f>
        <v/>
      </c>
      <c r="M33" s="30" t="str">
        <f aca="false" t="array" ref="M33:M33">IF($K$3=0,IF(K33="min",INDEX($B$4:$B$254,(MATCH(1,($K$4:$K$254="max")*($L$4:$L$254=(L33-1)),0))),""),IF($K$3=1,IF(K33="min",INDEX($B$4:$B$254,(MATCH(1,($K$4:$K$254="max")*($L$4:$L$254=(L33)),0))),""),""))</f>
        <v/>
      </c>
      <c r="N33" s="35" t="str">
        <f aca="false">IF(AND(K31=0,K33="min",L33=1),B33-B32,IF(K33="min",B33-M33,""))</f>
        <v/>
      </c>
      <c r="O33" s="41" t="str">
        <f aca="false">IF(AND(K31=0,K33="min",L33=1),(B33-B32)/B32,IF(K33="min",(B33-M33)/M33,""))</f>
        <v/>
      </c>
      <c r="P33" s="24" t="n">
        <f aca="false">D33-s_p!H33</f>
        <v>-0.00603278273126082</v>
      </c>
      <c r="Q33" s="24" t="n">
        <f aca="false">IF(P33&lt;0, P33^2, 0)</f>
        <v>3.63944674825988E-005</v>
      </c>
      <c r="R33" s="5"/>
      <c r="S33" s="5"/>
      <c r="T33" s="5"/>
      <c r="U33" s="5"/>
      <c r="V33" s="5"/>
      <c r="W33" s="0" t="n">
        <f aca="false">IF(ISERROR(MATCH(WORKDAY(X32,1,holiday!$B$2:$B$10),A:A,0)),MATCH(MAX(A:A),A:A,0)+1,MATCH(WORKDAY(X32,1,holiday!$B$2:$B$10),A:A,0))</f>
        <v>214</v>
      </c>
      <c r="X33" s="79" t="n">
        <f aca="false">EOMONTH(X32,1)</f>
        <v>39051</v>
      </c>
      <c r="Y33" s="30" t="n">
        <f aca="false">INDEX($B$4:$B$254,MATCH(MONTH(X33),$J$4:$J$254,0))</f>
        <v>1098002.34665878</v>
      </c>
      <c r="Z33" s="80" t="n">
        <f aca="false">Y33-Y32</f>
        <v>64933.1089007501</v>
      </c>
      <c r="AA33" s="5" t="n">
        <f aca="false">Z33/Y32</f>
        <v>0.062854556623589</v>
      </c>
      <c r="AB33" s="5" t="n">
        <f aca="false" t="array" ref="AB33:AB33">PRODUCT(1+AA31:AA33)-1</f>
        <v>0.112112660231112</v>
      </c>
      <c r="AC33" s="5" t="n">
        <f aca="false" t="array" ref="AC33:AC33">PRODUCT(1+AA28:AA33)-1</f>
        <v>-0.105562885784198</v>
      </c>
      <c r="AD33" s="74"/>
      <c r="AE33" s="62" t="n">
        <f aca="true">AVERAGE(INDIRECT($D$1&amp;$W33):INDIRECT($D$1&amp;$W34-1))</f>
        <v>0.00321428571428571</v>
      </c>
      <c r="AF33" s="62" t="n">
        <f aca="true">AVERAGE(INDIRECT($D$1&amp;$W31):INDIRECT($D$1&amp;$W34-1))</f>
        <v>0.00210317460317461</v>
      </c>
      <c r="AG33" s="62" t="n">
        <f aca="true">AVERAGE(INDIRECT($D$1&amp;$W28):INDIRECT($D$1&amp;$W34-1))</f>
        <v>-0.000450781249999995</v>
      </c>
      <c r="AH33" s="62"/>
      <c r="AI33" s="5" t="n">
        <f aca="true">STDEV(INDIRECT($D$1&amp;$W33):INDIRECT($D$1&amp;$W34-1))*SQRT(COUNT(INDIRECT($D$1&amp;$W33):INDIRECT($D$1&amp;$W34-1)))</f>
        <v>0.11668575748565</v>
      </c>
      <c r="AJ33" s="5" t="n">
        <f aca="true">STDEV(INDIRECT($D$1&amp;$W31):INDIRECT($D$1&amp;$W34-1))*SQRT(COUNT(INDIRECT($D$1&amp;$W31):INDIRECT($D$1&amp;$W34-1)))</f>
        <v>0.230695266811073</v>
      </c>
      <c r="AK33" s="5" t="n">
        <f aca="true">STDEV(INDIRECT($D$1&amp;$W28):INDIRECT($D$1&amp;$W34-1))*SQRT(COUNT(INDIRECT($D$1&amp;$W28):INDIRECT($D$1&amp;$W34-1)))</f>
        <v>0.329158851510269</v>
      </c>
      <c r="AL33" s="74"/>
      <c r="AM33" s="81" t="n">
        <f aca="false">BW33/CA33*SQRT(252)</f>
        <v>1.50263993022346</v>
      </c>
      <c r="AN33" s="81" t="n">
        <f aca="false">BX33/CB33*SQRT(252)</f>
        <v>0.506740991044935</v>
      </c>
      <c r="AO33" s="81" t="n">
        <f aca="false">BY33/CC33*SQRT(252)</f>
        <v>-0.643181308012986</v>
      </c>
      <c r="AP33" s="83"/>
      <c r="AQ33" s="24" t="n">
        <f aca="false">BG33/BK33</f>
        <v>0.385883453961959</v>
      </c>
      <c r="AR33" s="24" t="n">
        <f aca="false">BH33/BL33</f>
        <v>-0.513586848231615</v>
      </c>
      <c r="AS33" s="24" t="n">
        <f aca="false">BI33/BM33</f>
        <v>-0.486915843226108</v>
      </c>
      <c r="AT33" s="84"/>
      <c r="AU33" s="24" t="n">
        <f aca="false">AE33-(AQ33*s_p!Z18)</f>
        <v>0.00290873870935144</v>
      </c>
      <c r="AV33" s="24" t="n">
        <f aca="false">AF33-(AR33*s_p!AA18)</f>
        <v>0.00269341011935453</v>
      </c>
      <c r="AW33" s="24" t="n">
        <f aca="false">AG33-(AS33*s_p!AB18)</f>
        <v>-6.80480213030185E-005</v>
      </c>
      <c r="AX33" s="84"/>
      <c r="AY33" s="30" t="str">
        <f aca="true">IF(INDEX(INDIRECT($A$1&amp;$W33&amp;":"&amp;$A$1&amp;$W34-1),MATCH(MIN(INDIRECT($B$1&amp;$W33&amp;":"&amp;$B$1&amp;$W34-1)),INDIRECT($B$1&amp;$W33&amp;":"&amp;$B$1&amp;$W34-1),0))&gt;INDEX(INDIRECT($A$1&amp;$W33&amp;":"&amp;$A$1&amp;$W34-1),MATCH(MAX(INDIRECT($B$1&amp;$W33&amp;":"&amp;$B$1&amp;$W34-1)),INDIRECT($B$1&amp;$W33&amp;":"&amp;$B$1&amp;$W34-1),0)),MIN(INDIRECT($B$1&amp;$W33&amp;":"&amp;$B$1&amp;$W34-1))-MAX(INDIRECT($B$1&amp;$W33&amp;":"&amp;$B$1&amp;$W34-1)),IF(AND(MATCH(MAX(INDIRECT($B$1&amp;MATCH(MIN(INDIRECT($B$1&amp;$W33&amp;":"&amp;$B$1&amp;$W34-1)),INDIRECT($B$1&amp;$W33&amp;":"&amp;$B$1&amp;$W34-1),0)+ROW(INDIRECT($B$1&amp;$W33&amp;":"&amp;$B$1&amp;$W34-1))&amp;":"&amp;$B$1&amp;MATCH(MAX(INDIRECT($B$1&amp;$W33&amp;":"&amp;$B$1&amp;$W34-1)),INDIRECT($B$1&amp;$W33&amp;":"&amp;$B$1&amp;$W34-1),0)+ROW(INDIRECT($B$1&amp;$W33&amp;":"&amp;$B$1&amp;$W34-1))-2)),INDIRECT($B$1&amp;$W33&amp;":"&amp;$B$1&amp;$W34-1),0)=MATCH(MAX(INDIRECT($B$1&amp;$W33&amp;":"&amp;$B$1&amp;$W34-1)),INDIRECT($B$1&amp;$W33&amp;":"&amp;$B$1&amp;$W34-1),0)-1,MATCH(MIN(INDIRECT($B$1&amp;MATCH(MIN(INDIRECT($B$1&amp;$W33&amp;":"&amp;$B$1&amp;$W34-1)),INDIRECT($B$1&amp;$W33&amp;":"&amp;$B$1&amp;$W34-1),0)+ROW(INDIRECT($B$1&amp;$W33&amp;":"&amp;$B$1&amp;$W34-1))&amp;":"&amp;$B$1&amp;MATCH(MAX(INDIRECT($B$1&amp;$W33&amp;":"&amp;$B$1&amp;$W34-1)),INDIRECT($B$1&amp;$W33&amp;":"&amp;$B$1&amp;$W34-1),0)+ROW(INDIRECT($B$1&amp;$W33&amp;":"&amp;$B$1&amp;$W34-1))-2)),INDIRECT($B$1&amp;$W33&amp;":"&amp;$B$1&amp;$W34-1),0)=MATCH(MIN(INDIRECT($B$1&amp;$W33&amp;":"&amp;$B$1&amp;$W34-1)),INDIRECT($B$1&amp;$W33&amp;":"&amp;$B$1&amp;$W34-1),0)+1),MIN(MIN(INDIRECT($B$1&amp;MATCH(MAX(INDIRECT($B$1&amp;$W33&amp;":"&amp;$B$1&amp;$W34-1)),INDIRECT($B$1&amp;$W33&amp;":"&amp;$B$1&amp;$W34-1),0)+ROW(INDIRECT($B$1&amp;$W33&amp;":"&amp;$B$1&amp;$W34-1))&amp;":"&amp;$B$1&amp;W34-1))-MAX(INDIRECT($B$1&amp;$W33&amp;":"&amp;$B$1&amp;$W34-1)),MIN(INDIRECT($B$1&amp;$W33&amp;":"&amp;$B$1&amp;$W34-1))-MAX(INDIRECT($B$1&amp;W33&amp;":"&amp;$B$1&amp;MATCH(MIN(INDIRECT($B$1&amp;$W33&amp;":"&amp;$B$1&amp;$W34-1)),INDIRECT($B$1&amp;$W33&amp;":"&amp;$B$1&amp;$W34-1),0)+ROW(INDIRECT($B$1&amp;$W33&amp;":"&amp;$B$1&amp;$W34-1))-2))),"more"))</f>
        <v>more</v>
      </c>
      <c r="AZ33" s="30" t="str">
        <f aca="true">IF(INDEX(INDIRECT($A$1&amp;$W31&amp;":"&amp;$A$1&amp;$W34-1),MATCH(MIN(INDIRECT($B$1&amp;$W31&amp;":"&amp;$B$1&amp;$W34-1)),INDIRECT($B$1&amp;$W31&amp;":"&amp;$B$1&amp;$W34-1),0))&gt;INDEX(INDIRECT($A$1&amp;$W31&amp;":"&amp;$A$1&amp;$W34-1),MATCH(MAX(INDIRECT($B$1&amp;$W31&amp;":"&amp;$B$1&amp;$W34-1)),INDIRECT($B$1&amp;$W31&amp;":"&amp;$B$1&amp;$W34-1),0)),MIN(INDIRECT($B$1&amp;$W31&amp;":"&amp;$B$1&amp;$W34-1))-MAX(INDIRECT($B$1&amp;$W31&amp;":"&amp;$B$1&amp;$W34-1)),IF(AND(MATCH(MAX(INDIRECT($B$1&amp;MATCH(MIN(INDIRECT($B$1&amp;$W31&amp;":"&amp;$B$1&amp;$W34-1)),INDIRECT($B$1&amp;$W31&amp;":"&amp;$B$1&amp;$W34-1),0)+ROW(INDIRECT($B$1&amp;$W31&amp;":"&amp;$B$1&amp;$W34-1))&amp;":"&amp;$B$1&amp;MATCH(MAX(INDIRECT($B$1&amp;$W31&amp;":"&amp;$B$1&amp;$W34-1)),INDIRECT($B$1&amp;$W31&amp;":"&amp;$B$1&amp;$W34-1),0)+ROW(INDIRECT($B$1&amp;$W31&amp;":"&amp;$B$1&amp;$W34-1))-2)),INDIRECT($B$1&amp;$W31&amp;":"&amp;$B$1&amp;$W34-1),0)=MATCH(MAX(INDIRECT($B$1&amp;$W31&amp;":"&amp;$B$1&amp;$W34-1)),INDIRECT($B$1&amp;$W31&amp;":"&amp;$B$1&amp;$W34-1),0)-1,MATCH(MIN(INDIRECT($B$1&amp;MATCH(MIN(INDIRECT($B$1&amp;$W31&amp;":"&amp;$B$1&amp;$W34-1)),INDIRECT($B$1&amp;$W31&amp;":"&amp;$B$1&amp;$W34-1),0)+ROW(INDIRECT($B$1&amp;$W31&amp;":"&amp;$B$1&amp;$W34-1))&amp;":"&amp;$B$1&amp;MATCH(MAX(INDIRECT($B$1&amp;$W31&amp;":"&amp;$B$1&amp;$W34-1)),INDIRECT($B$1&amp;$W31&amp;":"&amp;$B$1&amp;$W34-1),0)+ROW(INDIRECT($B$1&amp;$W31&amp;":"&amp;$B$1&amp;$W34-1))-2)),INDIRECT($B$1&amp;$W31&amp;":"&amp;$B$1&amp;$W34-1),0)=MATCH(MIN(INDIRECT($B$1&amp;$W31&amp;":"&amp;$B$1&amp;$W34-1)),INDIRECT($B$1&amp;$W31&amp;":"&amp;$B$1&amp;$W34-1),0)+1),MIN(MIN(INDIRECT($B$1&amp;MATCH(MAX(INDIRECT($B$1&amp;$W31&amp;":"&amp;$B$1&amp;$W34-1)),INDIRECT($B$1&amp;$W31&amp;":"&amp;$B$1&amp;$W34-1),0)+ROW(INDIRECT($B$1&amp;$W31&amp;":"&amp;$B$1&amp;$W34-1))&amp;":"&amp;$B$1&amp;X34-1))-MAX(INDIRECT($B$1&amp;$W31&amp;":"&amp;$B$1&amp;$W34-1)),MIN(INDIRECT($B$1&amp;$W31&amp;":"&amp;$B$1&amp;$W34-1))-MAX(INDIRECT($B$1&amp;X33&amp;":"&amp;$B$1&amp;MATCH(MIN(INDIRECT($B$1&amp;$W31&amp;":"&amp;$B$1&amp;$W34-1)),INDIRECT($B$1&amp;$W31&amp;":"&amp;$B$1&amp;$W34-1),0)+ROW(INDIRECT($B$1&amp;$W31&amp;":"&amp;$B$1&amp;$W34-1))-2))),"more"))</f>
        <v>more</v>
      </c>
      <c r="BA33" s="30" t="n">
        <f aca="true">IF(INDEX(INDIRECT($A$1&amp;$W28&amp;":"&amp;$A$1&amp;$W34-1),MATCH(MIN(INDIRECT($B$1&amp;$W28&amp;":"&amp;$B$1&amp;$W34-1)),INDIRECT($B$1&amp;$W28&amp;":"&amp;$B$1&amp;$W34-1),0))&gt;INDEX(INDIRECT($A$1&amp;$W28&amp;":"&amp;$A$1&amp;$W34-1),MATCH(MAX(INDIRECT($B$1&amp;$W28&amp;":"&amp;$B$1&amp;$W34-1)),INDIRECT($B$1&amp;$W28&amp;":"&amp;$B$1&amp;$W34-1),0)),MIN(INDIRECT($B$1&amp;$W28&amp;":"&amp;$B$1&amp;$W34-1))-MAX(INDIRECT($B$1&amp;$W28&amp;":"&amp;$B$1&amp;$W34-1)),IF(AND(MATCH(MAX(INDIRECT($B$1&amp;MATCH(MIN(INDIRECT($B$1&amp;$W28&amp;":"&amp;$B$1&amp;$W34-1)),INDIRECT($B$1&amp;$W28&amp;":"&amp;$B$1&amp;$W34-1),0)+ROW(INDIRECT($B$1&amp;$W28&amp;":"&amp;$B$1&amp;$W34-1))&amp;":"&amp;$B$1&amp;MATCH(MAX(INDIRECT($B$1&amp;$W28&amp;":"&amp;$B$1&amp;$W34-1)),INDIRECT($B$1&amp;$W28&amp;":"&amp;$B$1&amp;$W34-1),0)+ROW(INDIRECT($B$1&amp;$W28&amp;":"&amp;$B$1&amp;$W34-1))-2)),INDIRECT($B$1&amp;$W28&amp;":"&amp;$B$1&amp;$W34-1),0)=MATCH(MAX(INDIRECT($B$1&amp;$W28&amp;":"&amp;$B$1&amp;$W34-1)),INDIRECT($B$1&amp;$W28&amp;":"&amp;$B$1&amp;$W34-1),0)-1,MATCH(MIN(INDIRECT($B$1&amp;MATCH(MIN(INDIRECT($B$1&amp;$W28&amp;":"&amp;$B$1&amp;$W34-1)),INDIRECT($B$1&amp;$W28&amp;":"&amp;$B$1&amp;$W34-1),0)+ROW(INDIRECT($B$1&amp;$W28&amp;":"&amp;$B$1&amp;$W34-1))&amp;":"&amp;$B$1&amp;MATCH(MAX(INDIRECT($B$1&amp;$W28&amp;":"&amp;$B$1&amp;$W34-1)),INDIRECT($B$1&amp;$W28&amp;":"&amp;$B$1&amp;$W34-1),0)+ROW(INDIRECT($B$1&amp;$W28&amp;":"&amp;$B$1&amp;$W34-1))-2)),INDIRECT($B$1&amp;$W28&amp;":"&amp;$B$1&amp;$W34-1),0)=MATCH(MIN(INDIRECT($B$1&amp;$W28&amp;":"&amp;$B$1&amp;$W34-1)),INDIRECT($B$1&amp;$W28&amp;":"&amp;$B$1&amp;$W34-1),0)+1),MIN(MIN(INDIRECT($B$1&amp;MATCH(MAX(INDIRECT($B$1&amp;$W28&amp;":"&amp;$B$1&amp;$W34-1)),INDIRECT($B$1&amp;$W28&amp;":"&amp;$B$1&amp;$W34-1),0)+ROW(INDIRECT($B$1&amp;$W28&amp;":"&amp;$B$1&amp;$W34-1))&amp;":"&amp;$B$1&amp;Y34-1))-MAX(INDIRECT($B$1&amp;$W28&amp;":"&amp;$B$1&amp;$W34-1)),MIN(INDIRECT($B$1&amp;$W28&amp;":"&amp;$B$1&amp;$W34-1))-MAX(INDIRECT($B$1&amp;Y33&amp;":"&amp;$B$1&amp;MATCH(MIN(INDIRECT($B$1&amp;$W28&amp;":"&amp;$B$1&amp;$W34-1)),INDIRECT($B$1&amp;$W28&amp;":"&amp;$B$1&amp;$W34-1),0)+ROW(INDIRECT($B$1&amp;$W28&amp;":"&amp;$B$1&amp;$W34-1))-2))),"more"))</f>
        <v>-404941.193129801</v>
      </c>
      <c r="BB33" s="74"/>
      <c r="BC33" s="85"/>
      <c r="BD33" s="85"/>
      <c r="BE33" s="85"/>
      <c r="BF33" s="85"/>
      <c r="BG33" s="86" t="n">
        <f aca="true">_xlfn.COVARIANCE.S(INDIRECT($D$1&amp;$W33):INDIRECT($D$1&amp;$W34-1),INDIRECT("s_p!"&amp;s_p!$H$1&amp;s_p!$M18&amp;":"&amp;s_p!$H$1&amp;s_p!$M19-1))</f>
        <v>1.11436143325103E-005</v>
      </c>
      <c r="BH33" s="86" t="n">
        <f aca="true">_xlfn.COVARIANCE.S(INDIRECT($D$1&amp;$W31):INDIRECT($D$1&amp;$W34-1),INDIRECT("s_p!"&amp;s_p!$H$1&amp;$W31&amp;":"&amp;s_p!$H$1&amp;$W34-1))</f>
        <v>-1.22264594573595E-005</v>
      </c>
      <c r="BI33" s="86" t="n">
        <f aca="true">_xlfn.COVARIANCE.S(INDIRECT($D$1&amp;$W28):INDIRECT($D$1&amp;$W34-1),INDIRECT("s_p!"&amp;s_p!$H$1&amp;$W28&amp;":"&amp;s_p!$H$1&amp;$W34-1))</f>
        <v>-2.10662789772254E-005</v>
      </c>
      <c r="BJ33" s="88"/>
      <c r="BK33" s="86" t="n">
        <f aca="true">_xlfn.VAR.S(INDIRECT("s_p!"&amp;s_p!$H$1&amp;s_p!$M18&amp;":"&amp;s_p!$H$1&amp;s_p!$M19-1))</f>
        <v>2.88781864526611E-005</v>
      </c>
      <c r="BL33" s="86" t="n">
        <f aca="true">_xlfn.VAR.S(INDIRECT("s_p!"&amp;s_p!$H$1&amp;$W31&amp;":"&amp;s_p!$H$1&amp;$W34-1))</f>
        <v>2.38060213174417E-005</v>
      </c>
      <c r="BM33" s="86" t="n">
        <f aca="true">_xlfn.VAR.S(INDIRECT("s_p!"&amp;s_p!$H$1&amp;$W28&amp;":"&amp;s_p!$H$1&amp;$W34-1))</f>
        <v>4.32647227858695E-005</v>
      </c>
      <c r="BN33" s="89"/>
      <c r="BO33" s="62" t="n">
        <f aca="true">SQRT(AVERAGE(INDIRECT($Q$1&amp;$W33):INDIRECT($Q$1&amp;$W34-1))) * SQRT(252)</f>
        <v>0.253830896527098</v>
      </c>
      <c r="BP33" s="62" t="n">
        <f aca="true">SQRT(AVERAGE(INDIRECT($Q$1&amp;$W31):INDIRECT($Q$1&amp;$W34-1))) * SQRT(252)</f>
        <v>0.323948715928117</v>
      </c>
      <c r="BQ33" s="62" t="n">
        <f aca="true">SQRT(AVERAGE(INDIRECT($Q$1&amp;$W28):INDIRECT($Q$1&amp;$W34-1))) * SQRT(252)</f>
        <v>0.353429710250903</v>
      </c>
      <c r="BR33" s="63"/>
      <c r="BS33" s="25" t="n">
        <f aca="false">BW33/BO33 * 252</f>
        <v>2.40500064699341</v>
      </c>
      <c r="BT33" s="25" t="n">
        <f aca="false">BX33/BP33 * 252</f>
        <v>0.742065128965761</v>
      </c>
      <c r="BU33" s="25" t="n">
        <f aca="false">BY33/BQ33 * 252</f>
        <v>-0.881866630762904</v>
      </c>
      <c r="BV33" s="90"/>
      <c r="BW33" s="63" t="n">
        <f aca="true">AVERAGE(INDIRECT($P$1&amp;$W33):INDIRECT($P$1&amp;$W34-1))</f>
        <v>0.00242247408878805</v>
      </c>
      <c r="BX33" s="63" t="n">
        <f aca="true">AVERAGE(INDIRECT($P$1&amp;$W31):INDIRECT($P$1&amp;$W34-1))</f>
        <v>0.000953932720886869</v>
      </c>
      <c r="BY33" s="63" t="n">
        <f aca="true">AVERAGE(INDIRECT($P$1&amp;$W28):INDIRECT($P$1&amp;$W34-1))</f>
        <v>-0.00123681693567648</v>
      </c>
      <c r="BZ33" s="63"/>
      <c r="CA33" s="63" t="n">
        <f aca="true">STDEV(INDIRECT($P$1&amp;$W33):INDIRECT($P$1&amp;$W34-1))</f>
        <v>0.0255920152294016</v>
      </c>
      <c r="CB33" s="63" t="n">
        <f aca="true">STDEV(INDIRECT($P$1&amp;$W31):INDIRECT($P$1&amp;$W34-1))</f>
        <v>0.0298835356707511</v>
      </c>
      <c r="CC33" s="63" t="n">
        <f aca="true">STDEV(INDIRECT($P$1&amp;$W28):INDIRECT($P$1&amp;$W34-1))</f>
        <v>0.0305261672409815</v>
      </c>
      <c r="CD33" s="63"/>
    </row>
    <row r="34" customFormat="false" ht="13.8" hidden="false" customHeight="false" outlineLevel="0" collapsed="false">
      <c r="A34" s="6" t="n">
        <f aca="false">WORKDAY(A33,1,holiday!$B$2:$B$10)</f>
        <v>38763</v>
      </c>
      <c r="B34" s="30" t="n">
        <v>1150710.05839713</v>
      </c>
      <c r="C34" s="30" t="n">
        <f aca="false">B34-B33</f>
        <v>29924.9620718842</v>
      </c>
      <c r="D34" s="5" t="n">
        <f aca="false">C34/B33</f>
        <v>0.0267000000000001</v>
      </c>
      <c r="E34" s="5" t="n">
        <f aca="false" t="array" ref="E34:E34">PRODUCT(1+$D$4:D34)-1</f>
        <v>0.150710058397132</v>
      </c>
      <c r="F34" s="52" t="n">
        <f aca="false">E34/COUNT($E$4:E34)</f>
        <v>0.00486161478700425</v>
      </c>
      <c r="G34" s="5" t="n">
        <f aca="false">F34*252</f>
        <v>1.22512692632507</v>
      </c>
      <c r="H34" s="53" t="str">
        <f aca="false">IF(D34&lt;F34,D34-F34,"")</f>
        <v/>
      </c>
      <c r="I34" s="53" t="str">
        <f aca="false">IF(D34&lt;AVERAGE($D$24:D34),D34-AVERAGE($D$24:D34),"")</f>
        <v/>
      </c>
      <c r="J34" s="0" t="n">
        <f aca="false">IF(ISBLANK(A35),MONTH(A34),IF(MONTH(A35)-MONTH(A34)=1,MONTH(A34),0))</f>
        <v>0</v>
      </c>
      <c r="K34" s="0" t="str">
        <f aca="false">IF(B35&gt;B34,IF(AND(B33&gt;B34,B35&gt;B34),"min",""),IF(AND(B33&gt;B34,B35&gt;B34),"",IF(AND(B33&lt;B34,B35&lt;B34),"max","")))</f>
        <v/>
      </c>
      <c r="L34" s="0" t="str">
        <f aca="false">IF(K34="min",COUNTIF(K$4:K34,"min"),IF(K34="max",COUNTIF(K$4:K34,"max"),""))</f>
        <v/>
      </c>
      <c r="M34" s="30" t="str">
        <f aca="false" t="array" ref="M34:M34">IF($K$3=0,IF(K34="min",INDEX($B$4:$B$254,(MATCH(1,($K$4:$K$254="max")*($L$4:$L$254=(L34-1)),0))),""),IF($K$3=1,IF(K34="min",INDEX($B$4:$B$254,(MATCH(1,($K$4:$K$254="max")*($L$4:$L$254=(L34)),0))),""),""))</f>
        <v/>
      </c>
      <c r="N34" s="35" t="str">
        <f aca="false">IF(AND(K32=0,K34="min",L34=1),B34-B33,IF(K34="min",B34-M34,""))</f>
        <v/>
      </c>
      <c r="O34" s="41" t="str">
        <f aca="false">IF(AND(K32=0,K34="min",L34=1),(B34-B33)/B33,IF(K34="min",(B34-M34)/M34,""))</f>
        <v/>
      </c>
      <c r="P34" s="24" t="n">
        <f aca="false">D34-s_p!H34</f>
        <v>0.0231955743886855</v>
      </c>
      <c r="Q34" s="24" t="n">
        <f aca="false">IF(P34&lt;0, P34^2, 0)</f>
        <v>0</v>
      </c>
      <c r="R34" s="5"/>
      <c r="S34" s="5"/>
      <c r="T34" s="5"/>
      <c r="U34" s="5"/>
      <c r="V34" s="5"/>
      <c r="W34" s="0" t="n">
        <f aca="false">IF(ISERROR(MATCH(WORKDAY(X33,1,holiday!$B$2:$B$10),A:A,0)),MATCH(MAX(A:A),A:A,0)+1,MATCH(WORKDAY(X33,1,holiday!$B$2:$B$10),A:A,0))</f>
        <v>235</v>
      </c>
      <c r="X34" s="79" t="n">
        <f aca="false">EOMONTH(X33,1)</f>
        <v>39082</v>
      </c>
      <c r="Y34" s="30" t="n">
        <f aca="false">INDEX($B$4:$B$254,MATCH(MONTH(X34),$J$4:$J$254,0))</f>
        <v>1019953.25475819</v>
      </c>
      <c r="Z34" s="80" t="n">
        <f aca="false">Y34-Y33</f>
        <v>-78049.09190059</v>
      </c>
      <c r="AA34" s="5" t="n">
        <f aca="false">Z34/Y33</f>
        <v>-0.0710828097390623</v>
      </c>
      <c r="AB34" s="5" t="n">
        <f aca="false" t="array" ref="AB34:AB34">PRODUCT(1+AA32:AA34)-1</f>
        <v>0.0581287625808062</v>
      </c>
      <c r="AC34" s="5" t="n">
        <f aca="false" t="array" ref="AC34:AC34">PRODUCT(1+AA29:AA34)-1</f>
        <v>0.10825130207443</v>
      </c>
      <c r="AD34" s="91" t="n">
        <f aca="false" t="array" ref="AD34:AD34">PRODUCT(1+AA23:AA34)-1</f>
        <v>0.0199532547581898</v>
      </c>
      <c r="AE34" s="62" t="n">
        <f aca="true">AVERAGE(INDIRECT($D$1&amp;$W34):INDIRECT($D$1&amp;$W35-1))</f>
        <v>-0.00325000000000002</v>
      </c>
      <c r="AF34" s="62" t="n">
        <f aca="true">AVERAGE(INDIRECT($D$1&amp;$W32):INDIRECT($D$1&amp;$W35-1))</f>
        <v>0.00129841269841269</v>
      </c>
      <c r="AG34" s="62" t="n">
        <f aca="true">AVERAGE(INDIRECT($D$1&amp;$W29):INDIRECT($D$1&amp;$W35-1))</f>
        <v>0.00122301587301587</v>
      </c>
      <c r="AH34" s="92" t="n">
        <f aca="true">AVERAGE(INDIRECT($D$1&amp;$W23):INDIRECT($D$1&amp;$W35-1))</f>
        <v>0.000496015936254984</v>
      </c>
      <c r="AI34" s="5" t="n">
        <f aca="true">STDEV(INDIRECT($D$1&amp;$W34):INDIRECT($D$1&amp;$W35-1))*SQRT(COUNT(INDIRECT($D$1&amp;$W34):INDIRECT($D$1&amp;$W35-1)))</f>
        <v>0.134859419982049</v>
      </c>
      <c r="AJ34" s="5" t="n">
        <f aca="true">STDEV(INDIRECT($D$1&amp;$W32):INDIRECT($D$1&amp;$W35-1))*SQRT(COUNT(INDIRECT($D$1&amp;$W32):INDIRECT($D$1&amp;$W35-1)))</f>
        <v>0.22693264454743</v>
      </c>
      <c r="AK34" s="5" t="n">
        <f aca="true">STDEV(INDIRECT($D$1&amp;$W29):INDIRECT($D$1&amp;$W35-1))*SQRT(COUNT(INDIRECT($D$1&amp;$W29):INDIRECT($D$1&amp;$W35-1)))</f>
        <v>0.321471574979811</v>
      </c>
      <c r="AL34" s="91" t="n">
        <f aca="true">STDEV(INDIRECT($D$1&amp;$W23):INDIRECT($D$1&amp;$W35-1))*SQRT(COUNT(INDIRECT($D$1&amp;$W23):INDIRECT($D$1&amp;$W35-1)))</f>
        <v>0.458454302979043</v>
      </c>
      <c r="AM34" s="81" t="n">
        <f aca="false">BW34/CA34*SQRT(252)</f>
        <v>-1.94530733938622</v>
      </c>
      <c r="AN34" s="81" t="n">
        <f aca="false">BX34/CB34*SQRT(252)</f>
        <v>0.181850905801131</v>
      </c>
      <c r="AO34" s="81" t="n">
        <f aca="false">BY34/CC34*SQRT(252)</f>
        <v>0.176315334684776</v>
      </c>
      <c r="AP34" s="81" t="n">
        <f aca="false">BZ34/CD34*SQRT(252)</f>
        <v>-0.0173525054831322</v>
      </c>
      <c r="AQ34" s="24" t="n">
        <f aca="false">BG34/BK34</f>
        <v>-2.11339202551502</v>
      </c>
      <c r="AR34" s="24" t="n">
        <f aca="false">BH34/BL34</f>
        <v>-0.571737887518134</v>
      </c>
      <c r="AS34" s="24" t="n">
        <f aca="false">BI34/BM34</f>
        <v>-0.780562351792266</v>
      </c>
      <c r="AT34" s="84" t="n">
        <f aca="false">BJ34/BN34</f>
        <v>-0.192453998771852</v>
      </c>
      <c r="AU34" s="24" t="n">
        <f aca="false">AE34-(AQ34*s_p!Z19)</f>
        <v>-0.00190639848325572</v>
      </c>
      <c r="AV34" s="24" t="n">
        <f aca="false">AF34-(AR34*s_p!AA19)</f>
        <v>0.00184827322434403</v>
      </c>
      <c r="AW34" s="24" t="n">
        <f aca="false">AG34-(AS34*s_p!AB19)</f>
        <v>0.00191805578473746</v>
      </c>
      <c r="AX34" s="24" t="n">
        <f aca="false">AH34-(AT34*s_p!AC19)</f>
        <v>0.000597761383725516</v>
      </c>
      <c r="AY34" s="30" t="n">
        <f aca="true">IF(INDEX(INDIRECT($A$1&amp;$W34&amp;":"&amp;$A$1&amp;$W35-1),MATCH(MIN(INDIRECT($B$1&amp;$W34&amp;":"&amp;$B$1&amp;$W35-1)),INDIRECT($B$1&amp;$W34&amp;":"&amp;$B$1&amp;$W35-1),0))&gt;INDEX(INDIRECT($A$1&amp;$W34&amp;":"&amp;$A$1&amp;$W35-1),MATCH(MAX(INDIRECT($B$1&amp;$W34&amp;":"&amp;$B$1&amp;$W35-1)),INDIRECT($B$1&amp;$W34&amp;":"&amp;$B$1&amp;$W35-1),0)),MIN(INDIRECT($B$1&amp;$W34&amp;":"&amp;$B$1&amp;$W35-1))-MAX(INDIRECT($B$1&amp;$W34&amp;":"&amp;$B$1&amp;$W35-1)),IF(AND(MATCH(MAX(INDIRECT($B$1&amp;MATCH(MIN(INDIRECT($B$1&amp;$W34&amp;":"&amp;$B$1&amp;$W35-1)),INDIRECT($B$1&amp;$W34&amp;":"&amp;$B$1&amp;$W35-1),0)+ROW(INDIRECT($B$1&amp;$W34&amp;":"&amp;$B$1&amp;$W35-1))&amp;":"&amp;$B$1&amp;MATCH(MAX(INDIRECT($B$1&amp;$W34&amp;":"&amp;$B$1&amp;$W35-1)),INDIRECT($B$1&amp;$W34&amp;":"&amp;$B$1&amp;$W35-1),0)+ROW(INDIRECT($B$1&amp;$W34&amp;":"&amp;$B$1&amp;$W35-1))-2)),INDIRECT($B$1&amp;$W34&amp;":"&amp;$B$1&amp;$W35-1),0)=MATCH(MAX(INDIRECT($B$1&amp;$W34&amp;":"&amp;$B$1&amp;$W35-1)),INDIRECT($B$1&amp;$W34&amp;":"&amp;$B$1&amp;$W35-1),0)-1,MATCH(MIN(INDIRECT($B$1&amp;MATCH(MIN(INDIRECT($B$1&amp;$W34&amp;":"&amp;$B$1&amp;$W35-1)),INDIRECT($B$1&amp;$W34&amp;":"&amp;$B$1&amp;$W35-1),0)+ROW(INDIRECT($B$1&amp;$W34&amp;":"&amp;$B$1&amp;$W35-1))&amp;":"&amp;$B$1&amp;MATCH(MAX(INDIRECT($B$1&amp;$W34&amp;":"&amp;$B$1&amp;$W35-1)),INDIRECT($B$1&amp;$W34&amp;":"&amp;$B$1&amp;$W35-1),0)+ROW(INDIRECT($B$1&amp;$W34&amp;":"&amp;$B$1&amp;$W35-1))-2)),INDIRECT($B$1&amp;$W34&amp;":"&amp;$B$1&amp;$W35-1),0)=MATCH(MIN(INDIRECT($B$1&amp;$W34&amp;":"&amp;$B$1&amp;$W35-1)),INDIRECT($B$1&amp;$W34&amp;":"&amp;$B$1&amp;$W35-1),0)+1),MIN(MIN(INDIRECT($B$1&amp;MATCH(MAX(INDIRECT($B$1&amp;$W34&amp;":"&amp;$B$1&amp;$W35-1)),INDIRECT($B$1&amp;$W34&amp;":"&amp;$B$1&amp;$W35-1),0)+ROW(INDIRECT($B$1&amp;$W34&amp;":"&amp;$B$1&amp;$W35-1))&amp;":"&amp;$B$1&amp;W35-1))-MAX(INDIRECT($B$1&amp;$W34&amp;":"&amp;$B$1&amp;$W35-1)),MIN(INDIRECT($B$1&amp;$W34&amp;":"&amp;$B$1&amp;$W35-1))-MAX(INDIRECT($B$1&amp;W34&amp;":"&amp;$B$1&amp;MATCH(MIN(INDIRECT($B$1&amp;$W34&amp;":"&amp;$B$1&amp;$W35-1)),INDIRECT($B$1&amp;$W34&amp;":"&amp;$B$1&amp;$W35-1),0)+ROW(INDIRECT($B$1&amp;$W34&amp;":"&amp;$B$1&amp;$W35-1))-2))),"more"))</f>
        <v>-158166.015055538</v>
      </c>
      <c r="AZ34" s="30" t="str">
        <f aca="true">IF(INDEX(INDIRECT($A$1&amp;$W32&amp;":"&amp;$A$1&amp;$W35-1),MATCH(MIN(INDIRECT($B$1&amp;$W32&amp;":"&amp;$B$1&amp;$W35-1)),INDIRECT($B$1&amp;$W32&amp;":"&amp;$B$1&amp;$W35-1),0))&gt;INDEX(INDIRECT($A$1&amp;$W32&amp;":"&amp;$A$1&amp;$W35-1),MATCH(MAX(INDIRECT($B$1&amp;$W32&amp;":"&amp;$B$1&amp;$W35-1)),INDIRECT($B$1&amp;$W32&amp;":"&amp;$B$1&amp;$W35-1),0)),MIN(INDIRECT($B$1&amp;$W32&amp;":"&amp;$B$1&amp;$W35-1))-MAX(INDIRECT($B$1&amp;$W32&amp;":"&amp;$B$1&amp;$W35-1)),IF(AND(MATCH(MAX(INDIRECT($B$1&amp;MATCH(MIN(INDIRECT($B$1&amp;$W32&amp;":"&amp;$B$1&amp;$W35-1)),INDIRECT($B$1&amp;$W32&amp;":"&amp;$B$1&amp;$W35-1),0)+ROW(INDIRECT($B$1&amp;$W32&amp;":"&amp;$B$1&amp;$W35-1))&amp;":"&amp;$B$1&amp;MATCH(MAX(INDIRECT($B$1&amp;$W32&amp;":"&amp;$B$1&amp;$W35-1)),INDIRECT($B$1&amp;$W32&amp;":"&amp;$B$1&amp;$W35-1),0)+ROW(INDIRECT($B$1&amp;$W32&amp;":"&amp;$B$1&amp;$W35-1))-2)),INDIRECT($B$1&amp;$W32&amp;":"&amp;$B$1&amp;$W35-1),0)=MATCH(MAX(INDIRECT($B$1&amp;$W32&amp;":"&amp;$B$1&amp;$W35-1)),INDIRECT($B$1&amp;$W32&amp;":"&amp;$B$1&amp;$W35-1),0)-1,MATCH(MIN(INDIRECT($B$1&amp;MATCH(MIN(INDIRECT($B$1&amp;$W32&amp;":"&amp;$B$1&amp;$W35-1)),INDIRECT($B$1&amp;$W32&amp;":"&amp;$B$1&amp;$W35-1),0)+ROW(INDIRECT($B$1&amp;$W32&amp;":"&amp;$B$1&amp;$W35-1))&amp;":"&amp;$B$1&amp;MATCH(MAX(INDIRECT($B$1&amp;$W32&amp;":"&amp;$B$1&amp;$W35-1)),INDIRECT($B$1&amp;$W32&amp;":"&amp;$B$1&amp;$W35-1),0)+ROW(INDIRECT($B$1&amp;$W32&amp;":"&amp;$B$1&amp;$W35-1))-2)),INDIRECT($B$1&amp;$W32&amp;":"&amp;$B$1&amp;$W35-1),0)=MATCH(MIN(INDIRECT($B$1&amp;$W32&amp;":"&amp;$B$1&amp;$W35-1)),INDIRECT($B$1&amp;$W32&amp;":"&amp;$B$1&amp;$W35-1),0)+1),MIN(MIN(INDIRECT($B$1&amp;MATCH(MAX(INDIRECT($B$1&amp;$W32&amp;":"&amp;$B$1&amp;$W35-1)),INDIRECT($B$1&amp;$W32&amp;":"&amp;$B$1&amp;$W35-1),0)+ROW(INDIRECT($B$1&amp;$W32&amp;":"&amp;$B$1&amp;$W35-1))&amp;":"&amp;$B$1&amp;X35-1))-MAX(INDIRECT($B$1&amp;$W32&amp;":"&amp;$B$1&amp;$W35-1)),MIN(INDIRECT($B$1&amp;$W32&amp;":"&amp;$B$1&amp;$W35-1))-MAX(INDIRECT($B$1&amp;X34&amp;":"&amp;$B$1&amp;MATCH(MIN(INDIRECT($B$1&amp;$W32&amp;":"&amp;$B$1&amp;$W35-1)),INDIRECT($B$1&amp;$W32&amp;":"&amp;$B$1&amp;$W35-1),0)+ROW(INDIRECT($B$1&amp;$W32&amp;":"&amp;$B$1&amp;$W35-1))-2))),"more"))</f>
        <v>more</v>
      </c>
      <c r="BA34" s="30" t="str">
        <f aca="true">IF(INDEX(INDIRECT($A$1&amp;$W29&amp;":"&amp;$A$1&amp;$W35-1),MATCH(MIN(INDIRECT($B$1&amp;$W29&amp;":"&amp;$B$1&amp;$W35-1)),INDIRECT($B$1&amp;$W29&amp;":"&amp;$B$1&amp;$W35-1),0))&gt;INDEX(INDIRECT($A$1&amp;$W29&amp;":"&amp;$A$1&amp;$W35-1),MATCH(MAX(INDIRECT($B$1&amp;$W29&amp;":"&amp;$B$1&amp;$W35-1)),INDIRECT($B$1&amp;$W29&amp;":"&amp;$B$1&amp;$W35-1),0)),MIN(INDIRECT($B$1&amp;$W29&amp;":"&amp;$B$1&amp;$W35-1))-MAX(INDIRECT($B$1&amp;$W29&amp;":"&amp;$B$1&amp;$W35-1)),IF(AND(MATCH(MAX(INDIRECT($B$1&amp;MATCH(MIN(INDIRECT($B$1&amp;$W29&amp;":"&amp;$B$1&amp;$W35-1)),INDIRECT($B$1&amp;$W29&amp;":"&amp;$B$1&amp;$W35-1),0)+ROW(INDIRECT($B$1&amp;$W29&amp;":"&amp;$B$1&amp;$W35-1))&amp;":"&amp;$B$1&amp;MATCH(MAX(INDIRECT($B$1&amp;$W29&amp;":"&amp;$B$1&amp;$W35-1)),INDIRECT($B$1&amp;$W29&amp;":"&amp;$B$1&amp;$W35-1),0)+ROW(INDIRECT($B$1&amp;$W29&amp;":"&amp;$B$1&amp;$W35-1))-2)),INDIRECT($B$1&amp;$W29&amp;":"&amp;$B$1&amp;$W35-1),0)=MATCH(MAX(INDIRECT($B$1&amp;$W29&amp;":"&amp;$B$1&amp;$W35-1)),INDIRECT($B$1&amp;$W29&amp;":"&amp;$B$1&amp;$W35-1),0)-1,MATCH(MIN(INDIRECT($B$1&amp;MATCH(MIN(INDIRECT($B$1&amp;$W29&amp;":"&amp;$B$1&amp;$W35-1)),INDIRECT($B$1&amp;$W29&amp;":"&amp;$B$1&amp;$W35-1),0)+ROW(INDIRECT($B$1&amp;$W29&amp;":"&amp;$B$1&amp;$W35-1))&amp;":"&amp;$B$1&amp;MATCH(MAX(INDIRECT($B$1&amp;$W29&amp;":"&amp;$B$1&amp;$W35-1)),INDIRECT($B$1&amp;$W29&amp;":"&amp;$B$1&amp;$W35-1),0)+ROW(INDIRECT($B$1&amp;$W29&amp;":"&amp;$B$1&amp;$W35-1))-2)),INDIRECT($B$1&amp;$W29&amp;":"&amp;$B$1&amp;$W35-1),0)=MATCH(MIN(INDIRECT($B$1&amp;$W29&amp;":"&amp;$B$1&amp;$W35-1)),INDIRECT($B$1&amp;$W29&amp;":"&amp;$B$1&amp;$W35-1),0)+1),MIN(MIN(INDIRECT($B$1&amp;MATCH(MAX(INDIRECT($B$1&amp;$W29&amp;":"&amp;$B$1&amp;$W35-1)),INDIRECT($B$1&amp;$W29&amp;":"&amp;$B$1&amp;$W35-1),0)+ROW(INDIRECT($B$1&amp;$W29&amp;":"&amp;$B$1&amp;$W35-1))&amp;":"&amp;$B$1&amp;Y35-1))-MAX(INDIRECT($B$1&amp;$W29&amp;":"&amp;$B$1&amp;$W35-1)),MIN(INDIRECT($B$1&amp;$W29&amp;":"&amp;$B$1&amp;$W35-1))-MAX(INDIRECT($B$1&amp;Y34&amp;":"&amp;$B$1&amp;MATCH(MIN(INDIRECT($B$1&amp;$W29&amp;":"&amp;$B$1&amp;$W35-1)),INDIRECT($B$1&amp;$W29&amp;":"&amp;$B$1&amp;$W35-1),0)+ROW(INDIRECT($B$1&amp;$W29&amp;":"&amp;$B$1&amp;$W35-1))-2))),"more"))</f>
        <v>more</v>
      </c>
      <c r="BB34" s="30" t="n">
        <f aca="true">IF(INDEX(INDIRECT($A$1&amp;$W23&amp;":"&amp;$A$1&amp;$W35-1),MATCH(MIN(INDIRECT($B$1&amp;$W23&amp;":"&amp;$B$1&amp;$W35-1)),INDIRECT($B$1&amp;$W23&amp;":"&amp;$B$1&amp;$W35-1),0))&gt;INDEX(INDIRECT($A$1&amp;$W23&amp;":"&amp;$A$1&amp;$W35-1),MATCH(MAX(INDIRECT($B$1&amp;$W23&amp;":"&amp;$B$1&amp;$W35-1)),INDIRECT($B$1&amp;$W23&amp;":"&amp;$B$1&amp;$W35-1),0)),MIN(INDIRECT($B$1&amp;$W23&amp;":"&amp;$B$1&amp;$W35-1))-MAX(INDIRECT($B$1&amp;$W23&amp;":"&amp;$B$1&amp;$W35-1)),IF(AND(MATCH(MAX(INDIRECT($B$1&amp;MATCH(MIN(INDIRECT($B$1&amp;$W23&amp;":"&amp;$B$1&amp;$W35-1)),INDIRECT($B$1&amp;$W23&amp;":"&amp;$B$1&amp;$W35-1),0)+ROW(INDIRECT($B$1&amp;$W23&amp;":"&amp;$B$1&amp;$W35-1))&amp;":"&amp;$B$1&amp;MATCH(MAX(INDIRECT($B$1&amp;$W23&amp;":"&amp;$B$1&amp;$W35-1)),INDIRECT($B$1&amp;$W23&amp;":"&amp;$B$1&amp;$W35-1),0)+ROW(INDIRECT($B$1&amp;$W23&amp;":"&amp;$B$1&amp;$W35-1))-2)),INDIRECT($B$1&amp;$W23&amp;":"&amp;$B$1&amp;$W35-1),0)=MATCH(MAX(INDIRECT($B$1&amp;$W23&amp;":"&amp;$B$1&amp;$W35-1)),INDIRECT($B$1&amp;$W23&amp;":"&amp;$B$1&amp;$W35-1),0)-1,MATCH(MIN(INDIRECT($B$1&amp;MATCH(MIN(INDIRECT($B$1&amp;$W23&amp;":"&amp;$B$1&amp;$W35-1)),INDIRECT($B$1&amp;$W23&amp;":"&amp;$B$1&amp;$W35-1),0)+ROW(INDIRECT($B$1&amp;$W23&amp;":"&amp;$B$1&amp;$W35-1))&amp;":"&amp;$B$1&amp;MATCH(MAX(INDIRECT($B$1&amp;$W23&amp;":"&amp;$B$1&amp;$W35-1)),INDIRECT($B$1&amp;$W23&amp;":"&amp;$B$1&amp;$W35-1),0)+ROW(INDIRECT($B$1&amp;$W23&amp;":"&amp;$B$1&amp;$W35-1))-2)),INDIRECT($B$1&amp;$W23&amp;":"&amp;$B$1&amp;$W35-1),0)=MATCH(MIN(INDIRECT($B$1&amp;$W23&amp;":"&amp;$B$1&amp;$W35-1)),INDIRECT($B$1&amp;$W23&amp;":"&amp;$B$1&amp;$W35-1),0)+1),MIN(MIN(INDIRECT($B$1&amp;MATCH(MAX(INDIRECT($B$1&amp;$W23&amp;":"&amp;$B$1&amp;$W35-1)),INDIRECT($B$1&amp;$W23&amp;":"&amp;$B$1&amp;$W35-1),0)+ROW(INDIRECT($B$1&amp;$W23&amp;":"&amp;$B$1&amp;$W35-1))&amp;":"&amp;$B$1&amp;Z35-1))-MAX(INDIRECT($B$1&amp;$W23&amp;":"&amp;$B$1&amp;$W35-1)),MIN(INDIRECT($B$1&amp;$W23&amp;":"&amp;$B$1&amp;$W35-1))-MAX(INDIRECT($B$1&amp;Z34&amp;":"&amp;$B$1&amp;MATCH(MIN(INDIRECT($B$1&amp;$W23&amp;":"&amp;$B$1&amp;$W35-1)),INDIRECT($B$1&amp;$W23&amp;":"&amp;$B$1&amp;$W35-1),0)+ROW(INDIRECT($B$1&amp;$W23&amp;":"&amp;$B$1&amp;$W35-1))-2))),"more"))</f>
        <v>-412590.445637951</v>
      </c>
      <c r="BC34" s="85"/>
      <c r="BD34" s="85"/>
      <c r="BE34" s="85"/>
      <c r="BF34" s="85"/>
      <c r="BG34" s="86" t="n">
        <f aca="true">_xlfn.COVARIANCE.S(INDIRECT($D$1&amp;$W34):INDIRECT($D$1&amp;$W35-1),INDIRECT("s_p!"&amp;s_p!$H$1&amp;s_p!$M19&amp;":"&amp;s_p!$H$1&amp;s_p!$M20-1))</f>
        <v>-3.88694029571915E-005</v>
      </c>
      <c r="BH34" s="86" t="n">
        <f aca="true">_xlfn.COVARIANCE.S(INDIRECT($D$1&amp;$W32):INDIRECT($D$1&amp;$W35-1),INDIRECT("s_p!"&amp;s_p!$H$1&amp;$W32&amp;":"&amp;s_p!$H$1&amp;$W35-1))</f>
        <v>-1.23586822125386E-005</v>
      </c>
      <c r="BI34" s="86" t="n">
        <f aca="true">_xlfn.COVARIANCE.S(INDIRECT($D$1&amp;$W29):INDIRECT($D$1&amp;$W35-1),INDIRECT("s_p!"&amp;s_p!$H$1&amp;$W29&amp;":"&amp;s_p!$H$1&amp;$W35-1))</f>
        <v>-2.32980857624092E-005</v>
      </c>
      <c r="BJ34" s="89" t="n">
        <f aca="true">_xlfn.COVARIANCE.S(INDIRECT($D$1&amp;$W23):INDIRECT($D$1&amp;$W35-1),INDIRECT("s_p!"&amp;s_p!$H$1&amp;$W23&amp;":"&amp;s_p!$H$1&amp;$W35-1))</f>
        <v>-7.67569661112518E-006</v>
      </c>
      <c r="BK34" s="86" t="n">
        <f aca="true">_xlfn.VAR.S(INDIRECT("s_p!"&amp;s_p!$H$1&amp;s_p!$M19&amp;":"&amp;s_p!$H$1&amp;s_p!$M20-1))</f>
        <v>1.83919511798665E-005</v>
      </c>
      <c r="BL34" s="86" t="n">
        <f aca="true">_xlfn.VAR.S(INDIRECT("s_p!"&amp;s_p!$H$1&amp;$W32&amp;":"&amp;s_p!$H$1&amp;$W35-1))</f>
        <v>2.16159930666597E-005</v>
      </c>
      <c r="BM34" s="86" t="n">
        <f aca="true">_xlfn.VAR.S(INDIRECT("s_p!"&amp;s_p!$H$1&amp;$W29&amp;":"&amp;s_p!$H$1&amp;$W35-1))</f>
        <v>2.98478215211302E-005</v>
      </c>
      <c r="BN34" s="89" t="n">
        <f aca="true">_xlfn.VAR.S(INDIRECT("s_p!"&amp;s_p!$H$1&amp;$W23&amp;":"&amp;s_p!$H$1&amp;$W35-1))</f>
        <v>3.98832794335673E-005</v>
      </c>
      <c r="BO34" s="62" t="n">
        <f aca="true">SQRT(AVERAGE(INDIRECT($Q$1&amp;$W34):INDIRECT($Q$1&amp;$W35-1))) * SQRT(252)</f>
        <v>0.361586902542836</v>
      </c>
      <c r="BP34" s="62" t="n">
        <f aca="true">SQRT(AVERAGE(INDIRECT($Q$1&amp;$W32):INDIRECT($Q$1&amp;$W35-1))) * SQRT(252)</f>
        <v>0.318249582823034</v>
      </c>
      <c r="BQ34" s="62" t="n">
        <f aca="true">SQRT(AVERAGE(INDIRECT($Q$1&amp;$W29):INDIRECT($Q$1&amp;$W35-1))) * SQRT(252)</f>
        <v>0.334876924076396</v>
      </c>
      <c r="BR34" s="92" t="n">
        <f aca="true">SQRT(AVERAGE(INDIRECT($Q$1&amp;$W23):INDIRECT($Q$1&amp;$W35-1))) * SQRT(252)</f>
        <v>0.336055975274114</v>
      </c>
      <c r="BS34" s="25" t="n">
        <f aca="false">BW34/BO34 * 252</f>
        <v>-2.70809171450531</v>
      </c>
      <c r="BT34" s="25" t="n">
        <f aca="false">BX34/BP34 * 252</f>
        <v>0.266591698518309</v>
      </c>
      <c r="BU34" s="25" t="n">
        <f aca="false">BY34/BQ34 * 252</f>
        <v>0.250272307978237</v>
      </c>
      <c r="BV34" s="25" t="n">
        <f aca="false">BZ34/BR34 * 252</f>
        <v>-0.0244895542358636</v>
      </c>
      <c r="BW34" s="63" t="n">
        <f aca="true">AVERAGE(INDIRECT($P$1&amp;$W34):INDIRECT($P$1&amp;$W35-1))</f>
        <v>-0.00388575593194402</v>
      </c>
      <c r="BX34" s="63" t="n">
        <f aca="true">AVERAGE(INDIRECT($P$1&amp;$W32):INDIRECT($P$1&amp;$W35-1))</f>
        <v>0.000336677368402921</v>
      </c>
      <c r="BY34" s="63" t="n">
        <f aca="true">AVERAGE(INDIRECT($P$1&amp;$W29):INDIRECT($P$1&amp;$W35-1))</f>
        <v>0.000332581034433542</v>
      </c>
      <c r="BZ34" s="14" t="n">
        <f aca="true">AVERAGE(INDIRECT($P$1&amp;$W23):INDIRECT($P$1&amp;$W35-1))</f>
        <v>-3.26581787014344E-005</v>
      </c>
      <c r="CA34" s="63" t="n">
        <f aca="true">STDEV(INDIRECT($P$1&amp;$W34):INDIRECT($P$1&amp;$W35-1))</f>
        <v>0.0317093663605722</v>
      </c>
      <c r="CB34" s="63" t="n">
        <f aca="true">STDEV(INDIRECT($P$1&amp;$W32):INDIRECT($P$1&amp;$W35-1))</f>
        <v>0.0293899417745633</v>
      </c>
      <c r="CC34" s="63" t="n">
        <f aca="true">STDEV(INDIRECT($P$1&amp;$W29):INDIRECT($P$1&amp;$W35-1))</f>
        <v>0.0299438517742406</v>
      </c>
      <c r="CD34" s="14" t="n">
        <f aca="true">STDEV(INDIRECT($P$1&amp;$W23):INDIRECT($P$1&amp;$W35-1))</f>
        <v>0.0298765221657335</v>
      </c>
    </row>
    <row r="35" customFormat="false" ht="13.8" hidden="false" customHeight="false" outlineLevel="0" collapsed="false">
      <c r="A35" s="6" t="n">
        <f aca="false">WORKDAY(A34,1,holiday!$B$2:$B$10)</f>
        <v>38764</v>
      </c>
      <c r="B35" s="30" t="n">
        <v>1154047.11756648</v>
      </c>
      <c r="C35" s="30" t="n">
        <f aca="false">B35-B34</f>
        <v>3337.05916935159</v>
      </c>
      <c r="D35" s="5" t="n">
        <f aca="false">C35/B34</f>
        <v>0.00289999999999992</v>
      </c>
      <c r="E35" s="5" t="n">
        <f aca="false" t="array" ref="E35:E35">PRODUCT(1+$D$4:D35)-1</f>
        <v>0.154047117566483</v>
      </c>
      <c r="F35" s="52" t="n">
        <f aca="false">E35/COUNT($E$4:E35)</f>
        <v>0.00481397242395261</v>
      </c>
      <c r="G35" s="5" t="n">
        <f aca="false">F35*252</f>
        <v>1.21312105083606</v>
      </c>
      <c r="H35" s="53" t="n">
        <f aca="false">IF(D35&lt;F35,D35-F35,"")</f>
        <v>-0.00191397242395269</v>
      </c>
      <c r="I35" s="53" t="n">
        <f aca="false">IF(D35&lt;AVERAGE($D$24:D35),D35-AVERAGE($D$24:D35),"")</f>
        <v>-0.00136666666666674</v>
      </c>
      <c r="J35" s="0" t="n">
        <f aca="false">IF(ISBLANK(A36),MONTH(A35),IF(MONTH(A36)-MONTH(A35)=1,MONTH(A35),0))</f>
        <v>0</v>
      </c>
      <c r="K35" s="0" t="str">
        <f aca="false">IF(B36&gt;B35,IF(AND(B34&gt;B35,B36&gt;B35),"min",""),IF(AND(B34&gt;B35,B36&gt;B35),"",IF(AND(B34&lt;B35,B36&lt;B35),"max","")))</f>
        <v>max</v>
      </c>
      <c r="L35" s="0" t="n">
        <f aca="false">IF(K35="min",COUNTIF(K$4:K35,"min"),IF(K35="max",COUNTIF(K$4:K35,"max"),""))</f>
        <v>9</v>
      </c>
      <c r="M35" s="30" t="str">
        <f aca="false" t="array" ref="M35:M35">IF($K$3=0,IF(K35="min",INDEX($B$4:$B$254,(MATCH(1,($K$4:$K$254="max")*($L$4:$L$254=(L35-1)),0))),""),IF($K$3=1,IF(K35="min",INDEX($B$4:$B$254,(MATCH(1,($K$4:$K$254="max")*($L$4:$L$254=(L35)),0))),""),""))</f>
        <v/>
      </c>
      <c r="N35" s="35" t="str">
        <f aca="false">IF(AND(K33=0,K35="min",L35=1),B35-B34,IF(K35="min",B35-M35,""))</f>
        <v/>
      </c>
      <c r="O35" s="41" t="str">
        <f aca="false">IF(AND(K33=0,K35="min",L35=1),(B35-B34)/B34,IF(K35="min",(B35-M35)/M35,""))</f>
        <v/>
      </c>
      <c r="P35" s="24" t="n">
        <f aca="false">D35-s_p!H35</f>
        <v>-0.00442812500000021</v>
      </c>
      <c r="Q35" s="24" t="n">
        <f aca="false">IF(P35&lt;0, P35^2, 0)</f>
        <v>1.96082910156269E-005</v>
      </c>
      <c r="R35" s="5"/>
      <c r="S35" s="5"/>
      <c r="T35" s="5"/>
      <c r="U35" s="5"/>
      <c r="V35" s="5"/>
      <c r="W35" s="0" t="n">
        <f aca="false">IF(ISERROR(MATCH(WORKDAY(X34,1,holiday!$B$2:$B$10),A:A,0)),MATCH(MAX(A:A),A:A,0)+1,MATCH(WORKDAY(X34,1,holiday!$B$2:$B$10),A:A,0))</f>
        <v>255</v>
      </c>
      <c r="AM35" s="93"/>
      <c r="AN35" s="94"/>
      <c r="AO35" s="94"/>
      <c r="AP35" s="95"/>
      <c r="AW35" s="24"/>
    </row>
    <row r="36" customFormat="false" ht="13.8" hidden="false" customHeight="false" outlineLevel="0" collapsed="false">
      <c r="A36" s="6" t="n">
        <f aca="false">WORKDAY(A35,1,holiday!$B$2:$B$10)</f>
        <v>38765</v>
      </c>
      <c r="B36" s="30" t="n">
        <v>1111462.77892828</v>
      </c>
      <c r="C36" s="30" t="n">
        <f aca="false">B36-B35</f>
        <v>-42584.3386382032</v>
      </c>
      <c r="D36" s="5" t="n">
        <f aca="false">C36/B35</f>
        <v>-0.0369</v>
      </c>
      <c r="E36" s="5" t="n">
        <f aca="false" t="array" ref="E36:E36">PRODUCT(1+$D$4:D36)-1</f>
        <v>0.11146277892828</v>
      </c>
      <c r="F36" s="52" t="n">
        <f aca="false">E36/COUNT($E$4:E36)</f>
        <v>0.00337765996752364</v>
      </c>
      <c r="G36" s="5" t="n">
        <f aca="false">F36*252</f>
        <v>0.851170311815958</v>
      </c>
      <c r="H36" s="53" t="n">
        <f aca="false">IF(D36&lt;F36,D36-F36,"")</f>
        <v>-0.0402776599675237</v>
      </c>
      <c r="I36" s="53" t="n">
        <f aca="false">IF(D36&lt;AVERAGE($D$24:D36),D36-AVERAGE($D$24:D36),"")</f>
        <v>-0.038</v>
      </c>
      <c r="J36" s="0" t="n">
        <f aca="false">IF(ISBLANK(A37),MONTH(A36),IF(MONTH(A37)-MONTH(A36)=1,MONTH(A36),0))</f>
        <v>0</v>
      </c>
      <c r="K36" s="0" t="str">
        <f aca="false">IF(B37&gt;B36,IF(AND(B35&gt;B36,B37&gt;B36),"min",""),IF(AND(B35&gt;B36,B37&gt;B36),"",IF(AND(B35&lt;B36,B37&lt;B36),"max","")))</f>
        <v>min</v>
      </c>
      <c r="L36" s="0" t="n">
        <f aca="false">IF(K36="min",COUNTIF(K$4:K36,"min"),IF(K36="max",COUNTIF(K$4:K36,"max"),""))</f>
        <v>10</v>
      </c>
      <c r="M36" s="30" t="n">
        <f aca="false" t="array" ref="M36:M36">IF($K$3=0,IF(K36="min",INDEX($B$4:$B$254,(MATCH(1,($K$4:$K$254="max")*($L$4:$L$254=(L36-1)),0))),""),IF($K$3=1,IF(K36="min",INDEX($B$4:$B$254,(MATCH(1,($K$4:$K$254="max")*($L$4:$L$254=(L36)),0))),""),""))</f>
        <v>1154047.11756648</v>
      </c>
      <c r="N36" s="35" t="n">
        <f aca="false">IF(AND(K34=0,K36="min",L36=1),B36-B35,IF(K36="min",B36-M36,""))</f>
        <v>-42584.3386382</v>
      </c>
      <c r="O36" s="41" t="n">
        <f aca="false">IF(AND(K34=0,K36="min",L36=1),(B36-B35)/B35,IF(K36="min",(B36-M36)/M36,""))</f>
        <v>-0.0368999999999973</v>
      </c>
      <c r="P36" s="24" t="n">
        <f aca="false">D36-s_p!H36</f>
        <v>-0.0352402875800772</v>
      </c>
      <c r="Q36" s="24" t="n">
        <f aca="false">IF(P36&lt;0, P36^2, 0)</f>
        <v>0.00124187786872654</v>
      </c>
      <c r="R36" s="5"/>
      <c r="S36" s="5"/>
      <c r="T36" s="5"/>
      <c r="U36" s="5"/>
      <c r="V36" s="5"/>
    </row>
    <row r="37" customFormat="false" ht="13.8" hidden="false" customHeight="false" outlineLevel="0" collapsed="false">
      <c r="A37" s="6" t="n">
        <f aca="false">WORKDAY(A36,1,holiday!$B$2:$B$10)</f>
        <v>38769</v>
      </c>
      <c r="B37" s="30" t="n">
        <v>1117798.11676817</v>
      </c>
      <c r="C37" s="30" t="n">
        <f aca="false">B37-B36</f>
        <v>6335.3378398912</v>
      </c>
      <c r="D37" s="5" t="n">
        <f aca="false">C37/B36</f>
        <v>0.00570000000000001</v>
      </c>
      <c r="E37" s="5" t="n">
        <f aca="false" t="array" ref="E37:E37">PRODUCT(1+$D$4:D37)-1</f>
        <v>0.117798116768171</v>
      </c>
      <c r="F37" s="52" t="n">
        <f aca="false">E37/COUNT($E$4:E37)</f>
        <v>0.00346465049318151</v>
      </c>
      <c r="G37" s="5" t="n">
        <f aca="false">F37*252</f>
        <v>0.873091924281741</v>
      </c>
      <c r="H37" s="53" t="str">
        <f aca="false">IF(D37&lt;F37,D37-F37,"")</f>
        <v/>
      </c>
      <c r="I37" s="53" t="str">
        <f aca="false">IF(D37&lt;AVERAGE($D$24:D37),D37-AVERAGE($D$24:D37),"")</f>
        <v/>
      </c>
      <c r="J37" s="0" t="n">
        <f aca="false">IF(ISBLANK(A38),MONTH(A37),IF(MONTH(A38)-MONTH(A37)=1,MONTH(A37),0))</f>
        <v>0</v>
      </c>
      <c r="K37" s="0" t="str">
        <f aca="false">IF(B38&gt;B37,IF(AND(B36&gt;B37,B38&gt;B37),"min",""),IF(AND(B36&gt;B37,B38&gt;B37),"",IF(AND(B36&lt;B37,B38&lt;B37),"max","")))</f>
        <v/>
      </c>
      <c r="L37" s="0" t="str">
        <f aca="false">IF(K37="min",COUNTIF(K$4:K37,"min"),IF(K37="max",COUNTIF(K$4:K37,"max"),""))</f>
        <v/>
      </c>
      <c r="M37" s="30" t="str">
        <f aca="false" t="array" ref="M37:M37">IF($K$3=0,IF(K37="min",INDEX($B$4:$B$254,(MATCH(1,($K$4:$K$254="max")*($L$4:$L$254=(L37-1)),0))),""),IF($K$3=1,IF(K37="min",INDEX($B$4:$B$254,(MATCH(1,($K$4:$K$254="max")*($L$4:$L$254=(L37)),0))),""),""))</f>
        <v/>
      </c>
      <c r="N37" s="35" t="str">
        <f aca="false">IF(AND(K35=0,K37="min",L37=1),B37-B36,IF(K37="min",B37-M37,""))</f>
        <v/>
      </c>
      <c r="O37" s="41" t="str">
        <f aca="false">IF(AND(K35=0,K37="min",L37=1),(B37-B36)/B36,IF(K37="min",(B37-M37)/M37,""))</f>
        <v/>
      </c>
      <c r="P37" s="24" t="n">
        <f aca="false">D37-s_p!H37</f>
        <v>0.00897056337590504</v>
      </c>
      <c r="Q37" s="24" t="n">
        <f aca="false">IF(P37&lt;0, P37^2, 0)</f>
        <v>0</v>
      </c>
      <c r="R37" s="5"/>
      <c r="S37" s="5"/>
      <c r="T37" s="5"/>
      <c r="U37" s="5"/>
      <c r="V37" s="5"/>
      <c r="AU37" s="75" t="s">
        <v>446</v>
      </c>
      <c r="AV37" s="75"/>
      <c r="AW37" s="75"/>
      <c r="AX37" s="75"/>
    </row>
    <row r="38" customFormat="false" ht="13.8" hidden="false" customHeight="false" outlineLevel="0" collapsed="false">
      <c r="A38" s="6" t="n">
        <f aca="false">WORKDAY(A37,1,holiday!$B$2:$B$10)</f>
        <v>38770</v>
      </c>
      <c r="B38" s="30" t="n">
        <v>1151108.50064786</v>
      </c>
      <c r="C38" s="30" t="n">
        <f aca="false">B38-B37</f>
        <v>33310.3838796916</v>
      </c>
      <c r="D38" s="5" t="n">
        <f aca="false">C38/B37</f>
        <v>0.0298000000000001</v>
      </c>
      <c r="E38" s="5" t="n">
        <f aca="false" t="array" ref="E38:E38">PRODUCT(1+$D$4:D38)-1</f>
        <v>0.151108500647863</v>
      </c>
      <c r="F38" s="52" t="n">
        <f aca="false">E38/COUNT($E$4:E38)</f>
        <v>0.00431738573279609</v>
      </c>
      <c r="G38" s="5" t="n">
        <f aca="false">F38*252</f>
        <v>1.08798120466462</v>
      </c>
      <c r="H38" s="53" t="str">
        <f aca="false">IF(D38&lt;F38,D38-F38,"")</f>
        <v/>
      </c>
      <c r="I38" s="53" t="str">
        <f aca="false">IF(D38&lt;AVERAGE($D$24:D38),D38-AVERAGE($D$24:D38),"")</f>
        <v/>
      </c>
      <c r="J38" s="0" t="n">
        <f aca="false">IF(ISBLANK(A39),MONTH(A38),IF(MONTH(A39)-MONTH(A38)=1,MONTH(A38),0))</f>
        <v>0</v>
      </c>
      <c r="K38" s="0" t="str">
        <f aca="false">IF(B39&gt;B38,IF(AND(B37&gt;B38,B39&gt;B38),"min",""),IF(AND(B37&gt;B38,B39&gt;B38),"",IF(AND(B37&lt;B38,B39&lt;B38),"max","")))</f>
        <v>max</v>
      </c>
      <c r="L38" s="0" t="n">
        <f aca="false">IF(K38="min",COUNTIF(K$4:K38,"min"),IF(K38="max",COUNTIF(K$4:K38,"max"),""))</f>
        <v>10</v>
      </c>
      <c r="M38" s="30" t="str">
        <f aca="false" t="array" ref="M38:M38">IF($K$3=0,IF(K38="min",INDEX($B$4:$B$254,(MATCH(1,($K$4:$K$254="max")*($L$4:$L$254=(L38-1)),0))),""),IF($K$3=1,IF(K38="min",INDEX($B$4:$B$254,(MATCH(1,($K$4:$K$254="max")*($L$4:$L$254=(L38)),0))),""),""))</f>
        <v/>
      </c>
      <c r="N38" s="35" t="str">
        <f aca="false">IF(AND(K36=0,K38="min",L38=1),B38-B37,IF(K38="min",B38-M38,""))</f>
        <v/>
      </c>
      <c r="O38" s="41" t="str">
        <f aca="false">IF(AND(K36=0,K38="min",L38=1),(B38-B37)/B37,IF(K38="min",(B38-M38)/M38,""))</f>
        <v/>
      </c>
      <c r="P38" s="24" t="n">
        <f aca="false">D38-s_p!H38</f>
        <v>0.0222865357785867</v>
      </c>
      <c r="Q38" s="24" t="n">
        <f aca="false">IF(P38&lt;0, P38^2, 0)</f>
        <v>0</v>
      </c>
      <c r="R38" s="5"/>
      <c r="S38" s="5"/>
      <c r="T38" s="5"/>
      <c r="U38" s="5"/>
      <c r="V38" s="5"/>
      <c r="AJ38" s="0" t="n">
        <f aca="false">ROUND(AQ38,7)</f>
        <v>4.96E-005</v>
      </c>
      <c r="AN38" s="24" t="n">
        <f aca="true">SUM(INDIRECT("s_p!"&amp;s_p!$H1&amp;s_p!$M8&amp;":"&amp;s_p!$H1&amp;s_p!$M9-1))</f>
        <v>0.0256357542161767</v>
      </c>
      <c r="AQ38" s="0" t="n">
        <f aca="true">VAR(INDIRECT("IndexRet_"&amp;TEXT($X23,"mmm")))</f>
        <v>4.96072886743632E-005</v>
      </c>
      <c r="AU38" s="76" t="s">
        <v>442</v>
      </c>
      <c r="AV38" s="76" t="s">
        <v>443</v>
      </c>
      <c r="AW38" s="76" t="s">
        <v>444</v>
      </c>
      <c r="AX38" s="77" t="s">
        <v>445</v>
      </c>
    </row>
    <row r="39" customFormat="false" ht="13.8" hidden="false" customHeight="false" outlineLevel="0" collapsed="false">
      <c r="A39" s="6" t="n">
        <f aca="false">WORKDAY(A38,1,holiday!$B$2:$B$10)</f>
        <v>38771</v>
      </c>
      <c r="B39" s="30" t="n">
        <v>1130503.65848627</v>
      </c>
      <c r="C39" s="30" t="n">
        <f aca="false">B39-B38</f>
        <v>-20604.8421615968</v>
      </c>
      <c r="D39" s="5" t="n">
        <f aca="false">C39/B38</f>
        <v>-0.0179</v>
      </c>
      <c r="E39" s="5" t="n">
        <f aca="false" t="array" ref="E39:E39">PRODUCT(1+$D$4:D39)-1</f>
        <v>0.130503658486266</v>
      </c>
      <c r="F39" s="52" t="n">
        <f aca="false">E39/COUNT($E$4:E39)</f>
        <v>0.00362510162461851</v>
      </c>
      <c r="G39" s="5" t="n">
        <f aca="false">F39*252</f>
        <v>0.913525609403864</v>
      </c>
      <c r="H39" s="53" t="n">
        <f aca="false">IF(D39&lt;F39,D39-F39,"")</f>
        <v>-0.0215251016246185</v>
      </c>
      <c r="I39" s="53" t="n">
        <f aca="false">IF(D39&lt;AVERAGE($D$24:D39),D39-AVERAGE($D$24:D39),"")</f>
        <v>-0.01989375</v>
      </c>
      <c r="J39" s="0" t="n">
        <f aca="false">IF(ISBLANK(A40),MONTH(A39),IF(MONTH(A40)-MONTH(A39)=1,MONTH(A39),0))</f>
        <v>0</v>
      </c>
      <c r="K39" s="0" t="str">
        <f aca="false">IF(B40&gt;B39,IF(AND(B38&gt;B39,B40&gt;B39),"min",""),IF(AND(B38&gt;B39,B40&gt;B39),"",IF(AND(B38&lt;B39,B40&lt;B39),"max","")))</f>
        <v/>
      </c>
      <c r="L39" s="0" t="str">
        <f aca="false">IF(K39="min",COUNTIF(K$4:K39,"min"),IF(K39="max",COUNTIF(K$4:K39,"max"),""))</f>
        <v/>
      </c>
      <c r="M39" s="30" t="str">
        <f aca="false" t="array" ref="M39:M39">IF($K$3=0,IF(K39="min",INDEX($B$4:$B$254,(MATCH(1,($K$4:$K$254="max")*($L$4:$L$254=(L39-1)),0))),""),IF($K$3=1,IF(K39="min",INDEX($B$4:$B$254,(MATCH(1,($K$4:$K$254="max")*($L$4:$L$254=(L39)),0))),""),""))</f>
        <v/>
      </c>
      <c r="N39" s="35" t="str">
        <f aca="false">IF(AND(K37=0,K39="min",L39=1),B39-B38,IF(K39="min",B39-M39,""))</f>
        <v/>
      </c>
      <c r="O39" s="41" t="str">
        <f aca="false">IF(AND(K37=0,K39="min",L39=1),(B39-B38)/B38,IF(K39="min",(B39-M39)/M39,""))</f>
        <v/>
      </c>
      <c r="P39" s="24" t="n">
        <f aca="false">D39-s_p!H39</f>
        <v>-0.0141248679090564</v>
      </c>
      <c r="Q39" s="24" t="n">
        <f aca="false">IF(P39&lt;0, P39^2, 0)</f>
        <v>0.000199511893448291</v>
      </c>
      <c r="R39" s="5"/>
      <c r="S39" s="5"/>
      <c r="T39" s="5"/>
      <c r="U39" s="5"/>
      <c r="V39" s="5"/>
      <c r="X39" s="0" t="s">
        <v>447</v>
      </c>
      <c r="AJ39" s="0" t="n">
        <f aca="false">ROUND(AQ39,7)</f>
        <v>3.6E-005</v>
      </c>
      <c r="AQ39" s="0" t="n">
        <f aca="true">VAR(INDIRECT("IndexRet_"&amp;TEXT($X24,"mmm")))</f>
        <v>3.60280363644932E-005</v>
      </c>
      <c r="AX39" s="74"/>
    </row>
    <row r="40" customFormat="false" ht="13.8" hidden="false" customHeight="false" outlineLevel="0" collapsed="false">
      <c r="A40" s="6" t="n">
        <f aca="false">WORKDAY(A39,1,holiday!$B$2:$B$10)</f>
        <v>38772</v>
      </c>
      <c r="B40" s="30" t="n">
        <v>1089692.47641491</v>
      </c>
      <c r="C40" s="30" t="n">
        <f aca="false">B40-B39</f>
        <v>-40811.1820713542</v>
      </c>
      <c r="D40" s="5" t="n">
        <f aca="false">C40/B39</f>
        <v>-0.0361</v>
      </c>
      <c r="E40" s="5" t="n">
        <f aca="false" t="array" ref="E40:E40">PRODUCT(1+$D$4:D40)-1</f>
        <v>0.0896924764149119</v>
      </c>
      <c r="F40" s="52" t="n">
        <f aca="false">E40/COUNT($E$4:E40)</f>
        <v>0.00242412098418681</v>
      </c>
      <c r="G40" s="5" t="n">
        <f aca="false">F40*252</f>
        <v>0.610878488015075</v>
      </c>
      <c r="H40" s="53" t="n">
        <f aca="false">IF(D40&lt;F40,D40-F40,"")</f>
        <v>-0.0385241209841868</v>
      </c>
      <c r="I40" s="53" t="n">
        <f aca="false">IF(D40&lt;AVERAGE($D$24:D40),D40-AVERAGE($D$24:D40),"")</f>
        <v>-0.0358529411764706</v>
      </c>
      <c r="J40" s="0" t="n">
        <f aca="false">IF(ISBLANK(A41),MONTH(A40),IF(MONTH(A41)-MONTH(A40)=1,MONTH(A40),0))</f>
        <v>0</v>
      </c>
      <c r="K40" s="0" t="str">
        <f aca="false">IF(B41&gt;B40,IF(AND(B39&gt;B40,B41&gt;B40),"min",""),IF(AND(B39&gt;B40,B41&gt;B40),"",IF(AND(B39&lt;B40,B41&lt;B40),"max","")))</f>
        <v/>
      </c>
      <c r="L40" s="0" t="str">
        <f aca="false">IF(K40="min",COUNTIF(K$4:K40,"min"),IF(K40="max",COUNTIF(K$4:K40,"max"),""))</f>
        <v/>
      </c>
      <c r="M40" s="30" t="str">
        <f aca="false" t="array" ref="M40:M40">IF($K$3=0,IF(K40="min",INDEX($B$4:$B$254,(MATCH(1,($K$4:$K$254="max")*($L$4:$L$254=(L40-1)),0))),""),IF($K$3=1,IF(K40="min",INDEX($B$4:$B$254,(MATCH(1,($K$4:$K$254="max")*($L$4:$L$254=(L40)),0))),""),""))</f>
        <v/>
      </c>
      <c r="N40" s="35" t="str">
        <f aca="false">IF(AND(K38=0,K40="min",L40=1),B40-B39,IF(K40="min",B40-M40,""))</f>
        <v/>
      </c>
      <c r="O40" s="41" t="str">
        <f aca="false">IF(AND(K38=0,K40="min",L40=1),(B40-B39)/B39,IF(K40="min",(B40-M40)/M40,""))</f>
        <v/>
      </c>
      <c r="P40" s="24" t="n">
        <f aca="false">D40-s_p!H40</f>
        <v>-0.037373499561264</v>
      </c>
      <c r="Q40" s="24" t="n">
        <f aca="false">IF(P40&lt;0, P40^2, 0)</f>
        <v>0.0013967784694558</v>
      </c>
      <c r="R40" s="5"/>
      <c r="S40" s="5"/>
      <c r="T40" s="5"/>
      <c r="U40" s="5"/>
      <c r="V40" s="5"/>
      <c r="X40" s="0" t="s">
        <v>448</v>
      </c>
      <c r="AJ40" s="0" t="n">
        <f aca="false">ROUND(AQ40,7)</f>
        <v>2.45E-005</v>
      </c>
      <c r="AK40" s="0" t="n">
        <f aca="false">ROUND(AR40,7)</f>
        <v>3.52E-005</v>
      </c>
      <c r="AQ40" s="0" t="n">
        <f aca="true">VAR(INDIRECT("IndexRet_"&amp;TEXT($X25,"mmm")))</f>
        <v>2.44599313849791E-005</v>
      </c>
      <c r="AR40" s="0" t="n">
        <f aca="true">VAR(INDIRECT("s_p!"&amp;s_p!$H$1&amp;$W23&amp;":"&amp;s_p!$H$1&amp;$W26-1))</f>
        <v>3.51584171558688E-005</v>
      </c>
      <c r="AU40" s="24" t="n">
        <f aca="false">BW23/CA23</f>
        <v>0.130856817511442</v>
      </c>
      <c r="AV40" s="24"/>
      <c r="AW40" s="24"/>
      <c r="AX40" s="84"/>
    </row>
    <row r="41" customFormat="false" ht="13.8" hidden="false" customHeight="false" outlineLevel="0" collapsed="false">
      <c r="A41" s="6" t="n">
        <f aca="false">WORKDAY(A40,1,holiday!$B$2:$B$10)</f>
        <v>38775</v>
      </c>
      <c r="B41" s="30" t="n">
        <v>1045995.80811067</v>
      </c>
      <c r="C41" s="30" t="n">
        <f aca="false">B41-B40</f>
        <v>-43696.6683042379</v>
      </c>
      <c r="D41" s="5" t="n">
        <f aca="false">C41/B40</f>
        <v>-0.0400999999999999</v>
      </c>
      <c r="E41" s="5" t="n">
        <f aca="false" t="array" ref="E41:E41">PRODUCT(1+$D$4:D41)-1</f>
        <v>0.0459958081106739</v>
      </c>
      <c r="F41" s="52" t="n">
        <f aca="false">E41/COUNT($E$4:E41)</f>
        <v>0.00121041600291247</v>
      </c>
      <c r="G41" s="5" t="n">
        <f aca="false">F41*252</f>
        <v>0.305024832733943</v>
      </c>
      <c r="H41" s="53" t="n">
        <f aca="false">IF(D41&lt;F41,D41-F41,"")</f>
        <v>-0.0413104160029124</v>
      </c>
      <c r="I41" s="53" t="n">
        <f aca="false">IF(D41&lt;AVERAGE($D$24:D41),D41-AVERAGE($D$24:D41),"")</f>
        <v>-0.0376388888888888</v>
      </c>
      <c r="J41" s="0" t="n">
        <f aca="false">IF(ISBLANK(A42),MONTH(A41),IF(MONTH(A42)-MONTH(A41)=1,MONTH(A41),0))</f>
        <v>0</v>
      </c>
      <c r="K41" s="0" t="str">
        <f aca="false">IF(B42&gt;B41,IF(AND(B40&gt;B41,B42&gt;B41),"min",""),IF(AND(B40&gt;B41,B42&gt;B41),"",IF(AND(B40&lt;B41,B42&lt;B41),"max","")))</f>
        <v/>
      </c>
      <c r="L41" s="0" t="str">
        <f aca="false">IF(K41="min",COUNTIF(K$4:K41,"min"),IF(K41="max",COUNTIF(K$4:K41,"max"),""))</f>
        <v/>
      </c>
      <c r="M41" s="30" t="str">
        <f aca="false" t="array" ref="M41:M41">IF($K$3=0,IF(K41="min",INDEX($B$4:$B$254,(MATCH(1,($K$4:$K$254="max")*($L$4:$L$254=(L41-1)),0))),""),IF($K$3=1,IF(K41="min",INDEX($B$4:$B$254,(MATCH(1,($K$4:$K$254="max")*($L$4:$L$254=(L41)),0))),""),""))</f>
        <v/>
      </c>
      <c r="N41" s="35" t="str">
        <f aca="false">IF(AND(K39=0,K41="min",L41=1),B41-B40,IF(K41="min",B41-M41,""))</f>
        <v/>
      </c>
      <c r="O41" s="41" t="str">
        <f aca="false">IF(AND(K39=0,K41="min",L41=1),(B41-B40)/B40,IF(K41="min",(B41-M41)/M41,""))</f>
        <v/>
      </c>
      <c r="P41" s="24" t="n">
        <f aca="false">D41-s_p!H41</f>
        <v>-0.0437372660788099</v>
      </c>
      <c r="Q41" s="24" t="n">
        <f aca="false">IF(P41&lt;0, P41^2, 0)</f>
        <v>0.00191294844404862</v>
      </c>
      <c r="R41" s="5"/>
      <c r="S41" s="5"/>
      <c r="T41" s="5"/>
      <c r="U41" s="5"/>
      <c r="V41" s="5"/>
      <c r="AJ41" s="0" t="n">
        <f aca="false">ROUND(AQ41,7)</f>
        <v>3.24E-005</v>
      </c>
      <c r="AK41" s="0" t="n">
        <f aca="false">ROUND(AR41,7)</f>
        <v>2.96E-005</v>
      </c>
      <c r="AQ41" s="0" t="n">
        <f aca="true">VAR(INDIRECT("IndexRet_"&amp;TEXT($X26,"mmm")))</f>
        <v>3.23900688261526E-005</v>
      </c>
      <c r="AR41" s="0" t="n">
        <f aca="true">VAR(INDIRECT("s_p!"&amp;s_p!$H$1&amp;$W24&amp;":"&amp;s_p!$H$1&amp;$W27-1))</f>
        <v>2.95581336070763E-005</v>
      </c>
      <c r="AU41" s="24" t="n">
        <f aca="false">BW24/CA24</f>
        <v>-0.110101166699045</v>
      </c>
      <c r="AV41" s="24"/>
      <c r="AW41" s="24"/>
      <c r="AX41" s="84"/>
    </row>
    <row r="42" customFormat="false" ht="13.8" hidden="false" customHeight="false" outlineLevel="0" collapsed="false">
      <c r="A42" s="6" t="n">
        <f aca="false">WORKDAY(A41,1,holiday!$B$2:$B$10)</f>
        <v>38776</v>
      </c>
      <c r="B42" s="30" t="n">
        <v>1033130.05967091</v>
      </c>
      <c r="C42" s="30" t="n">
        <f aca="false">B42-B41</f>
        <v>-12865.7484397612</v>
      </c>
      <c r="D42" s="5" t="n">
        <f aca="false">C42/B41</f>
        <v>-0.0122999999999999</v>
      </c>
      <c r="E42" s="5" t="n">
        <f aca="false" t="array" ref="E42:E42">PRODUCT(1+$D$4:D42)-1</f>
        <v>0.033130059670913</v>
      </c>
      <c r="F42" s="52" t="n">
        <f aca="false">E42/COUNT($E$4:E42)</f>
        <v>0.000849488709510589</v>
      </c>
      <c r="G42" s="5" t="n">
        <f aca="false">F42*252</f>
        <v>0.214071154796668</v>
      </c>
      <c r="H42" s="53" t="n">
        <f aca="false">IF(D42&lt;F42,D42-F42,"")</f>
        <v>-0.0131494887095105</v>
      </c>
      <c r="I42" s="53" t="n">
        <f aca="false">IF(D42&lt;AVERAGE($D$24:D42),D42-AVERAGE($D$24:D42),"")</f>
        <v>-0.0093210526315789</v>
      </c>
      <c r="J42" s="0" t="n">
        <f aca="false">IF(ISBLANK(A43),MONTH(A42),IF(MONTH(A43)-MONTH(A42)=1,MONTH(A42),0))</f>
        <v>2</v>
      </c>
      <c r="K42" s="0" t="str">
        <f aca="false">IF(B43&gt;B42,IF(AND(B41&gt;B42,B43&gt;B42),"min",""),IF(AND(B41&gt;B42,B43&gt;B42),"",IF(AND(B41&lt;B42,B43&lt;B42),"max","")))</f>
        <v/>
      </c>
      <c r="L42" s="0" t="str">
        <f aca="false">IF(K42="min",COUNTIF(K$4:K42,"min"),IF(K42="max",COUNTIF(K$4:K42,"max"),""))</f>
        <v/>
      </c>
      <c r="M42" s="30" t="str">
        <f aca="false" t="array" ref="M42:M42">IF($K$3=0,IF(K42="min",INDEX($B$4:$B$254,(MATCH(1,($K$4:$K$254="max")*($L$4:$L$254=(L42-1)),0))),""),IF($K$3=1,IF(K42="min",INDEX($B$4:$B$254,(MATCH(1,($K$4:$K$254="max")*($L$4:$L$254=(L42)),0))),""),""))</f>
        <v/>
      </c>
      <c r="N42" s="35" t="str">
        <f aca="false">IF(AND(K40=0,K42="min",L42=1),B42-B41,IF(K42="min",B42-M42,""))</f>
        <v/>
      </c>
      <c r="O42" s="41" t="str">
        <f aca="false">IF(AND(K40=0,K42="min",L42=1),(B42-B41)/B41,IF(K42="min",(B42-M42)/M42,""))</f>
        <v/>
      </c>
      <c r="P42" s="24" t="n">
        <f aca="false">D42-s_p!H42</f>
        <v>-0.00189910981980043</v>
      </c>
      <c r="Q42" s="24" t="n">
        <f aca="false">IF(P42&lt;0, P42^2, 0)</f>
        <v>3.60661810766242E-006</v>
      </c>
      <c r="R42" s="5"/>
      <c r="S42" s="5"/>
      <c r="T42" s="5"/>
      <c r="U42" s="5"/>
      <c r="V42" s="5"/>
      <c r="AJ42" s="0" t="n">
        <f aca="false">ROUND(AQ42,7)</f>
        <v>6.23E-005</v>
      </c>
      <c r="AK42" s="0" t="n">
        <f aca="false">ROUND(AR42,7)</f>
        <v>3.94E-005</v>
      </c>
      <c r="AQ42" s="0" t="n">
        <f aca="true">VAR(INDIRECT("IndexRet_"&amp;TEXT($X27,"mmm")))</f>
        <v>6.22918969711087E-005</v>
      </c>
      <c r="AR42" s="0" t="n">
        <f aca="true">VAR(INDIRECT("s_p!"&amp;s_p!$H$1&amp;$W25&amp;":"&amp;s_p!$H$1&amp;$W28-1))</f>
        <v>3.94448900653107E-005</v>
      </c>
      <c r="AU42" s="24" t="n">
        <f aca="false">BW25/CA25</f>
        <v>-0.0668744686806208</v>
      </c>
      <c r="AV42" s="24" t="n">
        <f aca="false">BX25/CB25</f>
        <v>-0.0128649090107981</v>
      </c>
      <c r="AW42" s="24"/>
      <c r="AX42" s="84"/>
    </row>
    <row r="43" customFormat="false" ht="13.8" hidden="false" customHeight="false" outlineLevel="0" collapsed="false">
      <c r="A43" s="6" t="n">
        <f aca="false">WORKDAY(A42,1,holiday!$B$2:$B$10)</f>
        <v>38777</v>
      </c>
      <c r="B43" s="30" t="n">
        <v>1027964.40937256</v>
      </c>
      <c r="C43" s="30" t="n">
        <f aca="false">B43-B42</f>
        <v>-5165.65029835457</v>
      </c>
      <c r="D43" s="5" t="n">
        <f aca="false">C43/B42</f>
        <v>-0.005</v>
      </c>
      <c r="E43" s="5" t="n">
        <f aca="false" t="array" ref="E43:E43">PRODUCT(1+$D$4:D43)-1</f>
        <v>0.0279644093725584</v>
      </c>
      <c r="F43" s="52" t="n">
        <f aca="false">E43/COUNT($E$4:E43)</f>
        <v>0.00069911023431396</v>
      </c>
      <c r="G43" s="5" t="n">
        <f aca="false">F43*252</f>
        <v>0.176175779047118</v>
      </c>
      <c r="H43" s="53" t="n">
        <f aca="false">IF(D43&lt;F43,D43-F43,"")</f>
        <v>-0.00569911023431396</v>
      </c>
      <c r="I43" s="53" t="str">
        <f aca="false">IF(D43&lt;AVERAGE($D$43:D43),D43-AVERAGE($D$43:D43),"")</f>
        <v/>
      </c>
      <c r="J43" s="0" t="n">
        <f aca="false">IF(ISBLANK(A44),MONTH(A43),IF(MONTH(A44)-MONTH(A43)=1,MONTH(A43),0))</f>
        <v>0</v>
      </c>
      <c r="K43" s="0" t="str">
        <f aca="false">IF(B44&gt;B43,IF(AND(B42&gt;B43,B44&gt;B43),"min",""),IF(AND(B42&gt;B43,B44&gt;B43),"",IF(AND(B42&lt;B43,B44&lt;B43),"max","")))</f>
        <v>min</v>
      </c>
      <c r="L43" s="0" t="n">
        <f aca="false">IF(K43="min",COUNTIF(K$4:K43,"min"),IF(K43="max",COUNTIF(K$4:K43,"max"),""))</f>
        <v>11</v>
      </c>
      <c r="M43" s="30" t="n">
        <f aca="false" t="array" ref="M43:M43">IF($K$3=0,IF(K43="min",INDEX($B$4:$B$254,(MATCH(1,($K$4:$K$254="max")*($L$4:$L$254=(L43-1)),0))),""),IF($K$3=1,IF(K43="min",INDEX($B$4:$B$254,(MATCH(1,($K$4:$K$254="max")*($L$4:$L$254=(L43)),0))),""),""))</f>
        <v>1151108.50064786</v>
      </c>
      <c r="N43" s="35" t="n">
        <f aca="false">IF(AND(K41=0,K43="min",L43=1),B43-B42,IF(K43="min",B43-M43,""))</f>
        <v>-123144.0912753</v>
      </c>
      <c r="O43" s="41" t="n">
        <f aca="false">IF(AND(K41=0,K43="min",L43=1),(B43-B42)/B42,IF(K43="min",(B43-M43)/M43,""))</f>
        <v>-0.106978700275424</v>
      </c>
      <c r="P43" s="24" t="n">
        <f aca="false">D43-s_p!H43</f>
        <v>-0.0132613652335515</v>
      </c>
      <c r="Q43" s="24" t="n">
        <f aca="false">IF(P43&lt;0, P43^2, 0)</f>
        <v>0.000175863807857648</v>
      </c>
      <c r="R43" s="5"/>
      <c r="S43" s="5"/>
      <c r="T43" s="5"/>
      <c r="U43" s="5"/>
      <c r="V43" s="5"/>
      <c r="AJ43" s="0" t="n">
        <f aca="false">ROUND(AQ43,7)</f>
        <v>0.0001</v>
      </c>
      <c r="AK43" s="0" t="n">
        <f aca="false">ROUND(AR43,7)</f>
        <v>6.51E-005</v>
      </c>
      <c r="AL43" s="0" t="n">
        <f aca="false">ROUND(AS43,7)</f>
        <v>5.01E-005</v>
      </c>
      <c r="AQ43" s="0" t="n">
        <f aca="true">VAR(INDIRECT("IndexRet_"&amp;TEXT($X28,"mmm")))</f>
        <v>0.000100014165170795</v>
      </c>
      <c r="AR43" s="0" t="n">
        <f aca="true">VAR(INDIRECT("s_p!"&amp;s_p!$H$1&amp;$W26&amp;":"&amp;s_p!$H$1&amp;$W29-1))</f>
        <v>6.51254511868354E-005</v>
      </c>
      <c r="AS43" s="0" t="n">
        <f aca="true">VAR(INDIRECT("s_p!"&amp;s_p!$H$1&amp;$W23&amp;":"&amp;s_p!$H$1&amp;$W29-1))</f>
        <v>5.00542806736362E-005</v>
      </c>
      <c r="AU43" s="24" t="n">
        <f aca="false">BW26/CA26</f>
        <v>0.136125955717787</v>
      </c>
      <c r="AV43" s="24" t="n">
        <f aca="false">BX26/CB26</f>
        <v>-0.00940994417504379</v>
      </c>
      <c r="AW43" s="24"/>
      <c r="AX43" s="84"/>
    </row>
    <row r="44" customFormat="false" ht="13.8" hidden="false" customHeight="false" outlineLevel="0" collapsed="false">
      <c r="A44" s="6" t="n">
        <f aca="false">WORKDAY(A43,1,holiday!$B$2:$B$10)</f>
        <v>38778</v>
      </c>
      <c r="B44" s="30" t="n">
        <v>1048832.08688282</v>
      </c>
      <c r="C44" s="30" t="n">
        <f aca="false">B44-B43</f>
        <v>20867.6775102628</v>
      </c>
      <c r="D44" s="5" t="n">
        <f aca="false">C44/B43</f>
        <v>0.0202999999999999</v>
      </c>
      <c r="E44" s="5" t="n">
        <f aca="false" t="array" ref="E44:E44">PRODUCT(1+$D$4:D44)-1</f>
        <v>0.0488320868828211</v>
      </c>
      <c r="F44" s="52" t="n">
        <f aca="false">E44/COUNT($E$4:E44)</f>
        <v>0.0011910265093371</v>
      </c>
      <c r="G44" s="5" t="n">
        <f aca="false">F44*252</f>
        <v>0.300138680352949</v>
      </c>
      <c r="H44" s="53" t="str">
        <f aca="false">IF(D44&lt;F44,D44-F44,"")</f>
        <v/>
      </c>
      <c r="I44" s="53" t="str">
        <f aca="false">IF(D44&lt;AVERAGE($D$43:D44),D44-AVERAGE($D$43:D44),"")</f>
        <v/>
      </c>
      <c r="J44" s="0" t="n">
        <f aca="false">IF(ISBLANK(A45),MONTH(A44),IF(MONTH(A45)-MONTH(A44)=1,MONTH(A44),0))</f>
        <v>0</v>
      </c>
      <c r="K44" s="0" t="str">
        <f aca="false">IF(B45&gt;B44,IF(AND(B43&gt;B44,B45&gt;B44),"min",""),IF(AND(B43&gt;B44,B45&gt;B44),"",IF(AND(B43&lt;B44,B45&lt;B44),"max","")))</f>
        <v>max</v>
      </c>
      <c r="L44" s="0" t="n">
        <f aca="false">IF(K44="min",COUNTIF(K$4:K44,"min"),IF(K44="max",COUNTIF(K$4:K44,"max"),""))</f>
        <v>11</v>
      </c>
      <c r="M44" s="30" t="str">
        <f aca="false" t="array" ref="M44:M44">IF($K$3=0,IF(K44="min",INDEX($B$4:$B$254,(MATCH(1,($K$4:$K$254="max")*($L$4:$L$254=(L44-1)),0))),""),IF($K$3=1,IF(K44="min",INDEX($B$4:$B$254,(MATCH(1,($K$4:$K$254="max")*($L$4:$L$254=(L44)),0))),""),""))</f>
        <v/>
      </c>
      <c r="N44" s="35" t="str">
        <f aca="false">IF(AND(K42=0,K44="min",L44=1),B44-B43,IF(K44="min",B44-M44,""))</f>
        <v/>
      </c>
      <c r="O44" s="41" t="str">
        <f aca="false">IF(AND(K42=0,K44="min",L44=1),(B44-B43)/B43,IF(K44="min",(B44-M44)/M44,""))</f>
        <v/>
      </c>
      <c r="P44" s="24" t="n">
        <f aca="false">D44-s_p!H44</f>
        <v>0.0219263436696507</v>
      </c>
      <c r="Q44" s="24" t="n">
        <f aca="false">IF(P44&lt;0, P44^2, 0)</f>
        <v>0</v>
      </c>
      <c r="R44" s="5"/>
      <c r="S44" s="5"/>
      <c r="T44" s="5"/>
      <c r="U44" s="5"/>
      <c r="V44" s="5"/>
      <c r="AJ44" s="0" t="n">
        <f aca="false">ROUND(AQ44,7)</f>
        <v>7.62E-005</v>
      </c>
      <c r="AK44" s="0" t="n">
        <f aca="false">ROUND(AR44,7)</f>
        <v>7.77E-005</v>
      </c>
      <c r="AL44" s="0" t="n">
        <f aca="false">ROUND(AS44,7)</f>
        <v>5.39E-005</v>
      </c>
      <c r="AQ44" s="0" t="n">
        <f aca="true">VAR(INDIRECT("IndexRet_"&amp;TEXT($X29,"mmm")))</f>
        <v>7.62110938549986E-005</v>
      </c>
      <c r="AR44" s="0" t="n">
        <f aca="true">VAR(INDIRECT("s_p!"&amp;s_p!$H$1&amp;$W27&amp;":"&amp;s_p!$H$1&amp;$W30-1))</f>
        <v>7.765460305697E-005</v>
      </c>
      <c r="AS44" s="0" t="n">
        <f aca="true">VAR(INDIRECT("s_p!"&amp;s_p!$H$1&amp;$W24&amp;":"&amp;s_p!$H$1&amp;$W30-1))</f>
        <v>5.39063059560039E-005</v>
      </c>
      <c r="AU44" s="24" t="n">
        <f aca="false">BW27/CA27</f>
        <v>0.301416400232761</v>
      </c>
      <c r="AV44" s="24" t="n">
        <f aca="false">BX27/CB27</f>
        <v>0.110823228351075</v>
      </c>
      <c r="AW44" s="24"/>
      <c r="AX44" s="84"/>
    </row>
    <row r="45" customFormat="false" ht="13.8" hidden="false" customHeight="false" outlineLevel="0" collapsed="false">
      <c r="A45" s="6" t="n">
        <f aca="false">WORKDAY(A44,1,holiday!$B$2:$B$10)</f>
        <v>38779</v>
      </c>
      <c r="B45" s="30" t="n">
        <v>1005829.97132062</v>
      </c>
      <c r="C45" s="30" t="n">
        <f aca="false">B45-B44</f>
        <v>-43002.1155621957</v>
      </c>
      <c r="D45" s="5" t="n">
        <f aca="false">C45/B44</f>
        <v>-0.041</v>
      </c>
      <c r="E45" s="5" t="n">
        <f aca="false" t="array" ref="E45:E45">PRODUCT(1+$D$4:D45)-1</f>
        <v>0.00582997132062557</v>
      </c>
      <c r="F45" s="52" t="n">
        <f aca="false">E45/COUNT($E$4:E45)</f>
        <v>0.000138808840967276</v>
      </c>
      <c r="G45" s="5" t="n">
        <f aca="false">F45*252</f>
        <v>0.0349798279237534</v>
      </c>
      <c r="H45" s="53" t="n">
        <f aca="false">IF(D45&lt;F45,D45-F45,"")</f>
        <v>-0.0411388088409673</v>
      </c>
      <c r="I45" s="53" t="n">
        <f aca="false">IF(D45&lt;AVERAGE($D$43:D45),D45-AVERAGE($D$43:D45),"")</f>
        <v>-0.0324333333333333</v>
      </c>
      <c r="J45" s="0" t="n">
        <f aca="false">IF(ISBLANK(A46),MONTH(A45),IF(MONTH(A46)-MONTH(A45)=1,MONTH(A45),0))</f>
        <v>0</v>
      </c>
      <c r="K45" s="0" t="str">
        <f aca="false">IF(B46&gt;B45,IF(AND(B44&gt;B45,B46&gt;B45),"min",""),IF(AND(B44&gt;B45,B46&gt;B45),"",IF(AND(B44&lt;B45,B46&lt;B45),"max","")))</f>
        <v>min</v>
      </c>
      <c r="L45" s="0" t="n">
        <f aca="false">IF(K45="min",COUNTIF(K$4:K45,"min"),IF(K45="max",COUNTIF(K$4:K45,"max"),""))</f>
        <v>12</v>
      </c>
      <c r="M45" s="30" t="n">
        <f aca="false" t="array" ref="M45:M45">IF($K$3=0,IF(K45="min",INDEX($B$4:$B$254,(MATCH(1,($K$4:$K$254="max")*($L$4:$L$254=(L45-1)),0))),""),IF($K$3=1,IF(K45="min",INDEX($B$4:$B$254,(MATCH(1,($K$4:$K$254="max")*($L$4:$L$254=(L45)),0))),""),""))</f>
        <v>1048832.08688282</v>
      </c>
      <c r="N45" s="35" t="n">
        <f aca="false">IF(AND(K43=0,K45="min",L45=1),B45-B44,IF(K45="min",B45-M45,""))</f>
        <v>-43002.1155621999</v>
      </c>
      <c r="O45" s="41" t="n">
        <f aca="false">IF(AND(K43=0,K45="min",L45=1),(B45-B44)/B44,IF(K45="min",(B45-M45)/M45,""))</f>
        <v>-0.041000000000004</v>
      </c>
      <c r="P45" s="24" t="n">
        <f aca="false">D45-s_p!H45</f>
        <v>-0.0395183921063654</v>
      </c>
      <c r="Q45" s="24" t="n">
        <f aca="false">IF(P45&lt;0, P45^2, 0)</f>
        <v>0.00156170331467244</v>
      </c>
      <c r="R45" s="5"/>
      <c r="S45" s="5"/>
      <c r="T45" s="5"/>
      <c r="U45" s="5"/>
      <c r="V45" s="5"/>
      <c r="AJ45" s="0" t="n">
        <f aca="false">ROUND(AQ45,7)</f>
        <v>2.02E-005</v>
      </c>
      <c r="AK45" s="0" t="n">
        <f aca="false">ROUND(AR45,7)</f>
        <v>6.25E-005</v>
      </c>
      <c r="AL45" s="0" t="n">
        <f aca="false">ROUND(AS45,7)</f>
        <v>5.08E-005</v>
      </c>
      <c r="AQ45" s="0" t="n">
        <f aca="true">VAR(INDIRECT("IndexRet_"&amp;TEXT($X30,"mmm")))</f>
        <v>2.0217505803959E-005</v>
      </c>
      <c r="AR45" s="0" t="n">
        <f aca="true">VAR(INDIRECT("s_p!"&amp;s_p!$H$1&amp;$W28&amp;":"&amp;s_p!$H$1&amp;$W31-1))</f>
        <v>6.25356317208095E-005</v>
      </c>
      <c r="AS45" s="0" t="n">
        <f aca="true">VAR(INDIRECT("s_p!"&amp;s_p!$H$1&amp;$W25&amp;":"&amp;s_p!$H$1&amp;$W31-1))</f>
        <v>5.07566717669413E-005</v>
      </c>
      <c r="AU45" s="24" t="n">
        <f aca="false">BW28/CA28</f>
        <v>-0.387315525483778</v>
      </c>
      <c r="AV45" s="24" t="n">
        <f aca="false">BX28/CB28</f>
        <v>-0.0137923858563726</v>
      </c>
      <c r="AW45" s="24" t="n">
        <f aca="false">BY28/CC28</f>
        <v>-0.0133943753303166</v>
      </c>
      <c r="AX45" s="84"/>
    </row>
    <row r="46" customFormat="false" ht="13.8" hidden="false" customHeight="false" outlineLevel="0" collapsed="false">
      <c r="A46" s="6" t="n">
        <f aca="false">WORKDAY(A45,1,holiday!$B$2:$B$10)</f>
        <v>38782</v>
      </c>
      <c r="B46" s="30" t="n">
        <v>1006936.38428908</v>
      </c>
      <c r="C46" s="30" t="n">
        <f aca="false">B46-B45</f>
        <v>1106.41296845267</v>
      </c>
      <c r="D46" s="5" t="n">
        <f aca="false">C46/B45</f>
        <v>0.00109999999999998</v>
      </c>
      <c r="E46" s="5" t="n">
        <f aca="false" t="array" ref="E46:E46">PRODUCT(1+$D$4:D46)-1</f>
        <v>0.00693638428907817</v>
      </c>
      <c r="F46" s="52" t="n">
        <f aca="false">E46/COUNT($E$4:E46)</f>
        <v>0.000161311262536702</v>
      </c>
      <c r="G46" s="5" t="n">
        <f aca="false">F46*252</f>
        <v>0.0406504381592488</v>
      </c>
      <c r="H46" s="53" t="str">
        <f aca="false">IF(D46&lt;F46,D46-F46,"")</f>
        <v/>
      </c>
      <c r="I46" s="53" t="str">
        <f aca="false">IF(D46&lt;AVERAGE($D$43:D46),D46-AVERAGE($D$43:D46),"")</f>
        <v/>
      </c>
      <c r="J46" s="0" t="n">
        <f aca="false">IF(ISBLANK(A47),MONTH(A46),IF(MONTH(A47)-MONTH(A46)=1,MONTH(A46),0))</f>
        <v>0</v>
      </c>
      <c r="K46" s="0" t="str">
        <f aca="false">IF(B47&gt;B46,IF(AND(B45&gt;B46,B47&gt;B46),"min",""),IF(AND(B45&gt;B46,B47&gt;B46),"",IF(AND(B45&lt;B46,B47&lt;B46),"max","")))</f>
        <v/>
      </c>
      <c r="L46" s="0" t="str">
        <f aca="false">IF(K46="min",COUNTIF(K$4:K46,"min"),IF(K46="max",COUNTIF(K$4:K46,"max"),""))</f>
        <v/>
      </c>
      <c r="M46" s="30" t="str">
        <f aca="false" t="array" ref="M46:M46">IF($K$3=0,IF(K46="min",INDEX($B$4:$B$254,(MATCH(1,($K$4:$K$254="max")*($L$4:$L$254=(L46-1)),0))),""),IF($K$3=1,IF(K46="min",INDEX($B$4:$B$254,(MATCH(1,($K$4:$K$254="max")*($L$4:$L$254=(L46)),0))),""),""))</f>
        <v/>
      </c>
      <c r="N46" s="35" t="str">
        <f aca="false">IF(AND(K44=0,K46="min",L46=1),B46-B45,IF(K46="min",B46-M46,""))</f>
        <v/>
      </c>
      <c r="O46" s="41" t="str">
        <f aca="false">IF(AND(K44=0,K46="min",L46=1),(B46-B45)/B45,IF(K46="min",(B46-M46)/M46,""))</f>
        <v/>
      </c>
      <c r="P46" s="24" t="n">
        <f aca="false">D46-s_p!H46</f>
        <v>0.00806845163645974</v>
      </c>
      <c r="Q46" s="24" t="n">
        <f aca="false">IF(P46&lt;0, P46^2, 0)</f>
        <v>0</v>
      </c>
      <c r="R46" s="5"/>
      <c r="S46" s="5"/>
      <c r="T46" s="5"/>
      <c r="U46" s="5"/>
      <c r="V46" s="5"/>
      <c r="AJ46" s="0" t="n">
        <f aca="false">ROUND(AQ46,7)</f>
        <v>2.57E-005</v>
      </c>
      <c r="AK46" s="0" t="n">
        <f aca="false">ROUND(AR46,7)</f>
        <v>3.86E-005</v>
      </c>
      <c r="AL46" s="0" t="n">
        <f aca="false">ROUND(AS46,7)</f>
        <v>5.17E-005</v>
      </c>
      <c r="AQ46" s="0" t="n">
        <f aca="true">VAR(INDIRECT("IndexRet_"&amp;TEXT($X31,"mmm")))</f>
        <v>2.56930583940279E-005</v>
      </c>
      <c r="AR46" s="0" t="n">
        <f aca="true">VAR(INDIRECT("s_p!"&amp;s_p!$H$1&amp;$W29&amp;":"&amp;s_p!$H$1&amp;$W32-1))</f>
        <v>3.8550734939332E-005</v>
      </c>
      <c r="AS46" s="0" t="n">
        <f aca="true">VAR(INDIRECT("s_p!"&amp;s_p!$H$1&amp;$W26&amp;":"&amp;s_p!$H$1&amp;$W32-1))</f>
        <v>5.17241173450521E-005</v>
      </c>
      <c r="AU46" s="24" t="n">
        <f aca="false">BW29/CA29</f>
        <v>0.107100904790234</v>
      </c>
      <c r="AV46" s="24" t="n">
        <f aca="false">BX29/CB29</f>
        <v>-0.0173144918198178</v>
      </c>
      <c r="AW46" s="24" t="n">
        <f aca="false">BY29/CC29</f>
        <v>-0.0136552041023344</v>
      </c>
      <c r="AX46" s="84"/>
    </row>
    <row r="47" customFormat="false" ht="13.8" hidden="false" customHeight="false" outlineLevel="0" collapsed="false">
      <c r="A47" s="6" t="n">
        <f aca="false">WORKDAY(A46,1,holiday!$B$2:$B$10)</f>
        <v>38783</v>
      </c>
      <c r="B47" s="30" t="n">
        <v>1018818.23362369</v>
      </c>
      <c r="C47" s="30" t="n">
        <f aca="false">B47-B46</f>
        <v>11881.8493346111</v>
      </c>
      <c r="D47" s="5" t="n">
        <f aca="false">C47/B46</f>
        <v>0.0118</v>
      </c>
      <c r="E47" s="5" t="n">
        <f aca="false" t="array" ref="E47:E47">PRODUCT(1+$D$4:D47)-1</f>
        <v>0.0188182336236893</v>
      </c>
      <c r="F47" s="52" t="n">
        <f aca="false">E47/COUNT($E$4:E47)</f>
        <v>0.00042768712781112</v>
      </c>
      <c r="G47" s="5" t="n">
        <f aca="false">F47*252</f>
        <v>0.107777156208402</v>
      </c>
      <c r="H47" s="53" t="str">
        <f aca="false">IF(D47&lt;F47,D47-F47,"")</f>
        <v/>
      </c>
      <c r="I47" s="53" t="str">
        <f aca="false">IF(D47&lt;AVERAGE($D$43:D47),D47-AVERAGE($D$43:D47),"")</f>
        <v/>
      </c>
      <c r="J47" s="0" t="n">
        <f aca="false">IF(ISBLANK(A48),MONTH(A47),IF(MONTH(A48)-MONTH(A47)=1,MONTH(A47),0))</f>
        <v>0</v>
      </c>
      <c r="K47" s="0" t="str">
        <f aca="false">IF(B48&gt;B47,IF(AND(B46&gt;B47,B48&gt;B47),"min",""),IF(AND(B46&gt;B47,B48&gt;B47),"",IF(AND(B46&lt;B47,B48&lt;B47),"max","")))</f>
        <v/>
      </c>
      <c r="L47" s="0" t="str">
        <f aca="false">IF(K47="min",COUNTIF(K$4:K47,"min"),IF(K47="max",COUNTIF(K$4:K47,"max"),""))</f>
        <v/>
      </c>
      <c r="M47" s="30" t="str">
        <f aca="false" t="array" ref="M47:M47">IF($K$3=0,IF(K47="min",INDEX($B$4:$B$254,(MATCH(1,($K$4:$K$254="max")*($L$4:$L$254=(L47-1)),0))),""),IF($K$3=1,IF(K47="min",INDEX($B$4:$B$254,(MATCH(1,($K$4:$K$254="max")*($L$4:$L$254=(L47)),0))),""),""))</f>
        <v/>
      </c>
      <c r="N47" s="35" t="str">
        <f aca="false">IF(AND(K45=0,K47="min",L47=1),B47-B46,IF(K47="min",B47-M47,""))</f>
        <v/>
      </c>
      <c r="O47" s="41" t="str">
        <f aca="false">IF(AND(K45=0,K47="min",L47=1),(B47-B46)/B46,IF(K47="min",(B47-M47)/M47,""))</f>
        <v/>
      </c>
      <c r="P47" s="24" t="n">
        <f aca="false">D47-s_p!H47</f>
        <v>0.0136619060285074</v>
      </c>
      <c r="Q47" s="24" t="n">
        <f aca="false">IF(P47&lt;0, P47^2, 0)</f>
        <v>0</v>
      </c>
      <c r="R47" s="5"/>
      <c r="S47" s="5"/>
      <c r="T47" s="5"/>
      <c r="U47" s="5"/>
      <c r="V47" s="5"/>
      <c r="AJ47" s="0" t="n">
        <f aca="false">ROUND(AQ47,7)</f>
        <v>1.93E-005</v>
      </c>
      <c r="AK47" s="0" t="n">
        <f aca="false">ROUND(AR47,7)</f>
        <v>2.1E-005</v>
      </c>
      <c r="AL47" s="0" t="n">
        <f aca="false">ROUND(AS47,7)</f>
        <v>4.93E-005</v>
      </c>
      <c r="AQ47" s="0" t="n">
        <f aca="true">VAR(INDIRECT("IndexRet_"&amp;TEXT($X32,"mmm")))</f>
        <v>1.93249223070479E-005</v>
      </c>
      <c r="AR47" s="0" t="n">
        <f aca="true">VAR(INDIRECT("s_p!"&amp;s_p!$H$1&amp;$W30&amp;":"&amp;s_p!$H$1&amp;$W33-1))</f>
        <v>2.0962182738101E-005</v>
      </c>
      <c r="AS47" s="0" t="n">
        <f aca="true">VAR(INDIRECT("s_p!"&amp;s_p!$H$1&amp;$W27&amp;":"&amp;s_p!$H$1&amp;$W33-1))</f>
        <v>4.9312738610839E-005</v>
      </c>
      <c r="AU47" s="24" t="n">
        <f aca="false">BW30/CA30</f>
        <v>-0.0322877453250852</v>
      </c>
      <c r="AV47" s="24" t="n">
        <f aca="false">BX30/CB30</f>
        <v>-0.107627127910631</v>
      </c>
      <c r="AW47" s="24" t="n">
        <f aca="false">BY30/CC30</f>
        <v>-0.00330355651007578</v>
      </c>
      <c r="AX47" s="84"/>
    </row>
    <row r="48" customFormat="false" ht="13.8" hidden="false" customHeight="false" outlineLevel="0" collapsed="false">
      <c r="A48" s="6" t="n">
        <f aca="false">WORKDAY(A47,1,holiday!$B$2:$B$10)</f>
        <v>38784</v>
      </c>
      <c r="B48" s="30" t="n">
        <v>1029312.06143001</v>
      </c>
      <c r="C48" s="30" t="n">
        <f aca="false">B48-B47</f>
        <v>10493.827806324</v>
      </c>
      <c r="D48" s="5" t="n">
        <f aca="false">C48/B47</f>
        <v>0.0103</v>
      </c>
      <c r="E48" s="5" t="n">
        <f aca="false" t="array" ref="E48:E48">PRODUCT(1+$D$4:D48)-1</f>
        <v>0.0293120614300131</v>
      </c>
      <c r="F48" s="52" t="n">
        <f aca="false">E48/COUNT($E$4:E48)</f>
        <v>0.00065137914288918</v>
      </c>
      <c r="G48" s="5" t="n">
        <f aca="false">F48*252</f>
        <v>0.164147544008073</v>
      </c>
      <c r="H48" s="53" t="str">
        <f aca="false">IF(D48&lt;F48,D48-F48,"")</f>
        <v/>
      </c>
      <c r="I48" s="53" t="str">
        <f aca="false">IF(D48&lt;AVERAGE($D$43:D48),D48-AVERAGE($D$43:D48),"")</f>
        <v/>
      </c>
      <c r="J48" s="0" t="n">
        <f aca="false">IF(ISBLANK(A49),MONTH(A48),IF(MONTH(A49)-MONTH(A48)=1,MONTH(A48),0))</f>
        <v>0</v>
      </c>
      <c r="K48" s="0" t="str">
        <f aca="false">IF(B49&gt;B48,IF(AND(B47&gt;B48,B49&gt;B48),"min",""),IF(AND(B47&gt;B48,B49&gt;B48),"",IF(AND(B47&lt;B48,B49&lt;B48),"max","")))</f>
        <v>max</v>
      </c>
      <c r="L48" s="0" t="n">
        <f aca="false">IF(K48="min",COUNTIF(K$4:K48,"min"),IF(K48="max",COUNTIF(K$4:K48,"max"),""))</f>
        <v>12</v>
      </c>
      <c r="M48" s="30" t="str">
        <f aca="false" t="array" ref="M48:M48">IF($K$3=0,IF(K48="min",INDEX($B$4:$B$254,(MATCH(1,($K$4:$K$254="max")*($L$4:$L$254=(L48-1)),0))),""),IF($K$3=1,IF(K48="min",INDEX($B$4:$B$254,(MATCH(1,($K$4:$K$254="max")*($L$4:$L$254=(L48)),0))),""),""))</f>
        <v/>
      </c>
      <c r="N48" s="35" t="str">
        <f aca="false">IF(AND(K46=0,K48="min",L48=1),B48-B47,IF(K48="min",B48-M48,""))</f>
        <v/>
      </c>
      <c r="O48" s="41" t="str">
        <f aca="false">IF(AND(K46=0,K48="min",L48=1),(B48-B47)/B47,IF(K48="min",(B48-M48)/M48,""))</f>
        <v/>
      </c>
      <c r="P48" s="24" t="n">
        <f aca="false">D48-s_p!H48</f>
        <v>0.00827002852932893</v>
      </c>
      <c r="Q48" s="24" t="n">
        <f aca="false">IF(P48&lt;0, P48^2, 0)</f>
        <v>0</v>
      </c>
      <c r="R48" s="5"/>
      <c r="S48" s="5"/>
      <c r="T48" s="5"/>
      <c r="U48" s="5"/>
      <c r="V48" s="5"/>
      <c r="AJ48" s="0" t="n">
        <f aca="false">ROUND(AQ48,7)</f>
        <v>2.89E-005</v>
      </c>
      <c r="AK48" s="0" t="n">
        <f aca="false">ROUND(AR48,7)</f>
        <v>2.38E-005</v>
      </c>
      <c r="AL48" s="0" t="n">
        <f aca="false">ROUND(AS48,7)</f>
        <v>4.33E-005</v>
      </c>
      <c r="AQ48" s="0" t="n">
        <f aca="true">VAR(INDIRECT("IndexRet_"&amp;TEXT($X33,"mmm")))</f>
        <v>2.88781864526611E-005</v>
      </c>
      <c r="AR48" s="0" t="n">
        <f aca="true">VAR(INDIRECT("s_p!"&amp;s_p!$H$1&amp;$W31&amp;":"&amp;s_p!$H$1&amp;$W34-1))</f>
        <v>2.38060213174417E-005</v>
      </c>
      <c r="AS48" s="0" t="n">
        <f aca="true">VAR(INDIRECT("s_p!"&amp;s_p!$H$1&amp;$W28&amp;":"&amp;s_p!$H$1&amp;$W34-1))</f>
        <v>4.32647227858695E-005</v>
      </c>
      <c r="AU48" s="24" t="n">
        <f aca="false">BW31/CA31</f>
        <v>-0.0581267838043401</v>
      </c>
      <c r="AV48" s="24" t="n">
        <f aca="false">BX31/CB31</f>
        <v>0.0106914835330139</v>
      </c>
      <c r="AW48" s="24" t="n">
        <f aca="false">BY31/CC31</f>
        <v>-0.00164489807565818</v>
      </c>
      <c r="AX48" s="84"/>
    </row>
    <row r="49" customFormat="false" ht="13.8" hidden="false" customHeight="false" outlineLevel="0" collapsed="false">
      <c r="A49" s="6" t="n">
        <f aca="false">WORKDAY(A48,1,holiday!$B$2:$B$10)</f>
        <v>38785</v>
      </c>
      <c r="B49" s="30" t="n">
        <v>1010372.7194997</v>
      </c>
      <c r="C49" s="30" t="n">
        <f aca="false">B49-B48</f>
        <v>-18939.3419303122</v>
      </c>
      <c r="D49" s="5" t="n">
        <f aca="false">C49/B48</f>
        <v>-0.0184</v>
      </c>
      <c r="E49" s="5" t="n">
        <f aca="false" t="array" ref="E49:E49">PRODUCT(1+$D$4:D49)-1</f>
        <v>0.010372719499701</v>
      </c>
      <c r="F49" s="52" t="n">
        <f aca="false">E49/COUNT($E$4:E49)</f>
        <v>0.000225493902167413</v>
      </c>
      <c r="G49" s="5" t="n">
        <f aca="false">F49*252</f>
        <v>0.056824463346188</v>
      </c>
      <c r="H49" s="53" t="n">
        <f aca="false">IF(D49&lt;F49,D49-F49,"")</f>
        <v>-0.0186254939021674</v>
      </c>
      <c r="I49" s="53" t="n">
        <f aca="false">IF(D49&lt;AVERAGE($D$43:D49),D49-AVERAGE($D$43:D49),"")</f>
        <v>-0.0154142857142857</v>
      </c>
      <c r="J49" s="0" t="n">
        <f aca="false">IF(ISBLANK(A50),MONTH(A49),IF(MONTH(A50)-MONTH(A49)=1,MONTH(A49),0))</f>
        <v>0</v>
      </c>
      <c r="K49" s="0" t="str">
        <f aca="false">IF(B50&gt;B49,IF(AND(B48&gt;B49,B50&gt;B49),"min",""),IF(AND(B48&gt;B49,B50&gt;B49),"",IF(AND(B48&lt;B49,B50&lt;B49),"max","")))</f>
        <v/>
      </c>
      <c r="L49" s="0" t="str">
        <f aca="false">IF(K49="min",COUNTIF(K$4:K49,"min"),IF(K49="max",COUNTIF(K$4:K49,"max"),""))</f>
        <v/>
      </c>
      <c r="M49" s="30" t="str">
        <f aca="false" t="array" ref="M49:M49">IF($K$3=0,IF(K49="min",INDEX($B$4:$B$254,(MATCH(1,($K$4:$K$254="max")*($L$4:$L$254=(L49-1)),0))),""),IF($K$3=1,IF(K49="min",INDEX($B$4:$B$254,(MATCH(1,($K$4:$K$254="max")*($L$4:$L$254=(L49)),0))),""),""))</f>
        <v/>
      </c>
      <c r="N49" s="35" t="str">
        <f aca="false">IF(AND(K47=0,K49="min",L49=1),B49-B48,IF(K49="min",B49-M49,""))</f>
        <v/>
      </c>
      <c r="O49" s="41" t="str">
        <f aca="false">IF(AND(K47=0,K49="min",L49=1),(B49-B48)/B48,IF(K49="min",(B49-M49)/M49,""))</f>
        <v/>
      </c>
      <c r="P49" s="24" t="n">
        <f aca="false">D49-s_p!H49</f>
        <v>-0.0135191658779634</v>
      </c>
      <c r="Q49" s="24" t="n">
        <f aca="false">IF(P49&lt;0, P49^2, 0)</f>
        <v>0.00018276784603589</v>
      </c>
      <c r="R49" s="5"/>
      <c r="S49" s="5"/>
      <c r="T49" s="5"/>
      <c r="U49" s="5"/>
      <c r="V49" s="5"/>
      <c r="AJ49" s="0" t="n">
        <f aca="false">ROUND(AQ49,7)</f>
        <v>1.84E-005</v>
      </c>
      <c r="AK49" s="0" t="n">
        <f aca="false">ROUND(AR49,7)</f>
        <v>2.16E-005</v>
      </c>
      <c r="AL49" s="0" t="n">
        <f aca="false">ROUND(AS49,7)</f>
        <v>2.98E-005</v>
      </c>
      <c r="AM49" s="0" t="n">
        <f aca="false">ROUND(AT49,7)</f>
        <v>3.99E-005</v>
      </c>
      <c r="AQ49" s="0" t="n">
        <f aca="true">VAR(INDIRECT("IndexRet_"&amp;TEXT($X34,"mmm")))</f>
        <v>1.83919511798665E-005</v>
      </c>
      <c r="AR49" s="0" t="n">
        <f aca="true">VAR(INDIRECT("s_p!"&amp;s_p!$H$1&amp;$W32&amp;":"&amp;s_p!$H$1&amp;$W35-1))</f>
        <v>2.16159930666597E-005</v>
      </c>
      <c r="AS49" s="0" t="n">
        <f aca="true">VAR(INDIRECT("s_p!"&amp;s_p!$H$1&amp;$W29&amp;":"&amp;s_p!$H$1&amp;$W35-1))</f>
        <v>2.98478215211302E-005</v>
      </c>
      <c r="AT49" s="0" t="n">
        <f aca="true">VAR(INDIRECT("s_p!"&amp;s_p!$H$1&amp;$W23&amp;":"&amp;s_p!$H$1&amp;$W35-1))</f>
        <v>3.98832794335673E-005</v>
      </c>
      <c r="AU49" s="24" t="n">
        <f aca="false">BW32/CA32</f>
        <v>0.0693581519026998</v>
      </c>
      <c r="AV49" s="24" t="n">
        <f aca="false">BX32/CB32</f>
        <v>-0.00440369225186935</v>
      </c>
      <c r="AW49" s="24" t="n">
        <f aca="false">BY32/CC32</f>
        <v>-0.011148682617606</v>
      </c>
      <c r="AX49" s="84"/>
    </row>
    <row r="50" customFormat="false" ht="13.8" hidden="false" customHeight="false" outlineLevel="0" collapsed="false">
      <c r="A50" s="6" t="n">
        <f aca="false">WORKDAY(A49,1,holiday!$B$2:$B$10)</f>
        <v>38786</v>
      </c>
      <c r="B50" s="30" t="n">
        <v>966219.431657563</v>
      </c>
      <c r="C50" s="30" t="n">
        <f aca="false">B50-B49</f>
        <v>-44153.2878421369</v>
      </c>
      <c r="D50" s="5" t="n">
        <f aca="false">C50/B49</f>
        <v>-0.0437</v>
      </c>
      <c r="E50" s="5" t="n">
        <f aca="false" t="array" ref="E50:E50">PRODUCT(1+$D$4:D50)-1</f>
        <v>-0.033780568342436</v>
      </c>
      <c r="F50" s="52" t="n">
        <f aca="false">E50/COUNT($E$4:E50)</f>
        <v>-0.000718735496647575</v>
      </c>
      <c r="G50" s="5" t="n">
        <f aca="false">F50*252</f>
        <v>-0.181121345155189</v>
      </c>
      <c r="H50" s="53" t="n">
        <f aca="false">IF(D50&lt;F50,D50-F50,"")</f>
        <v>-0.0429812645033524</v>
      </c>
      <c r="I50" s="53" t="n">
        <f aca="false">IF(D50&lt;AVERAGE($D$43:D50),D50-AVERAGE($D$43:D50),"")</f>
        <v>-0.035625</v>
      </c>
      <c r="J50" s="0" t="n">
        <f aca="false">IF(ISBLANK(A51),MONTH(A50),IF(MONTH(A51)-MONTH(A50)=1,MONTH(A50),0))</f>
        <v>0</v>
      </c>
      <c r="K50" s="0" t="str">
        <f aca="false">IF(B51&gt;B50,IF(AND(B49&gt;B50,B51&gt;B50),"min",""),IF(AND(B49&gt;B50,B51&gt;B50),"",IF(AND(B49&lt;B50,B51&lt;B50),"max","")))</f>
        <v>min</v>
      </c>
      <c r="L50" s="0" t="n">
        <f aca="false">IF(K50="min",COUNTIF(K$4:K50,"min"),IF(K50="max",COUNTIF(K$4:K50,"max"),""))</f>
        <v>13</v>
      </c>
      <c r="M50" s="30" t="n">
        <f aca="false" t="array" ref="M50:M50">IF($K$3=0,IF(K50="min",INDEX($B$4:$B$254,(MATCH(1,($K$4:$K$254="max")*($L$4:$L$254=(L50-1)),0))),""),IF($K$3=1,IF(K50="min",INDEX($B$4:$B$254,(MATCH(1,($K$4:$K$254="max")*($L$4:$L$254=(L50)),0))),""),""))</f>
        <v>1029312.06143001</v>
      </c>
      <c r="N50" s="35" t="n">
        <f aca="false">IF(AND(K48=0,K50="min",L50=1),B50-B49,IF(K50="min",B50-M50,""))</f>
        <v>-63092.6297724471</v>
      </c>
      <c r="O50" s="41" t="n">
        <f aca="false">IF(AND(K48=0,K50="min",L50=1),(B50-B49)/B49,IF(K50="min",(B50-M50)/M50,""))</f>
        <v>-0.0612959199999981</v>
      </c>
      <c r="P50" s="24" t="n">
        <f aca="false">D50-s_p!H50</f>
        <v>-0.0509235366246669</v>
      </c>
      <c r="Q50" s="24" t="n">
        <f aca="false">IF(P50&lt;0, P50^2, 0)</f>
        <v>0.00259320658236379</v>
      </c>
      <c r="R50" s="5"/>
      <c r="S50" s="5"/>
      <c r="T50" s="5"/>
      <c r="U50" s="5"/>
      <c r="V50" s="5"/>
      <c r="AU50" s="24" t="n">
        <f aca="false">BW33/CA33</f>
        <v>0.0946574182249222</v>
      </c>
      <c r="AV50" s="24" t="n">
        <f aca="false">BX33/CB33</f>
        <v>0.0319216819387454</v>
      </c>
      <c r="AW50" s="24" t="n">
        <f aca="false">BY33/CC33</f>
        <v>-0.0405166140220856</v>
      </c>
      <c r="AX50" s="84"/>
    </row>
    <row r="51" customFormat="false" ht="13.8" hidden="false" customHeight="false" outlineLevel="0" collapsed="false">
      <c r="A51" s="6" t="n">
        <f aca="false">WORKDAY(A50,1,holiday!$B$2:$B$10)</f>
        <v>38789</v>
      </c>
      <c r="B51" s="30" t="n">
        <v>1005931.05029869</v>
      </c>
      <c r="C51" s="30" t="n">
        <f aca="false">B51-B50</f>
        <v>39711.6186411259</v>
      </c>
      <c r="D51" s="5" t="n">
        <f aca="false">C51/B50</f>
        <v>0.0411</v>
      </c>
      <c r="E51" s="5" t="n">
        <f aca="false" t="array" ref="E51:E51">PRODUCT(1+$D$4:D51)-1</f>
        <v>0.00593105029868979</v>
      </c>
      <c r="F51" s="52" t="n">
        <f aca="false">E51/COUNT($E$4:E51)</f>
        <v>0.000123563547889371</v>
      </c>
      <c r="G51" s="5" t="n">
        <f aca="false">F51*252</f>
        <v>0.0311380140681214</v>
      </c>
      <c r="H51" s="53" t="str">
        <f aca="false">IF(D51&lt;F51,D51-F51,"")</f>
        <v/>
      </c>
      <c r="I51" s="53" t="str">
        <f aca="false">IF(D51&lt;AVERAGE($D$43:D51),D51-AVERAGE($D$43:D51),"")</f>
        <v/>
      </c>
      <c r="J51" s="0" t="n">
        <f aca="false">IF(ISBLANK(A52),MONTH(A51),IF(MONTH(A52)-MONTH(A51)=1,MONTH(A51),0))</f>
        <v>0</v>
      </c>
      <c r="K51" s="0" t="str">
        <f aca="false">IF(B52&gt;B51,IF(AND(B50&gt;B51,B52&gt;B51),"min",""),IF(AND(B50&gt;B51,B52&gt;B51),"",IF(AND(B50&lt;B51,B52&lt;B51),"max","")))</f>
        <v>max</v>
      </c>
      <c r="L51" s="0" t="n">
        <f aca="false">IF(K51="min",COUNTIF(K$4:K51,"min"),IF(K51="max",COUNTIF(K$4:K51,"max"),""))</f>
        <v>13</v>
      </c>
      <c r="M51" s="30" t="str">
        <f aca="false" t="array" ref="M51:M51">IF($K$3=0,IF(K51="min",INDEX($B$4:$B$254,(MATCH(1,($K$4:$K$254="max")*($L$4:$L$254=(L51-1)),0))),""),IF($K$3=1,IF(K51="min",INDEX($B$4:$B$254,(MATCH(1,($K$4:$K$254="max")*($L$4:$L$254=(L51)),0))),""),""))</f>
        <v/>
      </c>
      <c r="N51" s="35" t="str">
        <f aca="false">IF(AND(K49=0,K51="min",L51=1),B51-B50,IF(K51="min",B51-M51,""))</f>
        <v/>
      </c>
      <c r="O51" s="41" t="str">
        <f aca="false">IF(AND(K49=0,K51="min",L51=1),(B51-B50)/B50,IF(K51="min",(B51-M51)/M51,""))</f>
        <v/>
      </c>
      <c r="P51" s="24" t="n">
        <f aca="false">D51-s_p!H51</f>
        <v>0.0389851586521202</v>
      </c>
      <c r="Q51" s="24" t="n">
        <f aca="false">IF(P51&lt;0, P51^2, 0)</f>
        <v>0</v>
      </c>
      <c r="R51" s="5"/>
      <c r="S51" s="5"/>
      <c r="T51" s="5"/>
      <c r="U51" s="5"/>
      <c r="V51" s="5"/>
      <c r="AQ51" s="0" t="n">
        <f aca="true">COVAR(INDIRECT($D$1&amp;$W26):INDIRECT($D$1&amp;$W27-1),INDIRECT("IndexRet_"&amp;TEXT($X26,"mmm")))</f>
        <v>-4.39652727926403E-006</v>
      </c>
      <c r="AU51" s="24" t="n">
        <f aca="false">BW34/CA34</f>
        <v>-0.122542843895349</v>
      </c>
      <c r="AV51" s="24" t="n">
        <f aca="false">BX34/CB34</f>
        <v>0.0114555302962292</v>
      </c>
      <c r="AW51" s="24" t="n">
        <f aca="false">BY34/CC34</f>
        <v>0.0111068220929295</v>
      </c>
      <c r="AX51" s="24" t="n">
        <f aca="false">BZ34/CD34</f>
        <v>-0.00109310509838697</v>
      </c>
    </row>
    <row r="52" customFormat="false" ht="13.8" hidden="false" customHeight="false" outlineLevel="0" collapsed="false">
      <c r="A52" s="6" t="n">
        <f aca="false">WORKDAY(A51,1,holiday!$B$2:$B$10)</f>
        <v>38790</v>
      </c>
      <c r="B52" s="30" t="n">
        <v>981587.518881461</v>
      </c>
      <c r="C52" s="30" t="n">
        <f aca="false">B52-B51</f>
        <v>-24343.5314172283</v>
      </c>
      <c r="D52" s="5" t="n">
        <f aca="false">C52/B51</f>
        <v>-0.0242</v>
      </c>
      <c r="E52" s="5" t="n">
        <f aca="false" t="array" ref="E52:E52">PRODUCT(1+$D$4:D52)-1</f>
        <v>-0.0184124811185385</v>
      </c>
      <c r="F52" s="52" t="n">
        <f aca="false">E52/COUNT($E$4:E52)</f>
        <v>-0.000375764920786501</v>
      </c>
      <c r="G52" s="5" t="n">
        <f aca="false">F52*252</f>
        <v>-0.0946927600381983</v>
      </c>
      <c r="H52" s="53" t="n">
        <f aca="false">IF(D52&lt;F52,D52-F52,"")</f>
        <v>-0.0238242350792135</v>
      </c>
      <c r="I52" s="53" t="n">
        <f aca="false">IF(D52&lt;AVERAGE($D$43:D52),D52-AVERAGE($D$43:D52),"")</f>
        <v>-0.01943</v>
      </c>
      <c r="J52" s="0" t="n">
        <f aca="false">IF(ISBLANK(A53),MONTH(A52),IF(MONTH(A53)-MONTH(A52)=1,MONTH(A52),0))</f>
        <v>0</v>
      </c>
      <c r="K52" s="0" t="str">
        <f aca="false">IF(B53&gt;B52,IF(AND(B51&gt;B52,B53&gt;B52),"min",""),IF(AND(B51&gt;B52,B53&gt;B52),"",IF(AND(B51&lt;B52,B53&lt;B52),"max","")))</f>
        <v/>
      </c>
      <c r="L52" s="0" t="str">
        <f aca="false">IF(K52="min",COUNTIF(K$4:K52,"min"),IF(K52="max",COUNTIF(K$4:K52,"max"),""))</f>
        <v/>
      </c>
      <c r="M52" s="30" t="str">
        <f aca="false" t="array" ref="M52:M52">IF($K$3=0,IF(K52="min",INDEX($B$4:$B$254,(MATCH(1,($K$4:$K$254="max")*($L$4:$L$254=(L52-1)),0))),""),IF($K$3=1,IF(K52="min",INDEX($B$4:$B$254,(MATCH(1,($K$4:$K$254="max")*($L$4:$L$254=(L52)),0))),""),""))</f>
        <v/>
      </c>
      <c r="N52" s="35" t="str">
        <f aca="false">IF(AND(K50=0,K52="min",L52=1),B52-B51,IF(K52="min",B52-M52,""))</f>
        <v/>
      </c>
      <c r="O52" s="41" t="str">
        <f aca="false">IF(AND(K50=0,K52="min",L52=1),(B52-B51)/B51,IF(K52="min",(B52-M52)/M52,""))</f>
        <v/>
      </c>
      <c r="P52" s="24" t="n">
        <f aca="false">D52-s_p!H52</f>
        <v>-0.0345961436926168</v>
      </c>
      <c r="Q52" s="24" t="n">
        <f aca="false">IF(P52&lt;0, P52^2, 0)</f>
        <v>0.00119689315840019</v>
      </c>
      <c r="R52" s="5"/>
      <c r="S52" s="5"/>
      <c r="T52" s="5"/>
      <c r="U52" s="5"/>
      <c r="V52" s="5"/>
    </row>
    <row r="53" customFormat="false" ht="13.8" hidden="false" customHeight="false" outlineLevel="0" collapsed="false">
      <c r="A53" s="6" t="n">
        <f aca="false">WORKDAY(A52,1,holiday!$B$2:$B$10)</f>
        <v>38791</v>
      </c>
      <c r="B53" s="30" t="n">
        <v>976286.946279501</v>
      </c>
      <c r="C53" s="30" t="n">
        <f aca="false">B53-B52</f>
        <v>-5300.57260195992</v>
      </c>
      <c r="D53" s="5" t="n">
        <f aca="false">C53/B52</f>
        <v>-0.00540000000000004</v>
      </c>
      <c r="E53" s="5" t="n">
        <f aca="false" t="array" ref="E53:E53">PRODUCT(1+$D$4:D53)-1</f>
        <v>-0.0237130537204984</v>
      </c>
      <c r="F53" s="52" t="n">
        <f aca="false">E53/COUNT($E$4:E53)</f>
        <v>-0.000474261074409967</v>
      </c>
      <c r="G53" s="5" t="n">
        <f aca="false">F53*252</f>
        <v>-0.119513790751312</v>
      </c>
      <c r="H53" s="53" t="n">
        <f aca="false">IF(D53&lt;F53,D53-F53,"")</f>
        <v>-0.00492573892559007</v>
      </c>
      <c r="I53" s="53" t="n">
        <f aca="false">IF(D53&lt;AVERAGE($D$43:D53),D53-AVERAGE($D$43:D53),"")</f>
        <v>-0.00057272727272729</v>
      </c>
      <c r="J53" s="0" t="n">
        <f aca="false">IF(ISBLANK(A54),MONTH(A53),IF(MONTH(A54)-MONTH(A53)=1,MONTH(A53),0))</f>
        <v>0</v>
      </c>
      <c r="K53" s="0" t="str">
        <f aca="false">IF(B54&gt;B53,IF(AND(B52&gt;B53,B54&gt;B53),"min",""),IF(AND(B52&gt;B53,B54&gt;B53),"",IF(AND(B52&lt;B53,B54&lt;B53),"max","")))</f>
        <v/>
      </c>
      <c r="L53" s="0" t="str">
        <f aca="false">IF(K53="min",COUNTIF(K$4:K53,"min"),IF(K53="max",COUNTIF(K$4:K53,"max"),""))</f>
        <v/>
      </c>
      <c r="M53" s="30" t="str">
        <f aca="false" t="array" ref="M53:M53">IF($K$3=0,IF(K53="min",INDEX($B$4:$B$254,(MATCH(1,($K$4:$K$254="max")*($L$4:$L$254=(L53-1)),0))),""),IF($K$3=1,IF(K53="min",INDEX($B$4:$B$254,(MATCH(1,($K$4:$K$254="max")*($L$4:$L$254=(L53)),0))),""),""))</f>
        <v/>
      </c>
      <c r="N53" s="35" t="str">
        <f aca="false">IF(AND(K51=0,K53="min",L53=1),B53-B52,IF(K53="min",B53-M53,""))</f>
        <v/>
      </c>
      <c r="O53" s="41" t="str">
        <f aca="false">IF(AND(K51=0,K53="min",L53=1),(B53-B52)/B52,IF(K53="min",(B53-M53)/M53,""))</f>
        <v/>
      </c>
      <c r="P53" s="24" t="n">
        <f aca="false">D53-s_p!H53</f>
        <v>-0.00966981533434038</v>
      </c>
      <c r="Q53" s="24" t="n">
        <f aca="false">IF(P53&lt;0, P53^2, 0)</f>
        <v>9.35053286002444E-005</v>
      </c>
      <c r="R53" s="5"/>
      <c r="S53" s="5"/>
      <c r="T53" s="5"/>
      <c r="U53" s="5"/>
      <c r="V53" s="5"/>
    </row>
    <row r="54" customFormat="false" ht="13.8" hidden="false" customHeight="false" outlineLevel="0" collapsed="false">
      <c r="A54" s="6" t="n">
        <f aca="false">WORKDAY(A53,1,holiday!$B$2:$B$10)</f>
        <v>38792</v>
      </c>
      <c r="B54" s="30" t="n">
        <v>972479.427189011</v>
      </c>
      <c r="C54" s="30" t="n">
        <f aca="false">B54-B53</f>
        <v>-3807.51909049007</v>
      </c>
      <c r="D54" s="5" t="n">
        <f aca="false">C54/B53</f>
        <v>-0.00390000000000001</v>
      </c>
      <c r="E54" s="5" t="n">
        <f aca="false" t="array" ref="E54:E54">PRODUCT(1+$D$4:D54)-1</f>
        <v>-0.0275205728109885</v>
      </c>
      <c r="F54" s="52" t="n">
        <f aca="false">E54/COUNT($E$4:E54)</f>
        <v>-0.000539619074725265</v>
      </c>
      <c r="G54" s="5" t="n">
        <f aca="false">F54*252</f>
        <v>-0.135984006830767</v>
      </c>
      <c r="H54" s="53" t="n">
        <f aca="false">IF(D54&lt;F54,D54-F54,"")</f>
        <v>-0.00336038092527475</v>
      </c>
      <c r="I54" s="53" t="str">
        <f aca="false">IF(D54&lt;AVERAGE($D$43:D54),D54-AVERAGE($D$43:D54),"")</f>
        <v/>
      </c>
      <c r="J54" s="0" t="n">
        <f aca="false">IF(ISBLANK(A55),MONTH(A54),IF(MONTH(A55)-MONTH(A54)=1,MONTH(A54),0))</f>
        <v>0</v>
      </c>
      <c r="K54" s="0" t="str">
        <f aca="false">IF(B55&gt;B54,IF(AND(B53&gt;B54,B55&gt;B54),"min",""),IF(AND(B53&gt;B54,B55&gt;B54),"",IF(AND(B53&lt;B54,B55&lt;B54),"max","")))</f>
        <v/>
      </c>
      <c r="L54" s="0" t="str">
        <f aca="false">IF(K54="min",COUNTIF(K$4:K54,"min"),IF(K54="max",COUNTIF(K$4:K54,"max"),""))</f>
        <v/>
      </c>
      <c r="M54" s="30" t="str">
        <f aca="false" t="array" ref="M54:M54">IF($K$3=0,IF(K54="min",INDEX($B$4:$B$254,(MATCH(1,($K$4:$K$254="max")*($L$4:$L$254=(L54-1)),0))),""),IF($K$3=1,IF(K54="min",INDEX($B$4:$B$254,(MATCH(1,($K$4:$K$254="max")*($L$4:$L$254=(L54)),0))),""),""))</f>
        <v/>
      </c>
      <c r="N54" s="35" t="str">
        <f aca="false">IF(AND(K52=0,K54="min",L54=1),B54-B53,IF(K54="min",B54-M54,""))</f>
        <v/>
      </c>
      <c r="O54" s="41" t="str">
        <f aca="false">IF(AND(K52=0,K54="min",L54=1),(B54-B53)/B53,IF(K54="min",(B54-M54)/M54,""))</f>
        <v/>
      </c>
      <c r="P54" s="24" t="n">
        <f aca="false">D54-s_p!H54</f>
        <v>-0.00567280471520015</v>
      </c>
      <c r="Q54" s="24" t="n">
        <f aca="false">IF(P54&lt;0, P54^2, 0)</f>
        <v>3.21807133367971E-005</v>
      </c>
      <c r="R54" s="5"/>
      <c r="S54" s="5"/>
      <c r="T54" s="5"/>
      <c r="U54" s="5"/>
      <c r="V54" s="5"/>
    </row>
    <row r="55" customFormat="false" ht="13.8" hidden="false" customHeight="false" outlineLevel="0" collapsed="false">
      <c r="A55" s="6" t="n">
        <f aca="false">WORKDAY(A54,1,holiday!$B$2:$B$10)</f>
        <v>38793</v>
      </c>
      <c r="B55" s="30" t="n">
        <v>945930.738826751</v>
      </c>
      <c r="C55" s="30" t="n">
        <f aca="false">B55-B54</f>
        <v>-26548.68836226</v>
      </c>
      <c r="D55" s="5" t="n">
        <f aca="false">C55/B54</f>
        <v>-0.0273</v>
      </c>
      <c r="E55" s="5" t="n">
        <f aca="false" t="array" ref="E55:E55">PRODUCT(1+$D$4:D55)-1</f>
        <v>-0.0540692611732485</v>
      </c>
      <c r="F55" s="52" t="n">
        <f aca="false">E55/COUNT($E$4:E55)</f>
        <v>-0.00103979348410093</v>
      </c>
      <c r="G55" s="5" t="n">
        <f aca="false">F55*252</f>
        <v>-0.262027957993435</v>
      </c>
      <c r="H55" s="53" t="n">
        <f aca="false">IF(D55&lt;F55,D55-F55,"")</f>
        <v>-0.0262602065158991</v>
      </c>
      <c r="I55" s="53" t="n">
        <f aca="false">IF(D55&lt;AVERAGE($D$43:D55),D55-AVERAGE($D$43:D55),"")</f>
        <v>-0.0208153846153846</v>
      </c>
      <c r="J55" s="0" t="n">
        <f aca="false">IF(ISBLANK(A56),MONTH(A55),IF(MONTH(A56)-MONTH(A55)=1,MONTH(A55),0))</f>
        <v>0</v>
      </c>
      <c r="K55" s="0" t="str">
        <f aca="false">IF(B56&gt;B55,IF(AND(B54&gt;B55,B56&gt;B55),"min",""),IF(AND(B54&gt;B55,B56&gt;B55),"",IF(AND(B54&lt;B55,B56&lt;B55),"max","")))</f>
        <v/>
      </c>
      <c r="L55" s="0" t="str">
        <f aca="false">IF(K55="min",COUNTIF(K$4:K55,"min"),IF(K55="max",COUNTIF(K$4:K55,"max"),""))</f>
        <v/>
      </c>
      <c r="M55" s="30" t="str">
        <f aca="false" t="array" ref="M55:M55">IF($K$3=0,IF(K55="min",INDEX($B$4:$B$254,(MATCH(1,($K$4:$K$254="max")*($L$4:$L$254=(L55-1)),0))),""),IF($K$3=1,IF(K55="min",INDEX($B$4:$B$254,(MATCH(1,($K$4:$K$254="max")*($L$4:$L$254=(L55)),0))),""),""))</f>
        <v/>
      </c>
      <c r="N55" s="35" t="str">
        <f aca="false">IF(AND(K53=0,K55="min",L55=1),B55-B54,IF(K55="min",B55-M55,""))</f>
        <v/>
      </c>
      <c r="O55" s="41" t="str">
        <f aca="false">IF(AND(K53=0,K55="min",L55=1),(B55-B54)/B54,IF(K55="min",(B55-M55)/M55,""))</f>
        <v/>
      </c>
      <c r="P55" s="24" t="n">
        <f aca="false">D55-s_p!H55</f>
        <v>-0.0287708924180093</v>
      </c>
      <c r="Q55" s="24" t="n">
        <f aca="false">IF(P55&lt;0, P55^2, 0)</f>
        <v>0.000827764250528665</v>
      </c>
      <c r="R55" s="5"/>
      <c r="S55" s="5"/>
      <c r="T55" s="5"/>
      <c r="U55" s="5"/>
      <c r="V55" s="5"/>
    </row>
    <row r="56" customFormat="false" ht="13.8" hidden="false" customHeight="false" outlineLevel="0" collapsed="false">
      <c r="A56" s="6" t="n">
        <f aca="false">WORKDAY(A55,1,holiday!$B$2:$B$10)</f>
        <v>38796</v>
      </c>
      <c r="B56" s="30" t="n">
        <v>938836.25828555</v>
      </c>
      <c r="C56" s="30" t="n">
        <f aca="false">B56-B55</f>
        <v>-7094.48054120061</v>
      </c>
      <c r="D56" s="5" t="n">
        <f aca="false">C56/B55</f>
        <v>-0.00749999999999998</v>
      </c>
      <c r="E56" s="5" t="n">
        <f aca="false" t="array" ref="E56:E56">PRODUCT(1+$D$4:D56)-1</f>
        <v>-0.0611637417144491</v>
      </c>
      <c r="F56" s="52" t="n">
        <f aca="false">E56/COUNT($E$4:E56)</f>
        <v>-0.00115403286253677</v>
      </c>
      <c r="G56" s="5" t="n">
        <f aca="false">F56*252</f>
        <v>-0.290816281359267</v>
      </c>
      <c r="H56" s="53" t="n">
        <f aca="false">IF(D56&lt;F56,D56-F56,"")</f>
        <v>-0.00634596713746321</v>
      </c>
      <c r="I56" s="53" t="n">
        <f aca="false">IF(D56&lt;AVERAGE($D$43:D56),D56-AVERAGE($D$43:D56),"")</f>
        <v>-0.000942857142857106</v>
      </c>
      <c r="J56" s="0" t="n">
        <f aca="false">IF(ISBLANK(A57),MONTH(A56),IF(MONTH(A57)-MONTH(A56)=1,MONTH(A56),0))</f>
        <v>0</v>
      </c>
      <c r="K56" s="0" t="str">
        <f aca="false">IF(B57&gt;B56,IF(AND(B55&gt;B56,B57&gt;B56),"min",""),IF(AND(B55&gt;B56,B57&gt;B56),"",IF(AND(B55&lt;B56,B57&lt;B56),"max","")))</f>
        <v>min</v>
      </c>
      <c r="L56" s="0" t="n">
        <f aca="false">IF(K56="min",COUNTIF(K$4:K56,"min"),IF(K56="max",COUNTIF(K$4:K56,"max"),""))</f>
        <v>14</v>
      </c>
      <c r="M56" s="30" t="n">
        <f aca="false" t="array" ref="M56:M56">IF($K$3=0,IF(K56="min",INDEX($B$4:$B$254,(MATCH(1,($K$4:$K$254="max")*($L$4:$L$254=(L56-1)),0))),""),IF($K$3=1,IF(K56="min",INDEX($B$4:$B$254,(MATCH(1,($K$4:$K$254="max")*($L$4:$L$254=(L56)),0))),""),""))</f>
        <v>1005931.05029869</v>
      </c>
      <c r="N56" s="35" t="n">
        <f aca="false">IF(AND(K54=0,K56="min",L56=1),B56-B55,IF(K56="min",B56-M56,""))</f>
        <v>-67094.7920131399</v>
      </c>
      <c r="O56" s="41" t="n">
        <f aca="false">IF(AND(K54=0,K56="min",L56=1),(B56-B55)/B55,IF(K56="min",(B56-M56)/M56,""))</f>
        <v>-0.0666991957283927</v>
      </c>
      <c r="P56" s="24" t="n">
        <f aca="false">D56-s_p!H56</f>
        <v>-0.00584002677376163</v>
      </c>
      <c r="Q56" s="24" t="n">
        <f aca="false">IF(P56&lt;0, P56^2, 0)</f>
        <v>3.41059127182527E-005</v>
      </c>
      <c r="R56" s="5"/>
      <c r="S56" s="5"/>
      <c r="T56" s="5"/>
      <c r="U56" s="5"/>
      <c r="V56" s="5"/>
    </row>
    <row r="57" customFormat="false" ht="13.8" hidden="false" customHeight="false" outlineLevel="0" collapsed="false">
      <c r="A57" s="6" t="n">
        <f aca="false">WORKDAY(A56,1,holiday!$B$2:$B$10)</f>
        <v>38797</v>
      </c>
      <c r="B57" s="30" t="n">
        <v>944844.810338578</v>
      </c>
      <c r="C57" s="30" t="n">
        <f aca="false">B57-B56</f>
        <v>6008.55205302755</v>
      </c>
      <c r="D57" s="5" t="n">
        <f aca="false">C57/B56</f>
        <v>0.00640000000000003</v>
      </c>
      <c r="E57" s="5" t="n">
        <f aca="false" t="array" ref="E57:E57">PRODUCT(1+$D$4:D57)-1</f>
        <v>-0.0551551896614215</v>
      </c>
      <c r="F57" s="52" t="n">
        <f aca="false">E57/COUNT($E$4:E57)</f>
        <v>-0.00102139240113744</v>
      </c>
      <c r="G57" s="5" t="n">
        <f aca="false">F57*252</f>
        <v>-0.257390885086634</v>
      </c>
      <c r="H57" s="53" t="str">
        <f aca="false">IF(D57&lt;F57,D57-F57,"")</f>
        <v/>
      </c>
      <c r="I57" s="53" t="str">
        <f aca="false">IF(D57&lt;AVERAGE($D$43:D57),D57-AVERAGE($D$43:D57),"")</f>
        <v/>
      </c>
      <c r="J57" s="0" t="n">
        <f aca="false">IF(ISBLANK(A58),MONTH(A57),IF(MONTH(A58)-MONTH(A57)=1,MONTH(A57),0))</f>
        <v>0</v>
      </c>
      <c r="K57" s="0" t="str">
        <f aca="false">IF(B58&gt;B57,IF(AND(B56&gt;B57,B58&gt;B57),"min",""),IF(AND(B56&gt;B57,B58&gt;B57),"",IF(AND(B56&lt;B57,B58&lt;B57),"max","")))</f>
        <v>max</v>
      </c>
      <c r="L57" s="0" t="n">
        <f aca="false">IF(K57="min",COUNTIF(K$4:K57,"min"),IF(K57="max",COUNTIF(K$4:K57,"max"),""))</f>
        <v>14</v>
      </c>
      <c r="M57" s="30" t="str">
        <f aca="false" t="array" ref="M57:M57">IF($K$3=0,IF(K57="min",INDEX($B$4:$B$254,(MATCH(1,($K$4:$K$254="max")*($L$4:$L$254=(L57-1)),0))),""),IF($K$3=1,IF(K57="min",INDEX($B$4:$B$254,(MATCH(1,($K$4:$K$254="max")*($L$4:$L$254=(L57)),0))),""),""))</f>
        <v/>
      </c>
      <c r="N57" s="35" t="str">
        <f aca="false">IF(AND(K55=0,K57="min",L57=1),B57-B56,IF(K57="min",B57-M57,""))</f>
        <v/>
      </c>
      <c r="O57" s="41" t="str">
        <f aca="false">IF(AND(K55=0,K57="min",L57=1),(B57-B56)/B56,IF(K57="min",(B57-M57)/M57,""))</f>
        <v/>
      </c>
      <c r="P57" s="24" t="n">
        <f aca="false">D57-s_p!H57</f>
        <v>0.0124149569375057</v>
      </c>
      <c r="Q57" s="24" t="n">
        <f aca="false">IF(P57&lt;0, P57^2, 0)</f>
        <v>0</v>
      </c>
      <c r="R57" s="5"/>
      <c r="S57" s="5"/>
      <c r="T57" s="5"/>
      <c r="U57" s="5"/>
      <c r="V57" s="5"/>
    </row>
    <row r="58" customFormat="false" ht="13.8" hidden="false" customHeight="false" outlineLevel="0" collapsed="false">
      <c r="A58" s="6" t="n">
        <f aca="false">WORKDAY(A57,1,holiday!$B$2:$B$10)</f>
        <v>38798</v>
      </c>
      <c r="B58" s="30" t="n">
        <v>909318.645469847</v>
      </c>
      <c r="C58" s="30" t="n">
        <f aca="false">B58-B57</f>
        <v>-35526.1648687305</v>
      </c>
      <c r="D58" s="5" t="n">
        <f aca="false">C58/B57</f>
        <v>-0.0375999999999999</v>
      </c>
      <c r="E58" s="5" t="n">
        <f aca="false" t="array" ref="E58:E58">PRODUCT(1+$D$4:D58)-1</f>
        <v>-0.090681354530152</v>
      </c>
      <c r="F58" s="52" t="n">
        <f aca="false">E58/COUNT($E$4:E58)</f>
        <v>-0.00164875190054822</v>
      </c>
      <c r="G58" s="5" t="n">
        <f aca="false">F58*252</f>
        <v>-0.415485478938151</v>
      </c>
      <c r="H58" s="53" t="n">
        <f aca="false">IF(D58&lt;F58,D58-F58,"")</f>
        <v>-0.0359512480994517</v>
      </c>
      <c r="I58" s="53" t="n">
        <f aca="false">IF(D58&lt;AVERAGE($D$43:D58),D58-AVERAGE($D$43:D58),"")</f>
        <v>-0.0299124999999999</v>
      </c>
      <c r="J58" s="0" t="n">
        <f aca="false">IF(ISBLANK(A59),MONTH(A58),IF(MONTH(A59)-MONTH(A58)=1,MONTH(A58),0))</f>
        <v>0</v>
      </c>
      <c r="K58" s="0" t="str">
        <f aca="false">IF(B59&gt;B58,IF(AND(B57&gt;B58,B59&gt;B58),"min",""),IF(AND(B57&gt;B58,B59&gt;B58),"",IF(AND(B57&lt;B58,B59&lt;B58),"max","")))</f>
        <v>min</v>
      </c>
      <c r="L58" s="0" t="n">
        <f aca="false">IF(K58="min",COUNTIF(K$4:K58,"min"),IF(K58="max",COUNTIF(K$4:K58,"max"),""))</f>
        <v>15</v>
      </c>
      <c r="M58" s="30" t="n">
        <f aca="false" t="array" ref="M58:M58">IF($K$3=0,IF(K58="min",INDEX($B$4:$B$254,(MATCH(1,($K$4:$K$254="max")*($L$4:$L$254=(L58-1)),0))),""),IF($K$3=1,IF(K58="min",INDEX($B$4:$B$254,(MATCH(1,($K$4:$K$254="max")*($L$4:$L$254=(L58)),0))),""),""))</f>
        <v>944844.810338578</v>
      </c>
      <c r="N58" s="35" t="n">
        <f aca="false">IF(AND(K56=0,K58="min",L58=1),B58-B57,IF(K58="min",B58-M58,""))</f>
        <v>-35526.1648687309</v>
      </c>
      <c r="O58" s="41" t="n">
        <f aca="false">IF(AND(K56=0,K58="min",L58=1),(B58-B57)/B57,IF(K58="min",(B58-M58)/M58,""))</f>
        <v>-0.0376000000000004</v>
      </c>
      <c r="P58" s="24" t="n">
        <f aca="false">D58-s_p!H58</f>
        <v>-0.0436205206478418</v>
      </c>
      <c r="Q58" s="24" t="n">
        <f aca="false">IF(P58&lt;0, P58^2, 0)</f>
        <v>0.00190274982158879</v>
      </c>
      <c r="R58" s="5"/>
      <c r="S58" s="5"/>
      <c r="T58" s="5"/>
      <c r="U58" s="5"/>
      <c r="V58" s="5"/>
    </row>
    <row r="59" customFormat="false" ht="13.8" hidden="false" customHeight="false" outlineLevel="0" collapsed="false">
      <c r="A59" s="6" t="n">
        <f aca="false">WORKDAY(A58,1,holiday!$B$2:$B$10)</f>
        <v>38799</v>
      </c>
      <c r="B59" s="30" t="n">
        <v>947873.756037769</v>
      </c>
      <c r="C59" s="30" t="n">
        <f aca="false">B59-B58</f>
        <v>38555.1105679215</v>
      </c>
      <c r="D59" s="5" t="n">
        <f aca="false">C59/B58</f>
        <v>0.0424</v>
      </c>
      <c r="E59" s="5" t="n">
        <f aca="false" t="array" ref="E59:E59">PRODUCT(1+$D$4:D59)-1</f>
        <v>-0.0521262439622305</v>
      </c>
      <c r="F59" s="52" t="n">
        <f aca="false">E59/COUNT($E$4:E59)</f>
        <v>-0.000930825785039831</v>
      </c>
      <c r="G59" s="5" t="n">
        <f aca="false">F59*252</f>
        <v>-0.234568097830037</v>
      </c>
      <c r="H59" s="53" t="str">
        <f aca="false">IF(D59&lt;F59,D59-F59,"")</f>
        <v/>
      </c>
      <c r="I59" s="53" t="str">
        <f aca="false">IF(D59&lt;AVERAGE($D$43:D59),D59-AVERAGE($D$43:D59),"")</f>
        <v/>
      </c>
      <c r="J59" s="0" t="n">
        <f aca="false">IF(ISBLANK(A60),MONTH(A59),IF(MONTH(A60)-MONTH(A59)=1,MONTH(A59),0))</f>
        <v>0</v>
      </c>
      <c r="K59" s="0" t="str">
        <f aca="false">IF(B60&gt;B59,IF(AND(B58&gt;B59,B60&gt;B59),"min",""),IF(AND(B58&gt;B59,B60&gt;B59),"",IF(AND(B58&lt;B59,B60&lt;B59),"max","")))</f>
        <v/>
      </c>
      <c r="L59" s="0" t="str">
        <f aca="false">IF(K59="min",COUNTIF(K$4:K59,"min"),IF(K59="max",COUNTIF(K$4:K59,"max"),""))</f>
        <v/>
      </c>
      <c r="M59" s="30" t="str">
        <f aca="false" t="array" ref="M59:M59">IF($K$3=0,IF(K59="min",INDEX($B$4:$B$254,(MATCH(1,($K$4:$K$254="max")*($L$4:$L$254=(L59-1)),0))),""),IF($K$3=1,IF(K59="min",INDEX($B$4:$B$254,(MATCH(1,($K$4:$K$254="max")*($L$4:$L$254=(L59)),0))),""),""))</f>
        <v/>
      </c>
      <c r="N59" s="35" t="str">
        <f aca="false">IF(AND(K57=0,K59="min",L59=1),B59-B58,IF(K59="min",B59-M59,""))</f>
        <v/>
      </c>
      <c r="O59" s="41" t="str">
        <f aca="false">IF(AND(K57=0,K59="min",L59=1),(B59-B58)/B58,IF(K59="min",(B59-M59)/M59,""))</f>
        <v/>
      </c>
      <c r="P59" s="24" t="n">
        <f aca="false">D59-s_p!H59</f>
        <v>0.0449822963280818</v>
      </c>
      <c r="Q59" s="24" t="n">
        <f aca="false">IF(P59&lt;0, P59^2, 0)</f>
        <v>0</v>
      </c>
      <c r="R59" s="5"/>
      <c r="S59" s="5"/>
      <c r="T59" s="5"/>
      <c r="U59" s="5"/>
      <c r="V59" s="5"/>
    </row>
    <row r="60" customFormat="false" ht="13.8" hidden="false" customHeight="false" outlineLevel="0" collapsed="false">
      <c r="A60" s="6" t="n">
        <f aca="false">WORKDAY(A59,1,holiday!$B$2:$B$10)</f>
        <v>38800</v>
      </c>
      <c r="B60" s="30" t="n">
        <v>985693.918903676</v>
      </c>
      <c r="C60" s="30" t="n">
        <f aca="false">B60-B59</f>
        <v>37820.162865907</v>
      </c>
      <c r="D60" s="5" t="n">
        <f aca="false">C60/B59</f>
        <v>0.0399</v>
      </c>
      <c r="E60" s="5" t="n">
        <f aca="false" t="array" ref="E60:E60">PRODUCT(1+$D$4:D60)-1</f>
        <v>-0.0143060810963235</v>
      </c>
      <c r="F60" s="52" t="n">
        <f aca="false">E60/COUNT($E$4:E60)</f>
        <v>-0.000250983878882868</v>
      </c>
      <c r="G60" s="5" t="n">
        <f aca="false">F60*252</f>
        <v>-0.0632479374784827</v>
      </c>
      <c r="H60" s="53" t="str">
        <f aca="false">IF(D60&lt;F60,D60-F60,"")</f>
        <v/>
      </c>
      <c r="I60" s="53" t="str">
        <f aca="false">IF(D60&lt;AVERAGE($D$43:D60),D60-AVERAGE($D$43:D60),"")</f>
        <v/>
      </c>
      <c r="J60" s="0" t="n">
        <f aca="false">IF(ISBLANK(A61),MONTH(A60),IF(MONTH(A61)-MONTH(A60)=1,MONTH(A60),0))</f>
        <v>0</v>
      </c>
      <c r="K60" s="0" t="str">
        <f aca="false">IF(B61&gt;B60,IF(AND(B59&gt;B60,B61&gt;B60),"min",""),IF(AND(B59&gt;B60,B61&gt;B60),"",IF(AND(B59&lt;B60,B61&lt;B60),"max","")))</f>
        <v/>
      </c>
      <c r="L60" s="0" t="str">
        <f aca="false">IF(K60="min",COUNTIF(K$4:K60,"min"),IF(K60="max",COUNTIF(K$4:K60,"max"),""))</f>
        <v/>
      </c>
      <c r="M60" s="30" t="str">
        <f aca="false" t="array" ref="M60:M60">IF($K$3=0,IF(K60="min",INDEX($B$4:$B$254,(MATCH(1,($K$4:$K$254="max")*($L$4:$L$254=(L60-1)),0))),""),IF($K$3=1,IF(K60="min",INDEX($B$4:$B$254,(MATCH(1,($K$4:$K$254="max")*($L$4:$L$254=(L60)),0))),""),""))</f>
        <v/>
      </c>
      <c r="N60" s="35" t="str">
        <f aca="false">IF(AND(K58=0,K60="min",L60=1),B60-B59,IF(K60="min",B60-M60,""))</f>
        <v/>
      </c>
      <c r="O60" s="41" t="str">
        <f aca="false">IF(AND(K58=0,K60="min",L60=1),(B60-B59)/B59,IF(K60="min",(B60-M60)/M60,""))</f>
        <v/>
      </c>
      <c r="P60" s="24" t="n">
        <f aca="false">D60-s_p!H60</f>
        <v>0.0389166478446918</v>
      </c>
      <c r="Q60" s="24" t="n">
        <f aca="false">IF(P60&lt;0, P60^2, 0)</f>
        <v>0</v>
      </c>
      <c r="R60" s="5"/>
      <c r="S60" s="5"/>
      <c r="T60" s="5"/>
      <c r="U60" s="5"/>
      <c r="V60" s="5"/>
    </row>
    <row r="61" customFormat="false" ht="13.8" hidden="false" customHeight="false" outlineLevel="0" collapsed="false">
      <c r="A61" s="6" t="n">
        <f aca="false">WORKDAY(A60,1,holiday!$B$2:$B$10)</f>
        <v>38803</v>
      </c>
      <c r="B61" s="30" t="n">
        <v>1004422.10336285</v>
      </c>
      <c r="C61" s="30" t="n">
        <f aca="false">B61-B60</f>
        <v>18728.1844591699</v>
      </c>
      <c r="D61" s="5" t="n">
        <f aca="false">C61/B60</f>
        <v>0.019</v>
      </c>
      <c r="E61" s="5" t="n">
        <f aca="false" t="array" ref="E61:E61">PRODUCT(1+$D$4:D61)-1</f>
        <v>0.00442210336284621</v>
      </c>
      <c r="F61" s="52" t="n">
        <f aca="false">E61/COUNT($E$4:E61)</f>
        <v>7.62431614283829E-005</v>
      </c>
      <c r="G61" s="5" t="n">
        <f aca="false">F61*252</f>
        <v>0.0192132766799525</v>
      </c>
      <c r="H61" s="53" t="str">
        <f aca="false">IF(D61&lt;F61,D61-F61,"")</f>
        <v/>
      </c>
      <c r="I61" s="53" t="str">
        <f aca="false">IF(D61&lt;AVERAGE($D$43:D61),D61-AVERAGE($D$43:D61),"")</f>
        <v/>
      </c>
      <c r="J61" s="0" t="n">
        <f aca="false">IF(ISBLANK(A62),MONTH(A61),IF(MONTH(A62)-MONTH(A61)=1,MONTH(A61),0))</f>
        <v>0</v>
      </c>
      <c r="K61" s="0" t="str">
        <f aca="false">IF(B62&gt;B61,IF(AND(B60&gt;B61,B62&gt;B61),"min",""),IF(AND(B60&gt;B61,B62&gt;B61),"",IF(AND(B60&lt;B61,B62&lt;B61),"max","")))</f>
        <v/>
      </c>
      <c r="L61" s="0" t="str">
        <f aca="false">IF(K61="min",COUNTIF(K$4:K61,"min"),IF(K61="max",COUNTIF(K$4:K61,"max"),""))</f>
        <v/>
      </c>
      <c r="M61" s="30" t="str">
        <f aca="false" t="array" ref="M61:M61">IF($K$3=0,IF(K61="min",INDEX($B$4:$B$254,(MATCH(1,($K$4:$K$254="max")*($L$4:$L$254=(L61-1)),0))),""),IF($K$3=1,IF(K61="min",INDEX($B$4:$B$254,(MATCH(1,($K$4:$K$254="max")*($L$4:$L$254=(L61)),0))),""),""))</f>
        <v/>
      </c>
      <c r="N61" s="35" t="str">
        <f aca="false">IF(AND(K59=0,K61="min",L61=1),B61-B60,IF(K61="min",B61-M61,""))</f>
        <v/>
      </c>
      <c r="O61" s="41" t="str">
        <f aca="false">IF(AND(K59=0,K61="min",L61=1),(B61-B60)/B60,IF(K61="min",(B61-M61)/M61,""))</f>
        <v/>
      </c>
      <c r="P61" s="24" t="n">
        <f aca="false">D61-s_p!H61</f>
        <v>0.0200284354733491</v>
      </c>
      <c r="Q61" s="24" t="n">
        <f aca="false">IF(P61&lt;0, P61^2, 0)</f>
        <v>0</v>
      </c>
      <c r="R61" s="5"/>
      <c r="S61" s="5"/>
      <c r="T61" s="5"/>
      <c r="U61" s="5"/>
      <c r="V61" s="5"/>
    </row>
    <row r="62" customFormat="false" ht="13.8" hidden="false" customHeight="false" outlineLevel="0" collapsed="false">
      <c r="A62" s="6" t="n">
        <f aca="false">WORKDAY(A61,1,holiday!$B$2:$B$10)</f>
        <v>38804</v>
      </c>
      <c r="B62" s="30" t="n">
        <v>1028126.46500221</v>
      </c>
      <c r="C62" s="30" t="n">
        <f aca="false">B62-B61</f>
        <v>23704.3616393631</v>
      </c>
      <c r="D62" s="5" t="n">
        <f aca="false">C62/B61</f>
        <v>0.0235999999999999</v>
      </c>
      <c r="E62" s="5" t="n">
        <f aca="false" t="array" ref="E62:E62">PRODUCT(1+$D$4:D62)-1</f>
        <v>0.0281264650022093</v>
      </c>
      <c r="F62" s="52" t="n">
        <f aca="false">E62/COUNT($E$4:E62)</f>
        <v>0.000476719745800157</v>
      </c>
      <c r="G62" s="5" t="n">
        <f aca="false">F62*252</f>
        <v>0.12013337594164</v>
      </c>
      <c r="H62" s="53" t="str">
        <f aca="false">IF(D62&lt;F62,D62-F62,"")</f>
        <v/>
      </c>
      <c r="I62" s="53" t="str">
        <f aca="false">IF(D62&lt;AVERAGE($D$43:D62),D62-AVERAGE($D$43:D62),"")</f>
        <v/>
      </c>
      <c r="J62" s="0" t="n">
        <f aca="false">IF(ISBLANK(A63),MONTH(A62),IF(MONTH(A63)-MONTH(A62)=1,MONTH(A62),0))</f>
        <v>0</v>
      </c>
      <c r="K62" s="0" t="str">
        <f aca="false">IF(B63&gt;B62,IF(AND(B61&gt;B62,B63&gt;B62),"min",""),IF(AND(B61&gt;B62,B63&gt;B62),"",IF(AND(B61&lt;B62,B63&lt;B62),"max","")))</f>
        <v>max</v>
      </c>
      <c r="L62" s="0" t="n">
        <f aca="false">IF(K62="min",COUNTIF(K$4:K62,"min"),IF(K62="max",COUNTIF(K$4:K62,"max"),""))</f>
        <v>15</v>
      </c>
      <c r="M62" s="30" t="str">
        <f aca="false" t="array" ref="M62:M62">IF($K$3=0,IF(K62="min",INDEX($B$4:$B$254,(MATCH(1,($K$4:$K$254="max")*($L$4:$L$254=(L62-1)),0))),""),IF($K$3=1,IF(K62="min",INDEX($B$4:$B$254,(MATCH(1,($K$4:$K$254="max")*($L$4:$L$254=(L62)),0))),""),""))</f>
        <v/>
      </c>
      <c r="N62" s="35" t="str">
        <f aca="false">IF(AND(K60=0,K62="min",L62=1),B62-B61,IF(K62="min",B62-M62,""))</f>
        <v/>
      </c>
      <c r="O62" s="41" t="str">
        <f aca="false">IF(AND(K60=0,K62="min",L62=1),(B62-B61)/B61,IF(K62="min",(B62-M62)/M62,""))</f>
        <v/>
      </c>
      <c r="P62" s="24" t="n">
        <f aca="false">D62-s_p!H62</f>
        <v>0.0300381804073415</v>
      </c>
      <c r="Q62" s="24" t="n">
        <f aca="false">IF(P62&lt;0, P62^2, 0)</f>
        <v>0</v>
      </c>
      <c r="R62" s="5"/>
      <c r="S62" s="5"/>
      <c r="T62" s="5"/>
      <c r="U62" s="5"/>
      <c r="V62" s="5"/>
    </row>
    <row r="63" customFormat="false" ht="13.8" hidden="false" customHeight="false" outlineLevel="0" collapsed="false">
      <c r="A63" s="6" t="n">
        <f aca="false">WORKDAY(A62,1,holiday!$B$2:$B$10)</f>
        <v>38805</v>
      </c>
      <c r="B63" s="30" t="n">
        <v>998927.673396146</v>
      </c>
      <c r="C63" s="30" t="n">
        <f aca="false">B63-B62</f>
        <v>-29198.7916060627</v>
      </c>
      <c r="D63" s="5" t="n">
        <f aca="false">C63/B62</f>
        <v>-0.0283999999999999</v>
      </c>
      <c r="E63" s="5" t="n">
        <f aca="false" t="array" ref="E63:E63">PRODUCT(1+$D$4:D63)-1</f>
        <v>-0.00107232660385337</v>
      </c>
      <c r="F63" s="52" t="n">
        <f aca="false">E63/COUNT($E$4:E63)</f>
        <v>-1.78721100642228E-005</v>
      </c>
      <c r="G63" s="5" t="n">
        <f aca="false">F63*252</f>
        <v>-0.00450377173618415</v>
      </c>
      <c r="H63" s="53" t="n">
        <f aca="false">IF(D63&lt;F63,D63-F63,"")</f>
        <v>-0.0283821278899357</v>
      </c>
      <c r="I63" s="53" t="n">
        <f aca="false">IF(D63&lt;AVERAGE($D$43:D63),D63-AVERAGE($D$43:D63),"")</f>
        <v>-0.0271380952380952</v>
      </c>
      <c r="J63" s="0" t="n">
        <f aca="false">IF(ISBLANK(A64),MONTH(A63),IF(MONTH(A64)-MONTH(A63)=1,MONTH(A63),0))</f>
        <v>0</v>
      </c>
      <c r="K63" s="0" t="str">
        <f aca="false">IF(B64&gt;B63,IF(AND(B62&gt;B63,B64&gt;B63),"min",""),IF(AND(B62&gt;B63,B64&gt;B63),"",IF(AND(B62&lt;B63,B64&lt;B63),"max","")))</f>
        <v/>
      </c>
      <c r="L63" s="0" t="str">
        <f aca="false">IF(K63="min",COUNTIF(K$4:K63,"min"),IF(K63="max",COUNTIF(K$4:K63,"max"),""))</f>
        <v/>
      </c>
      <c r="M63" s="30" t="str">
        <f aca="false" t="array" ref="M63:M63">IF($K$3=0,IF(K63="min",INDEX($B$4:$B$254,(MATCH(1,($K$4:$K$254="max")*($L$4:$L$254=(L63-1)),0))),""),IF($K$3=1,IF(K63="min",INDEX($B$4:$B$254,(MATCH(1,($K$4:$K$254="max")*($L$4:$L$254=(L63)),0))),""),""))</f>
        <v/>
      </c>
      <c r="N63" s="35" t="str">
        <f aca="false">IF(AND(K61=0,K63="min",L63=1),B63-B62,IF(K63="min",B63-M63,""))</f>
        <v/>
      </c>
      <c r="O63" s="41" t="str">
        <f aca="false">IF(AND(K61=0,K63="min",L63=1),(B63-B62)/B62,IF(K63="min",(B63-M63)/M63,""))</f>
        <v/>
      </c>
      <c r="P63" s="24" t="n">
        <f aca="false">D63-s_p!H63</f>
        <v>-0.035869668968397</v>
      </c>
      <c r="Q63" s="24" t="n">
        <f aca="false">IF(P63&lt;0, P63^2, 0)</f>
        <v>0.00128663315190238</v>
      </c>
      <c r="R63" s="5"/>
      <c r="S63" s="5"/>
      <c r="T63" s="5"/>
      <c r="U63" s="5"/>
      <c r="V63" s="5"/>
    </row>
    <row r="64" customFormat="false" ht="13.8" hidden="false" customHeight="false" outlineLevel="0" collapsed="false">
      <c r="A64" s="6" t="n">
        <f aca="false">WORKDAY(A63,1,holiday!$B$2:$B$10)</f>
        <v>38806</v>
      </c>
      <c r="B64" s="30" t="n">
        <v>964864.239733338</v>
      </c>
      <c r="C64" s="30" t="n">
        <f aca="false">B64-B63</f>
        <v>-34063.4336628086</v>
      </c>
      <c r="D64" s="5" t="n">
        <f aca="false">C64/B63</f>
        <v>-0.0341</v>
      </c>
      <c r="E64" s="5" t="n">
        <f aca="false" t="array" ref="E64:E64">PRODUCT(1+$D$4:D64)-1</f>
        <v>-0.035135760266662</v>
      </c>
      <c r="F64" s="52" t="n">
        <f aca="false">E64/COUNT($E$4:E64)</f>
        <v>-0.000575996069945278</v>
      </c>
      <c r="G64" s="5" t="n">
        <f aca="false">F64*252</f>
        <v>-0.14515100962621</v>
      </c>
      <c r="H64" s="53" t="n">
        <f aca="false">IF(D64&lt;F64,D64-F64,"")</f>
        <v>-0.0335240039300547</v>
      </c>
      <c r="I64" s="53" t="n">
        <f aca="false">IF(D64&lt;AVERAGE($D$43:D64),D64-AVERAGE($D$43:D64),"")</f>
        <v>-0.0313454545454546</v>
      </c>
      <c r="J64" s="0" t="n">
        <f aca="false">IF(ISBLANK(A65),MONTH(A64),IF(MONTH(A65)-MONTH(A64)=1,MONTH(A64),0))</f>
        <v>0</v>
      </c>
      <c r="K64" s="0" t="str">
        <f aca="false">IF(B65&gt;B64,IF(AND(B63&gt;B64,B65&gt;B64),"min",""),IF(AND(B63&gt;B64,B65&gt;B64),"",IF(AND(B63&lt;B64,B65&lt;B64),"max","")))</f>
        <v>min</v>
      </c>
      <c r="L64" s="0" t="n">
        <f aca="false">IF(K64="min",COUNTIF(K$4:K64,"min"),IF(K64="max",COUNTIF(K$4:K64,"max"),""))</f>
        <v>16</v>
      </c>
      <c r="M64" s="30" t="n">
        <f aca="false" t="array" ref="M64:M64">IF($K$3=0,IF(K64="min",INDEX($B$4:$B$254,(MATCH(1,($K$4:$K$254="max")*($L$4:$L$254=(L64-1)),0))),""),IF($K$3=1,IF(K64="min",INDEX($B$4:$B$254,(MATCH(1,($K$4:$K$254="max")*($L$4:$L$254=(L64)),0))),""),""))</f>
        <v>1028126.46500221</v>
      </c>
      <c r="N64" s="35" t="n">
        <f aca="false">IF(AND(K62=0,K64="min",L64=1),B64-B63,IF(K64="min",B64-M64,""))</f>
        <v>-63262.225268872</v>
      </c>
      <c r="O64" s="41" t="n">
        <f aca="false">IF(AND(K62=0,K64="min",L64=1),(B64-B63)/B63,IF(K64="min",(B64-M64)/M64,""))</f>
        <v>-0.0615315600000006</v>
      </c>
      <c r="P64" s="24" t="n">
        <f aca="false">D64-s_p!H64</f>
        <v>-0.0320737353114997</v>
      </c>
      <c r="Q64" s="24" t="n">
        <f aca="false">IF(P64&lt;0, P64^2, 0)</f>
        <v>0.00102872449683214</v>
      </c>
      <c r="R64" s="5"/>
      <c r="S64" s="5"/>
      <c r="T64" s="5"/>
      <c r="U64" s="5"/>
      <c r="V64" s="5"/>
    </row>
    <row r="65" customFormat="false" ht="13.8" hidden="false" customHeight="false" outlineLevel="0" collapsed="false">
      <c r="A65" s="6" t="n">
        <f aca="false">WORKDAY(A64,1,holiday!$B$2:$B$10)</f>
        <v>38807</v>
      </c>
      <c r="B65" s="30" t="n">
        <v>990529.628510244</v>
      </c>
      <c r="C65" s="30" t="n">
        <f aca="false">B65-B64</f>
        <v>25665.3887769068</v>
      </c>
      <c r="D65" s="5" t="n">
        <f aca="false">C65/B64</f>
        <v>0.0266</v>
      </c>
      <c r="E65" s="5" t="n">
        <f aca="false" t="array" ref="E65:E65">PRODUCT(1+$D$4:D65)-1</f>
        <v>-0.00947037148975527</v>
      </c>
      <c r="F65" s="52" t="n">
        <f aca="false">E65/COUNT($E$4:E65)</f>
        <v>-0.000152747927254117</v>
      </c>
      <c r="G65" s="5" t="n">
        <f aca="false">F65*252</f>
        <v>-0.0384924776680375</v>
      </c>
      <c r="H65" s="53" t="str">
        <f aca="false">IF(D65&lt;F65,D65-F65,"")</f>
        <v/>
      </c>
      <c r="I65" s="53" t="str">
        <f aca="false">IF(D65&lt;AVERAGE($D$43:D65),D65-AVERAGE($D$43:D65),"")</f>
        <v/>
      </c>
      <c r="J65" s="0" t="n">
        <f aca="false">IF(ISBLANK(A66),MONTH(A65),IF(MONTH(A66)-MONTH(A65)=1,MONTH(A65),0))</f>
        <v>3</v>
      </c>
      <c r="K65" s="0" t="str">
        <f aca="false">IF(B66&gt;B65,IF(AND(B64&gt;B65,B66&gt;B65),"min",""),IF(AND(B64&gt;B65,B66&gt;B65),"",IF(AND(B64&lt;B65,B66&lt;B65),"max","")))</f>
        <v/>
      </c>
      <c r="L65" s="0" t="str">
        <f aca="false">IF(K65="min",COUNTIF(K$4:K65,"min"),IF(K65="max",COUNTIF(K$4:K65,"max"),""))</f>
        <v/>
      </c>
      <c r="M65" s="30" t="str">
        <f aca="false" t="array" ref="M65:M65">IF($K$3=0,IF(K65="min",INDEX($B$4:$B$254,(MATCH(1,($K$4:$K$254="max")*($L$4:$L$254=(L65-1)),0))),""),IF($K$3=1,IF(K65="min",INDEX($B$4:$B$254,(MATCH(1,($K$4:$K$254="max")*($L$4:$L$254=(L65)),0))),""),""))</f>
        <v/>
      </c>
      <c r="N65" s="35" t="str">
        <f aca="false">IF(AND(K63=0,K65="min",L65=1),B65-B64,IF(K65="min",B65-M65,""))</f>
        <v/>
      </c>
      <c r="O65" s="41" t="str">
        <f aca="false">IF(AND(K63=0,K65="min",L65=1),(B65-B64)/B64,IF(K65="min",(B65-M65)/M65,""))</f>
        <v/>
      </c>
      <c r="P65" s="24" t="n">
        <f aca="false">D65-s_p!H65</f>
        <v>0.0307376658334936</v>
      </c>
      <c r="Q65" s="24" t="n">
        <f aca="false">IF(P65&lt;0, P65^2, 0)</f>
        <v>0</v>
      </c>
      <c r="R65" s="5"/>
      <c r="S65" s="5"/>
      <c r="T65" s="5"/>
      <c r="U65" s="5"/>
      <c r="V65" s="5"/>
    </row>
    <row r="66" customFormat="false" ht="13.8" hidden="false" customHeight="false" outlineLevel="0" collapsed="false">
      <c r="A66" s="6" t="n">
        <f aca="false">WORKDAY(A65,1,holiday!$B$2:$B$10)</f>
        <v>38810</v>
      </c>
      <c r="B66" s="30" t="n">
        <v>1040056.10993576</v>
      </c>
      <c r="C66" s="30" t="n">
        <f aca="false">B66-B65</f>
        <v>49526.4814255122</v>
      </c>
      <c r="D66" s="5" t="n">
        <f aca="false">C66/B65</f>
        <v>0.05</v>
      </c>
      <c r="E66" s="5" t="n">
        <f aca="false" t="array" ref="E66:E66">PRODUCT(1+$D$4:D66)-1</f>
        <v>0.040056109935757</v>
      </c>
      <c r="F66" s="52" t="n">
        <f aca="false">E66/COUNT($E$4:E66)</f>
        <v>0.00063581126882154</v>
      </c>
      <c r="G66" s="5" t="n">
        <f aca="false">F66*252</f>
        <v>0.160224439743028</v>
      </c>
      <c r="H66" s="53" t="str">
        <f aca="false">IF(D66&lt;F66,D66-F66,"")</f>
        <v/>
      </c>
      <c r="I66" s="53" t="str">
        <f aca="false">IF(D66&lt;AVERAGE($D$66:D66),D66-AVERAGE($D$66:D66),"")</f>
        <v/>
      </c>
      <c r="J66" s="0" t="n">
        <f aca="false">IF(ISBLANK(A67),MONTH(A66),IF(MONTH(A67)-MONTH(A66)=1,MONTH(A66),0))</f>
        <v>0</v>
      </c>
      <c r="K66" s="0" t="str">
        <f aca="false">IF(B67&gt;B66,IF(AND(B65&gt;B66,B67&gt;B66),"min",""),IF(AND(B65&gt;B66,B67&gt;B66),"",IF(AND(B65&lt;B66,B67&lt;B66),"max","")))</f>
        <v/>
      </c>
      <c r="L66" s="0" t="str">
        <f aca="false">IF(K66="min",COUNTIF(K$4:K66,"min"),IF(K66="max",COUNTIF(K$4:K66,"max"),""))</f>
        <v/>
      </c>
      <c r="M66" s="30" t="str">
        <f aca="false" t="array" ref="M66:M66">IF($K$3=0,IF(K66="min",INDEX($B$4:$B$254,(MATCH(1,($K$4:$K$254="max")*($L$4:$L$254=(L66-1)),0))),""),IF($K$3=1,IF(K66="min",INDEX($B$4:$B$254,(MATCH(1,($K$4:$K$254="max")*($L$4:$L$254=(L66)),0))),""),""))</f>
        <v/>
      </c>
      <c r="N66" s="35" t="str">
        <f aca="false">IF(AND(K64=0,K66="min",L66=1),B66-B65,IF(K66="min",B66-M66,""))</f>
        <v/>
      </c>
      <c r="O66" s="41" t="str">
        <f aca="false">IF(AND(K64=0,K66="min",L66=1),(B66-B65)/B65,IF(K66="min",(B66-M66)/M66,""))</f>
        <v/>
      </c>
      <c r="P66" s="24" t="n">
        <f aca="false">D66-s_p!H66</f>
        <v>0.0477295018032697</v>
      </c>
      <c r="Q66" s="24" t="n">
        <f aca="false">IF(P66&lt;0, P66^2, 0)</f>
        <v>0</v>
      </c>
      <c r="R66" s="5"/>
      <c r="S66" s="5"/>
      <c r="T66" s="5"/>
      <c r="U66" s="5"/>
      <c r="V66" s="5"/>
    </row>
    <row r="67" customFormat="false" ht="13.8" hidden="false" customHeight="false" outlineLevel="0" collapsed="false">
      <c r="A67" s="6" t="n">
        <f aca="false">WORKDAY(A66,1,holiday!$B$2:$B$10)</f>
        <v>38811</v>
      </c>
      <c r="B67" s="30" t="n">
        <v>1047232.49709431</v>
      </c>
      <c r="C67" s="30" t="n">
        <f aca="false">B67-B66</f>
        <v>7176.38715855673</v>
      </c>
      <c r="D67" s="5" t="n">
        <f aca="false">C67/B66</f>
        <v>0.0069</v>
      </c>
      <c r="E67" s="5" t="n">
        <f aca="false" t="array" ref="E67:E67">PRODUCT(1+$D$4:D67)-1</f>
        <v>0.0472324970943139</v>
      </c>
      <c r="F67" s="52" t="n">
        <f aca="false">E67/COUNT($E$4:E67)</f>
        <v>0.000738007767098654</v>
      </c>
      <c r="G67" s="5" t="n">
        <f aca="false">F67*252</f>
        <v>0.185977957308861</v>
      </c>
      <c r="H67" s="53" t="str">
        <f aca="false">IF(D67&lt;F67,D67-F67,"")</f>
        <v/>
      </c>
      <c r="I67" s="53" t="n">
        <f aca="false">IF(D67&lt;AVERAGE($D$66:D67),D67-AVERAGE($D$66:D67),"")</f>
        <v>-0.02155</v>
      </c>
      <c r="J67" s="0" t="n">
        <f aca="false">IF(ISBLANK(A68),MONTH(A67),IF(MONTH(A68)-MONTH(A67)=1,MONTH(A67),0))</f>
        <v>0</v>
      </c>
      <c r="K67" s="0" t="str">
        <f aca="false">IF(B68&gt;B67,IF(AND(B66&gt;B67,B68&gt;B67),"min",""),IF(AND(B66&gt;B67,B68&gt;B67),"",IF(AND(B66&lt;B67,B68&lt;B67),"max","")))</f>
        <v>max</v>
      </c>
      <c r="L67" s="0" t="n">
        <f aca="false">IF(K67="min",COUNTIF(K$4:K67,"min"),IF(K67="max",COUNTIF(K$4:K67,"max"),""))</f>
        <v>16</v>
      </c>
      <c r="M67" s="30" t="str">
        <f aca="false" t="array" ref="M67:M67">IF($K$3=0,IF(K67="min",INDEX($B$4:$B$254,(MATCH(1,($K$4:$K$254="max")*($L$4:$L$254=(L67-1)),0))),""),IF($K$3=1,IF(K67="min",INDEX($B$4:$B$254,(MATCH(1,($K$4:$K$254="max")*($L$4:$L$254=(L67)),0))),""),""))</f>
        <v/>
      </c>
      <c r="N67" s="35" t="str">
        <f aca="false">IF(AND(K65=0,K67="min",L67=1),B67-B66,IF(K67="min",B67-M67,""))</f>
        <v/>
      </c>
      <c r="O67" s="41" t="str">
        <f aca="false">IF(AND(K65=0,K67="min",L67=1),(B67-B66)/B66,IF(K67="min",(B67-M67)/M67,""))</f>
        <v/>
      </c>
      <c r="P67" s="24" t="n">
        <f aca="false">D67-s_p!H67</f>
        <v>0.000643306030928868</v>
      </c>
      <c r="Q67" s="24" t="n">
        <f aca="false">IF(P67&lt;0, P67^2, 0)</f>
        <v>0</v>
      </c>
      <c r="R67" s="5"/>
      <c r="S67" s="5"/>
      <c r="T67" s="5"/>
      <c r="U67" s="5"/>
      <c r="V67" s="5"/>
    </row>
    <row r="68" customFormat="false" ht="13.8" hidden="false" customHeight="false" outlineLevel="0" collapsed="false">
      <c r="A68" s="6" t="n">
        <f aca="false">WORKDAY(A67,1,holiday!$B$2:$B$10)</f>
        <v>38812</v>
      </c>
      <c r="B68" s="30" t="n">
        <v>1000944.82072274</v>
      </c>
      <c r="C68" s="30" t="n">
        <f aca="false">B68-B67</f>
        <v>-46287.6763715687</v>
      </c>
      <c r="D68" s="5" t="n">
        <f aca="false">C68/B67</f>
        <v>-0.0442000000000001</v>
      </c>
      <c r="E68" s="5" t="n">
        <f aca="false" t="array" ref="E68:E68">PRODUCT(1+$D$4:D68)-1</f>
        <v>0.000944820722744932</v>
      </c>
      <c r="F68" s="52" t="n">
        <f aca="false">E68/COUNT($E$4:E68)</f>
        <v>1.45357034268451E-005</v>
      </c>
      <c r="G68" s="5" t="n">
        <f aca="false">F68*252</f>
        <v>0.00366299726356497</v>
      </c>
      <c r="H68" s="53" t="n">
        <f aca="false">IF(D68&lt;F68,D68-F68,"")</f>
        <v>-0.0442145357034269</v>
      </c>
      <c r="I68" s="53" t="n">
        <f aca="false">IF(D68&lt;AVERAGE($D$66:D68),D68-AVERAGE($D$66:D68),"")</f>
        <v>-0.0484333333333334</v>
      </c>
      <c r="J68" s="0" t="n">
        <f aca="false">IF(ISBLANK(A69),MONTH(A68),IF(MONTH(A69)-MONTH(A68)=1,MONTH(A68),0))</f>
        <v>0</v>
      </c>
      <c r="K68" s="0" t="str">
        <f aca="false">IF(B69&gt;B68,IF(AND(B67&gt;B68,B69&gt;B68),"min",""),IF(AND(B67&gt;B68,B69&gt;B68),"",IF(AND(B67&lt;B68,B69&lt;B68),"max","")))</f>
        <v/>
      </c>
      <c r="L68" s="0" t="str">
        <f aca="false">IF(K68="min",COUNTIF(K$4:K68,"min"),IF(K68="max",COUNTIF(K$4:K68,"max"),""))</f>
        <v/>
      </c>
      <c r="M68" s="30" t="str">
        <f aca="false" t="array" ref="M68:M68">IF($K$3=0,IF(K68="min",INDEX($B$4:$B$254,(MATCH(1,($K$4:$K$254="max")*($L$4:$L$254=(L68-1)),0))),""),IF($K$3=1,IF(K68="min",INDEX($B$4:$B$254,(MATCH(1,($K$4:$K$254="max")*($L$4:$L$254=(L68)),0))),""),""))</f>
        <v/>
      </c>
      <c r="N68" s="35" t="str">
        <f aca="false">IF(AND(K66=0,K68="min",L68=1),B68-B67,IF(K68="min",B68-M68,""))</f>
        <v/>
      </c>
      <c r="O68" s="41" t="str">
        <f aca="false">IF(AND(K66=0,K68="min",L68=1),(B68-B67)/B67,IF(K68="min",(B68-M68)/M68,""))</f>
        <v/>
      </c>
      <c r="P68" s="24" t="n">
        <f aca="false">D68-s_p!H68</f>
        <v>-0.0485111039642248</v>
      </c>
      <c r="Q68" s="24" t="n">
        <f aca="false">IF(P68&lt;0, P68^2, 0)</f>
        <v>0.00235332720782783</v>
      </c>
      <c r="R68" s="5"/>
      <c r="S68" s="5"/>
      <c r="T68" s="5"/>
      <c r="U68" s="5"/>
      <c r="V68" s="5"/>
    </row>
    <row r="69" customFormat="false" ht="13.8" hidden="false" customHeight="false" outlineLevel="0" collapsed="false">
      <c r="A69" s="6" t="n">
        <f aca="false">WORKDAY(A68,1,holiday!$B$2:$B$10)</f>
        <v>38813</v>
      </c>
      <c r="B69" s="30" t="n">
        <v>984929.703591181</v>
      </c>
      <c r="C69" s="30" t="n">
        <f aca="false">B69-B68</f>
        <v>-16015.117131564</v>
      </c>
      <c r="D69" s="5" t="n">
        <f aca="false">C69/B68</f>
        <v>-0.016</v>
      </c>
      <c r="E69" s="5" t="n">
        <f aca="false" t="array" ref="E69:E69">PRODUCT(1+$D$4:D69)-1</f>
        <v>-0.015070296408819</v>
      </c>
      <c r="F69" s="52" t="n">
        <f aca="false">E69/COUNT($E$4:E69)</f>
        <v>-0.000228337824376045</v>
      </c>
      <c r="G69" s="5" t="n">
        <f aca="false">F69*252</f>
        <v>-0.0575411317427633</v>
      </c>
      <c r="H69" s="53" t="n">
        <f aca="false">IF(D69&lt;F69,D69-F69,"")</f>
        <v>-0.015771662175624</v>
      </c>
      <c r="I69" s="53" t="n">
        <f aca="false">IF(D69&lt;AVERAGE($D$66:D69),D69-AVERAGE($D$66:D69),"")</f>
        <v>-0.015175</v>
      </c>
      <c r="J69" s="0" t="n">
        <f aca="false">IF(ISBLANK(A70),MONTH(A69),IF(MONTH(A70)-MONTH(A69)=1,MONTH(A69),0))</f>
        <v>0</v>
      </c>
      <c r="K69" s="0" t="str">
        <f aca="false">IF(B70&gt;B69,IF(AND(B68&gt;B69,B70&gt;B69),"min",""),IF(AND(B68&gt;B69,B70&gt;B69),"",IF(AND(B68&lt;B69,B70&lt;B69),"max","")))</f>
        <v>min</v>
      </c>
      <c r="L69" s="0" t="n">
        <f aca="false">IF(K69="min",COUNTIF(K$4:K69,"min"),IF(K69="max",COUNTIF(K$4:K69,"max"),""))</f>
        <v>17</v>
      </c>
      <c r="M69" s="30" t="n">
        <f aca="false" t="array" ref="M69:M69">IF($K$3=0,IF(K69="min",INDEX($B$4:$B$254,(MATCH(1,($K$4:$K$254="max")*($L$4:$L$254=(L69-1)),0))),""),IF($K$3=1,IF(K69="min",INDEX($B$4:$B$254,(MATCH(1,($K$4:$K$254="max")*($L$4:$L$254=(L69)),0))),""),""))</f>
        <v>1047232.49709431</v>
      </c>
      <c r="N69" s="35" t="n">
        <f aca="false">IF(AND(K67=0,K69="min",L69=1),B69-B68,IF(K69="min",B69-M69,""))</f>
        <v>-62302.793503129</v>
      </c>
      <c r="O69" s="41" t="n">
        <f aca="false">IF(AND(K67=0,K69="min",L69=1),(B69-B68)/B68,IF(K69="min",(B69-M69)/M69,""))</f>
        <v>-0.0594927999999968</v>
      </c>
      <c r="P69" s="24" t="n">
        <f aca="false">D69-s_p!H69</f>
        <v>-0.0140786239287566</v>
      </c>
      <c r="Q69" s="24" t="n">
        <f aca="false">IF(P69&lt;0, P69^2, 0)</f>
        <v>0.000198207651727358</v>
      </c>
      <c r="R69" s="5"/>
      <c r="S69" s="5"/>
      <c r="T69" s="5"/>
      <c r="U69" s="5"/>
      <c r="V69" s="5"/>
    </row>
    <row r="70" customFormat="false" ht="13.8" hidden="false" customHeight="false" outlineLevel="0" collapsed="false">
      <c r="A70" s="6" t="n">
        <f aca="false">WORKDAY(A69,1,holiday!$B$2:$B$10)</f>
        <v>38814</v>
      </c>
      <c r="B70" s="30" t="n">
        <v>1001968.98746331</v>
      </c>
      <c r="C70" s="30" t="n">
        <f aca="false">B70-B69</f>
        <v>17039.2838721274</v>
      </c>
      <c r="D70" s="5" t="n">
        <f aca="false">C70/B69</f>
        <v>0.0173</v>
      </c>
      <c r="E70" s="5" t="n">
        <f aca="false" t="array" ref="E70:E70">PRODUCT(1+$D$4:D70)-1</f>
        <v>0.00196898746330842</v>
      </c>
      <c r="F70" s="52" t="n">
        <f aca="false">E70/COUNT($E$4:E70)</f>
        <v>2.93878725866929E-005</v>
      </c>
      <c r="G70" s="5" t="n">
        <f aca="false">F70*252</f>
        <v>0.00740574389184661</v>
      </c>
      <c r="H70" s="53" t="str">
        <f aca="false">IF(D70&lt;F70,D70-F70,"")</f>
        <v/>
      </c>
      <c r="I70" s="53" t="str">
        <f aca="false">IF(D70&lt;AVERAGE($D$66:D70),D70-AVERAGE($D$66:D70),"")</f>
        <v/>
      </c>
      <c r="J70" s="0" t="n">
        <f aca="false">IF(ISBLANK(A71),MONTH(A70),IF(MONTH(A71)-MONTH(A70)=1,MONTH(A70),0))</f>
        <v>0</v>
      </c>
      <c r="K70" s="0" t="str">
        <f aca="false">IF(B71&gt;B70,IF(AND(B69&gt;B70,B71&gt;B70),"min",""),IF(AND(B69&gt;B70,B71&gt;B70),"",IF(AND(B69&lt;B70,B71&lt;B70),"max","")))</f>
        <v/>
      </c>
      <c r="L70" s="0" t="str">
        <f aca="false">IF(K70="min",COUNTIF(K$4:K70,"min"),IF(K70="max",COUNTIF(K$4:K70,"max"),""))</f>
        <v/>
      </c>
      <c r="M70" s="30" t="str">
        <f aca="false" t="array" ref="M70:M70">IF($K$3=0,IF(K70="min",INDEX($B$4:$B$254,(MATCH(1,($K$4:$K$254="max")*($L$4:$L$254=(L70-1)),0))),""),IF($K$3=1,IF(K70="min",INDEX($B$4:$B$254,(MATCH(1,($K$4:$K$254="max")*($L$4:$L$254=(L70)),0))),""),""))</f>
        <v/>
      </c>
      <c r="N70" s="35" t="str">
        <f aca="false">IF(AND(K68=0,K70="min",L70=1),B70-B69,IF(K70="min",B70-M70,""))</f>
        <v/>
      </c>
      <c r="O70" s="41" t="str">
        <f aca="false">IF(AND(K68=0,K70="min",L70=1),(B70-B69)/B69,IF(K70="min",(B70-M70)/M70,""))</f>
        <v/>
      </c>
      <c r="P70" s="24" t="n">
        <f aca="false">D70-s_p!H70</f>
        <v>0.0276434578011366</v>
      </c>
      <c r="Q70" s="24" t="n">
        <f aca="false">IF(P70&lt;0, P70^2, 0)</f>
        <v>0</v>
      </c>
      <c r="R70" s="5"/>
      <c r="S70" s="5"/>
      <c r="T70" s="5"/>
      <c r="U70" s="5"/>
      <c r="V70" s="5"/>
    </row>
    <row r="71" customFormat="false" ht="13.8" hidden="false" customHeight="false" outlineLevel="0" collapsed="false">
      <c r="A71" s="6" t="n">
        <f aca="false">WORKDAY(A70,1,holiday!$B$2:$B$10)</f>
        <v>38817</v>
      </c>
      <c r="B71" s="30" t="n">
        <v>1036837.50822703</v>
      </c>
      <c r="C71" s="30" t="n">
        <f aca="false">B71-B70</f>
        <v>34868.5207637231</v>
      </c>
      <c r="D71" s="5" t="n">
        <f aca="false">C71/B70</f>
        <v>0.0347999999999999</v>
      </c>
      <c r="E71" s="5" t="n">
        <f aca="false" t="array" ref="E71:E71">PRODUCT(1+$D$4:D71)-1</f>
        <v>0.0368375082270316</v>
      </c>
      <c r="F71" s="52" t="n">
        <f aca="false">E71/COUNT($E$4:E71)</f>
        <v>0.000541728062162229</v>
      </c>
      <c r="G71" s="5" t="n">
        <f aca="false">F71*252</f>
        <v>0.136515471664882</v>
      </c>
      <c r="H71" s="53" t="str">
        <f aca="false">IF(D71&lt;F71,D71-F71,"")</f>
        <v/>
      </c>
      <c r="I71" s="53" t="str">
        <f aca="false">IF(D71&lt;AVERAGE($D$66:D71),D71-AVERAGE($D$66:D71),"")</f>
        <v/>
      </c>
      <c r="J71" s="0" t="n">
        <f aca="false">IF(ISBLANK(A72),MONTH(A71),IF(MONTH(A72)-MONTH(A71)=1,MONTH(A71),0))</f>
        <v>0</v>
      </c>
      <c r="K71" s="0" t="str">
        <f aca="false">IF(B72&gt;B71,IF(AND(B70&gt;B71,B72&gt;B71),"min",""),IF(AND(B70&gt;B71,B72&gt;B71),"",IF(AND(B70&lt;B71,B72&lt;B71),"max","")))</f>
        <v>max</v>
      </c>
      <c r="L71" s="0" t="n">
        <f aca="false">IF(K71="min",COUNTIF(K$4:K71,"min"),IF(K71="max",COUNTIF(K$4:K71,"max"),""))</f>
        <v>17</v>
      </c>
      <c r="M71" s="30" t="str">
        <f aca="false" t="array" ref="M71:M71">IF($K$3=0,IF(K71="min",INDEX($B$4:$B$254,(MATCH(1,($K$4:$K$254="max")*($L$4:$L$254=(L71-1)),0))),""),IF($K$3=1,IF(K71="min",INDEX($B$4:$B$254,(MATCH(1,($K$4:$K$254="max")*($L$4:$L$254=(L71)),0))),""),""))</f>
        <v/>
      </c>
      <c r="N71" s="35" t="str">
        <f aca="false">IF(AND(K69=0,K71="min",L71=1),B71-B70,IF(K71="min",B71-M71,""))</f>
        <v/>
      </c>
      <c r="O71" s="41" t="str">
        <f aca="false">IF(AND(K69=0,K71="min",L71=1),(B71-B70)/B70,IF(K71="min",(B71-M71)/M71,""))</f>
        <v/>
      </c>
      <c r="P71" s="24" t="n">
        <f aca="false">D71-s_p!H71</f>
        <v>0.0339354689309148</v>
      </c>
      <c r="Q71" s="24" t="n">
        <f aca="false">IF(P71&lt;0, P71^2, 0)</f>
        <v>0</v>
      </c>
      <c r="R71" s="5"/>
      <c r="S71" s="5"/>
      <c r="T71" s="5"/>
      <c r="U71" s="5"/>
      <c r="V71" s="5"/>
    </row>
    <row r="72" customFormat="false" ht="13.8" hidden="false" customHeight="false" outlineLevel="0" collapsed="false">
      <c r="A72" s="6" t="n">
        <f aca="false">WORKDAY(A71,1,holiday!$B$2:$B$10)</f>
        <v>38818</v>
      </c>
      <c r="B72" s="30" t="n">
        <v>994949.272894659</v>
      </c>
      <c r="C72" s="30" t="n">
        <f aca="false">B72-B71</f>
        <v>-41888.235332372</v>
      </c>
      <c r="D72" s="5" t="n">
        <f aca="false">C72/B71</f>
        <v>-0.0404</v>
      </c>
      <c r="E72" s="5" t="n">
        <f aca="false" t="array" ref="E72:E72">PRODUCT(1+$D$4:D72)-1</f>
        <v>-0.00505072710534038</v>
      </c>
      <c r="F72" s="52" t="n">
        <f aca="false">E72/COUNT($E$4:E72)</f>
        <v>-7.31989435556577E-005</v>
      </c>
      <c r="G72" s="5" t="n">
        <f aca="false">F72*252</f>
        <v>-0.0184461337760257</v>
      </c>
      <c r="H72" s="53" t="n">
        <f aca="false">IF(D72&lt;F72,D72-F72,"")</f>
        <v>-0.0403268010564443</v>
      </c>
      <c r="I72" s="53" t="n">
        <f aca="false">IF(D72&lt;AVERAGE($D$66:D72),D72-AVERAGE($D$66:D72),"")</f>
        <v>-0.0416</v>
      </c>
      <c r="J72" s="0" t="n">
        <f aca="false">IF(ISBLANK(A73),MONTH(A72),IF(MONTH(A73)-MONTH(A72)=1,MONTH(A72),0))</f>
        <v>0</v>
      </c>
      <c r="K72" s="0" t="str">
        <f aca="false">IF(B73&gt;B72,IF(AND(B71&gt;B72,B73&gt;B72),"min",""),IF(AND(B71&gt;B72,B73&gt;B72),"",IF(AND(B71&lt;B72,B73&lt;B72),"max","")))</f>
        <v/>
      </c>
      <c r="L72" s="0" t="str">
        <f aca="false">IF(K72="min",COUNTIF(K$4:K72,"min"),IF(K72="max",COUNTIF(K$4:K72,"max"),""))</f>
        <v/>
      </c>
      <c r="M72" s="30" t="str">
        <f aca="false" t="array" ref="M72:M72">IF($K$3=0,IF(K72="min",INDEX($B$4:$B$254,(MATCH(1,($K$4:$K$254="max")*($L$4:$L$254=(L72-1)),0))),""),IF($K$3=1,IF(K72="min",INDEX($B$4:$B$254,(MATCH(1,($K$4:$K$254="max")*($L$4:$L$254=(L72)),0))),""),""))</f>
        <v/>
      </c>
      <c r="N72" s="35" t="str">
        <f aca="false">IF(AND(K70=0,K72="min",L72=1),B72-B71,IF(K72="min",B72-M72,""))</f>
        <v/>
      </c>
      <c r="O72" s="41" t="str">
        <f aca="false">IF(AND(K70=0,K72="min",L72=1),(B72-B71)/B71,IF(K72="min",(B72-M72)/M72,""))</f>
        <v/>
      </c>
      <c r="P72" s="24" t="n">
        <f aca="false">D72-s_p!H72</f>
        <v>-0.0326490783730005</v>
      </c>
      <c r="Q72" s="24" t="n">
        <f aca="false">IF(P72&lt;0, P72^2, 0)</f>
        <v>0.00106596231860633</v>
      </c>
      <c r="R72" s="5"/>
      <c r="S72" s="5"/>
      <c r="T72" s="5"/>
      <c r="U72" s="5"/>
      <c r="V72" s="5"/>
    </row>
    <row r="73" customFormat="false" ht="13.8" hidden="false" customHeight="false" outlineLevel="0" collapsed="false">
      <c r="A73" s="6" t="n">
        <f aca="false">WORKDAY(A72,1,holiday!$B$2:$B$10)</f>
        <v>38819</v>
      </c>
      <c r="B73" s="30" t="n">
        <v>988183.617838975</v>
      </c>
      <c r="C73" s="30" t="n">
        <f aca="false">B73-B72</f>
        <v>-6765.65505568369</v>
      </c>
      <c r="D73" s="5" t="n">
        <f aca="false">C73/B72</f>
        <v>-0.00680000000000001</v>
      </c>
      <c r="E73" s="5" t="n">
        <f aca="false" t="array" ref="E73:E73">PRODUCT(1+$D$4:D73)-1</f>
        <v>-0.0118163821610242</v>
      </c>
      <c r="F73" s="52" t="n">
        <f aca="false">E73/COUNT($E$4:E73)</f>
        <v>-0.000168805459443203</v>
      </c>
      <c r="G73" s="5" t="n">
        <f aca="false">F73*252</f>
        <v>-0.0425389757796872</v>
      </c>
      <c r="H73" s="53" t="n">
        <f aca="false">IF(D73&lt;F73,D73-F73,"")</f>
        <v>-0.00663119454055681</v>
      </c>
      <c r="I73" s="53" t="n">
        <f aca="false">IF(D73&lt;AVERAGE($D$66:D73),D73-AVERAGE($D$66:D73),"")</f>
        <v>-0.00699999999999999</v>
      </c>
      <c r="J73" s="0" t="n">
        <f aca="false">IF(ISBLANK(A74),MONTH(A73),IF(MONTH(A74)-MONTH(A73)=1,MONTH(A73),0))</f>
        <v>0</v>
      </c>
      <c r="K73" s="0" t="str">
        <f aca="false">IF(B74&gt;B73,IF(AND(B72&gt;B73,B74&gt;B73),"min",""),IF(AND(B72&gt;B73,B74&gt;B73),"",IF(AND(B72&lt;B73,B74&lt;B73),"max","")))</f>
        <v/>
      </c>
      <c r="L73" s="0" t="str">
        <f aca="false">IF(K73="min",COUNTIF(K$4:K73,"min"),IF(K73="max",COUNTIF(K$4:K73,"max"),""))</f>
        <v/>
      </c>
      <c r="M73" s="30" t="str">
        <f aca="false" t="array" ref="M73:M73">IF($K$3=0,IF(K73="min",INDEX($B$4:$B$254,(MATCH(1,($K$4:$K$254="max")*($L$4:$L$254=(L73-1)),0))),""),IF($K$3=1,IF(K73="min",INDEX($B$4:$B$254,(MATCH(1,($K$4:$K$254="max")*($L$4:$L$254=(L73)),0))),""),""))</f>
        <v/>
      </c>
      <c r="N73" s="35" t="str">
        <f aca="false">IF(AND(K71=0,K73="min",L73=1),B73-B72,IF(K73="min",B73-M73,""))</f>
        <v/>
      </c>
      <c r="O73" s="41" t="str">
        <f aca="false">IF(AND(K71=0,K73="min",L73=1),(B73-B72)/B72,IF(K73="min",(B73-M73)/M73,""))</f>
        <v/>
      </c>
      <c r="P73" s="24" t="n">
        <f aca="false">D73-s_p!H73</f>
        <v>-0.00800475372502083</v>
      </c>
      <c r="Q73" s="24" t="n">
        <f aca="false">IF(P73&lt;0, P73^2, 0)</f>
        <v>6.40760821982349E-005</v>
      </c>
      <c r="R73" s="5"/>
      <c r="S73" s="5"/>
      <c r="T73" s="5"/>
      <c r="U73" s="5"/>
      <c r="V73" s="5"/>
    </row>
    <row r="74" customFormat="false" ht="13.8" hidden="false" customHeight="false" outlineLevel="0" collapsed="false">
      <c r="A74" s="6" t="n">
        <f aca="false">WORKDAY(A73,1,holiday!$B$2:$B$10)</f>
        <v>38820</v>
      </c>
      <c r="B74" s="30" t="n">
        <v>951027.91380823</v>
      </c>
      <c r="C74" s="30" t="n">
        <f aca="false">B74-B73</f>
        <v>-37155.7040307454</v>
      </c>
      <c r="D74" s="5" t="n">
        <f aca="false">C74/B73</f>
        <v>-0.0376</v>
      </c>
      <c r="E74" s="5" t="n">
        <f aca="false" t="array" ref="E74:E74">PRODUCT(1+$D$4:D74)-1</f>
        <v>-0.0489720861917696</v>
      </c>
      <c r="F74" s="52" t="n">
        <f aca="false">E74/COUNT($E$4:E74)</f>
        <v>-0.000689747692841826</v>
      </c>
      <c r="G74" s="5" t="n">
        <f aca="false">F74*252</f>
        <v>-0.17381641859614</v>
      </c>
      <c r="H74" s="53" t="n">
        <f aca="false">IF(D74&lt;F74,D74-F74,"")</f>
        <v>-0.0369102523071582</v>
      </c>
      <c r="I74" s="53" t="n">
        <f aca="false">IF(D74&lt;AVERAGE($D$66:D74),D74-AVERAGE($D$66:D74),"")</f>
        <v>-0.0335999999999999</v>
      </c>
      <c r="J74" s="0" t="n">
        <f aca="false">IF(ISBLANK(A75),MONTH(A74),IF(MONTH(A75)-MONTH(A74)=1,MONTH(A74),0))</f>
        <v>0</v>
      </c>
      <c r="K74" s="0" t="str">
        <f aca="false">IF(B75&gt;B74,IF(AND(B73&gt;B74,B75&gt;B74),"min",""),IF(AND(B73&gt;B74,B75&gt;B74),"",IF(AND(B73&lt;B74,B75&lt;B74),"max","")))</f>
        <v>min</v>
      </c>
      <c r="L74" s="0" t="n">
        <f aca="false">IF(K74="min",COUNTIF(K$4:K74,"min"),IF(K74="max",COUNTIF(K$4:K74,"max"),""))</f>
        <v>18</v>
      </c>
      <c r="M74" s="30" t="n">
        <f aca="false" t="array" ref="M74:M74">IF($K$3=0,IF(K74="min",INDEX($B$4:$B$254,(MATCH(1,($K$4:$K$254="max")*($L$4:$L$254=(L74-1)),0))),""),IF($K$3=1,IF(K74="min",INDEX($B$4:$B$254,(MATCH(1,($K$4:$K$254="max")*($L$4:$L$254=(L74)),0))),""),""))</f>
        <v>1036837.50822703</v>
      </c>
      <c r="N74" s="35" t="n">
        <f aca="false">IF(AND(K72=0,K74="min",L74=1),B74-B73,IF(K74="min",B74-M74,""))</f>
        <v>-85809.5944188001</v>
      </c>
      <c r="O74" s="41" t="n">
        <f aca="false">IF(AND(K72=0,K74="min",L74=1),(B74-B73)/B73,IF(K74="min",(B74-M74)/M74,""))</f>
        <v>-0.082760889471999</v>
      </c>
      <c r="P74" s="24" t="n">
        <f aca="false">D74-s_p!H74</f>
        <v>-0.0383763251870944</v>
      </c>
      <c r="Q74" s="24" t="n">
        <f aca="false">IF(P74&lt;0, P74^2, 0)</f>
        <v>0.00147274233486562</v>
      </c>
      <c r="R74" s="5"/>
      <c r="S74" s="5"/>
      <c r="T74" s="5"/>
      <c r="U74" s="5"/>
      <c r="V74" s="5"/>
    </row>
    <row r="75" customFormat="false" ht="13.8" hidden="false" customHeight="false" outlineLevel="0" collapsed="false">
      <c r="A75" s="6" t="n">
        <f aca="false">WORKDAY(A74,1,holiday!$B$2:$B$10)</f>
        <v>38824</v>
      </c>
      <c r="B75" s="30" t="n">
        <v>984884.507539803</v>
      </c>
      <c r="C75" s="30" t="n">
        <f aca="false">B75-B74</f>
        <v>33856.593731573</v>
      </c>
      <c r="D75" s="5" t="n">
        <f aca="false">C75/B74</f>
        <v>0.0356</v>
      </c>
      <c r="E75" s="5" t="n">
        <f aca="false" t="array" ref="E75:E75">PRODUCT(1+$D$4:D75)-1</f>
        <v>-0.0151154924601966</v>
      </c>
      <c r="F75" s="52" t="n">
        <f aca="false">E75/COUNT($E$4:E75)</f>
        <v>-0.000209937395280508</v>
      </c>
      <c r="G75" s="5" t="n">
        <f aca="false">F75*252</f>
        <v>-0.0529042236106881</v>
      </c>
      <c r="H75" s="53" t="str">
        <f aca="false">IF(D75&lt;F75,D75-F75,"")</f>
        <v/>
      </c>
      <c r="I75" s="53" t="str">
        <f aca="false">IF(D75&lt;AVERAGE($D$66:D75),D75-AVERAGE($D$66:D75),"")</f>
        <v/>
      </c>
      <c r="J75" s="0" t="n">
        <f aca="false">IF(ISBLANK(A76),MONTH(A75),IF(MONTH(A76)-MONTH(A75)=1,MONTH(A75),0))</f>
        <v>0</v>
      </c>
      <c r="K75" s="0" t="str">
        <f aca="false">IF(B76&gt;B75,IF(AND(B74&gt;B75,B76&gt;B75),"min",""),IF(AND(B74&gt;B75,B76&gt;B75),"",IF(AND(B74&lt;B75,B76&lt;B75),"max","")))</f>
        <v/>
      </c>
      <c r="L75" s="0" t="str">
        <f aca="false">IF(K75="min",COUNTIF(K$4:K75,"min"),IF(K75="max",COUNTIF(K$4:K75,"max"),""))</f>
        <v/>
      </c>
      <c r="M75" s="30" t="str">
        <f aca="false" t="array" ref="M75:M75">IF($K$3=0,IF(K75="min",INDEX($B$4:$B$254,(MATCH(1,($K$4:$K$254="max")*($L$4:$L$254=(L75-1)),0))),""),IF($K$3=1,IF(K75="min",INDEX($B$4:$B$254,(MATCH(1,($K$4:$K$254="max")*($L$4:$L$254=(L75)),0))),""),""))</f>
        <v/>
      </c>
      <c r="N75" s="35" t="str">
        <f aca="false">IF(AND(K73=0,K75="min",L75=1),B75-B74,IF(K75="min",B75-M75,""))</f>
        <v/>
      </c>
      <c r="O75" s="41" t="str">
        <f aca="false">IF(AND(K73=0,K75="min",L75=1),(B75-B74)/B74,IF(K75="min",(B75-M75)/M75,""))</f>
        <v/>
      </c>
      <c r="P75" s="24" t="n">
        <f aca="false">D75-s_p!H75</f>
        <v>0.0385399900707458</v>
      </c>
      <c r="Q75" s="24" t="n">
        <f aca="false">IF(P75&lt;0, P75^2, 0)</f>
        <v>0</v>
      </c>
      <c r="R75" s="5"/>
      <c r="S75" s="5"/>
      <c r="T75" s="5"/>
      <c r="U75" s="5"/>
      <c r="V75" s="5"/>
    </row>
    <row r="76" customFormat="false" ht="13.8" hidden="false" customHeight="false" outlineLevel="0" collapsed="false">
      <c r="A76" s="6" t="n">
        <f aca="false">WORKDAY(A75,1,holiday!$B$2:$B$10)</f>
        <v>38825</v>
      </c>
      <c r="B76" s="30" t="n">
        <v>989119.510922224</v>
      </c>
      <c r="C76" s="30" t="n">
        <f aca="false">B76-B75</f>
        <v>4235.0033824211</v>
      </c>
      <c r="D76" s="5" t="n">
        <f aca="false">C76/B75</f>
        <v>0.00429999999999995</v>
      </c>
      <c r="E76" s="5" t="n">
        <f aca="false" t="array" ref="E76:E76">PRODUCT(1+$D$4:D76)-1</f>
        <v>-0.0108804890777755</v>
      </c>
      <c r="F76" s="52" t="n">
        <f aca="false">E76/COUNT($E$4:E76)</f>
        <v>-0.000149047795585966</v>
      </c>
      <c r="G76" s="5" t="n">
        <f aca="false">F76*252</f>
        <v>-0.0375600444876634</v>
      </c>
      <c r="H76" s="53" t="str">
        <f aca="false">IF(D76&lt;F76,D76-F76,"")</f>
        <v/>
      </c>
      <c r="I76" s="53" t="str">
        <f aca="false">IF(D76&lt;AVERAGE($D$66:D76),D76-AVERAGE($D$66:D76),"")</f>
        <v/>
      </c>
      <c r="J76" s="0" t="n">
        <f aca="false">IF(ISBLANK(A77),MONTH(A76),IF(MONTH(A77)-MONTH(A76)=1,MONTH(A76),0))</f>
        <v>0</v>
      </c>
      <c r="K76" s="0" t="str">
        <f aca="false">IF(B77&gt;B76,IF(AND(B75&gt;B76,B77&gt;B76),"min",""),IF(AND(B75&gt;B76,B77&gt;B76),"",IF(AND(B75&lt;B76,B77&lt;B76),"max","")))</f>
        <v>max</v>
      </c>
      <c r="L76" s="0" t="n">
        <f aca="false">IF(K76="min",COUNTIF(K$4:K76,"min"),IF(K76="max",COUNTIF(K$4:K76,"max"),""))</f>
        <v>18</v>
      </c>
      <c r="M76" s="30" t="str">
        <f aca="false" t="array" ref="M76:M76">IF($K$3=0,IF(K76="min",INDEX($B$4:$B$254,(MATCH(1,($K$4:$K$254="max")*($L$4:$L$254=(L76-1)),0))),""),IF($K$3=1,IF(K76="min",INDEX($B$4:$B$254,(MATCH(1,($K$4:$K$254="max")*($L$4:$L$254=(L76)),0))),""),""))</f>
        <v/>
      </c>
      <c r="N76" s="35" t="str">
        <f aca="false">IF(AND(K74=0,K76="min",L76=1),B76-B75,IF(K76="min",B76-M76,""))</f>
        <v/>
      </c>
      <c r="O76" s="41" t="str">
        <f aca="false">IF(AND(K74=0,K76="min",L76=1),(B76-B75)/B75,IF(K76="min",(B76-M76)/M76,""))</f>
        <v/>
      </c>
      <c r="P76" s="24" t="n">
        <f aca="false">D76-s_p!H76</f>
        <v>-0.0127773264453488</v>
      </c>
      <c r="Q76" s="24" t="n">
        <f aca="false">IF(P76&lt;0, P76^2, 0)</f>
        <v>0.00016326007109101</v>
      </c>
      <c r="R76" s="5"/>
      <c r="S76" s="5"/>
      <c r="T76" s="5"/>
      <c r="U76" s="5"/>
      <c r="V76" s="5"/>
    </row>
    <row r="77" customFormat="false" ht="13.8" hidden="false" customHeight="false" outlineLevel="0" collapsed="false">
      <c r="A77" s="6" t="n">
        <f aca="false">WORKDAY(A76,1,holiday!$B$2:$B$10)</f>
        <v>38826</v>
      </c>
      <c r="B77" s="30" t="n">
        <v>941542.862446865</v>
      </c>
      <c r="C77" s="30" t="n">
        <f aca="false">B77-B76</f>
        <v>-47576.648475359</v>
      </c>
      <c r="D77" s="5" t="n">
        <f aca="false">C77/B76</f>
        <v>-0.0481</v>
      </c>
      <c r="E77" s="5" t="n">
        <f aca="false" t="array" ref="E77:E77">PRODUCT(1+$D$4:D77)-1</f>
        <v>-0.0584571375531346</v>
      </c>
      <c r="F77" s="52" t="n">
        <f aca="false">E77/COUNT($E$4:E77)</f>
        <v>-0.000789961318285603</v>
      </c>
      <c r="G77" s="5" t="n">
        <f aca="false">F77*252</f>
        <v>-0.199070252207972</v>
      </c>
      <c r="H77" s="53" t="n">
        <f aca="false">IF(D77&lt;F77,D77-F77,"")</f>
        <v>-0.0473100386817144</v>
      </c>
      <c r="I77" s="53" t="n">
        <f aca="false">IF(D77&lt;AVERAGE($D$66:D77),D77-AVERAGE($D$66:D77),"")</f>
        <v>-0.0444166666666666</v>
      </c>
      <c r="J77" s="0" t="n">
        <f aca="false">IF(ISBLANK(A78),MONTH(A77),IF(MONTH(A78)-MONTH(A77)=1,MONTH(A77),0))</f>
        <v>0</v>
      </c>
      <c r="K77" s="0" t="str">
        <f aca="false">IF(B78&gt;B77,IF(AND(B76&gt;B77,B78&gt;B77),"min",""),IF(AND(B76&gt;B77,B78&gt;B77),"",IF(AND(B76&lt;B77,B78&lt;B77),"max","")))</f>
        <v/>
      </c>
      <c r="L77" s="0" t="str">
        <f aca="false">IF(K77="min",COUNTIF(K$4:K77,"min"),IF(K77="max",COUNTIF(K$4:K77,"max"),""))</f>
        <v/>
      </c>
      <c r="M77" s="30" t="str">
        <f aca="false" t="array" ref="M77:M77">IF($K$3=0,IF(K77="min",INDEX($B$4:$B$254,(MATCH(1,($K$4:$K$254="max")*($L$4:$L$254=(L77-1)),0))),""),IF($K$3=1,IF(K77="min",INDEX($B$4:$B$254,(MATCH(1,($K$4:$K$254="max")*($L$4:$L$254=(L77)),0))),""),""))</f>
        <v/>
      </c>
      <c r="N77" s="35" t="str">
        <f aca="false">IF(AND(K75=0,K77="min",L77=1),B77-B76,IF(K77="min",B77-M77,""))</f>
        <v/>
      </c>
      <c r="O77" s="41" t="str">
        <f aca="false">IF(AND(K75=0,K77="min",L77=1),(B77-B76)/B76,IF(K77="min",(B77-M77)/M77,""))</f>
        <v/>
      </c>
      <c r="P77" s="24" t="n">
        <f aca="false">D77-s_p!H77</f>
        <v>-0.0501271097240072</v>
      </c>
      <c r="Q77" s="24" t="n">
        <f aca="false">IF(P77&lt;0, P77^2, 0)</f>
        <v>0.00251272712928266</v>
      </c>
      <c r="R77" s="5"/>
      <c r="S77" s="5"/>
      <c r="T77" s="5"/>
      <c r="U77" s="5"/>
      <c r="V77" s="5"/>
    </row>
    <row r="78" customFormat="false" ht="13.8" hidden="false" customHeight="false" outlineLevel="0" collapsed="false">
      <c r="A78" s="6" t="n">
        <f aca="false">WORKDAY(A77,1,holiday!$B$2:$B$10)</f>
        <v>38827</v>
      </c>
      <c r="B78" s="30" t="n">
        <v>928926.188090077</v>
      </c>
      <c r="C78" s="30" t="n">
        <f aca="false">B78-B77</f>
        <v>-12616.674356788</v>
      </c>
      <c r="D78" s="5" t="n">
        <f aca="false">C78/B77</f>
        <v>-0.0134000000000001</v>
      </c>
      <c r="E78" s="5" t="n">
        <f aca="false" t="array" ref="E78:E78">PRODUCT(1+$D$4:D78)-1</f>
        <v>-0.0710738119099227</v>
      </c>
      <c r="F78" s="52" t="n">
        <f aca="false">E78/COUNT($E$4:E78)</f>
        <v>-0.000947650825465636</v>
      </c>
      <c r="G78" s="5" t="n">
        <f aca="false">F78*252</f>
        <v>-0.23880800801734</v>
      </c>
      <c r="H78" s="53" t="n">
        <f aca="false">IF(D78&lt;F78,D78-F78,"")</f>
        <v>-0.0124523491745345</v>
      </c>
      <c r="I78" s="53" t="n">
        <f aca="false">IF(D78&lt;AVERAGE($D$66:D78),D78-AVERAGE($D$66:D78),"")</f>
        <v>-0.00896923076923082</v>
      </c>
      <c r="J78" s="0" t="n">
        <f aca="false">IF(ISBLANK(A79),MONTH(A78),IF(MONTH(A79)-MONTH(A78)=1,MONTH(A78),0))</f>
        <v>0</v>
      </c>
      <c r="K78" s="0" t="str">
        <f aca="false">IF(B79&gt;B78,IF(AND(B77&gt;B78,B79&gt;B78),"min",""),IF(AND(B77&gt;B78,B79&gt;B78),"",IF(AND(B77&lt;B78,B79&lt;B78),"max","")))</f>
        <v>min</v>
      </c>
      <c r="L78" s="0" t="n">
        <f aca="false">IF(K78="min",COUNTIF(K$4:K78,"min"),IF(K78="max",COUNTIF(K$4:K78,"max"),""))</f>
        <v>19</v>
      </c>
      <c r="M78" s="30" t="n">
        <f aca="false" t="array" ref="M78:M78">IF($K$3=0,IF(K78="min",INDEX($B$4:$B$254,(MATCH(1,($K$4:$K$254="max")*($L$4:$L$254=(L78-1)),0))),""),IF($K$3=1,IF(K78="min",INDEX($B$4:$B$254,(MATCH(1,($K$4:$K$254="max")*($L$4:$L$254=(L78)),0))),""),""))</f>
        <v>989119.510922224</v>
      </c>
      <c r="N78" s="35" t="n">
        <f aca="false">IF(AND(K76=0,K78="min",L78=1),B78-B77,IF(K78="min",B78-M78,""))</f>
        <v>-60193.322832147</v>
      </c>
      <c r="O78" s="41" t="n">
        <f aca="false">IF(AND(K76=0,K78="min",L78=1),(B78-B77)/B77,IF(K78="min",(B78-M78)/M78,""))</f>
        <v>-0.06085546</v>
      </c>
      <c r="P78" s="24" t="n">
        <f aca="false">D78-s_p!H78</f>
        <v>-0.0145680013435834</v>
      </c>
      <c r="Q78" s="24" t="n">
        <f aca="false">IF(P78&lt;0, P78^2, 0)</f>
        <v>0.000212226663146648</v>
      </c>
      <c r="R78" s="5"/>
      <c r="S78" s="5"/>
      <c r="T78" s="5"/>
      <c r="U78" s="5"/>
      <c r="V78" s="5"/>
    </row>
    <row r="79" customFormat="false" ht="13.8" hidden="false" customHeight="false" outlineLevel="0" collapsed="false">
      <c r="A79" s="6" t="n">
        <f aca="false">WORKDAY(A78,1,holiday!$B$2:$B$10)</f>
        <v>38828</v>
      </c>
      <c r="B79" s="30" t="n">
        <v>952799.591123992</v>
      </c>
      <c r="C79" s="30" t="n">
        <f aca="false">B79-B78</f>
        <v>23873.403033915</v>
      </c>
      <c r="D79" s="5" t="n">
        <f aca="false">C79/B78</f>
        <v>0.0257</v>
      </c>
      <c r="E79" s="5" t="n">
        <f aca="false" t="array" ref="E79:E79">PRODUCT(1+$D$4:D79)-1</f>
        <v>-0.0472004088760076</v>
      </c>
      <c r="F79" s="52" t="n">
        <f aca="false">E79/COUNT($E$4:E79)</f>
        <v>-0.000621058011526416</v>
      </c>
      <c r="G79" s="5" t="n">
        <f aca="false">F79*252</f>
        <v>-0.156506618904657</v>
      </c>
      <c r="H79" s="53" t="str">
        <f aca="false">IF(D79&lt;F79,D79-F79,"")</f>
        <v/>
      </c>
      <c r="I79" s="53" t="str">
        <f aca="false">IF(D79&lt;AVERAGE($D$66:D79),D79-AVERAGE($D$66:D79),"")</f>
        <v/>
      </c>
      <c r="J79" s="0" t="n">
        <f aca="false">IF(ISBLANK(A80),MONTH(A79),IF(MONTH(A80)-MONTH(A79)=1,MONTH(A79),0))</f>
        <v>0</v>
      </c>
      <c r="K79" s="0" t="str">
        <f aca="false">IF(B80&gt;B79,IF(AND(B78&gt;B79,B80&gt;B79),"min",""),IF(AND(B78&gt;B79,B80&gt;B79),"",IF(AND(B78&lt;B79,B80&lt;B79),"max","")))</f>
        <v/>
      </c>
      <c r="L79" s="0" t="str">
        <f aca="false">IF(K79="min",COUNTIF(K$4:K79,"min"),IF(K79="max",COUNTIF(K$4:K79,"max"),""))</f>
        <v/>
      </c>
      <c r="M79" s="30" t="str">
        <f aca="false" t="array" ref="M79:M79">IF($K$3=0,IF(K79="min",INDEX($B$4:$B$254,(MATCH(1,($K$4:$K$254="max")*($L$4:$L$254=(L79-1)),0))),""),IF($K$3=1,IF(K79="min",INDEX($B$4:$B$254,(MATCH(1,($K$4:$K$254="max")*($L$4:$L$254=(L79)),0))),""),""))</f>
        <v/>
      </c>
      <c r="N79" s="35" t="str">
        <f aca="false">IF(AND(K77=0,K79="min",L79=1),B79-B78,IF(K79="min",B79-M79,""))</f>
        <v/>
      </c>
      <c r="O79" s="41" t="str">
        <f aca="false">IF(AND(K77=0,K79="min",L79=1),(B79-B78)/B78,IF(K79="min",(B79-M79)/M79,""))</f>
        <v/>
      </c>
      <c r="P79" s="24" t="n">
        <f aca="false">D79-s_p!H79</f>
        <v>0.0258372516127065</v>
      </c>
      <c r="Q79" s="24" t="n">
        <f aca="false">IF(P79&lt;0, P79^2, 0)</f>
        <v>0</v>
      </c>
      <c r="R79" s="5"/>
      <c r="S79" s="5"/>
      <c r="T79" s="5"/>
      <c r="U79" s="5"/>
      <c r="V79" s="5"/>
    </row>
    <row r="80" customFormat="false" ht="13.8" hidden="false" customHeight="false" outlineLevel="0" collapsed="false">
      <c r="A80" s="6" t="n">
        <f aca="false">WORKDAY(A79,1,holiday!$B$2:$B$10)</f>
        <v>38831</v>
      </c>
      <c r="B80" s="30" t="n">
        <v>994913.333051673</v>
      </c>
      <c r="C80" s="30" t="n">
        <f aca="false">B80-B79</f>
        <v>42113.7419276804</v>
      </c>
      <c r="D80" s="5" t="n">
        <f aca="false">C80/B79</f>
        <v>0.0442</v>
      </c>
      <c r="E80" s="5" t="n">
        <f aca="false" t="array" ref="E80:E80">PRODUCT(1+$D$4:D80)-1</f>
        <v>-0.00508666694832716</v>
      </c>
      <c r="F80" s="52" t="n">
        <f aca="false">E80/COUNT($E$4:E80)</f>
        <v>-6.60606097185345E-005</v>
      </c>
      <c r="G80" s="5" t="n">
        <f aca="false">F80*252</f>
        <v>-0.0166472736490707</v>
      </c>
      <c r="H80" s="53" t="str">
        <f aca="false">IF(D80&lt;F80,D80-F80,"")</f>
        <v/>
      </c>
      <c r="I80" s="53" t="str">
        <f aca="false">IF(D80&lt;AVERAGE($D$66:D80),D80-AVERAGE($D$66:D80),"")</f>
        <v/>
      </c>
      <c r="J80" s="0" t="n">
        <f aca="false">IF(ISBLANK(A81),MONTH(A80),IF(MONTH(A81)-MONTH(A80)=1,MONTH(A80),0))</f>
        <v>0</v>
      </c>
      <c r="K80" s="0" t="str">
        <f aca="false">IF(B81&gt;B80,IF(AND(B79&gt;B80,B81&gt;B80),"min",""),IF(AND(B79&gt;B80,B81&gt;B80),"",IF(AND(B79&lt;B80,B81&lt;B80),"max","")))</f>
        <v/>
      </c>
      <c r="L80" s="0" t="str">
        <f aca="false">IF(K80="min",COUNTIF(K$4:K80,"min"),IF(K80="max",COUNTIF(K$4:K80,"max"),""))</f>
        <v/>
      </c>
      <c r="M80" s="30" t="str">
        <f aca="false" t="array" ref="M80:M80">IF($K$3=0,IF(K80="min",INDEX($B$4:$B$254,(MATCH(1,($K$4:$K$254="max")*($L$4:$L$254=(L80-1)),0))),""),IF($K$3=1,IF(K80="min",INDEX($B$4:$B$254,(MATCH(1,($K$4:$K$254="max")*($L$4:$L$254=(L80)),0))),""),""))</f>
        <v/>
      </c>
      <c r="N80" s="35" t="str">
        <f aca="false">IF(AND(K78=0,K80="min",L80=1),B80-B79,IF(K80="min",B80-M80,""))</f>
        <v/>
      </c>
      <c r="O80" s="41" t="str">
        <f aca="false">IF(AND(K78=0,K80="min",L80=1),(B80-B79)/B79,IF(K80="min",(B80-M80)/M80,""))</f>
        <v/>
      </c>
      <c r="P80" s="24" t="n">
        <f aca="false">D80-s_p!H80</f>
        <v>0.0466174852052956</v>
      </c>
      <c r="Q80" s="24" t="n">
        <f aca="false">IF(P80&lt;0, P80^2, 0)</f>
        <v>0</v>
      </c>
      <c r="R80" s="5"/>
      <c r="S80" s="5"/>
      <c r="T80" s="5"/>
      <c r="U80" s="5"/>
      <c r="V80" s="5"/>
    </row>
    <row r="81" customFormat="false" ht="13.8" hidden="false" customHeight="false" outlineLevel="0" collapsed="false">
      <c r="A81" s="6" t="n">
        <f aca="false">WORKDAY(A80,1,holiday!$B$2:$B$10)</f>
        <v>38832</v>
      </c>
      <c r="B81" s="30" t="n">
        <v>1018194.30504508</v>
      </c>
      <c r="C81" s="30" t="n">
        <f aca="false">B81-B80</f>
        <v>23280.9719934091</v>
      </c>
      <c r="D81" s="5" t="n">
        <f aca="false">C81/B80</f>
        <v>0.0234</v>
      </c>
      <c r="E81" s="5" t="n">
        <f aca="false" t="array" ref="E81:E81">PRODUCT(1+$D$4:D81)-1</f>
        <v>0.0181943050450821</v>
      </c>
      <c r="F81" s="52" t="n">
        <f aca="false">E81/COUNT($E$4:E81)</f>
        <v>0.000233260321090796</v>
      </c>
      <c r="G81" s="5" t="n">
        <f aca="false">F81*252</f>
        <v>0.0587816009148807</v>
      </c>
      <c r="H81" s="53" t="str">
        <f aca="false">IF(D81&lt;F81,D81-F81,"")</f>
        <v/>
      </c>
      <c r="I81" s="53" t="str">
        <f aca="false">IF(D81&lt;AVERAGE($D$66:D81),D81-AVERAGE($D$66:D81),"")</f>
        <v/>
      </c>
      <c r="J81" s="0" t="n">
        <f aca="false">IF(ISBLANK(A82),MONTH(A81),IF(MONTH(A82)-MONTH(A81)=1,MONTH(A81),0))</f>
        <v>0</v>
      </c>
      <c r="K81" s="0" t="str">
        <f aca="false">IF(B82&gt;B81,IF(AND(B80&gt;B81,B82&gt;B81),"min",""),IF(AND(B80&gt;B81,B82&gt;B81),"",IF(AND(B80&lt;B81,B82&lt;B81),"max","")))</f>
        <v/>
      </c>
      <c r="L81" s="0" t="str">
        <f aca="false">IF(K81="min",COUNTIF(K$4:K81,"min"),IF(K81="max",COUNTIF(K$4:K81,"max"),""))</f>
        <v/>
      </c>
      <c r="M81" s="30" t="str">
        <f aca="false" t="array" ref="M81:M81">IF($K$3=0,IF(K81="min",INDEX($B$4:$B$254,(MATCH(1,($K$4:$K$254="max")*($L$4:$L$254=(L81-1)),0))),""),IF($K$3=1,IF(K81="min",INDEX($B$4:$B$254,(MATCH(1,($K$4:$K$254="max")*($L$4:$L$254=(L81)),0))),""),""))</f>
        <v/>
      </c>
      <c r="N81" s="35" t="str">
        <f aca="false">IF(AND(K79=0,K81="min",L81=1),B81-B80,IF(K81="min",B81-M81,""))</f>
        <v/>
      </c>
      <c r="O81" s="41" t="str">
        <f aca="false">IF(AND(K79=0,K81="min",L81=1),(B81-B80)/B80,IF(K81="min",(B81-M81)/M81,""))</f>
        <v/>
      </c>
      <c r="P81" s="24" t="n">
        <f aca="false">D81-s_p!H81</f>
        <v>0.0282696210563331</v>
      </c>
      <c r="Q81" s="24" t="n">
        <f aca="false">IF(P81&lt;0, P81^2, 0)</f>
        <v>0</v>
      </c>
      <c r="R81" s="5"/>
      <c r="S81" s="5"/>
      <c r="T81" s="5"/>
      <c r="U81" s="5"/>
      <c r="V81" s="5"/>
    </row>
    <row r="82" customFormat="false" ht="13.8" hidden="false" customHeight="false" outlineLevel="0" collapsed="false">
      <c r="A82" s="6" t="n">
        <f aca="false">WORKDAY(A81,1,holiday!$B$2:$B$10)</f>
        <v>38833</v>
      </c>
      <c r="B82" s="30" t="n">
        <v>1058311.16066386</v>
      </c>
      <c r="C82" s="30" t="n">
        <f aca="false">B82-B81</f>
        <v>40116.8556187763</v>
      </c>
      <c r="D82" s="5" t="n">
        <f aca="false">C82/B81</f>
        <v>0.0394000000000001</v>
      </c>
      <c r="E82" s="5" t="n">
        <f aca="false" t="array" ref="E82:E82">PRODUCT(1+$D$4:D82)-1</f>
        <v>0.0583111606638584</v>
      </c>
      <c r="F82" s="52" t="n">
        <f aca="false">E82/COUNT($E$4:E82)</f>
        <v>0.00073811595777036</v>
      </c>
      <c r="G82" s="5" t="n">
        <f aca="false">F82*252</f>
        <v>0.186005221358131</v>
      </c>
      <c r="H82" s="53" t="str">
        <f aca="false">IF(D82&lt;F82,D82-F82,"")</f>
        <v/>
      </c>
      <c r="I82" s="53" t="str">
        <f aca="false">IF(D82&lt;AVERAGE($D$66:D82),D82-AVERAGE($D$66:D82),"")</f>
        <v/>
      </c>
      <c r="J82" s="0" t="n">
        <f aca="false">IF(ISBLANK(A83),MONTH(A82),IF(MONTH(A83)-MONTH(A82)=1,MONTH(A82),0))</f>
        <v>0</v>
      </c>
      <c r="K82" s="0" t="str">
        <f aca="false">IF(B83&gt;B82,IF(AND(B81&gt;B82,B83&gt;B82),"min",""),IF(AND(B81&gt;B82,B83&gt;B82),"",IF(AND(B81&lt;B82,B83&lt;B82),"max","")))</f>
        <v/>
      </c>
      <c r="L82" s="0" t="str">
        <f aca="false">IF(K82="min",COUNTIF(K$4:K82,"min"),IF(K82="max",COUNTIF(K$4:K82,"max"),""))</f>
        <v/>
      </c>
      <c r="M82" s="30" t="str">
        <f aca="false" t="array" ref="M82:M82">IF($K$3=0,IF(K82="min",INDEX($B$4:$B$254,(MATCH(1,($K$4:$K$254="max")*($L$4:$L$254=(L82-1)),0))),""),IF($K$3=1,IF(K82="min",INDEX($B$4:$B$254,(MATCH(1,($K$4:$K$254="max")*($L$4:$L$254=(L82)),0))),""),""))</f>
        <v/>
      </c>
      <c r="N82" s="35" t="str">
        <f aca="false">IF(AND(K80=0,K82="min",L82=1),B82-B81,IF(K82="min",B82-M82,""))</f>
        <v/>
      </c>
      <c r="O82" s="41" t="str">
        <f aca="false">IF(AND(K80=0,K82="min",L82=1),(B82-B81)/B81,IF(K82="min",(B82-M82)/M82,""))</f>
        <v/>
      </c>
      <c r="P82" s="24" t="n">
        <f aca="false">D82-s_p!H82</f>
        <v>0.0365806966060811</v>
      </c>
      <c r="Q82" s="24" t="n">
        <f aca="false">IF(P82&lt;0, P82^2, 0)</f>
        <v>0</v>
      </c>
      <c r="R82" s="5"/>
      <c r="S82" s="5"/>
      <c r="T82" s="5"/>
      <c r="U82" s="5"/>
      <c r="V82" s="5"/>
    </row>
    <row r="83" customFormat="false" ht="13.8" hidden="false" customHeight="false" outlineLevel="0" collapsed="false">
      <c r="A83" s="6" t="n">
        <f aca="false">WORKDAY(A82,1,holiday!$B$2:$B$10)</f>
        <v>38834</v>
      </c>
      <c r="B83" s="30" t="n">
        <v>1098103.66030482</v>
      </c>
      <c r="C83" s="30" t="n">
        <f aca="false">B83-B82</f>
        <v>39792.4996409609</v>
      </c>
      <c r="D83" s="5" t="n">
        <f aca="false">C83/B82</f>
        <v>0.0375999999999999</v>
      </c>
      <c r="E83" s="5" t="n">
        <f aca="false" t="array" ref="E83:E83">PRODUCT(1+$D$4:D83)-1</f>
        <v>0.0981036603048193</v>
      </c>
      <c r="F83" s="52" t="n">
        <f aca="false">E83/COUNT($E$4:E83)</f>
        <v>0.00122629575381024</v>
      </c>
      <c r="G83" s="5" t="n">
        <f aca="false">F83*252</f>
        <v>0.309026529960181</v>
      </c>
      <c r="H83" s="53" t="str">
        <f aca="false">IF(D83&lt;F83,D83-F83,"")</f>
        <v/>
      </c>
      <c r="I83" s="53" t="str">
        <f aca="false">IF(D83&lt;AVERAGE($D$66:D83),D83-AVERAGE($D$66:D83),"")</f>
        <v/>
      </c>
      <c r="J83" s="0" t="n">
        <f aca="false">IF(ISBLANK(A84),MONTH(A83),IF(MONTH(A84)-MONTH(A83)=1,MONTH(A83),0))</f>
        <v>0</v>
      </c>
      <c r="K83" s="0" t="str">
        <f aca="false">IF(B84&gt;B83,IF(AND(B82&gt;B83,B84&gt;B83),"min",""),IF(AND(B82&gt;B83,B84&gt;B83),"",IF(AND(B82&lt;B83,B84&lt;B83),"max","")))</f>
        <v>max</v>
      </c>
      <c r="L83" s="0" t="n">
        <f aca="false">IF(K83="min",COUNTIF(K$4:K83,"min"),IF(K83="max",COUNTIF(K$4:K83,"max"),""))</f>
        <v>19</v>
      </c>
      <c r="M83" s="30" t="str">
        <f aca="false" t="array" ref="M83:M83">IF($K$3=0,IF(K83="min",INDEX($B$4:$B$254,(MATCH(1,($K$4:$K$254="max")*($L$4:$L$254=(L83-1)),0))),""),IF($K$3=1,IF(K83="min",INDEX($B$4:$B$254,(MATCH(1,($K$4:$K$254="max")*($L$4:$L$254=(L83)),0))),""),""))</f>
        <v/>
      </c>
      <c r="N83" s="35" t="str">
        <f aca="false">IF(AND(K81=0,K83="min",L83=1),B83-B82,IF(K83="min",B83-M83,""))</f>
        <v/>
      </c>
      <c r="O83" s="41" t="str">
        <f aca="false">IF(AND(K81=0,K83="min",L83=1),(B83-B82)/B82,IF(K83="min",(B83-M83)/M83,""))</f>
        <v/>
      </c>
      <c r="P83" s="24" t="n">
        <f aca="false">D83-s_p!H83</f>
        <v>0.0342983553059957</v>
      </c>
      <c r="Q83" s="24" t="n">
        <f aca="false">IF(P83&lt;0, P83^2, 0)</f>
        <v>0</v>
      </c>
      <c r="R83" s="5"/>
      <c r="S83" s="5"/>
      <c r="T83" s="5"/>
      <c r="U83" s="5"/>
      <c r="V83" s="5"/>
    </row>
    <row r="84" customFormat="false" ht="13.8" hidden="false" customHeight="false" outlineLevel="0" collapsed="false">
      <c r="A84" s="6" t="n">
        <f aca="false">WORKDAY(A83,1,holiday!$B$2:$B$10)</f>
        <v>38835</v>
      </c>
      <c r="B84" s="30" t="n">
        <v>1081961.53649834</v>
      </c>
      <c r="C84" s="30" t="n">
        <f aca="false">B84-B83</f>
        <v>-16142.1238064808</v>
      </c>
      <c r="D84" s="5" t="n">
        <f aca="false">C84/B83</f>
        <v>-0.0147</v>
      </c>
      <c r="E84" s="5" t="n">
        <f aca="false" t="array" ref="E84:E84">PRODUCT(1+$D$4:D84)-1</f>
        <v>0.0819615364983384</v>
      </c>
      <c r="F84" s="52" t="n">
        <f aca="false">E84/COUNT($E$4:E84)</f>
        <v>0.00101187082096714</v>
      </c>
      <c r="G84" s="5" t="n">
        <f aca="false">F84*252</f>
        <v>0.254991446883719</v>
      </c>
      <c r="H84" s="53" t="n">
        <f aca="false">IF(D84&lt;F84,D84-F84,"")</f>
        <v>-0.0157118708209671</v>
      </c>
      <c r="I84" s="53" t="n">
        <f aca="false">IF(D84&lt;AVERAGE($D$66:D84),D84-AVERAGE($D$66:D84),"")</f>
        <v>-0.019857894736842</v>
      </c>
      <c r="J84" s="0" t="n">
        <f aca="false">IF(ISBLANK(A85),MONTH(A84),IF(MONTH(A85)-MONTH(A84)=1,MONTH(A84),0))</f>
        <v>4</v>
      </c>
      <c r="K84" s="0" t="str">
        <f aca="false">IF(B85&gt;B84,IF(AND(B83&gt;B84,B85&gt;B84),"min",""),IF(AND(B83&gt;B84,B85&gt;B84),"",IF(AND(B83&lt;B84,B85&lt;B84),"max","")))</f>
        <v/>
      </c>
      <c r="L84" s="0" t="str">
        <f aca="false">IF(K84="min",COUNTIF(K$4:K84,"min"),IF(K84="max",COUNTIF(K$4:K84,"max"),""))</f>
        <v/>
      </c>
      <c r="M84" s="30" t="str">
        <f aca="false" t="array" ref="M84:M84">IF($K$3=0,IF(K84="min",INDEX($B$4:$B$254,(MATCH(1,($K$4:$K$254="max")*($L$4:$L$254=(L84-1)),0))),""),IF($K$3=1,IF(K84="min",INDEX($B$4:$B$254,(MATCH(1,($K$4:$K$254="max")*($L$4:$L$254=(L84)),0))),""),""))</f>
        <v/>
      </c>
      <c r="N84" s="35" t="str">
        <f aca="false">IF(AND(K82=0,K84="min",L84=1),B84-B83,IF(K84="min",B84-M84,""))</f>
        <v/>
      </c>
      <c r="O84" s="41" t="str">
        <f aca="false">IF(AND(K82=0,K84="min",L84=1),(B84-B83)/B83,IF(K84="min",(B84-M84)/M84,""))</f>
        <v/>
      </c>
      <c r="P84" s="24" t="n">
        <f aca="false">D84-s_p!H84</f>
        <v>-0.0153795345570045</v>
      </c>
      <c r="Q84" s="24" t="n">
        <f aca="false">IF(P84&lt;0, P84^2, 0)</f>
        <v>0.000236530083190096</v>
      </c>
      <c r="R84" s="5"/>
      <c r="S84" s="5"/>
      <c r="T84" s="5"/>
      <c r="U84" s="5"/>
      <c r="V84" s="5"/>
    </row>
    <row r="85" customFormat="false" ht="13.8" hidden="false" customHeight="false" outlineLevel="0" collapsed="false">
      <c r="A85" s="6" t="n">
        <f aca="false">WORKDAY(A84,1,holiday!$B$2:$B$10)</f>
        <v>38838</v>
      </c>
      <c r="B85" s="30" t="n">
        <v>1071358.31344065</v>
      </c>
      <c r="C85" s="30" t="n">
        <f aca="false">B85-B84</f>
        <v>-10603.2230576838</v>
      </c>
      <c r="D85" s="5" t="n">
        <f aca="false">C85/B84</f>
        <v>-0.00980000000000007</v>
      </c>
      <c r="E85" s="5" t="n">
        <f aca="false" t="array" ref="E85:E85">PRODUCT(1+$D$4:D85)-1</f>
        <v>0.0713583134406548</v>
      </c>
      <c r="F85" s="52" t="n">
        <f aca="false">E85/COUNT($E$4:E85)</f>
        <v>0.000870223334642132</v>
      </c>
      <c r="G85" s="5" t="n">
        <f aca="false">F85*252</f>
        <v>0.219296280329817</v>
      </c>
      <c r="H85" s="53" t="n">
        <f aca="false">IF(D85&lt;F85,D85-F85,"")</f>
        <v>-0.0106702233346422</v>
      </c>
      <c r="I85" s="53" t="str">
        <f aca="false">IF(D85&lt;AVERAGE($D$85:D85),D85-AVERAGE($D$85:D85),"")</f>
        <v/>
      </c>
      <c r="J85" s="0" t="n">
        <f aca="false">IF(ISBLANK(A86),MONTH(A85),IF(MONTH(A86)-MONTH(A85)=1,MONTH(A85),0))</f>
        <v>0</v>
      </c>
      <c r="K85" s="0" t="str">
        <f aca="false">IF(B86&gt;B85,IF(AND(B84&gt;B85,B86&gt;B85),"min",""),IF(AND(B84&gt;B85,B86&gt;B85),"",IF(AND(B84&lt;B85,B86&lt;B85),"max","")))</f>
        <v>min</v>
      </c>
      <c r="L85" s="0" t="n">
        <f aca="false">IF(K85="min",COUNTIF(K$4:K85,"min"),IF(K85="max",COUNTIF(K$4:K85,"max"),""))</f>
        <v>20</v>
      </c>
      <c r="M85" s="30" t="n">
        <f aca="false" t="array" ref="M85:M85">IF($K$3=0,IF(K85="min",INDEX($B$4:$B$254,(MATCH(1,($K$4:$K$254="max")*($L$4:$L$254=(L85-1)),0))),""),IF($K$3=1,IF(K85="min",INDEX($B$4:$B$254,(MATCH(1,($K$4:$K$254="max")*($L$4:$L$254=(L85)),0))),""),""))</f>
        <v>1098103.66030482</v>
      </c>
      <c r="N85" s="35" t="n">
        <f aca="false">IF(AND(K83=0,K85="min",L85=1),B85-B84,IF(K85="min",B85-M85,""))</f>
        <v>-26745.3468641699</v>
      </c>
      <c r="O85" s="41" t="n">
        <f aca="false">IF(AND(K83=0,K85="min",L85=1),(B85-B84)/B84,IF(K85="min",(B85-M85)/M85,""))</f>
        <v>-0.0243559400000049</v>
      </c>
      <c r="P85" s="24" t="n">
        <f aca="false">D85-s_p!H85</f>
        <v>-0.00566452110086162</v>
      </c>
      <c r="Q85" s="24" t="n">
        <f aca="false">IF(P85&lt;0, P85^2, 0)</f>
        <v>3.20867993021065E-005</v>
      </c>
      <c r="R85" s="30" t="n">
        <v>84</v>
      </c>
      <c r="S85" s="5"/>
      <c r="T85" s="5"/>
      <c r="U85" s="5"/>
      <c r="V85" s="5"/>
    </row>
    <row r="86" customFormat="false" ht="13.8" hidden="false" customHeight="false" outlineLevel="0" collapsed="false">
      <c r="A86" s="6" t="n">
        <f aca="false">WORKDAY(A85,1,holiday!$B$2:$B$10)</f>
        <v>38839</v>
      </c>
      <c r="B86" s="30" t="n">
        <v>1122140.69749774</v>
      </c>
      <c r="C86" s="30" t="n">
        <f aca="false">B86-B85</f>
        <v>50782.3840570871</v>
      </c>
      <c r="D86" s="5" t="n">
        <f aca="false">C86/B85</f>
        <v>0.0474000000000001</v>
      </c>
      <c r="E86" s="5" t="n">
        <f aca="false" t="array" ref="E86:E86">PRODUCT(1+$D$4:D86)-1</f>
        <v>0.122140697497742</v>
      </c>
      <c r="F86" s="52" t="n">
        <f aca="false">E86/COUNT($E$4:E86)</f>
        <v>0.00147157466864749</v>
      </c>
      <c r="G86" s="5" t="n">
        <f aca="false">F86*252</f>
        <v>0.370836816499168</v>
      </c>
      <c r="H86" s="53" t="str">
        <f aca="false">IF(D86&lt;F86,D86-F86,"")</f>
        <v/>
      </c>
      <c r="I86" s="53" t="str">
        <f aca="false">IF(D86&lt;AVERAGE($D$85:D86),D86-AVERAGE($D$85:D86),"")</f>
        <v/>
      </c>
      <c r="J86" s="0" t="n">
        <f aca="false">IF(ISBLANK(A87),MONTH(A86),IF(MONTH(A87)-MONTH(A86)=1,MONTH(A86),0))</f>
        <v>0</v>
      </c>
      <c r="K86" s="0" t="str">
        <f aca="false">IF(B87&gt;B86,IF(AND(B85&gt;B86,B87&gt;B86),"min",""),IF(AND(B85&gt;B86,B87&gt;B86),"",IF(AND(B85&lt;B86,B87&lt;B86),"max","")))</f>
        <v>max</v>
      </c>
      <c r="L86" s="0" t="n">
        <f aca="false">IF(K86="min",COUNTIF(K$4:K86,"min"),IF(K86="max",COUNTIF(K$4:K86,"max"),""))</f>
        <v>20</v>
      </c>
      <c r="M86" s="30" t="str">
        <f aca="false" t="array" ref="M86:M86">IF($K$3=0,IF(K86="min",INDEX($B$4:$B$254,(MATCH(1,($K$4:$K$254="max")*($L$4:$L$254=(L86-1)),0))),""),IF($K$3=1,IF(K86="min",INDEX($B$4:$B$254,(MATCH(1,($K$4:$K$254="max")*($L$4:$L$254=(L86)),0))),""),""))</f>
        <v/>
      </c>
      <c r="N86" s="35" t="str">
        <f aca="false">IF(AND(K84=0,K86="min",L86=1),B86-B85,IF(K86="min",B86-M86,""))</f>
        <v/>
      </c>
      <c r="O86" s="41" t="str">
        <f aca="false">IF(AND(K84=0,K86="min",L86=1),(B86-B85)/B85,IF(K86="min",(B86-M86)/M86,""))</f>
        <v/>
      </c>
      <c r="P86" s="24" t="n">
        <f aca="false">D86-s_p!H86</f>
        <v>0.041255300760809</v>
      </c>
      <c r="Q86" s="24" t="n">
        <f aca="false">IF(P86&lt;0, P86^2, 0)</f>
        <v>0</v>
      </c>
      <c r="R86" s="30" t="n">
        <f aca="false">MATCH(MIN(B86:B92),B85:B106,0)+ROW(B85:B106)-1</f>
        <v>87</v>
      </c>
      <c r="S86" s="5"/>
      <c r="T86" s="5"/>
      <c r="U86" s="5"/>
      <c r="V86" s="5"/>
    </row>
    <row r="87" customFormat="false" ht="13.8" hidden="false" customHeight="false" outlineLevel="0" collapsed="false">
      <c r="A87" s="6" t="n">
        <f aca="false">WORKDAY(A86,1,holiday!$B$2:$B$10)</f>
        <v>38840</v>
      </c>
      <c r="B87" s="30" t="n">
        <v>1110694.86238326</v>
      </c>
      <c r="C87" s="30" t="n">
        <f aca="false">B87-B86</f>
        <v>-11445.835114477</v>
      </c>
      <c r="D87" s="5" t="n">
        <f aca="false">C87/B86</f>
        <v>-0.0102</v>
      </c>
      <c r="E87" s="5" t="n">
        <f aca="false" t="array" ref="E87:E87">PRODUCT(1+$D$4:D87)-1</f>
        <v>0.110694862383265</v>
      </c>
      <c r="F87" s="52" t="n">
        <f aca="false">E87/COUNT($E$4:E87)</f>
        <v>0.00131779598075316</v>
      </c>
      <c r="G87" s="5" t="n">
        <f aca="false">F87*252</f>
        <v>0.332084587149795</v>
      </c>
      <c r="H87" s="53" t="n">
        <f aca="false">IF(D87&lt;F87,D87-F87,"")</f>
        <v>-0.0115177959807532</v>
      </c>
      <c r="I87" s="53" t="n">
        <f aca="false">IF(D87&lt;AVERAGE($D$85:D87),D87-AVERAGE($D$85:D87),"")</f>
        <v>-0.0193333333333333</v>
      </c>
      <c r="J87" s="0" t="n">
        <f aca="false">IF(ISBLANK(A88),MONTH(A87),IF(MONTH(A88)-MONTH(A87)=1,MONTH(A87),0))</f>
        <v>0</v>
      </c>
      <c r="K87" s="0" t="str">
        <f aca="false">IF(B88&gt;B87,IF(AND(B86&gt;B87,B88&gt;B87),"min",""),IF(AND(B86&gt;B87,B88&gt;B87),"",IF(AND(B86&lt;B87,B88&lt;B87),"max","")))</f>
        <v>min</v>
      </c>
      <c r="L87" s="0" t="n">
        <f aca="false">IF(K87="min",COUNTIF(K$4:K87,"min"),IF(K87="max",COUNTIF(K$4:K87,"max"),""))</f>
        <v>21</v>
      </c>
      <c r="M87" s="30" t="n">
        <f aca="false" t="array" ref="M87:M87">IF($K$3=0,IF(K87="min",INDEX($B$4:$B$254,(MATCH(1,($K$4:$K$254="max")*($L$4:$L$254=(L87-1)),0))),""),IF($K$3=1,IF(K87="min",INDEX($B$4:$B$254,(MATCH(1,($K$4:$K$254="max")*($L$4:$L$254=(L87)),0))),""),""))</f>
        <v>1122140.69749774</v>
      </c>
      <c r="N87" s="35" t="n">
        <f aca="false">IF(AND(K85=0,K87="min",L87=1),B87-B86,IF(K87="min",B87-M87,""))</f>
        <v>-11445.83511448</v>
      </c>
      <c r="O87" s="41" t="n">
        <f aca="false">IF(AND(K85=0,K87="min",L87=1),(B87-B86)/B86,IF(K87="min",(B87-M87)/M87,""))</f>
        <v>-0.0102000000000027</v>
      </c>
      <c r="P87" s="24" t="n">
        <f aca="false">D87-s_p!H87</f>
        <v>-0.0063240014925259</v>
      </c>
      <c r="Q87" s="24" t="n">
        <f aca="false">IF(P87&lt;0, P87^2, 0)</f>
        <v>3.99929948774698E-005</v>
      </c>
      <c r="R87" s="30" t="n">
        <f aca="false">MATCH(MAX(B86:B92),B85:B106,0)+ROW(B85:B106)-1</f>
        <v>91</v>
      </c>
      <c r="S87" s="5"/>
      <c r="T87" s="5"/>
      <c r="U87" s="5"/>
      <c r="V87" s="5"/>
    </row>
    <row r="88" customFormat="false" ht="13.8" hidden="false" customHeight="false" outlineLevel="0" collapsed="false">
      <c r="A88" s="6" t="n">
        <f aca="false">WORKDAY(A87,1,holiday!$B$2:$B$10)</f>
        <v>38841</v>
      </c>
      <c r="B88" s="30" t="n">
        <v>1126022.45148415</v>
      </c>
      <c r="C88" s="30" t="n">
        <f aca="false">B88-B87</f>
        <v>15327.5891008892</v>
      </c>
      <c r="D88" s="5" t="n">
        <f aca="false">C88/B87</f>
        <v>0.0138000000000001</v>
      </c>
      <c r="E88" s="5" t="n">
        <f aca="false" t="array" ref="E88:E88">PRODUCT(1+$D$4:D88)-1</f>
        <v>0.126022451484154</v>
      </c>
      <c r="F88" s="52" t="n">
        <f aca="false">E88/COUNT($E$4:E88)</f>
        <v>0.00148261707628417</v>
      </c>
      <c r="G88" s="5" t="n">
        <f aca="false">F88*252</f>
        <v>0.37361950322361</v>
      </c>
      <c r="H88" s="53" t="str">
        <f aca="false">IF(D88&lt;F88,D88-F88,"")</f>
        <v/>
      </c>
      <c r="I88" s="53" t="str">
        <f aca="false">IF(D88&lt;AVERAGE($D$85:D88),D88-AVERAGE($D$85:D88),"")</f>
        <v/>
      </c>
      <c r="J88" s="0" t="n">
        <f aca="false">IF(ISBLANK(A89),MONTH(A88),IF(MONTH(A89)-MONTH(A88)=1,MONTH(A88),0))</f>
        <v>0</v>
      </c>
      <c r="K88" s="0" t="str">
        <f aca="false">IF(B89&gt;B88,IF(AND(B87&gt;B88,B89&gt;B88),"min",""),IF(AND(B87&gt;B88,B89&gt;B88),"",IF(AND(B87&lt;B88,B89&lt;B88),"max","")))</f>
        <v/>
      </c>
      <c r="L88" s="0" t="str">
        <f aca="false">IF(K88="min",COUNTIF(K$4:K88,"min"),IF(K88="max",COUNTIF(K$4:K88,"max"),""))</f>
        <v/>
      </c>
      <c r="M88" s="30" t="str">
        <f aca="false" t="array" ref="M88:M88">IF($K$3=0,IF(K88="min",INDEX($B$4:$B$254,(MATCH(1,($K$4:$K$254="max")*($L$4:$L$254=(L88-1)),0))),""),IF($K$3=1,IF(K88="min",INDEX($B$4:$B$254,(MATCH(1,($K$4:$K$254="max")*($L$4:$L$254=(L88)),0))),""),""))</f>
        <v/>
      </c>
      <c r="N88" s="35" t="str">
        <f aca="false">IF(AND(K86=0,K88="min",L88=1),B88-B87,IF(K88="min",B88-M88,""))</f>
        <v/>
      </c>
      <c r="O88" s="41" t="str">
        <f aca="false">IF(AND(K86=0,K88="min",L88=1),(B88-B87)/B87,IF(K88="min",(B88-M88)/M88,""))</f>
        <v/>
      </c>
      <c r="P88" s="24" t="n">
        <f aca="false">D88-s_p!H88</f>
        <v>0.0106427972968842</v>
      </c>
      <c r="Q88" s="24" t="n">
        <f aca="false">IF(P88&lt;0, P88^2, 0)</f>
        <v>0</v>
      </c>
      <c r="R88" s="30" t="n">
        <v>92</v>
      </c>
      <c r="S88" s="5"/>
      <c r="T88" s="5"/>
      <c r="U88" s="5"/>
      <c r="V88" s="5"/>
    </row>
    <row r="89" customFormat="false" ht="13.8" hidden="false" customHeight="false" outlineLevel="0" collapsed="false">
      <c r="A89" s="6" t="n">
        <f aca="false">WORKDAY(A88,1,holiday!$B$2:$B$10)</f>
        <v>38842</v>
      </c>
      <c r="B89" s="30" t="n">
        <v>1158226.6935966</v>
      </c>
      <c r="C89" s="30" t="n">
        <f aca="false">B89-B88</f>
        <v>32204.2421124468</v>
      </c>
      <c r="D89" s="5" t="n">
        <f aca="false">C89/B88</f>
        <v>0.0286</v>
      </c>
      <c r="E89" s="5" t="n">
        <f aca="false" t="array" ref="E89:E89">PRODUCT(1+$D$4:D89)-1</f>
        <v>0.158226693596601</v>
      </c>
      <c r="F89" s="52" t="n">
        <f aca="false">E89/COUNT($E$4:E89)</f>
        <v>0.00183984527437908</v>
      </c>
      <c r="G89" s="5" t="n">
        <f aca="false">F89*252</f>
        <v>0.463641009143529</v>
      </c>
      <c r="H89" s="53" t="str">
        <f aca="false">IF(D89&lt;F89,D89-F89,"")</f>
        <v/>
      </c>
      <c r="I89" s="53" t="str">
        <f aca="false">IF(D89&lt;AVERAGE($D$85:D89),D89-AVERAGE($D$85:D89),"")</f>
        <v/>
      </c>
      <c r="J89" s="0" t="n">
        <f aca="false">IF(ISBLANK(A90),MONTH(A89),IF(MONTH(A90)-MONTH(A89)=1,MONTH(A89),0))</f>
        <v>0</v>
      </c>
      <c r="K89" s="0" t="str">
        <f aca="false">IF(B90&gt;B89,IF(AND(B88&gt;B89,B90&gt;B89),"min",""),IF(AND(B88&gt;B89,B90&gt;B89),"",IF(AND(B88&lt;B89,B90&lt;B89),"max","")))</f>
        <v/>
      </c>
      <c r="L89" s="0" t="str">
        <f aca="false">IF(K89="min",COUNTIF(K$4:K89,"min"),IF(K89="max",COUNTIF(K$4:K89,"max"),""))</f>
        <v/>
      </c>
      <c r="M89" s="30" t="str">
        <f aca="false" t="array" ref="M89:M89">IF($K$3=0,IF(K89="min",INDEX($B$4:$B$254,(MATCH(1,($K$4:$K$254="max")*($L$4:$L$254=(L89-1)),0))),""),IF($K$3=1,IF(K89="min",INDEX($B$4:$B$254,(MATCH(1,($K$4:$K$254="max")*($L$4:$L$254=(L89)),0))),""),""))</f>
        <v/>
      </c>
      <c r="N89" s="35" t="str">
        <f aca="false">IF(AND(K87=0,K89="min",L89=1),B89-B88,IF(K89="min",B89-M89,""))</f>
        <v/>
      </c>
      <c r="O89" s="41" t="str">
        <f aca="false">IF(AND(K87=0,K89="min",L89=1),(B89-B88)/B88,IF(K89="min",(B89-M89)/M89,""))</f>
        <v/>
      </c>
      <c r="P89" s="24" t="n">
        <f aca="false">D89-s_p!H89</f>
        <v>0.0183047056582207</v>
      </c>
      <c r="Q89" s="24" t="n">
        <f aca="false">IF(P89&lt;0, P89^2, 0)</f>
        <v>0</v>
      </c>
      <c r="R89" s="30" t="n">
        <v>105</v>
      </c>
      <c r="S89" s="5"/>
      <c r="T89" s="5"/>
      <c r="U89" s="5"/>
      <c r="V89" s="5"/>
    </row>
    <row r="90" customFormat="false" ht="13.8" hidden="false" customHeight="false" outlineLevel="0" collapsed="false">
      <c r="A90" s="6" t="n">
        <f aca="false">WORKDAY(A89,1,holiday!$B$2:$B$10)</f>
        <v>38845</v>
      </c>
      <c r="B90" s="30" t="n">
        <v>1198417.1598644</v>
      </c>
      <c r="C90" s="30" t="n">
        <f aca="false">B90-B89</f>
        <v>40190.4662678021</v>
      </c>
      <c r="D90" s="5" t="n">
        <f aca="false">C90/B89</f>
        <v>0.0347</v>
      </c>
      <c r="E90" s="5" t="n">
        <f aca="false" t="array" ref="E90:E90">PRODUCT(1+$D$4:D90)-1</f>
        <v>0.198417159864403</v>
      </c>
      <c r="F90" s="52" t="n">
        <f aca="false">E90/COUNT($E$4:E90)</f>
        <v>0.00228065700993567</v>
      </c>
      <c r="G90" s="5" t="n">
        <f aca="false">F90*252</f>
        <v>0.574725566503788</v>
      </c>
      <c r="H90" s="53" t="str">
        <f aca="false">IF(D90&lt;F90,D90-F90,"")</f>
        <v/>
      </c>
      <c r="I90" s="53" t="str">
        <f aca="false">IF(D90&lt;AVERAGE($D$85:D90),D90-AVERAGE($D$85:D90),"")</f>
        <v/>
      </c>
      <c r="J90" s="0" t="n">
        <f aca="false">IF(ISBLANK(A91),MONTH(A90),IF(MONTH(A91)-MONTH(A90)=1,MONTH(A90),0))</f>
        <v>0</v>
      </c>
      <c r="K90" s="0" t="str">
        <f aca="false">IF(B91&gt;B90,IF(AND(B89&gt;B90,B91&gt;B90),"min",""),IF(AND(B89&gt;B90,B91&gt;B90),"",IF(AND(B89&lt;B90,B91&lt;B90),"max","")))</f>
        <v/>
      </c>
      <c r="L90" s="0" t="str">
        <f aca="false">IF(K90="min",COUNTIF(K$4:K90,"min"),IF(K90="max",COUNTIF(K$4:K90,"max"),""))</f>
        <v/>
      </c>
      <c r="M90" s="30" t="str">
        <f aca="false" t="array" ref="M90:M90">IF($K$3=0,IF(K90="min",INDEX($B$4:$B$254,(MATCH(1,($K$4:$K$254="max")*($L$4:$L$254=(L90-1)),0))),""),IF($K$3=1,IF(K90="min",INDEX($B$4:$B$254,(MATCH(1,($K$4:$K$254="max")*($L$4:$L$254=(L90)),0))),""),""))</f>
        <v/>
      </c>
      <c r="N90" s="35" t="str">
        <f aca="false">IF(AND(K88=0,K90="min",L90=1),B90-B89,IF(K90="min",B90-M90,""))</f>
        <v/>
      </c>
      <c r="O90" s="41" t="str">
        <f aca="false">IF(AND(K88=0,K90="min",L90=1),(B90-B89)/B89,IF(K90="min",(B90-M90)/M90,""))</f>
        <v/>
      </c>
      <c r="P90" s="24" t="n">
        <f aca="false">D90-s_p!H90</f>
        <v>0.0355297127685252</v>
      </c>
      <c r="Q90" s="24" t="n">
        <f aca="false">IF(P90&lt;0, P90^2, 0)</f>
        <v>0</v>
      </c>
      <c r="R90" s="5"/>
      <c r="S90" s="5"/>
      <c r="T90" s="5"/>
      <c r="U90" s="5"/>
      <c r="V90" s="5"/>
    </row>
    <row r="91" customFormat="false" ht="13.8" hidden="false" customHeight="false" outlineLevel="0" collapsed="false">
      <c r="A91" s="6" t="n">
        <f aca="false">WORKDAY(A90,1,holiday!$B$2:$B$10)</f>
        <v>38846</v>
      </c>
      <c r="B91" s="30" t="n">
        <v>1231852.99862462</v>
      </c>
      <c r="C91" s="30" t="n">
        <f aca="false">B91-B90</f>
        <v>33435.8387602167</v>
      </c>
      <c r="D91" s="5" t="n">
        <f aca="false">C91/B90</f>
        <v>0.0278999999999999</v>
      </c>
      <c r="E91" s="5" t="n">
        <f aca="false" t="array" ref="E91:E91">PRODUCT(1+$D$4:D91)-1</f>
        <v>0.231852998624619</v>
      </c>
      <c r="F91" s="52" t="n">
        <f aca="false">E91/COUNT($E$4:E91)</f>
        <v>0.00263469316618886</v>
      </c>
      <c r="G91" s="5" t="n">
        <f aca="false">F91*252</f>
        <v>0.663942677879592</v>
      </c>
      <c r="H91" s="53" t="str">
        <f aca="false">IF(D91&lt;F91,D91-F91,"")</f>
        <v/>
      </c>
      <c r="I91" s="53" t="str">
        <f aca="false">IF(D91&lt;AVERAGE($D$85:D91),D91-AVERAGE($D$85:D91),"")</f>
        <v/>
      </c>
      <c r="J91" s="0" t="n">
        <f aca="false">IF(ISBLANK(A92),MONTH(A91),IF(MONTH(A92)-MONTH(A91)=1,MONTH(A91),0))</f>
        <v>0</v>
      </c>
      <c r="K91" s="0" t="str">
        <f aca="false">IF(B92&gt;B91,IF(AND(B90&gt;B91,B92&gt;B91),"min",""),IF(AND(B90&gt;B91,B92&gt;B91),"",IF(AND(B90&lt;B91,B92&lt;B91),"max","")))</f>
        <v>max</v>
      </c>
      <c r="L91" s="0" t="n">
        <f aca="false">IF(K91="min",COUNTIF(K$4:K91,"min"),IF(K91="max",COUNTIF(K$4:K91,"max"),""))</f>
        <v>21</v>
      </c>
      <c r="M91" s="30" t="str">
        <f aca="false" t="array" ref="M91:M91">IF($K$3=0,IF(K91="min",INDEX($B$4:$B$254,(MATCH(1,($K$4:$K$254="max")*($L$4:$L$254=(L91-1)),0))),""),IF($K$3=1,IF(K91="min",INDEX($B$4:$B$254,(MATCH(1,($K$4:$K$254="max")*($L$4:$L$254=(L91)),0))),""),""))</f>
        <v/>
      </c>
      <c r="N91" s="35" t="str">
        <f aca="false">IF(AND(K89=0,K91="min",L91=1),B91-B90,IF(K91="min",B91-M91,""))</f>
        <v/>
      </c>
      <c r="O91" s="41" t="str">
        <f aca="false">IF(AND(K89=0,K91="min",L91=1),(B91-B90)/B90,IF(K91="min",(B91-M91)/M91,""))</f>
        <v/>
      </c>
      <c r="P91" s="24" t="n">
        <f aca="false">D91-s_p!H91</f>
        <v>0.0275376428668487</v>
      </c>
      <c r="Q91" s="24" t="n">
        <f aca="false">IF(P91&lt;0, P91^2, 0)</f>
        <v>0</v>
      </c>
      <c r="R91" s="5"/>
      <c r="S91" s="5"/>
      <c r="T91" s="5"/>
      <c r="U91" s="5"/>
      <c r="V91" s="5"/>
    </row>
    <row r="92" customFormat="false" ht="13.8" hidden="false" customHeight="false" outlineLevel="0" collapsed="false">
      <c r="A92" s="6" t="n">
        <f aca="false">WORKDAY(A91,1,holiday!$B$2:$B$10)</f>
        <v>38847</v>
      </c>
      <c r="B92" s="30" t="n">
        <v>1223599.58353383</v>
      </c>
      <c r="C92" s="30" t="n">
        <f aca="false">B92-B91</f>
        <v>-8253.4150907849</v>
      </c>
      <c r="D92" s="5" t="n">
        <f aca="false">C92/B91</f>
        <v>-0.00669999999999996</v>
      </c>
      <c r="E92" s="5" t="n">
        <f aca="false" t="array" ref="E92:E92">PRODUCT(1+$D$4:D92)-1</f>
        <v>0.223599583533835</v>
      </c>
      <c r="F92" s="52" t="n">
        <f aca="false">E92/COUNT($E$4:E92)</f>
        <v>0.00251235487116668</v>
      </c>
      <c r="G92" s="5" t="n">
        <f aca="false">F92*252</f>
        <v>0.633113427534004</v>
      </c>
      <c r="H92" s="53" t="n">
        <f aca="false">IF(D92&lt;F92,D92-F92,"")</f>
        <v>-0.00921235487116664</v>
      </c>
      <c r="I92" s="53" t="n">
        <f aca="false">IF(D92&lt;AVERAGE($D$85:D92),D92-AVERAGE($D$85:D92),"")</f>
        <v>-0.0224125</v>
      </c>
      <c r="J92" s="0" t="n">
        <f aca="false">IF(ISBLANK(A93),MONTH(A92),IF(MONTH(A93)-MONTH(A92)=1,MONTH(A92),0))</f>
        <v>0</v>
      </c>
      <c r="K92" s="0" t="str">
        <f aca="false">IF(B93&gt;B92,IF(AND(B91&gt;B92,B93&gt;B92),"min",""),IF(AND(B91&gt;B92,B93&gt;B92),"",IF(AND(B91&lt;B92,B93&lt;B92),"max","")))</f>
        <v>min</v>
      </c>
      <c r="L92" s="0" t="n">
        <f aca="false">IF(K92="min",COUNTIF(K$4:K92,"min"),IF(K92="max",COUNTIF(K$4:K92,"max"),""))</f>
        <v>22</v>
      </c>
      <c r="M92" s="30" t="n">
        <f aca="false" t="array" ref="M92:M92">IF($K$3=0,IF(K92="min",INDEX($B$4:$B$254,(MATCH(1,($K$4:$K$254="max")*($L$4:$L$254=(L92-1)),0))),""),IF($K$3=1,IF(K92="min",INDEX($B$4:$B$254,(MATCH(1,($K$4:$K$254="max")*($L$4:$L$254=(L92)),0))),""),""))</f>
        <v>1231852.99862462</v>
      </c>
      <c r="N92" s="35" t="n">
        <f aca="false">IF(AND(K90=0,K92="min",L92=1),B92-B91,IF(K92="min",B92-M92,""))</f>
        <v>-8253.41509079002</v>
      </c>
      <c r="O92" s="41" t="n">
        <f aca="false">IF(AND(K90=0,K92="min",L92=1),(B92-B91)/B91,IF(K92="min",(B92-M92)/M92,""))</f>
        <v>-0.00670000000000411</v>
      </c>
      <c r="P92" s="24" t="n">
        <f aca="false">D92-s_p!H92</f>
        <v>-0.00497188070694402</v>
      </c>
      <c r="Q92" s="24" t="n">
        <f aca="false">IF(P92&lt;0, P92^2, 0)</f>
        <v>2.47195977640822E-005</v>
      </c>
      <c r="R92" s="5"/>
      <c r="S92" s="5"/>
      <c r="T92" s="5"/>
      <c r="U92" s="5"/>
      <c r="V92" s="5"/>
    </row>
    <row r="93" customFormat="false" ht="13.8" hidden="false" customHeight="false" outlineLevel="0" collapsed="false">
      <c r="A93" s="6" t="n">
        <f aca="false">WORKDAY(A92,1,holiday!$B$2:$B$10)</f>
        <v>38848</v>
      </c>
      <c r="B93" s="30" t="n">
        <v>1280129.8842931</v>
      </c>
      <c r="C93" s="30" t="n">
        <f aca="false">B93-B92</f>
        <v>56530.3007592631</v>
      </c>
      <c r="D93" s="5" t="n">
        <f aca="false">C93/B92</f>
        <v>0.0462</v>
      </c>
      <c r="E93" s="5" t="n">
        <f aca="false" t="array" ref="E93:E93">PRODUCT(1+$D$4:D93)-1</f>
        <v>0.280129884293098</v>
      </c>
      <c r="F93" s="52" t="n">
        <f aca="false">E93/COUNT($E$4:E93)</f>
        <v>0.00311255426992331</v>
      </c>
      <c r="G93" s="5" t="n">
        <f aca="false">F93*252</f>
        <v>0.784363676020674</v>
      </c>
      <c r="H93" s="53" t="str">
        <f aca="false">IF(D93&lt;F93,D93-F93,"")</f>
        <v/>
      </c>
      <c r="I93" s="53" t="str">
        <f aca="false">IF(D93&lt;AVERAGE($D$85:D93),D93-AVERAGE($D$85:D93),"")</f>
        <v/>
      </c>
      <c r="J93" s="0" t="n">
        <f aca="false">IF(ISBLANK(A94),MONTH(A93),IF(MONTH(A94)-MONTH(A93)=1,MONTH(A93),0))</f>
        <v>0</v>
      </c>
      <c r="K93" s="0" t="str">
        <f aca="false">IF(B94&gt;B93,IF(AND(B92&gt;B93,B94&gt;B93),"min",""),IF(AND(B92&gt;B93,B94&gt;B93),"",IF(AND(B92&lt;B93,B94&lt;B93),"max","")))</f>
        <v>max</v>
      </c>
      <c r="L93" s="0" t="n">
        <f aca="false">IF(K93="min",COUNTIF(K$4:K93,"min"),IF(K93="max",COUNTIF(K$4:K93,"max"),""))</f>
        <v>22</v>
      </c>
      <c r="M93" s="30" t="str">
        <f aca="false" t="array" ref="M93:M93">IF($K$3=0,IF(K93="min",INDEX($B$4:$B$254,(MATCH(1,($K$4:$K$254="max")*($L$4:$L$254=(L93-1)),0))),""),IF($K$3=1,IF(K93="min",INDEX($B$4:$B$254,(MATCH(1,($K$4:$K$254="max")*($L$4:$L$254=(L93)),0))),""),""))</f>
        <v/>
      </c>
      <c r="N93" s="35" t="str">
        <f aca="false">IF(AND(K91=0,K93="min",L93=1),B93-B92,IF(K93="min",B93-M93,""))</f>
        <v/>
      </c>
      <c r="O93" s="41" t="str">
        <f aca="false">IF(AND(K91=0,K93="min",L93=1),(B93-B92)/B92,IF(K93="min",(B93-M93)/M93,""))</f>
        <v/>
      </c>
      <c r="P93" s="24" t="n">
        <f aca="false">D93-s_p!H93</f>
        <v>0.0589981252598554</v>
      </c>
      <c r="Q93" s="24" t="n">
        <f aca="false">IF(P93&lt;0, P93^2, 0)</f>
        <v>0</v>
      </c>
      <c r="R93" s="5"/>
      <c r="S93" s="5"/>
      <c r="T93" s="5"/>
      <c r="U93" s="5"/>
      <c r="V93" s="5"/>
    </row>
    <row r="94" customFormat="false" ht="13.8" hidden="false" customHeight="false" outlineLevel="0" collapsed="false">
      <c r="A94" s="6" t="n">
        <f aca="false">WORKDAY(A93,1,holiday!$B$2:$B$10)</f>
        <v>38849</v>
      </c>
      <c r="B94" s="30" t="n">
        <v>1224828.27329164</v>
      </c>
      <c r="C94" s="30" t="n">
        <f aca="false">B94-B93</f>
        <v>-55301.6110014617</v>
      </c>
      <c r="D94" s="5" t="n">
        <f aca="false">C94/B93</f>
        <v>-0.0432</v>
      </c>
      <c r="E94" s="5" t="n">
        <f aca="false" t="array" ref="E94:E94">PRODUCT(1+$D$4:D94)-1</f>
        <v>0.224828273291636</v>
      </c>
      <c r="F94" s="52" t="n">
        <f aca="false">E94/COUNT($E$4:E94)</f>
        <v>0.00247064036584216</v>
      </c>
      <c r="G94" s="5" t="n">
        <f aca="false">F94*252</f>
        <v>0.622601372192223</v>
      </c>
      <c r="H94" s="53" t="n">
        <f aca="false">IF(D94&lt;F94,D94-F94,"")</f>
        <v>-0.0456706403658422</v>
      </c>
      <c r="I94" s="53" t="n">
        <f aca="false">IF(D94&lt;AVERAGE($D$85:D94),D94-AVERAGE($D$85:D94),"")</f>
        <v>-0.05607</v>
      </c>
      <c r="J94" s="0" t="n">
        <f aca="false">IF(ISBLANK(A95),MONTH(A94),IF(MONTH(A95)-MONTH(A94)=1,MONTH(A94),0))</f>
        <v>0</v>
      </c>
      <c r="K94" s="0" t="str">
        <f aca="false">IF(B95&gt;B94,IF(AND(B93&gt;B94,B95&gt;B94),"min",""),IF(AND(B93&gt;B94,B95&gt;B94),"",IF(AND(B93&lt;B94,B95&lt;B94),"max","")))</f>
        <v>min</v>
      </c>
      <c r="L94" s="0" t="n">
        <f aca="false">IF(K94="min",COUNTIF(K$4:K94,"min"),IF(K94="max",COUNTIF(K$4:K94,"max"),""))</f>
        <v>23</v>
      </c>
      <c r="M94" s="30" t="n">
        <f aca="false" t="array" ref="M94:M94">IF($K$3=0,IF(K94="min",INDEX($B$4:$B$254,(MATCH(1,($K$4:$K$254="max")*($L$4:$L$254=(L94-1)),0))),""),IF($K$3=1,IF(K94="min",INDEX($B$4:$B$254,(MATCH(1,($K$4:$K$254="max")*($L$4:$L$254=(L94)),0))),""),""))</f>
        <v>1280129.8842931</v>
      </c>
      <c r="N94" s="35" t="n">
        <f aca="false">IF(AND(K92=0,K94="min",L94=1),B94-B93,IF(K94="min",B94-M94,""))</f>
        <v>-55301.6110014601</v>
      </c>
      <c r="O94" s="41" t="n">
        <f aca="false">IF(AND(K92=0,K94="min",L94=1),(B94-B93)/B93,IF(K94="min",(B94-M94)/M94,""))</f>
        <v>-0.0431999999999986</v>
      </c>
      <c r="P94" s="24" t="n">
        <f aca="false">D94-s_p!H94</f>
        <v>-0.0319588826268071</v>
      </c>
      <c r="Q94" s="24" t="n">
        <f aca="false">IF(P94&lt;0, P94^2, 0)</f>
        <v>0.00102137017875403</v>
      </c>
      <c r="R94" s="5"/>
      <c r="S94" s="5"/>
      <c r="T94" s="5"/>
      <c r="U94" s="5"/>
      <c r="V94" s="5"/>
    </row>
    <row r="95" customFormat="false" ht="13.8" hidden="false" customHeight="false" outlineLevel="0" collapsed="false">
      <c r="A95" s="6" t="n">
        <f aca="false">WORKDAY(A94,1,holiday!$B$2:$B$10)</f>
        <v>38852</v>
      </c>
      <c r="B95" s="30" t="n">
        <v>1255081.53164194</v>
      </c>
      <c r="C95" s="30" t="n">
        <f aca="false">B95-B94</f>
        <v>30253.2583503034</v>
      </c>
      <c r="D95" s="5" t="n">
        <f aca="false">C95/B94</f>
        <v>0.0247</v>
      </c>
      <c r="E95" s="5" t="n">
        <f aca="false" t="array" ref="E95:E95">PRODUCT(1+$D$4:D95)-1</f>
        <v>0.255081531641939</v>
      </c>
      <c r="F95" s="52" t="n">
        <f aca="false">E95/COUNT($E$4:E95)</f>
        <v>0.00277262534393412</v>
      </c>
      <c r="G95" s="5" t="n">
        <f aca="false">F95*252</f>
        <v>0.698701586671399</v>
      </c>
      <c r="H95" s="53" t="str">
        <f aca="false">IF(D95&lt;F95,D95-F95,"")</f>
        <v/>
      </c>
      <c r="I95" s="53" t="str">
        <f aca="false">IF(D95&lt;AVERAGE($D$85:D95),D95-AVERAGE($D$85:D95),"")</f>
        <v/>
      </c>
      <c r="J95" s="0" t="n">
        <f aca="false">IF(ISBLANK(A96),MONTH(A95),IF(MONTH(A96)-MONTH(A95)=1,MONTH(A95),0))</f>
        <v>0</v>
      </c>
      <c r="K95" s="0" t="str">
        <f aca="false">IF(B96&gt;B95,IF(AND(B94&gt;B95,B96&gt;B95),"min",""),IF(AND(B94&gt;B95,B96&gt;B95),"",IF(AND(B94&lt;B95,B96&lt;B95),"max","")))</f>
        <v/>
      </c>
      <c r="L95" s="0" t="str">
        <f aca="false">IF(K95="min",COUNTIF(K$4:K95,"min"),IF(K95="max",COUNTIF(K$4:K95,"max"),""))</f>
        <v/>
      </c>
      <c r="M95" s="30" t="str">
        <f aca="false" t="array" ref="M95:M95">IF($K$3=0,IF(K95="min",INDEX($B$4:$B$254,(MATCH(1,($K$4:$K$254="max")*($L$4:$L$254=(L95-1)),0))),""),IF($K$3=1,IF(K95="min",INDEX($B$4:$B$254,(MATCH(1,($K$4:$K$254="max")*($L$4:$L$254=(L95)),0))),""),""))</f>
        <v/>
      </c>
      <c r="N95" s="35" t="str">
        <f aca="false">IF(AND(K93=0,K95="min",L95=1),B95-B94,IF(K95="min",B95-M95,""))</f>
        <v/>
      </c>
      <c r="O95" s="41" t="str">
        <f aca="false">IF(AND(K93=0,K95="min",L95=1),(B95-B94)/B94,IF(K95="min",(B95-M95)/M95,""))</f>
        <v/>
      </c>
      <c r="P95" s="24" t="n">
        <f aca="false">D95-s_p!H95</f>
        <v>0.0221752950652086</v>
      </c>
      <c r="Q95" s="24" t="n">
        <f aca="false">IF(P95&lt;0, P95^2, 0)</f>
        <v>0</v>
      </c>
      <c r="R95" s="5"/>
      <c r="S95" s="5"/>
      <c r="T95" s="5"/>
      <c r="U95" s="5"/>
      <c r="V95" s="5"/>
    </row>
    <row r="96" customFormat="false" ht="13.8" hidden="false" customHeight="false" outlineLevel="0" collapsed="false">
      <c r="A96" s="6" t="n">
        <f aca="false">WORKDAY(A95,1,holiday!$B$2:$B$10)</f>
        <v>38853</v>
      </c>
      <c r="B96" s="30" t="n">
        <v>1276919.95029251</v>
      </c>
      <c r="C96" s="30" t="n">
        <f aca="false">B96-B95</f>
        <v>21838.4186505696</v>
      </c>
      <c r="D96" s="5" t="n">
        <f aca="false">C96/B95</f>
        <v>0.0173999999999999</v>
      </c>
      <c r="E96" s="5" t="n">
        <f aca="false" t="array" ref="E96:E96">PRODUCT(1+$D$4:D96)-1</f>
        <v>0.276919950292509</v>
      </c>
      <c r="F96" s="52" t="n">
        <f aca="false">E96/COUNT($E$4:E96)</f>
        <v>0.002977633874113</v>
      </c>
      <c r="G96" s="5" t="n">
        <f aca="false">F96*252</f>
        <v>0.750363736276476</v>
      </c>
      <c r="H96" s="53" t="str">
        <f aca="false">IF(D96&lt;F96,D96-F96,"")</f>
        <v/>
      </c>
      <c r="I96" s="53" t="str">
        <f aca="false">IF(D96&lt;AVERAGE($D$85:D96),D96-AVERAGE($D$85:D96),"")</f>
        <v/>
      </c>
      <c r="J96" s="0" t="n">
        <f aca="false">IF(ISBLANK(A97),MONTH(A96),IF(MONTH(A97)-MONTH(A96)=1,MONTH(A96),0))</f>
        <v>0</v>
      </c>
      <c r="K96" s="0" t="str">
        <f aca="false">IF(B97&gt;B96,IF(AND(B95&gt;B96,B97&gt;B96),"min",""),IF(AND(B95&gt;B96,B97&gt;B96),"",IF(AND(B95&lt;B96,B97&lt;B96),"max","")))</f>
        <v>max</v>
      </c>
      <c r="L96" s="0" t="n">
        <f aca="false">IF(K96="min",COUNTIF(K$4:K96,"min"),IF(K96="max",COUNTIF(K$4:K96,"max"),""))</f>
        <v>23</v>
      </c>
      <c r="M96" s="30" t="str">
        <f aca="false" t="array" ref="M96:M96">IF($K$3=0,IF(K96="min",INDEX($B$4:$B$254,(MATCH(1,($K$4:$K$254="max")*($L$4:$L$254=(L96-1)),0))),""),IF($K$3=1,IF(K96="min",INDEX($B$4:$B$254,(MATCH(1,($K$4:$K$254="max")*($L$4:$L$254=(L96)),0))),""),""))</f>
        <v/>
      </c>
      <c r="N96" s="35" t="str">
        <f aca="false">IF(AND(K94=0,K96="min",L96=1),B96-B95,IF(K96="min",B96-M96,""))</f>
        <v/>
      </c>
      <c r="O96" s="41" t="str">
        <f aca="false">IF(AND(K94=0,K96="min",L96=1),(B96-B95)/B95,IF(K96="min",(B96-M96)/M96,""))</f>
        <v/>
      </c>
      <c r="P96" s="24" t="n">
        <f aca="false">D96-s_p!H96</f>
        <v>0.0192694476631904</v>
      </c>
      <c r="Q96" s="24" t="n">
        <f aca="false">IF(P96&lt;0, P96^2, 0)</f>
        <v>0</v>
      </c>
      <c r="R96" s="5"/>
      <c r="S96" s="5"/>
      <c r="T96" s="5"/>
      <c r="U96" s="5"/>
      <c r="V96" s="5"/>
    </row>
    <row r="97" customFormat="false" ht="13.8" hidden="false" customHeight="false" outlineLevel="0" collapsed="false">
      <c r="A97" s="6" t="n">
        <f aca="false">WORKDAY(A96,1,holiday!$B$2:$B$10)</f>
        <v>38854</v>
      </c>
      <c r="B97" s="30" t="n">
        <v>1237973.89180859</v>
      </c>
      <c r="C97" s="30" t="n">
        <f aca="false">B97-B96</f>
        <v>-38946.0584839215</v>
      </c>
      <c r="D97" s="5" t="n">
        <f aca="false">C97/B96</f>
        <v>-0.0305</v>
      </c>
      <c r="E97" s="5" t="n">
        <f aca="false" t="array" ref="E97:E97">PRODUCT(1+$D$4:D97)-1</f>
        <v>0.237973891808587</v>
      </c>
      <c r="F97" s="52" t="n">
        <f aca="false">E97/COUNT($E$4:E97)</f>
        <v>0.00253163714689987</v>
      </c>
      <c r="G97" s="5" t="n">
        <f aca="false">F97*252</f>
        <v>0.637972561018766</v>
      </c>
      <c r="H97" s="53" t="n">
        <f aca="false">IF(D97&lt;F97,D97-F97,"")</f>
        <v>-0.0330316371468999</v>
      </c>
      <c r="I97" s="53" t="n">
        <f aca="false">IF(D97&lt;AVERAGE($D$85:D97),D97-AVERAGE($D$85:D97),"")</f>
        <v>-0.0412923076923077</v>
      </c>
      <c r="J97" s="0" t="n">
        <f aca="false">IF(ISBLANK(A98),MONTH(A97),IF(MONTH(A98)-MONTH(A97)=1,MONTH(A97),0))</f>
        <v>0</v>
      </c>
      <c r="K97" s="0" t="str">
        <f aca="false">IF(B98&gt;B97,IF(AND(B96&gt;B97,B98&gt;B97),"min",""),IF(AND(B96&gt;B97,B98&gt;B97),"",IF(AND(B96&lt;B97,B98&lt;B97),"max","")))</f>
        <v/>
      </c>
      <c r="L97" s="0" t="str">
        <f aca="false">IF(K97="min",COUNTIF(K$4:K97,"min"),IF(K97="max",COUNTIF(K$4:K97,"max"),""))</f>
        <v/>
      </c>
      <c r="M97" s="30" t="str">
        <f aca="false" t="array" ref="M97:M97">IF($K$3=0,IF(K97="min",INDEX($B$4:$B$254,(MATCH(1,($K$4:$K$254="max")*($L$4:$L$254=(L97-1)),0))),""),IF($K$3=1,IF(K97="min",INDEX($B$4:$B$254,(MATCH(1,($K$4:$K$254="max")*($L$4:$L$254=(L97)),0))),""),""))</f>
        <v/>
      </c>
      <c r="N97" s="35" t="str">
        <f aca="false">IF(AND(K95=0,K97="min",L97=1),B97-B96,IF(K97="min",B97-M97,""))</f>
        <v/>
      </c>
      <c r="O97" s="41" t="str">
        <f aca="false">IF(AND(K95=0,K97="min",L97=1),(B97-B96)/B96,IF(K97="min",(B97-M97)/M97,""))</f>
        <v/>
      </c>
      <c r="P97" s="24" t="n">
        <f aca="false">D97-s_p!H97</f>
        <v>-0.0136589375270881</v>
      </c>
      <c r="Q97" s="24" t="n">
        <f aca="false">IF(P97&lt;0, P97^2, 0)</f>
        <v>0.000186566574368896</v>
      </c>
      <c r="R97" s="5"/>
      <c r="S97" s="5"/>
      <c r="T97" s="5"/>
      <c r="U97" s="5"/>
      <c r="V97" s="5"/>
    </row>
    <row r="98" customFormat="false" ht="13.8" hidden="false" customHeight="false" outlineLevel="0" collapsed="false">
      <c r="A98" s="6" t="n">
        <f aca="false">WORKDAY(A97,1,holiday!$B$2:$B$10)</f>
        <v>38855</v>
      </c>
      <c r="B98" s="30" t="n">
        <v>1198730.11943826</v>
      </c>
      <c r="C98" s="30" t="n">
        <f aca="false">B98-B97</f>
        <v>-39243.7723703322</v>
      </c>
      <c r="D98" s="5" t="n">
        <f aca="false">C98/B97</f>
        <v>-0.0316999999999999</v>
      </c>
      <c r="E98" s="5" t="n">
        <f aca="false" t="array" ref="E98:E98">PRODUCT(1+$D$4:D98)-1</f>
        <v>0.198730119438255</v>
      </c>
      <c r="F98" s="52" t="n">
        <f aca="false">E98/COUNT($E$4:E98)</f>
        <v>0.0020918959940869</v>
      </c>
      <c r="G98" s="5" t="n">
        <f aca="false">F98*252</f>
        <v>0.527157790509898</v>
      </c>
      <c r="H98" s="53" t="n">
        <f aca="false">IF(D98&lt;F98,D98-F98,"")</f>
        <v>-0.0337918959940868</v>
      </c>
      <c r="I98" s="53" t="n">
        <f aca="false">IF(D98&lt;AVERAGE($D$85:D98),D98-AVERAGE($D$85:D98),"")</f>
        <v>-0.0394571428571428</v>
      </c>
      <c r="J98" s="0" t="n">
        <f aca="false">IF(ISBLANK(A99),MONTH(A98),IF(MONTH(A99)-MONTH(A98)=1,MONTH(A98),0))</f>
        <v>0</v>
      </c>
      <c r="K98" s="0" t="str">
        <f aca="false">IF(B99&gt;B98,IF(AND(B97&gt;B98,B99&gt;B98),"min",""),IF(AND(B97&gt;B98,B99&gt;B98),"",IF(AND(B97&lt;B98,B99&lt;B98),"max","")))</f>
        <v/>
      </c>
      <c r="L98" s="0" t="str">
        <f aca="false">IF(K98="min",COUNTIF(K$4:K98,"min"),IF(K98="max",COUNTIF(K$4:K98,"max"),""))</f>
        <v/>
      </c>
      <c r="M98" s="30" t="str">
        <f aca="false" t="array" ref="M98:M98">IF($K$3=0,IF(K98="min",INDEX($B$4:$B$254,(MATCH(1,($K$4:$K$254="max")*($L$4:$L$254=(L98-1)),0))),""),IF($K$3=1,IF(K98="min",INDEX($B$4:$B$254,(MATCH(1,($K$4:$K$254="max")*($L$4:$L$254=(L98)),0))),""),""))</f>
        <v/>
      </c>
      <c r="N98" s="35" t="str">
        <f aca="false">IF(AND(K96=0,K98="min",L98=1),B98-B97,IF(K98="min",B98-M98,""))</f>
        <v/>
      </c>
      <c r="O98" s="41" t="str">
        <f aca="false">IF(AND(K96=0,K98="min",L98=1),(B98-B97)/B97,IF(K98="min",(B98-M98)/M98,""))</f>
        <v/>
      </c>
      <c r="P98" s="24" t="n">
        <f aca="false">D98-s_p!H98</f>
        <v>-0.0250009005604886</v>
      </c>
      <c r="Q98" s="24" t="n">
        <f aca="false">IF(P98&lt;0, P98^2, 0)</f>
        <v>0.000625045028835439</v>
      </c>
      <c r="R98" s="5"/>
      <c r="S98" s="5"/>
      <c r="T98" s="5"/>
      <c r="U98" s="5"/>
      <c r="V98" s="5"/>
    </row>
    <row r="99" customFormat="false" ht="13.8" hidden="false" customHeight="false" outlineLevel="0" collapsed="false">
      <c r="A99" s="6" t="n">
        <f aca="false">WORKDAY(A98,1,holiday!$B$2:$B$10)</f>
        <v>38856</v>
      </c>
      <c r="B99" s="30" t="n">
        <v>1190578.75462607</v>
      </c>
      <c r="C99" s="30" t="n">
        <f aca="false">B99-B98</f>
        <v>-8151.36481218017</v>
      </c>
      <c r="D99" s="5" t="n">
        <f aca="false">C99/B98</f>
        <v>-0.00680000000000003</v>
      </c>
      <c r="E99" s="5" t="n">
        <f aca="false" t="array" ref="E99:E99">PRODUCT(1+$D$4:D99)-1</f>
        <v>0.190578754626075</v>
      </c>
      <c r="F99" s="52" t="n">
        <f aca="false">E99/COUNT($E$4:E99)</f>
        <v>0.00198519536068828</v>
      </c>
      <c r="G99" s="5" t="n">
        <f aca="false">F99*252</f>
        <v>0.500269230893447</v>
      </c>
      <c r="H99" s="53" t="n">
        <f aca="false">IF(D99&lt;F99,D99-F99,"")</f>
        <v>-0.00878519536068831</v>
      </c>
      <c r="I99" s="53" t="n">
        <f aca="false">IF(D99&lt;AVERAGE($D$85:D99),D99-AVERAGE($D$85:D99),"")</f>
        <v>-0.0135866666666667</v>
      </c>
      <c r="J99" s="0" t="n">
        <f aca="false">IF(ISBLANK(A100),MONTH(A99),IF(MONTH(A100)-MONTH(A99)=1,MONTH(A99),0))</f>
        <v>0</v>
      </c>
      <c r="K99" s="0" t="str">
        <f aca="false">IF(B100&gt;B99,IF(AND(B98&gt;B99,B100&gt;B99),"min",""),IF(AND(B98&gt;B99,B100&gt;B99),"",IF(AND(B98&lt;B99,B100&lt;B99),"max","")))</f>
        <v>min</v>
      </c>
      <c r="L99" s="0" t="n">
        <f aca="false">IF(K99="min",COUNTIF(K$4:K99,"min"),IF(K99="max",COUNTIF(K$4:K99,"max"),""))</f>
        <v>24</v>
      </c>
      <c r="M99" s="30" t="n">
        <f aca="false" t="array" ref="M99:M99">IF($K$3=0,IF(K99="min",INDEX($B$4:$B$254,(MATCH(1,($K$4:$K$254="max")*($L$4:$L$254=(L99-1)),0))),""),IF($K$3=1,IF(K99="min",INDEX($B$4:$B$254,(MATCH(1,($K$4:$K$254="max")*($L$4:$L$254=(L99)),0))),""),""))</f>
        <v>1276919.95029251</v>
      </c>
      <c r="N99" s="35" t="n">
        <f aca="false">IF(AND(K97=0,K99="min",L99=1),B99-B98,IF(K99="min",B99-M99,""))</f>
        <v>-86341.1956664401</v>
      </c>
      <c r="O99" s="41" t="n">
        <f aca="false">IF(AND(K97=0,K99="min",L99=1),(B99-B98)/B98,IF(K99="min",(B99-M99)/M99,""))</f>
        <v>-0.0676167645800048</v>
      </c>
      <c r="P99" s="24" t="n">
        <f aca="false">D99-s_p!H99</f>
        <v>-0.0109369144324424</v>
      </c>
      <c r="Q99" s="24" t="n">
        <f aca="false">IF(P99&lt;0, P99^2, 0)</f>
        <v>0.000119616097302567</v>
      </c>
      <c r="R99" s="5"/>
      <c r="S99" s="5"/>
      <c r="T99" s="5"/>
      <c r="U99" s="5"/>
      <c r="V99" s="5"/>
    </row>
    <row r="100" customFormat="false" ht="13.8" hidden="false" customHeight="false" outlineLevel="0" collapsed="false">
      <c r="A100" s="6" t="n">
        <f aca="false">WORKDAY(A99,1,holiday!$B$2:$B$10)</f>
        <v>38859</v>
      </c>
      <c r="B100" s="30" t="n">
        <v>1222010.0337482</v>
      </c>
      <c r="C100" s="30" t="n">
        <f aca="false">B100-B99</f>
        <v>31431.2791221284</v>
      </c>
      <c r="D100" s="5" t="n">
        <f aca="false">C100/B99</f>
        <v>0.0264</v>
      </c>
      <c r="E100" s="5" t="n">
        <f aca="false" t="array" ref="E100:E100">PRODUCT(1+$D$4:D100)-1</f>
        <v>0.222010033748203</v>
      </c>
      <c r="F100" s="52" t="n">
        <f aca="false">E100/COUNT($E$4:E100)</f>
        <v>0.00228876323451756</v>
      </c>
      <c r="G100" s="5" t="n">
        <f aca="false">F100*252</f>
        <v>0.576768335098425</v>
      </c>
      <c r="H100" s="53" t="str">
        <f aca="false">IF(D100&lt;F100,D100-F100,"")</f>
        <v/>
      </c>
      <c r="I100" s="53" t="str">
        <f aca="false">IF(D100&lt;AVERAGE($D$85:D100),D100-AVERAGE($D$85:D100),"")</f>
        <v/>
      </c>
      <c r="J100" s="0" t="n">
        <f aca="false">IF(ISBLANK(A101),MONTH(A100),IF(MONTH(A101)-MONTH(A100)=1,MONTH(A100),0))</f>
        <v>0</v>
      </c>
      <c r="K100" s="0" t="str">
        <f aca="false">IF(B101&gt;B100,IF(AND(B99&gt;B100,B101&gt;B100),"min",""),IF(AND(B99&gt;B100,B101&gt;B100),"",IF(AND(B99&lt;B100,B101&lt;B100),"max","")))</f>
        <v>max</v>
      </c>
      <c r="L100" s="0" t="n">
        <f aca="false">IF(K100="min",COUNTIF(K$4:K100,"min"),IF(K100="max",COUNTIF(K$4:K100,"max"),""))</f>
        <v>24</v>
      </c>
      <c r="M100" s="30" t="str">
        <f aca="false" t="array" ref="M100:M100">IF($K$3=0,IF(K100="min",INDEX($B$4:$B$254,(MATCH(1,($K$4:$K$254="max")*($L$4:$L$254=(L100-1)),0))),""),IF($K$3=1,IF(K100="min",INDEX($B$4:$B$254,(MATCH(1,($K$4:$K$254="max")*($L$4:$L$254=(L100)),0))),""),""))</f>
        <v/>
      </c>
      <c r="N100" s="35" t="str">
        <f aca="false">IF(AND(K98=0,K100="min",L100=1),B100-B99,IF(K100="min",B100-M100,""))</f>
        <v/>
      </c>
      <c r="O100" s="41" t="str">
        <f aca="false">IF(AND(K98=0,K100="min",L100=1),(B100-B99)/B99,IF(K100="min",(B100-M100)/M100,""))</f>
        <v/>
      </c>
      <c r="P100" s="24" t="n">
        <f aca="false">D100-s_p!H100</f>
        <v>0.0303146665824803</v>
      </c>
      <c r="Q100" s="24" t="n">
        <f aca="false">IF(P100&lt;0, P100^2, 0)</f>
        <v>0</v>
      </c>
      <c r="R100" s="5"/>
      <c r="S100" s="5"/>
      <c r="T100" s="5"/>
      <c r="U100" s="5"/>
      <c r="V100" s="5"/>
    </row>
    <row r="101" customFormat="false" ht="13.8" hidden="false" customHeight="false" outlineLevel="0" collapsed="false">
      <c r="A101" s="6" t="n">
        <f aca="false">WORKDAY(A100,1,holiday!$B$2:$B$10)</f>
        <v>38860</v>
      </c>
      <c r="B101" s="30" t="n">
        <v>1190604.37588087</v>
      </c>
      <c r="C101" s="30" t="n">
        <f aca="false">B101-B100</f>
        <v>-31405.6578673287</v>
      </c>
      <c r="D101" s="5" t="n">
        <f aca="false">C101/B100</f>
        <v>-0.0256999999999999</v>
      </c>
      <c r="E101" s="5" t="n">
        <f aca="false" t="array" ref="E101:E101">PRODUCT(1+$D$4:D101)-1</f>
        <v>0.190604375880875</v>
      </c>
      <c r="F101" s="52" t="n">
        <f aca="false">E101/COUNT($E$4:E101)</f>
        <v>0.00194494261102933</v>
      </c>
      <c r="G101" s="5" t="n">
        <f aca="false">F101*252</f>
        <v>0.490125537979392</v>
      </c>
      <c r="H101" s="53" t="n">
        <f aca="false">IF(D101&lt;F101,D101-F101,"")</f>
        <v>-0.0276449426110292</v>
      </c>
      <c r="I101" s="53" t="n">
        <f aca="false">IF(D101&lt;AVERAGE($D$85:D101),D101-AVERAGE($D$85:D101),"")</f>
        <v>-0.0317294117647058</v>
      </c>
      <c r="J101" s="0" t="n">
        <f aca="false">IF(ISBLANK(A102),MONTH(A101),IF(MONTH(A102)-MONTH(A101)=1,MONTH(A101),0))</f>
        <v>0</v>
      </c>
      <c r="K101" s="0" t="str">
        <f aca="false">IF(B102&gt;B101,IF(AND(B100&gt;B101,B102&gt;B101),"min",""),IF(AND(B100&gt;B101,B102&gt;B101),"",IF(AND(B100&lt;B101,B102&lt;B101),"max","")))</f>
        <v/>
      </c>
      <c r="L101" s="0" t="str">
        <f aca="false">IF(K101="min",COUNTIF(K$4:K101,"min"),IF(K101="max",COUNTIF(K$4:K101,"max"),""))</f>
        <v/>
      </c>
      <c r="M101" s="30" t="str">
        <f aca="false" t="array" ref="M101:M101">IF($K$3=0,IF(K101="min",INDEX($B$4:$B$254,(MATCH(1,($K$4:$K$254="max")*($L$4:$L$254=(L101-1)),0))),""),IF($K$3=1,IF(K101="min",INDEX($B$4:$B$254,(MATCH(1,($K$4:$K$254="max")*($L$4:$L$254=(L101)),0))),""),""))</f>
        <v/>
      </c>
      <c r="N101" s="35" t="str">
        <f aca="false">IF(AND(K99=0,K101="min",L101=1),B101-B100,IF(K101="min",B101-M101,""))</f>
        <v/>
      </c>
      <c r="O101" s="41" t="str">
        <f aca="false">IF(AND(K99=0,K101="min",L101=1),(B101-B100)/B100,IF(K101="min",(B101-M101)/M101,""))</f>
        <v/>
      </c>
      <c r="P101" s="24" t="n">
        <f aca="false">D101-s_p!H101</f>
        <v>-0.0213500035655708</v>
      </c>
      <c r="Q101" s="24" t="n">
        <f aca="false">IF(P101&lt;0, P101^2, 0)</f>
        <v>0.000455822652249886</v>
      </c>
      <c r="R101" s="5"/>
      <c r="S101" s="5"/>
      <c r="T101" s="5"/>
      <c r="U101" s="5"/>
      <c r="V101" s="5"/>
    </row>
    <row r="102" customFormat="false" ht="13.8" hidden="false" customHeight="false" outlineLevel="0" collapsed="false">
      <c r="A102" s="6" t="n">
        <f aca="false">WORKDAY(A101,1,holiday!$B$2:$B$10)</f>
        <v>38861</v>
      </c>
      <c r="B102" s="30" t="n">
        <v>1151552.55235198</v>
      </c>
      <c r="C102" s="30" t="n">
        <f aca="false">B102-B101</f>
        <v>-39051.8235288926</v>
      </c>
      <c r="D102" s="5" t="n">
        <f aca="false">C102/B101</f>
        <v>-0.0327999999999999</v>
      </c>
      <c r="E102" s="5" t="n">
        <f aca="false" t="array" ref="E102:E102">PRODUCT(1+$D$4:D102)-1</f>
        <v>0.151552552351982</v>
      </c>
      <c r="F102" s="52" t="n">
        <f aca="false">E102/COUNT($E$4:E102)</f>
        <v>0.00153083386214123</v>
      </c>
      <c r="G102" s="5" t="n">
        <f aca="false">F102*252</f>
        <v>0.385770133259591</v>
      </c>
      <c r="H102" s="53" t="n">
        <f aca="false">IF(D102&lt;F102,D102-F102,"")</f>
        <v>-0.0343308338621411</v>
      </c>
      <c r="I102" s="53" t="n">
        <f aca="false">IF(D102&lt;AVERAGE($D$85:D102),D102-AVERAGE($D$85:D102),"")</f>
        <v>-0.0366722222222222</v>
      </c>
      <c r="J102" s="0" t="n">
        <f aca="false">IF(ISBLANK(A103),MONTH(A102),IF(MONTH(A103)-MONTH(A102)=1,MONTH(A102),0))</f>
        <v>0</v>
      </c>
      <c r="K102" s="0" t="str">
        <f aca="false">IF(B103&gt;B102,IF(AND(B101&gt;B102,B103&gt;B102),"min",""),IF(AND(B101&gt;B102,B103&gt;B102),"",IF(AND(B101&lt;B102,B103&lt;B102),"max","")))</f>
        <v>min</v>
      </c>
      <c r="L102" s="0" t="n">
        <f aca="false">IF(K102="min",COUNTIF(K$4:K102,"min"),IF(K102="max",COUNTIF(K$4:K102,"max"),""))</f>
        <v>25</v>
      </c>
      <c r="M102" s="30" t="n">
        <f aca="false" t="array" ref="M102:M102">IF($K$3=0,IF(K102="min",INDEX($B$4:$B$254,(MATCH(1,($K$4:$K$254="max")*($L$4:$L$254=(L102-1)),0))),""),IF($K$3=1,IF(K102="min",INDEX($B$4:$B$254,(MATCH(1,($K$4:$K$254="max")*($L$4:$L$254=(L102)),0))),""),""))</f>
        <v>1222010.0337482</v>
      </c>
      <c r="N102" s="35" t="n">
        <f aca="false">IF(AND(K100=0,K102="min",L102=1),B102-B101,IF(K102="min",B102-M102,""))</f>
        <v>-70457.4813962199</v>
      </c>
      <c r="O102" s="41" t="n">
        <f aca="false">IF(AND(K100=0,K102="min",L102=1),(B102-B101)/B101,IF(K102="min",(B102-M102)/M102,""))</f>
        <v>-0.0576570399999989</v>
      </c>
      <c r="P102" s="24" t="n">
        <f aca="false">D102-s_p!H102</f>
        <v>-0.0343836635948367</v>
      </c>
      <c r="Q102" s="24" t="n">
        <f aca="false">IF(P102&lt;0, P102^2, 0)</f>
        <v>0.0011822363222029</v>
      </c>
      <c r="R102" s="5"/>
      <c r="S102" s="5"/>
      <c r="T102" s="5"/>
      <c r="U102" s="5"/>
      <c r="V102" s="5"/>
    </row>
    <row r="103" customFormat="false" ht="13.8" hidden="false" customHeight="false" outlineLevel="0" collapsed="false">
      <c r="A103" s="6" t="n">
        <f aca="false">WORKDAY(A102,1,holiday!$B$2:$B$10)</f>
        <v>38862</v>
      </c>
      <c r="B103" s="30" t="n">
        <v>1162146.83583362</v>
      </c>
      <c r="C103" s="30" t="n">
        <f aca="false">B103-B102</f>
        <v>10594.2834816382</v>
      </c>
      <c r="D103" s="5" t="n">
        <f aca="false">C103/B102</f>
        <v>0.00919999999999996</v>
      </c>
      <c r="E103" s="5" t="n">
        <f aca="false" t="array" ref="E103:E103">PRODUCT(1+$D$4:D103)-1</f>
        <v>0.16214683583362</v>
      </c>
      <c r="F103" s="52" t="n">
        <f aca="false">E103/COUNT($E$4:E103)</f>
        <v>0.0016214683583362</v>
      </c>
      <c r="G103" s="5" t="n">
        <f aca="false">F103*252</f>
        <v>0.408610026300723</v>
      </c>
      <c r="H103" s="53" t="str">
        <f aca="false">IF(D103&lt;F103,D103-F103,"")</f>
        <v/>
      </c>
      <c r="I103" s="53" t="str">
        <f aca="false">IF(D103&lt;AVERAGE($D$85:D103),D103-AVERAGE($D$85:D103),"")</f>
        <v/>
      </c>
      <c r="J103" s="0" t="n">
        <f aca="false">IF(ISBLANK(A104),MONTH(A103),IF(MONTH(A104)-MONTH(A103)=1,MONTH(A103),0))</f>
        <v>0</v>
      </c>
      <c r="K103" s="0" t="str">
        <f aca="false">IF(B104&gt;B103,IF(AND(B102&gt;B103,B104&gt;B103),"min",""),IF(AND(B102&gt;B103,B104&gt;B103),"",IF(AND(B102&lt;B103,B104&lt;B103),"max","")))</f>
        <v/>
      </c>
      <c r="L103" s="0" t="str">
        <f aca="false">IF(K103="min",COUNTIF(K$4:K103,"min"),IF(K103="max",COUNTIF(K$4:K103,"max"),""))</f>
        <v/>
      </c>
      <c r="M103" s="30" t="str">
        <f aca="false" t="array" ref="M103:M103">IF($K$3=0,IF(K103="min",INDEX($B$4:$B$254,(MATCH(1,($K$4:$K$254="max")*($L$4:$L$254=(L103-1)),0))),""),IF($K$3=1,IF(K103="min",INDEX($B$4:$B$254,(MATCH(1,($K$4:$K$254="max")*($L$4:$L$254=(L103)),0))),""),""))</f>
        <v/>
      </c>
      <c r="N103" s="35" t="str">
        <f aca="false">IF(AND(K101=0,K103="min",L103=1),B103-B102,IF(K103="min",B103-M103,""))</f>
        <v/>
      </c>
      <c r="O103" s="41" t="str">
        <f aca="false">IF(AND(K101=0,K103="min",L103=1),(B103-B102)/B102,IF(K103="min",(B103-M103)/M103,""))</f>
        <v/>
      </c>
      <c r="P103" s="24" t="n">
        <f aca="false">D103-s_p!H103</f>
        <v>-0.00217004695805581</v>
      </c>
      <c r="Q103" s="24" t="n">
        <f aca="false">IF(P103&lt;0, P103^2, 0)</f>
        <v>4.70910380016728E-006</v>
      </c>
      <c r="R103" s="5"/>
      <c r="S103" s="5"/>
      <c r="T103" s="5"/>
      <c r="U103" s="5"/>
      <c r="V103" s="5"/>
    </row>
    <row r="104" customFormat="false" ht="13.8" hidden="false" customHeight="false" outlineLevel="0" collapsed="false">
      <c r="A104" s="6" t="n">
        <f aca="false">WORKDAY(A103,1,holiday!$B$2:$B$10)</f>
        <v>38863</v>
      </c>
      <c r="B104" s="30" t="n">
        <v>1195616.66470563</v>
      </c>
      <c r="C104" s="30" t="n">
        <f aca="false">B104-B103</f>
        <v>33469.8288720082</v>
      </c>
      <c r="D104" s="5" t="n">
        <f aca="false">C104/B103</f>
        <v>0.0288</v>
      </c>
      <c r="E104" s="5" t="n">
        <f aca="false" t="array" ref="E104:E104">PRODUCT(1+$D$4:D104)-1</f>
        <v>0.195616664705628</v>
      </c>
      <c r="F104" s="52" t="n">
        <f aca="false">E104/COUNT($E$4:E104)</f>
        <v>0.00193679866045177</v>
      </c>
      <c r="G104" s="5" t="n">
        <f aca="false">F104*252</f>
        <v>0.488073262433845</v>
      </c>
      <c r="H104" s="53" t="str">
        <f aca="false">IF(D104&lt;F104,D104-F104,"")</f>
        <v/>
      </c>
      <c r="I104" s="53" t="str">
        <f aca="false">IF(D104&lt;AVERAGE($D$85:D104),D104-AVERAGE($D$85:D104),"")</f>
        <v/>
      </c>
      <c r="J104" s="0" t="n">
        <f aca="false">IF(ISBLANK(A105),MONTH(A104),IF(MONTH(A105)-MONTH(A104)=1,MONTH(A104),0))</f>
        <v>0</v>
      </c>
      <c r="K104" s="0" t="str">
        <f aca="false">IF(B105&gt;B104,IF(AND(B103&gt;B104,B105&gt;B104),"min",""),IF(AND(B103&gt;B104,B105&gt;B104),"",IF(AND(B103&lt;B104,B105&lt;B104),"max","")))</f>
        <v>max</v>
      </c>
      <c r="L104" s="0" t="n">
        <f aca="false">IF(K104="min",COUNTIF(K$4:K104,"min"),IF(K104="max",COUNTIF(K$4:K104,"max"),""))</f>
        <v>25</v>
      </c>
      <c r="M104" s="30" t="str">
        <f aca="false" t="array" ref="M104:M104">IF($K$3=0,IF(K104="min",INDEX($B$4:$B$254,(MATCH(1,($K$4:$K$254="max")*($L$4:$L$254=(L104-1)),0))),""),IF($K$3=1,IF(K104="min",INDEX($B$4:$B$254,(MATCH(1,($K$4:$K$254="max")*($L$4:$L$254=(L104)),0))),""),""))</f>
        <v/>
      </c>
      <c r="N104" s="35" t="str">
        <f aca="false">IF(AND(K102=0,K104="min",L104=1),B104-B103,IF(K104="min",B104-M104,""))</f>
        <v/>
      </c>
      <c r="O104" s="41" t="str">
        <f aca="false">IF(AND(K102=0,K104="min",L104=1),(B104-B103)/B103,IF(K104="min",(B104-M104)/M104,""))</f>
        <v/>
      </c>
      <c r="P104" s="24" t="n">
        <f aca="false">D104-s_p!H104</f>
        <v>0.0230806863176419</v>
      </c>
      <c r="Q104" s="24" t="n">
        <f aca="false">IF(P104&lt;0, P104^2, 0)</f>
        <v>0</v>
      </c>
      <c r="R104" s="5"/>
      <c r="S104" s="5"/>
      <c r="T104" s="5"/>
      <c r="U104" s="5"/>
      <c r="V104" s="5"/>
    </row>
    <row r="105" customFormat="false" ht="13.8" hidden="false" customHeight="false" outlineLevel="0" collapsed="false">
      <c r="A105" s="6" t="n">
        <f aca="false">WORKDAY(A104,1,holiday!$B$2:$B$10)</f>
        <v>38867</v>
      </c>
      <c r="B105" s="30" t="n">
        <v>1193225.43137622</v>
      </c>
      <c r="C105" s="30" t="n">
        <f aca="false">B105-B104</f>
        <v>-2391.23332941136</v>
      </c>
      <c r="D105" s="5" t="n">
        <f aca="false">C105/B104</f>
        <v>-0.00200000000000009</v>
      </c>
      <c r="E105" s="5" t="n">
        <f aca="false" t="array" ref="E105:E105">PRODUCT(1+$D$4:D105)-1</f>
        <v>0.193225431376217</v>
      </c>
      <c r="F105" s="52" t="n">
        <f aca="false">E105/COUNT($E$4:E105)</f>
        <v>0.00189436697427664</v>
      </c>
      <c r="G105" s="5" t="n">
        <f aca="false">F105*252</f>
        <v>0.477380477517713</v>
      </c>
      <c r="H105" s="53" t="n">
        <f aca="false">IF(D105&lt;F105,D105-F105,"")</f>
        <v>-0.00389436697427673</v>
      </c>
      <c r="I105" s="53" t="n">
        <f aca="false">IF(D105&lt;AVERAGE($D$85:D105),D105-AVERAGE($D$85:D105),"")</f>
        <v>-0.00703333333333343</v>
      </c>
      <c r="J105" s="0" t="n">
        <f aca="false">IF(ISBLANK(A106),MONTH(A105),IF(MONTH(A106)-MONTH(A105)=1,MONTH(A105),0))</f>
        <v>0</v>
      </c>
      <c r="K105" s="0" t="str">
        <f aca="false">IF(B106&gt;B105,IF(AND(B104&gt;B105,B106&gt;B105),"min",""),IF(AND(B104&gt;B105,B106&gt;B105),"",IF(AND(B104&lt;B105,B106&lt;B105),"max","")))</f>
        <v>min</v>
      </c>
      <c r="L105" s="0" t="n">
        <f aca="false">IF(K105="min",COUNTIF(K$4:K105,"min"),IF(K105="max",COUNTIF(K$4:K105,"max"),""))</f>
        <v>26</v>
      </c>
      <c r="M105" s="30" t="n">
        <f aca="false" t="array" ref="M105:M105">IF($K$3=0,IF(K105="min",INDEX($B$4:$B$254,(MATCH(1,($K$4:$K$254="max")*($L$4:$L$254=(L105-1)),0))),""),IF($K$3=1,IF(K105="min",INDEX($B$4:$B$254,(MATCH(1,($K$4:$K$254="max")*($L$4:$L$254=(L105)),0))),""),""))</f>
        <v>1195616.66470563</v>
      </c>
      <c r="N105" s="35" t="n">
        <f aca="false">IF(AND(K103=0,K105="min",L105=1),B105-B104,IF(K105="min",B105-M105,""))</f>
        <v>-2391.23332940997</v>
      </c>
      <c r="O105" s="41" t="n">
        <f aca="false">IF(AND(K103=0,K105="min",L105=1),(B105-B104)/B104,IF(K105="min",(B105-M105)/M105,""))</f>
        <v>-0.00199999999999892</v>
      </c>
      <c r="P105" s="24" t="n">
        <f aca="false">D105-s_p!H105</f>
        <v>0.0138495813023373</v>
      </c>
      <c r="Q105" s="24" t="n">
        <f aca="false">IF(P105&lt;0, P105^2, 0)</f>
        <v>0</v>
      </c>
      <c r="R105" s="5"/>
      <c r="S105" s="5"/>
      <c r="T105" s="5"/>
      <c r="U105" s="5"/>
      <c r="V105" s="5"/>
    </row>
    <row r="106" customFormat="false" ht="13.8" hidden="false" customHeight="false" outlineLevel="0" collapsed="false">
      <c r="A106" s="6" t="n">
        <f aca="false">WORKDAY(A105,1,holiday!$B$2:$B$10)</f>
        <v>38868</v>
      </c>
      <c r="B106" s="30" t="n">
        <v>1227590.32379985</v>
      </c>
      <c r="C106" s="30" t="n">
        <f aca="false">B106-B105</f>
        <v>34364.8924236351</v>
      </c>
      <c r="D106" s="5" t="n">
        <f aca="false">C106/B105</f>
        <v>0.0288000000000001</v>
      </c>
      <c r="E106" s="5" t="n">
        <f aca="false" t="array" ref="E106:E106">PRODUCT(1+$D$4:D106)-1</f>
        <v>0.227590323799852</v>
      </c>
      <c r="F106" s="52" t="n">
        <f aca="false">E106/COUNT($E$4:E106)</f>
        <v>0.00220961479417332</v>
      </c>
      <c r="G106" s="5" t="n">
        <f aca="false">F106*252</f>
        <v>0.556822928131678</v>
      </c>
      <c r="H106" s="53" t="str">
        <f aca="false">IF(D106&lt;F106,D106-F106,"")</f>
        <v/>
      </c>
      <c r="I106" s="53" t="str">
        <f aca="false">IF(D106&lt;AVERAGE($D$85:D106),D106-AVERAGE($D$85:D106),"")</f>
        <v/>
      </c>
      <c r="J106" s="0" t="n">
        <f aca="false">IF(ISBLANK(A107),MONTH(A106),IF(MONTH(A107)-MONTH(A106)=1,MONTH(A106),0))</f>
        <v>5</v>
      </c>
      <c r="K106" s="0" t="str">
        <f aca="false">IF(B107&gt;B106,IF(AND(B105&gt;B106,B107&gt;B106),"min",""),IF(AND(B105&gt;B106,B107&gt;B106),"",IF(AND(B105&lt;B106,B107&lt;B106),"max","")))</f>
        <v/>
      </c>
      <c r="L106" s="0" t="str">
        <f aca="false">IF(K106="min",COUNTIF(K$4:K106,"min"),IF(K106="max",COUNTIF(K$4:K106,"max"),""))</f>
        <v/>
      </c>
      <c r="M106" s="30" t="str">
        <f aca="false" t="array" ref="M106:M106">IF($K$3=0,IF(K106="min",INDEX($B$4:$B$254,(MATCH(1,($K$4:$K$254="max")*($L$4:$L$254=(L106-1)),0))),""),IF($K$3=1,IF(K106="min",INDEX($B$4:$B$254,(MATCH(1,($K$4:$K$254="max")*($L$4:$L$254=(L106)),0))),""),""))</f>
        <v/>
      </c>
      <c r="N106" s="35" t="str">
        <f aca="false">IF(AND(K104=0,K106="min",L106=1),B106-B105,IF(K106="min",B106-M106,""))</f>
        <v/>
      </c>
      <c r="O106" s="41" t="str">
        <f aca="false">IF(AND(K104=0,K106="min",L106=1),(B106-B105)/B105,IF(K106="min",(B106-M106)/M106,""))</f>
        <v/>
      </c>
      <c r="P106" s="24" t="n">
        <f aca="false">D106-s_p!H106</f>
        <v>0.020688051941867</v>
      </c>
      <c r="Q106" s="24" t="n">
        <f aca="false">IF(P106&lt;0, P106^2, 0)</f>
        <v>0</v>
      </c>
      <c r="R106" s="5"/>
      <c r="S106" s="5"/>
      <c r="T106" s="5"/>
      <c r="U106" s="5"/>
      <c r="V106" s="5"/>
    </row>
    <row r="107" customFormat="false" ht="13.8" hidden="false" customHeight="false" outlineLevel="0" collapsed="false">
      <c r="A107" s="6" t="n">
        <f aca="false">WORKDAY(A106,1,holiday!$B$2:$B$10)</f>
        <v>38869</v>
      </c>
      <c r="B107" s="30" t="n">
        <v>1261962.85286625</v>
      </c>
      <c r="C107" s="30" t="n">
        <f aca="false">B107-B106</f>
        <v>34372.5290663959</v>
      </c>
      <c r="D107" s="5" t="n">
        <f aca="false">C107/B106</f>
        <v>0.0280000000000001</v>
      </c>
      <c r="E107" s="5" t="n">
        <f aca="false" t="array" ref="E107:E107">PRODUCT(1+$D$4:D107)-1</f>
        <v>0.261962852866248</v>
      </c>
      <c r="F107" s="52" t="n">
        <f aca="false">E107/COUNT($E$4:E107)</f>
        <v>0.00251887358525239</v>
      </c>
      <c r="G107" s="5" t="n">
        <f aca="false">F107*252</f>
        <v>0.634756143483601</v>
      </c>
      <c r="H107" s="53" t="str">
        <f aca="false">IF(D107&lt;F107,D107-F107,"")</f>
        <v/>
      </c>
      <c r="I107" s="53" t="str">
        <f aca="false">IF(D107&lt;AVERAGE($D$107:D107),D107-AVERAGE($D$107:D107),"")</f>
        <v/>
      </c>
      <c r="J107" s="0" t="n">
        <f aca="false">IF(ISBLANK(A108),MONTH(A107),IF(MONTH(A108)-MONTH(A107)=1,MONTH(A107),0))</f>
        <v>0</v>
      </c>
      <c r="K107" s="0" t="str">
        <f aca="false">IF(B108&gt;B107,IF(AND(B106&gt;B107,B108&gt;B107),"min",""),IF(AND(B106&gt;B107,B108&gt;B107),"",IF(AND(B106&lt;B107,B108&lt;B107),"max","")))</f>
        <v>max</v>
      </c>
      <c r="L107" s="0" t="n">
        <f aca="false">IF(K107="min",COUNTIF(K$4:K107,"min"),IF(K107="max",COUNTIF(K$4:K107,"max"),""))</f>
        <v>26</v>
      </c>
      <c r="M107" s="30" t="str">
        <f aca="false" t="array" ref="M107:M107">IF($K$3=0,IF(K107="min",INDEX($B$4:$B$254,(MATCH(1,($K$4:$K$254="max")*($L$4:$L$254=(L107-1)),0))),""),IF($K$3=1,IF(K107="min",INDEX($B$4:$B$254,(MATCH(1,($K$4:$K$254="max")*($L$4:$L$254=(L107)),0))),""),""))</f>
        <v/>
      </c>
      <c r="N107" s="35" t="str">
        <f aca="false">IF(AND(K105=0,K107="min",L107=1),B107-B106,IF(K107="min",B107-M107,""))</f>
        <v/>
      </c>
      <c r="O107" s="41" t="str">
        <f aca="false">IF(AND(K105=0,K107="min",L107=1),(B107-B106)/B106,IF(K107="min",(B107-M107)/M107,""))</f>
        <v/>
      </c>
      <c r="P107" s="24" t="n">
        <f aca="false">D107-s_p!H107</f>
        <v>0.0157016589375556</v>
      </c>
      <c r="Q107" s="24" t="n">
        <f aca="false">IF(P107&lt;0, P107^2, 0)</f>
        <v>0</v>
      </c>
      <c r="R107" s="5"/>
      <c r="S107" s="5"/>
      <c r="T107" s="5"/>
      <c r="U107" s="5"/>
      <c r="V107" s="5"/>
    </row>
    <row r="108" customFormat="false" ht="13.8" hidden="false" customHeight="false" outlineLevel="0" collapsed="false">
      <c r="A108" s="6" t="n">
        <f aca="false">WORKDAY(A107,1,holiday!$B$2:$B$10)</f>
        <v>38870</v>
      </c>
      <c r="B108" s="30" t="n">
        <v>1250226.59833459</v>
      </c>
      <c r="C108" s="30" t="n">
        <f aca="false">B108-B107</f>
        <v>-11736.2545316562</v>
      </c>
      <c r="D108" s="5" t="n">
        <f aca="false">C108/B107</f>
        <v>-0.00930000000000004</v>
      </c>
      <c r="E108" s="5" t="n">
        <f aca="false" t="array" ref="E108:E108">PRODUCT(1+$D$4:D108)-1</f>
        <v>0.250226598334592</v>
      </c>
      <c r="F108" s="52" t="n">
        <f aca="false">E108/COUNT($E$4:E108)</f>
        <v>0.00238311046032945</v>
      </c>
      <c r="G108" s="5" t="n">
        <f aca="false">F108*252</f>
        <v>0.600543836003021</v>
      </c>
      <c r="H108" s="53" t="n">
        <f aca="false">IF(D108&lt;F108,D108-F108,"")</f>
        <v>-0.0116831104603295</v>
      </c>
      <c r="I108" s="53" t="n">
        <f aca="false">IF(D108&lt;AVERAGE($D$107:D108),D108-AVERAGE($D$107:D108),"")</f>
        <v>-0.0186500000000001</v>
      </c>
      <c r="J108" s="0" t="n">
        <f aca="false">IF(ISBLANK(A109),MONTH(A108),IF(MONTH(A109)-MONTH(A108)=1,MONTH(A108),0))</f>
        <v>0</v>
      </c>
      <c r="K108" s="0" t="str">
        <f aca="false">IF(B109&gt;B108,IF(AND(B107&gt;B108,B109&gt;B108),"min",""),IF(AND(B107&gt;B108,B109&gt;B108),"",IF(AND(B107&lt;B108,B109&lt;B108),"max","")))</f>
        <v>min</v>
      </c>
      <c r="L108" s="0" t="n">
        <f aca="false">IF(K108="min",COUNTIF(K$4:K108,"min"),IF(K108="max",COUNTIF(K$4:K108,"max"),""))</f>
        <v>27</v>
      </c>
      <c r="M108" s="30" t="n">
        <f aca="false" t="array" ref="M108:M108">IF($K$3=0,IF(K108="min",INDEX($B$4:$B$254,(MATCH(1,($K$4:$K$254="max")*($L$4:$L$254=(L108-1)),0))),""),IF($K$3=1,IF(K108="min",INDEX($B$4:$B$254,(MATCH(1,($K$4:$K$254="max")*($L$4:$L$254=(L108)),0))),""),""))</f>
        <v>1261962.85286625</v>
      </c>
      <c r="N108" s="35" t="n">
        <f aca="false">IF(AND(K106=0,K108="min",L108=1),B108-B107,IF(K108="min",B108-M108,""))</f>
        <v>-11736.2545316601</v>
      </c>
      <c r="O108" s="41" t="n">
        <f aca="false">IF(AND(K106=0,K108="min",L108=1),(B108-B107)/B107,IF(K108="min",(B108-M108)/M108,""))</f>
        <v>-0.00930000000000316</v>
      </c>
      <c r="P108" s="24" t="n">
        <f aca="false">D108-s_p!H108</f>
        <v>-0.0112522287296514</v>
      </c>
      <c r="Q108" s="24" t="n">
        <f aca="false">IF(P108&lt;0, P108^2, 0)</f>
        <v>0.000126612651384392</v>
      </c>
      <c r="R108" s="5"/>
      <c r="S108" s="5"/>
      <c r="T108" s="5"/>
      <c r="U108" s="5"/>
      <c r="V108" s="5"/>
    </row>
    <row r="109" customFormat="false" ht="13.8" hidden="false" customHeight="false" outlineLevel="0" collapsed="false">
      <c r="A109" s="6" t="n">
        <f aca="false">WORKDAY(A108,1,holiday!$B$2:$B$10)</f>
        <v>38873</v>
      </c>
      <c r="B109" s="30" t="n">
        <v>1272480.63178495</v>
      </c>
      <c r="C109" s="30" t="n">
        <f aca="false">B109-B108</f>
        <v>22254.0334503558</v>
      </c>
      <c r="D109" s="5" t="n">
        <f aca="false">C109/B108</f>
        <v>0.0178</v>
      </c>
      <c r="E109" s="5" t="n">
        <f aca="false" t="array" ref="E109:E109">PRODUCT(1+$D$4:D109)-1</f>
        <v>0.272480631784948</v>
      </c>
      <c r="F109" s="52" t="n">
        <f aca="false">E109/COUNT($E$4:E109)</f>
        <v>0.0025705719979712</v>
      </c>
      <c r="G109" s="5" t="n">
        <f aca="false">F109*252</f>
        <v>0.647784143488744</v>
      </c>
      <c r="H109" s="53" t="str">
        <f aca="false">IF(D109&lt;F109,D109-F109,"")</f>
        <v/>
      </c>
      <c r="I109" s="53" t="str">
        <f aca="false">IF(D109&lt;AVERAGE($D$107:D109),D109-AVERAGE($D$107:D109),"")</f>
        <v/>
      </c>
      <c r="J109" s="0" t="n">
        <f aca="false">IF(ISBLANK(A110),MONTH(A109),IF(MONTH(A110)-MONTH(A109)=1,MONTH(A109),0))</f>
        <v>0</v>
      </c>
      <c r="K109" s="0" t="str">
        <f aca="false">IF(B110&gt;B109,IF(AND(B108&gt;B109,B110&gt;B109),"min",""),IF(AND(B108&gt;B109,B110&gt;B109),"",IF(AND(B108&lt;B109,B110&lt;B109),"max","")))</f>
        <v>max</v>
      </c>
      <c r="L109" s="0" t="n">
        <f aca="false">IF(K109="min",COUNTIF(K$4:K109,"min"),IF(K109="max",COUNTIF(K$4:K109,"max"),""))</f>
        <v>27</v>
      </c>
      <c r="M109" s="30" t="str">
        <f aca="false" t="array" ref="M109:M109">IF($K$3=0,IF(K109="min",INDEX($B$4:$B$254,(MATCH(1,($K$4:$K$254="max")*($L$4:$L$254=(L109-1)),0))),""),IF($K$3=1,IF(K109="min",INDEX($B$4:$B$254,(MATCH(1,($K$4:$K$254="max")*($L$4:$L$254=(L109)),0))),""),""))</f>
        <v/>
      </c>
      <c r="N109" s="35" t="str">
        <f aca="false">IF(AND(K107=0,K109="min",L109=1),B109-B108,IF(K109="min",B109-M109,""))</f>
        <v/>
      </c>
      <c r="O109" s="41" t="str">
        <f aca="false">IF(AND(K107=0,K109="min",L109=1),(B109-B108)/B108,IF(K109="min",(B109-M109)/M109,""))</f>
        <v/>
      </c>
      <c r="P109" s="24" t="n">
        <f aca="false">D109-s_p!H109</f>
        <v>0.0355997547002842</v>
      </c>
      <c r="Q109" s="24" t="n">
        <f aca="false">IF(P109&lt;0, P109^2, 0)</f>
        <v>0</v>
      </c>
      <c r="R109" s="5"/>
      <c r="S109" s="5"/>
      <c r="T109" s="5"/>
      <c r="U109" s="5"/>
      <c r="V109" s="5"/>
    </row>
    <row r="110" customFormat="false" ht="13.8" hidden="false" customHeight="false" outlineLevel="0" collapsed="false">
      <c r="A110" s="6" t="n">
        <f aca="false">WORKDAY(A109,1,holiday!$B$2:$B$10)</f>
        <v>38874</v>
      </c>
      <c r="B110" s="30" t="n">
        <v>1226035.0887248</v>
      </c>
      <c r="C110" s="30" t="n">
        <f aca="false">B110-B109</f>
        <v>-46445.5430601507</v>
      </c>
      <c r="D110" s="5" t="n">
        <f aca="false">C110/B109</f>
        <v>-0.0365000000000001</v>
      </c>
      <c r="E110" s="5" t="n">
        <f aca="false" t="array" ref="E110:E110">PRODUCT(1+$D$4:D110)-1</f>
        <v>0.226035088724797</v>
      </c>
      <c r="F110" s="52" t="n">
        <f aca="false">E110/COUNT($E$4:E110)</f>
        <v>0.00211247746471773</v>
      </c>
      <c r="G110" s="5" t="n">
        <f aca="false">F110*252</f>
        <v>0.532344321108868</v>
      </c>
      <c r="H110" s="53" t="n">
        <f aca="false">IF(D110&lt;F110,D110-F110,"")</f>
        <v>-0.0386124774647178</v>
      </c>
      <c r="I110" s="53" t="n">
        <f aca="false">IF(D110&lt;AVERAGE($D$107:D110),D110-AVERAGE($D$107:D110),"")</f>
        <v>-0.0365000000000001</v>
      </c>
      <c r="J110" s="0" t="n">
        <f aca="false">IF(ISBLANK(A111),MONTH(A110),IF(MONTH(A111)-MONTH(A110)=1,MONTH(A110),0))</f>
        <v>0</v>
      </c>
      <c r="K110" s="0" t="str">
        <f aca="false">IF(B111&gt;B110,IF(AND(B109&gt;B110,B111&gt;B110),"min",""),IF(AND(B109&gt;B110,B111&gt;B110),"",IF(AND(B109&lt;B110,B111&lt;B110),"max","")))</f>
        <v/>
      </c>
      <c r="L110" s="0" t="str">
        <f aca="false">IF(K110="min",COUNTIF(K$4:K110,"min"),IF(K110="max",COUNTIF(K$4:K110,"max"),""))</f>
        <v/>
      </c>
      <c r="M110" s="30" t="str">
        <f aca="false" t="array" ref="M110:M110">IF($K$3=0,IF(K110="min",INDEX($B$4:$B$254,(MATCH(1,($K$4:$K$254="max")*($L$4:$L$254=(L110-1)),0))),""),IF($K$3=1,IF(K110="min",INDEX($B$4:$B$254,(MATCH(1,($K$4:$K$254="max")*($L$4:$L$254=(L110)),0))),""),""))</f>
        <v/>
      </c>
      <c r="N110" s="35" t="str">
        <f aca="false">IF(AND(K108=0,K110="min",L110=1),B110-B109,IF(K110="min",B110-M110,""))</f>
        <v/>
      </c>
      <c r="O110" s="41" t="str">
        <f aca="false">IF(AND(K108=0,K110="min",L110=1),(B110-B109)/B109,IF(K110="min",(B110-M110)/M110,""))</f>
        <v/>
      </c>
      <c r="P110" s="24" t="n">
        <f aca="false">D110-s_p!H110</f>
        <v>-0.0353619209825416</v>
      </c>
      <c r="Q110" s="24" t="n">
        <f aca="false">IF(P110&lt;0, P110^2, 0)</f>
        <v>0.00125046545557552</v>
      </c>
      <c r="R110" s="5"/>
      <c r="S110" s="5"/>
      <c r="T110" s="5"/>
      <c r="U110" s="5"/>
      <c r="V110" s="5"/>
    </row>
    <row r="111" customFormat="false" ht="13.8" hidden="false" customHeight="false" outlineLevel="0" collapsed="false">
      <c r="A111" s="6" t="n">
        <f aca="false">WORKDAY(A110,1,holiday!$B$2:$B$10)</f>
        <v>38875</v>
      </c>
      <c r="B111" s="30" t="n">
        <v>1215491.18696176</v>
      </c>
      <c r="C111" s="30" t="n">
        <f aca="false">B111-B110</f>
        <v>-10543.9017630334</v>
      </c>
      <c r="D111" s="5" t="n">
        <f aca="false">C111/B110</f>
        <v>-0.00860000000000008</v>
      </c>
      <c r="E111" s="5" t="n">
        <f aca="false" t="array" ref="E111:E111">PRODUCT(1+$D$4:D111)-1</f>
        <v>0.215491186961764</v>
      </c>
      <c r="F111" s="52" t="n">
        <f aca="false">E111/COUNT($E$4:E111)</f>
        <v>0.00199528876816448</v>
      </c>
      <c r="G111" s="5" t="n">
        <f aca="false">F111*252</f>
        <v>0.502812769577449</v>
      </c>
      <c r="H111" s="53" t="n">
        <f aca="false">IF(D111&lt;F111,D111-F111,"")</f>
        <v>-0.0105952887681646</v>
      </c>
      <c r="I111" s="53" t="n">
        <f aca="false">IF(D111&lt;AVERAGE($D$107:D111),D111-AVERAGE($D$107:D111),"")</f>
        <v>-0.00688000000000006</v>
      </c>
      <c r="J111" s="0" t="n">
        <f aca="false">IF(ISBLANK(A112),MONTH(A111),IF(MONTH(A112)-MONTH(A111)=1,MONTH(A111),0))</f>
        <v>0</v>
      </c>
      <c r="K111" s="0" t="str">
        <f aca="false">IF(B112&gt;B111,IF(AND(B110&gt;B111,B112&gt;B111),"min",""),IF(AND(B110&gt;B111,B112&gt;B111),"",IF(AND(B110&lt;B111,B112&lt;B111),"max","")))</f>
        <v/>
      </c>
      <c r="L111" s="0" t="str">
        <f aca="false">IF(K111="min",COUNTIF(K$4:K111,"min"),IF(K111="max",COUNTIF(K$4:K111,"max"),""))</f>
        <v/>
      </c>
      <c r="M111" s="30" t="str">
        <f aca="false" t="array" ref="M111:M111">IF($K$3=0,IF(K111="min",INDEX($B$4:$B$254,(MATCH(1,($K$4:$K$254="max")*($L$4:$L$254=(L111-1)),0))),""),IF($K$3=1,IF(K111="min",INDEX($B$4:$B$254,(MATCH(1,($K$4:$K$254="max")*($L$4:$L$254=(L111)),0))),""),""))</f>
        <v/>
      </c>
      <c r="N111" s="35" t="str">
        <f aca="false">IF(AND(K109=0,K111="min",L111=1),B111-B110,IF(K111="min",B111-M111,""))</f>
        <v/>
      </c>
      <c r="O111" s="41" t="str">
        <f aca="false">IF(AND(K109=0,K111="min",L111=1),(B111-B110)/B110,IF(K111="min",(B111-M111)/M111,""))</f>
        <v/>
      </c>
      <c r="P111" s="24" t="n">
        <f aca="false">D111-s_p!H111</f>
        <v>-0.00250750484630316</v>
      </c>
      <c r="Q111" s="24" t="n">
        <f aca="false">IF(P111&lt;0, P111^2, 0)</f>
        <v>6.28758055423384E-006</v>
      </c>
      <c r="R111" s="5"/>
      <c r="S111" s="5"/>
      <c r="T111" s="5"/>
      <c r="U111" s="5"/>
      <c r="V111" s="5"/>
    </row>
    <row r="112" customFormat="false" ht="13.8" hidden="false" customHeight="false" outlineLevel="0" collapsed="false">
      <c r="A112" s="6" t="n">
        <f aca="false">WORKDAY(A111,1,holiday!$B$2:$B$10)</f>
        <v>38876</v>
      </c>
      <c r="B112" s="30" t="n">
        <v>1199325.15417517</v>
      </c>
      <c r="C112" s="30" t="n">
        <f aca="false">B112-B111</f>
        <v>-16166.0327865914</v>
      </c>
      <c r="D112" s="5" t="n">
        <f aca="false">C112/B111</f>
        <v>-0.0133</v>
      </c>
      <c r="E112" s="5" t="n">
        <f aca="false" t="array" ref="E112:E112">PRODUCT(1+$D$4:D112)-1</f>
        <v>0.199325154175172</v>
      </c>
      <c r="F112" s="52" t="n">
        <f aca="false">E112/COUNT($E$4:E112)</f>
        <v>0.00182867113922177</v>
      </c>
      <c r="G112" s="5" t="n">
        <f aca="false">F112*252</f>
        <v>0.460825127083885</v>
      </c>
      <c r="H112" s="53" t="n">
        <f aca="false">IF(D112&lt;F112,D112-F112,"")</f>
        <v>-0.0151286711392218</v>
      </c>
      <c r="I112" s="53" t="n">
        <f aca="false">IF(D112&lt;AVERAGE($D$107:D112),D112-AVERAGE($D$107:D112),"")</f>
        <v>-0.00964999999999997</v>
      </c>
      <c r="J112" s="0" t="n">
        <f aca="false">IF(ISBLANK(A113),MONTH(A112),IF(MONTH(A113)-MONTH(A112)=1,MONTH(A112),0))</f>
        <v>0</v>
      </c>
      <c r="K112" s="0" t="str">
        <f aca="false">IF(B113&gt;B112,IF(AND(B111&gt;B112,B113&gt;B112),"min",""),IF(AND(B111&gt;B112,B113&gt;B112),"",IF(AND(B111&lt;B112,B113&lt;B112),"max","")))</f>
        <v/>
      </c>
      <c r="L112" s="0" t="str">
        <f aca="false">IF(K112="min",COUNTIF(K$4:K112,"min"),IF(K112="max",COUNTIF(K$4:K112,"max"),""))</f>
        <v/>
      </c>
      <c r="M112" s="30" t="str">
        <f aca="false" t="array" ref="M112:M112">IF($K$3=0,IF(K112="min",INDEX($B$4:$B$254,(MATCH(1,($K$4:$K$254="max")*($L$4:$L$254=(L112-1)),0))),""),IF($K$3=1,IF(K112="min",INDEX($B$4:$B$254,(MATCH(1,($K$4:$K$254="max")*($L$4:$L$254=(L112)),0))),""),""))</f>
        <v/>
      </c>
      <c r="N112" s="35" t="str">
        <f aca="false">IF(AND(K110=0,K112="min",L112=1),B112-B111,IF(K112="min",B112-M112,""))</f>
        <v/>
      </c>
      <c r="O112" s="41" t="str">
        <f aca="false">IF(AND(K110=0,K112="min",L112=1),(B112-B111)/B111,IF(K112="min",(B112-M112)/M112,""))</f>
        <v/>
      </c>
      <c r="P112" s="24" t="n">
        <f aca="false">D112-s_p!H112</f>
        <v>-0.0147170282211519</v>
      </c>
      <c r="Q112" s="24" t="n">
        <f aca="false">IF(P112&lt;0, P112^2, 0)</f>
        <v>0.000216590919662181</v>
      </c>
      <c r="R112" s="5"/>
      <c r="S112" s="5"/>
      <c r="T112" s="5"/>
      <c r="U112" s="5"/>
      <c r="V112" s="5"/>
    </row>
    <row r="113" customFormat="false" ht="13.8" hidden="false" customHeight="false" outlineLevel="0" collapsed="false">
      <c r="A113" s="6" t="n">
        <f aca="false">WORKDAY(A112,1,holiday!$B$2:$B$10)</f>
        <v>38877</v>
      </c>
      <c r="B113" s="30" t="n">
        <v>1162266.00691116</v>
      </c>
      <c r="C113" s="30" t="n">
        <f aca="false">B113-B112</f>
        <v>-37059.1472640128</v>
      </c>
      <c r="D113" s="5" t="n">
        <f aca="false">C113/B112</f>
        <v>-0.0309</v>
      </c>
      <c r="E113" s="5" t="n">
        <f aca="false" t="array" ref="E113:E113">PRODUCT(1+$D$4:D113)-1</f>
        <v>0.162266006911159</v>
      </c>
      <c r="F113" s="52" t="n">
        <f aca="false">E113/COUNT($E$4:E113)</f>
        <v>0.00147514551737418</v>
      </c>
      <c r="G113" s="5" t="n">
        <f aca="false">F113*252</f>
        <v>0.371736670378292</v>
      </c>
      <c r="H113" s="53" t="n">
        <f aca="false">IF(D113&lt;F113,D113-F113,"")</f>
        <v>-0.0323751455173742</v>
      </c>
      <c r="I113" s="53" t="n">
        <f aca="false">IF(D113&lt;AVERAGE($D$107:D113),D113-AVERAGE($D$107:D113),"")</f>
        <v>-0.0233571428571429</v>
      </c>
      <c r="J113" s="0" t="n">
        <f aca="false">IF(ISBLANK(A114),MONTH(A113),IF(MONTH(A114)-MONTH(A113)=1,MONTH(A113),0))</f>
        <v>0</v>
      </c>
      <c r="K113" s="0" t="str">
        <f aca="false">IF(B114&gt;B113,IF(AND(B112&gt;B113,B114&gt;B113),"min",""),IF(AND(B112&gt;B113,B114&gt;B113),"",IF(AND(B112&lt;B113,B114&lt;B113),"max","")))</f>
        <v>min</v>
      </c>
      <c r="L113" s="0" t="n">
        <f aca="false">IF(K113="min",COUNTIF(K$4:K113,"min"),IF(K113="max",COUNTIF(K$4:K113,"max"),""))</f>
        <v>28</v>
      </c>
      <c r="M113" s="30" t="n">
        <f aca="false" t="array" ref="M113:M113">IF($K$3=0,IF(K113="min",INDEX($B$4:$B$254,(MATCH(1,($K$4:$K$254="max")*($L$4:$L$254=(L113-1)),0))),""),IF($K$3=1,IF(K113="min",INDEX($B$4:$B$254,(MATCH(1,($K$4:$K$254="max")*($L$4:$L$254=(L113)),0))),""),""))</f>
        <v>1272480.63178495</v>
      </c>
      <c r="N113" s="35" t="n">
        <f aca="false">IF(AND(K111=0,K113="min",L113=1),B113-B112,IF(K113="min",B113-M113,""))</f>
        <v>-110214.62487379</v>
      </c>
      <c r="O113" s="41" t="n">
        <f aca="false">IF(AND(K111=0,K113="min",L113=1),(B113-B112)/B112,IF(K113="min",(B113-M113)/M113,""))</f>
        <v>-0.0866139901235183</v>
      </c>
      <c r="P113" s="24" t="n">
        <f aca="false">D113-s_p!H113</f>
        <v>-0.0264243932492268</v>
      </c>
      <c r="Q113" s="24" t="n">
        <f aca="false">IF(P113&lt;0, P113^2, 0)</f>
        <v>0.000698248558589783</v>
      </c>
      <c r="R113" s="5"/>
      <c r="S113" s="5"/>
      <c r="T113" s="5"/>
      <c r="U113" s="5"/>
      <c r="V113" s="5"/>
    </row>
    <row r="114" customFormat="false" ht="13.8" hidden="false" customHeight="false" outlineLevel="0" collapsed="false">
      <c r="A114" s="6" t="n">
        <f aca="false">WORKDAY(A113,1,holiday!$B$2:$B$10)</f>
        <v>38880</v>
      </c>
      <c r="B114" s="30" t="n">
        <v>1217241.18903806</v>
      </c>
      <c r="C114" s="30" t="n">
        <f aca="false">B114-B113</f>
        <v>54975.1821268979</v>
      </c>
      <c r="D114" s="5" t="n">
        <f aca="false">C114/B113</f>
        <v>0.0473</v>
      </c>
      <c r="E114" s="5" t="n">
        <f aca="false" t="array" ref="E114:E114">PRODUCT(1+$D$4:D114)-1</f>
        <v>0.217241189038057</v>
      </c>
      <c r="F114" s="52" t="n">
        <f aca="false">E114/COUNT($E$4:E114)</f>
        <v>0.00195712782917169</v>
      </c>
      <c r="G114" s="5" t="n">
        <f aca="false">F114*252</f>
        <v>0.493196212951265</v>
      </c>
      <c r="H114" s="53" t="str">
        <f aca="false">IF(D114&lt;F114,D114-F114,"")</f>
        <v/>
      </c>
      <c r="I114" s="53" t="str">
        <f aca="false">IF(D114&lt;AVERAGE($D$107:D114),D114-AVERAGE($D$107:D114),"")</f>
        <v/>
      </c>
      <c r="J114" s="0" t="n">
        <f aca="false">IF(ISBLANK(A115),MONTH(A114),IF(MONTH(A115)-MONTH(A114)=1,MONTH(A114),0))</f>
        <v>0</v>
      </c>
      <c r="K114" s="0" t="str">
        <f aca="false">IF(B115&gt;B114,IF(AND(B113&gt;B114,B115&gt;B114),"min",""),IF(AND(B113&gt;B114,B115&gt;B114),"",IF(AND(B113&lt;B114,B115&lt;B114),"max","")))</f>
        <v>max</v>
      </c>
      <c r="L114" s="0" t="n">
        <f aca="false">IF(K114="min",COUNTIF(K$4:K114,"min"),IF(K114="max",COUNTIF(K$4:K114,"max"),""))</f>
        <v>28</v>
      </c>
      <c r="M114" s="30" t="str">
        <f aca="false" t="array" ref="M114:M114">IF($K$3=0,IF(K114="min",INDEX($B$4:$B$254,(MATCH(1,($K$4:$K$254="max")*($L$4:$L$254=(L114-1)),0))),""),IF($K$3=1,IF(K114="min",INDEX($B$4:$B$254,(MATCH(1,($K$4:$K$254="max")*($L$4:$L$254=(L114)),0))),""),""))</f>
        <v/>
      </c>
      <c r="N114" s="35" t="str">
        <f aca="false">IF(AND(K112=0,K114="min",L114=1),B114-B113,IF(K114="min",B114-M114,""))</f>
        <v/>
      </c>
      <c r="O114" s="41" t="str">
        <f aca="false">IF(AND(K112=0,K114="min",L114=1),(B114-B113)/B113,IF(K114="min",(B114-M114)/M114,""))</f>
        <v/>
      </c>
      <c r="P114" s="24" t="n">
        <f aca="false">D114-s_p!H114</f>
        <v>0.0591661662540924</v>
      </c>
      <c r="Q114" s="24" t="n">
        <f aca="false">IF(P114&lt;0, P114^2, 0)</f>
        <v>0</v>
      </c>
      <c r="R114" s="5"/>
      <c r="S114" s="5"/>
      <c r="T114" s="5"/>
      <c r="U114" s="5"/>
      <c r="V114" s="5"/>
    </row>
    <row r="115" customFormat="false" ht="13.8" hidden="false" customHeight="false" outlineLevel="0" collapsed="false">
      <c r="A115" s="6" t="n">
        <f aca="false">WORKDAY(A114,1,holiday!$B$2:$B$10)</f>
        <v>38881</v>
      </c>
      <c r="B115" s="30" t="n">
        <v>1199104.29532139</v>
      </c>
      <c r="C115" s="30" t="n">
        <f aca="false">B115-B114</f>
        <v>-18136.8937166671</v>
      </c>
      <c r="D115" s="5" t="n">
        <f aca="false">C115/B114</f>
        <v>-0.0149</v>
      </c>
      <c r="E115" s="5" t="n">
        <f aca="false" t="array" ref="E115:E115">PRODUCT(1+$D$4:D115)-1</f>
        <v>0.19910429532139</v>
      </c>
      <c r="F115" s="52" t="n">
        <f aca="false">E115/COUNT($E$4:E115)</f>
        <v>0.00177771692251241</v>
      </c>
      <c r="G115" s="5" t="n">
        <f aca="false">F115*252</f>
        <v>0.447984664473127</v>
      </c>
      <c r="H115" s="53" t="n">
        <f aca="false">IF(D115&lt;F115,D115-F115,"")</f>
        <v>-0.0166777169225124</v>
      </c>
      <c r="I115" s="53" t="n">
        <f aca="false">IF(D115&lt;AVERAGE($D$107:D115),D115-AVERAGE($D$107:D115),"")</f>
        <v>-0.0126333333333333</v>
      </c>
      <c r="J115" s="0" t="n">
        <f aca="false">IF(ISBLANK(A116),MONTH(A115),IF(MONTH(A116)-MONTH(A115)=1,MONTH(A115),0))</f>
        <v>0</v>
      </c>
      <c r="K115" s="0" t="str">
        <f aca="false">IF(B116&gt;B115,IF(AND(B114&gt;B115,B116&gt;B115),"min",""),IF(AND(B114&gt;B115,B116&gt;B115),"",IF(AND(B114&lt;B115,B116&lt;B115),"max","")))</f>
        <v>min</v>
      </c>
      <c r="L115" s="0" t="n">
        <f aca="false">IF(K115="min",COUNTIF(K$4:K115,"min"),IF(K115="max",COUNTIF(K$4:K115,"max"),""))</f>
        <v>29</v>
      </c>
      <c r="M115" s="30" t="n">
        <f aca="false" t="array" ref="M115:M115">IF($K$3=0,IF(K115="min",INDEX($B$4:$B$254,(MATCH(1,($K$4:$K$254="max")*($L$4:$L$254=(L115-1)),0))),""),IF($K$3=1,IF(K115="min",INDEX($B$4:$B$254,(MATCH(1,($K$4:$K$254="max")*($L$4:$L$254=(L115)),0))),""),""))</f>
        <v>1217241.18903806</v>
      </c>
      <c r="N115" s="35" t="n">
        <f aca="false">IF(AND(K113=0,K115="min",L115=1),B115-B114,IF(K115="min",B115-M115,""))</f>
        <v>-18136.8937166699</v>
      </c>
      <c r="O115" s="41" t="n">
        <f aca="false">IF(AND(K113=0,K115="min",L115=1),(B115-B114)/B114,IF(K115="min",(B115-M115)/M115,""))</f>
        <v>-0.0149000000000023</v>
      </c>
      <c r="P115" s="24" t="n">
        <f aca="false">D115-s_p!H115</f>
        <v>-0.00378835014222911</v>
      </c>
      <c r="Q115" s="24" t="n">
        <f aca="false">IF(P115&lt;0, P115^2, 0)</f>
        <v>1.43515968001273E-005</v>
      </c>
      <c r="R115" s="5"/>
      <c r="S115" s="5"/>
      <c r="T115" s="5"/>
      <c r="U115" s="5"/>
      <c r="V115" s="5"/>
    </row>
    <row r="116" customFormat="false" ht="13.8" hidden="false" customHeight="false" outlineLevel="0" collapsed="false">
      <c r="A116" s="6" t="n">
        <f aca="false">WORKDAY(A115,1,holiday!$B$2:$B$10)</f>
        <v>38882</v>
      </c>
      <c r="B116" s="30" t="n">
        <v>1244430.43768454</v>
      </c>
      <c r="C116" s="30" t="n">
        <f aca="false">B116-B115</f>
        <v>45326.1423631485</v>
      </c>
      <c r="D116" s="5" t="n">
        <f aca="false">C116/B115</f>
        <v>0.0378</v>
      </c>
      <c r="E116" s="5" t="n">
        <f aca="false" t="array" ref="E116:E116">PRODUCT(1+$D$4:D116)-1</f>
        <v>0.244430437684539</v>
      </c>
      <c r="F116" s="52" t="n">
        <f aca="false">E116/COUNT($E$4:E116)</f>
        <v>0.00216310121844724</v>
      </c>
      <c r="G116" s="5" t="n">
        <f aca="false">F116*252</f>
        <v>0.545101507048705</v>
      </c>
      <c r="H116" s="53" t="str">
        <f aca="false">IF(D116&lt;F116,D116-F116,"")</f>
        <v/>
      </c>
      <c r="I116" s="53" t="str">
        <f aca="false">IF(D116&lt;AVERAGE($D$107:D116),D116-AVERAGE($D$107:D116),"")</f>
        <v/>
      </c>
      <c r="J116" s="0" t="n">
        <f aca="false">IF(ISBLANK(A117),MONTH(A116),IF(MONTH(A117)-MONTH(A116)=1,MONTH(A116),0))</f>
        <v>0</v>
      </c>
      <c r="K116" s="0" t="str">
        <f aca="false">IF(B117&gt;B116,IF(AND(B115&gt;B116,B117&gt;B116),"min",""),IF(AND(B115&gt;B116,B117&gt;B116),"",IF(AND(B115&lt;B116,B117&lt;B116),"max","")))</f>
        <v>max</v>
      </c>
      <c r="L116" s="0" t="n">
        <f aca="false">IF(K116="min",COUNTIF(K$4:K116,"min"),IF(K116="max",COUNTIF(K$4:K116,"max"),""))</f>
        <v>29</v>
      </c>
      <c r="M116" s="30" t="str">
        <f aca="false" t="array" ref="M116:M116">IF($K$3=0,IF(K116="min",INDEX($B$4:$B$254,(MATCH(1,($K$4:$K$254="max")*($L$4:$L$254=(L116-1)),0))),""),IF($K$3=1,IF(K116="min",INDEX($B$4:$B$254,(MATCH(1,($K$4:$K$254="max")*($L$4:$L$254=(L116)),0))),""),""))</f>
        <v/>
      </c>
      <c r="N116" s="35" t="str">
        <f aca="false">IF(AND(K114=0,K116="min",L116=1),B116-B115,IF(K116="min",B116-M116,""))</f>
        <v/>
      </c>
      <c r="O116" s="41" t="str">
        <f aca="false">IF(AND(K114=0,K116="min",L116=1),(B116-B115)/B115,IF(K116="min",(B116-M116)/M116,""))</f>
        <v/>
      </c>
      <c r="P116" s="24" t="n">
        <f aca="false">D116-s_p!H116</f>
        <v>0.0326107772393335</v>
      </c>
      <c r="Q116" s="24" t="n">
        <f aca="false">IF(P116&lt;0, P116^2, 0)</f>
        <v>0</v>
      </c>
      <c r="R116" s="5"/>
      <c r="S116" s="5"/>
      <c r="T116" s="5"/>
      <c r="U116" s="5"/>
      <c r="V116" s="5"/>
    </row>
    <row r="117" customFormat="false" ht="13.8" hidden="false" customHeight="false" outlineLevel="0" collapsed="false">
      <c r="A117" s="6" t="n">
        <f aca="false">WORKDAY(A116,1,holiday!$B$2:$B$10)</f>
        <v>38883</v>
      </c>
      <c r="B117" s="30" t="n">
        <v>1205106.43585371</v>
      </c>
      <c r="C117" s="30" t="n">
        <f aca="false">B117-B116</f>
        <v>-39324.0018308314</v>
      </c>
      <c r="D117" s="5" t="n">
        <f aca="false">C117/B116</f>
        <v>-0.0316</v>
      </c>
      <c r="E117" s="5" t="n">
        <f aca="false" t="array" ref="E117:E117">PRODUCT(1+$D$4:D117)-1</f>
        <v>0.205106435853707</v>
      </c>
      <c r="F117" s="52" t="n">
        <f aca="false">E117/COUNT($E$4:E117)</f>
        <v>0.00179917926187462</v>
      </c>
      <c r="G117" s="5" t="n">
        <f aca="false">F117*252</f>
        <v>0.453393173992405</v>
      </c>
      <c r="H117" s="53" t="n">
        <f aca="false">IF(D117&lt;F117,D117-F117,"")</f>
        <v>-0.0333991792618746</v>
      </c>
      <c r="I117" s="53" t="n">
        <f aca="false">IF(D117&lt;AVERAGE($D$107:D117),D117-AVERAGE($D$107:D117),"")</f>
        <v>-0.0303090909090909</v>
      </c>
      <c r="J117" s="0" t="n">
        <f aca="false">IF(ISBLANK(A118),MONTH(A117),IF(MONTH(A118)-MONTH(A117)=1,MONTH(A117),0))</f>
        <v>0</v>
      </c>
      <c r="K117" s="0" t="str">
        <f aca="false">IF(B118&gt;B117,IF(AND(B116&gt;B117,B118&gt;B117),"min",""),IF(AND(B116&gt;B117,B118&gt;B117),"",IF(AND(B116&lt;B117,B118&lt;B117),"max","")))</f>
        <v/>
      </c>
      <c r="L117" s="0" t="str">
        <f aca="false">IF(K117="min",COUNTIF(K$4:K117,"min"),IF(K117="max",COUNTIF(K$4:K117,"max"),""))</f>
        <v/>
      </c>
      <c r="M117" s="30" t="str">
        <f aca="false" t="array" ref="M117:M117">IF($K$3=0,IF(K117="min",INDEX($B$4:$B$254,(MATCH(1,($K$4:$K$254="max")*($L$4:$L$254=(L117-1)),0))),""),IF($K$3=1,IF(K117="min",INDEX($B$4:$B$254,(MATCH(1,($K$4:$K$254="max")*($L$4:$L$254=(L117)),0))),""),""))</f>
        <v/>
      </c>
      <c r="N117" s="35" t="str">
        <f aca="false">IF(AND(K115=0,K117="min",L117=1),B117-B116,IF(K117="min",B117-M117,""))</f>
        <v/>
      </c>
      <c r="O117" s="41" t="str">
        <f aca="false">IF(AND(K115=0,K117="min",L117=1),(B117-B116)/B116,IF(K117="min",(B117-M117)/M117,""))</f>
        <v/>
      </c>
      <c r="P117" s="24" t="n">
        <f aca="false">D117-s_p!H117</f>
        <v>-0.0528350817859583</v>
      </c>
      <c r="Q117" s="24" t="n">
        <f aca="false">IF(P117&lt;0, P117^2, 0)</f>
        <v>0.0027915458673289</v>
      </c>
      <c r="R117" s="5"/>
      <c r="S117" s="5"/>
      <c r="T117" s="5"/>
      <c r="U117" s="5"/>
      <c r="V117" s="5"/>
    </row>
    <row r="118" customFormat="false" ht="13.8" hidden="false" customHeight="false" outlineLevel="0" collapsed="false">
      <c r="A118" s="6" t="n">
        <f aca="false">WORKDAY(A117,1,holiday!$B$2:$B$10)</f>
        <v>38884</v>
      </c>
      <c r="B118" s="30" t="n">
        <v>1169917.32792678</v>
      </c>
      <c r="C118" s="30" t="n">
        <f aca="false">B118-B117</f>
        <v>-35189.1079269282</v>
      </c>
      <c r="D118" s="5" t="n">
        <f aca="false">C118/B117</f>
        <v>-0.0292</v>
      </c>
      <c r="E118" s="5" t="n">
        <f aca="false" t="array" ref="E118:E118">PRODUCT(1+$D$4:D118)-1</f>
        <v>0.169917327926779</v>
      </c>
      <c r="F118" s="52" t="n">
        <f aca="false">E118/COUNT($E$4:E118)</f>
        <v>0.00147754198197199</v>
      </c>
      <c r="G118" s="5" t="n">
        <f aca="false">F118*252</f>
        <v>0.372340579456942</v>
      </c>
      <c r="H118" s="53" t="n">
        <f aca="false">IF(D118&lt;F118,D118-F118,"")</f>
        <v>-0.030677541981972</v>
      </c>
      <c r="I118" s="53" t="n">
        <f aca="false">IF(D118&lt;AVERAGE($D$107:D118),D118-AVERAGE($D$107:D118),"")</f>
        <v>-0.0255833333333333</v>
      </c>
      <c r="J118" s="0" t="n">
        <f aca="false">IF(ISBLANK(A119),MONTH(A118),IF(MONTH(A119)-MONTH(A118)=1,MONTH(A118),0))</f>
        <v>0</v>
      </c>
      <c r="K118" s="0" t="str">
        <f aca="false">IF(B119&gt;B118,IF(AND(B117&gt;B118,B119&gt;B118),"min",""),IF(AND(B117&gt;B118,B119&gt;B118),"",IF(AND(B117&lt;B118,B119&lt;B118),"max","")))</f>
        <v/>
      </c>
      <c r="L118" s="0" t="str">
        <f aca="false">IF(K118="min",COUNTIF(K$4:K118,"min"),IF(K118="max",COUNTIF(K$4:K118,"max"),""))</f>
        <v/>
      </c>
      <c r="M118" s="30" t="str">
        <f aca="false" t="array" ref="M118:M118">IF($K$3=0,IF(K118="min",INDEX($B$4:$B$254,(MATCH(1,($K$4:$K$254="max")*($L$4:$L$254=(L118-1)),0))),""),IF($K$3=1,IF(K118="min",INDEX($B$4:$B$254,(MATCH(1,($K$4:$K$254="max")*($L$4:$L$254=(L118)),0))),""),""))</f>
        <v/>
      </c>
      <c r="N118" s="35" t="str">
        <f aca="false">IF(AND(K116=0,K118="min",L118=1),B118-B117,IF(K118="min",B118-M118,""))</f>
        <v/>
      </c>
      <c r="O118" s="41" t="str">
        <f aca="false">IF(AND(K116=0,K118="min",L118=1),(B118-B117)/B117,IF(K118="min",(B118-M118)/M118,""))</f>
        <v/>
      </c>
      <c r="P118" s="24" t="n">
        <f aca="false">D118-s_p!H118</f>
        <v>-0.0255221245701183</v>
      </c>
      <c r="Q118" s="24" t="n">
        <f aca="false">IF(P118&lt;0, P118^2, 0)</f>
        <v>0.000651378842572636</v>
      </c>
      <c r="R118" s="5"/>
      <c r="S118" s="5"/>
      <c r="T118" s="5"/>
      <c r="U118" s="5"/>
      <c r="V118" s="5"/>
    </row>
    <row r="119" customFormat="false" ht="13.8" hidden="false" customHeight="false" outlineLevel="0" collapsed="false">
      <c r="A119" s="6" t="n">
        <f aca="false">WORKDAY(A118,1,holiday!$B$2:$B$10)</f>
        <v>38887</v>
      </c>
      <c r="B119" s="30" t="n">
        <v>1116920.0729717</v>
      </c>
      <c r="C119" s="30" t="n">
        <f aca="false">B119-B118</f>
        <v>-52997.2549550831</v>
      </c>
      <c r="D119" s="5" t="n">
        <f aca="false">C119/B118</f>
        <v>-0.0453</v>
      </c>
      <c r="E119" s="5" t="n">
        <f aca="false" t="array" ref="E119:E119">PRODUCT(1+$D$4:D119)-1</f>
        <v>0.116920072971696</v>
      </c>
      <c r="F119" s="52" t="n">
        <f aca="false">E119/COUNT($E$4:E119)</f>
        <v>0.0010079316635491</v>
      </c>
      <c r="G119" s="5" t="n">
        <f aca="false">F119*252</f>
        <v>0.253998779214374</v>
      </c>
      <c r="H119" s="53" t="n">
        <f aca="false">IF(D119&lt;F119,D119-F119,"")</f>
        <v>-0.0463079316635491</v>
      </c>
      <c r="I119" s="53" t="n">
        <f aca="false">IF(D119&lt;AVERAGE($D$107:D119),D119-AVERAGE($D$107:D119),"")</f>
        <v>-0.0384769230769231</v>
      </c>
      <c r="J119" s="0" t="n">
        <f aca="false">IF(ISBLANK(A120),MONTH(A119),IF(MONTH(A120)-MONTH(A119)=1,MONTH(A119),0))</f>
        <v>0</v>
      </c>
      <c r="K119" s="0" t="str">
        <f aca="false">IF(B120&gt;B119,IF(AND(B118&gt;B119,B120&gt;B119),"min",""),IF(AND(B118&gt;B119,B120&gt;B119),"",IF(AND(B118&lt;B119,B120&lt;B119),"max","")))</f>
        <v/>
      </c>
      <c r="L119" s="0" t="str">
        <f aca="false">IF(K119="min",COUNTIF(K$4:K119,"min"),IF(K119="max",COUNTIF(K$4:K119,"max"),""))</f>
        <v/>
      </c>
      <c r="M119" s="30" t="str">
        <f aca="false" t="array" ref="M119:M119">IF($K$3=0,IF(K119="min",INDEX($B$4:$B$254,(MATCH(1,($K$4:$K$254="max")*($L$4:$L$254=(L119-1)),0))),""),IF($K$3=1,IF(K119="min",INDEX($B$4:$B$254,(MATCH(1,($K$4:$K$254="max")*($L$4:$L$254=(L119)),0))),""),""))</f>
        <v/>
      </c>
      <c r="N119" s="35" t="str">
        <f aca="false">IF(AND(K117=0,K119="min",L119=1),B119-B118,IF(K119="min",B119-M119,""))</f>
        <v/>
      </c>
      <c r="O119" s="41" t="str">
        <f aca="false">IF(AND(K117=0,K119="min",L119=1),(B119-B118)/B118,IF(K119="min",(B119-M119)/M119,""))</f>
        <v/>
      </c>
      <c r="P119" s="24" t="n">
        <f aca="false">D119-s_p!H119</f>
        <v>-0.0361832318583506</v>
      </c>
      <c r="Q119" s="24" t="n">
        <f aca="false">IF(P119&lt;0, P119^2, 0)</f>
        <v>0.00130922626771516</v>
      </c>
      <c r="R119" s="5"/>
      <c r="S119" s="5"/>
      <c r="T119" s="5"/>
      <c r="U119" s="5"/>
      <c r="V119" s="5"/>
    </row>
    <row r="120" customFormat="false" ht="13.8" hidden="false" customHeight="false" outlineLevel="0" collapsed="false">
      <c r="A120" s="6" t="n">
        <f aca="false">WORKDAY(A119,1,holiday!$B$2:$B$10)</f>
        <v>38888</v>
      </c>
      <c r="B120" s="30" t="n">
        <v>1066546.97768067</v>
      </c>
      <c r="C120" s="30" t="n">
        <f aca="false">B120-B119</f>
        <v>-50373.0952910234</v>
      </c>
      <c r="D120" s="5" t="n">
        <f aca="false">C120/B119</f>
        <v>-0.0450999999999999</v>
      </c>
      <c r="E120" s="5" t="n">
        <f aca="false" t="array" ref="E120:E120">PRODUCT(1+$D$4:D120)-1</f>
        <v>0.0665469776806726</v>
      </c>
      <c r="F120" s="52" t="n">
        <f aca="false">E120/COUNT($E$4:E120)</f>
        <v>0.000568777587014296</v>
      </c>
      <c r="G120" s="5" t="n">
        <f aca="false">F120*252</f>
        <v>0.143331951927603</v>
      </c>
      <c r="H120" s="53" t="n">
        <f aca="false">IF(D120&lt;F120,D120-F120,"")</f>
        <v>-0.0456687775870142</v>
      </c>
      <c r="I120" s="53" t="n">
        <f aca="false">IF(D120&lt;AVERAGE($D$107:D120),D120-AVERAGE($D$107:D120),"")</f>
        <v>-0.035542857142857</v>
      </c>
      <c r="J120" s="0" t="n">
        <f aca="false">IF(ISBLANK(A121),MONTH(A120),IF(MONTH(A121)-MONTH(A120)=1,MONTH(A120),0))</f>
        <v>0</v>
      </c>
      <c r="K120" s="0" t="str">
        <f aca="false">IF(B121&gt;B120,IF(AND(B119&gt;B120,B121&gt;B120),"min",""),IF(AND(B119&gt;B120,B121&gt;B120),"",IF(AND(B119&lt;B120,B121&lt;B120),"max","")))</f>
        <v>min</v>
      </c>
      <c r="L120" s="0" t="n">
        <f aca="false">IF(K120="min",COUNTIF(K$4:K120,"min"),IF(K120="max",COUNTIF(K$4:K120,"max"),""))</f>
        <v>30</v>
      </c>
      <c r="M120" s="30" t="n">
        <f aca="false" t="array" ref="M120:M120">IF($K$3=0,IF(K120="min",INDEX($B$4:$B$254,(MATCH(1,($K$4:$K$254="max")*($L$4:$L$254=(L120-1)),0))),""),IF($K$3=1,IF(K120="min",INDEX($B$4:$B$254,(MATCH(1,($K$4:$K$254="max")*($L$4:$L$254=(L120)),0))),""),""))</f>
        <v>1244430.43768454</v>
      </c>
      <c r="N120" s="35" t="n">
        <f aca="false">IF(AND(K118=0,K120="min",L120=1),B120-B119,IF(K120="min",B120-M120,""))</f>
        <v>-177883.46000387</v>
      </c>
      <c r="O120" s="41" t="n">
        <f aca="false">IF(AND(K118=0,K120="min",L120=1),(B120-B119)/B119,IF(K120="min",(B120-M120)/M120,""))</f>
        <v>-0.142943674967361</v>
      </c>
      <c r="P120" s="24" t="n">
        <f aca="false">D120-s_p!H120</f>
        <v>-0.0450919363292556</v>
      </c>
      <c r="Q120" s="24" t="n">
        <f aca="false">IF(P120&lt;0, P120^2, 0)</f>
        <v>0.00203328272192164</v>
      </c>
      <c r="R120" s="5"/>
      <c r="S120" s="5"/>
      <c r="T120" s="5"/>
      <c r="U120" s="5"/>
      <c r="V120" s="5"/>
    </row>
    <row r="121" customFormat="false" ht="13.8" hidden="false" customHeight="false" outlineLevel="0" collapsed="false">
      <c r="A121" s="6" t="n">
        <f aca="false">WORKDAY(A120,1,holiday!$B$2:$B$10)</f>
        <v>38889</v>
      </c>
      <c r="B121" s="30" t="n">
        <v>1076465.8645731</v>
      </c>
      <c r="C121" s="30" t="n">
        <f aca="false">B121-B120</f>
        <v>9918.88689243025</v>
      </c>
      <c r="D121" s="5" t="n">
        <f aca="false">C121/B120</f>
        <v>0.0093</v>
      </c>
      <c r="E121" s="5" t="n">
        <f aca="false" t="array" ref="E121:E121">PRODUCT(1+$D$4:D121)-1</f>
        <v>0.0764658645731029</v>
      </c>
      <c r="F121" s="52" t="n">
        <f aca="false">E121/COUNT($E$4:E121)</f>
        <v>0.000648015801466974</v>
      </c>
      <c r="G121" s="5" t="n">
        <f aca="false">F121*252</f>
        <v>0.163299981969677</v>
      </c>
      <c r="H121" s="53" t="str">
        <f aca="false">IF(D121&lt;F121,D121-F121,"")</f>
        <v/>
      </c>
      <c r="I121" s="53" t="str">
        <f aca="false">IF(D121&lt;AVERAGE($D$107:D121),D121-AVERAGE($D$107:D121),"")</f>
        <v/>
      </c>
      <c r="J121" s="0" t="n">
        <f aca="false">IF(ISBLANK(A122),MONTH(A121),IF(MONTH(A122)-MONTH(A121)=1,MONTH(A121),0))</f>
        <v>0</v>
      </c>
      <c r="K121" s="0" t="str">
        <f aca="false">IF(B122&gt;B121,IF(AND(B120&gt;B121,B122&gt;B121),"min",""),IF(AND(B120&gt;B121,B122&gt;B121),"",IF(AND(B120&lt;B121,B122&lt;B121),"max","")))</f>
        <v/>
      </c>
      <c r="L121" s="0" t="str">
        <f aca="false">IF(K121="min",COUNTIF(K$4:K121,"min"),IF(K121="max",COUNTIF(K$4:K121,"max"),""))</f>
        <v/>
      </c>
      <c r="M121" s="30" t="str">
        <f aca="false" t="array" ref="M121:M121">IF($K$3=0,IF(K121="min",INDEX($B$4:$B$254,(MATCH(1,($K$4:$K$254="max")*($L$4:$L$254=(L121-1)),0))),""),IF($K$3=1,IF(K121="min",INDEX($B$4:$B$254,(MATCH(1,($K$4:$K$254="max")*($L$4:$L$254=(L121)),0))),""),""))</f>
        <v/>
      </c>
      <c r="N121" s="35" t="str">
        <f aca="false">IF(AND(K119=0,K121="min",L121=1),B121-B120,IF(K121="min",B121-M121,""))</f>
        <v/>
      </c>
      <c r="O121" s="41" t="str">
        <f aca="false">IF(AND(K119=0,K121="min",L121=1),(B121-B120)/B120,IF(K121="min",(B121-M121)/M121,""))</f>
        <v/>
      </c>
      <c r="P121" s="24" t="n">
        <f aca="false">D121-s_p!H121</f>
        <v>-0.00044099280714791</v>
      </c>
      <c r="Q121" s="24" t="n">
        <f aca="false">IF(P121&lt;0, P121^2, 0)</f>
        <v>1.94474655956194E-007</v>
      </c>
      <c r="R121" s="5"/>
      <c r="S121" s="5"/>
      <c r="T121" s="5"/>
      <c r="U121" s="5"/>
      <c r="V121" s="5"/>
    </row>
    <row r="122" customFormat="false" ht="13.8" hidden="false" customHeight="false" outlineLevel="0" collapsed="false">
      <c r="A122" s="6" t="n">
        <f aca="false">WORKDAY(A121,1,holiday!$B$2:$B$10)</f>
        <v>38890</v>
      </c>
      <c r="B122" s="30" t="n">
        <v>1119201.55939665</v>
      </c>
      <c r="C122" s="30" t="n">
        <f aca="false">B122-B121</f>
        <v>42735.6948235522</v>
      </c>
      <c r="D122" s="5" t="n">
        <f aca="false">C122/B121</f>
        <v>0.0397</v>
      </c>
      <c r="E122" s="5" t="n">
        <f aca="false" t="array" ref="E122:E122">PRODUCT(1+$D$4:D122)-1</f>
        <v>0.119201559396655</v>
      </c>
      <c r="F122" s="52" t="n">
        <f aca="false">E122/COUNT($E$4:E122)</f>
        <v>0.00100169377644248</v>
      </c>
      <c r="G122" s="5" t="n">
        <f aca="false">F122*252</f>
        <v>0.252426831663505</v>
      </c>
      <c r="H122" s="53" t="str">
        <f aca="false">IF(D122&lt;F122,D122-F122,"")</f>
        <v/>
      </c>
      <c r="I122" s="53" t="str">
        <f aca="false">IF(D122&lt;AVERAGE($D$107:D122),D122-AVERAGE($D$107:D122),"")</f>
        <v/>
      </c>
      <c r="J122" s="0" t="n">
        <f aca="false">IF(ISBLANK(A123),MONTH(A122),IF(MONTH(A123)-MONTH(A122)=1,MONTH(A122),0))</f>
        <v>0</v>
      </c>
      <c r="K122" s="0" t="str">
        <f aca="false">IF(B123&gt;B122,IF(AND(B121&gt;B122,B123&gt;B122),"min",""),IF(AND(B121&gt;B122,B123&gt;B122),"",IF(AND(B121&lt;B122,B123&lt;B122),"max","")))</f>
        <v>max</v>
      </c>
      <c r="L122" s="0" t="n">
        <f aca="false">IF(K122="min",COUNTIF(K$4:K122,"min"),IF(K122="max",COUNTIF(K$4:K122,"max"),""))</f>
        <v>30</v>
      </c>
      <c r="M122" s="30" t="str">
        <f aca="false" t="array" ref="M122:M122">IF($K$3=0,IF(K122="min",INDEX($B$4:$B$254,(MATCH(1,($K$4:$K$254="max")*($L$4:$L$254=(L122-1)),0))),""),IF($K$3=1,IF(K122="min",INDEX($B$4:$B$254,(MATCH(1,($K$4:$K$254="max")*($L$4:$L$254=(L122)),0))),""),""))</f>
        <v/>
      </c>
      <c r="N122" s="35" t="str">
        <f aca="false">IF(AND(K120=0,K122="min",L122=1),B122-B121,IF(K122="min",B122-M122,""))</f>
        <v/>
      </c>
      <c r="O122" s="41" t="str">
        <f aca="false">IF(AND(K120=0,K122="min",L122=1),(B122-B121)/B121,IF(K122="min",(B122-M122)/M122,""))</f>
        <v/>
      </c>
      <c r="P122" s="24" t="n">
        <f aca="false">D122-s_p!H122</f>
        <v>0.0449707235265933</v>
      </c>
      <c r="Q122" s="24" t="n">
        <f aca="false">IF(P122&lt;0, P122^2, 0)</f>
        <v>0</v>
      </c>
      <c r="R122" s="5"/>
      <c r="S122" s="5"/>
      <c r="T122" s="5"/>
      <c r="U122" s="5"/>
      <c r="V122" s="5"/>
    </row>
    <row r="123" customFormat="false" ht="13.8" hidden="false" customHeight="false" outlineLevel="0" collapsed="false">
      <c r="A123" s="6" t="n">
        <f aca="false">WORKDAY(A122,1,holiday!$B$2:$B$10)</f>
        <v>38891</v>
      </c>
      <c r="B123" s="30" t="n">
        <v>1078798.38310244</v>
      </c>
      <c r="C123" s="30" t="n">
        <f aca="false">B123-B122</f>
        <v>-40403.1762942192</v>
      </c>
      <c r="D123" s="5" t="n">
        <f aca="false">C123/B122</f>
        <v>-0.0361</v>
      </c>
      <c r="E123" s="5" t="n">
        <f aca="false" t="array" ref="E123:E123">PRODUCT(1+$D$4:D123)-1</f>
        <v>0.0787983831024361</v>
      </c>
      <c r="F123" s="52" t="n">
        <f aca="false">E123/COUNT($E$4:E123)</f>
        <v>0.000656653192520301</v>
      </c>
      <c r="G123" s="5" t="n">
        <f aca="false">F123*252</f>
        <v>0.165476604515116</v>
      </c>
      <c r="H123" s="53" t="n">
        <f aca="false">IF(D123&lt;F123,D123-F123,"")</f>
        <v>-0.0367566531925203</v>
      </c>
      <c r="I123" s="53" t="n">
        <f aca="false">IF(D123&lt;AVERAGE($D$107:D123),D123-AVERAGE($D$107:D123),"")</f>
        <v>-0.0289882352941176</v>
      </c>
      <c r="J123" s="0" t="n">
        <f aca="false">IF(ISBLANK(A124),MONTH(A123),IF(MONTH(A124)-MONTH(A123)=1,MONTH(A123),0))</f>
        <v>0</v>
      </c>
      <c r="K123" s="0" t="str">
        <f aca="false">IF(B124&gt;B123,IF(AND(B122&gt;B123,B124&gt;B123),"min",""),IF(AND(B122&gt;B123,B124&gt;B123),"",IF(AND(B122&lt;B123,B124&lt;B123),"max","")))</f>
        <v/>
      </c>
      <c r="L123" s="0" t="str">
        <f aca="false">IF(K123="min",COUNTIF(K$4:K123,"min"),IF(K123="max",COUNTIF(K$4:K123,"max"),""))</f>
        <v/>
      </c>
      <c r="M123" s="30" t="str">
        <f aca="false" t="array" ref="M123:M123">IF($K$3=0,IF(K123="min",INDEX($B$4:$B$254,(MATCH(1,($K$4:$K$254="max")*($L$4:$L$254=(L123-1)),0))),""),IF($K$3=1,IF(K123="min",INDEX($B$4:$B$254,(MATCH(1,($K$4:$K$254="max")*($L$4:$L$254=(L123)),0))),""),""))</f>
        <v/>
      </c>
      <c r="N123" s="35" t="str">
        <f aca="false">IF(AND(K121=0,K123="min",L123=1),B123-B122,IF(K123="min",B123-M123,""))</f>
        <v/>
      </c>
      <c r="O123" s="41" t="str">
        <f aca="false">IF(AND(K121=0,K123="min",L123=1),(B123-B122)/B122,IF(K123="min",(B123-M123)/M123,""))</f>
        <v/>
      </c>
      <c r="P123" s="24" t="n">
        <f aca="false">D123-s_p!H123</f>
        <v>-0.035216891457932</v>
      </c>
      <c r="Q123" s="24" t="n">
        <f aca="false">IF(P123&lt;0, P123^2, 0)</f>
        <v>0.00124022944395976</v>
      </c>
      <c r="R123" s="5"/>
      <c r="S123" s="5"/>
      <c r="T123" s="5"/>
      <c r="U123" s="5"/>
      <c r="V123" s="5"/>
    </row>
    <row r="124" customFormat="false" ht="13.8" hidden="false" customHeight="false" outlineLevel="0" collapsed="false">
      <c r="A124" s="6" t="n">
        <f aca="false">WORKDAY(A123,1,holiday!$B$2:$B$10)</f>
        <v>38894</v>
      </c>
      <c r="B124" s="30" t="n">
        <v>1060674.57026631</v>
      </c>
      <c r="C124" s="30" t="n">
        <f aca="false">B124-B123</f>
        <v>-18123.8128361208</v>
      </c>
      <c r="D124" s="5" t="n">
        <f aca="false">C124/B123</f>
        <v>-0.0167999999999999</v>
      </c>
      <c r="E124" s="5" t="n">
        <f aca="false" t="array" ref="E124:E124">PRODUCT(1+$D$4:D124)-1</f>
        <v>0.0606745702663152</v>
      </c>
      <c r="F124" s="52" t="n">
        <f aca="false">E124/COUNT($E$4:E124)</f>
        <v>0.000501442729473679</v>
      </c>
      <c r="G124" s="5" t="n">
        <f aca="false">F124*252</f>
        <v>0.126363567827367</v>
      </c>
      <c r="H124" s="53" t="n">
        <f aca="false">IF(D124&lt;F124,D124-F124,"")</f>
        <v>-0.0173014427294736</v>
      </c>
      <c r="I124" s="53" t="n">
        <f aca="false">IF(D124&lt;AVERAGE($D$107:D124),D124-AVERAGE($D$107:D124),"")</f>
        <v>-0.00914999999999992</v>
      </c>
      <c r="J124" s="0" t="n">
        <f aca="false">IF(ISBLANK(A125),MONTH(A124),IF(MONTH(A125)-MONTH(A124)=1,MONTH(A124),0))</f>
        <v>0</v>
      </c>
      <c r="K124" s="0" t="str">
        <f aca="false">IF(B125&gt;B124,IF(AND(B123&gt;B124,B125&gt;B124),"min",""),IF(AND(B123&gt;B124,B125&gt;B124),"",IF(AND(B123&lt;B124,B125&lt;B124),"max","")))</f>
        <v/>
      </c>
      <c r="L124" s="0" t="str">
        <f aca="false">IF(K124="min",COUNTIF(K$4:K124,"min"),IF(K124="max",COUNTIF(K$4:K124,"max"),""))</f>
        <v/>
      </c>
      <c r="M124" s="30" t="str">
        <f aca="false" t="array" ref="M124:M124">IF($K$3=0,IF(K124="min",INDEX($B$4:$B$254,(MATCH(1,($K$4:$K$254="max")*($L$4:$L$254=(L124-1)),0))),""),IF($K$3=1,IF(K124="min",INDEX($B$4:$B$254,(MATCH(1,($K$4:$K$254="max")*($L$4:$L$254=(L124)),0))),""),""))</f>
        <v/>
      </c>
      <c r="N124" s="35" t="str">
        <f aca="false">IF(AND(K122=0,K124="min",L124=1),B124-B123,IF(K124="min",B124-M124,""))</f>
        <v/>
      </c>
      <c r="O124" s="41" t="str">
        <f aca="false">IF(AND(K122=0,K124="min",L124=1),(B124-B123)/B123,IF(K124="min",(B124-M124)/M124,""))</f>
        <v/>
      </c>
      <c r="P124" s="24" t="n">
        <f aca="false">D124-s_p!H124</f>
        <v>-0.0216694254720771</v>
      </c>
      <c r="Q124" s="24" t="n">
        <f aca="false">IF(P124&lt;0, P124^2, 0)</f>
        <v>0.000469564000289904</v>
      </c>
      <c r="R124" s="5"/>
      <c r="S124" s="5"/>
      <c r="T124" s="5"/>
      <c r="U124" s="5"/>
      <c r="V124" s="5"/>
    </row>
    <row r="125" customFormat="false" ht="13.8" hidden="false" customHeight="false" outlineLevel="0" collapsed="false">
      <c r="A125" s="6" t="n">
        <f aca="false">WORKDAY(A124,1,holiday!$B$2:$B$10)</f>
        <v>38895</v>
      </c>
      <c r="B125" s="30" t="n">
        <v>1008277.24649516</v>
      </c>
      <c r="C125" s="30" t="n">
        <f aca="false">B125-B124</f>
        <v>-52397.3237711559</v>
      </c>
      <c r="D125" s="5" t="n">
        <f aca="false">C125/B124</f>
        <v>-0.0494</v>
      </c>
      <c r="E125" s="5" t="n">
        <f aca="false" t="array" ref="E125:E125">PRODUCT(1+$D$4:D125)-1</f>
        <v>0.00827724649515926</v>
      </c>
      <c r="F125" s="52" t="n">
        <f aca="false">E125/COUNT($E$4:E125)</f>
        <v>6.78462827472071E-005</v>
      </c>
      <c r="G125" s="5" t="n">
        <f aca="false">F125*252</f>
        <v>0.0170972632522962</v>
      </c>
      <c r="H125" s="53" t="n">
        <f aca="false">IF(D125&lt;F125,D125-F125,"")</f>
        <v>-0.0494678462827472</v>
      </c>
      <c r="I125" s="53" t="n">
        <f aca="false">IF(D125&lt;AVERAGE($D$107:D125),D125-AVERAGE($D$107:D125),"")</f>
        <v>-0.0395526315789473</v>
      </c>
      <c r="J125" s="0" t="n">
        <f aca="false">IF(ISBLANK(A126),MONTH(A125),IF(MONTH(A126)-MONTH(A125)=1,MONTH(A125),0))</f>
        <v>0</v>
      </c>
      <c r="K125" s="0" t="str">
        <f aca="false">IF(B126&gt;B125,IF(AND(B124&gt;B125,B126&gt;B125),"min",""),IF(AND(B124&gt;B125,B126&gt;B125),"",IF(AND(B124&lt;B125,B126&lt;B125),"max","")))</f>
        <v/>
      </c>
      <c r="L125" s="0" t="str">
        <f aca="false">IF(K125="min",COUNTIF(K$4:K125,"min"),IF(K125="max",COUNTIF(K$4:K125,"max"),""))</f>
        <v/>
      </c>
      <c r="M125" s="30" t="str">
        <f aca="false" t="array" ref="M125:M125">IF($K$3=0,IF(K125="min",INDEX($B$4:$B$254,(MATCH(1,($K$4:$K$254="max")*($L$4:$L$254=(L125-1)),0))),""),IF($K$3=1,IF(K125="min",INDEX($B$4:$B$254,(MATCH(1,($K$4:$K$254="max")*($L$4:$L$254=(L125)),0))),""),""))</f>
        <v/>
      </c>
      <c r="N125" s="35" t="str">
        <f aca="false">IF(AND(K123=0,K125="min",L125=1),B125-B124,IF(K125="min",B125-M125,""))</f>
        <v/>
      </c>
      <c r="O125" s="41" t="str">
        <f aca="false">IF(AND(K123=0,K125="min",L125=1),(B125-B124)/B124,IF(K125="min",(B125-M125)/M125,""))</f>
        <v/>
      </c>
      <c r="P125" s="24" t="n">
        <f aca="false">D125-s_p!H125</f>
        <v>-0.0403160696008189</v>
      </c>
      <c r="Q125" s="24" t="n">
        <f aca="false">IF(P125&lt;0, P125^2, 0)</f>
        <v>0.00162538546805807</v>
      </c>
      <c r="R125" s="5"/>
      <c r="S125" s="5"/>
      <c r="T125" s="5"/>
      <c r="U125" s="5"/>
      <c r="V125" s="5"/>
    </row>
    <row r="126" customFormat="false" ht="13.8" hidden="false" customHeight="false" outlineLevel="0" collapsed="false">
      <c r="A126" s="6" t="n">
        <f aca="false">WORKDAY(A125,1,holiday!$B$2:$B$10)</f>
        <v>38896</v>
      </c>
      <c r="B126" s="30" t="n">
        <v>993858.881870278</v>
      </c>
      <c r="C126" s="30" t="n">
        <f aca="false">B126-B125</f>
        <v>-14418.3646248807</v>
      </c>
      <c r="D126" s="5" t="n">
        <f aca="false">C126/B125</f>
        <v>-0.0142999999999999</v>
      </c>
      <c r="E126" s="5" t="n">
        <f aca="false" t="array" ref="E126:E126">PRODUCT(1+$D$4:D126)-1</f>
        <v>-0.00614111812972151</v>
      </c>
      <c r="F126" s="52" t="n">
        <f aca="false">E126/COUNT($E$4:E126)</f>
        <v>-4.99277896725326E-005</v>
      </c>
      <c r="G126" s="5" t="n">
        <f aca="false">F126*252</f>
        <v>-0.0125818029974782</v>
      </c>
      <c r="H126" s="53" t="n">
        <f aca="false">IF(D126&lt;F126,D126-F126,"")</f>
        <v>-0.0142500722103274</v>
      </c>
      <c r="I126" s="53" t="n">
        <f aca="false">IF(D126&lt;AVERAGE($D$107:D126),D126-AVERAGE($D$107:D126),"")</f>
        <v>-0.00422999999999995</v>
      </c>
      <c r="J126" s="0" t="n">
        <f aca="false">IF(ISBLANK(A127),MONTH(A126),IF(MONTH(A127)-MONTH(A126)=1,MONTH(A126),0))</f>
        <v>0</v>
      </c>
      <c r="K126" s="0" t="str">
        <f aca="false">IF(B127&gt;B126,IF(AND(B125&gt;B126,B127&gt;B126),"min",""),IF(AND(B125&gt;B126,B127&gt;B126),"",IF(AND(B125&lt;B126,B127&lt;B126),"max","")))</f>
        <v/>
      </c>
      <c r="L126" s="0" t="str">
        <f aca="false">IF(K126="min",COUNTIF(K$4:K126,"min"),IF(K126="max",COUNTIF(K$4:K126,"max"),""))</f>
        <v/>
      </c>
      <c r="M126" s="30" t="str">
        <f aca="false" t="array" ref="M126:M126">IF($K$3=0,IF(K126="min",INDEX($B$4:$B$254,(MATCH(1,($K$4:$K$254="max")*($L$4:$L$254=(L126-1)),0))),""),IF($K$3=1,IF(K126="min",INDEX($B$4:$B$254,(MATCH(1,($K$4:$K$254="max")*($L$4:$L$254=(L126)),0))),""),""))</f>
        <v/>
      </c>
      <c r="N126" s="35" t="str">
        <f aca="false">IF(AND(K124=0,K126="min",L126=1),B126-B125,IF(K126="min",B126-M126,""))</f>
        <v/>
      </c>
      <c r="O126" s="41" t="str">
        <f aca="false">IF(AND(K124=0,K126="min",L126=1),(B126-B125)/B125,IF(K126="min",(B126-M126)/M126,""))</f>
        <v/>
      </c>
      <c r="P126" s="24" t="n">
        <f aca="false">D126-s_p!H126</f>
        <v>-0.0197874112330536</v>
      </c>
      <c r="Q126" s="24" t="n">
        <f aca="false">IF(P126&lt;0, P126^2, 0)</f>
        <v>0.000391541643305976</v>
      </c>
      <c r="R126" s="5"/>
      <c r="S126" s="5"/>
      <c r="T126" s="5"/>
      <c r="U126" s="5"/>
      <c r="V126" s="5"/>
    </row>
    <row r="127" customFormat="false" ht="13.8" hidden="false" customHeight="false" outlineLevel="0" collapsed="false">
      <c r="A127" s="6" t="n">
        <f aca="false">WORKDAY(A126,1,holiday!$B$2:$B$10)</f>
        <v>38897</v>
      </c>
      <c r="B127" s="30" t="n">
        <v>953607.597154532</v>
      </c>
      <c r="C127" s="30" t="n">
        <f aca="false">B127-B126</f>
        <v>-40251.2847157463</v>
      </c>
      <c r="D127" s="5" t="n">
        <f aca="false">C127/B126</f>
        <v>-0.0405</v>
      </c>
      <c r="E127" s="5" t="n">
        <f aca="false" t="array" ref="E127:E127">PRODUCT(1+$D$4:D127)-1</f>
        <v>-0.0463924028454677</v>
      </c>
      <c r="F127" s="52" t="n">
        <f aca="false">E127/COUNT($E$4:E127)</f>
        <v>-0.000374132281011837</v>
      </c>
      <c r="G127" s="5" t="n">
        <f aca="false">F127*252</f>
        <v>-0.0942813348149828</v>
      </c>
      <c r="H127" s="53" t="n">
        <f aca="false">IF(D127&lt;F127,D127-F127,"")</f>
        <v>-0.0401258677189882</v>
      </c>
      <c r="I127" s="53" t="n">
        <f aca="false">IF(D127&lt;AVERAGE($D$107:D127),D127-AVERAGE($D$107:D127),"")</f>
        <v>-0.0289809523809524</v>
      </c>
      <c r="J127" s="0" t="n">
        <f aca="false">IF(ISBLANK(A128),MONTH(A127),IF(MONTH(A128)-MONTH(A127)=1,MONTH(A127),0))</f>
        <v>0</v>
      </c>
      <c r="K127" s="0" t="str">
        <f aca="false">IF(B128&gt;B127,IF(AND(B126&gt;B127,B128&gt;B127),"min",""),IF(AND(B126&gt;B127,B128&gt;B127),"",IF(AND(B126&lt;B127,B128&lt;B127),"max","")))</f>
        <v/>
      </c>
      <c r="L127" s="0" t="str">
        <f aca="false">IF(K127="min",COUNTIF(K$4:K127,"min"),IF(K127="max",COUNTIF(K$4:K127,"max"),""))</f>
        <v/>
      </c>
      <c r="M127" s="30" t="str">
        <f aca="false" t="array" ref="M127:M127">IF($K$3=0,IF(K127="min",INDEX($B$4:$B$254,(MATCH(1,($K$4:$K$254="max")*($L$4:$L$254=(L127-1)),0))),""),IF($K$3=1,IF(K127="min",INDEX($B$4:$B$254,(MATCH(1,($K$4:$K$254="max")*($L$4:$L$254=(L127)),0))),""),""))</f>
        <v/>
      </c>
      <c r="N127" s="35" t="str">
        <f aca="false">IF(AND(K125=0,K127="min",L127=1),B127-B126,IF(K127="min",B127-M127,""))</f>
        <v/>
      </c>
      <c r="O127" s="41" t="str">
        <f aca="false">IF(AND(K125=0,K127="min",L127=1),(B127-B126)/B126,IF(K127="min",(B127-M127)/M127,""))</f>
        <v/>
      </c>
      <c r="P127" s="24" t="n">
        <f aca="false">D127-s_p!H127</f>
        <v>-0.0620650080256822</v>
      </c>
      <c r="Q127" s="24" t="n">
        <f aca="false">IF(P127&lt;0, P127^2, 0)</f>
        <v>0.003852065221228</v>
      </c>
      <c r="R127" s="5"/>
      <c r="S127" s="5"/>
      <c r="T127" s="5"/>
      <c r="U127" s="5"/>
      <c r="V127" s="5"/>
    </row>
    <row r="128" customFormat="false" ht="13.8" hidden="false" customHeight="false" outlineLevel="0" collapsed="false">
      <c r="A128" s="6" t="n">
        <f aca="false">WORKDAY(A127,1,holiday!$B$2:$B$10)</f>
        <v>38898</v>
      </c>
      <c r="B128" s="30" t="n">
        <v>920326.692013839</v>
      </c>
      <c r="C128" s="30" t="n">
        <f aca="false">B128-B127</f>
        <v>-33280.9051406932</v>
      </c>
      <c r="D128" s="5" t="n">
        <f aca="false">C128/B127</f>
        <v>-0.0349</v>
      </c>
      <c r="E128" s="5" t="n">
        <f aca="false" t="array" ref="E128:E128">PRODUCT(1+$D$4:D128)-1</f>
        <v>-0.0796733079861609</v>
      </c>
      <c r="F128" s="52" t="n">
        <f aca="false">E128/COUNT($E$4:E128)</f>
        <v>-0.000637386463889287</v>
      </c>
      <c r="G128" s="5" t="n">
        <f aca="false">F128*252</f>
        <v>-0.1606213889001</v>
      </c>
      <c r="H128" s="53" t="n">
        <f aca="false">IF(D128&lt;F128,D128-F128,"")</f>
        <v>-0.0342626135361107</v>
      </c>
      <c r="I128" s="53" t="n">
        <f aca="false">IF(D128&lt;AVERAGE($D$107:D128),D128-AVERAGE($D$107:D128),"")</f>
        <v>-0.0223181818181818</v>
      </c>
      <c r="J128" s="0" t="n">
        <f aca="false">IF(ISBLANK(A129),MONTH(A128),IF(MONTH(A129)-MONTH(A128)=1,MONTH(A128),0))</f>
        <v>6</v>
      </c>
      <c r="K128" s="0" t="str">
        <f aca="false">IF(B129&gt;B128,IF(AND(B127&gt;B128,B129&gt;B128),"min",""),IF(AND(B127&gt;B128,B129&gt;B128),"",IF(AND(B127&lt;B128,B129&lt;B128),"max","")))</f>
        <v>min</v>
      </c>
      <c r="L128" s="0" t="n">
        <f aca="false">IF(K128="min",COUNTIF(K$4:K128,"min"),IF(K128="max",COUNTIF(K$4:K128,"max"),""))</f>
        <v>31</v>
      </c>
      <c r="M128" s="30" t="n">
        <f aca="false" t="array" ref="M128:M128">IF($K$3=0,IF(K128="min",INDEX($B$4:$B$254,(MATCH(1,($K$4:$K$254="max")*($L$4:$L$254=(L128-1)),0))),""),IF($K$3=1,IF(K128="min",INDEX($B$4:$B$254,(MATCH(1,($K$4:$K$254="max")*($L$4:$L$254=(L128)),0))),""),""))</f>
        <v>1119201.55939665</v>
      </c>
      <c r="N128" s="35" t="n">
        <f aca="false">IF(AND(K126=0,K128="min",L128=1),B128-B127,IF(K128="min",B128-M128,""))</f>
        <v>-198874.867382811</v>
      </c>
      <c r="O128" s="41" t="n">
        <f aca="false">IF(AND(K126=0,K128="min",L128=1),(B128-B127)/B127,IF(K128="min",(B128-M128)/M128,""))</f>
        <v>-0.177693522416125</v>
      </c>
      <c r="P128" s="24" t="n">
        <f aca="false">D128-s_p!H128</f>
        <v>-0.0328023780904571</v>
      </c>
      <c r="Q128" s="24" t="n">
        <f aca="false">IF(P128&lt;0, P128^2, 0)</f>
        <v>0.0010759960083893</v>
      </c>
      <c r="R128" s="5"/>
      <c r="S128" s="5"/>
      <c r="T128" s="5"/>
      <c r="U128" s="5"/>
      <c r="V128" s="5"/>
    </row>
    <row r="129" customFormat="false" ht="13.8" hidden="false" customHeight="false" outlineLevel="0" collapsed="false">
      <c r="A129" s="6" t="n">
        <f aca="false">WORKDAY(A128,1,holiday!$B$2:$B$10)</f>
        <v>38901</v>
      </c>
      <c r="B129" s="30" t="n">
        <v>926676.946188734</v>
      </c>
      <c r="C129" s="30" t="n">
        <f aca="false">B129-B128</f>
        <v>6350.25417489547</v>
      </c>
      <c r="D129" s="5" t="n">
        <f aca="false">C129/B128</f>
        <v>0.00689999999999998</v>
      </c>
      <c r="E129" s="5" t="n">
        <f aca="false" t="array" ref="E129:E129">PRODUCT(1+$D$4:D129)-1</f>
        <v>-0.0733230538112656</v>
      </c>
      <c r="F129" s="52" t="n">
        <f aca="false">E129/COUNT($E$4:E129)</f>
        <v>-0.000581928998502108</v>
      </c>
      <c r="G129" s="5" t="n">
        <f aca="false">F129*252</f>
        <v>-0.146646107622531</v>
      </c>
      <c r="H129" s="53" t="str">
        <f aca="false">IF(D129&lt;F129,D129-F129,"")</f>
        <v/>
      </c>
      <c r="I129" s="53" t="str">
        <f aca="false">IF(D129&lt;AVERAGE($D$129:D129),D129-AVERAGE($D$129:D129),"")</f>
        <v/>
      </c>
      <c r="J129" s="0" t="n">
        <f aca="false">IF(ISBLANK(A130),MONTH(A129),IF(MONTH(A130)-MONTH(A129)=1,MONTH(A129),0))</f>
        <v>0</v>
      </c>
      <c r="K129" s="0" t="str">
        <f aca="false">IF(B130&gt;B129,IF(AND(B128&gt;B129,B130&gt;B129),"min",""),IF(AND(B128&gt;B129,B130&gt;B129),"",IF(AND(B128&lt;B129,B130&lt;B129),"max","")))</f>
        <v/>
      </c>
      <c r="L129" s="0" t="str">
        <f aca="false">IF(K129="min",COUNTIF(K$4:K129,"min"),IF(K129="max",COUNTIF(K$4:K129,"max"),""))</f>
        <v/>
      </c>
      <c r="M129" s="30" t="str">
        <f aca="false" t="array" ref="M129:M129">IF($K$3=0,IF(K129="min",INDEX($B$4:$B$254,(MATCH(1,($K$4:$K$254="max")*($L$4:$L$254=(L129-1)),0))),""),IF($K$3=1,IF(K129="min",INDEX($B$4:$B$254,(MATCH(1,($K$4:$K$254="max")*($L$4:$L$254=(L129)),0))),""),""))</f>
        <v/>
      </c>
      <c r="N129" s="35" t="str">
        <f aca="false">IF(AND(K127=0,K129="min",L129=1),B129-B128,IF(K129="min",B129-M129,""))</f>
        <v/>
      </c>
      <c r="O129" s="41" t="str">
        <f aca="false">IF(AND(K127=0,K129="min",L129=1),(B129-B128)/B128,IF(K129="min",(B129-M129)/M129,""))</f>
        <v/>
      </c>
      <c r="P129" s="24" t="n">
        <f aca="false">D129-s_p!H129</f>
        <v>-0.000964903164855905</v>
      </c>
      <c r="Q129" s="24" t="n">
        <f aca="false">IF(P129&lt;0, P129^2, 0)</f>
        <v>9.31038117548942E-007</v>
      </c>
      <c r="R129" s="5"/>
      <c r="S129" s="5"/>
      <c r="T129" s="5"/>
      <c r="U129" s="5"/>
      <c r="V129" s="5"/>
    </row>
    <row r="130" customFormat="false" ht="13.8" hidden="false" customHeight="false" outlineLevel="0" collapsed="false">
      <c r="A130" s="6" t="n">
        <f aca="false">WORKDAY(A129,1,holiday!$B$2:$B$10)</f>
        <v>38903</v>
      </c>
      <c r="B130" s="30" t="n">
        <v>961705.334754668</v>
      </c>
      <c r="C130" s="30" t="n">
        <f aca="false">B130-B129</f>
        <v>35028.3885659341</v>
      </c>
      <c r="D130" s="5" t="n">
        <f aca="false">C130/B129</f>
        <v>0.0378</v>
      </c>
      <c r="E130" s="5" t="n">
        <f aca="false" t="array" ref="E130:E130">PRODUCT(1+$D$4:D130)-1</f>
        <v>-0.0382946652453314</v>
      </c>
      <c r="F130" s="52" t="n">
        <f aca="false">E130/COUNT($E$4:E130)</f>
        <v>-0.000301532797207334</v>
      </c>
      <c r="G130" s="5" t="n">
        <f aca="false">F130*252</f>
        <v>-0.0759862648962482</v>
      </c>
      <c r="H130" s="53" t="str">
        <f aca="false">IF(D130&lt;F130,D130-F130,"")</f>
        <v/>
      </c>
      <c r="I130" s="53" t="str">
        <f aca="false">IF(D130&lt;AVERAGE($D$129:D130),D130-AVERAGE($D$129:D130),"")</f>
        <v/>
      </c>
      <c r="J130" s="0" t="n">
        <f aca="false">IF(ISBLANK(A131),MONTH(A130),IF(MONTH(A131)-MONTH(A130)=1,MONTH(A130),0))</f>
        <v>0</v>
      </c>
      <c r="K130" s="0" t="str">
        <f aca="false">IF(B131&gt;B130,IF(AND(B129&gt;B130,B131&gt;B130),"min",""),IF(AND(B129&gt;B130,B131&gt;B130),"",IF(AND(B129&lt;B130,B131&lt;B130),"max","")))</f>
        <v>max</v>
      </c>
      <c r="L130" s="0" t="n">
        <f aca="false">IF(K130="min",COUNTIF(K$4:K130,"min"),IF(K130="max",COUNTIF(K$4:K130,"max"),""))</f>
        <v>31</v>
      </c>
      <c r="M130" s="30" t="str">
        <f aca="false" t="array" ref="M130:M130">IF($K$3=0,IF(K130="min",INDEX($B$4:$B$254,(MATCH(1,($K$4:$K$254="max")*($L$4:$L$254=(L130-1)),0))),""),IF($K$3=1,IF(K130="min",INDEX($B$4:$B$254,(MATCH(1,($K$4:$K$254="max")*($L$4:$L$254=(L130)),0))),""),""))</f>
        <v/>
      </c>
      <c r="N130" s="35" t="str">
        <f aca="false">IF(AND(K128=0,K130="min",L130=1),B130-B129,IF(K130="min",B130-M130,""))</f>
        <v/>
      </c>
      <c r="O130" s="41" t="str">
        <f aca="false">IF(AND(K128=0,K130="min",L130=1),(B130-B129)/B129,IF(K130="min",(B130-M130)/M130,""))</f>
        <v/>
      </c>
      <c r="P130" s="24" t="n">
        <f aca="false">D130-s_p!H130</f>
        <v>0.0450489239878455</v>
      </c>
      <c r="Q130" s="24" t="n">
        <f aca="false">IF(P130&lt;0, P130^2, 0)</f>
        <v>0</v>
      </c>
      <c r="R130" s="5"/>
      <c r="S130" s="5"/>
      <c r="T130" s="5"/>
      <c r="U130" s="5"/>
      <c r="V130" s="5"/>
    </row>
    <row r="131" customFormat="false" ht="13.8" hidden="false" customHeight="false" outlineLevel="0" collapsed="false">
      <c r="A131" s="6" t="n">
        <f aca="false">WORKDAY(A130,1,holiday!$B$2:$B$10)</f>
        <v>38904</v>
      </c>
      <c r="B131" s="30" t="n">
        <v>939297.600454884</v>
      </c>
      <c r="C131" s="30" t="n">
        <f aca="false">B131-B130</f>
        <v>-22407.7342997838</v>
      </c>
      <c r="D131" s="5" t="n">
        <f aca="false">C131/B130</f>
        <v>-0.0233000000000001</v>
      </c>
      <c r="E131" s="5" t="n">
        <f aca="false" t="array" ref="E131:E131">PRODUCT(1+$D$4:D131)-1</f>
        <v>-0.0607023995451153</v>
      </c>
      <c r="F131" s="52" t="n">
        <f aca="false">E131/COUNT($E$4:E131)</f>
        <v>-0.000474237496446213</v>
      </c>
      <c r="G131" s="5" t="n">
        <f aca="false">F131*252</f>
        <v>-0.119507849104446</v>
      </c>
      <c r="H131" s="53" t="n">
        <f aca="false">IF(D131&lt;F131,D131-F131,"")</f>
        <v>-0.0228257625035539</v>
      </c>
      <c r="I131" s="53" t="n">
        <f aca="false">IF(D131&lt;AVERAGE($D$129:D131),D131-AVERAGE($D$129:D131),"")</f>
        <v>-0.0304333333333334</v>
      </c>
      <c r="J131" s="0" t="n">
        <v>0</v>
      </c>
      <c r="K131" s="0" t="str">
        <f aca="false">IF(B132&gt;B131,IF(AND(B130&gt;B131,B132&gt;B131),"min",""),IF(AND(B130&gt;B131,B132&gt;B131),"",IF(AND(B130&lt;B131,B132&lt;B131),"max","")))</f>
        <v/>
      </c>
      <c r="L131" s="0" t="str">
        <f aca="false">IF(K131="min",COUNTIF(K$4:K131,"min"),IF(K131="max",COUNTIF(K$4:K131,"max"),""))</f>
        <v/>
      </c>
      <c r="M131" s="30" t="str">
        <f aca="false" t="array" ref="M131:M131">IF($K$3=0,IF(K131="min",INDEX($B$4:$B$254,(MATCH(1,($K$4:$K$254="max")*($L$4:$L$254=(L131-1)),0))),""),IF($K$3=1,IF(K131="min",INDEX($B$4:$B$254,(MATCH(1,($K$4:$K$254="max")*($L$4:$L$254=(L131)),0))),""),""))</f>
        <v/>
      </c>
      <c r="N131" s="35" t="str">
        <f aca="false">IF(AND(K129=0,K131="min",L131=1),B131-B130,IF(K131="min",B131-M131,""))</f>
        <v/>
      </c>
      <c r="O131" s="41" t="str">
        <f aca="false">IF(AND(K129=0,K131="min",L131=1),(B131-B130)/B130,IF(K131="min",(B131-M131)/M131,""))</f>
        <v/>
      </c>
      <c r="P131" s="24" t="n">
        <f aca="false">D131-s_p!H131</f>
        <v>-0.0257942757551674</v>
      </c>
      <c r="Q131" s="24" t="n">
        <f aca="false">IF(P131&lt;0, P131^2, 0)</f>
        <v>0.000665344661733617</v>
      </c>
      <c r="R131" s="5"/>
      <c r="S131" s="5"/>
      <c r="T131" s="5"/>
      <c r="U131" s="5"/>
      <c r="V131" s="5"/>
    </row>
    <row r="132" customFormat="false" ht="13.8" hidden="false" customHeight="false" outlineLevel="0" collapsed="false">
      <c r="A132" s="6" t="n">
        <f aca="false">WORKDAY(A131,1,holiday!$B$2:$B$10)</f>
        <v>38905</v>
      </c>
      <c r="B132" s="30" t="n">
        <v>893084.158512504</v>
      </c>
      <c r="C132" s="30" t="n">
        <f aca="false">B132-B131</f>
        <v>-46213.4419423803</v>
      </c>
      <c r="D132" s="5" t="n">
        <f aca="false">C132/B131</f>
        <v>-0.0492</v>
      </c>
      <c r="E132" s="5" t="n">
        <f aca="false" t="array" ref="E132:E132">PRODUCT(1+$D$4:D132)-1</f>
        <v>-0.106915841487496</v>
      </c>
      <c r="F132" s="52" t="n">
        <f aca="false">E132/COUNT($E$4:E132)</f>
        <v>-0.000828804972771283</v>
      </c>
      <c r="G132" s="5" t="n">
        <f aca="false">F132*252</f>
        <v>-0.208858853138363</v>
      </c>
      <c r="H132" s="53" t="n">
        <f aca="false">IF(D132&lt;F132,D132-F132,"")</f>
        <v>-0.0483711950272287</v>
      </c>
      <c r="I132" s="53" t="n">
        <f aca="false">IF(D132&lt;AVERAGE($D$129:D132),D132-AVERAGE($D$129:D132),"")</f>
        <v>-0.0422499999999999</v>
      </c>
      <c r="J132" s="0" t="n">
        <f aca="false">IF(ISBLANK(A133),MONTH(A132),IF(MONTH(A133)-MONTH(A132)=1,MONTH(A132),0))</f>
        <v>0</v>
      </c>
      <c r="K132" s="0" t="str">
        <f aca="false">IF(B133&gt;B132,IF(AND(B131&gt;B132,B133&gt;B132),"min",""),IF(AND(B131&gt;B132,B133&gt;B132),"",IF(AND(B131&lt;B132,B133&lt;B132),"max","")))</f>
        <v>min</v>
      </c>
      <c r="L132" s="0" t="n">
        <f aca="false">IF(K132="min",COUNTIF(K$4:K132,"min"),IF(K132="max",COUNTIF(K$4:K132,"max"),""))</f>
        <v>32</v>
      </c>
      <c r="M132" s="30" t="n">
        <f aca="false" t="array" ref="M132:M132">IF($K$3=0,IF(K132="min",INDEX($B$4:$B$254,(MATCH(1,($K$4:$K$254="max")*($L$4:$L$254=(L132-1)),0))),""),IF($K$3=1,IF(K132="min",INDEX($B$4:$B$254,(MATCH(1,($K$4:$K$254="max")*($L$4:$L$254=(L132)),0))),""),""))</f>
        <v>961705.334754668</v>
      </c>
      <c r="N132" s="35" t="n">
        <f aca="false">IF(AND(K130=0,K132="min",L132=1),B132-B131,IF(K132="min",B132-M132,""))</f>
        <v>-68621.176242164</v>
      </c>
      <c r="O132" s="41" t="n">
        <f aca="false">IF(AND(K130=0,K132="min",L132=1),(B132-B131)/B131,IF(K132="min",(B132-M132)/M132,""))</f>
        <v>-0.0713536399999999</v>
      </c>
      <c r="P132" s="24" t="n">
        <f aca="false">D132-s_p!H132</f>
        <v>-0.0424500313952028</v>
      </c>
      <c r="Q132" s="24" t="n">
        <f aca="false">IF(P132&lt;0, P132^2, 0)</f>
        <v>0.0018020051654537</v>
      </c>
      <c r="R132" s="5"/>
      <c r="S132" s="5"/>
      <c r="T132" s="5"/>
      <c r="U132" s="5"/>
      <c r="V132" s="5"/>
    </row>
    <row r="133" customFormat="false" ht="13.8" hidden="false" customHeight="false" outlineLevel="0" collapsed="false">
      <c r="A133" s="6" t="n">
        <f aca="false">WORKDAY(A132,1,holiday!$B$2:$B$10)</f>
        <v>38908</v>
      </c>
      <c r="B133" s="30" t="n">
        <v>909159.673365729</v>
      </c>
      <c r="C133" s="30" t="n">
        <f aca="false">B133-B132</f>
        <v>16075.5148532251</v>
      </c>
      <c r="D133" s="5" t="n">
        <f aca="false">C133/B132</f>
        <v>0.018</v>
      </c>
      <c r="E133" s="5" t="n">
        <f aca="false" t="array" ref="E133:E133">PRODUCT(1+$D$4:D133)-1</f>
        <v>-0.0908403266342704</v>
      </c>
      <c r="F133" s="52" t="n">
        <f aca="false">E133/COUNT($E$4:E133)</f>
        <v>-0.000698771743340542</v>
      </c>
      <c r="G133" s="5" t="n">
        <f aca="false">F133*252</f>
        <v>-0.176090479321817</v>
      </c>
      <c r="H133" s="53" t="str">
        <f aca="false">IF(D133&lt;F133,D133-F133,"")</f>
        <v/>
      </c>
      <c r="I133" s="53" t="str">
        <f aca="false">IF(D133&lt;AVERAGE($D$129:D133),D133-AVERAGE($D$129:D133),"")</f>
        <v/>
      </c>
      <c r="J133" s="0" t="n">
        <f aca="false">IF(ISBLANK(A134),MONTH(A133),IF(MONTH(A134)-MONTH(A133)=1,MONTH(A133),0))</f>
        <v>0</v>
      </c>
      <c r="K133" s="0" t="str">
        <f aca="false">IF(B134&gt;B133,IF(AND(B132&gt;B133,B134&gt;B133),"min",""),IF(AND(B132&gt;B133,B134&gt;B133),"",IF(AND(B132&lt;B133,B134&lt;B133),"max","")))</f>
        <v>max</v>
      </c>
      <c r="L133" s="0" t="n">
        <f aca="false">IF(K133="min",COUNTIF(K$4:K133,"min"),IF(K133="max",COUNTIF(K$4:K133,"max"),""))</f>
        <v>32</v>
      </c>
      <c r="M133" s="30" t="str">
        <f aca="false" t="array" ref="M133:M133">IF($K$3=0,IF(K133="min",INDEX($B$4:$B$254,(MATCH(1,($K$4:$K$254="max")*($L$4:$L$254=(L133-1)),0))),""),IF($K$3=1,IF(K133="min",INDEX($B$4:$B$254,(MATCH(1,($K$4:$K$254="max")*($L$4:$L$254=(L133)),0))),""),""))</f>
        <v/>
      </c>
      <c r="N133" s="35" t="str">
        <f aca="false">IF(AND(K131=0,K133="min",L133=1),B133-B132,IF(K133="min",B133-M133,""))</f>
        <v/>
      </c>
      <c r="O133" s="41" t="str">
        <f aca="false">IF(AND(K131=0,K133="min",L133=1),(B133-B132)/B132,IF(K133="min",(B133-M133)/M133,""))</f>
        <v/>
      </c>
      <c r="P133" s="24" t="n">
        <f aca="false">D133-s_p!H133</f>
        <v>0.0165302019786959</v>
      </c>
      <c r="Q133" s="24" t="n">
        <f aca="false">IF(P133&lt;0, P133^2, 0)</f>
        <v>0</v>
      </c>
      <c r="R133" s="5"/>
      <c r="S133" s="5"/>
      <c r="T133" s="5"/>
      <c r="U133" s="5"/>
      <c r="V133" s="5"/>
    </row>
    <row r="134" customFormat="false" ht="13.8" hidden="false" customHeight="false" outlineLevel="0" collapsed="false">
      <c r="A134" s="6" t="n">
        <f aca="false">WORKDAY(A133,1,holiday!$B$2:$B$10)</f>
        <v>38909</v>
      </c>
      <c r="B134" s="30" t="n">
        <v>874066.109973812</v>
      </c>
      <c r="C134" s="30" t="n">
        <f aca="false">B134-B133</f>
        <v>-35093.5633919171</v>
      </c>
      <c r="D134" s="5" t="n">
        <f aca="false">C134/B133</f>
        <v>-0.0386</v>
      </c>
      <c r="E134" s="5" t="n">
        <f aca="false" t="array" ref="E134:E134">PRODUCT(1+$D$4:D134)-1</f>
        <v>-0.125933890026188</v>
      </c>
      <c r="F134" s="52" t="n">
        <f aca="false">E134/COUNT($E$4:E134)</f>
        <v>-0.000961327404780057</v>
      </c>
      <c r="G134" s="5" t="n">
        <f aca="false">F134*252</f>
        <v>-0.242254506004574</v>
      </c>
      <c r="H134" s="53" t="n">
        <f aca="false">IF(D134&lt;F134,D134-F134,"")</f>
        <v>-0.0376386725952199</v>
      </c>
      <c r="I134" s="53" t="n">
        <f aca="false">IF(D134&lt;AVERAGE($D$129:D134),D134-AVERAGE($D$129:D134),"")</f>
        <v>-0.0305333333333333</v>
      </c>
      <c r="J134" s="0" t="n">
        <f aca="false">IF(ISBLANK(A135),MONTH(A134),IF(MONTH(A135)-MONTH(A134)=1,MONTH(A134),0))</f>
        <v>0</v>
      </c>
      <c r="K134" s="0" t="str">
        <f aca="false">IF(B135&gt;B134,IF(AND(B133&gt;B134,B135&gt;B134),"min",""),IF(AND(B133&gt;B134,B135&gt;B134),"",IF(AND(B133&lt;B134,B135&lt;B134),"max","")))</f>
        <v>min</v>
      </c>
      <c r="L134" s="0" t="n">
        <f aca="false">IF(K134="min",COUNTIF(K$4:K134,"min"),IF(K134="max",COUNTIF(K$4:K134,"max"),""))</f>
        <v>33</v>
      </c>
      <c r="M134" s="30" t="n">
        <f aca="false" t="array" ref="M134:M134">IF($K$3=0,IF(K134="min",INDEX($B$4:$B$254,(MATCH(1,($K$4:$K$254="max")*($L$4:$L$254=(L134-1)),0))),""),IF($K$3=1,IF(K134="min",INDEX($B$4:$B$254,(MATCH(1,($K$4:$K$254="max")*($L$4:$L$254=(L134)),0))),""),""))</f>
        <v>909159.673365729</v>
      </c>
      <c r="N134" s="35" t="n">
        <f aca="false">IF(AND(K132=0,K134="min",L134=1),B134-B133,IF(K134="min",B134-M134,""))</f>
        <v>-35093.563391917</v>
      </c>
      <c r="O134" s="41" t="n">
        <f aca="false">IF(AND(K132=0,K134="min",L134=1),(B134-B133)/B133,IF(K134="min",(B134-M134)/M134,""))</f>
        <v>-0.0385999999999999</v>
      </c>
      <c r="P134" s="24" t="n">
        <f aca="false">D134-s_p!H134</f>
        <v>-0.0426162860795052</v>
      </c>
      <c r="Q134" s="24" t="n">
        <f aca="false">IF(P134&lt;0, P134^2, 0)</f>
        <v>0.00181614783921023</v>
      </c>
      <c r="R134" s="5"/>
      <c r="S134" s="5"/>
      <c r="T134" s="5"/>
      <c r="U134" s="5"/>
      <c r="V134" s="5"/>
    </row>
    <row r="135" customFormat="false" ht="13.8" hidden="false" customHeight="false" outlineLevel="0" collapsed="false">
      <c r="A135" s="6" t="n">
        <f aca="false">WORKDAY(A134,1,holiday!$B$2:$B$10)</f>
        <v>38910</v>
      </c>
      <c r="B135" s="30" t="n">
        <v>903696.951101924</v>
      </c>
      <c r="C135" s="30" t="n">
        <f aca="false">B135-B134</f>
        <v>29630.8411281123</v>
      </c>
      <c r="D135" s="5" t="n">
        <f aca="false">C135/B134</f>
        <v>0.0339000000000001</v>
      </c>
      <c r="E135" s="5" t="n">
        <f aca="false" t="array" ref="E135:E135">PRODUCT(1+$D$4:D135)-1</f>
        <v>-0.0963030488980753</v>
      </c>
      <c r="F135" s="52" t="n">
        <f aca="false">E135/COUNT($E$4:E135)</f>
        <v>-0.000729568552258146</v>
      </c>
      <c r="G135" s="5" t="n">
        <f aca="false">F135*252</f>
        <v>-0.183851275169053</v>
      </c>
      <c r="H135" s="53" t="str">
        <f aca="false">IF(D135&lt;F135,D135-F135,"")</f>
        <v/>
      </c>
      <c r="I135" s="53" t="str">
        <f aca="false">IF(D135&lt;AVERAGE($D$129:D135),D135-AVERAGE($D$129:D135),"")</f>
        <v/>
      </c>
      <c r="J135" s="0" t="n">
        <f aca="false">IF(ISBLANK(A136),MONTH(A135),IF(MONTH(A136)-MONTH(A135)=1,MONTH(A135),0))</f>
        <v>0</v>
      </c>
      <c r="K135" s="0" t="str">
        <f aca="false">IF(B136&gt;B135,IF(AND(B134&gt;B135,B136&gt;B135),"min",""),IF(AND(B134&gt;B135,B136&gt;B135),"",IF(AND(B134&lt;B135,B136&lt;B135),"max","")))</f>
        <v/>
      </c>
      <c r="L135" s="0" t="str">
        <f aca="false">IF(K135="min",COUNTIF(K$4:K135,"min"),IF(K135="max",COUNTIF(K$4:K135,"max"),""))</f>
        <v/>
      </c>
      <c r="M135" s="30" t="str">
        <f aca="false" t="array" ref="M135:M135">IF($K$3=0,IF(K135="min",INDEX($B$4:$B$254,(MATCH(1,($K$4:$K$254="max")*($L$4:$L$254=(L135-1)),0))),""),IF($K$3=1,IF(K135="min",INDEX($B$4:$B$254,(MATCH(1,($K$4:$K$254="max")*($L$4:$L$254=(L135)),0))),""),""))</f>
        <v/>
      </c>
      <c r="N135" s="35" t="str">
        <f aca="false">IF(AND(K133=0,K135="min",L135=1),B135-B134,IF(K135="min",B135-M135,""))</f>
        <v/>
      </c>
      <c r="O135" s="41" t="str">
        <f aca="false">IF(AND(K133=0,K135="min",L135=1),(B135-B134)/B134,IF(K135="min",(B135-M135)/M135,""))</f>
        <v/>
      </c>
      <c r="P135" s="24" t="n">
        <f aca="false">D135-s_p!H135</f>
        <v>0.0447689672516368</v>
      </c>
      <c r="Q135" s="24" t="n">
        <f aca="false">IF(P135&lt;0, P135^2, 0)</f>
        <v>0</v>
      </c>
      <c r="R135" s="5"/>
      <c r="S135" s="5"/>
      <c r="T135" s="5"/>
      <c r="U135" s="5"/>
      <c r="V135" s="5"/>
    </row>
    <row r="136" customFormat="false" ht="13.8" hidden="false" customHeight="false" outlineLevel="0" collapsed="false">
      <c r="A136" s="6" t="n">
        <f aca="false">WORKDAY(A135,1,holiday!$B$2:$B$10)</f>
        <v>38911</v>
      </c>
      <c r="B136" s="30" t="n">
        <v>914450.944820037</v>
      </c>
      <c r="C136" s="30" t="n">
        <f aca="false">B136-B135</f>
        <v>10753.9937181129</v>
      </c>
      <c r="D136" s="5" t="n">
        <f aca="false">C136/B135</f>
        <v>0.0119</v>
      </c>
      <c r="E136" s="5" t="n">
        <f aca="false" t="array" ref="E136:E136">PRODUCT(1+$D$4:D136)-1</f>
        <v>-0.0855490551799624</v>
      </c>
      <c r="F136" s="52" t="n">
        <f aca="false">E136/COUNT($E$4:E136)</f>
        <v>-0.000643225978796709</v>
      </c>
      <c r="G136" s="5" t="n">
        <f aca="false">F136*252</f>
        <v>-0.162092946656771</v>
      </c>
      <c r="H136" s="53" t="str">
        <f aca="false">IF(D136&lt;F136,D136-F136,"")</f>
        <v/>
      </c>
      <c r="I136" s="53" t="str">
        <f aca="false">IF(D136&lt;AVERAGE($D$129:D136),D136-AVERAGE($D$129:D136),"")</f>
        <v/>
      </c>
      <c r="J136" s="0" t="n">
        <f aca="false">IF(ISBLANK(A137),MONTH(A136),IF(MONTH(A137)-MONTH(A136)=1,MONTH(A136),0))</f>
        <v>0</v>
      </c>
      <c r="K136" s="0" t="str">
        <f aca="false">IF(B137&gt;B136,IF(AND(B135&gt;B136,B137&gt;B136),"min",""),IF(AND(B135&gt;B136,B137&gt;B136),"",IF(AND(B135&lt;B136,B137&lt;B136),"max","")))</f>
        <v/>
      </c>
      <c r="L136" s="0" t="str">
        <f aca="false">IF(K136="min",COUNTIF(K$4:K136,"min"),IF(K136="max",COUNTIF(K$4:K136,"max"),""))</f>
        <v/>
      </c>
      <c r="M136" s="30" t="str">
        <f aca="false" t="array" ref="M136:M136">IF($K$3=0,IF(K136="min",INDEX($B$4:$B$254,(MATCH(1,($K$4:$K$254="max")*($L$4:$L$254=(L136-1)),0))),""),IF($K$3=1,IF(K136="min",INDEX($B$4:$B$254,(MATCH(1,($K$4:$K$254="max")*($L$4:$L$254=(L136)),0))),""),""))</f>
        <v/>
      </c>
      <c r="N136" s="35" t="str">
        <f aca="false">IF(AND(K134=0,K136="min",L136=1),B136-B135,IF(K136="min",B136-M136,""))</f>
        <v/>
      </c>
      <c r="O136" s="41" t="str">
        <f aca="false">IF(AND(K134=0,K136="min",L136=1),(B136-B135)/B135,IF(K136="min",(B136-M136)/M136,""))</f>
        <v/>
      </c>
      <c r="P136" s="24" t="n">
        <f aca="false">D136-s_p!H136</f>
        <v>0.0248667884951534</v>
      </c>
      <c r="Q136" s="24" t="n">
        <f aca="false">IF(P136&lt;0, P136^2, 0)</f>
        <v>0</v>
      </c>
      <c r="R136" s="5"/>
      <c r="S136" s="5"/>
      <c r="T136" s="5"/>
      <c r="U136" s="5"/>
      <c r="V136" s="5"/>
    </row>
    <row r="137" customFormat="false" ht="13.8" hidden="false" customHeight="false" outlineLevel="0" collapsed="false">
      <c r="A137" s="6" t="n">
        <f aca="false">WORKDAY(A136,1,holiday!$B$2:$B$10)</f>
        <v>38912</v>
      </c>
      <c r="B137" s="30" t="n">
        <v>955967.017714867</v>
      </c>
      <c r="C137" s="30" t="n">
        <f aca="false">B137-B136</f>
        <v>41516.0728948297</v>
      </c>
      <c r="D137" s="5" t="n">
        <f aca="false">C137/B136</f>
        <v>0.0454</v>
      </c>
      <c r="E137" s="5" t="n">
        <f aca="false" t="array" ref="E137:E137">PRODUCT(1+$D$4:D137)-1</f>
        <v>-0.0440329822851325</v>
      </c>
      <c r="F137" s="52" t="n">
        <f aca="false">E137/COUNT($E$4:E137)</f>
        <v>-0.000328604345411437</v>
      </c>
      <c r="G137" s="5" t="n">
        <f aca="false">F137*252</f>
        <v>-0.0828082950436821</v>
      </c>
      <c r="H137" s="53" t="str">
        <f aca="false">IF(D137&lt;F137,D137-F137,"")</f>
        <v/>
      </c>
      <c r="I137" s="53" t="str">
        <f aca="false">IF(D137&lt;AVERAGE($D$129:D137),D137-AVERAGE($D$129:D137),"")</f>
        <v/>
      </c>
      <c r="J137" s="0" t="n">
        <f aca="false">IF(ISBLANK(A138),MONTH(A137),IF(MONTH(A138)-MONTH(A137)=1,MONTH(A137),0))</f>
        <v>0</v>
      </c>
      <c r="K137" s="0" t="str">
        <f aca="false">IF(B138&gt;B137,IF(AND(B136&gt;B137,B138&gt;B137),"min",""),IF(AND(B136&gt;B137,B138&gt;B137),"",IF(AND(B136&lt;B137,B138&lt;B137),"max","")))</f>
        <v/>
      </c>
      <c r="L137" s="0" t="str">
        <f aca="false">IF(K137="min",COUNTIF(K$4:K137,"min"),IF(K137="max",COUNTIF(K$4:K137,"max"),""))</f>
        <v/>
      </c>
      <c r="M137" s="30" t="str">
        <f aca="false" t="array" ref="M137:M137">IF($K$3=0,IF(K137="min",INDEX($B$4:$B$254,(MATCH(1,($K$4:$K$254="max")*($L$4:$L$254=(L137-1)),0))),""),IF($K$3=1,IF(K137="min",INDEX($B$4:$B$254,(MATCH(1,($K$4:$K$254="max")*($L$4:$L$254=(L137)),0))),""),""))</f>
        <v/>
      </c>
      <c r="N137" s="35" t="str">
        <f aca="false">IF(AND(K135=0,K137="min",L137=1),B137-B136,IF(K137="min",B137-M137,""))</f>
        <v/>
      </c>
      <c r="O137" s="41" t="str">
        <f aca="false">IF(AND(K135=0,K137="min",L137=1),(B137-B136)/B136,IF(K137="min",(B137-M137)/M137,""))</f>
        <v/>
      </c>
      <c r="P137" s="24" t="n">
        <f aca="false">D137-s_p!H137</f>
        <v>0.0502942267443732</v>
      </c>
      <c r="Q137" s="24" t="n">
        <f aca="false">IF(P137&lt;0, P137^2, 0)</f>
        <v>0</v>
      </c>
      <c r="R137" s="5"/>
      <c r="S137" s="5"/>
      <c r="T137" s="5"/>
      <c r="U137" s="5"/>
      <c r="V137" s="5"/>
    </row>
    <row r="138" customFormat="false" ht="13.8" hidden="false" customHeight="false" outlineLevel="0" collapsed="false">
      <c r="A138" s="6" t="n">
        <f aca="false">WORKDAY(A137,1,holiday!$B$2:$B$10)</f>
        <v>38915</v>
      </c>
      <c r="B138" s="30" t="n">
        <v>967247.428523902</v>
      </c>
      <c r="C138" s="30" t="n">
        <f aca="false">B138-B137</f>
        <v>11280.4108090354</v>
      </c>
      <c r="D138" s="5" t="n">
        <f aca="false">C138/B137</f>
        <v>0.0118</v>
      </c>
      <c r="E138" s="5" t="n">
        <f aca="false" t="array" ref="E138:E138">PRODUCT(1+$D$4:D138)-1</f>
        <v>-0.032752571476097</v>
      </c>
      <c r="F138" s="52" t="n">
        <f aca="false">E138/COUNT($E$4:E138)</f>
        <v>-0.000242611640563681</v>
      </c>
      <c r="G138" s="5" t="n">
        <f aca="false">F138*252</f>
        <v>-0.0611381334220477</v>
      </c>
      <c r="H138" s="53" t="str">
        <f aca="false">IF(D138&lt;F138,D138-F138,"")</f>
        <v/>
      </c>
      <c r="I138" s="53" t="str">
        <f aca="false">IF(D138&lt;AVERAGE($D$129:D138),D138-AVERAGE($D$129:D138),"")</f>
        <v/>
      </c>
      <c r="J138" s="0" t="n">
        <f aca="false">IF(ISBLANK(A139),MONTH(A138),IF(MONTH(A139)-MONTH(A138)=1,MONTH(A138),0))</f>
        <v>0</v>
      </c>
      <c r="K138" s="0" t="str">
        <f aca="false">IF(B139&gt;B138,IF(AND(B137&gt;B138,B139&gt;B138),"min",""),IF(AND(B137&gt;B138,B139&gt;B138),"",IF(AND(B137&lt;B138,B139&lt;B138),"max","")))</f>
        <v>max</v>
      </c>
      <c r="L138" s="0" t="n">
        <f aca="false">IF(K138="min",COUNTIF(K$4:K138,"min"),IF(K138="max",COUNTIF(K$4:K138,"max"),""))</f>
        <v>33</v>
      </c>
      <c r="M138" s="30" t="str">
        <f aca="false" t="array" ref="M138:M138">IF($K$3=0,IF(K138="min",INDEX($B$4:$B$254,(MATCH(1,($K$4:$K$254="max")*($L$4:$L$254=(L138-1)),0))),""),IF($K$3=1,IF(K138="min",INDEX($B$4:$B$254,(MATCH(1,($K$4:$K$254="max")*($L$4:$L$254=(L138)),0))),""),""))</f>
        <v/>
      </c>
      <c r="N138" s="35" t="str">
        <f aca="false">IF(AND(K136=0,K138="min",L138=1),B138-B137,IF(K138="min",B138-M138,""))</f>
        <v/>
      </c>
      <c r="O138" s="41" t="str">
        <f aca="false">IF(AND(K136=0,K138="min",L138=1),(B138-B137)/B137,IF(K138="min",(B138-M138)/M138,""))</f>
        <v/>
      </c>
      <c r="P138" s="24" t="n">
        <f aca="false">D138-s_p!H138</f>
        <v>0.0131832713153211</v>
      </c>
      <c r="Q138" s="24" t="n">
        <f aca="false">IF(P138&lt;0, P138^2, 0)</f>
        <v>0</v>
      </c>
      <c r="R138" s="5"/>
      <c r="S138" s="5"/>
      <c r="T138" s="5"/>
      <c r="U138" s="5"/>
      <c r="V138" s="5"/>
    </row>
    <row r="139" customFormat="false" ht="13.8" hidden="false" customHeight="false" outlineLevel="0" collapsed="false">
      <c r="A139" s="6" t="n">
        <f aca="false">WORKDAY(A138,1,holiday!$B$2:$B$10)</f>
        <v>38916</v>
      </c>
      <c r="B139" s="30" t="n">
        <v>956607.70681014</v>
      </c>
      <c r="C139" s="30" t="n">
        <f aca="false">B139-B138</f>
        <v>-10639.721713763</v>
      </c>
      <c r="D139" s="5" t="n">
        <f aca="false">C139/B138</f>
        <v>-0.011</v>
      </c>
      <c r="E139" s="5" t="n">
        <f aca="false" t="array" ref="E139:E139">PRODUCT(1+$D$4:D139)-1</f>
        <v>-0.0433922931898599</v>
      </c>
      <c r="F139" s="52" t="n">
        <f aca="false">E139/COUNT($E$4:E139)</f>
        <v>-0.000319060979337205</v>
      </c>
      <c r="G139" s="5" t="n">
        <f aca="false">F139*252</f>
        <v>-0.0804033667929758</v>
      </c>
      <c r="H139" s="53" t="n">
        <f aca="false">IF(D139&lt;F139,D139-F139,"")</f>
        <v>-0.0106809390206628</v>
      </c>
      <c r="I139" s="53" t="n">
        <f aca="false">IF(D139&lt;AVERAGE($D$129:D139),D139-AVERAGE($D$129:D139),"")</f>
        <v>-0.0149636363636364</v>
      </c>
      <c r="J139" s="0" t="n">
        <f aca="false">IF(ISBLANK(A140),MONTH(A139),IF(MONTH(A140)-MONTH(A139)=1,MONTH(A139),0))</f>
        <v>0</v>
      </c>
      <c r="K139" s="0" t="str">
        <f aca="false">IF(B140&gt;B139,IF(AND(B138&gt;B139,B140&gt;B139),"min",""),IF(AND(B138&gt;B139,B140&gt;B139),"",IF(AND(B138&lt;B139,B140&lt;B139),"max","")))</f>
        <v/>
      </c>
      <c r="L139" s="0" t="str">
        <f aca="false">IF(K139="min",COUNTIF(K$4:K139,"min"),IF(K139="max",COUNTIF(K$4:K139,"max"),""))</f>
        <v/>
      </c>
      <c r="M139" s="30" t="str">
        <f aca="false" t="array" ref="M139:M139">IF($K$3=0,IF(K139="min",INDEX($B$4:$B$254,(MATCH(1,($K$4:$K$254="max")*($L$4:$L$254=(L139-1)),0))),""),IF($K$3=1,IF(K139="min",INDEX($B$4:$B$254,(MATCH(1,($K$4:$K$254="max")*($L$4:$L$254=(L139)),0))),""),""))</f>
        <v/>
      </c>
      <c r="N139" s="35" t="str">
        <f aca="false">IF(AND(K137=0,K139="min",L139=1),B139-B138,IF(K139="min",B139-M139,""))</f>
        <v/>
      </c>
      <c r="O139" s="41" t="str">
        <f aca="false">IF(AND(K137=0,K139="min",L139=1),(B139-B138)/B138,IF(K139="min",(B139-M139)/M139,""))</f>
        <v/>
      </c>
      <c r="P139" s="24" t="n">
        <f aca="false">D139-s_p!H139</f>
        <v>-0.0129198211407139</v>
      </c>
      <c r="Q139" s="24" t="n">
        <f aca="false">IF(P139&lt;0, P139^2, 0)</f>
        <v>0.000166921778308038</v>
      </c>
      <c r="R139" s="5"/>
      <c r="S139" s="5"/>
      <c r="T139" s="5"/>
      <c r="U139" s="5"/>
      <c r="V139" s="5"/>
    </row>
    <row r="140" customFormat="false" ht="13.8" hidden="false" customHeight="false" outlineLevel="0" collapsed="false">
      <c r="A140" s="6" t="n">
        <f aca="false">WORKDAY(A139,1,holiday!$B$2:$B$10)</f>
        <v>38917</v>
      </c>
      <c r="B140" s="30" t="n">
        <v>932309.871057162</v>
      </c>
      <c r="C140" s="30" t="n">
        <f aca="false">B140-B139</f>
        <v>-24297.8357529775</v>
      </c>
      <c r="D140" s="5" t="n">
        <f aca="false">C140/B139</f>
        <v>-0.0254</v>
      </c>
      <c r="E140" s="5" t="n">
        <f aca="false" t="array" ref="E140:E140">PRODUCT(1+$D$4:D140)-1</f>
        <v>-0.0676901289428375</v>
      </c>
      <c r="F140" s="52" t="n">
        <f aca="false">E140/COUNT($E$4:E140)</f>
        <v>-0.000494088532429471</v>
      </c>
      <c r="G140" s="5" t="n">
        <f aca="false">F140*252</f>
        <v>-0.124510310172227</v>
      </c>
      <c r="H140" s="53" t="n">
        <f aca="false">IF(D140&lt;F140,D140-F140,"")</f>
        <v>-0.0249059114675705</v>
      </c>
      <c r="I140" s="53" t="n">
        <f aca="false">IF(D140&lt;AVERAGE($D$129:D140),D140-AVERAGE($D$129:D140),"")</f>
        <v>-0.0269166666666666</v>
      </c>
      <c r="J140" s="0" t="n">
        <f aca="false">IF(ISBLANK(A141),MONTH(A140),IF(MONTH(A141)-MONTH(A140)=1,MONTH(A140),0))</f>
        <v>0</v>
      </c>
      <c r="K140" s="0" t="str">
        <f aca="false">IF(B141&gt;B140,IF(AND(B139&gt;B140,B141&gt;B140),"min",""),IF(AND(B139&gt;B140,B141&gt;B140),"",IF(AND(B139&lt;B140,B141&lt;B140),"max","")))</f>
        <v>min</v>
      </c>
      <c r="L140" s="0" t="n">
        <f aca="false">IF(K140="min",COUNTIF(K$4:K140,"min"),IF(K140="max",COUNTIF(K$4:K140,"max"),""))</f>
        <v>34</v>
      </c>
      <c r="M140" s="30" t="n">
        <f aca="false" t="array" ref="M140:M140">IF($K$3=0,IF(K140="min",INDEX($B$4:$B$254,(MATCH(1,($K$4:$K$254="max")*($L$4:$L$254=(L140-1)),0))),""),IF($K$3=1,IF(K140="min",INDEX($B$4:$B$254,(MATCH(1,($K$4:$K$254="max")*($L$4:$L$254=(L140)),0))),""),""))</f>
        <v>967247.428523902</v>
      </c>
      <c r="N140" s="35" t="n">
        <f aca="false">IF(AND(K138=0,K140="min",L140=1),B140-B139,IF(K140="min",B140-M140,""))</f>
        <v>-34937.55746674</v>
      </c>
      <c r="O140" s="41" t="n">
        <f aca="false">IF(AND(K138=0,K140="min",L140=1),(B140-B139)/B139,IF(K140="min",(B140-M140)/M140,""))</f>
        <v>-0.0361205999999996</v>
      </c>
      <c r="P140" s="24" t="n">
        <f aca="false">D140-s_p!H140</f>
        <v>-0.0439550506928835</v>
      </c>
      <c r="Q140" s="24" t="n">
        <f aca="false">IF(P140&lt;0, P140^2, 0)</f>
        <v>0.00193204648141396</v>
      </c>
      <c r="R140" s="5"/>
      <c r="S140" s="5"/>
      <c r="T140" s="5"/>
      <c r="U140" s="5"/>
      <c r="V140" s="5"/>
    </row>
    <row r="141" customFormat="false" ht="13.8" hidden="false" customHeight="false" outlineLevel="0" collapsed="false">
      <c r="A141" s="6" t="n">
        <f aca="false">WORKDAY(A140,1,holiday!$B$2:$B$10)</f>
        <v>38918</v>
      </c>
      <c r="B141" s="30" t="n">
        <v>957109.313627283</v>
      </c>
      <c r="C141" s="30" t="n">
        <f aca="false">B141-B140</f>
        <v>24799.4425701206</v>
      </c>
      <c r="D141" s="5" t="n">
        <f aca="false">C141/B140</f>
        <v>0.0266000000000001</v>
      </c>
      <c r="E141" s="5" t="n">
        <f aca="false" t="array" ref="E141:E141">PRODUCT(1+$D$4:D141)-1</f>
        <v>-0.0428906863727169</v>
      </c>
      <c r="F141" s="52" t="n">
        <f aca="false">E141/COUNT($E$4:E141)</f>
        <v>-0.000310802075164615</v>
      </c>
      <c r="G141" s="5" t="n">
        <f aca="false">F141*252</f>
        <v>-0.078322122941483</v>
      </c>
      <c r="H141" s="53" t="str">
        <f aca="false">IF(D141&lt;F141,D141-F141,"")</f>
        <v/>
      </c>
      <c r="I141" s="53" t="str">
        <f aca="false">IF(D141&lt;AVERAGE($D$129:D141),D141-AVERAGE($D$129:D141),"")</f>
        <v/>
      </c>
      <c r="J141" s="0" t="n">
        <f aca="false">IF(ISBLANK(A142),MONTH(A141),IF(MONTH(A142)-MONTH(A141)=1,MONTH(A141),0))</f>
        <v>0</v>
      </c>
      <c r="K141" s="0" t="str">
        <f aca="false">IF(B142&gt;B141,IF(AND(B140&gt;B141,B142&gt;B141),"min",""),IF(AND(B140&gt;B141,B142&gt;B141),"",IF(AND(B140&lt;B141,B142&lt;B141),"max","")))</f>
        <v>max</v>
      </c>
      <c r="L141" s="0" t="n">
        <f aca="false">IF(K141="min",COUNTIF(K$4:K141,"min"),IF(K141="max",COUNTIF(K$4:K141,"max"),""))</f>
        <v>34</v>
      </c>
      <c r="M141" s="30" t="str">
        <f aca="false" t="array" ref="M141:M141">IF($K$3=0,IF(K141="min",INDEX($B$4:$B$254,(MATCH(1,($K$4:$K$254="max")*($L$4:$L$254=(L141-1)),0))),""),IF($K$3=1,IF(K141="min",INDEX($B$4:$B$254,(MATCH(1,($K$4:$K$254="max")*($L$4:$L$254=(L141)),0))),""),""))</f>
        <v/>
      </c>
      <c r="N141" s="35" t="str">
        <f aca="false">IF(AND(K139=0,K141="min",L141=1),B141-B140,IF(K141="min",B141-M141,""))</f>
        <v/>
      </c>
      <c r="O141" s="41" t="str">
        <f aca="false">IF(AND(K139=0,K141="min",L141=1),(B141-B140)/B140,IF(K141="min",(B141-M141)/M141,""))</f>
        <v/>
      </c>
      <c r="P141" s="24" t="n">
        <f aca="false">D141-s_p!H141</f>
        <v>0.035077468824664</v>
      </c>
      <c r="Q141" s="24" t="n">
        <f aca="false">IF(P141&lt;0, P141^2, 0)</f>
        <v>0</v>
      </c>
      <c r="R141" s="5"/>
      <c r="S141" s="5"/>
      <c r="T141" s="5"/>
      <c r="U141" s="5"/>
      <c r="V141" s="5"/>
    </row>
    <row r="142" customFormat="false" ht="13.8" hidden="false" customHeight="false" outlineLevel="0" collapsed="false">
      <c r="A142" s="6" t="n">
        <f aca="false">WORKDAY(A141,1,holiday!$B$2:$B$10)</f>
        <v>38919</v>
      </c>
      <c r="B142" s="30" t="n">
        <v>922079.112748524</v>
      </c>
      <c r="C142" s="30" t="n">
        <f aca="false">B142-B141</f>
        <v>-35030.2008787586</v>
      </c>
      <c r="D142" s="5" t="n">
        <f aca="false">C142/B141</f>
        <v>-0.0366</v>
      </c>
      <c r="E142" s="5" t="n">
        <f aca="false" t="array" ref="E142:E142">PRODUCT(1+$D$4:D142)-1</f>
        <v>-0.0779208872514754</v>
      </c>
      <c r="F142" s="52" t="n">
        <f aca="false">E142/COUNT($E$4:E142)</f>
        <v>-0.000560581922672485</v>
      </c>
      <c r="G142" s="5" t="n">
        <f aca="false">F142*252</f>
        <v>-0.141266644513466</v>
      </c>
      <c r="H142" s="53" t="n">
        <f aca="false">IF(D142&lt;F142,D142-F142,"")</f>
        <v>-0.0360394180773275</v>
      </c>
      <c r="I142" s="53" t="n">
        <f aca="false">IF(D142&lt;AVERAGE($D$129:D142),D142-AVERAGE($D$129:D142),"")</f>
        <v>-0.0371857142857143</v>
      </c>
      <c r="J142" s="0" t="n">
        <f aca="false">IF(ISBLANK(A143),MONTH(A142),IF(MONTH(A143)-MONTH(A142)=1,MONTH(A142),0))</f>
        <v>0</v>
      </c>
      <c r="K142" s="0" t="str">
        <f aca="false">IF(B143&gt;B142,IF(AND(B141&gt;B142,B143&gt;B142),"min",""),IF(AND(B141&gt;B142,B143&gt;B142),"",IF(AND(B141&lt;B142,B143&lt;B142),"max","")))</f>
        <v/>
      </c>
      <c r="L142" s="0" t="str">
        <f aca="false">IF(K142="min",COUNTIF(K$4:K142,"min"),IF(K142="max",COUNTIF(K$4:K142,"max"),""))</f>
        <v/>
      </c>
      <c r="M142" s="30" t="str">
        <f aca="false" t="array" ref="M142:M142">IF($K$3=0,IF(K142="min",INDEX($B$4:$B$254,(MATCH(1,($K$4:$K$254="max")*($L$4:$L$254=(L142-1)),0))),""),IF($K$3=1,IF(K142="min",INDEX($B$4:$B$254,(MATCH(1,($K$4:$K$254="max")*($L$4:$L$254=(L142)),0))),""),""))</f>
        <v/>
      </c>
      <c r="N142" s="35" t="str">
        <f aca="false">IF(AND(K140=0,K142="min",L142=1),B142-B141,IF(K142="min",B142-M142,""))</f>
        <v/>
      </c>
      <c r="O142" s="41" t="str">
        <f aca="false">IF(AND(K140=0,K142="min",L142=1),(B142-B141)/B141,IF(K142="min",(B142-M142)/M142,""))</f>
        <v/>
      </c>
      <c r="P142" s="24" t="n">
        <f aca="false">D142-s_p!H142</f>
        <v>-0.029523074459824</v>
      </c>
      <c r="Q142" s="24" t="n">
        <f aca="false">IF(P142&lt;0, P142^2, 0)</f>
        <v>0.000871611925560312</v>
      </c>
      <c r="R142" s="5"/>
      <c r="S142" s="5"/>
      <c r="T142" s="5"/>
      <c r="U142" s="5"/>
      <c r="V142" s="5"/>
    </row>
    <row r="143" customFormat="false" ht="13.8" hidden="false" customHeight="false" outlineLevel="0" collapsed="false">
      <c r="A143" s="6" t="n">
        <f aca="false">WORKDAY(A142,1,holiday!$B$2:$B$10)</f>
        <v>38922</v>
      </c>
      <c r="B143" s="30" t="n">
        <v>902623.24346953</v>
      </c>
      <c r="C143" s="30" t="n">
        <f aca="false">B143-B142</f>
        <v>-19455.8692789938</v>
      </c>
      <c r="D143" s="5" t="n">
        <f aca="false">C143/B142</f>
        <v>-0.0210999999999999</v>
      </c>
      <c r="E143" s="5" t="n">
        <f aca="false" t="array" ref="E143:E143">PRODUCT(1+$D$4:D143)-1</f>
        <v>-0.0973767565304692</v>
      </c>
      <c r="F143" s="52" t="n">
        <f aca="false">E143/COUNT($E$4:E143)</f>
        <v>-0.000695548260931923</v>
      </c>
      <c r="G143" s="5" t="n">
        <f aca="false">F143*252</f>
        <v>-0.175278161754845</v>
      </c>
      <c r="H143" s="53" t="n">
        <f aca="false">IF(D143&lt;F143,D143-F143,"")</f>
        <v>-0.020404451739068</v>
      </c>
      <c r="I143" s="53" t="n">
        <f aca="false">IF(D143&lt;AVERAGE($D$129:D143),D143-AVERAGE($D$129:D143),"")</f>
        <v>-0.02024</v>
      </c>
      <c r="J143" s="0" t="n">
        <f aca="false">IF(ISBLANK(A144),MONTH(A143),IF(MONTH(A144)-MONTH(A143)=1,MONTH(A143),0))</f>
        <v>0</v>
      </c>
      <c r="K143" s="0" t="str">
        <f aca="false">IF(B144&gt;B143,IF(AND(B142&gt;B143,B144&gt;B143),"min",""),IF(AND(B142&gt;B143,B144&gt;B143),"",IF(AND(B142&lt;B143,B144&lt;B143),"max","")))</f>
        <v>min</v>
      </c>
      <c r="L143" s="0" t="n">
        <f aca="false">IF(K143="min",COUNTIF(K$4:K143,"min"),IF(K143="max",COUNTIF(K$4:K143,"max"),""))</f>
        <v>35</v>
      </c>
      <c r="M143" s="30" t="n">
        <f aca="false" t="array" ref="M143:M143">IF($K$3=0,IF(K143="min",INDEX($B$4:$B$254,(MATCH(1,($K$4:$K$254="max")*($L$4:$L$254=(L143-1)),0))),""),IF($K$3=1,IF(K143="min",INDEX($B$4:$B$254,(MATCH(1,($K$4:$K$254="max")*($L$4:$L$254=(L143)),0))),""),""))</f>
        <v>957109.313627283</v>
      </c>
      <c r="N143" s="35" t="n">
        <f aca="false">IF(AND(K141=0,K143="min",L143=1),B143-B142,IF(K143="min",B143-M143,""))</f>
        <v>-54486.070157753</v>
      </c>
      <c r="O143" s="41" t="n">
        <f aca="false">IF(AND(K141=0,K143="min",L143=1),(B143-B142)/B142,IF(K143="min",(B143-M143)/M143,""))</f>
        <v>-0.0569277400000006</v>
      </c>
      <c r="P143" s="24" t="n">
        <f aca="false">D143-s_p!H143</f>
        <v>-0.0377251441195204</v>
      </c>
      <c r="Q143" s="24" t="n">
        <f aca="false">IF(P143&lt;0, P143^2, 0)</f>
        <v>0.00142318649883859</v>
      </c>
      <c r="R143" s="5"/>
      <c r="S143" s="5"/>
      <c r="T143" s="5"/>
      <c r="U143" s="5"/>
      <c r="V143" s="5"/>
    </row>
    <row r="144" customFormat="false" ht="13.8" hidden="false" customHeight="false" outlineLevel="0" collapsed="false">
      <c r="A144" s="6" t="n">
        <f aca="false">WORKDAY(A143,1,holiday!$B$2:$B$10)</f>
        <v>38923</v>
      </c>
      <c r="B144" s="30" t="n">
        <v>938637.910883964</v>
      </c>
      <c r="C144" s="30" t="n">
        <f aca="false">B144-B143</f>
        <v>36014.6674144343</v>
      </c>
      <c r="D144" s="5" t="n">
        <f aca="false">C144/B143</f>
        <v>0.0399</v>
      </c>
      <c r="E144" s="5" t="n">
        <f aca="false" t="array" ref="E144:E144">PRODUCT(1+$D$4:D144)-1</f>
        <v>-0.0613620891160349</v>
      </c>
      <c r="F144" s="52" t="n">
        <f aca="false">E144/COUNT($E$4:E144)</f>
        <v>-0.000435192121390319</v>
      </c>
      <c r="G144" s="5" t="n">
        <f aca="false">F144*252</f>
        <v>-0.10966841459036</v>
      </c>
      <c r="H144" s="53" t="str">
        <f aca="false">IF(D144&lt;F144,D144-F144,"")</f>
        <v/>
      </c>
      <c r="I144" s="53" t="str">
        <f aca="false">IF(D144&lt;AVERAGE($D$129:D144),D144-AVERAGE($D$129:D144),"")</f>
        <v/>
      </c>
      <c r="J144" s="0" t="n">
        <f aca="false">IF(ISBLANK(A145),MONTH(A144),IF(MONTH(A145)-MONTH(A144)=1,MONTH(A144),0))</f>
        <v>0</v>
      </c>
      <c r="K144" s="0" t="str">
        <f aca="false">IF(B145&gt;B144,IF(AND(B143&gt;B144,B145&gt;B144),"min",""),IF(AND(B143&gt;B144,B145&gt;B144),"",IF(AND(B143&lt;B144,B145&lt;B144),"max","")))</f>
        <v/>
      </c>
      <c r="L144" s="0" t="str">
        <f aca="false">IF(K144="min",COUNTIF(K$4:K144,"min"),IF(K144="max",COUNTIF(K$4:K144,"max"),""))</f>
        <v/>
      </c>
      <c r="M144" s="30" t="str">
        <f aca="false" t="array" ref="M144:M144">IF($K$3=0,IF(K144="min",INDEX($B$4:$B$254,(MATCH(1,($K$4:$K$254="max")*($L$4:$L$254=(L144-1)),0))),""),IF($K$3=1,IF(K144="min",INDEX($B$4:$B$254,(MATCH(1,($K$4:$K$254="max")*($L$4:$L$254=(L144)),0))),""),""))</f>
        <v/>
      </c>
      <c r="N144" s="35" t="str">
        <f aca="false">IF(AND(K142=0,K144="min",L144=1),B144-B143,IF(K144="min",B144-M144,""))</f>
        <v/>
      </c>
      <c r="O144" s="41" t="str">
        <f aca="false">IF(AND(K142=0,K144="min",L144=1),(B144-B143)/B143,IF(K144="min",(B144-M144)/M144,""))</f>
        <v/>
      </c>
      <c r="P144" s="24" t="n">
        <f aca="false">D144-s_p!H144</f>
        <v>0.0335791682197779</v>
      </c>
      <c r="Q144" s="24" t="n">
        <f aca="false">IF(P144&lt;0, P144^2, 0)</f>
        <v>0</v>
      </c>
      <c r="R144" s="5"/>
      <c r="S144" s="5"/>
      <c r="T144" s="5"/>
      <c r="U144" s="5"/>
      <c r="V144" s="5"/>
    </row>
    <row r="145" customFormat="false" ht="13.8" hidden="false" customHeight="false" outlineLevel="0" collapsed="false">
      <c r="A145" s="6" t="n">
        <f aca="false">WORKDAY(A144,1,holiday!$B$2:$B$10)</f>
        <v>38924</v>
      </c>
      <c r="B145" s="30" t="n">
        <v>967454.094748102</v>
      </c>
      <c r="C145" s="30" t="n">
        <f aca="false">B145-B144</f>
        <v>28816.1838641377</v>
      </c>
      <c r="D145" s="5" t="n">
        <f aca="false">C145/B144</f>
        <v>0.0307</v>
      </c>
      <c r="E145" s="5" t="n">
        <f aca="false" t="array" ref="E145:E145">PRODUCT(1+$D$4:D145)-1</f>
        <v>-0.0325459052518972</v>
      </c>
      <c r="F145" s="52" t="n">
        <f aca="false">E145/COUNT($E$4:E145)</f>
        <v>-0.000229196515858431</v>
      </c>
      <c r="G145" s="5" t="n">
        <f aca="false">F145*252</f>
        <v>-0.0577575219963245</v>
      </c>
      <c r="H145" s="53" t="str">
        <f aca="false">IF(D145&lt;F145,D145-F145,"")</f>
        <v/>
      </c>
      <c r="I145" s="53" t="str">
        <f aca="false">IF(D145&lt;AVERAGE($D$129:D145),D145-AVERAGE($D$129:D145),"")</f>
        <v/>
      </c>
      <c r="J145" s="0" t="n">
        <f aca="false">IF(ISBLANK(A146),MONTH(A145),IF(MONTH(A146)-MONTH(A145)=1,MONTH(A145),0))</f>
        <v>0</v>
      </c>
      <c r="K145" s="0" t="str">
        <f aca="false">IF(B146&gt;B145,IF(AND(B144&gt;B145,B146&gt;B145),"min",""),IF(AND(B144&gt;B145,B146&gt;B145),"",IF(AND(B144&lt;B145,B146&lt;B145),"max","")))</f>
        <v/>
      </c>
      <c r="L145" s="0" t="str">
        <f aca="false">IF(K145="min",COUNTIF(K$4:K145,"min"),IF(K145="max",COUNTIF(K$4:K145,"max"),""))</f>
        <v/>
      </c>
      <c r="M145" s="30" t="str">
        <f aca="false" t="array" ref="M145:M145">IF($K$3=0,IF(K145="min",INDEX($B$4:$B$254,(MATCH(1,($K$4:$K$254="max")*($L$4:$L$254=(L145-1)),0))),""),IF($K$3=1,IF(K145="min",INDEX($B$4:$B$254,(MATCH(1,($K$4:$K$254="max")*($L$4:$L$254=(L145)),0))),""),""))</f>
        <v/>
      </c>
      <c r="N145" s="35" t="str">
        <f aca="false">IF(AND(K143=0,K145="min",L145=1),B145-B144,IF(K145="min",B145-M145,""))</f>
        <v/>
      </c>
      <c r="O145" s="41" t="str">
        <f aca="false">IF(AND(K143=0,K145="min",L145=1),(B145-B144)/B144,IF(K145="min",(B145-M145)/M145,""))</f>
        <v/>
      </c>
      <c r="P145" s="24" t="n">
        <f aca="false">D145-s_p!H145</f>
        <v>0.0310782863627766</v>
      </c>
      <c r="Q145" s="24" t="n">
        <f aca="false">IF(P145&lt;0, P145^2, 0)</f>
        <v>0</v>
      </c>
      <c r="R145" s="5"/>
      <c r="S145" s="5"/>
      <c r="T145" s="5"/>
      <c r="U145" s="5"/>
      <c r="V145" s="5"/>
    </row>
    <row r="146" customFormat="false" ht="13.8" hidden="false" customHeight="false" outlineLevel="0" collapsed="false">
      <c r="A146" s="6" t="n">
        <f aca="false">WORKDAY(A145,1,holiday!$B$2:$B$10)</f>
        <v>38925</v>
      </c>
      <c r="B146" s="30" t="n">
        <v>1001314.98806429</v>
      </c>
      <c r="C146" s="30" t="n">
        <f aca="false">B146-B145</f>
        <v>33860.8933161836</v>
      </c>
      <c r="D146" s="5" t="n">
        <f aca="false">C146/B145</f>
        <v>0.035</v>
      </c>
      <c r="E146" s="5" t="n">
        <f aca="false" t="array" ref="E146:E146">PRODUCT(1+$D$4:D146)-1</f>
        <v>0.0013149880642862</v>
      </c>
      <c r="F146" s="52" t="n">
        <f aca="false">E146/COUNT($E$4:E146)</f>
        <v>9.19572072927416E-006</v>
      </c>
      <c r="G146" s="5" t="n">
        <f aca="false">F146*252</f>
        <v>0.00231732162377709</v>
      </c>
      <c r="H146" s="53" t="str">
        <f aca="false">IF(D146&lt;F146,D146-F146,"")</f>
        <v/>
      </c>
      <c r="I146" s="53" t="str">
        <f aca="false">IF(D146&lt;AVERAGE($D$129:D146),D146-AVERAGE($D$129:D146),"")</f>
        <v/>
      </c>
      <c r="J146" s="0" t="n">
        <f aca="false">IF(ISBLANK(A147),MONTH(A146),IF(MONTH(A147)-MONTH(A146)=1,MONTH(A146),0))</f>
        <v>0</v>
      </c>
      <c r="K146" s="0" t="str">
        <f aca="false">IF(B147&gt;B146,IF(AND(B145&gt;B146,B147&gt;B146),"min",""),IF(AND(B145&gt;B146,B147&gt;B146),"",IF(AND(B145&lt;B146,B147&lt;B146),"max","")))</f>
        <v>max</v>
      </c>
      <c r="L146" s="0" t="n">
        <f aca="false">IF(K146="min",COUNTIF(K$4:K146,"min"),IF(K146="max",COUNTIF(K$4:K146,"max"),""))</f>
        <v>35</v>
      </c>
      <c r="M146" s="30" t="str">
        <f aca="false" t="array" ref="M146:M146">IF($K$3=0,IF(K146="min",INDEX($B$4:$B$254,(MATCH(1,($K$4:$K$254="max")*($L$4:$L$254=(L146-1)),0))),""),IF($K$3=1,IF(K146="min",INDEX($B$4:$B$254,(MATCH(1,($K$4:$K$254="max")*($L$4:$L$254=(L146)),0))),""),""))</f>
        <v/>
      </c>
      <c r="N146" s="35" t="str">
        <f aca="false">IF(AND(K144=0,K146="min",L146=1),B146-B145,IF(K146="min",B146-M146,""))</f>
        <v/>
      </c>
      <c r="O146" s="41" t="str">
        <f aca="false">IF(AND(K144=0,K146="min",L146=1),(B146-B145)/B145,IF(K146="min",(B146-M146)/M146,""))</f>
        <v/>
      </c>
      <c r="P146" s="24" t="n">
        <f aca="false">D146-s_p!H146</f>
        <v>0.0390996531062757</v>
      </c>
      <c r="Q146" s="24" t="n">
        <f aca="false">IF(P146&lt;0, P146^2, 0)</f>
        <v>0</v>
      </c>
      <c r="R146" s="5"/>
      <c r="S146" s="5"/>
      <c r="T146" s="5"/>
      <c r="U146" s="5"/>
      <c r="V146" s="5"/>
    </row>
    <row r="147" customFormat="false" ht="13.8" hidden="false" customHeight="false" outlineLevel="0" collapsed="false">
      <c r="A147" s="6" t="n">
        <f aca="false">WORKDAY(A146,1,holiday!$B$2:$B$10)</f>
        <v>38926</v>
      </c>
      <c r="B147" s="30" t="n">
        <v>961062.125544101</v>
      </c>
      <c r="C147" s="30" t="n">
        <f aca="false">B147-B146</f>
        <v>-40252.8625201843</v>
      </c>
      <c r="D147" s="5" t="n">
        <f aca="false">C147/B146</f>
        <v>-0.0402</v>
      </c>
      <c r="E147" s="5" t="n">
        <f aca="false" t="array" ref="E147:E147">PRODUCT(1+$D$4:D147)-1</f>
        <v>-0.038937874455898</v>
      </c>
      <c r="F147" s="52" t="n">
        <f aca="false">E147/COUNT($E$4:E147)</f>
        <v>-0.000270401905943736</v>
      </c>
      <c r="G147" s="5" t="n">
        <f aca="false">F147*252</f>
        <v>-0.0681412802978215</v>
      </c>
      <c r="H147" s="53" t="n">
        <f aca="false">IF(D147&lt;F147,D147-F147,"")</f>
        <v>-0.0399295980940563</v>
      </c>
      <c r="I147" s="53" t="n">
        <f aca="false">IF(D147&lt;AVERAGE($D$129:D147),D147-AVERAGE($D$129:D147),"")</f>
        <v>-0.0429631578947368</v>
      </c>
      <c r="J147" s="0" t="n">
        <f aca="false">IF(ISBLANK(A148),MONTH(A147),IF(MONTH(A148)-MONTH(A147)=1,MONTH(A147),0))</f>
        <v>0</v>
      </c>
      <c r="K147" s="0" t="str">
        <f aca="false">IF(B148&gt;B147,IF(AND(B146&gt;B147,B148&gt;B147),"min",""),IF(AND(B146&gt;B147,B148&gt;B147),"",IF(AND(B146&lt;B147,B148&lt;B147),"max","")))</f>
        <v>min</v>
      </c>
      <c r="L147" s="0" t="n">
        <f aca="false">IF(K147="min",COUNTIF(K$4:K147,"min"),IF(K147="max",COUNTIF(K$4:K147,"max"),""))</f>
        <v>36</v>
      </c>
      <c r="M147" s="30" t="n">
        <f aca="false" t="array" ref="M147:M147">IF($K$3=0,IF(K147="min",INDEX($B$4:$B$254,(MATCH(1,($K$4:$K$254="max")*($L$4:$L$254=(L147-1)),0))),""),IF($K$3=1,IF(K147="min",INDEX($B$4:$B$254,(MATCH(1,($K$4:$K$254="max")*($L$4:$L$254=(L147)),0))),""),""))</f>
        <v>1001314.98806429</v>
      </c>
      <c r="N147" s="35" t="n">
        <f aca="false">IF(AND(K145=0,K147="min",L147=1),B147-B146,IF(K147="min",B147-M147,""))</f>
        <v>-40252.862520189</v>
      </c>
      <c r="O147" s="41" t="n">
        <f aca="false">IF(AND(K145=0,K147="min",L147=1),(B147-B146)/B146,IF(K147="min",(B147-M147)/M147,""))</f>
        <v>-0.0402000000000046</v>
      </c>
      <c r="P147" s="24" t="n">
        <f aca="false">D147-s_p!H147</f>
        <v>-0.0523516782773907</v>
      </c>
      <c r="Q147" s="24" t="n">
        <f aca="false">IF(P147&lt;0, P147^2, 0)</f>
        <v>0.00274069821845942</v>
      </c>
      <c r="R147" s="5"/>
      <c r="S147" s="5"/>
      <c r="T147" s="5"/>
      <c r="U147" s="5"/>
      <c r="V147" s="5"/>
    </row>
    <row r="148" customFormat="false" ht="13.8" hidden="false" customHeight="false" outlineLevel="0" collapsed="false">
      <c r="A148" s="6" t="n">
        <f aca="false">WORKDAY(A147,1,holiday!$B$2:$B$10)</f>
        <v>38929</v>
      </c>
      <c r="B148" s="30" t="n">
        <v>990278.414160642</v>
      </c>
      <c r="C148" s="30" t="n">
        <f aca="false">B148-B147</f>
        <v>29216.2886165407</v>
      </c>
      <c r="D148" s="5" t="n">
        <f aca="false">C148/B147</f>
        <v>0.0304</v>
      </c>
      <c r="E148" s="5" t="n">
        <f aca="false" t="array" ref="E148:E148">PRODUCT(1+$D$4:D148)-1</f>
        <v>-0.00972158583935734</v>
      </c>
      <c r="F148" s="52" t="n">
        <f aca="false">E148/COUNT($E$4:E148)</f>
        <v>-6.70454195817748E-005</v>
      </c>
      <c r="G148" s="5" t="n">
        <f aca="false">F148*252</f>
        <v>-0.0168954457346072</v>
      </c>
      <c r="H148" s="53" t="str">
        <f aca="false">IF(D148&lt;F148,D148-F148,"")</f>
        <v/>
      </c>
      <c r="I148" s="53" t="str">
        <f aca="false">IF(D148&lt;AVERAGE($D$129:D148),D148-AVERAGE($D$129:D148),"")</f>
        <v/>
      </c>
      <c r="J148" s="0" t="n">
        <f aca="false">IF(ISBLANK(A149),MONTH(A148),IF(MONTH(A149)-MONTH(A148)=1,MONTH(A148),0))</f>
        <v>7</v>
      </c>
      <c r="K148" s="0" t="str">
        <f aca="false">IF(B149&gt;B148,IF(AND(B147&gt;B148,B149&gt;B148),"min",""),IF(AND(B147&gt;B148,B149&gt;B148),"",IF(AND(B147&lt;B148,B149&lt;B148),"max","")))</f>
        <v>max</v>
      </c>
      <c r="L148" s="0" t="n">
        <f aca="false">IF(K148="min",COUNTIF(K$4:K148,"min"),IF(K148="max",COUNTIF(K$4:K148,"max"),""))</f>
        <v>36</v>
      </c>
      <c r="M148" s="30" t="str">
        <f aca="false" t="array" ref="M148:M148">IF($K$3=0,IF(K148="min",INDEX($B$4:$B$254,(MATCH(1,($K$4:$K$254="max")*($L$4:$L$254=(L148-1)),0))),""),IF($K$3=1,IF(K148="min",INDEX($B$4:$B$254,(MATCH(1,($K$4:$K$254="max")*($L$4:$L$254=(L148)),0))),""),""))</f>
        <v/>
      </c>
      <c r="N148" s="35" t="str">
        <f aca="false">IF(AND(K146=0,K148="min",L148=1),B148-B147,IF(K148="min",B148-M148,""))</f>
        <v/>
      </c>
      <c r="O148" s="41" t="str">
        <f aca="false">IF(AND(K146=0,K148="min",L148=1),(B148-B147)/B147,IF(K148="min",(B148-M148)/M148,""))</f>
        <v/>
      </c>
      <c r="P148" s="24" t="n">
        <f aca="false">D148-s_p!H148</f>
        <v>0.0318782370654256</v>
      </c>
      <c r="Q148" s="24" t="n">
        <f aca="false">IF(P148&lt;0, P148^2, 0)</f>
        <v>0</v>
      </c>
      <c r="R148" s="5"/>
      <c r="S148" s="5"/>
      <c r="T148" s="5"/>
      <c r="U148" s="5"/>
      <c r="V148" s="5"/>
    </row>
    <row r="149" customFormat="false" ht="13.8" hidden="false" customHeight="false" outlineLevel="0" collapsed="false">
      <c r="A149" s="6" t="n">
        <f aca="false">WORKDAY(A148,1,holiday!$B$2:$B$10)</f>
        <v>38930</v>
      </c>
      <c r="B149" s="30" t="n">
        <v>987208.551076744</v>
      </c>
      <c r="C149" s="30" t="n">
        <f aca="false">B149-B148</f>
        <v>-3069.86308389797</v>
      </c>
      <c r="D149" s="5" t="n">
        <f aca="false">C149/B148</f>
        <v>-0.00309999999999998</v>
      </c>
      <c r="E149" s="5" t="n">
        <f aca="false" t="array" ref="E149:E149">PRODUCT(1+$D$4:D149)-1</f>
        <v>-0.0127914489232553</v>
      </c>
      <c r="F149" s="52" t="n">
        <f aca="false">E149/COUNT($E$4:E149)</f>
        <v>-8.76126638579133E-005</v>
      </c>
      <c r="G149" s="5" t="n">
        <f aca="false">F149*252</f>
        <v>-0.0220783912921942</v>
      </c>
      <c r="H149" s="53" t="n">
        <f aca="false">IF(D149&lt;F149,D149-F149,"")</f>
        <v>-0.00301238733614207</v>
      </c>
      <c r="I149" s="53" t="str">
        <f aca="false">IF(D149&lt;AVERAGE($D$149:D149),D149-AVERAGE($D$149:D149),"")</f>
        <v/>
      </c>
      <c r="J149" s="0" t="n">
        <f aca="false">IF(ISBLANK(A150),MONTH(A149),IF(MONTH(A150)-MONTH(A149)=1,MONTH(A149),0))</f>
        <v>0</v>
      </c>
      <c r="K149" s="0" t="str">
        <f aca="false">IF(B150&gt;B149,IF(AND(B148&gt;B149,B150&gt;B149),"min",""),IF(AND(B148&gt;B149,B150&gt;B149),"",IF(AND(B148&lt;B149,B150&lt;B149),"max","")))</f>
        <v>min</v>
      </c>
      <c r="L149" s="0" t="n">
        <f aca="false">IF(K149="min",COUNTIF(K$4:K149,"min"),IF(K149="max",COUNTIF(K$4:K149,"max"),""))</f>
        <v>37</v>
      </c>
      <c r="M149" s="30" t="n">
        <f aca="false" t="array" ref="M149:M149">IF($K$3=0,IF(K149="min",INDEX($B$4:$B$254,(MATCH(1,($K$4:$K$254="max")*($L$4:$L$254=(L149-1)),0))),""),IF($K$3=1,IF(K149="min",INDEX($B$4:$B$254,(MATCH(1,($K$4:$K$254="max")*($L$4:$L$254=(L149)),0))),""),""))</f>
        <v>990278.414160642</v>
      </c>
      <c r="N149" s="35" t="n">
        <f aca="false">IF(AND(K147=0,K149="min",L149=1),B149-B148,IF(K149="min",B149-M149,""))</f>
        <v>-3069.86308389797</v>
      </c>
      <c r="O149" s="41" t="n">
        <f aca="false">IF(AND(K147=0,K149="min",L149=1),(B149-B148)/B148,IF(K149="min",(B149-M149)/M149,""))</f>
        <v>-0.00309999999999998</v>
      </c>
      <c r="P149" s="24" t="n">
        <f aca="false">D149-s_p!H149</f>
        <v>0.00139610702927951</v>
      </c>
      <c r="Q149" s="24" t="n">
        <f aca="false">IF(P149&lt;0, P149^2, 0)</f>
        <v>0</v>
      </c>
      <c r="R149" s="5"/>
      <c r="S149" s="5"/>
      <c r="T149" s="5"/>
      <c r="U149" s="5"/>
      <c r="V149" s="5"/>
    </row>
    <row r="150" customFormat="false" ht="13.8" hidden="false" customHeight="false" outlineLevel="0" collapsed="false">
      <c r="A150" s="6" t="n">
        <f aca="false">WORKDAY(A149,1,holiday!$B$2:$B$10)</f>
        <v>38931</v>
      </c>
      <c r="B150" s="30" t="n">
        <v>1012481.08998431</v>
      </c>
      <c r="C150" s="30" t="n">
        <f aca="false">B150-B149</f>
        <v>25272.5389075647</v>
      </c>
      <c r="D150" s="5" t="n">
        <f aca="false">C150/B149</f>
        <v>0.0256000000000001</v>
      </c>
      <c r="E150" s="5" t="n">
        <f aca="false" t="array" ref="E150:E150">PRODUCT(1+$D$4:D150)-1</f>
        <v>0.0124810899843095</v>
      </c>
      <c r="F150" s="52" t="n">
        <f aca="false">E150/COUNT($E$4:E150)</f>
        <v>8.49053740429219E-005</v>
      </c>
      <c r="G150" s="5" t="n">
        <f aca="false">F150*252</f>
        <v>0.0213961542588163</v>
      </c>
      <c r="H150" s="53" t="str">
        <f aca="false">IF(D150&lt;F150,D150-F150,"")</f>
        <v/>
      </c>
      <c r="I150" s="53" t="str">
        <f aca="false">IF(D150&lt;AVERAGE($D$149:D150),D150-AVERAGE($D$149:D150),"")</f>
        <v/>
      </c>
      <c r="J150" s="0" t="n">
        <f aca="false">IF(ISBLANK(A151),MONTH(A150),IF(MONTH(A151)-MONTH(A150)=1,MONTH(A150),0))</f>
        <v>0</v>
      </c>
      <c r="K150" s="0" t="str">
        <f aca="false">IF(B151&gt;B150,IF(AND(B149&gt;B150,B151&gt;B150),"min",""),IF(AND(B149&gt;B150,B151&gt;B150),"",IF(AND(B149&lt;B150,B151&lt;B150),"max","")))</f>
        <v/>
      </c>
      <c r="L150" s="0" t="str">
        <f aca="false">IF(K150="min",COUNTIF(K$4:K150,"min"),IF(K150="max",COUNTIF(K$4:K150,"max"),""))</f>
        <v/>
      </c>
      <c r="M150" s="30" t="str">
        <f aca="false" t="array" ref="M150:M150">IF($K$3=0,IF(K150="min",INDEX($B$4:$B$254,(MATCH(1,($K$4:$K$254="max")*($L$4:$L$254=(L150-1)),0))),""),IF($K$3=1,IF(K150="min",INDEX($B$4:$B$254,(MATCH(1,($K$4:$K$254="max")*($L$4:$L$254=(L150)),0))),""),""))</f>
        <v/>
      </c>
      <c r="N150" s="35" t="str">
        <f aca="false">IF(AND(K148=0,K150="min",L150=1),B150-B149,IF(K150="min",B150-M150,""))</f>
        <v/>
      </c>
      <c r="O150" s="41" t="str">
        <f aca="false">IF(AND(K148=0,K150="min",L150=1),(B150-B149)/B149,IF(K150="min",(B150-M150)/M150,""))</f>
        <v/>
      </c>
      <c r="P150" s="24" t="n">
        <f aca="false">D150-s_p!H150</f>
        <v>0.0204934630031788</v>
      </c>
      <c r="Q150" s="24" t="n">
        <f aca="false">IF(P150&lt;0, P150^2, 0)</f>
        <v>0</v>
      </c>
      <c r="R150" s="5"/>
      <c r="S150" s="5"/>
      <c r="T150" s="5"/>
      <c r="U150" s="5"/>
      <c r="V150" s="5"/>
    </row>
    <row r="151" customFormat="false" ht="13.8" hidden="false" customHeight="false" outlineLevel="0" collapsed="false">
      <c r="A151" s="6" t="n">
        <f aca="false">WORKDAY(A150,1,holiday!$B$2:$B$10)</f>
        <v>38932</v>
      </c>
      <c r="B151" s="30" t="n">
        <v>1026048.3365901</v>
      </c>
      <c r="C151" s="30" t="n">
        <f aca="false">B151-B150</f>
        <v>13567.2466057898</v>
      </c>
      <c r="D151" s="5" t="n">
        <f aca="false">C151/B150</f>
        <v>0.0134</v>
      </c>
      <c r="E151" s="5" t="n">
        <f aca="false" t="array" ref="E151:E151">PRODUCT(1+$D$4:D151)-1</f>
        <v>0.0260483365900992</v>
      </c>
      <c r="F151" s="52" t="n">
        <f aca="false">E151/COUNT($E$4:E151)</f>
        <v>0.000176002274257427</v>
      </c>
      <c r="G151" s="5" t="n">
        <f aca="false">F151*252</f>
        <v>0.0443525731128716</v>
      </c>
      <c r="H151" s="53" t="str">
        <f aca="false">IF(D151&lt;F151,D151-F151,"")</f>
        <v/>
      </c>
      <c r="I151" s="53" t="str">
        <f aca="false">IF(D151&lt;AVERAGE($D$149:D151),D151-AVERAGE($D$149:D151),"")</f>
        <v/>
      </c>
      <c r="J151" s="0" t="n">
        <f aca="false">IF(ISBLANK(A152),MONTH(A151),IF(MONTH(A152)-MONTH(A151)=1,MONTH(A151),0))</f>
        <v>0</v>
      </c>
      <c r="K151" s="0" t="str">
        <f aca="false">IF(B152&gt;B151,IF(AND(B150&gt;B151,B152&gt;B151),"min",""),IF(AND(B150&gt;B151,B152&gt;B151),"",IF(AND(B150&lt;B151,B152&lt;B151),"max","")))</f>
        <v>max</v>
      </c>
      <c r="L151" s="0" t="n">
        <f aca="false">IF(K151="min",COUNTIF(K$4:K151,"min"),IF(K151="max",COUNTIF(K$4:K151,"max"),""))</f>
        <v>37</v>
      </c>
      <c r="M151" s="30" t="str">
        <f aca="false" t="array" ref="M151:M151">IF($K$3=0,IF(K151="min",INDEX($B$4:$B$254,(MATCH(1,($K$4:$K$254="max")*($L$4:$L$254=(L151-1)),0))),""),IF($K$3=1,IF(K151="min",INDEX($B$4:$B$254,(MATCH(1,($K$4:$K$254="max")*($L$4:$L$254=(L151)),0))),""),""))</f>
        <v/>
      </c>
      <c r="N151" s="35" t="str">
        <f aca="false">IF(AND(K149=0,K151="min",L151=1),B151-B150,IF(K151="min",B151-M151,""))</f>
        <v/>
      </c>
      <c r="O151" s="41" t="str">
        <f aca="false">IF(AND(K149=0,K151="min",L151=1),(B151-B150)/B150,IF(K151="min",(B151-M151)/M151,""))</f>
        <v/>
      </c>
      <c r="P151" s="24" t="n">
        <f aca="false">D151-s_p!H151</f>
        <v>0.0111610947150877</v>
      </c>
      <c r="Q151" s="24" t="n">
        <f aca="false">IF(P151&lt;0, P151^2, 0)</f>
        <v>0</v>
      </c>
      <c r="R151" s="5"/>
      <c r="S151" s="5"/>
      <c r="T151" s="5"/>
      <c r="U151" s="5"/>
      <c r="V151" s="5"/>
    </row>
    <row r="152" customFormat="false" ht="13.8" hidden="false" customHeight="false" outlineLevel="0" collapsed="false">
      <c r="A152" s="6" t="n">
        <f aca="false">WORKDAY(A151,1,holiday!$B$2:$B$10)</f>
        <v>38933</v>
      </c>
      <c r="B152" s="30" t="n">
        <v>1024098.84475058</v>
      </c>
      <c r="C152" s="30" t="n">
        <f aca="false">B152-B151</f>
        <v>-1949.49183952122</v>
      </c>
      <c r="D152" s="5" t="n">
        <f aca="false">C152/B151</f>
        <v>-0.00190000000000003</v>
      </c>
      <c r="E152" s="5" t="n">
        <f aca="false" t="array" ref="E152:E152">PRODUCT(1+$D$4:D152)-1</f>
        <v>0.0240988447505779</v>
      </c>
      <c r="F152" s="52" t="n">
        <f aca="false">E152/COUNT($E$4:E152)</f>
        <v>0.000161737213091127</v>
      </c>
      <c r="G152" s="5" t="n">
        <f aca="false">F152*252</f>
        <v>0.0407577776989639</v>
      </c>
      <c r="H152" s="53" t="n">
        <f aca="false">IF(D152&lt;F152,D152-F152,"")</f>
        <v>-0.00206173721309116</v>
      </c>
      <c r="I152" s="53" t="n">
        <f aca="false">IF(D152&lt;AVERAGE($D$149:D152),D152-AVERAGE($D$149:D152),"")</f>
        <v>-0.0104</v>
      </c>
      <c r="J152" s="0" t="n">
        <f aca="false">IF(ISBLANK(A153),MONTH(A152),IF(MONTH(A153)-MONTH(A152)=1,MONTH(A152),0))</f>
        <v>0</v>
      </c>
      <c r="K152" s="0" t="str">
        <f aca="false">IF(B153&gt;B152,IF(AND(B151&gt;B152,B153&gt;B152),"min",""),IF(AND(B151&gt;B152,B153&gt;B152),"",IF(AND(B151&lt;B152,B153&lt;B152),"max","")))</f>
        <v/>
      </c>
      <c r="L152" s="0" t="str">
        <f aca="false">IF(K152="min",COUNTIF(K$4:K152,"min"),IF(K152="max",COUNTIF(K$4:K152,"max"),""))</f>
        <v/>
      </c>
      <c r="M152" s="30" t="str">
        <f aca="false" t="array" ref="M152:M152">IF($K$3=0,IF(K152="min",INDEX($B$4:$B$254,(MATCH(1,($K$4:$K$254="max")*($L$4:$L$254=(L152-1)),0))),""),IF($K$3=1,IF(K152="min",INDEX($B$4:$B$254,(MATCH(1,($K$4:$K$254="max")*($L$4:$L$254=(L152)),0))),""),""))</f>
        <v/>
      </c>
      <c r="N152" s="35" t="str">
        <f aca="false">IF(AND(K150=0,K152="min",L152=1),B152-B151,IF(K152="min",B152-M152,""))</f>
        <v/>
      </c>
      <c r="O152" s="41" t="str">
        <f aca="false">IF(AND(K150=0,K152="min",L152=1),(B152-B151)/B151,IF(K152="min",(B152-M152)/M152,""))</f>
        <v/>
      </c>
      <c r="P152" s="24" t="n">
        <f aca="false">D152-s_p!H152</f>
        <v>-0.00118921243175264</v>
      </c>
      <c r="Q152" s="24" t="n">
        <f aca="false">IF(P152&lt;0, P152^2, 0)</f>
        <v>1.41422620783503E-006</v>
      </c>
      <c r="R152" s="5"/>
      <c r="S152" s="5"/>
      <c r="T152" s="5"/>
      <c r="U152" s="5"/>
      <c r="V152" s="5"/>
    </row>
    <row r="153" customFormat="false" ht="13.8" hidden="false" customHeight="false" outlineLevel="0" collapsed="false">
      <c r="A153" s="6" t="n">
        <f aca="false">WORKDAY(A152,1,holiday!$B$2:$B$10)</f>
        <v>38936</v>
      </c>
      <c r="B153" s="30" t="n">
        <v>1000032.52189894</v>
      </c>
      <c r="C153" s="30" t="n">
        <f aca="false">B153-B152</f>
        <v>-24066.3228516385</v>
      </c>
      <c r="D153" s="5" t="n">
        <f aca="false">C153/B152</f>
        <v>-0.0235</v>
      </c>
      <c r="E153" s="5" t="n">
        <f aca="false" t="array" ref="E153:E153">PRODUCT(1+$D$4:D153)-1</f>
        <v>3.25218989394305E-005</v>
      </c>
      <c r="F153" s="52" t="n">
        <f aca="false">E153/COUNT($E$4:E153)</f>
        <v>2.16812659596203E-007</v>
      </c>
      <c r="G153" s="5" t="n">
        <f aca="false">F153*252</f>
        <v>5.46367902182432E-005</v>
      </c>
      <c r="H153" s="53" t="n">
        <f aca="false">IF(D153&lt;F153,D153-F153,"")</f>
        <v>-0.0235002168126596</v>
      </c>
      <c r="I153" s="53" t="n">
        <f aca="false">IF(D153&lt;AVERAGE($D$149:D153),D153-AVERAGE($D$149:D153),"")</f>
        <v>-0.0256</v>
      </c>
      <c r="J153" s="0" t="n">
        <f aca="false">IF(ISBLANK(A154),MONTH(A153),IF(MONTH(A154)-MONTH(A153)=1,MONTH(A153),0))</f>
        <v>0</v>
      </c>
      <c r="K153" s="0" t="str">
        <f aca="false">IF(B154&gt;B153,IF(AND(B152&gt;B153,B154&gt;B153),"min",""),IF(AND(B152&gt;B153,B154&gt;B153),"",IF(AND(B152&lt;B153,B154&lt;B153),"max","")))</f>
        <v/>
      </c>
      <c r="L153" s="0" t="str">
        <f aca="false">IF(K153="min",COUNTIF(K$4:K153,"min"),IF(K153="max",COUNTIF(K$4:K153,"max"),""))</f>
        <v/>
      </c>
      <c r="M153" s="30" t="str">
        <f aca="false" t="array" ref="M153:M153">IF($K$3=0,IF(K153="min",INDEX($B$4:$B$254,(MATCH(1,($K$4:$K$254="max")*($L$4:$L$254=(L153-1)),0))),""),IF($K$3=1,IF(K153="min",INDEX($B$4:$B$254,(MATCH(1,($K$4:$K$254="max")*($L$4:$L$254=(L153)),0))),""),""))</f>
        <v/>
      </c>
      <c r="N153" s="35" t="str">
        <f aca="false">IF(AND(K151=0,K153="min",L153=1),B153-B152,IF(K153="min",B153-M153,""))</f>
        <v/>
      </c>
      <c r="O153" s="41" t="str">
        <f aca="false">IF(AND(K151=0,K153="min",L153=1),(B153-B152)/B152,IF(K153="min",(B153-M153)/M153,""))</f>
        <v/>
      </c>
      <c r="P153" s="24" t="n">
        <f aca="false">D153-s_p!H153</f>
        <v>-0.0206939094547274</v>
      </c>
      <c r="Q153" s="24" t="n">
        <f aca="false">IF(P153&lt;0, P153^2, 0)</f>
        <v>0.000428237888520456</v>
      </c>
      <c r="R153" s="5"/>
      <c r="S153" s="5"/>
      <c r="T153" s="5"/>
      <c r="U153" s="5"/>
      <c r="V153" s="5"/>
    </row>
    <row r="154" customFormat="false" ht="13.8" hidden="false" customHeight="false" outlineLevel="0" collapsed="false">
      <c r="A154" s="6" t="n">
        <f aca="false">WORKDAY(A153,1,holiday!$B$2:$B$10)</f>
        <v>38937</v>
      </c>
      <c r="B154" s="30" t="n">
        <v>994232.333271925</v>
      </c>
      <c r="C154" s="30" t="n">
        <f aca="false">B154-B153</f>
        <v>-5800.18862701382</v>
      </c>
      <c r="D154" s="5" t="n">
        <f aca="false">C154/B153</f>
        <v>-0.00579999999999997</v>
      </c>
      <c r="E154" s="5" t="n">
        <f aca="false" t="array" ref="E154:E154">PRODUCT(1+$D$4:D154)-1</f>
        <v>-0.00576766672807427</v>
      </c>
      <c r="F154" s="52" t="n">
        <f aca="false">E154/COUNT($E$4:E154)</f>
        <v>-3.81964683978429E-005</v>
      </c>
      <c r="G154" s="5" t="n">
        <f aca="false">F154*252</f>
        <v>-0.0096255100362564</v>
      </c>
      <c r="H154" s="53" t="n">
        <f aca="false">IF(D154&lt;F154,D154-F154,"")</f>
        <v>-0.00576180353160213</v>
      </c>
      <c r="I154" s="53" t="n">
        <f aca="false">IF(D154&lt;AVERAGE($D$149:D154),D154-AVERAGE($D$149:D154),"")</f>
        <v>-0.00658333333333333</v>
      </c>
      <c r="J154" s="0" t="n">
        <f aca="false">IF(ISBLANK(A155),MONTH(A154),IF(MONTH(A155)-MONTH(A154)=1,MONTH(A154),0))</f>
        <v>0</v>
      </c>
      <c r="K154" s="0" t="str">
        <f aca="false">IF(B155&gt;B154,IF(AND(B153&gt;B154,B155&gt;B154),"min",""),IF(AND(B153&gt;B154,B155&gt;B154),"",IF(AND(B153&lt;B154,B155&lt;B154),"max","")))</f>
        <v/>
      </c>
      <c r="L154" s="0" t="str">
        <f aca="false">IF(K154="min",COUNTIF(K$4:K154,"min"),IF(K154="max",COUNTIF(K$4:K154,"max"),""))</f>
        <v/>
      </c>
      <c r="M154" s="30" t="str">
        <f aca="false" t="array" ref="M154:M154">IF($K$3=0,IF(K154="min",INDEX($B$4:$B$254,(MATCH(1,($K$4:$K$254="max")*($L$4:$L$254=(L154-1)),0))),""),IF($K$3=1,IF(K154="min",INDEX($B$4:$B$254,(MATCH(1,($K$4:$K$254="max")*($L$4:$L$254=(L154)),0))),""),""))</f>
        <v/>
      </c>
      <c r="N154" s="35" t="str">
        <f aca="false">IF(AND(K152=0,K154="min",L154=1),B154-B153,IF(K154="min",B154-M154,""))</f>
        <v/>
      </c>
      <c r="O154" s="41" t="str">
        <f aca="false">IF(AND(K152=0,K154="min",L154=1),(B154-B153)/B153,IF(K154="min",(B154-M154)/M154,""))</f>
        <v/>
      </c>
      <c r="P154" s="24" t="n">
        <f aca="false">D154-s_p!H154</f>
        <v>-0.00243732490966237</v>
      </c>
      <c r="Q154" s="24" t="n">
        <f aca="false">IF(P154&lt;0, P154^2, 0)</f>
        <v>5.94055271526068E-006</v>
      </c>
      <c r="R154" s="5"/>
      <c r="S154" s="5"/>
      <c r="T154" s="5"/>
      <c r="U154" s="5"/>
      <c r="V154" s="5"/>
    </row>
    <row r="155" customFormat="false" ht="13.8" hidden="false" customHeight="false" outlineLevel="0" collapsed="false">
      <c r="A155" s="6" t="n">
        <f aca="false">WORKDAY(A154,1,holiday!$B$2:$B$10)</f>
        <v>38938</v>
      </c>
      <c r="B155" s="30" t="n">
        <v>982599.814972644</v>
      </c>
      <c r="C155" s="30" t="n">
        <f aca="false">B155-B154</f>
        <v>-11632.5182992815</v>
      </c>
      <c r="D155" s="5" t="n">
        <f aca="false">C155/B154</f>
        <v>-0.0117</v>
      </c>
      <c r="E155" s="5" t="n">
        <f aca="false" t="array" ref="E155:E155">PRODUCT(1+$D$4:D155)-1</f>
        <v>-0.0174001850273559</v>
      </c>
      <c r="F155" s="52" t="n">
        <f aca="false">E155/COUNT($E$4:E155)</f>
        <v>-0.000114474901495762</v>
      </c>
      <c r="G155" s="5" t="n">
        <f aca="false">F155*252</f>
        <v>-0.0288476751769321</v>
      </c>
      <c r="H155" s="53" t="n">
        <f aca="false">IF(D155&lt;F155,D155-F155,"")</f>
        <v>-0.0115855250985042</v>
      </c>
      <c r="I155" s="53" t="n">
        <f aca="false">IF(D155&lt;AVERAGE($D$149:D155),D155-AVERAGE($D$149:D155),"")</f>
        <v>-0.0107</v>
      </c>
      <c r="J155" s="0" t="n">
        <f aca="false">IF(ISBLANK(A156),MONTH(A155),IF(MONTH(A156)-MONTH(A155)=1,MONTH(A155),0))</f>
        <v>0</v>
      </c>
      <c r="K155" s="0" t="str">
        <f aca="false">IF(B156&gt;B155,IF(AND(B154&gt;B155,B156&gt;B155),"min",""),IF(AND(B154&gt;B155,B156&gt;B155),"",IF(AND(B154&lt;B155,B156&lt;B155),"max","")))</f>
        <v>min</v>
      </c>
      <c r="L155" s="0" t="n">
        <f aca="false">IF(K155="min",COUNTIF(K$4:K155,"min"),IF(K155="max",COUNTIF(K$4:K155,"max"),""))</f>
        <v>38</v>
      </c>
      <c r="M155" s="30" t="n">
        <f aca="false" t="array" ref="M155:M155">IF($K$3=0,IF(K155="min",INDEX($B$4:$B$254,(MATCH(1,($K$4:$K$254="max")*($L$4:$L$254=(L155-1)),0))),""),IF($K$3=1,IF(K155="min",INDEX($B$4:$B$254,(MATCH(1,($K$4:$K$254="max")*($L$4:$L$254=(L155)),0))),""),""))</f>
        <v>1026048.3365901</v>
      </c>
      <c r="N155" s="35" t="n">
        <f aca="false">IF(AND(K153=0,K155="min",L155=1),B155-B154,IF(K155="min",B155-M155,""))</f>
        <v>-43448.521617456</v>
      </c>
      <c r="O155" s="41" t="n">
        <f aca="false">IF(AND(K153=0,K155="min",L155=1),(B155-B154)/B154,IF(K155="min",(B155-M155)/M155,""))</f>
        <v>-0.0423454919890518</v>
      </c>
      <c r="P155" s="24" t="n">
        <f aca="false">D155-s_p!H155</f>
        <v>-0.00735073772296848</v>
      </c>
      <c r="Q155" s="24" t="n">
        <f aca="false">IF(P155&lt;0, P155^2, 0)</f>
        <v>5.40333450718718E-005</v>
      </c>
      <c r="R155" s="5"/>
      <c r="S155" s="5"/>
      <c r="T155" s="5"/>
      <c r="U155" s="5"/>
      <c r="V155" s="5"/>
    </row>
    <row r="156" customFormat="false" ht="13.8" hidden="false" customHeight="false" outlineLevel="0" collapsed="false">
      <c r="A156" s="6" t="n">
        <f aca="false">WORKDAY(A155,1,holiday!$B$2:$B$10)</f>
        <v>38939</v>
      </c>
      <c r="B156" s="30" t="n">
        <v>987611.074029004</v>
      </c>
      <c r="C156" s="30" t="n">
        <f aca="false">B156-B155</f>
        <v>5011.25905636046</v>
      </c>
      <c r="D156" s="5" t="n">
        <f aca="false">C156/B155</f>
        <v>0.00509999999999998</v>
      </c>
      <c r="E156" s="5" t="n">
        <f aca="false" t="array" ref="E156:E156">PRODUCT(1+$D$4:D156)-1</f>
        <v>-0.0123889259709955</v>
      </c>
      <c r="F156" s="52" t="n">
        <f aca="false">E156/COUNT($E$4:E156)</f>
        <v>-8.09733723594477E-005</v>
      </c>
      <c r="G156" s="5" t="n">
        <f aca="false">F156*252</f>
        <v>-0.0204052898345808</v>
      </c>
      <c r="H156" s="53" t="str">
        <f aca="false">IF(D156&lt;F156,D156-F156,"")</f>
        <v/>
      </c>
      <c r="I156" s="53" t="str">
        <f aca="false">IF(D156&lt;AVERAGE($D$149:D156),D156-AVERAGE($D$149:D156),"")</f>
        <v/>
      </c>
      <c r="J156" s="0" t="n">
        <f aca="false">IF(ISBLANK(A157),MONTH(A156),IF(MONTH(A157)-MONTH(A156)=1,MONTH(A156),0))</f>
        <v>0</v>
      </c>
      <c r="K156" s="0" t="str">
        <f aca="false">IF(B157&gt;B156,IF(AND(B155&gt;B156,B157&gt;B156),"min",""),IF(AND(B155&gt;B156,B157&gt;B156),"",IF(AND(B155&lt;B156,B157&lt;B156),"max","")))</f>
        <v>max</v>
      </c>
      <c r="L156" s="0" t="n">
        <f aca="false">IF(K156="min",COUNTIF(K$4:K156,"min"),IF(K156="max",COUNTIF(K$4:K156,"max"),""))</f>
        <v>38</v>
      </c>
      <c r="M156" s="30" t="str">
        <f aca="false" t="array" ref="M156:M156">IF($K$3=0,IF(K156="min",INDEX($B$4:$B$254,(MATCH(1,($K$4:$K$254="max")*($L$4:$L$254=(L156-1)),0))),""),IF($K$3=1,IF(K156="min",INDEX($B$4:$B$254,(MATCH(1,($K$4:$K$254="max")*($L$4:$L$254=(L156)),0))),""),""))</f>
        <v/>
      </c>
      <c r="N156" s="35" t="str">
        <f aca="false">IF(AND(K154=0,K156="min",L156=1),B156-B155,IF(K156="min",B156-M156,""))</f>
        <v/>
      </c>
      <c r="O156" s="41" t="str">
        <f aca="false">IF(AND(K154=0,K156="min",L156=1),(B156-B155)/B155,IF(K156="min",(B156-M156)/M156,""))</f>
        <v/>
      </c>
      <c r="P156" s="24" t="n">
        <f aca="false">D156-s_p!H156</f>
        <v>0.000471065207946582</v>
      </c>
      <c r="Q156" s="24" t="n">
        <f aca="false">IF(P156&lt;0, P156^2, 0)</f>
        <v>0</v>
      </c>
      <c r="R156" s="5"/>
      <c r="S156" s="5"/>
      <c r="T156" s="5"/>
      <c r="U156" s="5"/>
      <c r="V156" s="5"/>
    </row>
    <row r="157" customFormat="false" ht="13.8" hidden="false" customHeight="false" outlineLevel="0" collapsed="false">
      <c r="A157" s="6" t="n">
        <f aca="false">WORKDAY(A156,1,holiday!$B$2:$B$10)</f>
        <v>38940</v>
      </c>
      <c r="B157" s="30" t="n">
        <v>943069.814590296</v>
      </c>
      <c r="C157" s="30" t="n">
        <f aca="false">B157-B156</f>
        <v>-44541.2594387081</v>
      </c>
      <c r="D157" s="5" t="n">
        <f aca="false">C157/B156</f>
        <v>-0.0451</v>
      </c>
      <c r="E157" s="5" t="n">
        <f aca="false" t="array" ref="E157:E157">PRODUCT(1+$D$4:D157)-1</f>
        <v>-0.0569301854097036</v>
      </c>
      <c r="F157" s="52" t="n">
        <f aca="false">E157/COUNT($E$4:E157)</f>
        <v>-0.000369676528634439</v>
      </c>
      <c r="G157" s="5" t="n">
        <f aca="false">F157*252</f>
        <v>-0.0931584852158787</v>
      </c>
      <c r="H157" s="53" t="n">
        <f aca="false">IF(D157&lt;F157,D157-F157,"")</f>
        <v>-0.0447303234713656</v>
      </c>
      <c r="I157" s="53" t="n">
        <f aca="false">IF(D157&lt;AVERAGE($D$149:D157),D157-AVERAGE($D$149:D157),"")</f>
        <v>-0.0398777777777778</v>
      </c>
      <c r="J157" s="0" t="n">
        <f aca="false">IF(ISBLANK(A158),MONTH(A157),IF(MONTH(A158)-MONTH(A157)=1,MONTH(A157),0))</f>
        <v>0</v>
      </c>
      <c r="K157" s="0" t="str">
        <f aca="false">IF(B158&gt;B157,IF(AND(B156&gt;B157,B158&gt;B157),"min",""),IF(AND(B156&gt;B157,B158&gt;B157),"",IF(AND(B156&lt;B157,B158&lt;B157),"max","")))</f>
        <v/>
      </c>
      <c r="L157" s="0" t="str">
        <f aca="false">IF(K157="min",COUNTIF(K$4:K157,"min"),IF(K157="max",COUNTIF(K$4:K157,"max"),""))</f>
        <v/>
      </c>
      <c r="M157" s="30" t="str">
        <f aca="false" t="array" ref="M157:M157">IF($K$3=0,IF(K157="min",INDEX($B$4:$B$254,(MATCH(1,($K$4:$K$254="max")*($L$4:$L$254=(L157-1)),0))),""),IF($K$3=1,IF(K157="min",INDEX($B$4:$B$254,(MATCH(1,($K$4:$K$254="max")*($L$4:$L$254=(L157)),0))),""),""))</f>
        <v/>
      </c>
      <c r="N157" s="35" t="str">
        <f aca="false">IF(AND(K155=0,K157="min",L157=1),B157-B156,IF(K157="min",B157-M157,""))</f>
        <v/>
      </c>
      <c r="O157" s="41" t="str">
        <f aca="false">IF(AND(K155=0,K157="min",L157=1),(B157-B156)/B156,IF(K157="min",(B157-M157)/M157,""))</f>
        <v/>
      </c>
      <c r="P157" s="24" t="n">
        <f aca="false">D157-s_p!H157</f>
        <v>-0.0411135554839167</v>
      </c>
      <c r="Q157" s="24" t="n">
        <f aca="false">IF(P157&lt;0, P157^2, 0)</f>
        <v>0.0016903244445291</v>
      </c>
      <c r="R157" s="5"/>
      <c r="S157" s="5"/>
      <c r="T157" s="5"/>
      <c r="U157" s="5"/>
      <c r="V157" s="5"/>
    </row>
    <row r="158" customFormat="false" ht="13.8" hidden="false" customHeight="false" outlineLevel="0" collapsed="false">
      <c r="A158" s="6" t="n">
        <f aca="false">WORKDAY(A157,1,holiday!$B$2:$B$10)</f>
        <v>38943</v>
      </c>
      <c r="B158" s="30" t="n">
        <v>899122.761230388</v>
      </c>
      <c r="C158" s="30" t="n">
        <f aca="false">B158-B157</f>
        <v>-43947.0533599078</v>
      </c>
      <c r="D158" s="5" t="n">
        <f aca="false">C158/B157</f>
        <v>-0.0466</v>
      </c>
      <c r="E158" s="5" t="n">
        <f aca="false" t="array" ref="E158:E158">PRODUCT(1+$D$4:D158)-1</f>
        <v>-0.100877238769611</v>
      </c>
      <c r="F158" s="52" t="n">
        <f aca="false">E158/COUNT($E$4:E158)</f>
        <v>-0.000650820895287816</v>
      </c>
      <c r="G158" s="5" t="n">
        <f aca="false">F158*252</f>
        <v>-0.16400686561253</v>
      </c>
      <c r="H158" s="53" t="n">
        <f aca="false">IF(D158&lt;F158,D158-F158,"")</f>
        <v>-0.0459491791047122</v>
      </c>
      <c r="I158" s="53" t="n">
        <f aca="false">IF(D158&lt;AVERAGE($D$149:D158),D158-AVERAGE($D$149:D158),"")</f>
        <v>-0.03724</v>
      </c>
      <c r="J158" s="0" t="n">
        <f aca="false">IF(ISBLANK(A159),MONTH(A158),IF(MONTH(A159)-MONTH(A158)=1,MONTH(A158),0))</f>
        <v>0</v>
      </c>
      <c r="K158" s="0" t="str">
        <f aca="false">IF(B159&gt;B158,IF(AND(B157&gt;B158,B159&gt;B158),"min",""),IF(AND(B157&gt;B158,B159&gt;B158),"",IF(AND(B157&lt;B158,B159&lt;B158),"max","")))</f>
        <v/>
      </c>
      <c r="L158" s="0" t="str">
        <f aca="false">IF(K158="min",COUNTIF(K$4:K158,"min"),IF(K158="max",COUNTIF(K$4:K158,"max"),""))</f>
        <v/>
      </c>
      <c r="M158" s="30" t="str">
        <f aca="false" t="array" ref="M158:M158">IF($K$3=0,IF(K158="min",INDEX($B$4:$B$254,(MATCH(1,($K$4:$K$254="max")*($L$4:$L$254=(L158-1)),0))),""),IF($K$3=1,IF(K158="min",INDEX($B$4:$B$254,(MATCH(1,($K$4:$K$254="max")*($L$4:$L$254=(L158)),0))),""),""))</f>
        <v/>
      </c>
      <c r="N158" s="35" t="str">
        <f aca="false">IF(AND(K156=0,K158="min",L158=1),B158-B157,IF(K158="min",B158-M158,""))</f>
        <v/>
      </c>
      <c r="O158" s="41" t="str">
        <f aca="false">IF(AND(K156=0,K158="min",L158=1),(B158-B157)/B157,IF(K158="min",(B158-M158)/M158,""))</f>
        <v/>
      </c>
      <c r="P158" s="24" t="n">
        <f aca="false">D158-s_p!H158</f>
        <v>-0.0477604591313135</v>
      </c>
      <c r="Q158" s="24" t="n">
        <f aca="false">IF(P158&lt;0, P158^2, 0)</f>
        <v>0.00228106145643387</v>
      </c>
      <c r="R158" s="5"/>
      <c r="S158" s="5"/>
      <c r="T158" s="5"/>
      <c r="U158" s="5"/>
      <c r="V158" s="5"/>
    </row>
    <row r="159" customFormat="false" ht="13.8" hidden="false" customHeight="false" outlineLevel="0" collapsed="false">
      <c r="A159" s="6" t="n">
        <f aca="false">WORKDAY(A158,1,holiday!$B$2:$B$10)</f>
        <v>38944</v>
      </c>
      <c r="B159" s="30" t="n">
        <v>887973.638991131</v>
      </c>
      <c r="C159" s="30" t="n">
        <f aca="false">B159-B158</f>
        <v>-11149.1222392569</v>
      </c>
      <c r="D159" s="5" t="n">
        <f aca="false">C159/B158</f>
        <v>-0.0124000000000001</v>
      </c>
      <c r="E159" s="5" t="n">
        <f aca="false" t="array" ref="E159:E159">PRODUCT(1+$D$4:D159)-1</f>
        <v>-0.112026361008868</v>
      </c>
      <c r="F159" s="52" t="n">
        <f aca="false">E159/COUNT($E$4:E159)</f>
        <v>-0.000718117698774798</v>
      </c>
      <c r="G159" s="5" t="n">
        <f aca="false">F159*252</f>
        <v>-0.180965660091249</v>
      </c>
      <c r="H159" s="53" t="n">
        <f aca="false">IF(D159&lt;F159,D159-F159,"")</f>
        <v>-0.0116818823012253</v>
      </c>
      <c r="I159" s="53" t="n">
        <f aca="false">IF(D159&lt;AVERAGE($D$149:D159),D159-AVERAGE($D$149:D159),"")</f>
        <v>-0.00276363636363642</v>
      </c>
      <c r="J159" s="0" t="n">
        <f aca="false">IF(ISBLANK(A160),MONTH(A159),IF(MONTH(A160)-MONTH(A159)=1,MONTH(A159),0))</f>
        <v>0</v>
      </c>
      <c r="K159" s="0" t="str">
        <f aca="false">IF(B160&gt;B159,IF(AND(B158&gt;B159,B160&gt;B159),"min",""),IF(AND(B158&gt;B159,B160&gt;B159),"",IF(AND(B158&lt;B159,B160&lt;B159),"max","")))</f>
        <v>min</v>
      </c>
      <c r="L159" s="0" t="n">
        <f aca="false">IF(K159="min",COUNTIF(K$4:K159,"min"),IF(K159="max",COUNTIF(K$4:K159,"max"),""))</f>
        <v>39</v>
      </c>
      <c r="M159" s="30" t="n">
        <f aca="false" t="array" ref="M159:M159">IF($K$3=0,IF(K159="min",INDEX($B$4:$B$254,(MATCH(1,($K$4:$K$254="max")*($L$4:$L$254=(L159-1)),0))),""),IF($K$3=1,IF(K159="min",INDEX($B$4:$B$254,(MATCH(1,($K$4:$K$254="max")*($L$4:$L$254=(L159)),0))),""),""))</f>
        <v>987611.074029004</v>
      </c>
      <c r="N159" s="35" t="n">
        <f aca="false">IF(AND(K157=0,K159="min",L159=1),B159-B158,IF(K159="min",B159-M159,""))</f>
        <v>-99637.435037873</v>
      </c>
      <c r="O159" s="41" t="n">
        <f aca="false">IF(AND(K157=0,K159="min",L159=1),(B159-B158)/B158,IF(K159="min",(B159-M159)/M159,""))</f>
        <v>-0.100887320584</v>
      </c>
      <c r="P159" s="24" t="n">
        <f aca="false">D159-s_p!H159</f>
        <v>-0.0260964698275522</v>
      </c>
      <c r="Q159" s="24" t="n">
        <f aca="false">IF(P159&lt;0, P159^2, 0)</f>
        <v>0.000681025737460342</v>
      </c>
      <c r="R159" s="5"/>
      <c r="S159" s="5"/>
      <c r="T159" s="5"/>
      <c r="U159" s="5"/>
      <c r="V159" s="5"/>
    </row>
    <row r="160" customFormat="false" ht="13.8" hidden="false" customHeight="false" outlineLevel="0" collapsed="false">
      <c r="A160" s="6" t="n">
        <f aca="false">WORKDAY(A159,1,holiday!$B$2:$B$10)</f>
        <v>38945</v>
      </c>
      <c r="B160" s="30" t="n">
        <v>913103.29297458</v>
      </c>
      <c r="C160" s="30" t="n">
        <f aca="false">B160-B159</f>
        <v>25129.653983449</v>
      </c>
      <c r="D160" s="5" t="n">
        <f aca="false">C160/B159</f>
        <v>0.0283</v>
      </c>
      <c r="E160" s="5" t="n">
        <f aca="false" t="array" ref="E160:E160">PRODUCT(1+$D$4:D160)-1</f>
        <v>-0.0868967070254194</v>
      </c>
      <c r="F160" s="52" t="n">
        <f aca="false">E160/COUNT($E$4:E160)</f>
        <v>-0.00055348221035299</v>
      </c>
      <c r="G160" s="5" t="n">
        <f aca="false">F160*252</f>
        <v>-0.139477517008953</v>
      </c>
      <c r="H160" s="53" t="str">
        <f aca="false">IF(D160&lt;F160,D160-F160,"")</f>
        <v/>
      </c>
      <c r="I160" s="53" t="str">
        <f aca="false">IF(D160&lt;AVERAGE($D$149:D160),D160-AVERAGE($D$149:D160),"")</f>
        <v/>
      </c>
      <c r="J160" s="0" t="n">
        <f aca="false">IF(ISBLANK(A161),MONTH(A160),IF(MONTH(A161)-MONTH(A160)=1,MONTH(A160),0))</f>
        <v>0</v>
      </c>
      <c r="K160" s="0" t="str">
        <f aca="false">IF(B161&gt;B160,IF(AND(B159&gt;B160,B161&gt;B160),"min",""),IF(AND(B159&gt;B160,B161&gt;B160),"",IF(AND(B159&lt;B160,B161&lt;B160),"max","")))</f>
        <v>max</v>
      </c>
      <c r="L160" s="0" t="n">
        <f aca="false">IF(K160="min",COUNTIF(K$4:K160,"min"),IF(K160="max",COUNTIF(K$4:K160,"max"),""))</f>
        <v>39</v>
      </c>
      <c r="M160" s="30" t="str">
        <f aca="false" t="array" ref="M160:M160">IF($K$3=0,IF(K160="min",INDEX($B$4:$B$254,(MATCH(1,($K$4:$K$254="max")*($L$4:$L$254=(L160-1)),0))),""),IF($K$3=1,IF(K160="min",INDEX($B$4:$B$254,(MATCH(1,($K$4:$K$254="max")*($L$4:$L$254=(L160)),0))),""),""))</f>
        <v/>
      </c>
      <c r="N160" s="35" t="str">
        <f aca="false">IF(AND(K158=0,K160="min",L160=1),B160-B159,IF(K160="min",B160-M160,""))</f>
        <v/>
      </c>
      <c r="O160" s="41" t="str">
        <f aca="false">IF(AND(K158=0,K160="min",L160=1),(B160-B159)/B159,IF(K160="min",(B160-M160)/M160,""))</f>
        <v/>
      </c>
      <c r="P160" s="24" t="n">
        <f aca="false">D160-s_p!H160</f>
        <v>0.0206380886448138</v>
      </c>
      <c r="Q160" s="24" t="n">
        <f aca="false">IF(P160&lt;0, P160^2, 0)</f>
        <v>0</v>
      </c>
      <c r="R160" s="5"/>
      <c r="S160" s="5"/>
      <c r="T160" s="5"/>
      <c r="U160" s="5"/>
      <c r="V160" s="5"/>
    </row>
    <row r="161" customFormat="false" ht="13.8" hidden="false" customHeight="false" outlineLevel="0" collapsed="false">
      <c r="A161" s="6" t="n">
        <f aca="false">WORKDAY(A160,1,holiday!$B$2:$B$10)</f>
        <v>38946</v>
      </c>
      <c r="B161" s="30" t="n">
        <v>867539.438655149</v>
      </c>
      <c r="C161" s="30" t="n">
        <f aca="false">B161-B160</f>
        <v>-45563.8543194316</v>
      </c>
      <c r="D161" s="5" t="n">
        <f aca="false">C161/B160</f>
        <v>-0.0499</v>
      </c>
      <c r="E161" s="5" t="n">
        <f aca="false" t="array" ref="E161:E161">PRODUCT(1+$D$4:D161)-1</f>
        <v>-0.132460561344851</v>
      </c>
      <c r="F161" s="52" t="n">
        <f aca="false">E161/COUNT($E$4:E161)</f>
        <v>-0.00083835798319526</v>
      </c>
      <c r="G161" s="5" t="n">
        <f aca="false">F161*252</f>
        <v>-0.211266211765205</v>
      </c>
      <c r="H161" s="53" t="n">
        <f aca="false">IF(D161&lt;F161,D161-F161,"")</f>
        <v>-0.0490616420168047</v>
      </c>
      <c r="I161" s="53" t="n">
        <f aca="false">IF(D161&lt;AVERAGE($D$149:D161),D161-AVERAGE($D$149:D161),"")</f>
        <v>-0.0400846153846154</v>
      </c>
      <c r="J161" s="0" t="n">
        <f aca="false">IF(ISBLANK(A162),MONTH(A161),IF(MONTH(A162)-MONTH(A161)=1,MONTH(A161),0))</f>
        <v>0</v>
      </c>
      <c r="K161" s="0" t="str">
        <f aca="false">IF(B162&gt;B161,IF(AND(B160&gt;B161,B162&gt;B161),"min",""),IF(AND(B160&gt;B161,B162&gt;B161),"",IF(AND(B160&lt;B161,B162&lt;B161),"max","")))</f>
        <v>min</v>
      </c>
      <c r="L161" s="0" t="n">
        <f aca="false">IF(K161="min",COUNTIF(K$4:K161,"min"),IF(K161="max",COUNTIF(K$4:K161,"max"),""))</f>
        <v>40</v>
      </c>
      <c r="M161" s="30" t="n">
        <f aca="false" t="array" ref="M161:M161">IF($K$3=0,IF(K161="min",INDEX($B$4:$B$254,(MATCH(1,($K$4:$K$254="max")*($L$4:$L$254=(L161-1)),0))),""),IF($K$3=1,IF(K161="min",INDEX($B$4:$B$254,(MATCH(1,($K$4:$K$254="max")*($L$4:$L$254=(L161)),0))),""),""))</f>
        <v>913103.29297458</v>
      </c>
      <c r="N161" s="35" t="n">
        <f aca="false">IF(AND(K159=0,K161="min",L161=1),B161-B160,IF(K161="min",B161-M161,""))</f>
        <v>-45563.854319431</v>
      </c>
      <c r="O161" s="41" t="n">
        <f aca="false">IF(AND(K159=0,K161="min",L161=1),(B161-B160)/B160,IF(K161="min",(B161-M161)/M161,""))</f>
        <v>-0.0498999999999994</v>
      </c>
      <c r="P161" s="24" t="n">
        <f aca="false">D161-s_p!H161</f>
        <v>-0.0514824861242986</v>
      </c>
      <c r="Q161" s="24" t="n">
        <f aca="false">IF(P161&lt;0, P161^2, 0)</f>
        <v>0.0026504463775386</v>
      </c>
      <c r="R161" s="5"/>
      <c r="S161" s="5"/>
      <c r="T161" s="5"/>
      <c r="U161" s="5"/>
      <c r="V161" s="5"/>
    </row>
    <row r="162" customFormat="false" ht="13.8" hidden="false" customHeight="false" outlineLevel="0" collapsed="false">
      <c r="A162" s="6" t="n">
        <f aca="false">WORKDAY(A161,1,holiday!$B$2:$B$10)</f>
        <v>38947</v>
      </c>
      <c r="B162" s="30" t="n">
        <v>895127.192804382</v>
      </c>
      <c r="C162" s="30" t="n">
        <f aca="false">B162-B161</f>
        <v>27587.7541492337</v>
      </c>
      <c r="D162" s="5" t="n">
        <f aca="false">C162/B161</f>
        <v>0.0318</v>
      </c>
      <c r="E162" s="5" t="n">
        <f aca="false" t="array" ref="E162:E162">PRODUCT(1+$D$4:D162)-1</f>
        <v>-0.104872807195617</v>
      </c>
      <c r="F162" s="52" t="n">
        <f aca="false">E162/COUNT($E$4:E162)</f>
        <v>-0.00065957740374602</v>
      </c>
      <c r="G162" s="5" t="n">
        <f aca="false">F162*252</f>
        <v>-0.166213505743997</v>
      </c>
      <c r="H162" s="53" t="str">
        <f aca="false">IF(D162&lt;F162,D162-F162,"")</f>
        <v/>
      </c>
      <c r="I162" s="53" t="str">
        <f aca="false">IF(D162&lt;AVERAGE($D$149:D162),D162-AVERAGE($D$149:D162),"")</f>
        <v/>
      </c>
      <c r="J162" s="0" t="n">
        <f aca="false">IF(ISBLANK(A163),MONTH(A162),IF(MONTH(A163)-MONTH(A162)=1,MONTH(A162),0))</f>
        <v>0</v>
      </c>
      <c r="K162" s="0" t="str">
        <f aca="false">IF(B163&gt;B162,IF(AND(B161&gt;B162,B163&gt;B162),"min",""),IF(AND(B161&gt;B162,B163&gt;B162),"",IF(AND(B161&lt;B162,B163&lt;B162),"max","")))</f>
        <v>max</v>
      </c>
      <c r="L162" s="0" t="n">
        <f aca="false">IF(K162="min",COUNTIF(K$4:K162,"min"),IF(K162="max",COUNTIF(K$4:K162,"max"),""))</f>
        <v>40</v>
      </c>
      <c r="M162" s="30" t="str">
        <f aca="false" t="array" ref="M162:M162">IF($K$3=0,IF(K162="min",INDEX($B$4:$B$254,(MATCH(1,($K$4:$K$254="max")*($L$4:$L$254=(L162-1)),0))),""),IF($K$3=1,IF(K162="min",INDEX($B$4:$B$254,(MATCH(1,($K$4:$K$254="max")*($L$4:$L$254=(L162)),0))),""),""))</f>
        <v/>
      </c>
      <c r="N162" s="35" t="str">
        <f aca="false">IF(AND(K160=0,K162="min",L162=1),B162-B161,IF(K162="min",B162-M162,""))</f>
        <v/>
      </c>
      <c r="O162" s="41" t="str">
        <f aca="false">IF(AND(K160=0,K162="min",L162=1),(B162-B161)/B161,IF(K162="min",(B162-M162)/M162,""))</f>
        <v/>
      </c>
      <c r="P162" s="24" t="n">
        <f aca="false">D162-s_p!H162</f>
        <v>0.028085106514166</v>
      </c>
      <c r="Q162" s="24" t="n">
        <f aca="false">IF(P162&lt;0, P162^2, 0)</f>
        <v>0</v>
      </c>
      <c r="R162" s="5"/>
      <c r="S162" s="5"/>
      <c r="T162" s="5"/>
      <c r="U162" s="5"/>
      <c r="V162" s="5"/>
    </row>
    <row r="163" customFormat="false" ht="13.8" hidden="false" customHeight="false" outlineLevel="0" collapsed="false">
      <c r="A163" s="6" t="n">
        <f aca="false">WORKDAY(A162,1,holiday!$B$2:$B$10)</f>
        <v>38950</v>
      </c>
      <c r="B163" s="30" t="n">
        <v>892620.83666453</v>
      </c>
      <c r="C163" s="30" t="n">
        <f aca="false">B163-B162</f>
        <v>-2506.35613985232</v>
      </c>
      <c r="D163" s="5" t="n">
        <f aca="false">C163/B162</f>
        <v>-0.00280000000000005</v>
      </c>
      <c r="E163" s="5" t="n">
        <f aca="false" t="array" ref="E163:E163">PRODUCT(1+$D$4:D163)-1</f>
        <v>-0.107379163335469</v>
      </c>
      <c r="F163" s="52" t="n">
        <f aca="false">E163/COUNT($E$4:E163)</f>
        <v>-0.000671119770846684</v>
      </c>
      <c r="G163" s="5" t="n">
        <f aca="false">F163*252</f>
        <v>-0.169122182253364</v>
      </c>
      <c r="H163" s="53" t="n">
        <f aca="false">IF(D163&lt;F163,D163-F163,"")</f>
        <v>-0.00212888022915337</v>
      </c>
      <c r="I163" s="53" t="str">
        <f aca="false">IF(D163&lt;AVERAGE($D$149:D163),D163-AVERAGE($D$149:D163),"")</f>
        <v/>
      </c>
      <c r="J163" s="0" t="n">
        <f aca="false">IF(ISBLANK(A164),MONTH(A163),IF(MONTH(A164)-MONTH(A163)=1,MONTH(A163),0))</f>
        <v>0</v>
      </c>
      <c r="K163" s="0" t="str">
        <f aca="false">IF(B164&gt;B163,IF(AND(B162&gt;B163,B164&gt;B163),"min",""),IF(AND(B162&gt;B163,B164&gt;B163),"",IF(AND(B162&lt;B163,B164&lt;B163),"max","")))</f>
        <v>min</v>
      </c>
      <c r="L163" s="0" t="n">
        <f aca="false">IF(K163="min",COUNTIF(K$4:K163,"min"),IF(K163="max",COUNTIF(K$4:K163,"max"),""))</f>
        <v>41</v>
      </c>
      <c r="M163" s="30" t="n">
        <f aca="false" t="array" ref="M163:M163">IF($K$3=0,IF(K163="min",INDEX($B$4:$B$254,(MATCH(1,($K$4:$K$254="max")*($L$4:$L$254=(L163-1)),0))),""),IF($K$3=1,IF(K163="min",INDEX($B$4:$B$254,(MATCH(1,($K$4:$K$254="max")*($L$4:$L$254=(L163)),0))),""),""))</f>
        <v>895127.192804382</v>
      </c>
      <c r="N163" s="35" t="n">
        <f aca="false">IF(AND(K161=0,K163="min",L163=1),B163-B162,IF(K163="min",B163-M163,""))</f>
        <v>-2506.35613985197</v>
      </c>
      <c r="O163" s="41" t="n">
        <f aca="false">IF(AND(K161=0,K163="min",L163=1),(B163-B162)/B162,IF(K163="min",(B163-M163)/M163,""))</f>
        <v>-0.00279999999999966</v>
      </c>
      <c r="P163" s="24" t="n">
        <f aca="false">D163-s_p!H163</f>
        <v>0.000870429240574318</v>
      </c>
      <c r="Q163" s="24" t="n">
        <f aca="false">IF(P163&lt;0, P163^2, 0)</f>
        <v>0</v>
      </c>
      <c r="R163" s="5"/>
      <c r="S163" s="5"/>
      <c r="T163" s="5"/>
      <c r="U163" s="5"/>
      <c r="V163" s="5"/>
    </row>
    <row r="164" customFormat="false" ht="13.8" hidden="false" customHeight="false" outlineLevel="0" collapsed="false">
      <c r="A164" s="6" t="n">
        <f aca="false">WORKDAY(A163,1,holiday!$B$2:$B$10)</f>
        <v>38951</v>
      </c>
      <c r="B164" s="30" t="n">
        <v>910741.03964882</v>
      </c>
      <c r="C164" s="30" t="n">
        <f aca="false">B164-B163</f>
        <v>18120.20298429</v>
      </c>
      <c r="D164" s="5" t="n">
        <f aca="false">C164/B163</f>
        <v>0.0203</v>
      </c>
      <c r="E164" s="5" t="n">
        <f aca="false" t="array" ref="E164:E164">PRODUCT(1+$D$4:D164)-1</f>
        <v>-0.0892589603511795</v>
      </c>
      <c r="F164" s="52" t="n">
        <f aca="false">E164/COUNT($E$4:E164)</f>
        <v>-0.000554403480442109</v>
      </c>
      <c r="G164" s="5" t="n">
        <f aca="false">F164*252</f>
        <v>-0.139709677071411</v>
      </c>
      <c r="H164" s="53" t="str">
        <f aca="false">IF(D164&lt;F164,D164-F164,"")</f>
        <v/>
      </c>
      <c r="I164" s="53" t="str">
        <f aca="false">IF(D164&lt;AVERAGE($D$149:D164),D164-AVERAGE($D$149:D164),"")</f>
        <v/>
      </c>
      <c r="J164" s="0" t="n">
        <f aca="false">IF(ISBLANK(A165),MONTH(A164),IF(MONTH(A165)-MONTH(A164)=1,MONTH(A164),0))</f>
        <v>0</v>
      </c>
      <c r="K164" s="0" t="str">
        <f aca="false">IF(B165&gt;B164,IF(AND(B163&gt;B164,B165&gt;B164),"min",""),IF(AND(B163&gt;B164,B165&gt;B164),"",IF(AND(B163&lt;B164,B165&lt;B164),"max","")))</f>
        <v/>
      </c>
      <c r="L164" s="0" t="str">
        <f aca="false">IF(K164="min",COUNTIF(K$4:K164,"min"),IF(K164="max",COUNTIF(K$4:K164,"max"),""))</f>
        <v/>
      </c>
      <c r="M164" s="30" t="str">
        <f aca="false" t="array" ref="M164:M164">IF($K$3=0,IF(K164="min",INDEX($B$4:$B$254,(MATCH(1,($K$4:$K$254="max")*($L$4:$L$254=(L164-1)),0))),""),IF($K$3=1,IF(K164="min",INDEX($B$4:$B$254,(MATCH(1,($K$4:$K$254="max")*($L$4:$L$254=(L164)),0))),""),""))</f>
        <v/>
      </c>
      <c r="N164" s="35" t="str">
        <f aca="false">IF(AND(K162=0,K164="min",L164=1),B164-B163,IF(K164="min",B164-M164,""))</f>
        <v/>
      </c>
      <c r="O164" s="41" t="str">
        <f aca="false">IF(AND(K162=0,K164="min",L164=1),(B164-B163)/B163,IF(K164="min",(B164-M164)/M164,""))</f>
        <v/>
      </c>
      <c r="P164" s="24" t="n">
        <f aca="false">D164-s_p!H164</f>
        <v>0.0192980886614465</v>
      </c>
      <c r="Q164" s="24" t="n">
        <f aca="false">IF(P164&lt;0, P164^2, 0)</f>
        <v>0</v>
      </c>
      <c r="R164" s="5"/>
      <c r="S164" s="5"/>
      <c r="T164" s="5"/>
      <c r="U164" s="5"/>
      <c r="V164" s="5"/>
    </row>
    <row r="165" customFormat="false" ht="13.8" hidden="false" customHeight="false" outlineLevel="0" collapsed="false">
      <c r="A165" s="6" t="n">
        <f aca="false">WORKDAY(A164,1,holiday!$B$2:$B$10)</f>
        <v>38952</v>
      </c>
      <c r="B165" s="30" t="n">
        <v>915294.744847064</v>
      </c>
      <c r="C165" s="30" t="n">
        <f aca="false">B165-B164</f>
        <v>4553.70519824408</v>
      </c>
      <c r="D165" s="5" t="n">
        <f aca="false">C165/B164</f>
        <v>0.00499999999999997</v>
      </c>
      <c r="E165" s="5" t="n">
        <f aca="false" t="array" ref="E165:E165">PRODUCT(1+$D$4:D165)-1</f>
        <v>-0.0847052551529356</v>
      </c>
      <c r="F165" s="52" t="n">
        <f aca="false">E165/COUNT($E$4:E165)</f>
        <v>-0.000522871945388491</v>
      </c>
      <c r="G165" s="5" t="n">
        <f aca="false">F165*252</f>
        <v>-0.1317637302379</v>
      </c>
      <c r="H165" s="53" t="str">
        <f aca="false">IF(D165&lt;F165,D165-F165,"")</f>
        <v/>
      </c>
      <c r="I165" s="53" t="str">
        <f aca="false">IF(D165&lt;AVERAGE($D$149:D165),D165-AVERAGE($D$149:D165),"")</f>
        <v/>
      </c>
      <c r="J165" s="0" t="n">
        <f aca="false">IF(ISBLANK(A166),MONTH(A165),IF(MONTH(A166)-MONTH(A165)=1,MONTH(A165),0))</f>
        <v>0</v>
      </c>
      <c r="K165" s="0" t="str">
        <f aca="false">IF(B166&gt;B165,IF(AND(B164&gt;B165,B166&gt;B165),"min",""),IF(AND(B164&gt;B165,B166&gt;B165),"",IF(AND(B164&lt;B165,B166&lt;B165),"max","")))</f>
        <v/>
      </c>
      <c r="L165" s="0" t="str">
        <f aca="false">IF(K165="min",COUNTIF(K$4:K165,"min"),IF(K165="max",COUNTIF(K$4:K165,"max"),""))</f>
        <v/>
      </c>
      <c r="M165" s="30" t="str">
        <f aca="false" t="array" ref="M165:M165">IF($K$3=0,IF(K165="min",INDEX($B$4:$B$254,(MATCH(1,($K$4:$K$254="max")*($L$4:$L$254=(L165-1)),0))),""),IF($K$3=1,IF(K165="min",INDEX($B$4:$B$254,(MATCH(1,($K$4:$K$254="max")*($L$4:$L$254=(L165)),0))),""),""))</f>
        <v/>
      </c>
      <c r="N165" s="35" t="str">
        <f aca="false">IF(AND(K163=0,K165="min",L165=1),B165-B164,IF(K165="min",B165-M165,""))</f>
        <v/>
      </c>
      <c r="O165" s="41" t="str">
        <f aca="false">IF(AND(K163=0,K165="min",L165=1),(B165-B164)/B164,IF(K165="min",(B165-M165)/M165,""))</f>
        <v/>
      </c>
      <c r="P165" s="24" t="n">
        <f aca="false">D165-s_p!H165</f>
        <v>0.00948868973375824</v>
      </c>
      <c r="Q165" s="24" t="n">
        <f aca="false">IF(P165&lt;0, P165^2, 0)</f>
        <v>0</v>
      </c>
      <c r="R165" s="5"/>
      <c r="S165" s="5"/>
      <c r="T165" s="5"/>
      <c r="U165" s="5"/>
      <c r="V165" s="5"/>
    </row>
    <row r="166" customFormat="false" ht="13.8" hidden="false" customHeight="false" outlineLevel="0" collapsed="false">
      <c r="A166" s="6" t="n">
        <f aca="false">WORKDAY(A165,1,holiday!$B$2:$B$10)</f>
        <v>38953</v>
      </c>
      <c r="B166" s="30" t="n">
        <v>923074.750178264</v>
      </c>
      <c r="C166" s="30" t="n">
        <f aca="false">B166-B165</f>
        <v>7780.00533120008</v>
      </c>
      <c r="D166" s="5" t="n">
        <f aca="false">C166/B165</f>
        <v>0.00850000000000004</v>
      </c>
      <c r="E166" s="5" t="n">
        <f aca="false" t="array" ref="E166:E166">PRODUCT(1+$D$4:D166)-1</f>
        <v>-0.0769252498217357</v>
      </c>
      <c r="F166" s="52" t="n">
        <f aca="false">E166/COUNT($E$4:E166)</f>
        <v>-0.000471934047986108</v>
      </c>
      <c r="G166" s="5" t="n">
        <f aca="false">F166*252</f>
        <v>-0.118927380092499</v>
      </c>
      <c r="H166" s="53" t="str">
        <f aca="false">IF(D166&lt;F166,D166-F166,"")</f>
        <v/>
      </c>
      <c r="I166" s="53" t="str">
        <f aca="false">IF(D166&lt;AVERAGE($D$149:D166),D166-AVERAGE($D$149:D166),"")</f>
        <v/>
      </c>
      <c r="J166" s="0" t="n">
        <f aca="false">IF(ISBLANK(A167),MONTH(A166),IF(MONTH(A167)-MONTH(A166)=1,MONTH(A166),0))</f>
        <v>0</v>
      </c>
      <c r="K166" s="0" t="str">
        <f aca="false">IF(B167&gt;B166,IF(AND(B165&gt;B166,B167&gt;B166),"min",""),IF(AND(B165&gt;B166,B167&gt;B166),"",IF(AND(B165&lt;B166,B167&lt;B166),"max","")))</f>
        <v/>
      </c>
      <c r="L166" s="0" t="str">
        <f aca="false">IF(K166="min",COUNTIF(K$4:K166,"min"),IF(K166="max",COUNTIF(K$4:K166,"max"),""))</f>
        <v/>
      </c>
      <c r="M166" s="30" t="str">
        <f aca="false" t="array" ref="M166:M166">IF($K$3=0,IF(K166="min",INDEX($B$4:$B$254,(MATCH(1,($K$4:$K$254="max")*($L$4:$L$254=(L166-1)),0))),""),IF($K$3=1,IF(K166="min",INDEX($B$4:$B$254,(MATCH(1,($K$4:$K$254="max")*($L$4:$L$254=(L166)),0))),""),""))</f>
        <v/>
      </c>
      <c r="N166" s="35" t="str">
        <f aca="false">IF(AND(K164=0,K166="min",L166=1),B166-B165,IF(K166="min",B166-M166,""))</f>
        <v/>
      </c>
      <c r="O166" s="41" t="str">
        <f aca="false">IF(AND(K164=0,K166="min",L166=1),(B166-B165)/B165,IF(K166="min",(B166-M166)/M166,""))</f>
        <v/>
      </c>
      <c r="P166" s="24" t="n">
        <f aca="false">D166-s_p!H166</f>
        <v>0.00612565835776011</v>
      </c>
      <c r="Q166" s="24" t="n">
        <f aca="false">IF(P166&lt;0, P166^2, 0)</f>
        <v>0</v>
      </c>
      <c r="R166" s="5"/>
      <c r="S166" s="5"/>
      <c r="T166" s="5"/>
      <c r="U166" s="5"/>
      <c r="V166" s="5"/>
    </row>
    <row r="167" customFormat="false" ht="13.8" hidden="false" customHeight="false" outlineLevel="0" collapsed="false">
      <c r="A167" s="6" t="n">
        <f aca="false">WORKDAY(A166,1,holiday!$B$2:$B$10)</f>
        <v>38954</v>
      </c>
      <c r="B167" s="30" t="n">
        <v>927505.50897912</v>
      </c>
      <c r="C167" s="30" t="n">
        <f aca="false">B167-B166</f>
        <v>4430.75880085572</v>
      </c>
      <c r="D167" s="5" t="n">
        <f aca="false">C167/B166</f>
        <v>0.00480000000000006</v>
      </c>
      <c r="E167" s="5" t="n">
        <f aca="false" t="array" ref="E167:E167">PRODUCT(1+$D$4:D167)-1</f>
        <v>-0.0724944910208798</v>
      </c>
      <c r="F167" s="52" t="n">
        <f aca="false">E167/COUNT($E$4:E167)</f>
        <v>-0.000442039579395609</v>
      </c>
      <c r="G167" s="5" t="n">
        <f aca="false">F167*252</f>
        <v>-0.111393974007693</v>
      </c>
      <c r="H167" s="53" t="str">
        <f aca="false">IF(D167&lt;F167,D167-F167,"")</f>
        <v/>
      </c>
      <c r="I167" s="53" t="str">
        <f aca="false">IF(D167&lt;AVERAGE($D$149:D167),D167-AVERAGE($D$149:D167),"")</f>
        <v/>
      </c>
      <c r="J167" s="0" t="n">
        <f aca="false">IF(ISBLANK(A168),MONTH(A167),IF(MONTH(A168)-MONTH(A167)=1,MONTH(A167),0))</f>
        <v>0</v>
      </c>
      <c r="K167" s="0" t="str">
        <f aca="false">IF(B168&gt;B167,IF(AND(B166&gt;B167,B168&gt;B167),"min",""),IF(AND(B166&gt;B167,B168&gt;B167),"",IF(AND(B166&lt;B167,B168&lt;B167),"max","")))</f>
        <v/>
      </c>
      <c r="L167" s="0" t="str">
        <f aca="false">IF(K167="min",COUNTIF(K$4:K167,"min"),IF(K167="max",COUNTIF(K$4:K167,"max"),""))</f>
        <v/>
      </c>
      <c r="M167" s="30" t="str">
        <f aca="false" t="array" ref="M167:M167">IF($K$3=0,IF(K167="min",INDEX($B$4:$B$254,(MATCH(1,($K$4:$K$254="max")*($L$4:$L$254=(L167-1)),0))),""),IF($K$3=1,IF(K167="min",INDEX($B$4:$B$254,(MATCH(1,($K$4:$K$254="max")*($L$4:$L$254=(L167)),0))),""),""))</f>
        <v/>
      </c>
      <c r="N167" s="35" t="str">
        <f aca="false">IF(AND(K165=0,K167="min",L167=1),B167-B166,IF(K167="min",B167-M167,""))</f>
        <v/>
      </c>
      <c r="O167" s="41" t="str">
        <f aca="false">IF(AND(K165=0,K167="min",L167=1),(B167-B166)/B166,IF(K167="min",(B167-M167)/M167,""))</f>
        <v/>
      </c>
      <c r="P167" s="24" t="n">
        <f aca="false">D167-s_p!H167</f>
        <v>0.00554842214095034</v>
      </c>
      <c r="Q167" s="24" t="n">
        <f aca="false">IF(P167&lt;0, P167^2, 0)</f>
        <v>0</v>
      </c>
      <c r="R167" s="5"/>
      <c r="S167" s="5"/>
      <c r="T167" s="5"/>
      <c r="U167" s="5"/>
      <c r="V167" s="5"/>
    </row>
    <row r="168" customFormat="false" ht="13.8" hidden="false" customHeight="false" outlineLevel="0" collapsed="false">
      <c r="A168" s="6" t="n">
        <f aca="false">WORKDAY(A167,1,holiday!$B$2:$B$10)</f>
        <v>38957</v>
      </c>
      <c r="B168" s="30" t="n">
        <v>953197.411577842</v>
      </c>
      <c r="C168" s="30" t="n">
        <f aca="false">B168-B167</f>
        <v>25691.9025987217</v>
      </c>
      <c r="D168" s="5" t="n">
        <f aca="false">C168/B167</f>
        <v>0.0277000000000001</v>
      </c>
      <c r="E168" s="5" t="n">
        <f aca="false" t="array" ref="E168:E168">PRODUCT(1+$D$4:D168)-1</f>
        <v>-0.0468025884221581</v>
      </c>
      <c r="F168" s="52" t="n">
        <f aca="false">E168/COUNT($E$4:E168)</f>
        <v>-0.000283652051043383</v>
      </c>
      <c r="G168" s="5" t="n">
        <f aca="false">F168*252</f>
        <v>-0.0714803168629324</v>
      </c>
      <c r="H168" s="53" t="str">
        <f aca="false">IF(D168&lt;F168,D168-F168,"")</f>
        <v/>
      </c>
      <c r="I168" s="53" t="str">
        <f aca="false">IF(D168&lt;AVERAGE($D$149:D168),D168-AVERAGE($D$149:D168),"")</f>
        <v/>
      </c>
      <c r="J168" s="0" t="n">
        <f aca="false">IF(ISBLANK(A169),MONTH(A168),IF(MONTH(A169)-MONTH(A168)=1,MONTH(A168),0))</f>
        <v>0</v>
      </c>
      <c r="K168" s="0" t="str">
        <f aca="false">IF(B169&gt;B168,IF(AND(B167&gt;B168,B169&gt;B168),"min",""),IF(AND(B167&gt;B168,B169&gt;B168),"",IF(AND(B167&lt;B168,B169&lt;B168),"max","")))</f>
        <v/>
      </c>
      <c r="L168" s="0" t="str">
        <f aca="false">IF(K168="min",COUNTIF(K$4:K168,"min"),IF(K168="max",COUNTIF(K$4:K168,"max"),""))</f>
        <v/>
      </c>
      <c r="M168" s="30" t="str">
        <f aca="false" t="array" ref="M168:M168">IF($K$3=0,IF(K168="min",INDEX($B$4:$B$254,(MATCH(1,($K$4:$K$254="max")*($L$4:$L$254=(L168-1)),0))),""),IF($K$3=1,IF(K168="min",INDEX($B$4:$B$254,(MATCH(1,($K$4:$K$254="max")*($L$4:$L$254=(L168)),0))),""),""))</f>
        <v/>
      </c>
      <c r="N168" s="35" t="str">
        <f aca="false">IF(AND(K166=0,K168="min",L168=1),B168-B167,IF(K168="min",B168-M168,""))</f>
        <v/>
      </c>
      <c r="O168" s="41" t="str">
        <f aca="false">IF(AND(K166=0,K168="min",L168=1),(B168-B167)/B167,IF(K168="min",(B168-M168)/M168,""))</f>
        <v/>
      </c>
      <c r="P168" s="24" t="n">
        <f aca="false">D168-s_p!H168</f>
        <v>0.0225343358376637</v>
      </c>
      <c r="Q168" s="24" t="n">
        <f aca="false">IF(P168&lt;0, P168^2, 0)</f>
        <v>0</v>
      </c>
      <c r="R168" s="5"/>
      <c r="S168" s="5"/>
      <c r="T168" s="5"/>
      <c r="U168" s="5"/>
      <c r="V168" s="5"/>
    </row>
    <row r="169" customFormat="false" ht="13.8" hidden="false" customHeight="false" outlineLevel="0" collapsed="false">
      <c r="A169" s="6" t="n">
        <f aca="false">WORKDAY(A168,1,holiday!$B$2:$B$10)</f>
        <v>38958</v>
      </c>
      <c r="B169" s="30" t="n">
        <v>968353.250421929</v>
      </c>
      <c r="C169" s="30" t="n">
        <f aca="false">B169-B168</f>
        <v>15155.8388440877</v>
      </c>
      <c r="D169" s="5" t="n">
        <f aca="false">C169/B168</f>
        <v>0.0159</v>
      </c>
      <c r="E169" s="5" t="n">
        <f aca="false" t="array" ref="E169:E169">PRODUCT(1+$D$4:D169)-1</f>
        <v>-0.0316467495780705</v>
      </c>
      <c r="F169" s="52" t="n">
        <f aca="false">E169/COUNT($E$4:E169)</f>
        <v>-0.000190643069747412</v>
      </c>
      <c r="G169" s="5" t="n">
        <f aca="false">F169*252</f>
        <v>-0.0480420535763479</v>
      </c>
      <c r="H169" s="53" t="str">
        <f aca="false">IF(D169&lt;F169,D169-F169,"")</f>
        <v/>
      </c>
      <c r="I169" s="53" t="str">
        <f aca="false">IF(D169&lt;AVERAGE($D$149:D169),D169-AVERAGE($D$149:D169),"")</f>
        <v/>
      </c>
      <c r="J169" s="0" t="n">
        <f aca="false">IF(ISBLANK(A170),MONTH(A169),IF(MONTH(A170)-MONTH(A169)=1,MONTH(A169),0))</f>
        <v>0</v>
      </c>
      <c r="K169" s="0" t="str">
        <f aca="false">IF(B170&gt;B169,IF(AND(B168&gt;B169,B170&gt;B169),"min",""),IF(AND(B168&gt;B169,B170&gt;B169),"",IF(AND(B168&lt;B169,B170&lt;B169),"max","")))</f>
        <v>max</v>
      </c>
      <c r="L169" s="0" t="n">
        <f aca="false">IF(K169="min",COUNTIF(K$4:K169,"min"),IF(K169="max",COUNTIF(K$4:K169,"max"),""))</f>
        <v>41</v>
      </c>
      <c r="M169" s="30" t="str">
        <f aca="false" t="array" ref="M169:M169">IF($K$3=0,IF(K169="min",INDEX($B$4:$B$254,(MATCH(1,($K$4:$K$254="max")*($L$4:$L$254=(L169-1)),0))),""),IF($K$3=1,IF(K169="min",INDEX($B$4:$B$254,(MATCH(1,($K$4:$K$254="max")*($L$4:$L$254=(L169)),0))),""),""))</f>
        <v/>
      </c>
      <c r="N169" s="35" t="str">
        <f aca="false">IF(AND(K167=0,K169="min",L169=1),B169-B168,IF(K169="min",B169-M169,""))</f>
        <v/>
      </c>
      <c r="O169" s="41" t="str">
        <f aca="false">IF(AND(K167=0,K169="min",L169=1),(B169-B168)/B168,IF(K169="min",(B169-M169)/M169,""))</f>
        <v/>
      </c>
      <c r="P169" s="24" t="n">
        <f aca="false">D169-s_p!H169</f>
        <v>0.0139795526125765</v>
      </c>
      <c r="Q169" s="24" t="n">
        <f aca="false">IF(P169&lt;0, P169^2, 0)</f>
        <v>0</v>
      </c>
      <c r="R169" s="5"/>
      <c r="S169" s="5"/>
      <c r="T169" s="5"/>
      <c r="U169" s="5"/>
      <c r="V169" s="5"/>
    </row>
    <row r="170" customFormat="false" ht="13.8" hidden="false" customHeight="false" outlineLevel="0" collapsed="false">
      <c r="A170" s="6" t="n">
        <f aca="false">WORKDAY(A169,1,holiday!$B$2:$B$10)</f>
        <v>38959</v>
      </c>
      <c r="B170" s="30" t="n">
        <v>953924.786990643</v>
      </c>
      <c r="C170" s="30" t="n">
        <f aca="false">B170-B169</f>
        <v>-14428.4634312867</v>
      </c>
      <c r="D170" s="5" t="n">
        <f aca="false">C170/B169</f>
        <v>-0.0149</v>
      </c>
      <c r="E170" s="5" t="n">
        <f aca="false" t="array" ref="E170:E170">PRODUCT(1+$D$4:D170)-1</f>
        <v>-0.0460752130093572</v>
      </c>
      <c r="F170" s="52" t="n">
        <f aca="false">E170/COUNT($E$4:E170)</f>
        <v>-0.000275899479097948</v>
      </c>
      <c r="G170" s="5" t="n">
        <f aca="false">F170*252</f>
        <v>-0.0695266687326828</v>
      </c>
      <c r="H170" s="53" t="n">
        <f aca="false">IF(D170&lt;F170,D170-F170,"")</f>
        <v>-0.0146241005209021</v>
      </c>
      <c r="I170" s="53" t="n">
        <f aca="false">IF(D170&lt;AVERAGE($D$149:D170),D170-AVERAGE($D$149:D170),"")</f>
        <v>-0.0134772727272727</v>
      </c>
      <c r="J170" s="0" t="n">
        <f aca="false">IF(ISBLANK(A171),MONTH(A170),IF(MONTH(A171)-MONTH(A170)=1,MONTH(A170),0))</f>
        <v>0</v>
      </c>
      <c r="K170" s="0" t="str">
        <f aca="false">IF(B171&gt;B170,IF(AND(B169&gt;B170,B171&gt;B170),"min",""),IF(AND(B169&gt;B170,B171&gt;B170),"",IF(AND(B169&lt;B170,B171&lt;B170),"max","")))</f>
        <v>min</v>
      </c>
      <c r="L170" s="0" t="n">
        <f aca="false">IF(K170="min",COUNTIF(K$4:K170,"min"),IF(K170="max",COUNTIF(K$4:K170,"max"),""))</f>
        <v>42</v>
      </c>
      <c r="M170" s="30" t="n">
        <f aca="false" t="array" ref="M170:M170">IF($K$3=0,IF(K170="min",INDEX($B$4:$B$254,(MATCH(1,($K$4:$K$254="max")*($L$4:$L$254=(L170-1)),0))),""),IF($K$3=1,IF(K170="min",INDEX($B$4:$B$254,(MATCH(1,($K$4:$K$254="max")*($L$4:$L$254=(L170)),0))),""),""))</f>
        <v>968353.250421929</v>
      </c>
      <c r="N170" s="35" t="n">
        <f aca="false">IF(AND(K168=0,K170="min",L170=1),B170-B169,IF(K170="min",B170-M170,""))</f>
        <v>-14428.463431286</v>
      </c>
      <c r="O170" s="41" t="n">
        <f aca="false">IF(AND(K168=0,K170="min",L170=1),(B170-B169)/B169,IF(K170="min",(B170-M170)/M170,""))</f>
        <v>-0.0148999999999993</v>
      </c>
      <c r="P170" s="24" t="n">
        <f aca="false">D170-s_p!H170</f>
        <v>-0.015735710123593</v>
      </c>
      <c r="Q170" s="24" t="n">
        <f aca="false">IF(P170&lt;0, P170^2, 0)</f>
        <v>0.000247612573093747</v>
      </c>
      <c r="R170" s="5"/>
      <c r="S170" s="5"/>
      <c r="T170" s="5"/>
      <c r="U170" s="5"/>
      <c r="V170" s="5"/>
    </row>
    <row r="171" customFormat="false" ht="13.8" hidden="false" customHeight="false" outlineLevel="0" collapsed="false">
      <c r="A171" s="6" t="n">
        <f aca="false">WORKDAY(A170,1,holiday!$B$2:$B$10)</f>
        <v>38960</v>
      </c>
      <c r="B171" s="30" t="n">
        <v>987312.154535315</v>
      </c>
      <c r="C171" s="30" t="n">
        <f aca="false">B171-B170</f>
        <v>33387.3675446724</v>
      </c>
      <c r="D171" s="5" t="n">
        <f aca="false">C171/B170</f>
        <v>0.035</v>
      </c>
      <c r="E171" s="5" t="n">
        <f aca="false" t="array" ref="E171:E171">PRODUCT(1+$D$4:D171)-1</f>
        <v>-0.0126878454646847</v>
      </c>
      <c r="F171" s="52" t="n">
        <f aca="false">E171/COUNT($E$4:E171)</f>
        <v>-7.55228896707423E-005</v>
      </c>
      <c r="G171" s="5" t="n">
        <f aca="false">F171*252</f>
        <v>-0.0190317681970271</v>
      </c>
      <c r="H171" s="53" t="str">
        <f aca="false">IF(D171&lt;F171,D171-F171,"")</f>
        <v/>
      </c>
      <c r="I171" s="53" t="str">
        <f aca="false">IF(D171&lt;AVERAGE($D$149:D171),D171-AVERAGE($D$149:D171),"")</f>
        <v/>
      </c>
      <c r="J171" s="0" t="n">
        <f aca="false">IF(ISBLANK(A172),MONTH(A171),IF(MONTH(A172)-MONTH(A171)=1,MONTH(A171),0))</f>
        <v>8</v>
      </c>
      <c r="K171" s="0" t="str">
        <f aca="false">IF(B172&gt;B171,IF(AND(B170&gt;B171,B172&gt;B171),"min",""),IF(AND(B170&gt;B171,B172&gt;B171),"",IF(AND(B170&lt;B171,B172&lt;B171),"max","")))</f>
        <v/>
      </c>
      <c r="L171" s="0" t="str">
        <f aca="false">IF(K171="min",COUNTIF(K$4:K171,"min"),IF(K171="max",COUNTIF(K$4:K171,"max"),""))</f>
        <v/>
      </c>
      <c r="M171" s="30" t="str">
        <f aca="false" t="array" ref="M171:M171">IF($K$3=0,IF(K171="min",INDEX($B$4:$B$254,(MATCH(1,($K$4:$K$254="max")*($L$4:$L$254=(L171-1)),0))),""),IF($K$3=1,IF(K171="min",INDEX($B$4:$B$254,(MATCH(1,($K$4:$K$254="max")*($L$4:$L$254=(L171)),0))),""),""))</f>
        <v/>
      </c>
      <c r="N171" s="35" t="str">
        <f aca="false">IF(AND(K169=0,K171="min",L171=1),B171-B170,IF(K171="min",B171-M171,""))</f>
        <v/>
      </c>
      <c r="O171" s="41" t="str">
        <f aca="false">IF(AND(K169=0,K171="min",L171=1),(B171-B170)/B170,IF(K171="min",(B171-M171)/M171,""))</f>
        <v/>
      </c>
      <c r="P171" s="24" t="n">
        <f aca="false">D171-s_p!H171</f>
        <v>0.0361874028053348</v>
      </c>
      <c r="Q171" s="24" t="n">
        <f aca="false">IF(P171&lt;0, P171^2, 0)</f>
        <v>0</v>
      </c>
      <c r="R171" s="5"/>
      <c r="S171" s="5"/>
      <c r="T171" s="5"/>
      <c r="U171" s="5"/>
      <c r="V171" s="5"/>
    </row>
    <row r="172" customFormat="false" ht="13.8" hidden="false" customHeight="false" outlineLevel="0" collapsed="false">
      <c r="A172" s="6" t="n">
        <f aca="false">WORKDAY(A171,1,holiday!$B$2:$B$10)</f>
        <v>38961</v>
      </c>
      <c r="B172" s="30" t="n">
        <v>1027199.56557854</v>
      </c>
      <c r="C172" s="30" t="n">
        <f aca="false">B172-B171</f>
        <v>39887.4110432267</v>
      </c>
      <c r="D172" s="5" t="n">
        <f aca="false">C172/B171</f>
        <v>0.0404</v>
      </c>
      <c r="E172" s="5" t="n">
        <f aca="false" t="array" ref="E172:E172">PRODUCT(1+$D$4:D172)-1</f>
        <v>0.027199565578542</v>
      </c>
      <c r="F172" s="52" t="n">
        <f aca="false">E172/COUNT($E$4:E172)</f>
        <v>0.000160944175020958</v>
      </c>
      <c r="G172" s="5" t="n">
        <f aca="false">F172*252</f>
        <v>0.0405579321052815</v>
      </c>
      <c r="H172" s="53" t="str">
        <f aca="false">IF(D172&lt;F172,D172-F172,"")</f>
        <v/>
      </c>
      <c r="I172" s="53" t="str">
        <f aca="false">IF(D172&lt;AVERAGE($D$172:D172),D172-AVERAGE($D$172:D172),"")</f>
        <v/>
      </c>
      <c r="J172" s="0" t="n">
        <f aca="false">IF(ISBLANK(A173),MONTH(A172),IF(MONTH(A173)-MONTH(A172)=1,MONTH(A172),0))</f>
        <v>0</v>
      </c>
      <c r="K172" s="0" t="str">
        <f aca="false">IF(B173&gt;B172,IF(AND(B171&gt;B172,B173&gt;B172),"min",""),IF(AND(B171&gt;B172,B173&gt;B172),"",IF(AND(B171&lt;B172,B173&lt;B172),"max","")))</f>
        <v>max</v>
      </c>
      <c r="L172" s="0" t="n">
        <f aca="false">IF(K172="min",COUNTIF(K$4:K172,"min"),IF(K172="max",COUNTIF(K$4:K172,"max"),""))</f>
        <v>42</v>
      </c>
      <c r="M172" s="30" t="str">
        <f aca="false" t="array" ref="M172:M172">IF($K$3=0,IF(K172="min",INDEX($B$4:$B$254,(MATCH(1,($K$4:$K$254="max")*($L$4:$L$254=(L172-1)),0))),""),IF($K$3=1,IF(K172="min",INDEX($B$4:$B$254,(MATCH(1,($K$4:$K$254="max")*($L$4:$L$254=(L172)),0))),""),""))</f>
        <v/>
      </c>
      <c r="N172" s="35" t="str">
        <f aca="false">IF(AND(K170=0,K172="min",L172=1),B172-B171,IF(K172="min",B172-M172,""))</f>
        <v/>
      </c>
      <c r="O172" s="41" t="str">
        <f aca="false">IF(AND(K170=0,K172="min",L172=1),(B172-B171)/B171,IF(K172="min",(B172-M172)/M172,""))</f>
        <v/>
      </c>
      <c r="P172" s="24" t="n">
        <f aca="false">D172-s_p!H172</f>
        <v>0.0348854351060728</v>
      </c>
      <c r="Q172" s="24" t="n">
        <f aca="false">IF(P172&lt;0, P172^2, 0)</f>
        <v>0</v>
      </c>
      <c r="R172" s="5"/>
      <c r="S172" s="5"/>
      <c r="T172" s="5"/>
      <c r="U172" s="5"/>
      <c r="V172" s="5"/>
    </row>
    <row r="173" customFormat="false" ht="13.8" hidden="false" customHeight="false" outlineLevel="0" collapsed="false">
      <c r="A173" s="6" t="n">
        <f aca="false">WORKDAY(A172,1,holiday!$B$2:$B$10)</f>
        <v>38965</v>
      </c>
      <c r="B173" s="30" t="n">
        <v>1016927.56992276</v>
      </c>
      <c r="C173" s="30" t="n">
        <f aca="false">B173-B172</f>
        <v>-10271.9956557854</v>
      </c>
      <c r="D173" s="5" t="n">
        <f aca="false">C173/B172</f>
        <v>-0.01</v>
      </c>
      <c r="E173" s="5" t="n">
        <f aca="false" t="array" ref="E173:E173">PRODUCT(1+$D$4:D173)-1</f>
        <v>0.0169275699227567</v>
      </c>
      <c r="F173" s="52" t="n">
        <f aca="false">E173/COUNT($E$4:E173)</f>
        <v>9.95739407220981E-005</v>
      </c>
      <c r="G173" s="5" t="n">
        <f aca="false">F173*252</f>
        <v>0.0250926330619687</v>
      </c>
      <c r="H173" s="53" t="n">
        <f aca="false">IF(D173&lt;F173,D173-F173,"")</f>
        <v>-0.0100995739407221</v>
      </c>
      <c r="I173" s="53" t="n">
        <f aca="false">IF(D173&lt;AVERAGE($D$172:D173),D173-AVERAGE($D$172:D173),"")</f>
        <v>-0.0252</v>
      </c>
      <c r="J173" s="0" t="n">
        <f aca="false">IF(ISBLANK(A174),MONTH(A173),IF(MONTH(A174)-MONTH(A173)=1,MONTH(A173),0))</f>
        <v>0</v>
      </c>
      <c r="K173" s="0" t="str">
        <f aca="false">IF(B174&gt;B173,IF(AND(B172&gt;B173,B174&gt;B173),"min",""),IF(AND(B172&gt;B173,B174&gt;B173),"",IF(AND(B172&lt;B173,B174&lt;B173),"max","")))</f>
        <v>min</v>
      </c>
      <c r="L173" s="0" t="n">
        <f aca="false">IF(K173="min",COUNTIF(K$4:K173,"min"),IF(K173="max",COUNTIF(K$4:K173,"max"),""))</f>
        <v>43</v>
      </c>
      <c r="M173" s="30" t="n">
        <f aca="false" t="array" ref="M173:M173">IF($K$3=0,IF(K173="min",INDEX($B$4:$B$254,(MATCH(1,($K$4:$K$254="max")*($L$4:$L$254=(L173-1)),0))),""),IF($K$3=1,IF(K173="min",INDEX($B$4:$B$254,(MATCH(1,($K$4:$K$254="max")*($L$4:$L$254=(L173)),0))),""),""))</f>
        <v>1027199.56557854</v>
      </c>
      <c r="N173" s="35" t="n">
        <f aca="false">IF(AND(K171=0,K173="min",L173=1),B173-B172,IF(K173="min",B173-M173,""))</f>
        <v>-10271.99565578</v>
      </c>
      <c r="O173" s="41" t="n">
        <f aca="false">IF(AND(K171=0,K173="min",L173=1),(B173-B172)/B172,IF(K173="min",(B173-M173)/M173,""))</f>
        <v>-0.00999999999999471</v>
      </c>
      <c r="P173" s="24" t="n">
        <f aca="false">D173-s_p!H173</f>
        <v>-0.0117086063416756</v>
      </c>
      <c r="Q173" s="24" t="n">
        <f aca="false">IF(P173&lt;0, P173^2, 0)</f>
        <v>0.000137091462464326</v>
      </c>
      <c r="R173" s="5"/>
      <c r="S173" s="5"/>
      <c r="T173" s="5"/>
      <c r="U173" s="5"/>
      <c r="V173" s="5"/>
    </row>
    <row r="174" customFormat="false" ht="13.8" hidden="false" customHeight="false" outlineLevel="0" collapsed="false">
      <c r="A174" s="6" t="n">
        <f aca="false">WORKDAY(A173,1,holiday!$B$2:$B$10)</f>
        <v>38966</v>
      </c>
      <c r="B174" s="30" t="n">
        <v>1055265.73930884</v>
      </c>
      <c r="C174" s="30" t="n">
        <f aca="false">B174-B173</f>
        <v>38338.1693860878</v>
      </c>
      <c r="D174" s="5" t="n">
        <f aca="false">C174/B173</f>
        <v>0.0376999999999999</v>
      </c>
      <c r="E174" s="5" t="n">
        <f aca="false" t="array" ref="E174:E174">PRODUCT(1+$D$4:D174)-1</f>
        <v>0.0552657393088443</v>
      </c>
      <c r="F174" s="52" t="n">
        <f aca="false">E174/COUNT($E$4:E174)</f>
        <v>0.000323191457946458</v>
      </c>
      <c r="G174" s="5" t="n">
        <f aca="false">F174*252</f>
        <v>0.0814442474025073</v>
      </c>
      <c r="H174" s="53" t="str">
        <f aca="false">IF(D174&lt;F174,D174-F174,"")</f>
        <v/>
      </c>
      <c r="I174" s="53" t="str">
        <f aca="false">IF(D174&lt;AVERAGE($D$172:D174),D174-AVERAGE($D$172:D174),"")</f>
        <v/>
      </c>
      <c r="J174" s="0" t="n">
        <f aca="false">IF(ISBLANK(A175),MONTH(A174),IF(MONTH(A175)-MONTH(A174)=1,MONTH(A174),0))</f>
        <v>0</v>
      </c>
      <c r="K174" s="0" t="str">
        <f aca="false">IF(B175&gt;B174,IF(AND(B173&gt;B174,B175&gt;B174),"min",""),IF(AND(B173&gt;B174,B175&gt;B174),"",IF(AND(B173&lt;B174,B175&lt;B174),"max","")))</f>
        <v/>
      </c>
      <c r="L174" s="0" t="str">
        <f aca="false">IF(K174="min",COUNTIF(K$4:K174,"min"),IF(K174="max",COUNTIF(K$4:K174,"max"),""))</f>
        <v/>
      </c>
      <c r="M174" s="30" t="str">
        <f aca="false" t="array" ref="M174:M174">IF($K$3=0,IF(K174="min",INDEX($B$4:$B$254,(MATCH(1,($K$4:$K$254="max")*($L$4:$L$254=(L174-1)),0))),""),IF($K$3=1,IF(K174="min",INDEX($B$4:$B$254,(MATCH(1,($K$4:$K$254="max")*($L$4:$L$254=(L174)),0))),""),""))</f>
        <v/>
      </c>
      <c r="N174" s="35" t="str">
        <f aca="false">IF(AND(K172=0,K174="min",L174=1),B174-B173,IF(K174="min",B174-M174,""))</f>
        <v/>
      </c>
      <c r="O174" s="41" t="str">
        <f aca="false">IF(AND(K172=0,K174="min",L174=1),(B174-B173)/B173,IF(K174="min",(B174-M174)/M174,""))</f>
        <v/>
      </c>
      <c r="P174" s="24" t="n">
        <f aca="false">D174-s_p!H174</f>
        <v>0.0475914905768132</v>
      </c>
      <c r="Q174" s="24" t="n">
        <f aca="false">IF(P174&lt;0, P174^2, 0)</f>
        <v>0</v>
      </c>
      <c r="R174" s="5"/>
      <c r="S174" s="5"/>
      <c r="T174" s="5"/>
      <c r="U174" s="5"/>
      <c r="V174" s="5"/>
    </row>
    <row r="175" customFormat="false" ht="13.8" hidden="false" customHeight="false" outlineLevel="0" collapsed="false">
      <c r="A175" s="6" t="n">
        <f aca="false">WORKDAY(A174,1,holiday!$B$2:$B$10)</f>
        <v>38967</v>
      </c>
      <c r="B175" s="30" t="n">
        <v>1087134.76463597</v>
      </c>
      <c r="C175" s="30" t="n">
        <f aca="false">B175-B174</f>
        <v>31869.0253271272</v>
      </c>
      <c r="D175" s="5" t="n">
        <f aca="false">C175/B174</f>
        <v>0.0302000000000001</v>
      </c>
      <c r="E175" s="5" t="n">
        <f aca="false" t="array" ref="E175:E175">PRODUCT(1+$D$4:D175)-1</f>
        <v>0.0871347646359713</v>
      </c>
      <c r="F175" s="52" t="n">
        <f aca="false">E175/COUNT($E$4:E175)</f>
        <v>0.000506597468813786</v>
      </c>
      <c r="G175" s="5" t="n">
        <f aca="false">F175*252</f>
        <v>0.127662562141074</v>
      </c>
      <c r="H175" s="53" t="str">
        <f aca="false">IF(D175&lt;F175,D175-F175,"")</f>
        <v/>
      </c>
      <c r="I175" s="53" t="str">
        <f aca="false">IF(D175&lt;AVERAGE($D$172:D175),D175-AVERAGE($D$172:D175),"")</f>
        <v/>
      </c>
      <c r="J175" s="0" t="n">
        <f aca="false">IF(ISBLANK(A176),MONTH(A175),IF(MONTH(A176)-MONTH(A175)=1,MONTH(A175),0))</f>
        <v>0</v>
      </c>
      <c r="K175" s="0" t="str">
        <f aca="false">IF(B176&gt;B175,IF(AND(B174&gt;B175,B176&gt;B175),"min",""),IF(AND(B174&gt;B175,B176&gt;B175),"",IF(AND(B174&lt;B175,B176&lt;B175),"max","")))</f>
        <v/>
      </c>
      <c r="L175" s="0" t="str">
        <f aca="false">IF(K175="min",COUNTIF(K$4:K175,"min"),IF(K175="max",COUNTIF(K$4:K175,"max"),""))</f>
        <v/>
      </c>
      <c r="M175" s="30" t="str">
        <f aca="false" t="array" ref="M175:M175">IF($K$3=0,IF(K175="min",INDEX($B$4:$B$254,(MATCH(1,($K$4:$K$254="max")*($L$4:$L$254=(L175-1)),0))),""),IF($K$3=1,IF(K175="min",INDEX($B$4:$B$254,(MATCH(1,($K$4:$K$254="max")*($L$4:$L$254=(L175)),0))),""),""))</f>
        <v/>
      </c>
      <c r="N175" s="35" t="str">
        <f aca="false">IF(AND(K173=0,K175="min",L175=1),B175-B174,IF(K175="min",B175-M175,""))</f>
        <v/>
      </c>
      <c r="O175" s="41" t="str">
        <f aca="false">IF(AND(K173=0,K175="min",L175=1),(B175-B174)/B174,IF(K175="min",(B175-M175)/M175,""))</f>
        <v/>
      </c>
      <c r="P175" s="24" t="n">
        <f aca="false">D175-s_p!H175</f>
        <v>0.0349990401919617</v>
      </c>
      <c r="Q175" s="24" t="n">
        <f aca="false">IF(P175&lt;0, P175^2, 0)</f>
        <v>0</v>
      </c>
      <c r="R175" s="5"/>
      <c r="S175" s="5"/>
      <c r="T175" s="5"/>
      <c r="U175" s="5"/>
      <c r="V175" s="5"/>
    </row>
    <row r="176" customFormat="false" ht="13.8" hidden="false" customHeight="false" outlineLevel="0" collapsed="false">
      <c r="A176" s="6" t="n">
        <f aca="false">WORKDAY(A175,1,holiday!$B$2:$B$10)</f>
        <v>38968</v>
      </c>
      <c r="B176" s="30" t="n">
        <v>1092135.5845533</v>
      </c>
      <c r="C176" s="30" t="n">
        <f aca="false">B176-B175</f>
        <v>5000.8199173254</v>
      </c>
      <c r="D176" s="5" t="n">
        <f aca="false">C176/B175</f>
        <v>0.00459999999999993</v>
      </c>
      <c r="E176" s="5" t="n">
        <f aca="false" t="array" ref="E176:E176">PRODUCT(1+$D$4:D176)-1</f>
        <v>0.0921355845532967</v>
      </c>
      <c r="F176" s="52" t="n">
        <f aca="false">E176/COUNT($E$4:E176)</f>
        <v>0.00053257563325605</v>
      </c>
      <c r="G176" s="5" t="n">
        <f aca="false">F176*252</f>
        <v>0.134209059580525</v>
      </c>
      <c r="H176" s="53" t="str">
        <f aca="false">IF(D176&lt;F176,D176-F176,"")</f>
        <v/>
      </c>
      <c r="I176" s="53" t="n">
        <f aca="false">IF(D176&lt;AVERAGE($D$172:D176),D176-AVERAGE($D$172:D176),"")</f>
        <v>-0.01598</v>
      </c>
      <c r="J176" s="0" t="n">
        <f aca="false">IF(ISBLANK(A177),MONTH(A176),IF(MONTH(A177)-MONTH(A176)=1,MONTH(A176),0))</f>
        <v>0</v>
      </c>
      <c r="K176" s="0" t="str">
        <f aca="false">IF(B177&gt;B176,IF(AND(B175&gt;B176,B177&gt;B176),"min",""),IF(AND(B175&gt;B176,B177&gt;B176),"",IF(AND(B175&lt;B176,B177&lt;B176),"max","")))</f>
        <v>max</v>
      </c>
      <c r="L176" s="0" t="n">
        <f aca="false">IF(K176="min",COUNTIF(K$4:K176,"min"),IF(K176="max",COUNTIF(K$4:K176,"max"),""))</f>
        <v>43</v>
      </c>
      <c r="M176" s="30" t="str">
        <f aca="false" t="array" ref="M176:M176">IF($K$3=0,IF(K176="min",INDEX($B$4:$B$254,(MATCH(1,($K$4:$K$254="max")*($L$4:$L$254=(L176-1)),0))),""),IF($K$3=1,IF(K176="min",INDEX($B$4:$B$254,(MATCH(1,($K$4:$K$254="max")*($L$4:$L$254=(L176)),0))),""),""))</f>
        <v/>
      </c>
      <c r="N176" s="35" t="str">
        <f aca="false">IF(AND(K174=0,K176="min",L176=1),B176-B175,IF(K176="min",B176-M176,""))</f>
        <v/>
      </c>
      <c r="O176" s="41" t="str">
        <f aca="false">IF(AND(K174=0,K176="min",L176=1),(B176-B175)/B175,IF(K176="min",(B176-M176)/M176,""))</f>
        <v/>
      </c>
      <c r="P176" s="24" t="n">
        <f aca="false">D176-s_p!H176</f>
        <v>0.000813350643730223</v>
      </c>
      <c r="Q176" s="24" t="n">
        <f aca="false">IF(P176&lt;0, P176^2, 0)</f>
        <v>0</v>
      </c>
      <c r="R176" s="5"/>
      <c r="S176" s="5"/>
      <c r="T176" s="5"/>
      <c r="U176" s="5"/>
      <c r="V176" s="5"/>
    </row>
    <row r="177" customFormat="false" ht="13.8" hidden="false" customHeight="false" outlineLevel="0" collapsed="false">
      <c r="A177" s="6" t="n">
        <f aca="false">WORKDAY(A176,1,holiday!$B$2:$B$10)</f>
        <v>38971</v>
      </c>
      <c r="B177" s="30" t="n">
        <v>1056313.53737995</v>
      </c>
      <c r="C177" s="30" t="n">
        <f aca="false">B177-B176</f>
        <v>-35822.047173348</v>
      </c>
      <c r="D177" s="5" t="n">
        <f aca="false">C177/B176</f>
        <v>-0.0327999999999999</v>
      </c>
      <c r="E177" s="5" t="n">
        <f aca="false" t="array" ref="E177:E177">PRODUCT(1+$D$4:D177)-1</f>
        <v>0.0563135373799488</v>
      </c>
      <c r="F177" s="52" t="n">
        <f aca="false">E177/COUNT($E$4:E177)</f>
        <v>0.000323641019424993</v>
      </c>
      <c r="G177" s="5" t="n">
        <f aca="false">F177*252</f>
        <v>0.0815575368950983</v>
      </c>
      <c r="H177" s="53" t="n">
        <f aca="false">IF(D177&lt;F177,D177-F177,"")</f>
        <v>-0.0331236410194249</v>
      </c>
      <c r="I177" s="53" t="n">
        <f aca="false">IF(D177&lt;AVERAGE($D$172:D177),D177-AVERAGE($D$172:D177),"")</f>
        <v>-0.0444833333333332</v>
      </c>
      <c r="J177" s="0" t="n">
        <f aca="false">IF(ISBLANK(A178),MONTH(A177),IF(MONTH(A178)-MONTH(A177)=1,MONTH(A177),0))</f>
        <v>0</v>
      </c>
      <c r="K177" s="0" t="str">
        <f aca="false">IF(B178&gt;B177,IF(AND(B176&gt;B177,B178&gt;B177),"min",""),IF(AND(B176&gt;B177,B178&gt;B177),"",IF(AND(B176&lt;B177,B178&lt;B177),"max","")))</f>
        <v/>
      </c>
      <c r="L177" s="0" t="str">
        <f aca="false">IF(K177="min",COUNTIF(K$4:K177,"min"),IF(K177="max",COUNTIF(K$4:K177,"max"),""))</f>
        <v/>
      </c>
      <c r="M177" s="30" t="str">
        <f aca="false" t="array" ref="M177:M177">IF($K$3=0,IF(K177="min",INDEX($B$4:$B$254,(MATCH(1,($K$4:$K$254="max")*($L$4:$L$254=(L177-1)),0))),""),IF($K$3=1,IF(K177="min",INDEX($B$4:$B$254,(MATCH(1,($K$4:$K$254="max")*($L$4:$L$254=(L177)),0))),""),""))</f>
        <v/>
      </c>
      <c r="N177" s="35" t="str">
        <f aca="false">IF(AND(K175=0,K177="min",L177=1),B177-B176,IF(K177="min",B177-M177,""))</f>
        <v/>
      </c>
      <c r="O177" s="41" t="str">
        <f aca="false">IF(AND(K175=0,K177="min",L177=1),(B177-B176)/B176,IF(K177="min",(B177-M177)/M177,""))</f>
        <v/>
      </c>
      <c r="P177" s="24" t="n">
        <f aca="false">D177-s_p!H177</f>
        <v>-0.0332773196193758</v>
      </c>
      <c r="Q177" s="24" t="n">
        <f aca="false">IF(P177&lt;0, P177^2, 0)</f>
        <v>0.00110738000105009</v>
      </c>
      <c r="R177" s="5"/>
      <c r="S177" s="5"/>
      <c r="T177" s="5"/>
      <c r="U177" s="5"/>
      <c r="V177" s="5"/>
    </row>
    <row r="178" customFormat="false" ht="13.8" hidden="false" customHeight="false" outlineLevel="0" collapsed="false">
      <c r="A178" s="6" t="n">
        <f aca="false">WORKDAY(A177,1,holiday!$B$2:$B$10)</f>
        <v>38972</v>
      </c>
      <c r="B178" s="30" t="n">
        <v>1006772.43247683</v>
      </c>
      <c r="C178" s="30" t="n">
        <f aca="false">B178-B177</f>
        <v>-49541.1049031196</v>
      </c>
      <c r="D178" s="5" t="n">
        <f aca="false">C178/B177</f>
        <v>-0.0469</v>
      </c>
      <c r="E178" s="5" t="n">
        <f aca="false" t="array" ref="E178:E178">PRODUCT(1+$D$4:D178)-1</f>
        <v>0.00677243247682902</v>
      </c>
      <c r="F178" s="52" t="n">
        <f aca="false">E178/COUNT($E$4:E178)</f>
        <v>3.86996141533087E-005</v>
      </c>
      <c r="G178" s="5" t="n">
        <f aca="false">F178*252</f>
        <v>0.00975230276663378</v>
      </c>
      <c r="H178" s="53" t="n">
        <f aca="false">IF(D178&lt;F178,D178-F178,"")</f>
        <v>-0.0469386996141533</v>
      </c>
      <c r="I178" s="53" t="n">
        <f aca="false">IF(D178&lt;AVERAGE($D$172:D178),D178-AVERAGE($D$172:D178),"")</f>
        <v>-0.0502142857142857</v>
      </c>
      <c r="J178" s="0" t="n">
        <f aca="false">IF(ISBLANK(A179),MONTH(A178),IF(MONTH(A179)-MONTH(A178)=1,MONTH(A178),0))</f>
        <v>0</v>
      </c>
      <c r="K178" s="0" t="str">
        <f aca="false">IF(B179&gt;B178,IF(AND(B177&gt;B178,B179&gt;B178),"min",""),IF(AND(B177&gt;B178,B179&gt;B178),"",IF(AND(B177&lt;B178,B179&lt;B178),"max","")))</f>
        <v>min</v>
      </c>
      <c r="L178" s="0" t="n">
        <f aca="false">IF(K178="min",COUNTIF(K$4:K178,"min"),IF(K178="max",COUNTIF(K$4:K178,"max"),""))</f>
        <v>44</v>
      </c>
      <c r="M178" s="30" t="n">
        <f aca="false" t="array" ref="M178:M178">IF($K$3=0,IF(K178="min",INDEX($B$4:$B$254,(MATCH(1,($K$4:$K$254="max")*($L$4:$L$254=(L178-1)),0))),""),IF($K$3=1,IF(K178="min",INDEX($B$4:$B$254,(MATCH(1,($K$4:$K$254="max")*($L$4:$L$254=(L178)),0))),""),""))</f>
        <v>1092135.5845533</v>
      </c>
      <c r="N178" s="35" t="n">
        <f aca="false">IF(AND(K176=0,K178="min",L178=1),B178-B177,IF(K178="min",B178-M178,""))</f>
        <v>-85363.15207647</v>
      </c>
      <c r="O178" s="41" t="n">
        <f aca="false">IF(AND(K176=0,K178="min",L178=1),(B178-B177)/B177,IF(K178="min",(B178-M178)/M178,""))</f>
        <v>-0.0781616800000018</v>
      </c>
      <c r="P178" s="24" t="n">
        <f aca="false">D178-s_p!H178</f>
        <v>-0.0572575111193193</v>
      </c>
      <c r="Q178" s="24" t="n">
        <f aca="false">IF(P178&lt;0, P178^2, 0)</f>
        <v>0.00327842257957897</v>
      </c>
      <c r="R178" s="5"/>
      <c r="S178" s="5"/>
      <c r="T178" s="5"/>
      <c r="U178" s="5"/>
      <c r="V178" s="5"/>
    </row>
    <row r="179" customFormat="false" ht="13.8" hidden="false" customHeight="false" outlineLevel="0" collapsed="false">
      <c r="A179" s="6" t="n">
        <f aca="false">WORKDAY(A178,1,holiday!$B$2:$B$10)</f>
        <v>38973</v>
      </c>
      <c r="B179" s="30" t="n">
        <v>1013920.51674741</v>
      </c>
      <c r="C179" s="30" t="n">
        <f aca="false">B179-B178</f>
        <v>7148.08427058544</v>
      </c>
      <c r="D179" s="5" t="n">
        <f aca="false">C179/B178</f>
        <v>0.00709999999999996</v>
      </c>
      <c r="E179" s="5" t="n">
        <f aca="false" t="array" ref="E179:E179">PRODUCT(1+$D$4:D179)-1</f>
        <v>0.0139205167474146</v>
      </c>
      <c r="F179" s="52" t="n">
        <f aca="false">E179/COUNT($E$4:E179)</f>
        <v>7.90938451557646E-005</v>
      </c>
      <c r="G179" s="5" t="n">
        <f aca="false">F179*252</f>
        <v>0.0199316489792527</v>
      </c>
      <c r="H179" s="53" t="str">
        <f aca="false">IF(D179&lt;F179,D179-F179,"")</f>
        <v/>
      </c>
      <c r="I179" s="53" t="str">
        <f aca="false">IF(D179&lt;AVERAGE($D$172:D179),D179-AVERAGE($D$172:D179),"")</f>
        <v/>
      </c>
      <c r="J179" s="0" t="n">
        <f aca="false">IF(ISBLANK(A180),MONTH(A179),IF(MONTH(A180)-MONTH(A179)=1,MONTH(A179),0))</f>
        <v>0</v>
      </c>
      <c r="K179" s="0" t="str">
        <f aca="false">IF(B180&gt;B179,IF(AND(B178&gt;B179,B180&gt;B179),"min",""),IF(AND(B178&gt;B179,B180&gt;B179),"",IF(AND(B178&lt;B179,B180&lt;B179),"max","")))</f>
        <v>max</v>
      </c>
      <c r="L179" s="0" t="n">
        <f aca="false">IF(K179="min",COUNTIF(K$4:K179,"min"),IF(K179="max",COUNTIF(K$4:K179,"max"),""))</f>
        <v>44</v>
      </c>
      <c r="M179" s="30" t="str">
        <f aca="false" t="array" ref="M179:M179">IF($K$3=0,IF(K179="min",INDEX($B$4:$B$254,(MATCH(1,($K$4:$K$254="max")*($L$4:$L$254=(L179-1)),0))),""),IF($K$3=1,IF(K179="min",INDEX($B$4:$B$254,(MATCH(1,($K$4:$K$254="max")*($L$4:$L$254=(L179)),0))),""),""))</f>
        <v/>
      </c>
      <c r="N179" s="35" t="str">
        <f aca="false">IF(AND(K177=0,K179="min",L179=1),B179-B178,IF(K179="min",B179-M179,""))</f>
        <v/>
      </c>
      <c r="O179" s="41" t="str">
        <f aca="false">IF(AND(K177=0,K179="min",L179=1),(B179-B178)/B178,IF(K179="min",(B179-M179)/M179,""))</f>
        <v/>
      </c>
      <c r="P179" s="24" t="n">
        <f aca="false">D179-s_p!H179</f>
        <v>0.00323861386138609</v>
      </c>
      <c r="Q179" s="24" t="n">
        <f aca="false">IF(P179&lt;0, P179^2, 0)</f>
        <v>0</v>
      </c>
      <c r="R179" s="5"/>
      <c r="S179" s="5"/>
      <c r="T179" s="5"/>
      <c r="U179" s="5"/>
      <c r="V179" s="5"/>
    </row>
    <row r="180" customFormat="false" ht="13.8" hidden="false" customHeight="false" outlineLevel="0" collapsed="false">
      <c r="A180" s="6" t="n">
        <f aca="false">WORKDAY(A179,1,holiday!$B$2:$B$10)</f>
        <v>38974</v>
      </c>
      <c r="B180" s="30" t="n">
        <v>975188.753007663</v>
      </c>
      <c r="C180" s="30" t="n">
        <f aca="false">B180-B179</f>
        <v>-38731.7637397512</v>
      </c>
      <c r="D180" s="5" t="n">
        <f aca="false">C180/B179</f>
        <v>-0.0382</v>
      </c>
      <c r="E180" s="5" t="n">
        <f aca="false" t="array" ref="E180:E180">PRODUCT(1+$D$4:D180)-1</f>
        <v>-0.0248112469923367</v>
      </c>
      <c r="F180" s="52" t="n">
        <f aca="false">E180/COUNT($E$4:E180)</f>
        <v>-0.000140176536679868</v>
      </c>
      <c r="G180" s="5" t="n">
        <f aca="false">F180*252</f>
        <v>-0.0353244872433269</v>
      </c>
      <c r="H180" s="53" t="n">
        <f aca="false">IF(D180&lt;F180,D180-F180,"")</f>
        <v>-0.0380598234633201</v>
      </c>
      <c r="I180" s="53" t="n">
        <f aca="false">IF(D180&lt;AVERAGE($D$172:D180),D180-AVERAGE($D$172:D180),"")</f>
        <v>-0.0373222222222222</v>
      </c>
      <c r="J180" s="0" t="n">
        <f aca="false">IF(ISBLANK(A181),MONTH(A180),IF(MONTH(A181)-MONTH(A180)=1,MONTH(A180),0))</f>
        <v>0</v>
      </c>
      <c r="K180" s="0" t="str">
        <f aca="false">IF(B181&gt;B180,IF(AND(B179&gt;B180,B181&gt;B180),"min",""),IF(AND(B179&gt;B180,B181&gt;B180),"",IF(AND(B179&lt;B180,B181&lt;B180),"max","")))</f>
        <v/>
      </c>
      <c r="L180" s="0" t="str">
        <f aca="false">IF(K180="min",COUNTIF(K$4:K180,"min"),IF(K180="max",COUNTIF(K$4:K180,"max"),""))</f>
        <v/>
      </c>
      <c r="M180" s="30" t="str">
        <f aca="false" t="array" ref="M180:M180">IF($K$3=0,IF(K180="min",INDEX($B$4:$B$254,(MATCH(1,($K$4:$K$254="max")*($L$4:$L$254=(L180-1)),0))),""),IF($K$3=1,IF(K180="min",INDEX($B$4:$B$254,(MATCH(1,($K$4:$K$254="max")*($L$4:$L$254=(L180)),0))),""),""))</f>
        <v/>
      </c>
      <c r="N180" s="35" t="str">
        <f aca="false">IF(AND(K178=0,K180="min",L180=1),B180-B179,IF(K180="min",B180-M180,""))</f>
        <v/>
      </c>
      <c r="O180" s="41" t="str">
        <f aca="false">IF(AND(K178=0,K180="min",L180=1),(B180-B179)/B179,IF(K180="min",(B180-M180)/M180,""))</f>
        <v/>
      </c>
      <c r="P180" s="24" t="n">
        <f aca="false">D180-s_p!H180</f>
        <v>-0.0368419537657332</v>
      </c>
      <c r="Q180" s="24" t="n">
        <f aca="false">IF(P180&lt;0, P180^2, 0)</f>
        <v>0.00135732955727642</v>
      </c>
      <c r="R180" s="5"/>
      <c r="S180" s="5"/>
      <c r="T180" s="5"/>
      <c r="U180" s="5"/>
      <c r="V180" s="5"/>
    </row>
    <row r="181" customFormat="false" ht="13.8" hidden="false" customHeight="false" outlineLevel="0" collapsed="false">
      <c r="A181" s="6" t="n">
        <f aca="false">WORKDAY(A180,1,holiday!$B$2:$B$10)</f>
        <v>38975</v>
      </c>
      <c r="B181" s="30" t="n">
        <v>954319.713693299</v>
      </c>
      <c r="C181" s="30" t="n">
        <f aca="false">B181-B180</f>
        <v>-20869.039314364</v>
      </c>
      <c r="D181" s="5" t="n">
        <f aca="false">C181/B180</f>
        <v>-0.0214</v>
      </c>
      <c r="E181" s="5" t="n">
        <f aca="false" t="array" ref="E181:E181">PRODUCT(1+$D$4:D181)-1</f>
        <v>-0.0456802863067007</v>
      </c>
      <c r="F181" s="52" t="n">
        <f aca="false">E181/COUNT($E$4:E181)</f>
        <v>-0.000256630821947757</v>
      </c>
      <c r="G181" s="5" t="n">
        <f aca="false">F181*252</f>
        <v>-0.0646709671308347</v>
      </c>
      <c r="H181" s="53" t="n">
        <f aca="false">IF(D181&lt;F181,D181-F181,"")</f>
        <v>-0.0211433691780522</v>
      </c>
      <c r="I181" s="53" t="n">
        <f aca="false">IF(D181&lt;AVERAGE($D$172:D181),D181-AVERAGE($D$172:D181),"")</f>
        <v>-0.01847</v>
      </c>
      <c r="J181" s="0" t="n">
        <f aca="false">IF(ISBLANK(A182),MONTH(A181),IF(MONTH(A182)-MONTH(A181)=1,MONTH(A181),0))</f>
        <v>0</v>
      </c>
      <c r="K181" s="0" t="str">
        <f aca="false">IF(B182&gt;B181,IF(AND(B180&gt;B181,B182&gt;B181),"min",""),IF(AND(B180&gt;B181,B182&gt;B181),"",IF(AND(B180&lt;B181,B182&lt;B181),"max","")))</f>
        <v>min</v>
      </c>
      <c r="L181" s="0" t="n">
        <f aca="false">IF(K181="min",COUNTIF(K$4:K181,"min"),IF(K181="max",COUNTIF(K$4:K181,"max"),""))</f>
        <v>45</v>
      </c>
      <c r="M181" s="30" t="n">
        <f aca="false" t="array" ref="M181:M181">IF($K$3=0,IF(K181="min",INDEX($B$4:$B$254,(MATCH(1,($K$4:$K$254="max")*($L$4:$L$254=(L181-1)),0))),""),IF($K$3=1,IF(K181="min",INDEX($B$4:$B$254,(MATCH(1,($K$4:$K$254="max")*($L$4:$L$254=(L181)),0))),""),""))</f>
        <v>1013920.51674741</v>
      </c>
      <c r="N181" s="35" t="n">
        <f aca="false">IF(AND(K179=0,K181="min",L181=1),B181-B180,IF(K181="min",B181-M181,""))</f>
        <v>-59600.803054111</v>
      </c>
      <c r="O181" s="41" t="n">
        <f aca="false">IF(AND(K179=0,K181="min",L181=1),(B181-B180)/B180,IF(K181="min",(B181-M181)/M181,""))</f>
        <v>-0.0587825199999961</v>
      </c>
      <c r="P181" s="24" t="n">
        <f aca="false">D181-s_p!H181</f>
        <v>-0.0239678427082385</v>
      </c>
      <c r="Q181" s="24" t="n">
        <f aca="false">IF(P181&lt;0, P181^2, 0)</f>
        <v>0.000574457484086861</v>
      </c>
      <c r="R181" s="5"/>
      <c r="S181" s="5"/>
      <c r="T181" s="5"/>
      <c r="U181" s="5"/>
      <c r="V181" s="5"/>
    </row>
    <row r="182" customFormat="false" ht="13.8" hidden="false" customHeight="false" outlineLevel="0" collapsed="false">
      <c r="A182" s="6" t="n">
        <f aca="false">WORKDAY(A181,1,holiday!$B$2:$B$10)</f>
        <v>38978</v>
      </c>
      <c r="B182" s="30" t="n">
        <v>995260.029410742</v>
      </c>
      <c r="C182" s="30" t="n">
        <f aca="false">B182-B181</f>
        <v>40940.3157174425</v>
      </c>
      <c r="D182" s="5" t="n">
        <f aca="false">C182/B181</f>
        <v>0.0429</v>
      </c>
      <c r="E182" s="5" t="n">
        <f aca="false" t="array" ref="E182:E182">PRODUCT(1+$D$4:D182)-1</f>
        <v>-0.00473997058925812</v>
      </c>
      <c r="F182" s="52" t="n">
        <f aca="false">E182/COUNT($E$4:E182)</f>
        <v>-2.64802826215538E-005</v>
      </c>
      <c r="G182" s="5" t="n">
        <f aca="false">F182*252</f>
        <v>-0.00667303122063155</v>
      </c>
      <c r="H182" s="53" t="str">
        <f aca="false">IF(D182&lt;F182,D182-F182,"")</f>
        <v/>
      </c>
      <c r="I182" s="53" t="str">
        <f aca="false">IF(D182&lt;AVERAGE($D$172:D182),D182-AVERAGE($D$172:D182),"")</f>
        <v/>
      </c>
      <c r="J182" s="0" t="n">
        <f aca="false">IF(ISBLANK(A183),MONTH(A182),IF(MONTH(A183)-MONTH(A182)=1,MONTH(A182),0))</f>
        <v>0</v>
      </c>
      <c r="K182" s="0" t="str">
        <f aca="false">IF(B183&gt;B182,IF(AND(B181&gt;B182,B183&gt;B182),"min",""),IF(AND(B181&gt;B182,B183&gt;B182),"",IF(AND(B181&lt;B182,B183&lt;B182),"max","")))</f>
        <v/>
      </c>
      <c r="L182" s="0" t="str">
        <f aca="false">IF(K182="min",COUNTIF(K$4:K182,"min"),IF(K182="max",COUNTIF(K$4:K182,"max"),""))</f>
        <v/>
      </c>
      <c r="M182" s="30" t="str">
        <f aca="false" t="array" ref="M182:M182">IF($K$3=0,IF(K182="min",INDEX($B$4:$B$254,(MATCH(1,($K$4:$K$254="max")*($L$4:$L$254=(L182-1)),0))),""),IF($K$3=1,IF(K182="min",INDEX($B$4:$B$254,(MATCH(1,($K$4:$K$254="max")*($L$4:$L$254=(L182)),0))),""),""))</f>
        <v/>
      </c>
      <c r="N182" s="35" t="str">
        <f aca="false">IF(AND(K180=0,K182="min",L182=1),B182-B181,IF(K182="min",B182-M182,""))</f>
        <v/>
      </c>
      <c r="O182" s="41" t="str">
        <f aca="false">IF(AND(K180=0,K182="min",L182=1),(B182-B181)/B181,IF(K182="min",(B182-M182)/M182,""))</f>
        <v/>
      </c>
      <c r="P182" s="24" t="n">
        <f aca="false">D182-s_p!H182</f>
        <v>0.04174818816968</v>
      </c>
      <c r="Q182" s="24" t="n">
        <f aca="false">IF(P182&lt;0, P182^2, 0)</f>
        <v>0</v>
      </c>
      <c r="R182" s="5"/>
      <c r="S182" s="5"/>
      <c r="T182" s="5"/>
      <c r="U182" s="5"/>
      <c r="V182" s="5"/>
    </row>
    <row r="183" customFormat="false" ht="13.8" hidden="false" customHeight="false" outlineLevel="0" collapsed="false">
      <c r="A183" s="6" t="n">
        <f aca="false">WORKDAY(A182,1,holiday!$B$2:$B$10)</f>
        <v>38979</v>
      </c>
      <c r="B183" s="30" t="n">
        <v>1009691.2998372</v>
      </c>
      <c r="C183" s="30" t="n">
        <f aca="false">B183-B182</f>
        <v>14431.2704264558</v>
      </c>
      <c r="D183" s="5" t="n">
        <f aca="false">C183/B182</f>
        <v>0.0145</v>
      </c>
      <c r="E183" s="5" t="n">
        <f aca="false" t="array" ref="E183:E183">PRODUCT(1+$D$4:D183)-1</f>
        <v>0.00969129983719741</v>
      </c>
      <c r="F183" s="52" t="n">
        <f aca="false">E183/COUNT($E$4:E183)</f>
        <v>5.38405546510967E-005</v>
      </c>
      <c r="G183" s="5" t="n">
        <f aca="false">F183*252</f>
        <v>0.0135678197720764</v>
      </c>
      <c r="H183" s="53" t="str">
        <f aca="false">IF(D183&lt;F183,D183-F183,"")</f>
        <v/>
      </c>
      <c r="I183" s="53" t="str">
        <f aca="false">IF(D183&lt;AVERAGE($D$172:D183),D183-AVERAGE($D$172:D183),"")</f>
        <v/>
      </c>
      <c r="J183" s="0" t="n">
        <f aca="false">IF(ISBLANK(A184),MONTH(A183),IF(MONTH(A184)-MONTH(A183)=1,MONTH(A183),0))</f>
        <v>0</v>
      </c>
      <c r="K183" s="0" t="str">
        <f aca="false">IF(B184&gt;B183,IF(AND(B182&gt;B183,B184&gt;B183),"min",""),IF(AND(B182&gt;B183,B184&gt;B183),"",IF(AND(B182&lt;B183,B184&lt;B183),"max","")))</f>
        <v>max</v>
      </c>
      <c r="L183" s="0" t="n">
        <f aca="false">IF(K183="min",COUNTIF(K$4:K183,"min"),IF(K183="max",COUNTIF(K$4:K183,"max"),""))</f>
        <v>45</v>
      </c>
      <c r="M183" s="30" t="str">
        <f aca="false" t="array" ref="M183:M183">IF($K$3=0,IF(K183="min",INDEX($B$4:$B$254,(MATCH(1,($K$4:$K$254="max")*($L$4:$L$254=(L183-1)),0))),""),IF($K$3=1,IF(K183="min",INDEX($B$4:$B$254,(MATCH(1,($K$4:$K$254="max")*($L$4:$L$254=(L183)),0))),""),""))</f>
        <v/>
      </c>
      <c r="N183" s="35" t="str">
        <f aca="false">IF(AND(K181=0,K183="min",L183=1),B183-B182,IF(K183="min",B183-M183,""))</f>
        <v/>
      </c>
      <c r="O183" s="41" t="str">
        <f aca="false">IF(AND(K181=0,K183="min",L183=1),(B183-B182)/B182,IF(K183="min",(B183-M183)/M183,""))</f>
        <v/>
      </c>
      <c r="P183" s="24" t="n">
        <f aca="false">D183-s_p!H183</f>
        <v>0.0171794229400989</v>
      </c>
      <c r="Q183" s="24" t="n">
        <f aca="false">IF(P183&lt;0, P183^2, 0)</f>
        <v>0</v>
      </c>
      <c r="R183" s="5"/>
      <c r="S183" s="5"/>
      <c r="T183" s="5"/>
      <c r="U183" s="5"/>
      <c r="V183" s="5"/>
    </row>
    <row r="184" customFormat="false" ht="13.8" hidden="false" customHeight="false" outlineLevel="0" collapsed="false">
      <c r="A184" s="6" t="n">
        <f aca="false">WORKDAY(A183,1,holiday!$B$2:$B$10)</f>
        <v>38980</v>
      </c>
      <c r="B184" s="30" t="n">
        <v>981520.91257174</v>
      </c>
      <c r="C184" s="30" t="n">
        <f aca="false">B184-B183</f>
        <v>-28170.3872654578</v>
      </c>
      <c r="D184" s="5" t="n">
        <f aca="false">C184/B183</f>
        <v>-0.0279</v>
      </c>
      <c r="E184" s="5" t="n">
        <f aca="false" t="array" ref="E184:E184">PRODUCT(1+$D$4:D184)-1</f>
        <v>-0.0184790874282604</v>
      </c>
      <c r="F184" s="52" t="n">
        <f aca="false">E184/COUNT($E$4:E184)</f>
        <v>-0.000102094405680997</v>
      </c>
      <c r="G184" s="5" t="n">
        <f aca="false">F184*252</f>
        <v>-0.0257277902316112</v>
      </c>
      <c r="H184" s="53" t="n">
        <f aca="false">IF(D184&lt;F184,D184-F184,"")</f>
        <v>-0.027797905594319</v>
      </c>
      <c r="I184" s="53" t="n">
        <f aca="false">IF(D184&lt;AVERAGE($D$172:D184),D184-AVERAGE($D$172:D184),"")</f>
        <v>-0.0279153846153846</v>
      </c>
      <c r="J184" s="0" t="n">
        <f aca="false">IF(ISBLANK(A185),MONTH(A184),IF(MONTH(A185)-MONTH(A184)=1,MONTH(A184),0))</f>
        <v>0</v>
      </c>
      <c r="K184" s="0" t="str">
        <f aca="false">IF(B185&gt;B184,IF(AND(B183&gt;B184,B185&gt;B184),"min",""),IF(AND(B183&gt;B184,B185&gt;B184),"",IF(AND(B183&lt;B184,B185&lt;B184),"max","")))</f>
        <v/>
      </c>
      <c r="L184" s="0" t="str">
        <f aca="false">IF(K184="min",COUNTIF(K$4:K184,"min"),IF(K184="max",COUNTIF(K$4:K184,"max"),""))</f>
        <v/>
      </c>
      <c r="M184" s="30" t="str">
        <f aca="false" t="array" ref="M184:M184">IF($K$3=0,IF(K184="min",INDEX($B$4:$B$254,(MATCH(1,($K$4:$K$254="max")*($L$4:$L$254=(L184-1)),0))),""),IF($K$3=1,IF(K184="min",INDEX($B$4:$B$254,(MATCH(1,($K$4:$K$254="max")*($L$4:$L$254=(L184)),0))),""),""))</f>
        <v/>
      </c>
      <c r="N184" s="35" t="str">
        <f aca="false">IF(AND(K182=0,K184="min",L184=1),B184-B183,IF(K184="min",B184-M184,""))</f>
        <v/>
      </c>
      <c r="O184" s="41" t="str">
        <f aca="false">IF(AND(K182=0,K184="min",L184=1),(B184-B183)/B183,IF(K184="min",(B184-M184)/M184,""))</f>
        <v/>
      </c>
      <c r="P184" s="24" t="n">
        <f aca="false">D184-s_p!H184</f>
        <v>-0.033622352084029</v>
      </c>
      <c r="Q184" s="24" t="n">
        <f aca="false">IF(P184&lt;0, P184^2, 0)</f>
        <v>0.00113046255966241</v>
      </c>
      <c r="R184" s="5"/>
      <c r="S184" s="5"/>
      <c r="T184" s="5"/>
      <c r="U184" s="5"/>
      <c r="V184" s="5"/>
    </row>
    <row r="185" customFormat="false" ht="13.8" hidden="false" customHeight="false" outlineLevel="0" collapsed="false">
      <c r="A185" s="6" t="n">
        <f aca="false">WORKDAY(A184,1,holiday!$B$2:$B$10)</f>
        <v>38981</v>
      </c>
      <c r="B185" s="30" t="n">
        <v>964638.752875506</v>
      </c>
      <c r="C185" s="30" t="n">
        <f aca="false">B185-B184</f>
        <v>-16882.1596962339</v>
      </c>
      <c r="D185" s="5" t="n">
        <f aca="false">C185/B184</f>
        <v>-0.0172</v>
      </c>
      <c r="E185" s="5" t="n">
        <f aca="false" t="array" ref="E185:E185">PRODUCT(1+$D$4:D185)-1</f>
        <v>-0.0353612471244943</v>
      </c>
      <c r="F185" s="52" t="n">
        <f aca="false">E185/COUNT($E$4:E185)</f>
        <v>-0.0001942925666181</v>
      </c>
      <c r="G185" s="5" t="n">
        <f aca="false">F185*252</f>
        <v>-0.0489617267877613</v>
      </c>
      <c r="H185" s="53" t="n">
        <f aca="false">IF(D185&lt;F185,D185-F185,"")</f>
        <v>-0.0170057074333819</v>
      </c>
      <c r="I185" s="53" t="n">
        <f aca="false">IF(D185&lt;AVERAGE($D$172:D185),D185-AVERAGE($D$172:D185),"")</f>
        <v>-0.0159857142857143</v>
      </c>
      <c r="J185" s="0" t="n">
        <f aca="false">IF(ISBLANK(A186),MONTH(A185),IF(MONTH(A186)-MONTH(A185)=1,MONTH(A185),0))</f>
        <v>0</v>
      </c>
      <c r="K185" s="0" t="str">
        <f aca="false">IF(B186&gt;B185,IF(AND(B184&gt;B185,B186&gt;B185),"min",""),IF(AND(B184&gt;B185,B186&gt;B185),"",IF(AND(B184&lt;B185,B186&lt;B185),"max","")))</f>
        <v>min</v>
      </c>
      <c r="L185" s="0" t="n">
        <f aca="false">IF(K185="min",COUNTIF(K$4:K185,"min"),IF(K185="max",COUNTIF(K$4:K185,"max"),""))</f>
        <v>46</v>
      </c>
      <c r="M185" s="30" t="n">
        <f aca="false" t="array" ref="M185:M185">IF($K$3=0,IF(K185="min",INDEX($B$4:$B$254,(MATCH(1,($K$4:$K$254="max")*($L$4:$L$254=(L185-1)),0))),""),IF($K$3=1,IF(K185="min",INDEX($B$4:$B$254,(MATCH(1,($K$4:$K$254="max")*($L$4:$L$254=(L185)),0))),""),""))</f>
        <v>1009691.2998372</v>
      </c>
      <c r="N185" s="35" t="n">
        <f aca="false">IF(AND(K183=0,K185="min",L185=1),B185-B184,IF(K185="min",B185-M185,""))</f>
        <v>-45052.546961694</v>
      </c>
      <c r="O185" s="41" t="n">
        <f aca="false">IF(AND(K183=0,K185="min",L185=1),(B185-B184)/B184,IF(K185="min",(B185-M185)/M185,""))</f>
        <v>-0.0446201200000022</v>
      </c>
      <c r="P185" s="24" t="n">
        <f aca="false">D185-s_p!H185</f>
        <v>-0.0118045065575997</v>
      </c>
      <c r="Q185" s="24" t="n">
        <f aca="false">IF(P185&lt;0, P185^2, 0)</f>
        <v>0.000139346375068414</v>
      </c>
      <c r="R185" s="5"/>
      <c r="S185" s="5"/>
      <c r="T185" s="5"/>
      <c r="U185" s="5"/>
      <c r="V185" s="5"/>
    </row>
    <row r="186" customFormat="false" ht="13.8" hidden="false" customHeight="false" outlineLevel="0" collapsed="false">
      <c r="A186" s="6" t="n">
        <f aca="false">WORKDAY(A185,1,holiday!$B$2:$B$10)</f>
        <v>38982</v>
      </c>
      <c r="B186" s="30" t="n">
        <v>1005442.97212214</v>
      </c>
      <c r="C186" s="30" t="n">
        <f aca="false">B186-B185</f>
        <v>40804.2192466339</v>
      </c>
      <c r="D186" s="5" t="n">
        <f aca="false">C186/B185</f>
        <v>0.0423</v>
      </c>
      <c r="E186" s="5" t="n">
        <f aca="false" t="array" ref="E186:E186">PRODUCT(1+$D$4:D186)-1</f>
        <v>0.00544297212213962</v>
      </c>
      <c r="F186" s="52" t="n">
        <f aca="false">E186/COUNT($E$4:E186)</f>
        <v>2.97430170608723E-005</v>
      </c>
      <c r="G186" s="5" t="n">
        <f aca="false">F186*252</f>
        <v>0.00749524029933981</v>
      </c>
      <c r="H186" s="53" t="str">
        <f aca="false">IF(D186&lt;F186,D186-F186,"")</f>
        <v/>
      </c>
      <c r="I186" s="53" t="str">
        <f aca="false">IF(D186&lt;AVERAGE($D$172:D186),D186-AVERAGE($D$172:D186),"")</f>
        <v/>
      </c>
      <c r="J186" s="0" t="n">
        <f aca="false">IF(ISBLANK(A187),MONTH(A186),IF(MONTH(A187)-MONTH(A186)=1,MONTH(A186),0))</f>
        <v>0</v>
      </c>
      <c r="K186" s="0" t="str">
        <f aca="false">IF(B187&gt;B186,IF(AND(B185&gt;B186,B187&gt;B186),"min",""),IF(AND(B185&gt;B186,B187&gt;B186),"",IF(AND(B185&lt;B186,B187&lt;B186),"max","")))</f>
        <v/>
      </c>
      <c r="L186" s="0" t="str">
        <f aca="false">IF(K186="min",COUNTIF(K$4:K186,"min"),IF(K186="max",COUNTIF(K$4:K186,"max"),""))</f>
        <v/>
      </c>
      <c r="M186" s="30" t="str">
        <f aca="false" t="array" ref="M186:M186">IF($K$3=0,IF(K186="min",INDEX($B$4:$B$254,(MATCH(1,($K$4:$K$254="max")*($L$4:$L$254=(L186-1)),0))),""),IF($K$3=1,IF(K186="min",INDEX($B$4:$B$254,(MATCH(1,($K$4:$K$254="max")*($L$4:$L$254=(L186)),0))),""),""))</f>
        <v/>
      </c>
      <c r="N186" s="35" t="str">
        <f aca="false">IF(AND(K184=0,K186="min",L186=1),B186-B185,IF(K186="min",B186-M186,""))</f>
        <v/>
      </c>
      <c r="O186" s="41" t="str">
        <f aca="false">IF(AND(K184=0,K186="min",L186=1),(B186-B185)/B185,IF(K186="min",(B186-M186)/M186,""))</f>
        <v/>
      </c>
      <c r="P186" s="24" t="n">
        <f aca="false">D186-s_p!H186</f>
        <v>0.0447658012336594</v>
      </c>
      <c r="Q186" s="24" t="n">
        <f aca="false">IF(P186&lt;0, P186^2, 0)</f>
        <v>0</v>
      </c>
      <c r="R186" s="5"/>
      <c r="S186" s="5"/>
      <c r="T186" s="5"/>
      <c r="U186" s="5"/>
      <c r="V186" s="5"/>
    </row>
    <row r="187" customFormat="false" ht="13.8" hidden="false" customHeight="false" outlineLevel="0" collapsed="false">
      <c r="A187" s="6" t="n">
        <f aca="false">WORKDAY(A186,1,holiday!$B$2:$B$10)</f>
        <v>38985</v>
      </c>
      <c r="B187" s="30" t="n">
        <v>1046666.13397915</v>
      </c>
      <c r="C187" s="30" t="n">
        <f aca="false">B187-B186</f>
        <v>41223.1618570078</v>
      </c>
      <c r="D187" s="5" t="n">
        <f aca="false">C187/B186</f>
        <v>0.041</v>
      </c>
      <c r="E187" s="5" t="n">
        <f aca="false" t="array" ref="E187:E187">PRODUCT(1+$D$4:D187)-1</f>
        <v>0.0466661339791474</v>
      </c>
      <c r="F187" s="52" t="n">
        <f aca="false">E187/COUNT($E$4:E187)</f>
        <v>0.000253620293364932</v>
      </c>
      <c r="G187" s="5" t="n">
        <f aca="false">F187*252</f>
        <v>0.0639123139279628</v>
      </c>
      <c r="H187" s="53" t="str">
        <f aca="false">IF(D187&lt;F187,D187-F187,"")</f>
        <v/>
      </c>
      <c r="I187" s="53" t="str">
        <f aca="false">IF(D187&lt;AVERAGE($D$172:D187),D187-AVERAGE($D$172:D187),"")</f>
        <v/>
      </c>
      <c r="J187" s="0" t="n">
        <f aca="false">IF(ISBLANK(A188),MONTH(A187),IF(MONTH(A188)-MONTH(A187)=1,MONTH(A187),0))</f>
        <v>0</v>
      </c>
      <c r="K187" s="0" t="str">
        <f aca="false">IF(B188&gt;B187,IF(AND(B186&gt;B187,B188&gt;B187),"min",""),IF(AND(B186&gt;B187,B188&gt;B187),"",IF(AND(B186&lt;B187,B188&lt;B187),"max","")))</f>
        <v>max</v>
      </c>
      <c r="L187" s="0" t="n">
        <f aca="false">IF(K187="min",COUNTIF(K$4:K187,"min"),IF(K187="max",COUNTIF(K$4:K187,"max"),""))</f>
        <v>46</v>
      </c>
      <c r="M187" s="30" t="str">
        <f aca="false" t="array" ref="M187:M187">IF($K$3=0,IF(K187="min",INDEX($B$4:$B$254,(MATCH(1,($K$4:$K$254="max")*($L$4:$L$254=(L187-1)),0))),""),IF($K$3=1,IF(K187="min",INDEX($B$4:$B$254,(MATCH(1,($K$4:$K$254="max")*($L$4:$L$254=(L187)),0))),""),""))</f>
        <v/>
      </c>
      <c r="N187" s="35" t="str">
        <f aca="false">IF(AND(K185=0,K187="min",L187=1),B187-B186,IF(K187="min",B187-M187,""))</f>
        <v/>
      </c>
      <c r="O187" s="41" t="str">
        <f aca="false">IF(AND(K185=0,K187="min",L187=1),(B187-B186)/B186,IF(K187="min",(B187-M187)/M187,""))</f>
        <v/>
      </c>
      <c r="P187" s="24" t="n">
        <f aca="false">D187-s_p!H187</f>
        <v>0.0321848370069518</v>
      </c>
      <c r="Q187" s="24" t="n">
        <f aca="false">IF(P187&lt;0, P187^2, 0)</f>
        <v>0</v>
      </c>
      <c r="R187" s="5"/>
      <c r="S187" s="5"/>
      <c r="T187" s="5"/>
      <c r="U187" s="5"/>
      <c r="V187" s="5"/>
    </row>
    <row r="188" customFormat="false" ht="13.8" hidden="false" customHeight="false" outlineLevel="0" collapsed="false">
      <c r="A188" s="6" t="n">
        <f aca="false">WORKDAY(A187,1,holiday!$B$2:$B$10)</f>
        <v>38986</v>
      </c>
      <c r="B188" s="30" t="n">
        <v>1027512.14372733</v>
      </c>
      <c r="C188" s="30" t="n">
        <f aca="false">B188-B187</f>
        <v>-19153.9902518184</v>
      </c>
      <c r="D188" s="5" t="n">
        <f aca="false">C188/B187</f>
        <v>-0.0183</v>
      </c>
      <c r="E188" s="5" t="n">
        <f aca="false" t="array" ref="E188:E188">PRODUCT(1+$D$4:D188)-1</f>
        <v>0.0275121437273291</v>
      </c>
      <c r="F188" s="52" t="n">
        <f aca="false">E188/COUNT($E$4:E188)</f>
        <v>0.000148714290417995</v>
      </c>
      <c r="G188" s="5" t="n">
        <f aca="false">F188*252</f>
        <v>0.0374760011853348</v>
      </c>
      <c r="H188" s="53" t="n">
        <f aca="false">IF(D188&lt;F188,D188-F188,"")</f>
        <v>-0.018448714290418</v>
      </c>
      <c r="I188" s="53" t="n">
        <f aca="false">IF(D188&lt;AVERAGE($D$172:D188),D188-AVERAGE($D$172:D188),"")</f>
        <v>-0.0211235294117647</v>
      </c>
      <c r="J188" s="0" t="n">
        <f aca="false">IF(ISBLANK(A189),MONTH(A188),IF(MONTH(A189)-MONTH(A188)=1,MONTH(A188),0))</f>
        <v>0</v>
      </c>
      <c r="K188" s="0" t="str">
        <f aca="false">IF(B189&gt;B188,IF(AND(B187&gt;B188,B189&gt;B188),"min",""),IF(AND(B187&gt;B188,B189&gt;B188),"",IF(AND(B187&lt;B188,B189&lt;B188),"max","")))</f>
        <v>min</v>
      </c>
      <c r="L188" s="0" t="n">
        <f aca="false">IF(K188="min",COUNTIF(K$4:K188,"min"),IF(K188="max",COUNTIF(K$4:K188,"max"),""))</f>
        <v>47</v>
      </c>
      <c r="M188" s="30" t="n">
        <f aca="false" t="array" ref="M188:M188">IF($K$3=0,IF(K188="min",INDEX($B$4:$B$254,(MATCH(1,($K$4:$K$254="max")*($L$4:$L$254=(L188-1)),0))),""),IF($K$3=1,IF(K188="min",INDEX($B$4:$B$254,(MATCH(1,($K$4:$K$254="max")*($L$4:$L$254=(L188)),0))),""),""))</f>
        <v>1046666.13397915</v>
      </c>
      <c r="N188" s="35" t="n">
        <f aca="false">IF(AND(K186=0,K188="min",L188=1),B188-B187,IF(K188="min",B188-M188,""))</f>
        <v>-19153.99025182</v>
      </c>
      <c r="O188" s="41" t="n">
        <f aca="false">IF(AND(K186=0,K188="min",L188=1),(B188-B187)/B187,IF(K188="min",(B188-M188)/M188,""))</f>
        <v>-0.0183000000000014</v>
      </c>
      <c r="P188" s="24" t="n">
        <f aca="false">D188-s_p!H188</f>
        <v>-0.0258242956339483</v>
      </c>
      <c r="Q188" s="24" t="n">
        <f aca="false">IF(P188&lt;0, P188^2, 0)</f>
        <v>0.000666894244989561</v>
      </c>
      <c r="R188" s="5"/>
      <c r="S188" s="5"/>
      <c r="T188" s="5"/>
      <c r="U188" s="5"/>
      <c r="V188" s="5"/>
    </row>
    <row r="189" customFormat="false" ht="13.8" hidden="false" customHeight="false" outlineLevel="0" collapsed="false">
      <c r="A189" s="6" t="n">
        <f aca="false">WORKDAY(A188,1,holiday!$B$2:$B$10)</f>
        <v>38987</v>
      </c>
      <c r="B189" s="30" t="n">
        <v>1041589.06009639</v>
      </c>
      <c r="C189" s="30" t="n">
        <f aca="false">B189-B188</f>
        <v>14076.9163690644</v>
      </c>
      <c r="D189" s="5" t="n">
        <f aca="false">C189/B188</f>
        <v>0.0137</v>
      </c>
      <c r="E189" s="5" t="n">
        <f aca="false" t="array" ref="E189:E189">PRODUCT(1+$D$4:D189)-1</f>
        <v>0.0415890600963935</v>
      </c>
      <c r="F189" s="52" t="n">
        <f aca="false">E189/COUNT($E$4:E189)</f>
        <v>0.000223597097292438</v>
      </c>
      <c r="G189" s="5" t="n">
        <f aca="false">F189*252</f>
        <v>0.0563464685176944</v>
      </c>
      <c r="H189" s="53" t="str">
        <f aca="false">IF(D189&lt;F189,D189-F189,"")</f>
        <v/>
      </c>
      <c r="I189" s="53" t="str">
        <f aca="false">IF(D189&lt;AVERAGE($D$172:D189),D189-AVERAGE($D$172:D189),"")</f>
        <v/>
      </c>
      <c r="J189" s="0" t="n">
        <f aca="false">IF(ISBLANK(A190),MONTH(A189),IF(MONTH(A190)-MONTH(A189)=1,MONTH(A189),0))</f>
        <v>0</v>
      </c>
      <c r="K189" s="0" t="str">
        <f aca="false">IF(B190&gt;B189,IF(AND(B188&gt;B189,B190&gt;B189),"min",""),IF(AND(B188&gt;B189,B190&gt;B189),"",IF(AND(B188&lt;B189,B190&lt;B189),"max","")))</f>
        <v>max</v>
      </c>
      <c r="L189" s="0" t="n">
        <f aca="false">IF(K189="min",COUNTIF(K$4:K189,"min"),IF(K189="max",COUNTIF(K$4:K189,"max"),""))</f>
        <v>47</v>
      </c>
      <c r="M189" s="30" t="str">
        <f aca="false" t="array" ref="M189:M189">IF($K$3=0,IF(K189="min",INDEX($B$4:$B$254,(MATCH(1,($K$4:$K$254="max")*($L$4:$L$254=(L189-1)),0))),""),IF($K$3=1,IF(K189="min",INDEX($B$4:$B$254,(MATCH(1,($K$4:$K$254="max")*($L$4:$L$254=(L189)),0))),""),""))</f>
        <v/>
      </c>
      <c r="N189" s="35" t="str">
        <f aca="false">IF(AND(K187=0,K189="min",L189=1),B189-B188,IF(K189="min",B189-M189,""))</f>
        <v/>
      </c>
      <c r="O189" s="41" t="str">
        <f aca="false">IF(AND(K187=0,K189="min",L189=1),(B189-B188)/B188,IF(K189="min",(B189-M189)/M189,""))</f>
        <v/>
      </c>
      <c r="P189" s="24" t="n">
        <f aca="false">D189-s_p!H189</f>
        <v>0.0135204063306768</v>
      </c>
      <c r="Q189" s="24" t="n">
        <f aca="false">IF(P189&lt;0, P189^2, 0)</f>
        <v>0</v>
      </c>
      <c r="R189" s="5"/>
      <c r="S189" s="5"/>
      <c r="T189" s="5"/>
      <c r="U189" s="5"/>
      <c r="V189" s="5"/>
    </row>
    <row r="190" customFormat="false" ht="13.8" hidden="false" customHeight="false" outlineLevel="0" collapsed="false">
      <c r="A190" s="6" t="n">
        <f aca="false">WORKDAY(A189,1,holiday!$B$2:$B$10)</f>
        <v>38988</v>
      </c>
      <c r="B190" s="30" t="n">
        <v>998675.590820422</v>
      </c>
      <c r="C190" s="30" t="n">
        <f aca="false">B190-B189</f>
        <v>-42913.4692759714</v>
      </c>
      <c r="D190" s="5" t="n">
        <f aca="false">C190/B189</f>
        <v>-0.0412</v>
      </c>
      <c r="E190" s="5" t="n">
        <f aca="false" t="array" ref="E190:E190">PRODUCT(1+$D$4:D190)-1</f>
        <v>-0.00132440917957777</v>
      </c>
      <c r="F190" s="52" t="n">
        <f aca="false">E190/COUNT($E$4:E190)</f>
        <v>-7.08240202982764E-006</v>
      </c>
      <c r="G190" s="5" t="n">
        <f aca="false">F190*252</f>
        <v>-0.00178476531151656</v>
      </c>
      <c r="H190" s="53" t="n">
        <f aca="false">IF(D190&lt;F190,D190-F190,"")</f>
        <v>-0.0411929175979702</v>
      </c>
      <c r="I190" s="53" t="n">
        <f aca="false">IF(D190&lt;AVERAGE($D$172:D190),D190-AVERAGE($D$172:D190),"")</f>
        <v>-0.0422789473684211</v>
      </c>
      <c r="J190" s="0" t="n">
        <f aca="false">IF(ISBLANK(A191),MONTH(A190),IF(MONTH(A191)-MONTH(A190)=1,MONTH(A190),0))</f>
        <v>0</v>
      </c>
      <c r="K190" s="0" t="str">
        <f aca="false">IF(B191&gt;B190,IF(AND(B189&gt;B190,B191&gt;B190),"min",""),IF(AND(B189&gt;B190,B191&gt;B190),"",IF(AND(B189&lt;B190,B191&lt;B190),"max","")))</f>
        <v/>
      </c>
      <c r="L190" s="0" t="str">
        <f aca="false">IF(K190="min",COUNTIF(K$4:K190,"min"),IF(K190="max",COUNTIF(K$4:K190,"max"),""))</f>
        <v/>
      </c>
      <c r="M190" s="30" t="str">
        <f aca="false" t="array" ref="M190:M190">IF($K$3=0,IF(K190="min",INDEX($B$4:$B$254,(MATCH(1,($K$4:$K$254="max")*($L$4:$L$254=(L190-1)),0))),""),IF($K$3=1,IF(K190="min",INDEX($B$4:$B$254,(MATCH(1,($K$4:$K$254="max")*($L$4:$L$254=(L190)),0))),""),""))</f>
        <v/>
      </c>
      <c r="N190" s="35" t="str">
        <f aca="false">IF(AND(K188=0,K190="min",L190=1),B190-B189,IF(K190="min",B190-M190,""))</f>
        <v/>
      </c>
      <c r="O190" s="41" t="str">
        <f aca="false">IF(AND(K188=0,K190="min",L190=1),(B190-B189)/B189,IF(K190="min",(B190-M190)/M190,""))</f>
        <v/>
      </c>
      <c r="P190" s="24" t="n">
        <f aca="false">D190-s_p!H190</f>
        <v>-0.0429133152275568</v>
      </c>
      <c r="Q190" s="24" t="n">
        <f aca="false">IF(P190&lt;0, P190^2, 0)</f>
        <v>0.00184155262381966</v>
      </c>
      <c r="R190" s="5"/>
      <c r="S190" s="5"/>
      <c r="T190" s="5"/>
      <c r="U190" s="5"/>
      <c r="V190" s="5"/>
    </row>
    <row r="191" customFormat="false" ht="13.8" hidden="false" customHeight="false" outlineLevel="0" collapsed="false">
      <c r="A191" s="6" t="n">
        <f aca="false">WORKDAY(A190,1,holiday!$B$2:$B$10)</f>
        <v>38989</v>
      </c>
      <c r="B191" s="30" t="n">
        <v>963921.680259872</v>
      </c>
      <c r="C191" s="30" t="n">
        <f aca="false">B191-B190</f>
        <v>-34753.9105605506</v>
      </c>
      <c r="D191" s="5" t="n">
        <f aca="false">C191/B190</f>
        <v>-0.0347999999999999</v>
      </c>
      <c r="E191" s="5" t="n">
        <f aca="false" t="array" ref="E191:E191">PRODUCT(1+$D$4:D191)-1</f>
        <v>-0.0360783197401284</v>
      </c>
      <c r="F191" s="52" t="n">
        <f aca="false">E191/COUNT($E$4:E191)</f>
        <v>-0.000191905956064513</v>
      </c>
      <c r="G191" s="5" t="n">
        <f aca="false">F191*252</f>
        <v>-0.0483603009282573</v>
      </c>
      <c r="H191" s="53" t="n">
        <f aca="false">IF(D191&lt;F191,D191-F191,"")</f>
        <v>-0.0346080940439354</v>
      </c>
      <c r="I191" s="53" t="n">
        <f aca="false">IF(D191&lt;AVERAGE($D$172:D191),D191-AVERAGE($D$172:D191),"")</f>
        <v>-0.0340849999999999</v>
      </c>
      <c r="J191" s="0" t="n">
        <f aca="false">IF(ISBLANK(A192),MONTH(A191),IF(MONTH(A192)-MONTH(A191)=1,MONTH(A191),0))</f>
        <v>9</v>
      </c>
      <c r="K191" s="0" t="str">
        <f aca="false">IF(B192&gt;B191,IF(AND(B190&gt;B191,B192&gt;B191),"min",""),IF(AND(B190&gt;B191,B192&gt;B191),"",IF(AND(B190&lt;B191,B192&lt;B191),"max","")))</f>
        <v>min</v>
      </c>
      <c r="L191" s="0" t="n">
        <f aca="false">IF(K191="min",COUNTIF(K$4:K191,"min"),IF(K191="max",COUNTIF(K$4:K191,"max"),""))</f>
        <v>48</v>
      </c>
      <c r="M191" s="30" t="n">
        <f aca="false" t="array" ref="M191:M191">IF($K$3=0,IF(K191="min",INDEX($B$4:$B$254,(MATCH(1,($K$4:$K$254="max")*($L$4:$L$254=(L191-1)),0))),""),IF($K$3=1,IF(K191="min",INDEX($B$4:$B$254,(MATCH(1,($K$4:$K$254="max")*($L$4:$L$254=(L191)),0))),""),""))</f>
        <v>1041589.06009639</v>
      </c>
      <c r="N191" s="35" t="n">
        <f aca="false">IF(AND(K189=0,K191="min",L191=1),B191-B190,IF(K191="min",B191-M191,""))</f>
        <v>-77667.379836518</v>
      </c>
      <c r="O191" s="41" t="n">
        <f aca="false">IF(AND(K189=0,K191="min",L191=1),(B191-B190)/B190,IF(K191="min",(B191-M191)/M191,""))</f>
        <v>-0.0745662399999963</v>
      </c>
      <c r="P191" s="24" t="n">
        <f aca="false">D191-s_p!H191</f>
        <v>-0.0325369144359463</v>
      </c>
      <c r="Q191" s="24" t="n">
        <f aca="false">IF(P191&lt;0, P191^2, 0)</f>
        <v>0.00105865080101209</v>
      </c>
      <c r="R191" s="5"/>
      <c r="S191" s="5"/>
      <c r="T191" s="5"/>
      <c r="U191" s="5"/>
      <c r="V191" s="5"/>
    </row>
    <row r="192" customFormat="false" ht="13.8" hidden="false" customHeight="false" outlineLevel="0" collapsed="false">
      <c r="A192" s="6" t="n">
        <f aca="false">WORKDAY(A191,1,holiday!$B$2:$B$10)</f>
        <v>38992</v>
      </c>
      <c r="B192" s="30" t="n">
        <v>993032.11500372</v>
      </c>
      <c r="C192" s="30" t="n">
        <f aca="false">B192-B191</f>
        <v>29110.4347438482</v>
      </c>
      <c r="D192" s="5" t="n">
        <f aca="false">C192/B191</f>
        <v>0.0302</v>
      </c>
      <c r="E192" s="5" t="n">
        <f aca="false" t="array" ref="E192:E192">PRODUCT(1+$D$4:D192)-1</f>
        <v>-0.00696788499628032</v>
      </c>
      <c r="F192" s="52" t="n">
        <f aca="false">E192/COUNT($E$4:E192)</f>
        <v>-3.68671163824355E-005</v>
      </c>
      <c r="G192" s="5" t="n">
        <f aca="false">F192*252</f>
        <v>-0.00929051332837375</v>
      </c>
      <c r="H192" s="53" t="str">
        <f aca="false">IF(D192&lt;F192,D192-F192,"")</f>
        <v/>
      </c>
      <c r="I192" s="53" t="str">
        <f aca="false">IF(D192&lt;AVERAGE($D$192:D192),D192-AVERAGE($D$192:D192),"")</f>
        <v/>
      </c>
      <c r="J192" s="0" t="n">
        <f aca="false">IF(ISBLANK(A193),MONTH(A192),IF(MONTH(A193)-MONTH(A192)=1,MONTH(A192),0))</f>
        <v>0</v>
      </c>
      <c r="K192" s="0" t="str">
        <f aca="false">IF(B193&gt;B192,IF(AND(B191&gt;B192,B193&gt;B192),"min",""),IF(AND(B191&gt;B192,B193&gt;B192),"",IF(AND(B191&lt;B192,B193&lt;B192),"max","")))</f>
        <v/>
      </c>
      <c r="L192" s="0" t="str">
        <f aca="false">IF(K192="min",COUNTIF(K$4:K192,"min"),IF(K192="max",COUNTIF(K$4:K192,"max"),""))</f>
        <v/>
      </c>
      <c r="M192" s="30" t="str">
        <f aca="false" t="array" ref="M192:M192">IF($K$3=0,IF(K192="min",INDEX($B$4:$B$254,(MATCH(1,($K$4:$K$254="max")*($L$4:$L$254=(L192-1)),0))),""),IF($K$3=1,IF(K192="min",INDEX($B$4:$B$254,(MATCH(1,($K$4:$K$254="max")*($L$4:$L$254=(L192)),0))),""),""))</f>
        <v/>
      </c>
      <c r="N192" s="35" t="str">
        <f aca="false">IF(AND(K190=0,K192="min",L192=1),B192-B191,IF(K192="min",B192-M192,""))</f>
        <v/>
      </c>
      <c r="O192" s="41" t="str">
        <f aca="false">IF(AND(K190=0,K192="min",L192=1),(B192-B191)/B191,IF(K192="min",(B192-M192)/M192,""))</f>
        <v/>
      </c>
      <c r="P192" s="24" t="n">
        <f aca="false">D192-s_p!H192</f>
        <v>0.0335910993000711</v>
      </c>
      <c r="Q192" s="24" t="n">
        <f aca="false">IF(P192&lt;0, P192^2, 0)</f>
        <v>0</v>
      </c>
      <c r="R192" s="5"/>
      <c r="S192" s="5"/>
      <c r="T192" s="5"/>
      <c r="U192" s="5"/>
      <c r="V192" s="5"/>
    </row>
    <row r="193" customFormat="false" ht="13.8" hidden="false" customHeight="false" outlineLevel="0" collapsed="false">
      <c r="A193" s="6" t="n">
        <f aca="false">WORKDAY(A192,1,holiday!$B$2:$B$10)</f>
        <v>38993</v>
      </c>
      <c r="B193" s="30" t="n">
        <v>1017659.31145581</v>
      </c>
      <c r="C193" s="30" t="n">
        <f aca="false">B193-B192</f>
        <v>24627.1964520923</v>
      </c>
      <c r="D193" s="5" t="n">
        <f aca="false">C193/B192</f>
        <v>0.0248</v>
      </c>
      <c r="E193" s="5" t="n">
        <f aca="false" t="array" ref="E193:E193">PRODUCT(1+$D$4:D193)-1</f>
        <v>0.0176593114558119</v>
      </c>
      <c r="F193" s="52" t="n">
        <f aca="false">E193/COUNT($E$4:E193)</f>
        <v>9.29437445042731E-005</v>
      </c>
      <c r="G193" s="5" t="n">
        <f aca="false">F193*252</f>
        <v>0.0234218236150768</v>
      </c>
      <c r="H193" s="53" t="str">
        <f aca="false">IF(D193&lt;F193,D193-F193,"")</f>
        <v/>
      </c>
      <c r="I193" s="53" t="n">
        <f aca="false">IF(D193&lt;AVERAGE($D$192:D193),D193-AVERAGE($D$192:D193),"")</f>
        <v>-0.00270000000000002</v>
      </c>
      <c r="J193" s="0" t="n">
        <f aca="false">IF(ISBLANK(A194),MONTH(A193),IF(MONTH(A194)-MONTH(A193)=1,MONTH(A193),0))</f>
        <v>0</v>
      </c>
      <c r="K193" s="0" t="str">
        <f aca="false">IF(B194&gt;B193,IF(AND(B192&gt;B193,B194&gt;B193),"min",""),IF(AND(B192&gt;B193,B194&gt;B193),"",IF(AND(B192&lt;B193,B194&lt;B193),"max","")))</f>
        <v/>
      </c>
      <c r="L193" s="0" t="str">
        <f aca="false">IF(K193="min",COUNTIF(K$4:K193,"min"),IF(K193="max",COUNTIF(K$4:K193,"max"),""))</f>
        <v/>
      </c>
      <c r="M193" s="30" t="str">
        <f aca="false" t="array" ref="M193:M193">IF($K$3=0,IF(K193="min",INDEX($B$4:$B$254,(MATCH(1,($K$4:$K$254="max")*($L$4:$L$254=(L193-1)),0))),""),IF($K$3=1,IF(K193="min",INDEX($B$4:$B$254,(MATCH(1,($K$4:$K$254="max")*($L$4:$L$254=(L193)),0))),""),""))</f>
        <v/>
      </c>
      <c r="N193" s="35" t="str">
        <f aca="false">IF(AND(K191=0,K193="min",L193=1),B193-B192,IF(K193="min",B193-M193,""))</f>
        <v/>
      </c>
      <c r="O193" s="41" t="str">
        <f aca="false">IF(AND(K191=0,K193="min",L193=1),(B193-B192)/B192,IF(K193="min",(B193-M193)/M193,""))</f>
        <v/>
      </c>
      <c r="P193" s="24" t="n">
        <f aca="false">D193-s_p!H193</f>
        <v>0.0227043355466755</v>
      </c>
      <c r="Q193" s="24" t="n">
        <f aca="false">IF(P193&lt;0, P193^2, 0)</f>
        <v>0</v>
      </c>
      <c r="R193" s="5"/>
      <c r="S193" s="5"/>
      <c r="T193" s="5"/>
      <c r="U193" s="5"/>
      <c r="V193" s="5"/>
    </row>
    <row r="194" customFormat="false" ht="13.8" hidden="false" customHeight="false" outlineLevel="0" collapsed="false">
      <c r="A194" s="6" t="n">
        <f aca="false">WORKDAY(A193,1,holiday!$B$2:$B$10)</f>
        <v>38994</v>
      </c>
      <c r="B194" s="30" t="n">
        <v>1022849.37394424</v>
      </c>
      <c r="C194" s="30" t="n">
        <f aca="false">B194-B193</f>
        <v>5190.06248842459</v>
      </c>
      <c r="D194" s="5" t="n">
        <f aca="false">C194/B193</f>
        <v>0.00509999999999995</v>
      </c>
      <c r="E194" s="5" t="n">
        <f aca="false" t="array" ref="E194:E194">PRODUCT(1+$D$4:D194)-1</f>
        <v>0.0228493739442366</v>
      </c>
      <c r="F194" s="52" t="n">
        <f aca="false">E194/COUNT($E$4:E194)</f>
        <v>0.000119630230074537</v>
      </c>
      <c r="G194" s="5" t="n">
        <f aca="false">F194*252</f>
        <v>0.0301468179787833</v>
      </c>
      <c r="H194" s="53" t="str">
        <f aca="false">IF(D194&lt;F194,D194-F194,"")</f>
        <v/>
      </c>
      <c r="I194" s="53" t="n">
        <f aca="false">IF(D194&lt;AVERAGE($D$192:D194),D194-AVERAGE($D$192:D194),"")</f>
        <v>-0.0149333333333334</v>
      </c>
      <c r="J194" s="0" t="n">
        <f aca="false">IF(ISBLANK(A195),MONTH(A194),IF(MONTH(A195)-MONTH(A194)=1,MONTH(A194),0))</f>
        <v>0</v>
      </c>
      <c r="K194" s="0" t="str">
        <f aca="false">IF(B195&gt;B194,IF(AND(B193&gt;B194,B195&gt;B194),"min",""),IF(AND(B193&gt;B194,B195&gt;B194),"",IF(AND(B193&lt;B194,B195&lt;B194),"max","")))</f>
        <v>max</v>
      </c>
      <c r="L194" s="0" t="n">
        <f aca="false">IF(K194="min",COUNTIF(K$4:K194,"min"),IF(K194="max",COUNTIF(K$4:K194,"max"),""))</f>
        <v>48</v>
      </c>
      <c r="M194" s="30" t="str">
        <f aca="false" t="array" ref="M194:M194">IF($K$3=0,IF(K194="min",INDEX($B$4:$B$254,(MATCH(1,($K$4:$K$254="max")*($L$4:$L$254=(L194-1)),0))),""),IF($K$3=1,IF(K194="min",INDEX($B$4:$B$254,(MATCH(1,($K$4:$K$254="max")*($L$4:$L$254=(L194)),0))),""),""))</f>
        <v/>
      </c>
      <c r="N194" s="35" t="str">
        <f aca="false">IF(AND(K192=0,K194="min",L194=1),B194-B193,IF(K194="min",B194-M194,""))</f>
        <v/>
      </c>
      <c r="O194" s="41" t="str">
        <f aca="false">IF(AND(K192=0,K194="min",L194=1),(B194-B193)/B193,IF(K194="min",(B194-M194)/M194,""))</f>
        <v/>
      </c>
      <c r="P194" s="24" t="n">
        <f aca="false">D194-s_p!H194</f>
        <v>-0.00696047477344457</v>
      </c>
      <c r="Q194" s="24" t="n">
        <f aca="false">IF(P194&lt;0, P194^2, 0)</f>
        <v>4.84482090717582E-005</v>
      </c>
      <c r="R194" s="5"/>
      <c r="S194" s="5"/>
      <c r="T194" s="5"/>
      <c r="U194" s="5"/>
      <c r="V194" s="5"/>
    </row>
    <row r="195" customFormat="false" ht="13.8" hidden="false" customHeight="false" outlineLevel="0" collapsed="false">
      <c r="A195" s="6" t="n">
        <f aca="false">WORKDAY(A194,1,holiday!$B$2:$B$10)</f>
        <v>38995</v>
      </c>
      <c r="B195" s="30" t="n">
        <v>992368.462600698</v>
      </c>
      <c r="C195" s="30" t="n">
        <f aca="false">B195-B194</f>
        <v>-30480.9113435382</v>
      </c>
      <c r="D195" s="5" t="n">
        <f aca="false">C195/B194</f>
        <v>-0.0298</v>
      </c>
      <c r="E195" s="5" t="n">
        <f aca="false" t="array" ref="E195:E195">PRODUCT(1+$D$4:D195)-1</f>
        <v>-0.00763153739930178</v>
      </c>
      <c r="F195" s="52" t="n">
        <f aca="false">E195/COUNT($E$4:E195)</f>
        <v>-3.97475906213634E-005</v>
      </c>
      <c r="G195" s="5" t="n">
        <f aca="false">F195*252</f>
        <v>-0.0100163928365836</v>
      </c>
      <c r="H195" s="53" t="n">
        <f aca="false">IF(D195&lt;F195,D195-F195,"")</f>
        <v>-0.0297602524093786</v>
      </c>
      <c r="I195" s="53" t="n">
        <f aca="false">IF(D195&lt;AVERAGE($D$192:D195),D195-AVERAGE($D$192:D195),"")</f>
        <v>-0.037375</v>
      </c>
      <c r="J195" s="0" t="n">
        <f aca="false">IF(ISBLANK(A196),MONTH(A195),IF(MONTH(A196)-MONTH(A195)=1,MONTH(A195),0))</f>
        <v>0</v>
      </c>
      <c r="K195" s="0" t="str">
        <f aca="false">IF(B196&gt;B195,IF(AND(B194&gt;B195,B196&gt;B195),"min",""),IF(AND(B194&gt;B195,B196&gt;B195),"",IF(AND(B194&lt;B195,B196&lt;B195),"max","")))</f>
        <v/>
      </c>
      <c r="L195" s="0" t="str">
        <f aca="false">IF(K195="min",COUNTIF(K$4:K195,"min"),IF(K195="max",COUNTIF(K$4:K195,"max"),""))</f>
        <v/>
      </c>
      <c r="M195" s="30" t="str">
        <f aca="false" t="array" ref="M195:M195">IF($K$3=0,IF(K195="min",INDEX($B$4:$B$254,(MATCH(1,($K$4:$K$254="max")*($L$4:$L$254=(L195-1)),0))),""),IF($K$3=1,IF(K195="min",INDEX($B$4:$B$254,(MATCH(1,($K$4:$K$254="max")*($L$4:$L$254=(L195)),0))),""),""))</f>
        <v/>
      </c>
      <c r="N195" s="35" t="str">
        <f aca="false">IF(AND(K193=0,K195="min",L195=1),B195-B194,IF(K195="min",B195-M195,""))</f>
        <v/>
      </c>
      <c r="O195" s="41" t="str">
        <f aca="false">IF(AND(K193=0,K195="min",L195=1),(B195-B194)/B194,IF(K195="min",(B195-M195)/M195,""))</f>
        <v/>
      </c>
      <c r="P195" s="24" t="n">
        <f aca="false">D195-s_p!H195</f>
        <v>-0.0320367056732335</v>
      </c>
      <c r="Q195" s="24" t="n">
        <f aca="false">IF(P195&lt;0, P195^2, 0)</f>
        <v>0.00102635051039339</v>
      </c>
      <c r="R195" s="5"/>
      <c r="S195" s="5"/>
      <c r="T195" s="5"/>
      <c r="U195" s="5"/>
      <c r="V195" s="5"/>
    </row>
    <row r="196" customFormat="false" ht="13.8" hidden="false" customHeight="false" outlineLevel="0" collapsed="false">
      <c r="A196" s="6" t="n">
        <f aca="false">WORKDAY(A195,1,holiday!$B$2:$B$10)</f>
        <v>38996</v>
      </c>
      <c r="B196" s="30" t="n">
        <v>982147.067435911</v>
      </c>
      <c r="C196" s="30" t="n">
        <f aca="false">B196-B195</f>
        <v>-10221.3951647872</v>
      </c>
      <c r="D196" s="5" t="n">
        <f aca="false">C196/B195</f>
        <v>-0.0103</v>
      </c>
      <c r="E196" s="5" t="n">
        <f aca="false" t="array" ref="E196:E196">PRODUCT(1+$D$4:D196)-1</f>
        <v>-0.0178529325640889</v>
      </c>
      <c r="F196" s="52" t="n">
        <f aca="false">E196/COUNT($E$4:E196)</f>
        <v>-9.25022412647095E-005</v>
      </c>
      <c r="G196" s="5" t="n">
        <f aca="false">F196*252</f>
        <v>-0.0233105647987068</v>
      </c>
      <c r="H196" s="53" t="n">
        <f aca="false">IF(D196&lt;F196,D196-F196,"")</f>
        <v>-0.0102074977587353</v>
      </c>
      <c r="I196" s="53" t="n">
        <f aca="false">IF(D196&lt;AVERAGE($D$192:D196),D196-AVERAGE($D$192:D196),"")</f>
        <v>-0.0143</v>
      </c>
      <c r="J196" s="0" t="n">
        <f aca="false">IF(ISBLANK(A197),MONTH(A196),IF(MONTH(A197)-MONTH(A196)=1,MONTH(A196),0))</f>
        <v>0</v>
      </c>
      <c r="K196" s="0" t="str">
        <f aca="false">IF(B197&gt;B196,IF(AND(B195&gt;B196,B197&gt;B196),"min",""),IF(AND(B195&gt;B196,B197&gt;B196),"",IF(AND(B195&lt;B196,B197&lt;B196),"max","")))</f>
        <v/>
      </c>
      <c r="L196" s="0" t="str">
        <f aca="false">IF(K196="min",COUNTIF(K$4:K196,"min"),IF(K196="max",COUNTIF(K$4:K196,"max"),""))</f>
        <v/>
      </c>
      <c r="M196" s="30" t="str">
        <f aca="false" t="array" ref="M196:M196">IF($K$3=0,IF(K196="min",INDEX($B$4:$B$254,(MATCH(1,($K$4:$K$254="max")*($L$4:$L$254=(L196-1)),0))),""),IF($K$3=1,IF(K196="min",INDEX($B$4:$B$254,(MATCH(1,($K$4:$K$254="max")*($L$4:$L$254=(L196)),0))),""),""))</f>
        <v/>
      </c>
      <c r="N196" s="35" t="str">
        <f aca="false">IF(AND(K194=0,K196="min",L196=1),B196-B195,IF(K196="min",B196-M196,""))</f>
        <v/>
      </c>
      <c r="O196" s="41" t="str">
        <f aca="false">IF(AND(K194=0,K196="min",L196=1),(B196-B195)/B195,IF(K196="min",(B196-M196)/M196,""))</f>
        <v/>
      </c>
      <c r="P196" s="24" t="n">
        <f aca="false">D196-s_p!H196</f>
        <v>-0.00761750934807339</v>
      </c>
      <c r="Q196" s="24" t="n">
        <f aca="false">IF(P196&lt;0, P196^2, 0)</f>
        <v>5.80264486679855E-005</v>
      </c>
      <c r="R196" s="5"/>
      <c r="S196" s="5"/>
      <c r="T196" s="5"/>
      <c r="U196" s="5"/>
      <c r="V196" s="5"/>
    </row>
    <row r="197" customFormat="false" ht="13.8" hidden="false" customHeight="false" outlineLevel="0" collapsed="false">
      <c r="A197" s="6" t="n">
        <f aca="false">WORKDAY(A196,1,holiday!$B$2:$B$10)</f>
        <v>38999</v>
      </c>
      <c r="B197" s="30" t="n">
        <v>949441.570090295</v>
      </c>
      <c r="C197" s="30" t="n">
        <f aca="false">B197-B196</f>
        <v>-32705.4973456159</v>
      </c>
      <c r="D197" s="5" t="n">
        <f aca="false">C197/B196</f>
        <v>-0.0333</v>
      </c>
      <c r="E197" s="5" t="n">
        <f aca="false" t="array" ref="E197:E197">PRODUCT(1+$D$4:D197)-1</f>
        <v>-0.0505584299097047</v>
      </c>
      <c r="F197" s="52" t="n">
        <f aca="false">E197/COUNT($E$4:E197)</f>
        <v>-0.000260610463452086</v>
      </c>
      <c r="G197" s="5" t="n">
        <f aca="false">F197*252</f>
        <v>-0.0656738367899257</v>
      </c>
      <c r="H197" s="53" t="n">
        <f aca="false">IF(D197&lt;F197,D197-F197,"")</f>
        <v>-0.0330393895365479</v>
      </c>
      <c r="I197" s="53" t="n">
        <f aca="false">IF(D197&lt;AVERAGE($D$192:D197),D197-AVERAGE($D$192:D197),"")</f>
        <v>-0.0310833333333334</v>
      </c>
      <c r="J197" s="0" t="n">
        <f aca="false">IF(ISBLANK(A198),MONTH(A197),IF(MONTH(A198)-MONTH(A197)=1,MONTH(A197),0))</f>
        <v>0</v>
      </c>
      <c r="K197" s="0" t="str">
        <f aca="false">IF(B198&gt;B197,IF(AND(B196&gt;B197,B198&gt;B197),"min",""),IF(AND(B196&gt;B197,B198&gt;B197),"",IF(AND(B196&lt;B197,B198&lt;B197),"max","")))</f>
        <v/>
      </c>
      <c r="L197" s="0" t="str">
        <f aca="false">IF(K197="min",COUNTIF(K$4:K197,"min"),IF(K197="max",COUNTIF(K$4:K197,"max"),""))</f>
        <v/>
      </c>
      <c r="M197" s="30" t="str">
        <f aca="false" t="array" ref="M197:M197">IF($K$3=0,IF(K197="min",INDEX($B$4:$B$254,(MATCH(1,($K$4:$K$254="max")*($L$4:$L$254=(L197-1)),0))),""),IF($K$3=1,IF(K197="min",INDEX($B$4:$B$254,(MATCH(1,($K$4:$K$254="max")*($L$4:$L$254=(L197)),0))),""),""))</f>
        <v/>
      </c>
      <c r="N197" s="35" t="str">
        <f aca="false">IF(AND(K195=0,K197="min",L197=1),B197-B196,IF(K197="min",B197-M197,""))</f>
        <v/>
      </c>
      <c r="O197" s="41" t="str">
        <f aca="false">IF(AND(K195=0,K197="min",L197=1),(B197-B196)/B196,IF(K197="min",(B197-M197)/M197,""))</f>
        <v/>
      </c>
      <c r="P197" s="24" t="n">
        <f aca="false">D197-s_p!H197</f>
        <v>-0.0340928333790264</v>
      </c>
      <c r="Q197" s="24" t="n">
        <f aca="false">IF(P197&lt;0, P197^2, 0)</f>
        <v>0.00116232128781006</v>
      </c>
      <c r="R197" s="5"/>
      <c r="S197" s="5"/>
      <c r="T197" s="5"/>
      <c r="U197" s="5"/>
      <c r="V197" s="5"/>
    </row>
    <row r="198" customFormat="false" ht="13.8" hidden="false" customHeight="false" outlineLevel="0" collapsed="false">
      <c r="A198" s="6" t="n">
        <f aca="false">WORKDAY(A197,1,holiday!$B$2:$B$10)</f>
        <v>39000</v>
      </c>
      <c r="B198" s="30" t="n">
        <v>911558.851443692</v>
      </c>
      <c r="C198" s="30" t="n">
        <f aca="false">B198-B197</f>
        <v>-37882.7186466028</v>
      </c>
      <c r="D198" s="5" t="n">
        <f aca="false">C198/B197</f>
        <v>-0.0399</v>
      </c>
      <c r="E198" s="5" t="n">
        <f aca="false" t="array" ref="E198:E198">PRODUCT(1+$D$4:D198)-1</f>
        <v>-0.0884411485563076</v>
      </c>
      <c r="F198" s="52" t="n">
        <f aca="false">E198/COUNT($E$4:E198)</f>
        <v>-0.000453544351570808</v>
      </c>
      <c r="G198" s="5" t="n">
        <f aca="false">F198*252</f>
        <v>-0.114293176595844</v>
      </c>
      <c r="H198" s="53" t="n">
        <f aca="false">IF(D198&lt;F198,D198-F198,"")</f>
        <v>-0.0394464556484292</v>
      </c>
      <c r="I198" s="53" t="n">
        <f aca="false">IF(D198&lt;AVERAGE($D$192:D198),D198-AVERAGE($D$192:D198),"")</f>
        <v>-0.0323</v>
      </c>
      <c r="J198" s="0" t="n">
        <f aca="false">IF(ISBLANK(A199),MONTH(A198),IF(MONTH(A199)-MONTH(A198)=1,MONTH(A198),0))</f>
        <v>0</v>
      </c>
      <c r="K198" s="0" t="str">
        <f aca="false">IF(B199&gt;B198,IF(AND(B197&gt;B198,B199&gt;B198),"min",""),IF(AND(B197&gt;B198,B199&gt;B198),"",IF(AND(B197&lt;B198,B199&lt;B198),"max","")))</f>
        <v>min</v>
      </c>
      <c r="L198" s="0" t="n">
        <f aca="false">IF(K198="min",COUNTIF(K$4:K198,"min"),IF(K198="max",COUNTIF(K$4:K198,"max"),""))</f>
        <v>49</v>
      </c>
      <c r="M198" s="30" t="n">
        <f aca="false" t="array" ref="M198:M198">IF($K$3=0,IF(K198="min",INDEX($B$4:$B$254,(MATCH(1,($K$4:$K$254="max")*($L$4:$L$254=(L198-1)),0))),""),IF($K$3=1,IF(K198="min",INDEX($B$4:$B$254,(MATCH(1,($K$4:$K$254="max")*($L$4:$L$254=(L198)),0))),""),""))</f>
        <v>1022849.37394424</v>
      </c>
      <c r="N198" s="35" t="n">
        <f aca="false">IF(AND(K196=0,K198="min",L198=1),B198-B197,IF(K198="min",B198-M198,""))</f>
        <v>-111290.522500548</v>
      </c>
      <c r="O198" s="41" t="n">
        <f aca="false">IF(AND(K196=0,K198="min",L198=1),(B198-B197)/B197,IF(K198="min",(B198-M198)/M198,""))</f>
        <v>-0.108804409853034</v>
      </c>
      <c r="P198" s="24" t="n">
        <f aca="false">D198-s_p!H198</f>
        <v>-0.0419434454266803</v>
      </c>
      <c r="Q198" s="24" t="n">
        <f aca="false">IF(P198&lt;0, P198^2, 0)</f>
        <v>0.00175925261426091</v>
      </c>
      <c r="R198" s="5"/>
      <c r="S198" s="5"/>
      <c r="T198" s="5"/>
      <c r="U198" s="5"/>
      <c r="V198" s="5"/>
    </row>
    <row r="199" customFormat="false" ht="13.8" hidden="false" customHeight="false" outlineLevel="0" collapsed="false">
      <c r="A199" s="6" t="n">
        <f aca="false">WORKDAY(A198,1,holiday!$B$2:$B$10)</f>
        <v>39001</v>
      </c>
      <c r="B199" s="30" t="n">
        <v>955769.455738712</v>
      </c>
      <c r="C199" s="30" t="n">
        <f aca="false">B199-B198</f>
        <v>44210.6042950191</v>
      </c>
      <c r="D199" s="5" t="n">
        <f aca="false">C199/B198</f>
        <v>0.0485</v>
      </c>
      <c r="E199" s="5" t="n">
        <f aca="false" t="array" ref="E199:E199">PRODUCT(1+$D$4:D199)-1</f>
        <v>-0.0442305442612885</v>
      </c>
      <c r="F199" s="52" t="n">
        <f aca="false">E199/COUNT($E$4:E199)</f>
        <v>-0.000225666042149431</v>
      </c>
      <c r="G199" s="5" t="n">
        <f aca="false">F199*252</f>
        <v>-0.0568678426216566</v>
      </c>
      <c r="H199" s="53" t="str">
        <f aca="false">IF(D199&lt;F199,D199-F199,"")</f>
        <v/>
      </c>
      <c r="I199" s="53" t="str">
        <f aca="false">IF(D199&lt;AVERAGE($D$192:D199),D199-AVERAGE($D$192:D199),"")</f>
        <v/>
      </c>
      <c r="J199" s="0" t="n">
        <f aca="false">IF(ISBLANK(A200),MONTH(A199),IF(MONTH(A200)-MONTH(A199)=1,MONTH(A199),0))</f>
        <v>0</v>
      </c>
      <c r="K199" s="0" t="str">
        <f aca="false">IF(B200&gt;B199,IF(AND(B198&gt;B199,B200&gt;B199),"min",""),IF(AND(B198&gt;B199,B200&gt;B199),"",IF(AND(B198&lt;B199,B200&lt;B199),"max","")))</f>
        <v>max</v>
      </c>
      <c r="L199" s="0" t="n">
        <f aca="false">IF(K199="min",COUNTIF(K$4:K199,"min"),IF(K199="max",COUNTIF(K$4:K199,"max"),""))</f>
        <v>49</v>
      </c>
      <c r="M199" s="30" t="str">
        <f aca="false" t="array" ref="M199:M199">IF($K$3=0,IF(K199="min",INDEX($B$4:$B$254,(MATCH(1,($K$4:$K$254="max")*($L$4:$L$254=(L199-1)),0))),""),IF($K$3=1,IF(K199="min",INDEX($B$4:$B$254,(MATCH(1,($K$4:$K$254="max")*($L$4:$L$254=(L199)),0))),""),""))</f>
        <v/>
      </c>
      <c r="N199" s="35" t="str">
        <f aca="false">IF(AND(K197=0,K199="min",L199=1),B199-B198,IF(K199="min",B199-M199,""))</f>
        <v/>
      </c>
      <c r="O199" s="41" t="str">
        <f aca="false">IF(AND(K197=0,K199="min",L199=1),(B199-B198)/B198,IF(K199="min",(B199-M199)/M199,""))</f>
        <v/>
      </c>
      <c r="P199" s="24" t="n">
        <f aca="false">D199-s_p!H199</f>
        <v>0.0510638752198135</v>
      </c>
      <c r="Q199" s="24" t="n">
        <f aca="false">IF(P199&lt;0, P199^2, 0)</f>
        <v>0</v>
      </c>
      <c r="R199" s="5"/>
      <c r="S199" s="5"/>
      <c r="T199" s="5"/>
      <c r="U199" s="5"/>
      <c r="V199" s="5"/>
    </row>
    <row r="200" customFormat="false" ht="13.8" hidden="false" customHeight="false" outlineLevel="0" collapsed="false">
      <c r="A200" s="6" t="n">
        <f aca="false">WORKDAY(A199,1,holiday!$B$2:$B$10)</f>
        <v>39002</v>
      </c>
      <c r="B200" s="30" t="n">
        <v>939903.682773449</v>
      </c>
      <c r="C200" s="30" t="n">
        <f aca="false">B200-B199</f>
        <v>-15865.7729652626</v>
      </c>
      <c r="D200" s="5" t="n">
        <f aca="false">C200/B199</f>
        <v>-0.0166</v>
      </c>
      <c r="E200" s="5" t="n">
        <f aca="false" t="array" ref="E200:E200">PRODUCT(1+$D$4:D200)-1</f>
        <v>-0.0600963172265511</v>
      </c>
      <c r="F200" s="52" t="n">
        <f aca="false">E200/COUNT($E$4:E200)</f>
        <v>-0.000305057447850513</v>
      </c>
      <c r="G200" s="5" t="n">
        <f aca="false">F200*252</f>
        <v>-0.0768744768583293</v>
      </c>
      <c r="H200" s="53" t="n">
        <f aca="false">IF(D200&lt;F200,D200-F200,"")</f>
        <v>-0.0162949425521495</v>
      </c>
      <c r="I200" s="53" t="n">
        <f aca="false">IF(D200&lt;AVERAGE($D$192:D200),D200-AVERAGE($D$192:D200),"")</f>
        <v>-0.0142333333333334</v>
      </c>
      <c r="J200" s="0" t="n">
        <f aca="false">IF(ISBLANK(A201),MONTH(A200),IF(MONTH(A201)-MONTH(A200)=1,MONTH(A200),0))</f>
        <v>0</v>
      </c>
      <c r="K200" s="0" t="str">
        <f aca="false">IF(B201&gt;B200,IF(AND(B199&gt;B200,B201&gt;B200),"min",""),IF(AND(B199&gt;B200,B201&gt;B200),"",IF(AND(B199&lt;B200,B201&lt;B200),"max","")))</f>
        <v>min</v>
      </c>
      <c r="L200" s="0" t="n">
        <f aca="false">IF(K200="min",COUNTIF(K$4:K200,"min"),IF(K200="max",COUNTIF(K$4:K200,"max"),""))</f>
        <v>50</v>
      </c>
      <c r="M200" s="30" t="n">
        <f aca="false" t="array" ref="M200:M200">IF($K$3=0,IF(K200="min",INDEX($B$4:$B$254,(MATCH(1,($K$4:$K$254="max")*($L$4:$L$254=(L200-1)),0))),""),IF($K$3=1,IF(K200="min",INDEX($B$4:$B$254,(MATCH(1,($K$4:$K$254="max")*($L$4:$L$254=(L200)),0))),""),""))</f>
        <v>955769.455738712</v>
      </c>
      <c r="N200" s="35" t="n">
        <f aca="false">IF(AND(K198=0,K200="min",L200=1),B200-B199,IF(K200="min",B200-M200,""))</f>
        <v>-15865.772965263</v>
      </c>
      <c r="O200" s="41" t="n">
        <f aca="false">IF(AND(K198=0,K200="min",L200=1),(B200-B199)/B199,IF(K200="min",(B200-M200)/M200,""))</f>
        <v>-0.0166000000000004</v>
      </c>
      <c r="P200" s="24" t="n">
        <f aca="false">D200-s_p!H200</f>
        <v>-0.0261410941145968</v>
      </c>
      <c r="Q200" s="24" t="n">
        <f aca="false">IF(P200&lt;0, P200^2, 0)</f>
        <v>0.000683356801508208</v>
      </c>
      <c r="R200" s="5"/>
      <c r="S200" s="5"/>
      <c r="T200" s="5"/>
      <c r="U200" s="5"/>
      <c r="V200" s="5"/>
    </row>
    <row r="201" customFormat="false" ht="13.8" hidden="false" customHeight="false" outlineLevel="0" collapsed="false">
      <c r="A201" s="6" t="n">
        <f aca="false">WORKDAY(A200,1,holiday!$B$2:$B$10)</f>
        <v>39003</v>
      </c>
      <c r="B201" s="30" t="n">
        <v>975995.984191949</v>
      </c>
      <c r="C201" s="30" t="n">
        <f aca="false">B201-B200</f>
        <v>36092.3014185005</v>
      </c>
      <c r="D201" s="5" t="n">
        <f aca="false">C201/B200</f>
        <v>0.0384000000000001</v>
      </c>
      <c r="E201" s="5" t="n">
        <f aca="false" t="array" ref="E201:E201">PRODUCT(1+$D$4:D201)-1</f>
        <v>-0.0240040158080504</v>
      </c>
      <c r="F201" s="52" t="n">
        <f aca="false">E201/COUNT($E$4:E201)</f>
        <v>-0.000121232403070962</v>
      </c>
      <c r="G201" s="5" t="n">
        <f aca="false">F201*252</f>
        <v>-0.0305505655738824</v>
      </c>
      <c r="H201" s="53" t="str">
        <f aca="false">IF(D201&lt;F201,D201-F201,"")</f>
        <v/>
      </c>
      <c r="I201" s="53" t="str">
        <f aca="false">IF(D201&lt;AVERAGE($D$192:D201),D201-AVERAGE($D$192:D201),"")</f>
        <v/>
      </c>
      <c r="J201" s="0" t="n">
        <f aca="false">IF(ISBLANK(A202),MONTH(A201),IF(MONTH(A202)-MONTH(A201)=1,MONTH(A201),0))</f>
        <v>0</v>
      </c>
      <c r="K201" s="0" t="str">
        <f aca="false">IF(B202&gt;B201,IF(AND(B200&gt;B201,B202&gt;B201),"min",""),IF(AND(B200&gt;B201,B202&gt;B201),"",IF(AND(B200&lt;B201,B202&lt;B201),"max","")))</f>
        <v/>
      </c>
      <c r="L201" s="0" t="str">
        <f aca="false">IF(K201="min",COUNTIF(K$4:K201,"min"),IF(K201="max",COUNTIF(K$4:K201,"max"),""))</f>
        <v/>
      </c>
      <c r="M201" s="30" t="str">
        <f aca="false" t="array" ref="M201:M201">IF($K$3=0,IF(K201="min",INDEX($B$4:$B$254,(MATCH(1,($K$4:$K$254="max")*($L$4:$L$254=(L201-1)),0))),""),IF($K$3=1,IF(K201="min",INDEX($B$4:$B$254,(MATCH(1,($K$4:$K$254="max")*($L$4:$L$254=(L201)),0))),""),""))</f>
        <v/>
      </c>
      <c r="N201" s="35" t="str">
        <f aca="false">IF(AND(K199=0,K201="min",L201=1),B201-B200,IF(K201="min",B201-M201,""))</f>
        <v/>
      </c>
      <c r="O201" s="41" t="str">
        <f aca="false">IF(AND(K199=0,K201="min",L201=1),(B201-B200)/B200,IF(K201="min",(B201-M201)/M201,""))</f>
        <v/>
      </c>
      <c r="P201" s="24" t="n">
        <f aca="false">D201-s_p!H201</f>
        <v>0.0363527894161416</v>
      </c>
      <c r="Q201" s="24" t="n">
        <f aca="false">IF(P201&lt;0, P201^2, 0)</f>
        <v>0</v>
      </c>
      <c r="R201" s="5"/>
      <c r="S201" s="5"/>
      <c r="T201" s="5"/>
      <c r="U201" s="5"/>
      <c r="V201" s="5"/>
    </row>
    <row r="202" customFormat="false" ht="13.8" hidden="false" customHeight="false" outlineLevel="0" collapsed="false">
      <c r="A202" s="6" t="n">
        <f aca="false">WORKDAY(A201,1,holiday!$B$2:$B$10)</f>
        <v>39006</v>
      </c>
      <c r="B202" s="30" t="n">
        <v>1001274.28018252</v>
      </c>
      <c r="C202" s="30" t="n">
        <f aca="false">B202-B201</f>
        <v>25278.2959905715</v>
      </c>
      <c r="D202" s="5" t="n">
        <f aca="false">C202/B201</f>
        <v>0.0259</v>
      </c>
      <c r="E202" s="5" t="n">
        <f aca="false" t="array" ref="E202:E202">PRODUCT(1+$D$4:D202)-1</f>
        <v>0.00127428018252096</v>
      </c>
      <c r="F202" s="52" t="n">
        <f aca="false">E202/COUNT($E$4:E202)</f>
        <v>6.40341800261789E-006</v>
      </c>
      <c r="G202" s="5" t="n">
        <f aca="false">F202*252</f>
        <v>0.00161366133665971</v>
      </c>
      <c r="H202" s="53" t="str">
        <f aca="false">IF(D202&lt;F202,D202-F202,"")</f>
        <v/>
      </c>
      <c r="I202" s="53" t="str">
        <f aca="false">IF(D202&lt;AVERAGE($D$192:D202),D202-AVERAGE($D$192:D202),"")</f>
        <v/>
      </c>
      <c r="J202" s="0" t="n">
        <f aca="false">IF(ISBLANK(A203),MONTH(A202),IF(MONTH(A203)-MONTH(A202)=1,MONTH(A202),0))</f>
        <v>0</v>
      </c>
      <c r="K202" s="0" t="str">
        <f aca="false">IF(B203&gt;B202,IF(AND(B201&gt;B202,B203&gt;B202),"min",""),IF(AND(B201&gt;B202,B203&gt;B202),"",IF(AND(B201&lt;B202,B203&lt;B202),"max","")))</f>
        <v>max</v>
      </c>
      <c r="L202" s="0" t="n">
        <f aca="false">IF(K202="min",COUNTIF(K$4:K202,"min"),IF(K202="max",COUNTIF(K$4:K202,"max"),""))</f>
        <v>50</v>
      </c>
      <c r="M202" s="30" t="str">
        <f aca="false" t="array" ref="M202:M202">IF($K$3=0,IF(K202="min",INDEX($B$4:$B$254,(MATCH(1,($K$4:$K$254="max")*($L$4:$L$254=(L202-1)),0))),""),IF($K$3=1,IF(K202="min",INDEX($B$4:$B$254,(MATCH(1,($K$4:$K$254="max")*($L$4:$L$254=(L202)),0))),""),""))</f>
        <v/>
      </c>
      <c r="N202" s="35" t="str">
        <f aca="false">IF(AND(K200=0,K202="min",L202=1),B202-B201,IF(K202="min",B202-M202,""))</f>
        <v/>
      </c>
      <c r="O202" s="41" t="str">
        <f aca="false">IF(AND(K200=0,K202="min",L202=1),(B202-B201)/B201,IF(K202="min",(B202-M202)/M202,""))</f>
        <v/>
      </c>
      <c r="P202" s="24" t="n">
        <f aca="false">D202-s_p!H202</f>
        <v>0.0233809976420966</v>
      </c>
      <c r="Q202" s="24" t="n">
        <f aca="false">IF(P202&lt;0, P202^2, 0)</f>
        <v>0</v>
      </c>
      <c r="R202" s="5"/>
      <c r="S202" s="5"/>
      <c r="T202" s="5"/>
      <c r="U202" s="5"/>
      <c r="V202" s="5"/>
    </row>
    <row r="203" customFormat="false" ht="13.8" hidden="false" customHeight="false" outlineLevel="0" collapsed="false">
      <c r="A203" s="6" t="n">
        <f aca="false">WORKDAY(A202,1,holiday!$B$2:$B$10)</f>
        <v>39007</v>
      </c>
      <c r="B203" s="30" t="n">
        <v>984953.509415546</v>
      </c>
      <c r="C203" s="30" t="n">
        <f aca="false">B203-B202</f>
        <v>-16320.7707669751</v>
      </c>
      <c r="D203" s="5" t="n">
        <f aca="false">C203/B202</f>
        <v>-0.0163</v>
      </c>
      <c r="E203" s="5" t="n">
        <f aca="false" t="array" ref="E203:E203">PRODUCT(1+$D$4:D203)-1</f>
        <v>-0.0150464905844541</v>
      </c>
      <c r="F203" s="52" t="n">
        <f aca="false">E203/COUNT($E$4:E203)</f>
        <v>-7.52324529222703E-005</v>
      </c>
      <c r="G203" s="5" t="n">
        <f aca="false">F203*252</f>
        <v>-0.0189585781364121</v>
      </c>
      <c r="H203" s="53" t="n">
        <f aca="false">IF(D203&lt;F203,D203-F203,"")</f>
        <v>-0.0162247675470777</v>
      </c>
      <c r="I203" s="53" t="n">
        <f aca="false">IF(D203&lt;AVERAGE($D$192:D203),D203-AVERAGE($D$192:D203),"")</f>
        <v>-0.018525</v>
      </c>
      <c r="J203" s="0" t="n">
        <f aca="false">IF(ISBLANK(A204),MONTH(A203),IF(MONTH(A204)-MONTH(A203)=1,MONTH(A203),0))</f>
        <v>0</v>
      </c>
      <c r="K203" s="0" t="str">
        <f aca="false">IF(B204&gt;B203,IF(AND(B202&gt;B203,B204&gt;B203),"min",""),IF(AND(B202&gt;B203,B204&gt;B203),"",IF(AND(B202&lt;B203,B204&lt;B203),"max","")))</f>
        <v>min</v>
      </c>
      <c r="L203" s="0" t="n">
        <f aca="false">IF(K203="min",COUNTIF(K$4:K203,"min"),IF(K203="max",COUNTIF(K$4:K203,"max"),""))</f>
        <v>51</v>
      </c>
      <c r="M203" s="30" t="n">
        <f aca="false" t="array" ref="M203:M203">IF($K$3=0,IF(K203="min",INDEX($B$4:$B$254,(MATCH(1,($K$4:$K$254="max")*($L$4:$L$254=(L203-1)),0))),""),IF($K$3=1,IF(K203="min",INDEX($B$4:$B$254,(MATCH(1,($K$4:$K$254="max")*($L$4:$L$254=(L203)),0))),""),""))</f>
        <v>1001274.28018252</v>
      </c>
      <c r="N203" s="35" t="n">
        <f aca="false">IF(AND(K201=0,K203="min",L203=1),B203-B202,IF(K203="min",B203-M203,""))</f>
        <v>-16320.7707669741</v>
      </c>
      <c r="O203" s="41" t="n">
        <f aca="false">IF(AND(K201=0,K203="min",L203=1),(B203-B202)/B202,IF(K203="min",(B203-M203)/M203,""))</f>
        <v>-0.016299999999999</v>
      </c>
      <c r="P203" s="24" t="n">
        <f aca="false">D203-s_p!H203</f>
        <v>-0.0126405548332433</v>
      </c>
      <c r="Q203" s="24" t="n">
        <f aca="false">IF(P203&lt;0, P203^2, 0)</f>
        <v>0.000159783626492231</v>
      </c>
      <c r="R203" s="5"/>
      <c r="S203" s="5"/>
      <c r="T203" s="5"/>
      <c r="U203" s="5"/>
      <c r="V203" s="5"/>
    </row>
    <row r="204" customFormat="false" ht="13.8" hidden="false" customHeight="false" outlineLevel="0" collapsed="false">
      <c r="A204" s="6" t="n">
        <f aca="false">WORKDAY(A203,1,holiday!$B$2:$B$10)</f>
        <v>39008</v>
      </c>
      <c r="B204" s="30" t="n">
        <v>1020116.34970168</v>
      </c>
      <c r="C204" s="30" t="n">
        <f aca="false">B204-B203</f>
        <v>35162.840286135</v>
      </c>
      <c r="D204" s="5" t="n">
        <f aca="false">C204/B203</f>
        <v>0.0357</v>
      </c>
      <c r="E204" s="5" t="n">
        <f aca="false" t="array" ref="E204:E204">PRODUCT(1+$D$4:D204)-1</f>
        <v>0.020116349701681</v>
      </c>
      <c r="F204" s="52" t="n">
        <f aca="false">E204/COUNT($E$4:E204)</f>
        <v>0.000100081341799408</v>
      </c>
      <c r="G204" s="5" t="n">
        <f aca="false">F204*252</f>
        <v>0.0252204981334508</v>
      </c>
      <c r="H204" s="53" t="str">
        <f aca="false">IF(D204&lt;F204,D204-F204,"")</f>
        <v/>
      </c>
      <c r="I204" s="53" t="str">
        <f aca="false">IF(D204&lt;AVERAGE($D$192:D204),D204-AVERAGE($D$192:D204),"")</f>
        <v/>
      </c>
      <c r="J204" s="0" t="n">
        <f aca="false">IF(ISBLANK(A205),MONTH(A204),IF(MONTH(A205)-MONTH(A204)=1,MONTH(A204),0))</f>
        <v>0</v>
      </c>
      <c r="K204" s="0" t="str">
        <f aca="false">IF(B205&gt;B204,IF(AND(B203&gt;B204,B205&gt;B204),"min",""),IF(AND(B203&gt;B204,B205&gt;B204),"",IF(AND(B203&lt;B204,B205&lt;B204),"max","")))</f>
        <v/>
      </c>
      <c r="L204" s="0" t="str">
        <f aca="false">IF(K204="min",COUNTIF(K$4:K204,"min"),IF(K204="max",COUNTIF(K$4:K204,"max"),""))</f>
        <v/>
      </c>
      <c r="M204" s="30" t="str">
        <f aca="false" t="array" ref="M204:M204">IF($K$3=0,IF(K204="min",INDEX($B$4:$B$254,(MATCH(1,($K$4:$K$254="max")*($L$4:$L$254=(L204-1)),0))),""),IF($K$3=1,IF(K204="min",INDEX($B$4:$B$254,(MATCH(1,($K$4:$K$254="max")*($L$4:$L$254=(L204)),0))),""),""))</f>
        <v/>
      </c>
      <c r="N204" s="35" t="str">
        <f aca="false">IF(AND(K202=0,K204="min",L204=1),B204-B203,IF(K204="min",B204-M204,""))</f>
        <v/>
      </c>
      <c r="O204" s="41" t="str">
        <f aca="false">IF(AND(K202=0,K204="min",L204=1),(B204-B203)/B203,IF(K204="min",(B204-M204)/M204,""))</f>
        <v/>
      </c>
      <c r="P204" s="24" t="n">
        <f aca="false">D204-s_p!H204</f>
        <v>0.0344170558263994</v>
      </c>
      <c r="Q204" s="24" t="n">
        <f aca="false">IF(P204&lt;0, P204^2, 0)</f>
        <v>0</v>
      </c>
      <c r="R204" s="5"/>
      <c r="S204" s="5"/>
      <c r="T204" s="5"/>
      <c r="U204" s="5"/>
      <c r="V204" s="5"/>
    </row>
    <row r="205" customFormat="false" ht="13.8" hidden="false" customHeight="false" outlineLevel="0" collapsed="false">
      <c r="A205" s="6" t="n">
        <f aca="false">WORKDAY(A204,1,holiday!$B$2:$B$10)</f>
        <v>39009</v>
      </c>
      <c r="B205" s="30" t="n">
        <v>1051535.93327249</v>
      </c>
      <c r="C205" s="30" t="n">
        <f aca="false">B205-B204</f>
        <v>31419.5835708117</v>
      </c>
      <c r="D205" s="5" t="n">
        <f aca="false">C205/B204</f>
        <v>0.0307999999999999</v>
      </c>
      <c r="E205" s="5" t="n">
        <f aca="false" t="array" ref="E205:E205">PRODUCT(1+$D$4:D205)-1</f>
        <v>0.0515359332724925</v>
      </c>
      <c r="F205" s="52" t="n">
        <f aca="false">E205/COUNT($E$4:E205)</f>
        <v>0.000255128382537092</v>
      </c>
      <c r="G205" s="5" t="n">
        <f aca="false">F205*252</f>
        <v>0.0642923523993471</v>
      </c>
      <c r="H205" s="53" t="str">
        <f aca="false">IF(D205&lt;F205,D205-F205,"")</f>
        <v/>
      </c>
      <c r="I205" s="53" t="str">
        <f aca="false">IF(D205&lt;AVERAGE($D$192:D205),D205-AVERAGE($D$192:D205),"")</f>
        <v/>
      </c>
      <c r="J205" s="0" t="n">
        <f aca="false">IF(ISBLANK(A206),MONTH(A205),IF(MONTH(A206)-MONTH(A205)=1,MONTH(A205),0))</f>
        <v>0</v>
      </c>
      <c r="K205" s="0" t="str">
        <f aca="false">IF(B206&gt;B205,IF(AND(B204&gt;B205,B206&gt;B205),"min",""),IF(AND(B204&gt;B205,B206&gt;B205),"",IF(AND(B204&lt;B205,B206&lt;B205),"max","")))</f>
        <v>max</v>
      </c>
      <c r="L205" s="0" t="n">
        <f aca="false">IF(K205="min",COUNTIF(K$4:K205,"min"),IF(K205="max",COUNTIF(K$4:K205,"max"),""))</f>
        <v>51</v>
      </c>
      <c r="M205" s="30" t="str">
        <f aca="false" t="array" ref="M205:M205">IF($K$3=0,IF(K205="min",INDEX($B$4:$B$254,(MATCH(1,($K$4:$K$254="max")*($L$4:$L$254=(L205-1)),0))),""),IF($K$3=1,IF(K205="min",INDEX($B$4:$B$254,(MATCH(1,($K$4:$K$254="max")*($L$4:$L$254=(L205)),0))),""),""))</f>
        <v/>
      </c>
      <c r="N205" s="35" t="str">
        <f aca="false">IF(AND(K203=0,K205="min",L205=1),B205-B204,IF(K205="min",B205-M205,""))</f>
        <v/>
      </c>
      <c r="O205" s="41" t="str">
        <f aca="false">IF(AND(K203=0,K205="min",L205=1),(B205-B204)/B204,IF(K205="min",(B205-M205)/M205,""))</f>
        <v/>
      </c>
      <c r="P205" s="24" t="n">
        <f aca="false">D205-s_p!H205</f>
        <v>0.0299506809196075</v>
      </c>
      <c r="Q205" s="24" t="n">
        <f aca="false">IF(P205&lt;0, P205^2, 0)</f>
        <v>0</v>
      </c>
      <c r="R205" s="5"/>
      <c r="S205" s="5"/>
      <c r="T205" s="5"/>
      <c r="U205" s="5"/>
      <c r="V205" s="5"/>
    </row>
    <row r="206" customFormat="false" ht="13.8" hidden="false" customHeight="false" outlineLevel="0" collapsed="false">
      <c r="A206" s="6" t="n">
        <f aca="false">WORKDAY(A205,1,holiday!$B$2:$B$10)</f>
        <v>39010</v>
      </c>
      <c r="B206" s="30" t="n">
        <v>1010946.64624817</v>
      </c>
      <c r="C206" s="30" t="n">
        <f aca="false">B206-B205</f>
        <v>-40589.2870243182</v>
      </c>
      <c r="D206" s="5" t="n">
        <f aca="false">C206/B205</f>
        <v>-0.0386</v>
      </c>
      <c r="E206" s="5" t="n">
        <f aca="false" t="array" ref="E206:E206">PRODUCT(1+$D$4:D206)-1</f>
        <v>0.0109466462481744</v>
      </c>
      <c r="F206" s="52" t="n">
        <f aca="false">E206/COUNT($E$4:E206)</f>
        <v>5.39243657545538E-005</v>
      </c>
      <c r="G206" s="5" t="n">
        <f aca="false">F206*252</f>
        <v>0.0135889401701476</v>
      </c>
      <c r="H206" s="53" t="n">
        <f aca="false">IF(D206&lt;F206,D206-F206,"")</f>
        <v>-0.0386539243657546</v>
      </c>
      <c r="I206" s="53" t="n">
        <f aca="false">IF(D206&lt;AVERAGE($D$192:D206),D206-AVERAGE($D$192:D206),"")</f>
        <v>-0.04224</v>
      </c>
      <c r="J206" s="0" t="n">
        <f aca="false">IF(ISBLANK(A207),MONTH(A206),IF(MONTH(A207)-MONTH(A206)=1,MONTH(A206),0))</f>
        <v>0</v>
      </c>
      <c r="K206" s="0" t="str">
        <f aca="false">IF(B207&gt;B206,IF(AND(B205&gt;B206,B207&gt;B206),"min",""),IF(AND(B205&gt;B206,B207&gt;B206),"",IF(AND(B205&lt;B206,B207&lt;B206),"max","")))</f>
        <v>min</v>
      </c>
      <c r="L206" s="0" t="n">
        <f aca="false">IF(K206="min",COUNTIF(K$4:K206,"min"),IF(K206="max",COUNTIF(K$4:K206,"max"),""))</f>
        <v>52</v>
      </c>
      <c r="M206" s="30" t="n">
        <f aca="false" t="array" ref="M206:M206">IF($K$3=0,IF(K206="min",INDEX($B$4:$B$254,(MATCH(1,($K$4:$K$254="max")*($L$4:$L$254=(L206-1)),0))),""),IF($K$3=1,IF(K206="min",INDEX($B$4:$B$254,(MATCH(1,($K$4:$K$254="max")*($L$4:$L$254=(L206)),0))),""),""))</f>
        <v>1051535.93327249</v>
      </c>
      <c r="N206" s="35" t="n">
        <f aca="false">IF(AND(K204=0,K206="min",L206=1),B206-B205,IF(K206="min",B206-M206,""))</f>
        <v>-40589.2870243201</v>
      </c>
      <c r="O206" s="41" t="n">
        <f aca="false">IF(AND(K204=0,K206="min",L206=1),(B206-B205)/B205,IF(K206="min",(B206-M206)/M206,""))</f>
        <v>-0.0386000000000019</v>
      </c>
      <c r="P206" s="24" t="n">
        <f aca="false">D206-s_p!H206</f>
        <v>-0.0397997424942938</v>
      </c>
      <c r="Q206" s="24" t="n">
        <f aca="false">IF(P206&lt;0, P206^2, 0)</f>
        <v>0.0015840195026121</v>
      </c>
      <c r="R206" s="5"/>
      <c r="S206" s="5"/>
      <c r="T206" s="5"/>
      <c r="U206" s="5"/>
      <c r="V206" s="5"/>
    </row>
    <row r="207" customFormat="false" ht="13.8" hidden="false" customHeight="false" outlineLevel="0" collapsed="false">
      <c r="A207" s="6" t="n">
        <f aca="false">WORKDAY(A206,1,holiday!$B$2:$B$10)</f>
        <v>39013</v>
      </c>
      <c r="B207" s="30" t="n">
        <v>1059573.17993271</v>
      </c>
      <c r="C207" s="30" t="n">
        <f aca="false">B207-B206</f>
        <v>48626.5336845373</v>
      </c>
      <c r="D207" s="5" t="n">
        <f aca="false">C207/B206</f>
        <v>0.0481000000000001</v>
      </c>
      <c r="E207" s="5" t="n">
        <f aca="false" t="array" ref="E207:E207">PRODUCT(1+$D$4:D207)-1</f>
        <v>0.0595731799327115</v>
      </c>
      <c r="F207" s="52" t="n">
        <f aca="false">E207/COUNT($E$4:E207)</f>
        <v>0.000292025391827017</v>
      </c>
      <c r="G207" s="5" t="n">
        <f aca="false">F207*252</f>
        <v>0.0735903987404083</v>
      </c>
      <c r="H207" s="53" t="str">
        <f aca="false">IF(D207&lt;F207,D207-F207,"")</f>
        <v/>
      </c>
      <c r="I207" s="53" t="str">
        <f aca="false">IF(D207&lt;AVERAGE($D$192:D207),D207-AVERAGE($D$192:D207),"")</f>
        <v/>
      </c>
      <c r="J207" s="0" t="n">
        <f aca="false">IF(ISBLANK(A208),MONTH(A207),IF(MONTH(A208)-MONTH(A207)=1,MONTH(A207),0))</f>
        <v>0</v>
      </c>
      <c r="K207" s="0" t="str">
        <f aca="false">IF(B208&gt;B207,IF(AND(B206&gt;B207,B208&gt;B207),"min",""),IF(AND(B206&gt;B207,B208&gt;B207),"",IF(AND(B206&lt;B207,B208&lt;B207),"max","")))</f>
        <v>max</v>
      </c>
      <c r="L207" s="0" t="n">
        <f aca="false">IF(K207="min",COUNTIF(K$4:K207,"min"),IF(K207="max",COUNTIF(K$4:K207,"max"),""))</f>
        <v>52</v>
      </c>
      <c r="M207" s="30" t="str">
        <f aca="false" t="array" ref="M207:M207">IF($K$3=0,IF(K207="min",INDEX($B$4:$B$254,(MATCH(1,($K$4:$K$254="max")*($L$4:$L$254=(L207-1)),0))),""),IF($K$3=1,IF(K207="min",INDEX($B$4:$B$254,(MATCH(1,($K$4:$K$254="max")*($L$4:$L$254=(L207)),0))),""),""))</f>
        <v/>
      </c>
      <c r="N207" s="35" t="str">
        <f aca="false">IF(AND(K205=0,K207="min",L207=1),B207-B206,IF(K207="min",B207-M207,""))</f>
        <v/>
      </c>
      <c r="O207" s="41" t="str">
        <f aca="false">IF(AND(K205=0,K207="min",L207=1),(B207-B206)/B206,IF(K207="min",(B207-M207)/M207,""))</f>
        <v/>
      </c>
      <c r="P207" s="24" t="n">
        <f aca="false">D207-s_p!H207</f>
        <v>0.0419477276048517</v>
      </c>
      <c r="Q207" s="24" t="n">
        <f aca="false">IF(P207&lt;0, P207^2, 0)</f>
        <v>0</v>
      </c>
      <c r="R207" s="5"/>
      <c r="S207" s="5"/>
      <c r="T207" s="5"/>
      <c r="U207" s="5"/>
      <c r="V207" s="5"/>
    </row>
    <row r="208" customFormat="false" ht="13.8" hidden="false" customHeight="false" outlineLevel="0" collapsed="false">
      <c r="A208" s="6" t="n">
        <f aca="false">WORKDAY(A207,1,holiday!$B$2:$B$10)</f>
        <v>39014</v>
      </c>
      <c r="B208" s="30" t="n">
        <v>1012316.21610771</v>
      </c>
      <c r="C208" s="30" t="n">
        <f aca="false">B208-B207</f>
        <v>-47256.9638249989</v>
      </c>
      <c r="D208" s="5" t="n">
        <f aca="false">C208/B207</f>
        <v>-0.0446</v>
      </c>
      <c r="E208" s="5" t="n">
        <f aca="false" t="array" ref="E208:E208">PRODUCT(1+$D$4:D208)-1</f>
        <v>0.0123162161077126</v>
      </c>
      <c r="F208" s="52" t="n">
        <f aca="false">E208/COUNT($E$4:E208)</f>
        <v>6.00791029644517E-005</v>
      </c>
      <c r="G208" s="5" t="n">
        <f aca="false">F208*252</f>
        <v>0.0151399339470418</v>
      </c>
      <c r="H208" s="53" t="n">
        <f aca="false">IF(D208&lt;F208,D208-F208,"")</f>
        <v>-0.0446600791029645</v>
      </c>
      <c r="I208" s="53" t="n">
        <f aca="false">IF(D208&lt;AVERAGE($D$192:D208),D208-AVERAGE($D$192:D208),"")</f>
        <v>-0.0480176470588235</v>
      </c>
      <c r="J208" s="0" t="n">
        <f aca="false">IF(ISBLANK(A209),MONTH(A208),IF(MONTH(A209)-MONTH(A208)=1,MONTH(A208),0))</f>
        <v>0</v>
      </c>
      <c r="K208" s="0" t="str">
        <f aca="false">IF(B209&gt;B208,IF(AND(B207&gt;B208,B209&gt;B208),"min",""),IF(AND(B207&gt;B208,B209&gt;B208),"",IF(AND(B207&lt;B208,B209&lt;B208),"max","")))</f>
        <v/>
      </c>
      <c r="L208" s="0" t="str">
        <f aca="false">IF(K208="min",COUNTIF(K$4:K208,"min"),IF(K208="max",COUNTIF(K$4:K208,"max"),""))</f>
        <v/>
      </c>
      <c r="M208" s="30" t="str">
        <f aca="false" t="array" ref="M208:M208">IF($K$3=0,IF(K208="min",INDEX($B$4:$B$254,(MATCH(1,($K$4:$K$254="max")*($L$4:$L$254=(L208-1)),0))),""),IF($K$3=1,IF(K208="min",INDEX($B$4:$B$254,(MATCH(1,($K$4:$K$254="max")*($L$4:$L$254=(L208)),0))),""),""))</f>
        <v/>
      </c>
      <c r="N208" s="35" t="str">
        <f aca="false">IF(AND(K206=0,K208="min",L208=1),B208-B207,IF(K208="min",B208-M208,""))</f>
        <v/>
      </c>
      <c r="O208" s="41" t="str">
        <f aca="false">IF(AND(K206=0,K208="min",L208=1),(B208-B207)/B207,IF(K208="min",(B208-M208)/M208,""))</f>
        <v/>
      </c>
      <c r="P208" s="24" t="n">
        <f aca="false">D208-s_p!H208</f>
        <v>-0.0448614341113421</v>
      </c>
      <c r="Q208" s="24" t="n">
        <f aca="false">IF(P208&lt;0, P208^2, 0)</f>
        <v>0.00201254827052629</v>
      </c>
      <c r="R208" s="5"/>
      <c r="S208" s="5"/>
      <c r="T208" s="5"/>
      <c r="U208" s="5"/>
      <c r="V208" s="5"/>
    </row>
    <row r="209" customFormat="false" ht="13.8" hidden="false" customHeight="false" outlineLevel="0" collapsed="false">
      <c r="A209" s="6" t="n">
        <f aca="false">WORKDAY(A208,1,holiday!$B$2:$B$10)</f>
        <v>39015</v>
      </c>
      <c r="B209" s="30" t="n">
        <v>983768.898813475</v>
      </c>
      <c r="C209" s="30" t="n">
        <f aca="false">B209-B208</f>
        <v>-28547.3172942374</v>
      </c>
      <c r="D209" s="5" t="n">
        <f aca="false">C209/B208</f>
        <v>-0.0281999999999999</v>
      </c>
      <c r="E209" s="5" t="n">
        <f aca="false" t="array" ref="E209:E209">PRODUCT(1+$D$4:D209)-1</f>
        <v>-0.0162311011865247</v>
      </c>
      <c r="F209" s="52" t="n">
        <f aca="false">E209/COUNT($E$4:E209)</f>
        <v>-7.87917533326442E-005</v>
      </c>
      <c r="G209" s="5" t="n">
        <f aca="false">F209*252</f>
        <v>-0.0198555218398263</v>
      </c>
      <c r="H209" s="53" t="n">
        <f aca="false">IF(D209&lt;F209,D209-F209,"")</f>
        <v>-0.0281212082466673</v>
      </c>
      <c r="I209" s="53" t="n">
        <f aca="false">IF(D209&lt;AVERAGE($D$192:D209),D209-AVERAGE($D$192:D209),"")</f>
        <v>-0.0298611111111111</v>
      </c>
      <c r="J209" s="0" t="n">
        <f aca="false">IF(ISBLANK(A210),MONTH(A209),IF(MONTH(A210)-MONTH(A209)=1,MONTH(A209),0))</f>
        <v>0</v>
      </c>
      <c r="K209" s="0" t="str">
        <f aca="false">IF(B210&gt;B209,IF(AND(B208&gt;B209,B210&gt;B209),"min",""),IF(AND(B208&gt;B209,B210&gt;B209),"",IF(AND(B208&lt;B209,B210&lt;B209),"max","")))</f>
        <v/>
      </c>
      <c r="L209" s="0" t="str">
        <f aca="false">IF(K209="min",COUNTIF(K$4:K209,"min"),IF(K209="max",COUNTIF(K$4:K209,"max"),""))</f>
        <v/>
      </c>
      <c r="M209" s="30" t="str">
        <f aca="false" t="array" ref="M209:M209">IF($K$3=0,IF(K209="min",INDEX($B$4:$B$254,(MATCH(1,($K$4:$K$254="max")*($L$4:$L$254=(L209-1)),0))),""),IF($K$3=1,IF(K209="min",INDEX($B$4:$B$254,(MATCH(1,($K$4:$K$254="max")*($L$4:$L$254=(L209)),0))),""),""))</f>
        <v/>
      </c>
      <c r="N209" s="35" t="str">
        <f aca="false">IF(AND(K207=0,K209="min",L209=1),B209-B208,IF(K209="min",B209-M209,""))</f>
        <v/>
      </c>
      <c r="O209" s="41" t="str">
        <f aca="false">IF(AND(K207=0,K209="min",L209=1),(B209-B208)/B208,IF(K209="min",(B209-M209)/M209,""))</f>
        <v/>
      </c>
      <c r="P209" s="24" t="n">
        <f aca="false">D209-s_p!H209</f>
        <v>-0.03171391772786</v>
      </c>
      <c r="Q209" s="24" t="n">
        <f aca="false">IF(P209&lt;0, P209^2, 0)</f>
        <v>0.00100577257764947</v>
      </c>
      <c r="R209" s="5"/>
      <c r="S209" s="5"/>
      <c r="T209" s="5"/>
      <c r="U209" s="5"/>
      <c r="V209" s="5"/>
    </row>
    <row r="210" customFormat="false" ht="13.8" hidden="false" customHeight="false" outlineLevel="0" collapsed="false">
      <c r="A210" s="6" t="n">
        <f aca="false">WORKDAY(A209,1,holiday!$B$2:$B$10)</f>
        <v>39016</v>
      </c>
      <c r="B210" s="30" t="n">
        <v>980128.953887865</v>
      </c>
      <c r="C210" s="30" t="n">
        <f aca="false">B210-B209</f>
        <v>-3639.94492560986</v>
      </c>
      <c r="D210" s="5" t="n">
        <f aca="false">C210/B209</f>
        <v>-0.0037</v>
      </c>
      <c r="E210" s="5" t="n">
        <f aca="false" t="array" ref="E210:E210">PRODUCT(1+$D$4:D210)-1</f>
        <v>-0.0198710461121346</v>
      </c>
      <c r="F210" s="52" t="n">
        <f aca="false">E210/COUNT($E$4:E210)</f>
        <v>-9.5995391846061E-005</v>
      </c>
      <c r="G210" s="5" t="n">
        <f aca="false">F210*252</f>
        <v>-0.0241908387452074</v>
      </c>
      <c r="H210" s="53" t="n">
        <f aca="false">IF(D210&lt;F210,D210-F210,"")</f>
        <v>-0.00360400460815394</v>
      </c>
      <c r="I210" s="53" t="n">
        <f aca="false">IF(D210&lt;AVERAGE($D$192:D210),D210-AVERAGE($D$192:D210),"")</f>
        <v>-0.00507894736842105</v>
      </c>
      <c r="J210" s="0" t="n">
        <f aca="false">IF(ISBLANK(A211),MONTH(A210),IF(MONTH(A211)-MONTH(A210)=1,MONTH(A210),0))</f>
        <v>0</v>
      </c>
      <c r="K210" s="0" t="str">
        <f aca="false">IF(B211&gt;B210,IF(AND(B209&gt;B210,B211&gt;B210),"min",""),IF(AND(B209&gt;B210,B211&gt;B210),"",IF(AND(B209&lt;B210,B211&lt;B210),"max","")))</f>
        <v>min</v>
      </c>
      <c r="L210" s="0" t="n">
        <f aca="false">IF(K210="min",COUNTIF(K$4:K210,"min"),IF(K210="max",COUNTIF(K$4:K210,"max"),""))</f>
        <v>53</v>
      </c>
      <c r="M210" s="30" t="n">
        <f aca="false" t="array" ref="M210:M210">IF($K$3=0,IF(K210="min",INDEX($B$4:$B$254,(MATCH(1,($K$4:$K$254="max")*($L$4:$L$254=(L210-1)),0))),""),IF($K$3=1,IF(K210="min",INDEX($B$4:$B$254,(MATCH(1,($K$4:$K$254="max")*($L$4:$L$254=(L210)),0))),""),""))</f>
        <v>1059573.17993271</v>
      </c>
      <c r="N210" s="35" t="n">
        <f aca="false">IF(AND(K208=0,K210="min",L210=1),B210-B209,IF(K210="min",B210-M210,""))</f>
        <v>-79444.2260448451</v>
      </c>
      <c r="O210" s="41" t="n">
        <f aca="false">IF(AND(K208=0,K210="min",L210=1),(B210-B209)/B209,IF(K210="min",(B210-M210)/M210,""))</f>
        <v>-0.0749775735639989</v>
      </c>
      <c r="P210" s="24" t="n">
        <f aca="false">D210-s_p!H210</f>
        <v>-0.00866303048718727</v>
      </c>
      <c r="Q210" s="24" t="n">
        <f aca="false">IF(P210&lt;0, P210^2, 0)</f>
        <v>7.50480972219361E-005</v>
      </c>
      <c r="R210" s="5"/>
      <c r="S210" s="5"/>
      <c r="T210" s="5"/>
      <c r="U210" s="5"/>
      <c r="V210" s="5"/>
    </row>
    <row r="211" customFormat="false" ht="13.8" hidden="false" customHeight="false" outlineLevel="0" collapsed="false">
      <c r="A211" s="6" t="n">
        <f aca="false">WORKDAY(A210,1,holiday!$B$2:$B$10)</f>
        <v>39017</v>
      </c>
      <c r="B211" s="30" t="n">
        <v>999927.5587564</v>
      </c>
      <c r="C211" s="30" t="n">
        <f aca="false">B211-B210</f>
        <v>19798.6048685348</v>
      </c>
      <c r="D211" s="5" t="n">
        <f aca="false">C211/B210</f>
        <v>0.0202</v>
      </c>
      <c r="E211" s="5" t="n">
        <f aca="false" t="array" ref="E211:E211">PRODUCT(1+$D$4:D211)-1</f>
        <v>-7.24412435997301E-005</v>
      </c>
      <c r="F211" s="52" t="n">
        <f aca="false">E211/COUNT($E$4:E211)</f>
        <v>-3.48275209614087E-007</v>
      </c>
      <c r="G211" s="5" t="n">
        <f aca="false">F211*252</f>
        <v>-8.776535282275E-005</v>
      </c>
      <c r="H211" s="53" t="str">
        <f aca="false">IF(D211&lt;F211,D211-F211,"")</f>
        <v/>
      </c>
      <c r="I211" s="53" t="str">
        <f aca="false">IF(D211&lt;AVERAGE($D$192:D211),D211-AVERAGE($D$192:D211),"")</f>
        <v/>
      </c>
      <c r="J211" s="0" t="n">
        <f aca="false">IF(ISBLANK(A212),MONTH(A211),IF(MONTH(A212)-MONTH(A211)=1,MONTH(A211),0))</f>
        <v>0</v>
      </c>
      <c r="K211" s="0" t="str">
        <f aca="false">IF(B212&gt;B211,IF(AND(B210&gt;B211,B212&gt;B211),"min",""),IF(AND(B210&gt;B211,B212&gt;B211),"",IF(AND(B210&lt;B211,B212&lt;B211),"max","")))</f>
        <v/>
      </c>
      <c r="L211" s="0" t="str">
        <f aca="false">IF(K211="min",COUNTIF(K$4:K211,"min"),IF(K211="max",COUNTIF(K$4:K211,"max"),""))</f>
        <v/>
      </c>
      <c r="M211" s="30" t="str">
        <f aca="false" t="array" ref="M211:M211">IF($K$3=0,IF(K211="min",INDEX($B$4:$B$254,(MATCH(1,($K$4:$K$254="max")*($L$4:$L$254=(L211-1)),0))),""),IF($K$3=1,IF(K211="min",INDEX($B$4:$B$254,(MATCH(1,($K$4:$K$254="max")*($L$4:$L$254=(L211)),0))),""),""))</f>
        <v/>
      </c>
      <c r="N211" s="35" t="str">
        <f aca="false">IF(AND(K209=0,K211="min",L211=1),B211-B210,IF(K211="min",B211-M211,""))</f>
        <v/>
      </c>
      <c r="O211" s="41" t="str">
        <f aca="false">IF(AND(K209=0,K211="min",L211=1),(B211-B210)/B210,IF(K211="min",(B211-M211)/M211,""))</f>
        <v/>
      </c>
      <c r="P211" s="24" t="n">
        <f aca="false">D211-s_p!H211</f>
        <v>0.0286516370547412</v>
      </c>
      <c r="Q211" s="24" t="n">
        <f aca="false">IF(P211&lt;0, P211^2, 0)</f>
        <v>0</v>
      </c>
      <c r="R211" s="5"/>
      <c r="S211" s="5"/>
      <c r="T211" s="5"/>
      <c r="U211" s="5"/>
      <c r="V211" s="5"/>
    </row>
    <row r="212" customFormat="false" ht="13.8" hidden="false" customHeight="false" outlineLevel="0" collapsed="false">
      <c r="A212" s="6" t="n">
        <f aca="false">WORKDAY(A211,1,holiday!$B$2:$B$10)</f>
        <v>39020</v>
      </c>
      <c r="B212" s="30" t="n">
        <v>1021525.99402554</v>
      </c>
      <c r="C212" s="30" t="n">
        <f aca="false">B212-B211</f>
        <v>21598.4352691382</v>
      </c>
      <c r="D212" s="5" t="n">
        <f aca="false">C212/B211</f>
        <v>0.0216</v>
      </c>
      <c r="E212" s="5" t="n">
        <f aca="false" t="array" ref="E212:E212">PRODUCT(1+$D$4:D212)-1</f>
        <v>0.0215259940255386</v>
      </c>
      <c r="F212" s="52" t="n">
        <f aca="false">E212/COUNT($E$4:E212)</f>
        <v>0.000102995186725065</v>
      </c>
      <c r="G212" s="5" t="n">
        <f aca="false">F212*252</f>
        <v>0.0259547870547164</v>
      </c>
      <c r="H212" s="53" t="str">
        <f aca="false">IF(D212&lt;F212,D212-F212,"")</f>
        <v/>
      </c>
      <c r="I212" s="53" t="str">
        <f aca="false">IF(D212&lt;AVERAGE($D$192:D212),D212-AVERAGE($D$192:D212),"")</f>
        <v/>
      </c>
      <c r="J212" s="0" t="n">
        <f aca="false">IF(ISBLANK(A213),MONTH(A212),IF(MONTH(A213)-MONTH(A212)=1,MONTH(A212),0))</f>
        <v>0</v>
      </c>
      <c r="K212" s="0" t="str">
        <f aca="false">IF(B213&gt;B212,IF(AND(B211&gt;B212,B213&gt;B212),"min",""),IF(AND(B211&gt;B212,B213&gt;B212),"",IF(AND(B211&lt;B212,B213&lt;B212),"max","")))</f>
        <v/>
      </c>
      <c r="L212" s="0" t="str">
        <f aca="false">IF(K212="min",COUNTIF(K$4:K212,"min"),IF(K212="max",COUNTIF(K$4:K212,"max"),""))</f>
        <v/>
      </c>
      <c r="M212" s="30" t="str">
        <f aca="false" t="array" ref="M212:M212">IF($K$3=0,IF(K212="min",INDEX($B$4:$B$254,(MATCH(1,($K$4:$K$254="max")*($L$4:$L$254=(L212-1)),0))),""),IF($K$3=1,IF(K212="min",INDEX($B$4:$B$254,(MATCH(1,($K$4:$K$254="max")*($L$4:$L$254=(L212)),0))),""),""))</f>
        <v/>
      </c>
      <c r="N212" s="35" t="str">
        <f aca="false">IF(AND(K210=0,K212="min",L212=1),B212-B211,IF(K212="min",B212-M212,""))</f>
        <v/>
      </c>
      <c r="O212" s="41" t="str">
        <f aca="false">IF(AND(K210=0,K212="min",L212=1),(B212-B211)/B211,IF(K212="min",(B212-M212)/M212,""))</f>
        <v/>
      </c>
      <c r="P212" s="24" t="n">
        <f aca="false">D212-s_p!H212</f>
        <v>0.0211716380850043</v>
      </c>
      <c r="Q212" s="24" t="n">
        <f aca="false">IF(P212&lt;0, P212^2, 0)</f>
        <v>0</v>
      </c>
      <c r="R212" s="5"/>
      <c r="S212" s="5"/>
      <c r="T212" s="5"/>
      <c r="U212" s="5"/>
      <c r="V212" s="5"/>
    </row>
    <row r="213" customFormat="false" ht="13.8" hidden="false" customHeight="false" outlineLevel="0" collapsed="false">
      <c r="A213" s="6" t="n">
        <f aca="false">WORKDAY(A212,1,holiday!$B$2:$B$10)</f>
        <v>39021</v>
      </c>
      <c r="B213" s="30" t="n">
        <v>1033069.23775803</v>
      </c>
      <c r="C213" s="30" t="n">
        <f aca="false">B213-B212</f>
        <v>11543.2437324886</v>
      </c>
      <c r="D213" s="5" t="n">
        <f aca="false">C213/B212</f>
        <v>0.0113</v>
      </c>
      <c r="E213" s="5" t="n">
        <f aca="false" t="array" ref="E213:E213">PRODUCT(1+$D$4:D213)-1</f>
        <v>0.0330692377580273</v>
      </c>
      <c r="F213" s="52" t="n">
        <f aca="false">E213/COUNT($E$4:E213)</f>
        <v>0.000157472560752511</v>
      </c>
      <c r="G213" s="5" t="n">
        <f aca="false">F213*252</f>
        <v>0.0396830853096327</v>
      </c>
      <c r="H213" s="53" t="str">
        <f aca="false">IF(D213&lt;F213,D213-F213,"")</f>
        <v/>
      </c>
      <c r="I213" s="53" t="str">
        <f aca="false">IF(D213&lt;AVERAGE($D$192:D213),D213-AVERAGE($D$192:D213),"")</f>
        <v/>
      </c>
      <c r="J213" s="0" t="n">
        <f aca="false">IF(ISBLANK(A214),MONTH(A213),IF(MONTH(A214)-MONTH(A213)=1,MONTH(A213),0))</f>
        <v>10</v>
      </c>
      <c r="K213" s="0" t="str">
        <f aca="false">IF(B214&gt;B213,IF(AND(B212&gt;B213,B214&gt;B213),"min",""),IF(AND(B212&gt;B213,B214&gt;B213),"",IF(AND(B212&lt;B213,B214&lt;B213),"max","")))</f>
        <v/>
      </c>
      <c r="L213" s="0" t="str">
        <f aca="false">IF(K213="min",COUNTIF(K$4:K213,"min"),IF(K213="max",COUNTIF(K$4:K213,"max"),""))</f>
        <v/>
      </c>
      <c r="M213" s="30" t="str">
        <f aca="false" t="array" ref="M213:M213">IF($K$3=0,IF(K213="min",INDEX($B$4:$B$254,(MATCH(1,($K$4:$K$254="max")*($L$4:$L$254=(L213-1)),0))),""),IF($K$3=1,IF(K213="min",INDEX($B$4:$B$254,(MATCH(1,($K$4:$K$254="max")*($L$4:$L$254=(L213)),0))),""),""))</f>
        <v/>
      </c>
      <c r="N213" s="35" t="str">
        <f aca="false">IF(AND(K211=0,K213="min",L213=1),B213-B212,IF(K213="min",B213-M213,""))</f>
        <v/>
      </c>
      <c r="O213" s="41" t="str">
        <f aca="false">IF(AND(K211=0,K213="min",L213=1),(B213-B212)/B212,IF(K213="min",(B213-M213)/M213,""))</f>
        <v/>
      </c>
      <c r="P213" s="24" t="n">
        <f aca="false">D213-s_p!H213</f>
        <v>0.0112927427372943</v>
      </c>
      <c r="Q213" s="24" t="n">
        <f aca="false">IF(P213&lt;0, P213^2, 0)</f>
        <v>0</v>
      </c>
      <c r="R213" s="5"/>
      <c r="S213" s="5"/>
      <c r="T213" s="5"/>
      <c r="U213" s="5"/>
      <c r="V213" s="5"/>
    </row>
    <row r="214" customFormat="false" ht="13.8" hidden="false" customHeight="false" outlineLevel="0" collapsed="false">
      <c r="A214" s="6" t="n">
        <f aca="false">WORKDAY(A213,1,holiday!$B$2:$B$10)</f>
        <v>39022</v>
      </c>
      <c r="B214" s="30" t="n">
        <v>1053110.78097053</v>
      </c>
      <c r="C214" s="30" t="n">
        <f aca="false">B214-B213</f>
        <v>20041.5432125056</v>
      </c>
      <c r="D214" s="5" t="n">
        <f aca="false">C214/B213</f>
        <v>0.0193999999999999</v>
      </c>
      <c r="E214" s="5" t="n">
        <f aca="false" t="array" ref="E214:E214">PRODUCT(1+$D$4:D214)-1</f>
        <v>0.0531107809705327</v>
      </c>
      <c r="F214" s="52" t="n">
        <f aca="false">E214/COUNT($E$4:E214)</f>
        <v>0.000251709862419586</v>
      </c>
      <c r="G214" s="5" t="n">
        <f aca="false">F214*252</f>
        <v>0.0634308853297357</v>
      </c>
      <c r="H214" s="53" t="str">
        <f aca="false">IF(D214&lt;F214,D214-F214,"")</f>
        <v/>
      </c>
      <c r="I214" s="53" t="str">
        <f aca="false">IF(D214&lt;AVERAGE($D$214:D214),D214-AVERAGE($D$214:D214),"")</f>
        <v/>
      </c>
      <c r="J214" s="0" t="n">
        <f aca="false">IF(ISBLANK(A215),MONTH(A214),IF(MONTH(A215)-MONTH(A214)=1,MONTH(A214),0))</f>
        <v>0</v>
      </c>
      <c r="K214" s="0" t="str">
        <f aca="false">IF(B215&gt;B214,IF(AND(B213&gt;B214,B215&gt;B214),"min",""),IF(AND(B213&gt;B214,B215&gt;B214),"",IF(AND(B213&lt;B214,B215&lt;B214),"max","")))</f>
        <v/>
      </c>
      <c r="L214" s="0" t="str">
        <f aca="false">IF(K214="min",COUNTIF(K$4:K214,"min"),IF(K214="max",COUNTIF(K$4:K214,"max"),""))</f>
        <v/>
      </c>
      <c r="M214" s="30" t="str">
        <f aca="false" t="array" ref="M214:M214">IF($K$3=0,IF(K214="min",INDEX($B$4:$B$254,(MATCH(1,($K$4:$K$254="max")*($L$4:$L$254=(L214-1)),0))),""),IF($K$3=1,IF(K214="min",INDEX($B$4:$B$254,(MATCH(1,($K$4:$K$254="max")*($L$4:$L$254=(L214)),0))),""),""))</f>
        <v/>
      </c>
      <c r="N214" s="35" t="str">
        <f aca="false">IF(AND(K212=0,K214="min",L214=1),B214-B213,IF(K214="min",B214-M214,""))</f>
        <v/>
      </c>
      <c r="O214" s="41" t="str">
        <f aca="false">IF(AND(K212=0,K214="min",L214=1),(B214-B213)/B213,IF(K214="min",(B214-M214)/M214,""))</f>
        <v/>
      </c>
      <c r="P214" s="24" t="n">
        <f aca="false">D214-s_p!H214</f>
        <v>0.0267515537686692</v>
      </c>
      <c r="Q214" s="24" t="n">
        <f aca="false">IF(P214&lt;0, P214^2, 0)</f>
        <v>0</v>
      </c>
      <c r="R214" s="5"/>
      <c r="S214" s="5"/>
      <c r="T214" s="5"/>
      <c r="U214" s="5"/>
      <c r="V214" s="5"/>
    </row>
    <row r="215" customFormat="false" ht="13.8" hidden="false" customHeight="false" outlineLevel="0" collapsed="false">
      <c r="A215" s="6" t="n">
        <f aca="false">WORKDAY(A214,1,holiday!$B$2:$B$10)</f>
        <v>39023</v>
      </c>
      <c r="B215" s="30" t="n">
        <v>1094392.72358458</v>
      </c>
      <c r="C215" s="30" t="n">
        <f aca="false">B215-B214</f>
        <v>41281.9426140448</v>
      </c>
      <c r="D215" s="5" t="n">
        <f aca="false">C215/B214</f>
        <v>0.0391999999999999</v>
      </c>
      <c r="E215" s="5" t="n">
        <f aca="false" t="array" ref="E215:E215">PRODUCT(1+$D$4:D215)-1</f>
        <v>0.0943927235845774</v>
      </c>
      <c r="F215" s="52" t="n">
        <f aca="false">E215/COUNT($E$4:E215)</f>
        <v>0.000445248696153667</v>
      </c>
      <c r="G215" s="5" t="n">
        <f aca="false">F215*252</f>
        <v>0.112202671430724</v>
      </c>
      <c r="H215" s="53" t="str">
        <f aca="false">IF(D215&lt;F215,D215-F215,"")</f>
        <v/>
      </c>
      <c r="I215" s="53" t="str">
        <f aca="false">IF(D215&lt;AVERAGE($D$214:D215),D215-AVERAGE($D$214:D215),"")</f>
        <v/>
      </c>
      <c r="J215" s="0" t="n">
        <f aca="false">IF(ISBLANK(A216),MONTH(A215),IF(MONTH(A216)-MONTH(A215)=1,MONTH(A215),0))</f>
        <v>0</v>
      </c>
      <c r="K215" s="0" t="str">
        <f aca="false">IF(B216&gt;B215,IF(AND(B214&gt;B215,B216&gt;B215),"min",""),IF(AND(B214&gt;B215,B216&gt;B215),"",IF(AND(B214&lt;B215,B216&lt;B215),"max","")))</f>
        <v/>
      </c>
      <c r="L215" s="0" t="str">
        <f aca="false">IF(K215="min",COUNTIF(K$4:K215,"min"),IF(K215="max",COUNTIF(K$4:K215,"max"),""))</f>
        <v/>
      </c>
      <c r="M215" s="30" t="str">
        <f aca="false" t="array" ref="M215:M215">IF($K$3=0,IF(K215="min",INDEX($B$4:$B$254,(MATCH(1,($K$4:$K$254="max")*($L$4:$L$254=(L215-1)),0))),""),IF($K$3=1,IF(K215="min",INDEX($B$4:$B$254,(MATCH(1,($K$4:$K$254="max")*($L$4:$L$254=(L215)),0))),""),""))</f>
        <v/>
      </c>
      <c r="N215" s="35" t="str">
        <f aca="false">IF(AND(K213=0,K215="min",L215=1),B215-B214,IF(K215="min",B215-M215,""))</f>
        <v/>
      </c>
      <c r="O215" s="41" t="str">
        <f aca="false">IF(AND(K213=0,K215="min",L215=1),(B215-B214)/B214,IF(K215="min",(B215-M215)/M215,""))</f>
        <v/>
      </c>
      <c r="P215" s="24" t="n">
        <f aca="false">D215-s_p!H215</f>
        <v>0.0395436149757641</v>
      </c>
      <c r="Q215" s="24" t="n">
        <f aca="false">IF(P215&lt;0, P215^2, 0)</f>
        <v>0</v>
      </c>
      <c r="R215" s="5"/>
      <c r="S215" s="5"/>
      <c r="T215" s="5"/>
      <c r="U215" s="5"/>
      <c r="V215" s="5"/>
    </row>
    <row r="216" customFormat="false" ht="13.8" hidden="false" customHeight="false" outlineLevel="0" collapsed="false">
      <c r="A216" s="6" t="n">
        <f aca="false">WORKDAY(A215,1,holiday!$B$2:$B$10)</f>
        <v>39024</v>
      </c>
      <c r="B216" s="30" t="n">
        <v>1096143.75194231</v>
      </c>
      <c r="C216" s="30" t="n">
        <f aca="false">B216-B215</f>
        <v>1751.02835773537</v>
      </c>
      <c r="D216" s="5" t="n">
        <f aca="false">C216/B215</f>
        <v>0.00160000000000004</v>
      </c>
      <c r="E216" s="5" t="n">
        <f aca="false" t="array" ref="E216:E216">PRODUCT(1+$D$4:D216)-1</f>
        <v>0.0961437519423127</v>
      </c>
      <c r="F216" s="52" t="n">
        <f aca="false">E216/COUNT($E$4:E216)</f>
        <v>0.00045137911710006</v>
      </c>
      <c r="G216" s="5" t="n">
        <f aca="false">F216*252</f>
        <v>0.113747537509215</v>
      </c>
      <c r="H216" s="53" t="str">
        <f aca="false">IF(D216&lt;F216,D216-F216,"")</f>
        <v/>
      </c>
      <c r="I216" s="53" t="n">
        <f aca="false">IF(D216&lt;AVERAGE($D$214:D216),D216-AVERAGE($D$214:D216),"")</f>
        <v>-0.0184666666666666</v>
      </c>
      <c r="J216" s="0" t="n">
        <f aca="false">IF(ISBLANK(A217),MONTH(A216),IF(MONTH(A217)-MONTH(A216)=1,MONTH(A216),0))</f>
        <v>0</v>
      </c>
      <c r="K216" s="0" t="str">
        <f aca="false">IF(B217&gt;B216,IF(AND(B215&gt;B216,B217&gt;B216),"min",""),IF(AND(B215&gt;B216,B217&gt;B216),"",IF(AND(B215&lt;B216,B217&lt;B216),"max","")))</f>
        <v/>
      </c>
      <c r="L216" s="0" t="str">
        <f aca="false">IF(K216="min",COUNTIF(K$4:K216,"min"),IF(K216="max",COUNTIF(K$4:K216,"max"),""))</f>
        <v/>
      </c>
      <c r="M216" s="30" t="str">
        <f aca="false" t="array" ref="M216:M216">IF($K$3=0,IF(K216="min",INDEX($B$4:$B$254,(MATCH(1,($K$4:$K$254="max")*($L$4:$L$254=(L216-1)),0))),""),IF($K$3=1,IF(K216="min",INDEX($B$4:$B$254,(MATCH(1,($K$4:$K$254="max")*($L$4:$L$254=(L216)),0))),""),""))</f>
        <v/>
      </c>
      <c r="N216" s="35" t="str">
        <f aca="false">IF(AND(K214=0,K216="min",L216=1),B216-B215,IF(K216="min",B216-M216,""))</f>
        <v/>
      </c>
      <c r="O216" s="41" t="str">
        <f aca="false">IF(AND(K214=0,K216="min",L216=1),(B216-B215)/B215,IF(K216="min",(B216-M216)/M216,""))</f>
        <v/>
      </c>
      <c r="P216" s="24" t="n">
        <f aca="false">D216-s_p!H216</f>
        <v>0.0038232948644814</v>
      </c>
      <c r="Q216" s="24" t="n">
        <f aca="false">IF(P216&lt;0, P216^2, 0)</f>
        <v>0</v>
      </c>
      <c r="R216" s="5"/>
      <c r="S216" s="5"/>
      <c r="T216" s="5"/>
      <c r="U216" s="5"/>
      <c r="V216" s="5"/>
    </row>
    <row r="217" customFormat="false" ht="13.8" hidden="false" customHeight="false" outlineLevel="0" collapsed="false">
      <c r="A217" s="6" t="n">
        <f aca="false">WORKDAY(A216,1,holiday!$B$2:$B$10)</f>
        <v>39027</v>
      </c>
      <c r="B217" s="30" t="n">
        <v>1125520.40449437</v>
      </c>
      <c r="C217" s="30" t="n">
        <f aca="false">B217-B216</f>
        <v>29376.652552054</v>
      </c>
      <c r="D217" s="5" t="n">
        <f aca="false">C217/B216</f>
        <v>0.0268</v>
      </c>
      <c r="E217" s="5" t="n">
        <f aca="false" t="array" ref="E217:E217">PRODUCT(1+$D$4:D217)-1</f>
        <v>0.125520404494367</v>
      </c>
      <c r="F217" s="52" t="n">
        <f aca="false">E217/COUNT($E$4:E217)</f>
        <v>0.000586543946235358</v>
      </c>
      <c r="G217" s="5" t="n">
        <f aca="false">F217*252</f>
        <v>0.14780907445131</v>
      </c>
      <c r="H217" s="53" t="str">
        <f aca="false">IF(D217&lt;F217,D217-F217,"")</f>
        <v/>
      </c>
      <c r="I217" s="53" t="str">
        <f aca="false">IF(D217&lt;AVERAGE($D$214:D217),D217-AVERAGE($D$214:D217),"")</f>
        <v/>
      </c>
      <c r="J217" s="0" t="n">
        <f aca="false">IF(ISBLANK(A218),MONTH(A217),IF(MONTH(A218)-MONTH(A217)=1,MONTH(A217),0))</f>
        <v>0</v>
      </c>
      <c r="K217" s="0" t="str">
        <f aca="false">IF(B218&gt;B217,IF(AND(B216&gt;B217,B218&gt;B217),"min",""),IF(AND(B216&gt;B217,B218&gt;B217),"",IF(AND(B216&lt;B217,B218&lt;B217),"max","")))</f>
        <v>max</v>
      </c>
      <c r="L217" s="0" t="n">
        <f aca="false">IF(K217="min",COUNTIF(K$4:K217,"min"),IF(K217="max",COUNTIF(K$4:K217,"max"),""))</f>
        <v>53</v>
      </c>
      <c r="M217" s="30" t="str">
        <f aca="false" t="array" ref="M217:M217">IF($K$3=0,IF(K217="min",INDEX($B$4:$B$254,(MATCH(1,($K$4:$K$254="max")*($L$4:$L$254=(L217-1)),0))),""),IF($K$3=1,IF(K217="min",INDEX($B$4:$B$254,(MATCH(1,($K$4:$K$254="max")*($L$4:$L$254=(L217)),0))),""),""))</f>
        <v/>
      </c>
      <c r="N217" s="35" t="str">
        <f aca="false">IF(AND(K215=0,K217="min",L217=1),B217-B216,IF(K217="min",B217-M217,""))</f>
        <v/>
      </c>
      <c r="O217" s="41" t="str">
        <f aca="false">IF(AND(K215=0,K217="min",L217=1),(B217-B216)/B216,IF(K217="min",(B217-M217)/M217,""))</f>
        <v/>
      </c>
      <c r="P217" s="24" t="n">
        <f aca="false">D217-s_p!H217</f>
        <v>0.0154535219526498</v>
      </c>
      <c r="Q217" s="24" t="n">
        <f aca="false">IF(P217&lt;0, P217^2, 0)</f>
        <v>0</v>
      </c>
      <c r="R217" s="5"/>
      <c r="S217" s="5"/>
      <c r="T217" s="5"/>
      <c r="U217" s="5"/>
      <c r="V217" s="5"/>
    </row>
    <row r="218" customFormat="false" ht="13.8" hidden="false" customHeight="false" outlineLevel="0" collapsed="false">
      <c r="A218" s="6" t="n">
        <f aca="false">WORKDAY(A217,1,holiday!$B$2:$B$10)</f>
        <v>39028</v>
      </c>
      <c r="B218" s="30" t="n">
        <v>1108074.8382247</v>
      </c>
      <c r="C218" s="30" t="n">
        <f aca="false">B218-B217</f>
        <v>-17445.5662696627</v>
      </c>
      <c r="D218" s="5" t="n">
        <f aca="false">C218/B217</f>
        <v>-0.0155</v>
      </c>
      <c r="E218" s="5" t="n">
        <f aca="false" t="array" ref="E218:E218">PRODUCT(1+$D$4:D218)-1</f>
        <v>0.108074838224704</v>
      </c>
      <c r="F218" s="52" t="n">
        <f aca="false">E218/COUNT($E$4:E218)</f>
        <v>0.000502673666161413</v>
      </c>
      <c r="G218" s="5" t="n">
        <f aca="false">F218*252</f>
        <v>0.126673763872676</v>
      </c>
      <c r="H218" s="53" t="n">
        <f aca="false">IF(D218&lt;F218,D218-F218,"")</f>
        <v>-0.0160026736661614</v>
      </c>
      <c r="I218" s="53" t="n">
        <f aca="false">IF(D218&lt;AVERAGE($D$214:D218),D218-AVERAGE($D$214:D218),"")</f>
        <v>-0.0298</v>
      </c>
      <c r="J218" s="0" t="n">
        <f aca="false">IF(ISBLANK(A219),MONTH(A218),IF(MONTH(A219)-MONTH(A218)=1,MONTH(A218),0))</f>
        <v>0</v>
      </c>
      <c r="K218" s="0" t="str">
        <f aca="false">IF(B219&gt;B218,IF(AND(B217&gt;B218,B219&gt;B218),"min",""),IF(AND(B217&gt;B218,B219&gt;B218),"",IF(AND(B217&lt;B218,B219&lt;B218),"max","")))</f>
        <v/>
      </c>
      <c r="L218" s="0" t="str">
        <f aca="false">IF(K218="min",COUNTIF(K$4:K218,"min"),IF(K218="max",COUNTIF(K$4:K218,"max"),""))</f>
        <v/>
      </c>
      <c r="M218" s="30" t="str">
        <f aca="false" t="array" ref="M218:M218">IF($K$3=0,IF(K218="min",INDEX($B$4:$B$254,(MATCH(1,($K$4:$K$254="max")*($L$4:$L$254=(L218-1)),0))),""),IF($K$3=1,IF(K218="min",INDEX($B$4:$B$254,(MATCH(1,($K$4:$K$254="max")*($L$4:$L$254=(L218)),0))),""),""))</f>
        <v/>
      </c>
      <c r="N218" s="35" t="str">
        <f aca="false">IF(AND(K216=0,K218="min",L218=1),B218-B217,IF(K218="min",B218-M218,""))</f>
        <v/>
      </c>
      <c r="O218" s="41" t="str">
        <f aca="false">IF(AND(K216=0,K218="min",L218=1),(B218-B217)/B217,IF(K218="min",(B218-M218)/M218,""))</f>
        <v/>
      </c>
      <c r="P218" s="24" t="n">
        <f aca="false">D218-s_p!H218</f>
        <v>-0.017717744857876</v>
      </c>
      <c r="Q218" s="24" t="n">
        <f aca="false">IF(P218&lt;0, P218^2, 0)</f>
        <v>0.000313918482848791</v>
      </c>
      <c r="R218" s="5"/>
      <c r="S218" s="5"/>
      <c r="T218" s="5"/>
      <c r="U218" s="5"/>
      <c r="V218" s="5"/>
    </row>
    <row r="219" customFormat="false" ht="13.8" hidden="false" customHeight="false" outlineLevel="0" collapsed="false">
      <c r="A219" s="6" t="n">
        <f aca="false">WORKDAY(A218,1,holiday!$B$2:$B$10)</f>
        <v>39029</v>
      </c>
      <c r="B219" s="30" t="n">
        <v>1078156.81759264</v>
      </c>
      <c r="C219" s="30" t="n">
        <f aca="false">B219-B218</f>
        <v>-29918.020632067</v>
      </c>
      <c r="D219" s="5" t="n">
        <f aca="false">C219/B218</f>
        <v>-0.027</v>
      </c>
      <c r="E219" s="5" t="n">
        <f aca="false" t="array" ref="E219:E219">PRODUCT(1+$D$4:D219)-1</f>
        <v>0.0781568175926368</v>
      </c>
      <c r="F219" s="52" t="n">
        <f aca="false">E219/COUNT($E$4:E219)</f>
        <v>0.00036183711848443</v>
      </c>
      <c r="G219" s="5" t="n">
        <f aca="false">F219*252</f>
        <v>0.0911829538580763</v>
      </c>
      <c r="H219" s="53" t="n">
        <f aca="false">IF(D219&lt;F219,D219-F219,"")</f>
        <v>-0.0273618371184844</v>
      </c>
      <c r="I219" s="53" t="n">
        <f aca="false">IF(D219&lt;AVERAGE($D$214:D219),D219-AVERAGE($D$214:D219),"")</f>
        <v>-0.0344166666666666</v>
      </c>
      <c r="J219" s="0" t="n">
        <f aca="false">IF(ISBLANK(A220),MONTH(A219),IF(MONTH(A220)-MONTH(A219)=1,MONTH(A219),0))</f>
        <v>0</v>
      </c>
      <c r="K219" s="0" t="str">
        <f aca="false">IF(B220&gt;B219,IF(AND(B218&gt;B219,B220&gt;B219),"min",""),IF(AND(B218&gt;B219,B220&gt;B219),"",IF(AND(B218&lt;B219,B220&lt;B219),"max","")))</f>
        <v>min</v>
      </c>
      <c r="L219" s="0" t="n">
        <f aca="false">IF(K219="min",COUNTIF(K$4:K219,"min"),IF(K219="max",COUNTIF(K$4:K219,"max"),""))</f>
        <v>54</v>
      </c>
      <c r="M219" s="30" t="n">
        <f aca="false" t="array" ref="M219:M219">IF($K$3=0,IF(K219="min",INDEX($B$4:$B$254,(MATCH(1,($K$4:$K$254="max")*($L$4:$L$254=(L219-1)),0))),""),IF($K$3=1,IF(K219="min",INDEX($B$4:$B$254,(MATCH(1,($K$4:$K$254="max")*($L$4:$L$254=(L219)),0))),""),""))</f>
        <v>1125520.40449437</v>
      </c>
      <c r="N219" s="35" t="n">
        <f aca="false">IF(AND(K217=0,K219="min",L219=1),B219-B218,IF(K219="min",B219-M219,""))</f>
        <v>-47363.5869017302</v>
      </c>
      <c r="O219" s="41" t="n">
        <f aca="false">IF(AND(K217=0,K219="min",L219=1),(B219-B218)/B218,IF(K219="min",(B219-M219)/M219,""))</f>
        <v>-0.0420815000000003</v>
      </c>
      <c r="P219" s="24" t="n">
        <f aca="false">D219-s_p!H219</f>
        <v>-0.0290826704463279</v>
      </c>
      <c r="Q219" s="24" t="n">
        <f aca="false">IF(P219&lt;0, P219^2, 0)</f>
        <v>0.000845801720289714</v>
      </c>
      <c r="R219" s="5"/>
      <c r="S219" s="5"/>
      <c r="T219" s="5"/>
      <c r="U219" s="5"/>
      <c r="V219" s="5"/>
    </row>
    <row r="220" customFormat="false" ht="13.8" hidden="false" customHeight="false" outlineLevel="0" collapsed="false">
      <c r="A220" s="6" t="n">
        <f aca="false">WORKDAY(A219,1,holiday!$B$2:$B$10)</f>
        <v>39030</v>
      </c>
      <c r="B220" s="30" t="n">
        <v>1099719.95394449</v>
      </c>
      <c r="C220" s="30" t="n">
        <f aca="false">B220-B219</f>
        <v>21563.1363518527</v>
      </c>
      <c r="D220" s="5" t="n">
        <f aca="false">C220/B219</f>
        <v>0.02</v>
      </c>
      <c r="E220" s="5" t="n">
        <f aca="false" t="array" ref="E220:E220">PRODUCT(1+$D$4:D220)-1</f>
        <v>0.0997199539444895</v>
      </c>
      <c r="F220" s="52" t="n">
        <f aca="false">E220/COUNT($E$4:E220)</f>
        <v>0.000459538958269537</v>
      </c>
      <c r="G220" s="5" t="n">
        <f aca="false">F220*252</f>
        <v>0.115803817483923</v>
      </c>
      <c r="H220" s="53" t="str">
        <f aca="false">IF(D220&lt;F220,D220-F220,"")</f>
        <v/>
      </c>
      <c r="I220" s="53" t="str">
        <f aca="false">IF(D220&lt;AVERAGE($D$214:D220),D220-AVERAGE($D$214:D220),"")</f>
        <v/>
      </c>
      <c r="J220" s="0" t="n">
        <f aca="false">IF(ISBLANK(A221),MONTH(A220),IF(MONTH(A221)-MONTH(A220)=1,MONTH(A220),0))</f>
        <v>0</v>
      </c>
      <c r="K220" s="0" t="str">
        <f aca="false">IF(B221&gt;B220,IF(AND(B219&gt;B220,B221&gt;B220),"min",""),IF(AND(B219&gt;B220,B221&gt;B220),"",IF(AND(B219&lt;B220,B221&lt;B220),"max","")))</f>
        <v/>
      </c>
      <c r="L220" s="0" t="str">
        <f aca="false">IF(K220="min",COUNTIF(K$4:K220,"min"),IF(K220="max",COUNTIF(K$4:K220,"max"),""))</f>
        <v/>
      </c>
      <c r="M220" s="30" t="str">
        <f aca="false" t="array" ref="M220:M220">IF($K$3=0,IF(K220="min",INDEX($B$4:$B$254,(MATCH(1,($K$4:$K$254="max")*($L$4:$L$254=(L220-1)),0))),""),IF($K$3=1,IF(K220="min",INDEX($B$4:$B$254,(MATCH(1,($K$4:$K$254="max")*($L$4:$L$254=(L220)),0))),""),""))</f>
        <v/>
      </c>
      <c r="N220" s="35" t="str">
        <f aca="false">IF(AND(K218=0,K220="min",L220=1),B220-B219,IF(K220="min",B220-M220,""))</f>
        <v/>
      </c>
      <c r="O220" s="41" t="str">
        <f aca="false">IF(AND(K218=0,K220="min",L220=1),(B220-B219)/B219,IF(K220="min",(B220-M220)/M220,""))</f>
        <v/>
      </c>
      <c r="P220" s="24" t="n">
        <f aca="false">D220-s_p!H220</f>
        <v>0.0253329676991022</v>
      </c>
      <c r="Q220" s="24" t="n">
        <f aca="false">IF(P220&lt;0, P220^2, 0)</f>
        <v>0</v>
      </c>
      <c r="R220" s="5"/>
      <c r="S220" s="5"/>
      <c r="T220" s="5"/>
      <c r="U220" s="5"/>
      <c r="V220" s="5"/>
    </row>
    <row r="221" customFormat="false" ht="13.8" hidden="false" customHeight="false" outlineLevel="0" collapsed="false">
      <c r="A221" s="6" t="n">
        <f aca="false">WORKDAY(A220,1,holiday!$B$2:$B$10)</f>
        <v>39031</v>
      </c>
      <c r="B221" s="30" t="n">
        <v>1123473.90494969</v>
      </c>
      <c r="C221" s="30" t="n">
        <f aca="false">B221-B220</f>
        <v>23753.9510052011</v>
      </c>
      <c r="D221" s="5" t="n">
        <f aca="false">C221/B220</f>
        <v>0.0216000000000001</v>
      </c>
      <c r="E221" s="5" t="n">
        <f aca="false" t="array" ref="E221:E221">PRODUCT(1+$D$4:D221)-1</f>
        <v>0.123473904949691</v>
      </c>
      <c r="F221" s="52" t="n">
        <f aca="false">E221/COUNT($E$4:E221)</f>
        <v>0.000566394059402251</v>
      </c>
      <c r="G221" s="5" t="n">
        <f aca="false">F221*252</f>
        <v>0.142731302969367</v>
      </c>
      <c r="H221" s="53" t="str">
        <f aca="false">IF(D221&lt;F221,D221-F221,"")</f>
        <v/>
      </c>
      <c r="I221" s="53" t="str">
        <f aca="false">IF(D221&lt;AVERAGE($D$214:D221),D221-AVERAGE($D$214:D221),"")</f>
        <v/>
      </c>
      <c r="J221" s="0" t="n">
        <f aca="false">IF(ISBLANK(A222),MONTH(A221),IF(MONTH(A222)-MONTH(A221)=1,MONTH(A221),0))</f>
        <v>0</v>
      </c>
      <c r="K221" s="0" t="str">
        <f aca="false">IF(B222&gt;B221,IF(AND(B220&gt;B221,B222&gt;B221),"min",""),IF(AND(B220&gt;B221,B222&gt;B221),"",IF(AND(B220&lt;B221,B222&lt;B221),"max","")))</f>
        <v>max</v>
      </c>
      <c r="L221" s="0" t="n">
        <f aca="false">IF(K221="min",COUNTIF(K$4:K221,"min"),IF(K221="max",COUNTIF(K$4:K221,"max"),""))</f>
        <v>54</v>
      </c>
      <c r="M221" s="30" t="str">
        <f aca="false" t="array" ref="M221:M221">IF($K$3=0,IF(K221="min",INDEX($B$4:$B$254,(MATCH(1,($K$4:$K$254="max")*($L$4:$L$254=(L221-1)),0))),""),IF($K$3=1,IF(K221="min",INDEX($B$4:$B$254,(MATCH(1,($K$4:$K$254="max")*($L$4:$L$254=(L221)),0))),""),""))</f>
        <v/>
      </c>
      <c r="N221" s="35" t="str">
        <f aca="false">IF(AND(K219=0,K221="min",L221=1),B221-B220,IF(K221="min",B221-M221,""))</f>
        <v/>
      </c>
      <c r="O221" s="41" t="str">
        <f aca="false">IF(AND(K219=0,K221="min",L221=1),(B221-B220)/B220,IF(K221="min",(B221-M221)/M221,""))</f>
        <v/>
      </c>
      <c r="P221" s="24" t="n">
        <f aca="false">D221-s_p!H221</f>
        <v>0.0197354247531432</v>
      </c>
      <c r="Q221" s="24" t="n">
        <f aca="false">IF(P221&lt;0, P221^2, 0)</f>
        <v>0</v>
      </c>
      <c r="R221" s="5"/>
      <c r="S221" s="5"/>
      <c r="T221" s="5"/>
      <c r="U221" s="5"/>
      <c r="V221" s="5"/>
    </row>
    <row r="222" customFormat="false" ht="13.8" hidden="false" customHeight="false" outlineLevel="0" collapsed="false">
      <c r="A222" s="6" t="n">
        <f aca="false">WORKDAY(A221,1,holiday!$B$2:$B$10)</f>
        <v>39034</v>
      </c>
      <c r="B222" s="30" t="n">
        <v>1122462.77843524</v>
      </c>
      <c r="C222" s="30" t="n">
        <f aca="false">B222-B221</f>
        <v>-1011.12651445484</v>
      </c>
      <c r="D222" s="5" t="n">
        <f aca="false">C222/B221</f>
        <v>-0.000900000000000104</v>
      </c>
      <c r="E222" s="5" t="n">
        <f aca="false" t="array" ref="E222:E222">PRODUCT(1+$D$4:D222)-1</f>
        <v>0.122462778435236</v>
      </c>
      <c r="F222" s="52" t="n">
        <f aca="false">E222/COUNT($E$4:E222)</f>
        <v>0.000559190769110666</v>
      </c>
      <c r="G222" s="5" t="n">
        <f aca="false">F222*252</f>
        <v>0.140916073815888</v>
      </c>
      <c r="H222" s="53" t="n">
        <f aca="false">IF(D222&lt;F222,D222-F222,"")</f>
        <v>-0.00145919076911077</v>
      </c>
      <c r="I222" s="53" t="n">
        <f aca="false">IF(D222&lt;AVERAGE($D$214:D222),D222-AVERAGE($D$214:D222),"")</f>
        <v>-0.0103666666666668</v>
      </c>
      <c r="J222" s="0" t="n">
        <f aca="false">IF(ISBLANK(A223),MONTH(A222),IF(MONTH(A223)-MONTH(A222)=1,MONTH(A222),0))</f>
        <v>0</v>
      </c>
      <c r="K222" s="0" t="str">
        <f aca="false">IF(B223&gt;B222,IF(AND(B221&gt;B222,B223&gt;B222),"min",""),IF(AND(B221&gt;B222,B223&gt;B222),"",IF(AND(B221&lt;B222,B223&lt;B222),"max","")))</f>
        <v>min</v>
      </c>
      <c r="L222" s="0" t="n">
        <f aca="false">IF(K222="min",COUNTIF(K$4:K222,"min"),IF(K222="max",COUNTIF(K$4:K222,"max"),""))</f>
        <v>55</v>
      </c>
      <c r="M222" s="30" t="n">
        <f aca="false" t="array" ref="M222:M222">IF($K$3=0,IF(K222="min",INDEX($B$4:$B$254,(MATCH(1,($K$4:$K$254="max")*($L$4:$L$254=(L222-1)),0))),""),IF($K$3=1,IF(K222="min",INDEX($B$4:$B$254,(MATCH(1,($K$4:$K$254="max")*($L$4:$L$254=(L222)),0))),""),""))</f>
        <v>1123473.90494969</v>
      </c>
      <c r="N222" s="35" t="n">
        <f aca="false">IF(AND(K220=0,K222="min",L222=1),B222-B221,IF(K222="min",B222-M222,""))</f>
        <v>-1011.12651444995</v>
      </c>
      <c r="O222" s="41" t="n">
        <f aca="false">IF(AND(K220=0,K222="min",L222=1),(B222-B221)/B221,IF(K222="min",(B222-M222)/M222,""))</f>
        <v>-0.000899999999995752</v>
      </c>
      <c r="P222" s="24" t="n">
        <f aca="false">D222-s_p!H222</f>
        <v>-0.00344906220580785</v>
      </c>
      <c r="Q222" s="24" t="n">
        <f aca="false">IF(P222&lt;0, P222^2, 0)</f>
        <v>1.18960300995321E-005</v>
      </c>
      <c r="R222" s="5"/>
      <c r="S222" s="5"/>
      <c r="T222" s="5"/>
      <c r="U222" s="5"/>
      <c r="V222" s="5"/>
    </row>
    <row r="223" customFormat="false" ht="13.8" hidden="false" customHeight="false" outlineLevel="0" collapsed="false">
      <c r="A223" s="6" t="n">
        <f aca="false">WORKDAY(A222,1,holiday!$B$2:$B$10)</f>
        <v>39035</v>
      </c>
      <c r="B223" s="30" t="n">
        <v>1147156.95956081</v>
      </c>
      <c r="C223" s="30" t="n">
        <f aca="false">B223-B222</f>
        <v>24694.1811255752</v>
      </c>
      <c r="D223" s="5" t="n">
        <f aca="false">C223/B222</f>
        <v>0.022</v>
      </c>
      <c r="E223" s="5" t="n">
        <f aca="false" t="array" ref="E223:E223">PRODUCT(1+$D$4:D223)-1</f>
        <v>0.147156959560811</v>
      </c>
      <c r="F223" s="52" t="n">
        <f aca="false">E223/COUNT($E$4:E223)</f>
        <v>0.00066889527073096</v>
      </c>
      <c r="G223" s="5" t="n">
        <f aca="false">F223*252</f>
        <v>0.168561608224202</v>
      </c>
      <c r="H223" s="53" t="str">
        <f aca="false">IF(D223&lt;F223,D223-F223,"")</f>
        <v/>
      </c>
      <c r="I223" s="53" t="str">
        <f aca="false">IF(D223&lt;AVERAGE($D$214:D223),D223-AVERAGE($D$214:D223),"")</f>
        <v/>
      </c>
      <c r="J223" s="0" t="n">
        <f aca="false">IF(ISBLANK(A224),MONTH(A223),IF(MONTH(A224)-MONTH(A223)=1,MONTH(A223),0))</f>
        <v>0</v>
      </c>
      <c r="K223" s="0" t="str">
        <f aca="false">IF(B224&gt;B223,IF(AND(B222&gt;B223,B224&gt;B223),"min",""),IF(AND(B222&gt;B223,B224&gt;B223),"",IF(AND(B222&lt;B223,B224&lt;B223),"max","")))</f>
        <v/>
      </c>
      <c r="L223" s="0" t="str">
        <f aca="false">IF(K223="min",COUNTIF(K$4:K223,"min"),IF(K223="max",COUNTIF(K$4:K223,"max"),""))</f>
        <v/>
      </c>
      <c r="M223" s="30" t="str">
        <f aca="false" t="array" ref="M223:M223">IF($K$3=0,IF(K223="min",INDEX($B$4:$B$254,(MATCH(1,($K$4:$K$254="max")*($L$4:$L$254=(L223-1)),0))),""),IF($K$3=1,IF(K223="min",INDEX($B$4:$B$254,(MATCH(1,($K$4:$K$254="max")*($L$4:$L$254=(L223)),0))),""),""))</f>
        <v/>
      </c>
      <c r="N223" s="35" t="str">
        <f aca="false">IF(AND(K221=0,K223="min",L223=1),B223-B222,IF(K223="min",B223-M223,""))</f>
        <v/>
      </c>
      <c r="O223" s="41" t="str">
        <f aca="false">IF(AND(K221=0,K223="min",L223=1),(B223-B222)/B222,IF(K223="min",(B223-M223)/M223,""))</f>
        <v/>
      </c>
      <c r="P223" s="24" t="n">
        <f aca="false">D223-s_p!H223</f>
        <v>0.0156435474783665</v>
      </c>
      <c r="Q223" s="24" t="n">
        <f aca="false">IF(P223&lt;0, P223^2, 0)</f>
        <v>0</v>
      </c>
      <c r="R223" s="5"/>
      <c r="S223" s="5"/>
      <c r="T223" s="5"/>
      <c r="U223" s="5"/>
      <c r="V223" s="5"/>
    </row>
    <row r="224" customFormat="false" ht="13.8" hidden="false" customHeight="false" outlineLevel="0" collapsed="false">
      <c r="A224" s="6" t="n">
        <f aca="false">WORKDAY(A223,1,holiday!$B$2:$B$10)</f>
        <v>39036</v>
      </c>
      <c r="B224" s="30" t="n">
        <v>1147156.95956081</v>
      </c>
      <c r="C224" s="30" t="n">
        <f aca="false">B224-B223</f>
        <v>0</v>
      </c>
      <c r="D224" s="5" t="n">
        <f aca="false">C224/B223</f>
        <v>0</v>
      </c>
      <c r="E224" s="5" t="n">
        <f aca="false" t="array" ref="E224:E224">PRODUCT(1+$D$4:D224)-1</f>
        <v>0.147156959560811</v>
      </c>
      <c r="F224" s="52" t="n">
        <f aca="false">E224/COUNT($E$4:E224)</f>
        <v>0.000665868595297788</v>
      </c>
      <c r="G224" s="5" t="n">
        <f aca="false">F224*252</f>
        <v>0.167798886015043</v>
      </c>
      <c r="H224" s="53" t="n">
        <f aca="false">IF(D224&lt;F224,D224-F224,"")</f>
        <v>-0.000665868595297788</v>
      </c>
      <c r="I224" s="53" t="n">
        <f aca="false">IF(D224&lt;AVERAGE($D$214:D224),D224-AVERAGE($D$214:D224),"")</f>
        <v>-0.00974545454545453</v>
      </c>
      <c r="J224" s="0" t="n">
        <f aca="false">IF(ISBLANK(A225),MONTH(A224),IF(MONTH(A225)-MONTH(A224)=1,MONTH(A224),0))</f>
        <v>0</v>
      </c>
      <c r="K224" s="0" t="str">
        <f aca="false">IF(B225&gt;B224,IF(AND(B223&gt;B224,B225&gt;B224),"min",""),IF(AND(B223&gt;B224,B225&gt;B224),"",IF(AND(B223&lt;B224,B225&lt;B224),"max","")))</f>
        <v/>
      </c>
      <c r="L224" s="0" t="str">
        <f aca="false">IF(K224="min",COUNTIF(K$4:K224,"min"),IF(K224="max",COUNTIF(K$4:K224,"max"),""))</f>
        <v/>
      </c>
      <c r="M224" s="30" t="str">
        <f aca="false" t="array" ref="M224:M224">IF($K$3=0,IF(K224="min",INDEX($B$4:$B$254,(MATCH(1,($K$4:$K$254="max")*($L$4:$L$254=(L224-1)),0))),""),IF($K$3=1,IF(K224="min",INDEX($B$4:$B$254,(MATCH(1,($K$4:$K$254="max")*($L$4:$L$254=(L224)),0))),""),""))</f>
        <v/>
      </c>
      <c r="N224" s="35" t="str">
        <f aca="false">IF(AND(K222=0,K224="min",L224=1),B224-B223,IF(K224="min",B224-M224,""))</f>
        <v/>
      </c>
      <c r="O224" s="41" t="str">
        <f aca="false">IF(AND(K222=0,K224="min",L224=1),(B224-B223)/B223,IF(K224="min",(B224-M224)/M224,""))</f>
        <v/>
      </c>
      <c r="P224" s="24" t="n">
        <f aca="false">D224-s_p!H224</f>
        <v>-0.00240450180158192</v>
      </c>
      <c r="Q224" s="24" t="n">
        <f aca="false">IF(P224&lt;0, P224^2, 0)</f>
        <v>5.7816289138107E-006</v>
      </c>
      <c r="R224" s="5"/>
      <c r="S224" s="5"/>
      <c r="T224" s="5"/>
      <c r="U224" s="5"/>
      <c r="V224" s="5"/>
    </row>
    <row r="225" customFormat="false" ht="13.8" hidden="false" customHeight="false" outlineLevel="0" collapsed="false">
      <c r="A225" s="6" t="n">
        <f aca="false">WORKDAY(A224,1,holiday!$B$2:$B$10)</f>
        <v>39037</v>
      </c>
      <c r="B225" s="30" t="n">
        <v>1194190.3949028</v>
      </c>
      <c r="C225" s="30" t="n">
        <f aca="false">B225-B224</f>
        <v>47033.4353419934</v>
      </c>
      <c r="D225" s="5" t="n">
        <f aca="false">C225/B224</f>
        <v>0.0410000000000001</v>
      </c>
      <c r="E225" s="5" t="n">
        <f aca="false" t="array" ref="E225:E225">PRODUCT(1+$D$4:D225)-1</f>
        <v>0.194190394902805</v>
      </c>
      <c r="F225" s="52" t="n">
        <f aca="false">E225/COUNT($E$4:E225)</f>
        <v>0.000874731508571192</v>
      </c>
      <c r="G225" s="5" t="n">
        <f aca="false">F225*252</f>
        <v>0.22043234015994</v>
      </c>
      <c r="H225" s="53" t="str">
        <f aca="false">IF(D225&lt;F225,D225-F225,"")</f>
        <v/>
      </c>
      <c r="I225" s="53" t="str">
        <f aca="false">IF(D225&lt;AVERAGE($D$214:D225),D225-AVERAGE($D$214:D225),"")</f>
        <v/>
      </c>
      <c r="J225" s="0" t="n">
        <f aca="false">IF(ISBLANK(A226),MONTH(A225),IF(MONTH(A226)-MONTH(A225)=1,MONTH(A225),0))</f>
        <v>0</v>
      </c>
      <c r="K225" s="0" t="str">
        <f aca="false">IF(B226&gt;B225,IF(AND(B224&gt;B225,B226&gt;B225),"min",""),IF(AND(B224&gt;B225,B226&gt;B225),"",IF(AND(B224&lt;B225,B226&lt;B225),"max","")))</f>
        <v/>
      </c>
      <c r="L225" s="0" t="str">
        <f aca="false">IF(K225="min",COUNTIF(K$4:K225,"min"),IF(K225="max",COUNTIF(K$4:K225,"max"),""))</f>
        <v/>
      </c>
      <c r="M225" s="30" t="str">
        <f aca="false" t="array" ref="M225:M225">IF($K$3=0,IF(K225="min",INDEX($B$4:$B$254,(MATCH(1,($K$4:$K$254="max")*($L$4:$L$254=(L225-1)),0))),""),IF($K$3=1,IF(K225="min",INDEX($B$4:$B$254,(MATCH(1,($K$4:$K$254="max")*($L$4:$L$254=(L225)),0))),""),""))</f>
        <v/>
      </c>
      <c r="N225" s="35" t="str">
        <f aca="false">IF(AND(K223=0,K225="min",L225=1),B225-B224,IF(K225="min",B225-M225,""))</f>
        <v/>
      </c>
      <c r="O225" s="41" t="str">
        <f aca="false">IF(AND(K223=0,K225="min",L225=1),(B225-B224)/B224,IF(K225="min",(B225-M225)/M225,""))</f>
        <v/>
      </c>
      <c r="P225" s="24" t="n">
        <f aca="false">D225-s_p!H225</f>
        <v>0.0387158323607123</v>
      </c>
      <c r="Q225" s="24" t="n">
        <f aca="false">IF(P225&lt;0, P225^2, 0)</f>
        <v>0</v>
      </c>
      <c r="R225" s="5"/>
      <c r="S225" s="5"/>
      <c r="T225" s="5"/>
      <c r="U225" s="5"/>
      <c r="V225" s="5"/>
    </row>
    <row r="226" customFormat="false" ht="13.8" hidden="false" customHeight="false" outlineLevel="0" collapsed="false">
      <c r="A226" s="6" t="n">
        <f aca="false">WORKDAY(A225,1,holiday!$B$2:$B$10)</f>
        <v>39038</v>
      </c>
      <c r="B226" s="30" t="n">
        <v>1210073.12715501</v>
      </c>
      <c r="C226" s="30" t="n">
        <f aca="false">B226-B225</f>
        <v>15882.7322522074</v>
      </c>
      <c r="D226" s="5" t="n">
        <f aca="false">C226/B225</f>
        <v>0.0133</v>
      </c>
      <c r="E226" s="5" t="n">
        <f aca="false" t="array" ref="E226:E226">PRODUCT(1+$D$4:D226)-1</f>
        <v>0.210073127155012</v>
      </c>
      <c r="F226" s="52" t="n">
        <f aca="false">E226/COUNT($E$4:E226)</f>
        <v>0.000942031960336376</v>
      </c>
      <c r="G226" s="5" t="n">
        <f aca="false">F226*252</f>
        <v>0.237392054004767</v>
      </c>
      <c r="H226" s="53" t="str">
        <f aca="false">IF(D226&lt;F226,D226-F226,"")</f>
        <v/>
      </c>
      <c r="I226" s="53" t="str">
        <f aca="false">IF(D226&lt;AVERAGE($D$214:D226),D226-AVERAGE($D$214:D226),"")</f>
        <v/>
      </c>
      <c r="J226" s="0" t="n">
        <f aca="false">IF(ISBLANK(A227),MONTH(A226),IF(MONTH(A227)-MONTH(A226)=1,MONTH(A226),0))</f>
        <v>0</v>
      </c>
      <c r="K226" s="0" t="str">
        <f aca="false">IF(B227&gt;B226,IF(AND(B225&gt;B226,B227&gt;B226),"min",""),IF(AND(B225&gt;B226,B227&gt;B226),"",IF(AND(B225&lt;B226,B227&lt;B226),"max","")))</f>
        <v>max</v>
      </c>
      <c r="L226" s="0" t="n">
        <f aca="false">IF(K226="min",COUNTIF(K$4:K226,"min"),IF(K226="max",COUNTIF(K$4:K226,"max"),""))</f>
        <v>55</v>
      </c>
      <c r="M226" s="30" t="str">
        <f aca="false" t="array" ref="M226:M226">IF($K$3=0,IF(K226="min",INDEX($B$4:$B$254,(MATCH(1,($K$4:$K$254="max")*($L$4:$L$254=(L226-1)),0))),""),IF($K$3=1,IF(K226="min",INDEX($B$4:$B$254,(MATCH(1,($K$4:$K$254="max")*($L$4:$L$254=(L226)),0))),""),""))</f>
        <v/>
      </c>
      <c r="N226" s="35" t="str">
        <f aca="false">IF(AND(K224=0,K226="min",L226=1),B226-B225,IF(K226="min",B226-M226,""))</f>
        <v/>
      </c>
      <c r="O226" s="41" t="str">
        <f aca="false">IF(AND(K224=0,K226="min",L226=1),(B226-B225)/B225,IF(K226="min",(B226-M226)/M226,""))</f>
        <v/>
      </c>
      <c r="P226" s="24" t="n">
        <f aca="false">D226-s_p!H226</f>
        <v>0.0122712522146655</v>
      </c>
      <c r="Q226" s="24" t="n">
        <f aca="false">IF(P226&lt;0, P226^2, 0)</f>
        <v>0</v>
      </c>
      <c r="R226" s="5"/>
      <c r="S226" s="5"/>
      <c r="T226" s="5"/>
      <c r="U226" s="5"/>
      <c r="V226" s="5"/>
    </row>
    <row r="227" customFormat="false" ht="13.8" hidden="false" customHeight="false" outlineLevel="0" collapsed="false">
      <c r="A227" s="6" t="n">
        <f aca="false">WORKDAY(A226,1,holiday!$B$2:$B$10)</f>
        <v>39041</v>
      </c>
      <c r="B227" s="30" t="n">
        <v>1163848.33369769</v>
      </c>
      <c r="C227" s="30" t="n">
        <f aca="false">B227-B226</f>
        <v>-46224.7934573214</v>
      </c>
      <c r="D227" s="5" t="n">
        <f aca="false">C227/B226</f>
        <v>-0.0381999999999999</v>
      </c>
      <c r="E227" s="5" t="n">
        <f aca="false" t="array" ref="E227:E227">PRODUCT(1+$D$4:D227)-1</f>
        <v>0.163848333697691</v>
      </c>
      <c r="F227" s="52" t="n">
        <f aca="false">E227/COUNT($E$4:E227)</f>
        <v>0.000731465775436119</v>
      </c>
      <c r="G227" s="5" t="n">
        <f aca="false">F227*252</f>
        <v>0.184329375409902</v>
      </c>
      <c r="H227" s="53" t="n">
        <f aca="false">IF(D227&lt;F227,D227-F227,"")</f>
        <v>-0.038931465775436</v>
      </c>
      <c r="I227" s="53" t="n">
        <f aca="false">IF(D227&lt;AVERAGE($D$214:D227),D227-AVERAGE($D$214:D227),"")</f>
        <v>-0.0470071428571428</v>
      </c>
      <c r="J227" s="0" t="n">
        <f aca="false">IF(ISBLANK(A228),MONTH(A227),IF(MONTH(A228)-MONTH(A227)=1,MONTH(A227),0))</f>
        <v>0</v>
      </c>
      <c r="K227" s="0" t="str">
        <f aca="false">IF(B228&gt;B227,IF(AND(B226&gt;B227,B228&gt;B227),"min",""),IF(AND(B226&gt;B227,B228&gt;B227),"",IF(AND(B226&lt;B227,B228&lt;B227),"max","")))</f>
        <v>min</v>
      </c>
      <c r="L227" s="0" t="n">
        <f aca="false">IF(K227="min",COUNTIF(K$4:K227,"min"),IF(K227="max",COUNTIF(K$4:K227,"max"),""))</f>
        <v>56</v>
      </c>
      <c r="M227" s="30" t="n">
        <f aca="false" t="array" ref="M227:M227">IF($K$3=0,IF(K227="min",INDEX($B$4:$B$254,(MATCH(1,($K$4:$K$254="max")*($L$4:$L$254=(L227-1)),0))),""),IF($K$3=1,IF(K227="min",INDEX($B$4:$B$254,(MATCH(1,($K$4:$K$254="max")*($L$4:$L$254=(L227)),0))),""),""))</f>
        <v>1210073.12715501</v>
      </c>
      <c r="N227" s="35" t="n">
        <f aca="false">IF(AND(K225=0,K227="min",L227=1),B227-B226,IF(K227="min",B227-M227,""))</f>
        <v>-46224.79345732</v>
      </c>
      <c r="O227" s="41" t="n">
        <f aca="false">IF(AND(K225=0,K227="min",L227=1),(B227-B226)/B226,IF(K227="min",(B227-M227)/M227,""))</f>
        <v>-0.0381999999999988</v>
      </c>
      <c r="P227" s="24" t="n">
        <f aca="false">D227-s_p!H227</f>
        <v>-0.0377004282043961</v>
      </c>
      <c r="Q227" s="24" t="n">
        <f aca="false">IF(P227&lt;0, P227^2, 0)</f>
        <v>0.00142132228679483</v>
      </c>
      <c r="R227" s="5"/>
      <c r="S227" s="5"/>
      <c r="T227" s="5"/>
      <c r="U227" s="5"/>
      <c r="V227" s="5"/>
    </row>
    <row r="228" customFormat="false" ht="13.8" hidden="false" customHeight="false" outlineLevel="0" collapsed="false">
      <c r="A228" s="6" t="n">
        <f aca="false">WORKDAY(A227,1,holiday!$B$2:$B$10)</f>
        <v>39042</v>
      </c>
      <c r="B228" s="30" t="n">
        <v>1221458.82621573</v>
      </c>
      <c r="C228" s="30" t="n">
        <f aca="false">B228-B227</f>
        <v>57610.4925180357</v>
      </c>
      <c r="D228" s="5" t="n">
        <f aca="false">C228/B227</f>
        <v>0.0495</v>
      </c>
      <c r="E228" s="5" t="n">
        <f aca="false" t="array" ref="E228:E228">PRODUCT(1+$D$4:D228)-1</f>
        <v>0.221458826215726</v>
      </c>
      <c r="F228" s="52" t="n">
        <f aca="false">E228/COUNT($E$4:E228)</f>
        <v>0.000984261449847672</v>
      </c>
      <c r="G228" s="5" t="n">
        <f aca="false">F228*252</f>
        <v>0.248033885361613</v>
      </c>
      <c r="H228" s="53" t="str">
        <f aca="false">IF(D228&lt;F228,D228-F228,"")</f>
        <v/>
      </c>
      <c r="I228" s="53" t="str">
        <f aca="false">IF(D228&lt;AVERAGE($D$214:D228),D228-AVERAGE($D$214:D228),"")</f>
        <v/>
      </c>
      <c r="J228" s="0" t="n">
        <f aca="false">IF(ISBLANK(A229),MONTH(A228),IF(MONTH(A229)-MONTH(A228)=1,MONTH(A228),0))</f>
        <v>0</v>
      </c>
      <c r="K228" s="0" t="str">
        <f aca="false">IF(B229&gt;B228,IF(AND(B227&gt;B228,B229&gt;B228),"min",""),IF(AND(B227&gt;B228,B229&gt;B228),"",IF(AND(B227&lt;B228,B229&lt;B228),"max","")))</f>
        <v>max</v>
      </c>
      <c r="L228" s="0" t="n">
        <f aca="false">IF(K228="min",COUNTIF(K$4:K228,"min"),IF(K228="max",COUNTIF(K$4:K228,"max"),""))</f>
        <v>56</v>
      </c>
      <c r="M228" s="30" t="str">
        <f aca="false" t="array" ref="M228:M228">IF($K$3=0,IF(K228="min",INDEX($B$4:$B$254,(MATCH(1,($K$4:$K$254="max")*($L$4:$L$254=(L228-1)),0))),""),IF($K$3=1,IF(K228="min",INDEX($B$4:$B$254,(MATCH(1,($K$4:$K$254="max")*($L$4:$L$254=(L228)),0))),""),""))</f>
        <v/>
      </c>
      <c r="N228" s="35" t="str">
        <f aca="false">IF(AND(K226=0,K228="min",L228=1),B228-B227,IF(K228="min",B228-M228,""))</f>
        <v/>
      </c>
      <c r="O228" s="41" t="str">
        <f aca="false">IF(AND(K226=0,K228="min",L228=1),(B228-B227)/B227,IF(K228="min",(B228-M228)/M228,""))</f>
        <v/>
      </c>
      <c r="P228" s="24" t="n">
        <f aca="false">D228-s_p!H228</f>
        <v>0.0478505890753304</v>
      </c>
      <c r="Q228" s="24" t="n">
        <f aca="false">IF(P228&lt;0, P228^2, 0)</f>
        <v>0</v>
      </c>
      <c r="R228" s="5"/>
      <c r="S228" s="5"/>
      <c r="T228" s="5"/>
      <c r="U228" s="5"/>
      <c r="V228" s="5"/>
    </row>
    <row r="229" customFormat="false" ht="13.8" hidden="false" customHeight="false" outlineLevel="0" collapsed="false">
      <c r="A229" s="6" t="n">
        <f aca="false">WORKDAY(A228,1,holiday!$B$2:$B$10)</f>
        <v>39043</v>
      </c>
      <c r="B229" s="30" t="n">
        <v>1194464.58615636</v>
      </c>
      <c r="C229" s="30" t="n">
        <f aca="false">B229-B228</f>
        <v>-26994.2400593676</v>
      </c>
      <c r="D229" s="5" t="n">
        <f aca="false">C229/B228</f>
        <v>-0.0221000000000001</v>
      </c>
      <c r="E229" s="5" t="n">
        <f aca="false" t="array" ref="E229:E229">PRODUCT(1+$D$4:D229)-1</f>
        <v>0.194464586156359</v>
      </c>
      <c r="F229" s="52" t="n">
        <f aca="false">E229/COUNT($E$4:E229)</f>
        <v>0.000860462770603356</v>
      </c>
      <c r="G229" s="5" t="n">
        <f aca="false">F229*252</f>
        <v>0.216836618192046</v>
      </c>
      <c r="H229" s="53" t="n">
        <f aca="false">IF(D229&lt;F229,D229-F229,"")</f>
        <v>-0.0229604627706035</v>
      </c>
      <c r="I229" s="53" t="n">
        <f aca="false">IF(D229&lt;AVERAGE($D$214:D229),D229-AVERAGE($D$214:D229),"")</f>
        <v>-0.0315187500000001</v>
      </c>
      <c r="J229" s="0" t="n">
        <f aca="false">IF(ISBLANK(A230),MONTH(A229),IF(MONTH(A230)-MONTH(A229)=1,MONTH(A229),0))</f>
        <v>0</v>
      </c>
      <c r="K229" s="0" t="str">
        <f aca="false">IF(B230&gt;B229,IF(AND(B228&gt;B229,B230&gt;B229),"min",""),IF(AND(B228&gt;B229,B230&gt;B229),"",IF(AND(B228&lt;B229,B230&lt;B229),"max","")))</f>
        <v/>
      </c>
      <c r="L229" s="0" t="str">
        <f aca="false">IF(K229="min",COUNTIF(K$4:K229,"min"),IF(K229="max",COUNTIF(K$4:K229,"max"),""))</f>
        <v/>
      </c>
      <c r="M229" s="30" t="str">
        <f aca="false" t="array" ref="M229:M229">IF($K$3=0,IF(K229="min",INDEX($B$4:$B$254,(MATCH(1,($K$4:$K$254="max")*($L$4:$L$254=(L229-1)),0))),""),IF($K$3=1,IF(K229="min",INDEX($B$4:$B$254,(MATCH(1,($K$4:$K$254="max")*($L$4:$L$254=(L229)),0))),""),""))</f>
        <v/>
      </c>
      <c r="N229" s="35" t="str">
        <f aca="false">IF(AND(K227=0,K229="min",L229=1),B229-B228,IF(K229="min",B229-M229,""))</f>
        <v/>
      </c>
      <c r="O229" s="41" t="str">
        <f aca="false">IF(AND(K227=0,K229="min",L229=1),(B229-B228)/B228,IF(K229="min",(B229-M229)/M229,""))</f>
        <v/>
      </c>
      <c r="P229" s="24" t="n">
        <f aca="false">D229-s_p!H229</f>
        <v>-0.0244381641134579</v>
      </c>
      <c r="Q229" s="24" t="n">
        <f aca="false">IF(P229&lt;0, P229^2, 0)</f>
        <v>0.000597223865236302</v>
      </c>
      <c r="R229" s="5"/>
      <c r="S229" s="5"/>
      <c r="T229" s="5"/>
      <c r="U229" s="5"/>
      <c r="V229" s="5"/>
    </row>
    <row r="230" customFormat="false" ht="13.8" hidden="false" customHeight="false" outlineLevel="0" collapsed="false">
      <c r="A230" s="6" t="n">
        <f aca="false">WORKDAY(A229,1,holiday!$B$2:$B$10)</f>
        <v>39045</v>
      </c>
      <c r="B230" s="30" t="n">
        <v>1155166.70127181</v>
      </c>
      <c r="C230" s="30" t="n">
        <f aca="false">B230-B229</f>
        <v>-39297.8848845442</v>
      </c>
      <c r="D230" s="5" t="n">
        <f aca="false">C230/B229</f>
        <v>-0.0329</v>
      </c>
      <c r="E230" s="5" t="n">
        <f aca="false" t="array" ref="E230:E230">PRODUCT(1+$D$4:D230)-1</f>
        <v>0.155166701271814</v>
      </c>
      <c r="F230" s="52" t="n">
        <f aca="false">E230/COUNT($E$4:E230)</f>
        <v>0.000683553750096098</v>
      </c>
      <c r="G230" s="5" t="n">
        <f aca="false">F230*252</f>
        <v>0.172255545024217</v>
      </c>
      <c r="H230" s="53" t="n">
        <f aca="false">IF(D230&lt;F230,D230-F230,"")</f>
        <v>-0.0335835537500961</v>
      </c>
      <c r="I230" s="53" t="n">
        <f aca="false">IF(D230&lt;AVERAGE($D$214:D230),D230-AVERAGE($D$214:D230),"")</f>
        <v>-0.0398294117647059</v>
      </c>
      <c r="J230" s="0" t="n">
        <f aca="false">IF(ISBLANK(A231),MONTH(A230),IF(MONTH(A231)-MONTH(A230)=1,MONTH(A230),0))</f>
        <v>0</v>
      </c>
      <c r="K230" s="0" t="str">
        <f aca="false">IF(B231&gt;B230,IF(AND(B229&gt;B230,B231&gt;B230),"min",""),IF(AND(B229&gt;B230,B231&gt;B230),"",IF(AND(B229&lt;B230,B231&lt;B230),"max","")))</f>
        <v/>
      </c>
      <c r="L230" s="0" t="str">
        <f aca="false">IF(K230="min",COUNTIF(K$4:K230,"min"),IF(K230="max",COUNTIF(K$4:K230,"max"),""))</f>
        <v/>
      </c>
      <c r="M230" s="30" t="str">
        <f aca="false" t="array" ref="M230:M230">IF($K$3=0,IF(K230="min",INDEX($B$4:$B$254,(MATCH(1,($K$4:$K$254="max")*($L$4:$L$254=(L230-1)),0))),""),IF($K$3=1,IF(K230="min",INDEX($B$4:$B$254,(MATCH(1,($K$4:$K$254="max")*($L$4:$L$254=(L230)),0))),""),""))</f>
        <v/>
      </c>
      <c r="N230" s="35" t="str">
        <f aca="false">IF(AND(K228=0,K230="min",L230=1),B230-B229,IF(K230="min",B230-M230,""))</f>
        <v/>
      </c>
      <c r="O230" s="41" t="str">
        <f aca="false">IF(AND(K228=0,K230="min",L230=1),(B230-B229)/B229,IF(K230="min",(B230-M230)/M230,""))</f>
        <v/>
      </c>
      <c r="P230" s="24" t="n">
        <f aca="false">D230-s_p!H230</f>
        <v>-0.029244472971147</v>
      </c>
      <c r="Q230" s="24" t="n">
        <f aca="false">IF(P230&lt;0, P230^2, 0)</f>
        <v>0.000855239199360148</v>
      </c>
      <c r="R230" s="5"/>
      <c r="S230" s="5"/>
      <c r="T230" s="5"/>
      <c r="U230" s="5"/>
      <c r="V230" s="5"/>
    </row>
    <row r="231" customFormat="false" ht="13.8" hidden="false" customHeight="false" outlineLevel="0" collapsed="false">
      <c r="A231" s="6" t="n">
        <f aca="false">WORKDAY(A230,1,holiday!$B$2:$B$10)</f>
        <v>39048</v>
      </c>
      <c r="B231" s="30" t="n">
        <v>1151354.65115762</v>
      </c>
      <c r="C231" s="30" t="n">
        <f aca="false">B231-B230</f>
        <v>-3812.05011419696</v>
      </c>
      <c r="D231" s="5" t="n">
        <f aca="false">C231/B230</f>
        <v>-0.00329999999999997</v>
      </c>
      <c r="E231" s="5" t="n">
        <f aca="false" t="array" ref="E231:E231">PRODUCT(1+$D$4:D231)-1</f>
        <v>0.151354651157617</v>
      </c>
      <c r="F231" s="52" t="n">
        <f aca="false">E231/COUNT($E$4:E231)</f>
        <v>0.000663836189287795</v>
      </c>
      <c r="G231" s="5" t="n">
        <f aca="false">F231*252</f>
        <v>0.167286719700524</v>
      </c>
      <c r="H231" s="53" t="n">
        <f aca="false">IF(D231&lt;F231,D231-F231,"")</f>
        <v>-0.00396383618928777</v>
      </c>
      <c r="I231" s="53" t="n">
        <f aca="false">IF(D231&lt;AVERAGE($D$214:D231),D231-AVERAGE($D$214:D231),"")</f>
        <v>-0.00966111111111109</v>
      </c>
      <c r="J231" s="0" t="n">
        <f aca="false">IF(ISBLANK(A232),MONTH(A231),IF(MONTH(A232)-MONTH(A231)=1,MONTH(A231),0))</f>
        <v>0</v>
      </c>
      <c r="K231" s="0" t="str">
        <f aca="false">IF(B232&gt;B231,IF(AND(B230&gt;B231,B232&gt;B231),"min",""),IF(AND(B230&gt;B231,B232&gt;B231),"",IF(AND(B230&lt;B231,B232&lt;B231),"max","")))</f>
        <v/>
      </c>
      <c r="L231" s="0" t="str">
        <f aca="false">IF(K231="min",COUNTIF(K$4:K231,"min"),IF(K231="max",COUNTIF(K$4:K231,"max"),""))</f>
        <v/>
      </c>
      <c r="M231" s="30" t="str">
        <f aca="false" t="array" ref="M231:M231">IF($K$3=0,IF(K231="min",INDEX($B$4:$B$254,(MATCH(1,($K$4:$K$254="max")*($L$4:$L$254=(L231-1)),0))),""),IF($K$3=1,IF(K231="min",INDEX($B$4:$B$254,(MATCH(1,($K$4:$K$254="max")*($L$4:$L$254=(L231)),0))),""),""))</f>
        <v/>
      </c>
      <c r="N231" s="35" t="str">
        <f aca="false">IF(AND(K229=0,K231="min",L231=1),B231-B230,IF(K231="min",B231-M231,""))</f>
        <v/>
      </c>
      <c r="O231" s="41" t="str">
        <f aca="false">IF(AND(K229=0,K231="min",L231=1),(B231-B230)/B230,IF(K231="min",(B231-M231)/M231,""))</f>
        <v/>
      </c>
      <c r="P231" s="24" t="n">
        <f aca="false">D231-s_p!H231</f>
        <v>0.0102550876191156</v>
      </c>
      <c r="Q231" s="24" t="n">
        <f aca="false">IF(P231&lt;0, P231^2, 0)</f>
        <v>0</v>
      </c>
      <c r="R231" s="5"/>
      <c r="S231" s="5"/>
      <c r="T231" s="5"/>
      <c r="U231" s="5"/>
      <c r="V231" s="5"/>
    </row>
    <row r="232" customFormat="false" ht="13.8" hidden="false" customHeight="false" outlineLevel="0" collapsed="false">
      <c r="A232" s="6" t="n">
        <f aca="false">WORKDAY(A231,1,holiday!$B$2:$B$10)</f>
        <v>39049</v>
      </c>
      <c r="B232" s="30" t="n">
        <v>1141107.59476231</v>
      </c>
      <c r="C232" s="30" t="n">
        <f aca="false">B232-B231</f>
        <v>-10247.0563953028</v>
      </c>
      <c r="D232" s="5" t="n">
        <f aca="false">C232/B231</f>
        <v>-0.00889999999999997</v>
      </c>
      <c r="E232" s="5" t="n">
        <f aca="false" t="array" ref="E232:E232">PRODUCT(1+$D$4:D232)-1</f>
        <v>0.141107594762314</v>
      </c>
      <c r="F232" s="52" t="n">
        <f aca="false">E232/COUNT($E$4:E232)</f>
        <v>0.000616190370141111</v>
      </c>
      <c r="G232" s="5" t="n">
        <f aca="false">F232*252</f>
        <v>0.15527997327556</v>
      </c>
      <c r="H232" s="53" t="n">
        <f aca="false">IF(D232&lt;F232,D232-F232,"")</f>
        <v>-0.00951619037014108</v>
      </c>
      <c r="I232" s="53" t="n">
        <f aca="false">IF(D232&lt;AVERAGE($D$214:D232),D232-AVERAGE($D$214:D232),"")</f>
        <v>-0.0144578947368421</v>
      </c>
      <c r="J232" s="0" t="n">
        <f aca="false">IF(ISBLANK(A233),MONTH(A232),IF(MONTH(A233)-MONTH(A232)=1,MONTH(A232),0))</f>
        <v>0</v>
      </c>
      <c r="K232" s="0" t="str">
        <f aca="false">IF(B233&gt;B232,IF(AND(B231&gt;B232,B233&gt;B232),"min",""),IF(AND(B231&gt;B232,B233&gt;B232),"",IF(AND(B231&lt;B232,B233&lt;B232),"max","")))</f>
        <v/>
      </c>
      <c r="L232" s="0" t="str">
        <f aca="false">IF(K232="min",COUNTIF(K$4:K232,"min"),IF(K232="max",COUNTIF(K$4:K232,"max"),""))</f>
        <v/>
      </c>
      <c r="M232" s="30" t="str">
        <f aca="false" t="array" ref="M232:M232">IF($K$3=0,IF(K232="min",INDEX($B$4:$B$254,(MATCH(1,($K$4:$K$254="max")*($L$4:$L$254=(L232-1)),0))),""),IF($K$3=1,IF(K232="min",INDEX($B$4:$B$254,(MATCH(1,($K$4:$K$254="max")*($L$4:$L$254=(L232)),0))),""),""))</f>
        <v/>
      </c>
      <c r="N232" s="35" t="str">
        <f aca="false">IF(AND(K230=0,K232="min",L232=1),B232-B231,IF(K232="min",B232-M232,""))</f>
        <v/>
      </c>
      <c r="O232" s="41" t="str">
        <f aca="false">IF(AND(K230=0,K232="min",L232=1),(B232-B231)/B231,IF(K232="min",(B232-M232)/M232,""))</f>
        <v/>
      </c>
      <c r="P232" s="24" t="n">
        <f aca="false">D232-s_p!H232</f>
        <v>-0.0123443833396045</v>
      </c>
      <c r="Q232" s="24" t="n">
        <f aca="false">IF(P232&lt;0, P232^2, 0)</f>
        <v>0.000152383800035105</v>
      </c>
      <c r="R232" s="5"/>
      <c r="S232" s="5"/>
      <c r="T232" s="5"/>
      <c r="U232" s="5"/>
      <c r="V232" s="5"/>
    </row>
    <row r="233" customFormat="false" ht="13.8" hidden="false" customHeight="false" outlineLevel="0" collapsed="false">
      <c r="A233" s="6" t="n">
        <f aca="false">WORKDAY(A232,1,holiday!$B$2:$B$10)</f>
        <v>39050</v>
      </c>
      <c r="B233" s="30" t="n">
        <v>1126387.30678988</v>
      </c>
      <c r="C233" s="30" t="n">
        <f aca="false">B233-B232</f>
        <v>-14720.287972434</v>
      </c>
      <c r="D233" s="5" t="n">
        <f aca="false">C233/B232</f>
        <v>-0.0129000000000001</v>
      </c>
      <c r="E233" s="5" t="n">
        <f aca="false" t="array" ref="E233:E233">PRODUCT(1+$D$4:D233)-1</f>
        <v>0.12638730678988</v>
      </c>
      <c r="F233" s="52" t="n">
        <f aca="false">E233/COUNT($E$4:E233)</f>
        <v>0.000549510029521219</v>
      </c>
      <c r="G233" s="5" t="n">
        <f aca="false">F233*252</f>
        <v>0.138476527439347</v>
      </c>
      <c r="H233" s="53" t="n">
        <f aca="false">IF(D233&lt;F233,D233-F233,"")</f>
        <v>-0.0134495100295213</v>
      </c>
      <c r="I233" s="53" t="n">
        <f aca="false">IF(D233&lt;AVERAGE($D$214:D233),D233-AVERAGE($D$214:D233),"")</f>
        <v>-0.0175350000000001</v>
      </c>
      <c r="J233" s="0" t="n">
        <f aca="false">IF(ISBLANK(A234),MONTH(A233),IF(MONTH(A234)-MONTH(A233)=1,MONTH(A233),0))</f>
        <v>0</v>
      </c>
      <c r="K233" s="0" t="str">
        <f aca="false">IF(B234&gt;B233,IF(AND(B232&gt;B233,B234&gt;B233),"min",""),IF(AND(B232&gt;B233,B234&gt;B233),"",IF(AND(B232&lt;B233,B234&lt;B233),"max","")))</f>
        <v/>
      </c>
      <c r="L233" s="0" t="str">
        <f aca="false">IF(K233="min",COUNTIF(K$4:K233,"min"),IF(K233="max",COUNTIF(K$4:K233,"max"),""))</f>
        <v/>
      </c>
      <c r="M233" s="30" t="str">
        <f aca="false" t="array" ref="M233:M233">IF($K$3=0,IF(K233="min",INDEX($B$4:$B$254,(MATCH(1,($K$4:$K$254="max")*($L$4:$L$254=(L233-1)),0))),""),IF($K$3=1,IF(K233="min",INDEX($B$4:$B$254,(MATCH(1,($K$4:$K$254="max")*($L$4:$L$254=(L233)),0))),""),""))</f>
        <v/>
      </c>
      <c r="N233" s="35" t="str">
        <f aca="false">IF(AND(K231=0,K233="min",L233=1),B233-B232,IF(K233="min",B233-M233,""))</f>
        <v/>
      </c>
      <c r="O233" s="41" t="str">
        <f aca="false">IF(AND(K231=0,K233="min",L233=1),(B233-B232)/B232,IF(K233="min",(B233-M233)/M233,""))</f>
        <v/>
      </c>
      <c r="P233" s="24" t="n">
        <f aca="false">D233-s_p!H233</f>
        <v>-0.0221015691704167</v>
      </c>
      <c r="Q233" s="24" t="n">
        <f aca="false">IF(P233&lt;0, P233^2, 0)</f>
        <v>0.000488479359794714</v>
      </c>
      <c r="R233" s="5"/>
      <c r="S233" s="5"/>
      <c r="T233" s="5"/>
      <c r="U233" s="5"/>
      <c r="V233" s="5"/>
    </row>
    <row r="234" customFormat="false" ht="13.8" hidden="false" customHeight="false" outlineLevel="0" collapsed="false">
      <c r="A234" s="6" t="n">
        <f aca="false">WORKDAY(A233,1,holiday!$B$2:$B$10)</f>
        <v>39051</v>
      </c>
      <c r="B234" s="30" t="n">
        <v>1098002.34665878</v>
      </c>
      <c r="C234" s="30" t="n">
        <f aca="false">B234-B233</f>
        <v>-28384.960131105</v>
      </c>
      <c r="D234" s="5" t="n">
        <f aca="false">C234/B233</f>
        <v>-0.0252</v>
      </c>
      <c r="E234" s="5" t="n">
        <f aca="false" t="array" ref="E234:E234">PRODUCT(1+$D$4:D234)-1</f>
        <v>0.0980023466587754</v>
      </c>
      <c r="F234" s="52" t="n">
        <f aca="false">E234/COUNT($E$4:E234)</f>
        <v>0.000424252582938422</v>
      </c>
      <c r="G234" s="5" t="n">
        <f aca="false">F234*252</f>
        <v>0.106911650900482</v>
      </c>
      <c r="H234" s="53" t="n">
        <f aca="false">IF(D234&lt;F234,D234-F234,"")</f>
        <v>-0.0256242525829384</v>
      </c>
      <c r="I234" s="53" t="n">
        <f aca="false">IF(D234&lt;AVERAGE($D$214:D234),D234-AVERAGE($D$214:D234),"")</f>
        <v>-0.0284142857142857</v>
      </c>
      <c r="J234" s="0" t="n">
        <f aca="false">IF(ISBLANK(A235),MONTH(A234),IF(MONTH(A235)-MONTH(A234)=1,MONTH(A234),0))</f>
        <v>11</v>
      </c>
      <c r="K234" s="0" t="str">
        <f aca="false">IF(B235&gt;B234,IF(AND(B233&gt;B234,B235&gt;B234),"min",""),IF(AND(B233&gt;B234,B235&gt;B234),"",IF(AND(B233&lt;B234,B235&lt;B234),"max","")))</f>
        <v>min</v>
      </c>
      <c r="L234" s="0" t="n">
        <f aca="false">IF(K234="min",COUNTIF(K$4:K234,"min"),IF(K234="max",COUNTIF(K$4:K234,"max"),""))</f>
        <v>57</v>
      </c>
      <c r="M234" s="30" t="n">
        <f aca="false" t="array" ref="M234:M234">IF($K$3=0,IF(K234="min",INDEX($B$4:$B$254,(MATCH(1,($K$4:$K$254="max")*($L$4:$L$254=(L234-1)),0))),""),IF($K$3=1,IF(K234="min",INDEX($B$4:$B$254,(MATCH(1,($K$4:$K$254="max")*($L$4:$L$254=(L234)),0))),""),""))</f>
        <v>1221458.82621573</v>
      </c>
      <c r="N234" s="35" t="n">
        <f aca="false">IF(AND(K232=0,K234="min",L234=1),B234-B233,IF(K234="min",B234-M234,""))</f>
        <v>-123456.47955695</v>
      </c>
      <c r="O234" s="41" t="n">
        <f aca="false">IF(AND(K232=0,K234="min",L234=1),(B234-B233)/B233,IF(K234="min",(B234-M234)/M234,""))</f>
        <v>-0.10107297676127</v>
      </c>
      <c r="P234" s="24" t="n">
        <f aca="false">D234-s_p!H234</f>
        <v>-0.0260217337868353</v>
      </c>
      <c r="Q234" s="24" t="n">
        <f aca="false">IF(P234&lt;0, P234^2, 0)</f>
        <v>0.000677130629272926</v>
      </c>
      <c r="R234" s="5"/>
      <c r="S234" s="5"/>
      <c r="T234" s="5"/>
      <c r="U234" s="5"/>
      <c r="V234" s="5"/>
    </row>
    <row r="235" customFormat="false" ht="13.8" hidden="false" customHeight="false" outlineLevel="0" collapsed="false">
      <c r="A235" s="6" t="n">
        <f aca="false">WORKDAY(A234,1,holiday!$B$2:$B$10)</f>
        <v>39052</v>
      </c>
      <c r="B235" s="30" t="n">
        <v>1150706.4592984</v>
      </c>
      <c r="C235" s="30" t="n">
        <f aca="false">B235-B234</f>
        <v>52704.1126396211</v>
      </c>
      <c r="D235" s="5" t="n">
        <f aca="false">C235/B234</f>
        <v>0.0479999999999999</v>
      </c>
      <c r="E235" s="5" t="n">
        <f aca="false" t="array" ref="E235:E235">PRODUCT(1+$D$4:D235)-1</f>
        <v>0.150706459298396</v>
      </c>
      <c r="F235" s="52" t="n">
        <f aca="false">E235/COUNT($E$4:E235)</f>
        <v>0.000649596807320674</v>
      </c>
      <c r="G235" s="5" t="n">
        <f aca="false">F235*252</f>
        <v>0.16369839544481</v>
      </c>
      <c r="H235" s="53" t="str">
        <f aca="false">IF(D235&lt;F235,D235-F235,"")</f>
        <v/>
      </c>
      <c r="I235" s="53" t="str">
        <f aca="false">IF(D235&lt;AVERAGE($D$235:D235),D235-AVERAGE($D$235:D235),"")</f>
        <v/>
      </c>
      <c r="J235" s="0" t="n">
        <f aca="false">IF(ISBLANK(A236),MONTH(A235),IF(MONTH(A236)-MONTH(A235)=1,MONTH(A235),0))</f>
        <v>0</v>
      </c>
      <c r="K235" s="0" t="str">
        <f aca="false">IF(B236&gt;B235,IF(AND(B234&gt;B235,B236&gt;B235),"min",""),IF(AND(B234&gt;B235,B236&gt;B235),"",IF(AND(B234&lt;B235,B236&lt;B235),"max","")))</f>
        <v>max</v>
      </c>
      <c r="L235" s="0" t="n">
        <f aca="false">IF(K235="min",COUNTIF(K$4:K235,"min"),IF(K235="max",COUNTIF(K$4:K235,"max"),""))</f>
        <v>57</v>
      </c>
      <c r="M235" s="30" t="str">
        <f aca="false" t="array" ref="M235:M235">IF($K$3=0,IF(K235="min",INDEX($B$4:$B$254,(MATCH(1,($K$4:$K$254="max")*($L$4:$L$254=(L235-1)),0))),""),IF($K$3=1,IF(K235="min",INDEX($B$4:$B$254,(MATCH(1,($K$4:$K$254="max")*($L$4:$L$254=(L235)),0))),""),""))</f>
        <v/>
      </c>
      <c r="N235" s="35" t="str">
        <f aca="false">IF(AND(K233=0,K235="min",L235=1),B235-B234,IF(K235="min",B235-M235,""))</f>
        <v/>
      </c>
      <c r="O235" s="41" t="str">
        <f aca="false">IF(AND(K233=0,K235="min",L235=1),(B235-B234)/B234,IF(K235="min",(B235-M235)/M235,""))</f>
        <v/>
      </c>
      <c r="P235" s="24" t="n">
        <f aca="false">D235-s_p!H235</f>
        <v>0.0507987405667449</v>
      </c>
      <c r="Q235" s="24" t="n">
        <f aca="false">IF(P235&lt;0, P235^2, 0)</f>
        <v>0</v>
      </c>
      <c r="R235" s="5"/>
      <c r="S235" s="5"/>
      <c r="T235" s="5"/>
      <c r="U235" s="5"/>
      <c r="V235" s="5"/>
    </row>
    <row r="236" customFormat="false" ht="13.8" hidden="false" customHeight="false" outlineLevel="0" collapsed="false">
      <c r="A236" s="6" t="n">
        <f aca="false">WORKDAY(A235,1,holiday!$B$2:$B$10)</f>
        <v>39055</v>
      </c>
      <c r="B236" s="30" t="n">
        <v>1115379.77099794</v>
      </c>
      <c r="C236" s="30" t="n">
        <f aca="false">B236-B235</f>
        <v>-35326.6883004608</v>
      </c>
      <c r="D236" s="5" t="n">
        <f aca="false">C236/B235</f>
        <v>-0.0307</v>
      </c>
      <c r="E236" s="5" t="n">
        <f aca="false" t="array" ref="E236:E236">PRODUCT(1+$D$4:D236)-1</f>
        <v>0.115379770997936</v>
      </c>
      <c r="F236" s="52" t="n">
        <f aca="false">E236/COUNT($E$4:E236)</f>
        <v>0.000495192150205733</v>
      </c>
      <c r="G236" s="5" t="n">
        <f aca="false">F236*252</f>
        <v>0.124788421851845</v>
      </c>
      <c r="H236" s="53" t="n">
        <f aca="false">IF(D236&lt;F236,D236-F236,"")</f>
        <v>-0.0311951921502057</v>
      </c>
      <c r="I236" s="53" t="n">
        <f aca="false">IF(D236&lt;AVERAGE($D$235:D236),D236-AVERAGE($D$235:D236),"")</f>
        <v>-0.03935</v>
      </c>
      <c r="J236" s="0" t="n">
        <f aca="false">IF(ISBLANK(A237),MONTH(A236),IF(MONTH(A237)-MONTH(A236)=1,MONTH(A236),0))</f>
        <v>0</v>
      </c>
      <c r="K236" s="0" t="str">
        <f aca="false">IF(B237&gt;B236,IF(AND(B235&gt;B236,B237&gt;B236),"min",""),IF(AND(B235&gt;B236,B237&gt;B236),"",IF(AND(B235&lt;B236,B237&lt;B236),"max","")))</f>
        <v/>
      </c>
      <c r="L236" s="0" t="str">
        <f aca="false">IF(K236="min",COUNTIF(K$4:K236,"min"),IF(K236="max",COUNTIF(K$4:K236,"max"),""))</f>
        <v/>
      </c>
      <c r="M236" s="30" t="str">
        <f aca="false" t="array" ref="M236:M236">IF($K$3=0,IF(K236="min",INDEX($B$4:$B$254,(MATCH(1,($K$4:$K$254="max")*($L$4:$L$254=(L236-1)),0))),""),IF($K$3=1,IF(K236="min",INDEX($B$4:$B$254,(MATCH(1,($K$4:$K$254="max")*($L$4:$L$254=(L236)),0))),""),""))</f>
        <v/>
      </c>
      <c r="N236" s="35" t="str">
        <f aca="false">IF(AND(K234=0,K236="min",L236=1),B236-B235,IF(K236="min",B236-M236,""))</f>
        <v/>
      </c>
      <c r="O236" s="41" t="str">
        <f aca="false">IF(AND(K234=0,K236="min",L236=1),(B236-B235)/B235,IF(K236="min",(B236-M236)/M236,""))</f>
        <v/>
      </c>
      <c r="P236" s="24" t="n">
        <f aca="false">D236-s_p!H236</f>
        <v>-0.0395851658540426</v>
      </c>
      <c r="Q236" s="24" t="n">
        <f aca="false">IF(P236&lt;0, P236^2, 0)</f>
        <v>0.00156698535569206</v>
      </c>
      <c r="R236" s="5"/>
      <c r="S236" s="5"/>
      <c r="T236" s="5"/>
      <c r="U236" s="5"/>
      <c r="V236" s="5"/>
    </row>
    <row r="237" customFormat="false" ht="13.8" hidden="false" customHeight="false" outlineLevel="0" collapsed="false">
      <c r="A237" s="6" t="n">
        <f aca="false">WORKDAY(A236,1,holiday!$B$2:$B$10)</f>
        <v>39056</v>
      </c>
      <c r="B237" s="30" t="n">
        <v>1075560.71317331</v>
      </c>
      <c r="C237" s="30" t="n">
        <f aca="false">B237-B236</f>
        <v>-39819.0578246263</v>
      </c>
      <c r="D237" s="5" t="n">
        <f aca="false">C237/B236</f>
        <v>-0.0357</v>
      </c>
      <c r="E237" s="5" t="n">
        <f aca="false" t="array" ref="E237:E237">PRODUCT(1+$D$4:D237)-1</f>
        <v>0.0755607131733096</v>
      </c>
      <c r="F237" s="52" t="n">
        <f aca="false">E237/COUNT($E$4:E237)</f>
        <v>0.000322909030655169</v>
      </c>
      <c r="G237" s="5" t="n">
        <f aca="false">F237*252</f>
        <v>0.0813730757251026</v>
      </c>
      <c r="H237" s="53" t="n">
        <f aca="false">IF(D237&lt;F237,D237-F237,"")</f>
        <v>-0.0360229090306552</v>
      </c>
      <c r="I237" s="53" t="n">
        <f aca="false">IF(D237&lt;AVERAGE($D$235:D237),D237-AVERAGE($D$235:D237),"")</f>
        <v>-0.0295666666666666</v>
      </c>
      <c r="J237" s="0" t="n">
        <f aca="false">IF(ISBLANK(A238),MONTH(A237),IF(MONTH(A238)-MONTH(A237)=1,MONTH(A237),0))</f>
        <v>0</v>
      </c>
      <c r="K237" s="0" t="str">
        <f aca="false">IF(B238&gt;B237,IF(AND(B236&gt;B237,B238&gt;B237),"min",""),IF(AND(B236&gt;B237,B238&gt;B237),"",IF(AND(B236&lt;B237,B238&lt;B237),"max","")))</f>
        <v>min</v>
      </c>
      <c r="L237" s="0" t="n">
        <f aca="false">IF(K237="min",COUNTIF(K$4:K237,"min"),IF(K237="max",COUNTIF(K$4:K237,"max"),""))</f>
        <v>58</v>
      </c>
      <c r="M237" s="30" t="n">
        <f aca="false" t="array" ref="M237:M237">IF($K$3=0,IF(K237="min",INDEX($B$4:$B$254,(MATCH(1,($K$4:$K$254="max")*($L$4:$L$254=(L237-1)),0))),""),IF($K$3=1,IF(K237="min",INDEX($B$4:$B$254,(MATCH(1,($K$4:$K$254="max")*($L$4:$L$254=(L237)),0))),""),""))</f>
        <v>1150706.4592984</v>
      </c>
      <c r="N237" s="35" t="n">
        <f aca="false">IF(AND(K235=0,K237="min",L237=1),B237-B236,IF(K237="min",B237-M237,""))</f>
        <v>-75145.7461250899</v>
      </c>
      <c r="O237" s="41" t="n">
        <f aca="false">IF(AND(K235=0,K237="min",L237=1),(B237-B236)/B236,IF(K237="min",(B237-M237)/M237,""))</f>
        <v>-0.0653040100000023</v>
      </c>
      <c r="P237" s="24" t="n">
        <f aca="false">D237-s_p!H237</f>
        <v>-0.0397024980129443</v>
      </c>
      <c r="Q237" s="24" t="n">
        <f aca="false">IF(P237&lt;0, P237^2, 0)</f>
        <v>0.00157628834846785</v>
      </c>
      <c r="R237" s="5"/>
      <c r="S237" s="5"/>
      <c r="T237" s="5"/>
      <c r="U237" s="5"/>
      <c r="V237" s="5"/>
    </row>
    <row r="238" customFormat="false" ht="13.8" hidden="false" customHeight="false" outlineLevel="0" collapsed="false">
      <c r="A238" s="6" t="n">
        <f aca="false">WORKDAY(A237,1,holiday!$B$2:$B$10)</f>
        <v>39057</v>
      </c>
      <c r="B238" s="30" t="n">
        <v>1079110.06352678</v>
      </c>
      <c r="C238" s="30" t="n">
        <f aca="false">B238-B237</f>
        <v>3549.35035347193</v>
      </c>
      <c r="D238" s="5" t="n">
        <f aca="false">C238/B237</f>
        <v>0.00330000000000001</v>
      </c>
      <c r="E238" s="5" t="n">
        <f aca="false" t="array" ref="E238:E238">PRODUCT(1+$D$4:D238)-1</f>
        <v>0.0791100635267816</v>
      </c>
      <c r="F238" s="52" t="n">
        <f aca="false">E238/COUNT($E$4:E238)</f>
        <v>0.000336638568199071</v>
      </c>
      <c r="G238" s="5" t="n">
        <f aca="false">F238*252</f>
        <v>0.0848329191861658</v>
      </c>
      <c r="H238" s="53" t="str">
        <f aca="false">IF(D238&lt;F238,D238-F238,"")</f>
        <v/>
      </c>
      <c r="I238" s="53" t="str">
        <f aca="false">IF(D238&lt;AVERAGE($D$235:D238),D238-AVERAGE($D$235:D238),"")</f>
        <v/>
      </c>
      <c r="J238" s="0" t="n">
        <f aca="false">IF(ISBLANK(A239),MONTH(A238),IF(MONTH(A239)-MONTH(A238)=1,MONTH(A238),0))</f>
        <v>0</v>
      </c>
      <c r="K238" s="0" t="str">
        <f aca="false">IF(B239&gt;B238,IF(AND(B237&gt;B238,B239&gt;B238),"min",""),IF(AND(B237&gt;B238,B239&gt;B238),"",IF(AND(B237&lt;B238,B239&lt;B238),"max","")))</f>
        <v>max</v>
      </c>
      <c r="L238" s="0" t="n">
        <f aca="false">IF(K238="min",COUNTIF(K$4:K238,"min"),IF(K238="max",COUNTIF(K$4:K238,"max"),""))</f>
        <v>58</v>
      </c>
      <c r="M238" s="30" t="str">
        <f aca="false" t="array" ref="M238:M238">IF($K$3=0,IF(K238="min",INDEX($B$4:$B$254,(MATCH(1,($K$4:$K$254="max")*($L$4:$L$254=(L238-1)),0))),""),IF($K$3=1,IF(K238="min",INDEX($B$4:$B$254,(MATCH(1,($K$4:$K$254="max")*($L$4:$L$254=(L238)),0))),""),""))</f>
        <v/>
      </c>
      <c r="N238" s="35" t="str">
        <f aca="false">IF(AND(K236=0,K238="min",L238=1),B238-B237,IF(K238="min",B238-M238,""))</f>
        <v/>
      </c>
      <c r="O238" s="41" t="str">
        <f aca="false">IF(AND(K236=0,K238="min",L238=1),(B238-B237)/B237,IF(K238="min",(B238-M238)/M238,""))</f>
        <v/>
      </c>
      <c r="P238" s="24" t="n">
        <f aca="false">D238-s_p!H238</f>
        <v>0.00461471062229628</v>
      </c>
      <c r="Q238" s="24" t="n">
        <f aca="false">IF(P238&lt;0, P238^2, 0)</f>
        <v>0</v>
      </c>
      <c r="R238" s="5"/>
      <c r="S238" s="5"/>
      <c r="T238" s="5"/>
      <c r="U238" s="5"/>
      <c r="V238" s="5"/>
    </row>
    <row r="239" customFormat="false" ht="13.8" hidden="false" customHeight="false" outlineLevel="0" collapsed="false">
      <c r="A239" s="6" t="n">
        <f aca="false">WORKDAY(A238,1,holiday!$B$2:$B$10)</f>
        <v>39058</v>
      </c>
      <c r="B239" s="30" t="n">
        <v>1034650.72890948</v>
      </c>
      <c r="C239" s="30" t="n">
        <f aca="false">B239-B238</f>
        <v>-44459.3346173035</v>
      </c>
      <c r="D239" s="5" t="n">
        <f aca="false">C239/B238</f>
        <v>-0.0412</v>
      </c>
      <c r="E239" s="5" t="n">
        <f aca="false" t="array" ref="E239:E239">PRODUCT(1+$D$4:D239)-1</f>
        <v>0.0346507289094782</v>
      </c>
      <c r="F239" s="52" t="n">
        <f aca="false">E239/COUNT($E$4:E239)</f>
        <v>0.000146825122497789</v>
      </c>
      <c r="G239" s="5" t="n">
        <f aca="false">F239*252</f>
        <v>0.0369999308694428</v>
      </c>
      <c r="H239" s="53" t="n">
        <f aca="false">IF(D239&lt;F239,D239-F239,"")</f>
        <v>-0.0413468251224978</v>
      </c>
      <c r="I239" s="53" t="n">
        <f aca="false">IF(D239&lt;AVERAGE($D$235:D239),D239-AVERAGE($D$235:D239),"")</f>
        <v>-0.02994</v>
      </c>
      <c r="J239" s="0" t="n">
        <f aca="false">IF(ISBLANK(A240),MONTH(A239),IF(MONTH(A240)-MONTH(A239)=1,MONTH(A239),0))</f>
        <v>0</v>
      </c>
      <c r="K239" s="0" t="str">
        <f aca="false">IF(B240&gt;B239,IF(AND(B238&gt;B239,B240&gt;B239),"min",""),IF(AND(B238&gt;B239,B240&gt;B239),"",IF(AND(B238&lt;B239,B240&lt;B239),"max","")))</f>
        <v/>
      </c>
      <c r="L239" s="0" t="str">
        <f aca="false">IF(K239="min",COUNTIF(K$4:K239,"min"),IF(K239="max",COUNTIF(K$4:K239,"max"),""))</f>
        <v/>
      </c>
      <c r="M239" s="30" t="str">
        <f aca="false" t="array" ref="M239:M239">IF($K$3=0,IF(K239="min",INDEX($B$4:$B$254,(MATCH(1,($K$4:$K$254="max")*($L$4:$L$254=(L239-1)),0))),""),IF($K$3=1,IF(K239="min",INDEX($B$4:$B$254,(MATCH(1,($K$4:$K$254="max")*($L$4:$L$254=(L239)),0))),""),""))</f>
        <v/>
      </c>
      <c r="N239" s="35" t="str">
        <f aca="false">IF(AND(K237=0,K239="min",L239=1),B239-B238,IF(K239="min",B239-M239,""))</f>
        <v/>
      </c>
      <c r="O239" s="41" t="str">
        <f aca="false">IF(AND(K237=0,K239="min",L239=1),(B239-B238)/B238,IF(K239="min",(B239-M239)/M239,""))</f>
        <v/>
      </c>
      <c r="P239" s="24" t="n">
        <f aca="false">D239-s_p!H239</f>
        <v>-0.0372294429895958</v>
      </c>
      <c r="Q239" s="24" t="n">
        <f aca="false">IF(P239&lt;0, P239^2, 0)</f>
        <v>0.00138603142531556</v>
      </c>
      <c r="R239" s="5"/>
      <c r="S239" s="5"/>
      <c r="T239" s="5"/>
      <c r="U239" s="5"/>
      <c r="V239" s="5"/>
    </row>
    <row r="240" customFormat="false" ht="13.8" hidden="false" customHeight="false" outlineLevel="0" collapsed="false">
      <c r="A240" s="6" t="n">
        <f aca="false">WORKDAY(A239,1,holiday!$B$2:$B$10)</f>
        <v>39059</v>
      </c>
      <c r="B240" s="30" t="n">
        <v>992540.444242862</v>
      </c>
      <c r="C240" s="30" t="n">
        <f aca="false">B240-B239</f>
        <v>-42110.2846666158</v>
      </c>
      <c r="D240" s="5" t="n">
        <f aca="false">C240/B239</f>
        <v>-0.0407</v>
      </c>
      <c r="E240" s="5" t="n">
        <f aca="false" t="array" ref="E240:E240">PRODUCT(1+$D$4:D240)-1</f>
        <v>-0.00745955575713742</v>
      </c>
      <c r="F240" s="52" t="n">
        <f aca="false">E240/COUNT($E$4:E240)</f>
        <v>-3.1474918806487E-005</v>
      </c>
      <c r="G240" s="5" t="n">
        <f aca="false">F240*252</f>
        <v>-0.00793167953923472</v>
      </c>
      <c r="H240" s="53" t="n">
        <f aca="false">IF(D240&lt;F240,D240-F240,"")</f>
        <v>-0.0406685250811935</v>
      </c>
      <c r="I240" s="53" t="n">
        <f aca="false">IF(D240&lt;AVERAGE($D$235:D240),D240-AVERAGE($D$235:D240),"")</f>
        <v>-0.0245333333333333</v>
      </c>
      <c r="J240" s="0" t="n">
        <f aca="false">IF(ISBLANK(A241),MONTH(A240),IF(MONTH(A241)-MONTH(A240)=1,MONTH(A240),0))</f>
        <v>0</v>
      </c>
      <c r="K240" s="0" t="str">
        <f aca="false">IF(B241&gt;B240,IF(AND(B239&gt;B240,B241&gt;B240),"min",""),IF(AND(B239&gt;B240,B241&gt;B240),"",IF(AND(B239&lt;B240,B241&lt;B240),"max","")))</f>
        <v>min</v>
      </c>
      <c r="L240" s="0" t="n">
        <f aca="false">IF(K240="min",COUNTIF(K$4:K240,"min"),IF(K240="max",COUNTIF(K$4:K240,"max"),""))</f>
        <v>59</v>
      </c>
      <c r="M240" s="30" t="n">
        <f aca="false" t="array" ref="M240:M240">IF($K$3=0,IF(K240="min",INDEX($B$4:$B$254,(MATCH(1,($K$4:$K$254="max")*($L$4:$L$254=(L240-1)),0))),""),IF($K$3=1,IF(K240="min",INDEX($B$4:$B$254,(MATCH(1,($K$4:$K$254="max")*($L$4:$L$254=(L240)),0))),""),""))</f>
        <v>1079110.06352678</v>
      </c>
      <c r="N240" s="35" t="n">
        <f aca="false">IF(AND(K238=0,K240="min",L240=1),B240-B239,IF(K240="min",B240-M240,""))</f>
        <v>-86569.6192839181</v>
      </c>
      <c r="O240" s="41" t="n">
        <f aca="false">IF(AND(K238=0,K240="min",L240=1),(B240-B239)/B239,IF(K240="min",(B240-M240)/M240,""))</f>
        <v>-0.0802231599999991</v>
      </c>
      <c r="P240" s="24" t="n">
        <f aca="false">D240-s_p!H240</f>
        <v>-0.0425119932636485</v>
      </c>
      <c r="Q240" s="24" t="n">
        <f aca="false">IF(P240&lt;0, P240^2, 0)</f>
        <v>0.0018072695712485</v>
      </c>
      <c r="R240" s="5"/>
      <c r="S240" s="5"/>
      <c r="T240" s="5"/>
      <c r="U240" s="5"/>
      <c r="V240" s="5"/>
    </row>
    <row r="241" customFormat="false" ht="13.8" hidden="false" customHeight="false" outlineLevel="0" collapsed="false">
      <c r="A241" s="6" t="n">
        <f aca="false">WORKDAY(A240,1,holiday!$B$2:$B$10)</f>
        <v>39062</v>
      </c>
      <c r="B241" s="30" t="n">
        <v>1037701.03445591</v>
      </c>
      <c r="C241" s="30" t="n">
        <f aca="false">B241-B240</f>
        <v>45160.5902130503</v>
      </c>
      <c r="D241" s="5" t="n">
        <f aca="false">C241/B240</f>
        <v>0.0455</v>
      </c>
      <c r="E241" s="5" t="n">
        <f aca="false" t="array" ref="E241:E241">PRODUCT(1+$D$4:D241)-1</f>
        <v>0.0377010344559128</v>
      </c>
      <c r="F241" s="52" t="n">
        <f aca="false">E241/COUNT($E$4:E241)</f>
        <v>0.000158407707797953</v>
      </c>
      <c r="G241" s="5" t="n">
        <f aca="false">F241*252</f>
        <v>0.0399187423650841</v>
      </c>
      <c r="H241" s="53" t="str">
        <f aca="false">IF(D241&lt;F241,D241-F241,"")</f>
        <v/>
      </c>
      <c r="I241" s="53" t="str">
        <f aca="false">IF(D241&lt;AVERAGE($D$235:D241),D241-AVERAGE($D$235:D241),"")</f>
        <v/>
      </c>
      <c r="J241" s="0" t="n">
        <f aca="false">IF(ISBLANK(A242),MONTH(A241),IF(MONTH(A242)-MONTH(A241)=1,MONTH(A241),0))</f>
        <v>0</v>
      </c>
      <c r="K241" s="0" t="str">
        <f aca="false">IF(B242&gt;B241,IF(AND(B240&gt;B241,B242&gt;B241),"min",""),IF(AND(B240&gt;B241,B242&gt;B241),"",IF(AND(B240&lt;B241,B242&lt;B241),"max","")))</f>
        <v/>
      </c>
      <c r="L241" s="0" t="str">
        <f aca="false">IF(K241="min",COUNTIF(K$4:K241,"min"),IF(K241="max",COUNTIF(K$4:K241,"max"),""))</f>
        <v/>
      </c>
      <c r="M241" s="30" t="str">
        <f aca="false" t="array" ref="M241:M241">IF($K$3=0,IF(K241="min",INDEX($B$4:$B$254,(MATCH(1,($K$4:$K$254="max")*($L$4:$L$254=(L241-1)),0))),""),IF($K$3=1,IF(K241="min",INDEX($B$4:$B$254,(MATCH(1,($K$4:$K$254="max")*($L$4:$L$254=(L241)),0))),""),""))</f>
        <v/>
      </c>
      <c r="N241" s="35" t="str">
        <f aca="false">IF(AND(K239=0,K241="min",L241=1),B241-B240,IF(K241="min",B241-M241,""))</f>
        <v/>
      </c>
      <c r="O241" s="41" t="str">
        <f aca="false">IF(AND(K239=0,K241="min",L241=1),(B241-B240)/B240,IF(K241="min",(B241-M241)/M241,""))</f>
        <v/>
      </c>
      <c r="P241" s="24" t="n">
        <f aca="false">D241-s_p!H241</f>
        <v>0.0432302388923566</v>
      </c>
      <c r="Q241" s="24" t="n">
        <f aca="false">IF(P241&lt;0, P241^2, 0)</f>
        <v>0</v>
      </c>
      <c r="R241" s="5"/>
      <c r="S241" s="5"/>
      <c r="T241" s="5"/>
      <c r="U241" s="5"/>
      <c r="V241" s="5"/>
    </row>
    <row r="242" customFormat="false" ht="13.8" hidden="false" customHeight="false" outlineLevel="0" collapsed="false">
      <c r="A242" s="6" t="n">
        <f aca="false">WORKDAY(A241,1,holiday!$B$2:$B$10)</f>
        <v>39063</v>
      </c>
      <c r="B242" s="30" t="n">
        <v>1054200.48090376</v>
      </c>
      <c r="C242" s="30" t="n">
        <f aca="false">B242-B241</f>
        <v>16499.4464478489</v>
      </c>
      <c r="D242" s="5" t="n">
        <f aca="false">C242/B241</f>
        <v>0.0158999999999999</v>
      </c>
      <c r="E242" s="5" t="n">
        <f aca="false" t="array" ref="E242:E242">PRODUCT(1+$D$4:D242)-1</f>
        <v>0.0542004809037617</v>
      </c>
      <c r="F242" s="52" t="n">
        <f aca="false">E242/COUNT($E$4:E242)</f>
        <v>0.000226780254827455</v>
      </c>
      <c r="G242" s="5" t="n">
        <f aca="false">F242*252</f>
        <v>0.0571486242165186</v>
      </c>
      <c r="H242" s="53" t="str">
        <f aca="false">IF(D242&lt;F242,D242-F242,"")</f>
        <v/>
      </c>
      <c r="I242" s="53" t="str">
        <f aca="false">IF(D242&lt;AVERAGE($D$235:D242),D242-AVERAGE($D$235:D242),"")</f>
        <v/>
      </c>
      <c r="J242" s="0" t="n">
        <f aca="false">IF(ISBLANK(A243),MONTH(A242),IF(MONTH(A243)-MONTH(A242)=1,MONTH(A242),0))</f>
        <v>0</v>
      </c>
      <c r="K242" s="0" t="str">
        <f aca="false">IF(B243&gt;B242,IF(AND(B241&gt;B242,B243&gt;B242),"min",""),IF(AND(B241&gt;B242,B243&gt;B242),"",IF(AND(B241&lt;B242,B243&lt;B242),"max","")))</f>
        <v>max</v>
      </c>
      <c r="L242" s="0" t="n">
        <f aca="false">IF(K242="min",COUNTIF(K$4:K242,"min"),IF(K242="max",COUNTIF(K$4:K242,"max"),""))</f>
        <v>59</v>
      </c>
      <c r="M242" s="30" t="str">
        <f aca="false" t="array" ref="M242:M242">IF($K$3=0,IF(K242="min",INDEX($B$4:$B$254,(MATCH(1,($K$4:$K$254="max")*($L$4:$L$254=(L242-1)),0))),""),IF($K$3=1,IF(K242="min",INDEX($B$4:$B$254,(MATCH(1,($K$4:$K$254="max")*($L$4:$L$254=(L242)),0))),""),""))</f>
        <v/>
      </c>
      <c r="N242" s="35" t="str">
        <f aca="false">IF(AND(K240=0,K242="min",L242=1),B242-B241,IF(K242="min",B242-M242,""))</f>
        <v/>
      </c>
      <c r="O242" s="41" t="str">
        <f aca="false">IF(AND(K240=0,K242="min",L242=1),(B242-B241)/B241,IF(K242="min",(B242-M242)/M242,""))</f>
        <v/>
      </c>
      <c r="P242" s="24" t="n">
        <f aca="false">D242-s_p!H242</f>
        <v>0.0169473871935684</v>
      </c>
      <c r="Q242" s="24" t="n">
        <f aca="false">IF(P242&lt;0, P242^2, 0)</f>
        <v>0</v>
      </c>
      <c r="R242" s="5"/>
      <c r="S242" s="5"/>
      <c r="T242" s="5"/>
      <c r="U242" s="5"/>
      <c r="V242" s="5"/>
    </row>
    <row r="243" customFormat="false" ht="13.8" hidden="false" customHeight="false" outlineLevel="0" collapsed="false">
      <c r="A243" s="6" t="n">
        <f aca="false">WORKDAY(A242,1,holiday!$B$2:$B$10)</f>
        <v>39064</v>
      </c>
      <c r="B243" s="30" t="n">
        <v>1048824.05845115</v>
      </c>
      <c r="C243" s="30" t="n">
        <f aca="false">B243-B242</f>
        <v>-5376.42245260929</v>
      </c>
      <c r="D243" s="5" t="n">
        <f aca="false">C243/B242</f>
        <v>-0.0051000000000001</v>
      </c>
      <c r="E243" s="5" t="n">
        <f aca="false" t="array" ref="E243:E243">PRODUCT(1+$D$4:D243)-1</f>
        <v>0.0488240584511523</v>
      </c>
      <c r="F243" s="52" t="n">
        <f aca="false">E243/COUNT($E$4:E243)</f>
        <v>0.000203433576879801</v>
      </c>
      <c r="G243" s="5" t="n">
        <f aca="false">F243*252</f>
        <v>0.05126526137371</v>
      </c>
      <c r="H243" s="53" t="n">
        <f aca="false">IF(D243&lt;F243,D243-F243,"")</f>
        <v>-0.0053034335768799</v>
      </c>
      <c r="I243" s="53" t="n">
        <f aca="false">IF(D243&lt;AVERAGE($D$235:D243),D243-AVERAGE($D$235:D243),"")</f>
        <v>-0.000577777777777838</v>
      </c>
      <c r="J243" s="0" t="n">
        <f aca="false">IF(ISBLANK(A244),MONTH(A243),IF(MONTH(A244)-MONTH(A243)=1,MONTH(A243),0))</f>
        <v>0</v>
      </c>
      <c r="K243" s="0" t="str">
        <f aca="false">IF(B244&gt;B243,IF(AND(B242&gt;B243,B244&gt;B243),"min",""),IF(AND(B242&gt;B243,B244&gt;B243),"",IF(AND(B242&lt;B243,B244&lt;B243),"max","")))</f>
        <v/>
      </c>
      <c r="L243" s="0" t="str">
        <f aca="false">IF(K243="min",COUNTIF(K$4:K243,"min"),IF(K243="max",COUNTIF(K$4:K243,"max"),""))</f>
        <v/>
      </c>
      <c r="M243" s="30" t="str">
        <f aca="false" t="array" ref="M243:M243">IF($K$3=0,IF(K243="min",INDEX($B$4:$B$254,(MATCH(1,($K$4:$K$254="max")*($L$4:$L$254=(L243-1)),0))),""),IF($K$3=1,IF(K243="min",INDEX($B$4:$B$254,(MATCH(1,($K$4:$K$254="max")*($L$4:$L$254=(L243)),0))),""),""))</f>
        <v/>
      </c>
      <c r="N243" s="35" t="str">
        <f aca="false">IF(AND(K241=0,K243="min",L243=1),B243-B242,IF(K243="min",B243-M243,""))</f>
        <v/>
      </c>
      <c r="O243" s="41" t="str">
        <f aca="false">IF(AND(K241=0,K243="min",L243=1),(B243-B242)/B242,IF(K243="min",(B243-M243)/M243,""))</f>
        <v/>
      </c>
      <c r="P243" s="24" t="n">
        <f aca="false">D243-s_p!H243</f>
        <v>-0.00626891949332675</v>
      </c>
      <c r="Q243" s="24" t="n">
        <f aca="false">IF(P243&lt;0, P243^2, 0)</f>
        <v>3.92993516138121E-005</v>
      </c>
      <c r="R243" s="5"/>
      <c r="S243" s="5"/>
      <c r="T243" s="5"/>
      <c r="U243" s="5"/>
      <c r="V243" s="5"/>
    </row>
    <row r="244" customFormat="false" ht="13.8" hidden="false" customHeight="false" outlineLevel="0" collapsed="false">
      <c r="A244" s="6" t="n">
        <f aca="false">WORKDAY(A243,1,holiday!$B$2:$B$10)</f>
        <v>39065</v>
      </c>
      <c r="B244" s="30" t="n">
        <v>1020086.27924959</v>
      </c>
      <c r="C244" s="30" t="n">
        <f aca="false">B244-B243</f>
        <v>-28737.7792015616</v>
      </c>
      <c r="D244" s="5" t="n">
        <f aca="false">C244/B243</f>
        <v>-0.0274</v>
      </c>
      <c r="E244" s="5" t="n">
        <f aca="false" t="array" ref="E244:E244">PRODUCT(1+$D$4:D244)-1</f>
        <v>0.0200862792495908</v>
      </c>
      <c r="F244" s="52" t="n">
        <f aca="false">E244/COUNT($E$4:E244)</f>
        <v>8.33455570522441E-005</v>
      </c>
      <c r="G244" s="5" t="n">
        <f aca="false">F244*252</f>
        <v>0.0210030803771655</v>
      </c>
      <c r="H244" s="53" t="n">
        <f aca="false">IF(D244&lt;F244,D244-F244,"")</f>
        <v>-0.0274833455570522</v>
      </c>
      <c r="I244" s="53" t="n">
        <f aca="false">IF(D244&lt;AVERAGE($D$235:D244),D244-AVERAGE($D$235:D244),"")</f>
        <v>-0.02059</v>
      </c>
      <c r="J244" s="0" t="n">
        <f aca="false">IF(ISBLANK(A245),MONTH(A244),IF(MONTH(A245)-MONTH(A244)=1,MONTH(A244),0))</f>
        <v>0</v>
      </c>
      <c r="K244" s="0" t="str">
        <f aca="false">IF(B245&gt;B244,IF(AND(B243&gt;B244,B245&gt;B244),"min",""),IF(AND(B243&gt;B244,B245&gt;B244),"",IF(AND(B243&lt;B244,B245&lt;B244),"max","")))</f>
        <v/>
      </c>
      <c r="L244" s="0" t="str">
        <f aca="false">IF(K244="min",COUNTIF(K$4:K244,"min"),IF(K244="max",COUNTIF(K$4:K244,"max"),""))</f>
        <v/>
      </c>
      <c r="M244" s="30" t="str">
        <f aca="false" t="array" ref="M244:M244">IF($K$3=0,IF(K244="min",INDEX($B$4:$B$254,(MATCH(1,($K$4:$K$254="max")*($L$4:$L$254=(L244-1)),0))),""),IF($K$3=1,IF(K244="min",INDEX($B$4:$B$254,(MATCH(1,($K$4:$K$254="max")*($L$4:$L$254=(L244)),0))),""),""))</f>
        <v/>
      </c>
      <c r="N244" s="35" t="str">
        <f aca="false">IF(AND(K242=0,K244="min",L244=1),B244-B243,IF(K244="min",B244-M244,""))</f>
        <v/>
      </c>
      <c r="O244" s="41" t="str">
        <f aca="false">IF(AND(K242=0,K244="min",L244=1),(B244-B243)/B243,IF(K244="min",(B244-M244)/M244,""))</f>
        <v/>
      </c>
      <c r="P244" s="24" t="n">
        <f aca="false">D244-s_p!H244</f>
        <v>-0.0360894375216704</v>
      </c>
      <c r="Q244" s="24" t="n">
        <f aca="false">IF(P244&lt;0, P244^2, 0)</f>
        <v>0.00130244750063055</v>
      </c>
      <c r="R244" s="5"/>
      <c r="S244" s="5"/>
      <c r="T244" s="5"/>
      <c r="U244" s="5"/>
      <c r="V244" s="5"/>
    </row>
    <row r="245" customFormat="false" ht="13.8" hidden="false" customHeight="false" outlineLevel="0" collapsed="false">
      <c r="A245" s="6" t="n">
        <f aca="false">WORKDAY(A244,1,holiday!$B$2:$B$10)</f>
        <v>39066</v>
      </c>
      <c r="B245" s="30" t="n">
        <v>998358.441501574</v>
      </c>
      <c r="C245" s="30" t="n">
        <f aca="false">B245-B244</f>
        <v>-21727.8377480162</v>
      </c>
      <c r="D245" s="5" t="n">
        <f aca="false">C245/B244</f>
        <v>-0.0212999999999999</v>
      </c>
      <c r="E245" s="5" t="n">
        <f aca="false" t="array" ref="E245:E245">PRODUCT(1+$D$4:D245)-1</f>
        <v>-0.00164155849842529</v>
      </c>
      <c r="F245" s="52" t="n">
        <f aca="false">E245/COUNT($E$4:E245)</f>
        <v>-6.78329958026979E-006</v>
      </c>
      <c r="G245" s="5" t="n">
        <f aca="false">F245*252</f>
        <v>-0.00170939149422799</v>
      </c>
      <c r="H245" s="53" t="n">
        <f aca="false">IF(D245&lt;F245,D245-F245,"")</f>
        <v>-0.0212932167004196</v>
      </c>
      <c r="I245" s="53" t="n">
        <f aca="false">IF(D245&lt;AVERAGE($D$235:D245),D245-AVERAGE($D$235:D245),"")</f>
        <v>-0.0131727272727272</v>
      </c>
      <c r="J245" s="0" t="n">
        <f aca="false">IF(ISBLANK(A246),MONTH(A245),IF(MONTH(A246)-MONTH(A245)=1,MONTH(A245),0))</f>
        <v>0</v>
      </c>
      <c r="K245" s="0" t="str">
        <f aca="false">IF(B246&gt;B245,IF(AND(B244&gt;B245,B246&gt;B245),"min",""),IF(AND(B244&gt;B245,B246&gt;B245),"",IF(AND(B244&lt;B245,B246&lt;B245),"max","")))</f>
        <v>min</v>
      </c>
      <c r="L245" s="0" t="n">
        <f aca="false">IF(K245="min",COUNTIF(K$4:K245,"min"),IF(K245="max",COUNTIF(K$4:K245,"max"),""))</f>
        <v>60</v>
      </c>
      <c r="M245" s="30" t="n">
        <f aca="false" t="array" ref="M245:M245">IF($K$3=0,IF(K245="min",INDEX($B$4:$B$254,(MATCH(1,($K$4:$K$254="max")*($L$4:$L$254=(L245-1)),0))),""),IF($K$3=1,IF(K245="min",INDEX($B$4:$B$254,(MATCH(1,($K$4:$K$254="max")*($L$4:$L$254=(L245)),0))),""),""))</f>
        <v>1054200.48090376</v>
      </c>
      <c r="N245" s="35" t="n">
        <f aca="false">IF(AND(K243=0,K245="min",L245=1),B245-B244,IF(K245="min",B245-M245,""))</f>
        <v>-55842.0394021861</v>
      </c>
      <c r="O245" s="41" t="n">
        <f aca="false">IF(AND(K243=0,K245="min",L245=1),(B245-B244)/B244,IF(K245="min",(B245-M245)/M245,""))</f>
        <v>-0.0529709864619991</v>
      </c>
      <c r="P245" s="24" t="n">
        <f aca="false">D245-s_p!H245</f>
        <v>-0.0224224210622311</v>
      </c>
      <c r="Q245" s="24" t="n">
        <f aca="false">IF(P245&lt;0, P245^2, 0)</f>
        <v>0.000502764966291985</v>
      </c>
      <c r="R245" s="5"/>
      <c r="S245" s="5"/>
      <c r="T245" s="5"/>
      <c r="U245" s="5"/>
      <c r="V245" s="5"/>
    </row>
    <row r="246" customFormat="false" ht="13.8" hidden="false" customHeight="false" outlineLevel="0" collapsed="false">
      <c r="A246" s="6" t="n">
        <f aca="false">WORKDAY(A245,1,holiday!$B$2:$B$10)</f>
        <v>39069</v>
      </c>
      <c r="B246" s="30" t="n">
        <v>1034399.18123978</v>
      </c>
      <c r="C246" s="30" t="n">
        <f aca="false">B246-B245</f>
        <v>36040.7397382068</v>
      </c>
      <c r="D246" s="5" t="n">
        <f aca="false">C246/B245</f>
        <v>0.0361</v>
      </c>
      <c r="E246" s="5" t="n">
        <f aca="false" t="array" ref="E246:E246">PRODUCT(1+$D$4:D246)-1</f>
        <v>0.0343991812397815</v>
      </c>
      <c r="F246" s="52" t="n">
        <f aca="false">E246/COUNT($E$4:E246)</f>
        <v>0.000141560416624615</v>
      </c>
      <c r="G246" s="5" t="n">
        <f aca="false">F246*252</f>
        <v>0.035673224989403</v>
      </c>
      <c r="H246" s="53" t="str">
        <f aca="false">IF(D246&lt;F246,D246-F246,"")</f>
        <v/>
      </c>
      <c r="I246" s="53" t="str">
        <f aca="false">IF(D246&lt;AVERAGE($D$235:D246),D246-AVERAGE($D$235:D246),"")</f>
        <v/>
      </c>
      <c r="J246" s="0" t="n">
        <f aca="false">IF(ISBLANK(A247),MONTH(A246),IF(MONTH(A247)-MONTH(A246)=1,MONTH(A246),0))</f>
        <v>0</v>
      </c>
      <c r="K246" s="0" t="str">
        <f aca="false">IF(B247&gt;B246,IF(AND(B245&gt;B246,B247&gt;B246),"min",""),IF(AND(B245&gt;B246,B247&gt;B246),"",IF(AND(B245&lt;B246,B247&lt;B246),"max","")))</f>
        <v/>
      </c>
      <c r="L246" s="0" t="str">
        <f aca="false">IF(K246="min",COUNTIF(K$4:K246,"min"),IF(K246="max",COUNTIF(K$4:K246,"max"),""))</f>
        <v/>
      </c>
      <c r="M246" s="30" t="str">
        <f aca="false" t="array" ref="M246:M246">IF($K$3=0,IF(K246="min",INDEX($B$4:$B$254,(MATCH(1,($K$4:$K$254="max")*($L$4:$L$254=(L246-1)),0))),""),IF($K$3=1,IF(K246="min",INDEX($B$4:$B$254,(MATCH(1,($K$4:$K$254="max")*($L$4:$L$254=(L246)),0))),""),""))</f>
        <v/>
      </c>
      <c r="N246" s="35" t="str">
        <f aca="false">IF(AND(K244=0,K246="min",L246=1),B246-B245,IF(K246="min",B246-M246,""))</f>
        <v/>
      </c>
      <c r="O246" s="41" t="str">
        <f aca="false">IF(AND(K244=0,K246="min",L246=1),(B246-B245)/B245,IF(K246="min",(B246-M246)/M246,""))</f>
        <v/>
      </c>
      <c r="P246" s="24" t="n">
        <f aca="false">D246-s_p!H246</f>
        <v>0.039330349872818</v>
      </c>
      <c r="Q246" s="24" t="n">
        <f aca="false">IF(P246&lt;0, P246^2, 0)</f>
        <v>0</v>
      </c>
      <c r="R246" s="5"/>
      <c r="S246" s="5"/>
      <c r="T246" s="5"/>
      <c r="U246" s="5"/>
      <c r="V246" s="5"/>
    </row>
    <row r="247" customFormat="false" ht="13.8" hidden="false" customHeight="false" outlineLevel="0" collapsed="false">
      <c r="A247" s="6" t="n">
        <f aca="false">WORKDAY(A246,1,holiday!$B$2:$B$10)</f>
        <v>39070</v>
      </c>
      <c r="B247" s="30" t="n">
        <v>1039674.6170641</v>
      </c>
      <c r="C247" s="30" t="n">
        <f aca="false">B247-B246</f>
        <v>5275.43582432286</v>
      </c>
      <c r="D247" s="5" t="n">
        <f aca="false">C247/B246</f>
        <v>0.00509999999999998</v>
      </c>
      <c r="E247" s="5" t="n">
        <f aca="false" t="array" ref="E247:E247">PRODUCT(1+$D$4:D247)-1</f>
        <v>0.0396746170641042</v>
      </c>
      <c r="F247" s="52" t="n">
        <f aca="false">E247/COUNT($E$4:E247)</f>
        <v>0.000162600889606985</v>
      </c>
      <c r="G247" s="5" t="n">
        <f aca="false">F247*252</f>
        <v>0.0409754241809601</v>
      </c>
      <c r="H247" s="53" t="str">
        <f aca="false">IF(D247&lt;F247,D247-F247,"")</f>
        <v/>
      </c>
      <c r="I247" s="53" t="str">
        <f aca="false">IF(D247&lt;AVERAGE($D$235:D247),D247-AVERAGE($D$235:D247),"")</f>
        <v/>
      </c>
      <c r="J247" s="0" t="n">
        <f aca="false">IF(ISBLANK(A248),MONTH(A247),IF(MONTH(A248)-MONTH(A247)=1,MONTH(A247),0))</f>
        <v>0</v>
      </c>
      <c r="K247" s="0" t="str">
        <f aca="false">IF(B248&gt;B247,IF(AND(B246&gt;B247,B248&gt;B247),"min",""),IF(AND(B246&gt;B247,B248&gt;B247),"",IF(AND(B246&lt;B247,B248&lt;B247),"max","")))</f>
        <v>max</v>
      </c>
      <c r="L247" s="0" t="n">
        <f aca="false">IF(K247="min",COUNTIF(K$4:K247,"min"),IF(K247="max",COUNTIF(K$4:K247,"max"),""))</f>
        <v>60</v>
      </c>
      <c r="M247" s="30" t="str">
        <f aca="false" t="array" ref="M247:M247">IF($K$3=0,IF(K247="min",INDEX($B$4:$B$254,(MATCH(1,($K$4:$K$254="max")*($L$4:$L$254=(L247-1)),0))),""),IF($K$3=1,IF(K247="min",INDEX($B$4:$B$254,(MATCH(1,($K$4:$K$254="max")*($L$4:$L$254=(L247)),0))),""),""))</f>
        <v/>
      </c>
      <c r="N247" s="35" t="str">
        <f aca="false">IF(AND(K245=0,K247="min",L247=1),B247-B246,IF(K247="min",B247-M247,""))</f>
        <v/>
      </c>
      <c r="O247" s="41" t="str">
        <f aca="false">IF(AND(K245=0,K247="min",L247=1),(B247-B246)/B246,IF(K247="min",(B247-M247)/M247,""))</f>
        <v/>
      </c>
      <c r="P247" s="24" t="n">
        <f aca="false">D247-s_p!H247</f>
        <v>0.00294179742421684</v>
      </c>
      <c r="Q247" s="24" t="n">
        <f aca="false">IF(P247&lt;0, P247^2, 0)</f>
        <v>0</v>
      </c>
      <c r="R247" s="5"/>
      <c r="S247" s="5"/>
      <c r="T247" s="5"/>
      <c r="U247" s="5"/>
      <c r="V247" s="5"/>
    </row>
    <row r="248" customFormat="false" ht="13.8" hidden="false" customHeight="false" outlineLevel="0" collapsed="false">
      <c r="A248" s="6" t="n">
        <f aca="false">WORKDAY(A247,1,holiday!$B$2:$B$10)</f>
        <v>39071</v>
      </c>
      <c r="B248" s="30" t="n">
        <v>1000374.91653908</v>
      </c>
      <c r="C248" s="30" t="n">
        <f aca="false">B248-B247</f>
        <v>-39299.7005250232</v>
      </c>
      <c r="D248" s="5" t="n">
        <f aca="false">C248/B247</f>
        <v>-0.0378</v>
      </c>
      <c r="E248" s="5" t="n">
        <f aca="false" t="array" ref="E248:E248">PRODUCT(1+$D$4:D248)-1</f>
        <v>0.000374916539081171</v>
      </c>
      <c r="F248" s="52" t="n">
        <f aca="false">E248/COUNT($E$4:E248)</f>
        <v>1.53027158808641E-006</v>
      </c>
      <c r="G248" s="5" t="n">
        <f aca="false">F248*252</f>
        <v>0.000385628440197776</v>
      </c>
      <c r="H248" s="53" t="n">
        <f aca="false">IF(D248&lt;F248,D248-F248,"")</f>
        <v>-0.0378015302715881</v>
      </c>
      <c r="I248" s="53" t="n">
        <f aca="false">IF(D248&lt;AVERAGE($D$235:D248),D248-AVERAGE($D$235:D248),"")</f>
        <v>-0.0316571428571429</v>
      </c>
      <c r="J248" s="0" t="n">
        <f aca="false">IF(ISBLANK(A249),MONTH(A248),IF(MONTH(A249)-MONTH(A248)=1,MONTH(A248),0))</f>
        <v>0</v>
      </c>
      <c r="K248" s="0" t="str">
        <f aca="false">IF(B249&gt;B248,IF(AND(B247&gt;B248,B249&gt;B248),"min",""),IF(AND(B247&gt;B248,B249&gt;B248),"",IF(AND(B247&lt;B248,B249&lt;B248),"max","")))</f>
        <v>min</v>
      </c>
      <c r="L248" s="0" t="n">
        <f aca="false">IF(K248="min",COUNTIF(K$4:K248,"min"),IF(K248="max",COUNTIF(K$4:K248,"max"),""))</f>
        <v>61</v>
      </c>
      <c r="M248" s="30" t="n">
        <f aca="false" t="array" ref="M248:M248">IF($K$3=0,IF(K248="min",INDEX($B$4:$B$254,(MATCH(1,($K$4:$K$254="max")*($L$4:$L$254=(L248-1)),0))),""),IF($K$3=1,IF(K248="min",INDEX($B$4:$B$254,(MATCH(1,($K$4:$K$254="max")*($L$4:$L$254=(L248)),0))),""),""))</f>
        <v>1039674.6170641</v>
      </c>
      <c r="N248" s="35" t="n">
        <f aca="false">IF(AND(K246=0,K248="min",L248=1),B248-B247,IF(K248="min",B248-M248,""))</f>
        <v>-39299.70052502</v>
      </c>
      <c r="O248" s="41" t="n">
        <f aca="false">IF(AND(K246=0,K248="min",L248=1),(B248-B247)/B247,IF(K248="min",(B248-M248)/M248,""))</f>
        <v>-0.0377999999999971</v>
      </c>
      <c r="P248" s="24" t="n">
        <f aca="false">D248-s_p!H248</f>
        <v>-0.0363830030514539</v>
      </c>
      <c r="Q248" s="24" t="n">
        <f aca="false">IF(P248&lt;0, P248^2, 0)</f>
        <v>0.0013237229110421</v>
      </c>
      <c r="R248" s="5"/>
      <c r="S248" s="5"/>
      <c r="T248" s="5"/>
      <c r="U248" s="5"/>
      <c r="V248" s="5"/>
    </row>
    <row r="249" customFormat="false" ht="13.8" hidden="false" customHeight="false" outlineLevel="0" collapsed="false">
      <c r="A249" s="6" t="n">
        <f aca="false">WORKDAY(A248,1,holiday!$B$2:$B$10)</f>
        <v>39072</v>
      </c>
      <c r="B249" s="30" t="n">
        <v>1008778.06583801</v>
      </c>
      <c r="C249" s="30" t="n">
        <f aca="false">B249-B248</f>
        <v>8403.14929892833</v>
      </c>
      <c r="D249" s="5" t="n">
        <f aca="false">C249/B248</f>
        <v>0.00840000000000005</v>
      </c>
      <c r="E249" s="5" t="n">
        <f aca="false" t="array" ref="E249:E249">PRODUCT(1+$D$4:D249)-1</f>
        <v>0.00877806583800944</v>
      </c>
      <c r="F249" s="52" t="n">
        <f aca="false">E249/COUNT($E$4:E249)</f>
        <v>3.5683194463453E-005</v>
      </c>
      <c r="G249" s="5" t="n">
        <f aca="false">F249*252</f>
        <v>0.00899216500479016</v>
      </c>
      <c r="H249" s="53" t="str">
        <f aca="false">IF(D249&lt;F249,D249-F249,"")</f>
        <v/>
      </c>
      <c r="I249" s="53" t="str">
        <f aca="false">IF(D249&lt;AVERAGE($D$235:D249),D249-AVERAGE($D$235:D249),"")</f>
        <v/>
      </c>
      <c r="J249" s="0" t="n">
        <f aca="false">IF(ISBLANK(A250),MONTH(A249),IF(MONTH(A250)-MONTH(A249)=1,MONTH(A249),0))</f>
        <v>0</v>
      </c>
      <c r="K249" s="0" t="str">
        <f aca="false">IF(B250&gt;B249,IF(AND(B248&gt;B249,B250&gt;B249),"min",""),IF(AND(B248&gt;B249,B250&gt;B249),"",IF(AND(B248&lt;B249,B250&lt;B249),"max","")))</f>
        <v/>
      </c>
      <c r="L249" s="0" t="str">
        <f aca="false">IF(K249="min",COUNTIF(K$4:K249,"min"),IF(K249="max",COUNTIF(K$4:K249,"max"),""))</f>
        <v/>
      </c>
      <c r="M249" s="30" t="str">
        <f aca="false" t="array" ref="M249:M249">IF($K$3=0,IF(K249="min",INDEX($B$4:$B$254,(MATCH(1,($K$4:$K$254="max")*($L$4:$L$254=(L249-1)),0))),""),IF($K$3=1,IF(K249="min",INDEX($B$4:$B$254,(MATCH(1,($K$4:$K$254="max")*($L$4:$L$254=(L249)),0))),""),""))</f>
        <v/>
      </c>
      <c r="N249" s="35" t="str">
        <f aca="false">IF(AND(K247=0,K249="min",L249=1),B249-B248,IF(K249="min",B249-M249,""))</f>
        <v/>
      </c>
      <c r="O249" s="41" t="str">
        <f aca="false">IF(AND(K247=0,K249="min",L249=1),(B249-B248)/B248,IF(K249="min",(B249-M249)/M249,""))</f>
        <v/>
      </c>
      <c r="P249" s="24" t="n">
        <f aca="false">D249-s_p!H249</f>
        <v>0.0120739654239813</v>
      </c>
      <c r="Q249" s="24" t="n">
        <f aca="false">IF(P249&lt;0, P249^2, 0)</f>
        <v>0</v>
      </c>
      <c r="R249" s="5"/>
      <c r="S249" s="5"/>
      <c r="T249" s="5"/>
      <c r="U249" s="5"/>
      <c r="V249" s="5"/>
    </row>
    <row r="250" customFormat="false" ht="13.8" hidden="false" customHeight="false" outlineLevel="0" collapsed="false">
      <c r="A250" s="6" t="n">
        <f aca="false">WORKDAY(A249,1,holiday!$B$2:$B$10)</f>
        <v>39073</v>
      </c>
      <c r="B250" s="30" t="n">
        <v>1015436.00107254</v>
      </c>
      <c r="C250" s="30" t="n">
        <f aca="false">B250-B249</f>
        <v>6657.93523453083</v>
      </c>
      <c r="D250" s="5" t="n">
        <f aca="false">C250/B249</f>
        <v>0.00659999999999997</v>
      </c>
      <c r="E250" s="5" t="n">
        <f aca="false" t="array" ref="E250:E250">PRODUCT(1+$D$4:D250)-1</f>
        <v>0.0154360010725403</v>
      </c>
      <c r="F250" s="52" t="n">
        <f aca="false">E250/COUNT($E$4:E250)</f>
        <v>6.24939314677744E-005</v>
      </c>
      <c r="G250" s="5" t="n">
        <f aca="false">F250*252</f>
        <v>0.0157484707298792</v>
      </c>
      <c r="H250" s="53" t="str">
        <f aca="false">IF(D250&lt;F250,D250-F250,"")</f>
        <v/>
      </c>
      <c r="I250" s="53" t="str">
        <f aca="false">IF(D250&lt;AVERAGE($D$235:D250),D250-AVERAGE($D$235:D250),"")</f>
        <v/>
      </c>
      <c r="J250" s="0" t="n">
        <f aca="false">IF(ISBLANK(A251),MONTH(A250),IF(MONTH(A251)-MONTH(A250)=1,MONTH(A250),0))</f>
        <v>0</v>
      </c>
      <c r="K250" s="0" t="str">
        <f aca="false">IF(B251&gt;B250,IF(AND(B249&gt;B250,B251&gt;B250),"min",""),IF(AND(B249&gt;B250,B251&gt;B250),"",IF(AND(B249&lt;B250,B251&lt;B250),"max","")))</f>
        <v>max</v>
      </c>
      <c r="L250" s="0" t="n">
        <f aca="false">IF(K250="min",COUNTIF(K$4:K250,"min"),IF(K250="max",COUNTIF(K$4:K250,"max"),""))</f>
        <v>61</v>
      </c>
      <c r="M250" s="30" t="str">
        <f aca="false" t="array" ref="M250:M250">IF($K$3=0,IF(K250="min",INDEX($B$4:$B$254,(MATCH(1,($K$4:$K$254="max")*($L$4:$L$254=(L250-1)),0))),""),IF($K$3=1,IF(K250="min",INDEX($B$4:$B$254,(MATCH(1,($K$4:$K$254="max")*($L$4:$L$254=(L250)),0))),""),""))</f>
        <v/>
      </c>
      <c r="N250" s="35" t="str">
        <f aca="false">IF(AND(K248=0,K250="min",L250=1),B250-B249,IF(K250="min",B250-M250,""))</f>
        <v/>
      </c>
      <c r="O250" s="41" t="str">
        <f aca="false">IF(AND(K248=0,K250="min",L250=1),(B250-B249)/B249,IF(K250="min",(B250-M250)/M250,""))</f>
        <v/>
      </c>
      <c r="P250" s="24" t="n">
        <f aca="false">D250-s_p!H250</f>
        <v>0.0119162236480293</v>
      </c>
      <c r="Q250" s="24" t="n">
        <f aca="false">IF(P250&lt;0, P250^2, 0)</f>
        <v>0</v>
      </c>
      <c r="R250" s="5"/>
      <c r="S250" s="5"/>
      <c r="T250" s="5"/>
      <c r="U250" s="5"/>
      <c r="V250" s="5"/>
    </row>
    <row r="251" customFormat="false" ht="13.8" hidden="false" customHeight="false" outlineLevel="0" collapsed="false">
      <c r="A251" s="6" t="n">
        <f aca="false">WORKDAY(A250,1,holiday!$B$2:$B$10)</f>
        <v>39077</v>
      </c>
      <c r="B251" s="30" t="n">
        <v>1004977.01026149</v>
      </c>
      <c r="C251" s="30" t="n">
        <f aca="false">B251-B250</f>
        <v>-10458.9908110471</v>
      </c>
      <c r="D251" s="5" t="n">
        <f aca="false">C251/B250</f>
        <v>-0.0103</v>
      </c>
      <c r="E251" s="5" t="n">
        <f aca="false" t="array" ref="E251:E251">PRODUCT(1+$D$4:D251)-1</f>
        <v>0.00497701026149322</v>
      </c>
      <c r="F251" s="52" t="n">
        <f aca="false">E251/COUNT($E$4:E251)</f>
        <v>2.00685897640856E-005</v>
      </c>
      <c r="G251" s="5" t="n">
        <f aca="false">F251*252</f>
        <v>0.00505728462054956</v>
      </c>
      <c r="H251" s="53" t="n">
        <f aca="false">IF(D251&lt;F251,D251-F251,"")</f>
        <v>-0.0103200685897641</v>
      </c>
      <c r="I251" s="53" t="n">
        <f aca="false">IF(D251&lt;AVERAGE($D$235:D251),D251-AVERAGE($D$235:D251),"")</f>
        <v>-0.00551764705882349</v>
      </c>
      <c r="J251" s="0" t="n">
        <f aca="false">IF(ISBLANK(A252),MONTH(A251),IF(MONTH(A252)-MONTH(A251)=1,MONTH(A251),0))</f>
        <v>0</v>
      </c>
      <c r="K251" s="0" t="str">
        <f aca="false">IF(B252&gt;B251,IF(AND(B250&gt;B251,B252&gt;B251),"min",""),IF(AND(B250&gt;B251,B252&gt;B251),"",IF(AND(B250&lt;B251,B252&lt;B251),"max","")))</f>
        <v/>
      </c>
      <c r="L251" s="0" t="str">
        <f aca="false">IF(K251="min",COUNTIF(K$4:K251,"min"),IF(K251="max",COUNTIF(K$4:K251,"max"),""))</f>
        <v/>
      </c>
      <c r="M251" s="30" t="str">
        <f aca="false" t="array" ref="M251:M251">IF($K$3=0,IF(K251="min",INDEX($B$4:$B$254,(MATCH(1,($K$4:$K$254="max")*($L$4:$L$254=(L251-1)),0))),""),IF($K$3=1,IF(K251="min",INDEX($B$4:$B$254,(MATCH(1,($K$4:$K$254="max")*($L$4:$L$254=(L251)),0))),""),""))</f>
        <v/>
      </c>
      <c r="N251" s="35" t="str">
        <f aca="false">IF(AND(K249=0,K251="min",L251=1),B251-B250,IF(K251="min",B251-M251,""))</f>
        <v/>
      </c>
      <c r="O251" s="41" t="str">
        <f aca="false">IF(AND(K249=0,K251="min",L251=1),(B251-B250)/B250,IF(K251="min",(B251-M251)/M251,""))</f>
        <v/>
      </c>
      <c r="P251" s="24" t="n">
        <f aca="false">D251-s_p!H251</f>
        <v>-0.0146522640278999</v>
      </c>
      <c r="Q251" s="24" t="n">
        <f aca="false">IF(P251&lt;0, P251^2, 0)</f>
        <v>0.000214688841143289</v>
      </c>
      <c r="R251" s="5"/>
      <c r="S251" s="5"/>
      <c r="T251" s="5"/>
      <c r="U251" s="5"/>
      <c r="V251" s="5"/>
    </row>
    <row r="252" customFormat="false" ht="13.8" hidden="false" customHeight="false" outlineLevel="0" collapsed="false">
      <c r="A252" s="6" t="n">
        <f aca="false">WORKDAY(A251,1,holiday!$B$2:$B$10)</f>
        <v>39078</v>
      </c>
      <c r="B252" s="30" t="n">
        <v>1001258.59532353</v>
      </c>
      <c r="C252" s="30" t="n">
        <f aca="false">B252-B251</f>
        <v>-3718.41493796755</v>
      </c>
      <c r="D252" s="5" t="n">
        <f aca="false">C252/B251</f>
        <v>-0.00370000000000003</v>
      </c>
      <c r="E252" s="5" t="n">
        <f aca="false" t="array" ref="E252:E252">PRODUCT(1+$D$4:D252)-1</f>
        <v>0.00125859532352557</v>
      </c>
      <c r="F252" s="52" t="n">
        <f aca="false">E252/COUNT($E$4:E252)</f>
        <v>5.05459969287377E-006</v>
      </c>
      <c r="G252" s="5" t="n">
        <f aca="false">F252*252</f>
        <v>0.00127375912260419</v>
      </c>
      <c r="H252" s="53" t="n">
        <f aca="false">IF(D252&lt;F252,D252-F252,"")</f>
        <v>-0.0037050545996929</v>
      </c>
      <c r="I252" s="53" t="str">
        <f aca="false">IF(D252&lt;AVERAGE($D$235:D252),D252-AVERAGE($D$235:D252),"")</f>
        <v/>
      </c>
      <c r="J252" s="0" t="n">
        <f aca="false">IF(ISBLANK(A253),MONTH(A252),IF(MONTH(A253)-MONTH(A252)=1,MONTH(A252),0))</f>
        <v>0</v>
      </c>
      <c r="K252" s="0" t="str">
        <f aca="false">IF(B253&gt;B252,IF(AND(B251&gt;B252,B253&gt;B252),"min",""),IF(AND(B251&gt;B252,B253&gt;B252),"",IF(AND(B251&lt;B252,B253&lt;B252),"max","")))</f>
        <v>min</v>
      </c>
      <c r="L252" s="0" t="n">
        <f aca="false">IF(K252="min",COUNTIF(K$4:K252,"min"),IF(K252="max",COUNTIF(K$4:K252,"max"),""))</f>
        <v>62</v>
      </c>
      <c r="M252" s="30" t="n">
        <f aca="false" t="array" ref="M252:M252">IF($K$3=0,IF(K252="min",INDEX($B$4:$B$254,(MATCH(1,($K$4:$K$254="max")*($L$4:$L$254=(L252-1)),0))),""),IF($K$3=1,IF(K252="min",INDEX($B$4:$B$254,(MATCH(1,($K$4:$K$254="max")*($L$4:$L$254=(L252)),0))),""),""))</f>
        <v>1015436.00107254</v>
      </c>
      <c r="N252" s="35" t="n">
        <f aca="false">IF(AND(K250=0,K252="min",L252=1),B252-B251,IF(K252="min",B252-M252,""))</f>
        <v>-14177.4057490099</v>
      </c>
      <c r="O252" s="41" t="n">
        <f aca="false">IF(AND(K250=0,K252="min",L252=1),(B252-B251)/B251,IF(K252="min",(B252-M252)/M252,""))</f>
        <v>-0.0139618899999953</v>
      </c>
      <c r="P252" s="24" t="n">
        <f aca="false">D252-s_p!H252</f>
        <v>-0.0107153151245676</v>
      </c>
      <c r="Q252" s="24" t="n">
        <f aca="false">IF(P252&lt;0, P252^2, 0)</f>
        <v>0.000114817978218787</v>
      </c>
      <c r="R252" s="5"/>
      <c r="S252" s="5"/>
      <c r="T252" s="5"/>
      <c r="U252" s="5"/>
      <c r="V252" s="5"/>
    </row>
    <row r="253" customFormat="false" ht="13.8" hidden="false" customHeight="false" outlineLevel="0" collapsed="false">
      <c r="A253" s="6" t="n">
        <f aca="false">WORKDAY(A252,1,holiday!$B$2:$B$10)</f>
        <v>39079</v>
      </c>
      <c r="B253" s="30" t="n">
        <v>1049118.75617999</v>
      </c>
      <c r="C253" s="30" t="n">
        <f aca="false">B253-B252</f>
        <v>47860.1608564644</v>
      </c>
      <c r="D253" s="5" t="n">
        <f aca="false">C253/B252</f>
        <v>0.0477999999999999</v>
      </c>
      <c r="E253" s="5" t="n">
        <f aca="false" t="array" ref="E253:E253">PRODUCT(1+$D$4:D253)-1</f>
        <v>0.04911875617999</v>
      </c>
      <c r="F253" s="52" t="n">
        <f aca="false">E253/COUNT($E$4:E253)</f>
        <v>0.00019647502471996</v>
      </c>
      <c r="G253" s="5" t="n">
        <f aca="false">F253*252</f>
        <v>0.0495117062294299</v>
      </c>
      <c r="H253" s="53" t="str">
        <f aca="false">IF(D253&lt;F253,D253-F253,"")</f>
        <v/>
      </c>
      <c r="I253" s="53" t="str">
        <f aca="false">IF(D253&lt;AVERAGE($D$235:D253),D253-AVERAGE($D$235:D253),"")</f>
        <v/>
      </c>
      <c r="J253" s="0" t="n">
        <f aca="false">IF(ISBLANK(A254),MONTH(A253),IF(MONTH(A254)-MONTH(A253)=1,MONTH(A253),0))</f>
        <v>0</v>
      </c>
      <c r="K253" s="0" t="str">
        <f aca="false">IF(B254&gt;B253,IF(AND(B252&gt;B253,B254&gt;B253),"min",""),IF(AND(B252&gt;B253,B254&gt;B253),"",IF(AND(B252&lt;B253,B254&lt;B253),"max","")))</f>
        <v>max</v>
      </c>
      <c r="L253" s="0" t="n">
        <f aca="false">IF(K253="min",COUNTIF(K$4:K253,"min"),IF(K253="max",COUNTIF(K$4:K253,"max"),""))</f>
        <v>62</v>
      </c>
      <c r="M253" s="30" t="str">
        <f aca="false" t="array" ref="M253:M253">IF($K$3=0,IF(K253="min",INDEX($B$4:$B$254,(MATCH(1,($K$4:$K$254="max")*($L$4:$L$254=(L253-1)),0))),""),IF($K$3=1,IF(K253="min",INDEX($B$4:$B$254,(MATCH(1,($K$4:$K$254="max")*($L$4:$L$254=(L253)),0))),""),""))</f>
        <v/>
      </c>
      <c r="N253" s="35" t="str">
        <f aca="false">IF(AND(K251=0,K253="min",L253=1),B253-B252,IF(K253="min",B253-M253,""))</f>
        <v/>
      </c>
      <c r="O253" s="41" t="str">
        <f aca="false">IF(AND(K251=0,K253="min",L253=1),(B253-B252)/B252,IF(K253="min",(B253-M253)/M253,""))</f>
        <v/>
      </c>
      <c r="P253" s="24" t="n">
        <f aca="false">D253-s_p!H253</f>
        <v>0.0492787922962629</v>
      </c>
      <c r="Q253" s="24" t="n">
        <f aca="false">IF(P253&lt;0, P253^2, 0)</f>
        <v>0</v>
      </c>
      <c r="R253" s="5"/>
      <c r="S253" s="5"/>
      <c r="T253" s="5"/>
      <c r="U253" s="5"/>
      <c r="V253" s="5"/>
    </row>
    <row r="254" customFormat="false" ht="13.8" hidden="false" customHeight="false" outlineLevel="0" collapsed="false">
      <c r="A254" s="6" t="n">
        <f aca="false">WORKDAY(A253,1,holiday!$B$2:$B$10)</f>
        <v>39080</v>
      </c>
      <c r="B254" s="30" t="n">
        <v>1019953.25475819</v>
      </c>
      <c r="C254" s="30" t="n">
        <f aca="false">B254-B253</f>
        <v>-29165.5014218037</v>
      </c>
      <c r="D254" s="5" t="n">
        <f aca="false">C254/B253</f>
        <v>-0.0278</v>
      </c>
      <c r="E254" s="5" t="n">
        <f aca="false" t="array" ref="E254:E254">PRODUCT(1+$D$4:D254)-1</f>
        <v>0.019953254758186</v>
      </c>
      <c r="F254" s="52" t="n">
        <f aca="false">E254/COUNT($E$4:E254)</f>
        <v>7.9495038877235E-005</v>
      </c>
      <c r="G254" s="5" t="n">
        <f aca="false">F254*252</f>
        <v>0.0200327497970632</v>
      </c>
      <c r="H254" s="53" t="n">
        <f aca="false">IF(D254&lt;F254,D254-F254,"")</f>
        <v>-0.0278794950388772</v>
      </c>
      <c r="I254" s="53" t="n">
        <f aca="false">IF(D254&lt;AVERAGE($D$235:D254),D254-AVERAGE($D$235:D254),"")</f>
        <v>-0.02455</v>
      </c>
      <c r="J254" s="0" t="n">
        <f aca="false">IF(ISBLANK(A255),MONTH(A254),IF(MONTH(A255)-MONTH(A254)=1,MONTH(A254),0))</f>
        <v>12</v>
      </c>
      <c r="K254" s="0" t="str">
        <f aca="false">IF(B255&gt;B254,IF(AND(B253&gt;B254,B255&gt;B254),"min",""),IF(AND(B253&gt;B254,B255&gt;B254),"",IF(AND(B253&lt;B254,B255&lt;B254),"max","")))</f>
        <v/>
      </c>
      <c r="L254" s="0" t="str">
        <f aca="false">IF(K254="min",COUNTIF(K$4:K254,"min"),IF(K254="max",COUNTIF(K$4:K254,"max"),""))</f>
        <v/>
      </c>
      <c r="M254" s="30" t="str">
        <f aca="false" t="array" ref="M254:M254">IF($K$3=0,IF(K254="min",INDEX($B$4:$B$254,(MATCH(1,($K$4:$K$254="max")*($L$4:$L$254=(L254-1)),0))),""),IF($K$3=1,IF(K254="min",INDEX($B$4:$B$254,(MATCH(1,($K$4:$K$254="max")*($L$4:$L$254=(L254)),0))),""),""))</f>
        <v/>
      </c>
      <c r="N254" s="35" t="str">
        <f aca="false">IF(AND(K252=0,K254="min",L254=1),B254-B253,IF(K254="min",B254-M254,""))</f>
        <v/>
      </c>
      <c r="O254" s="41" t="str">
        <f aca="false">IF(AND(K252=0,K254="min",L254=1),(B254-B253)/B253,IF(K254="min",(B254-M254)/M254,""))</f>
        <v/>
      </c>
      <c r="P254" s="24" t="n">
        <f aca="false">D254-s_p!H254</f>
        <v>-0.023286864177774</v>
      </c>
      <c r="Q254" s="24" t="n">
        <f aca="false">IF(P254&lt;0, P254^2, 0)</f>
        <v>0.000542278043234094</v>
      </c>
      <c r="R254" s="5"/>
      <c r="S254" s="5"/>
      <c r="T254" s="5"/>
      <c r="U254" s="5"/>
      <c r="V254" s="5"/>
    </row>
  </sheetData>
  <mergeCells count="17">
    <mergeCell ref="Y8:AD8"/>
    <mergeCell ref="AE8:AJ8"/>
    <mergeCell ref="AA20:AD20"/>
    <mergeCell ref="AE20:AH20"/>
    <mergeCell ref="AI20:AL20"/>
    <mergeCell ref="AM20:AP20"/>
    <mergeCell ref="AQ20:AT20"/>
    <mergeCell ref="AU20:AX20"/>
    <mergeCell ref="AY20:BB20"/>
    <mergeCell ref="BC20:BF20"/>
    <mergeCell ref="BG20:BJ20"/>
    <mergeCell ref="BK20:BN20"/>
    <mergeCell ref="BO20:BR20"/>
    <mergeCell ref="BS20:BV20"/>
    <mergeCell ref="BW20:BZ20"/>
    <mergeCell ref="CA20:CD20"/>
    <mergeCell ref="AU37:AX3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AC254"/>
  <sheetViews>
    <sheetView windowProtection="false" showFormulas="false" showGridLines="true" showRowColHeaders="true" showZeros="true" rightToLeft="false" tabSelected="false" showOutlineSymbols="true" defaultGridColor="true" view="normal" topLeftCell="F1" colorId="64" zoomScale="110" zoomScaleNormal="110" zoomScalePageLayoutView="100" workbookViewId="0">
      <selection pane="topLeft" activeCell="AA26" activeCellId="0" sqref="AA26"/>
    </sheetView>
  </sheetViews>
  <sheetFormatPr defaultRowHeight="13.8"/>
  <cols>
    <col collapsed="false" hidden="false" max="1" min="1" style="0" width="10.7551020408163"/>
    <col collapsed="false" hidden="false" max="7" min="2" style="0" width="8.82142857142857"/>
    <col collapsed="false" hidden="false" max="8" min="8" style="36" width="8.82142857142857"/>
    <col collapsed="false" hidden="false" max="10" min="9" style="36" width="11.3010204081633"/>
    <col collapsed="false" hidden="false" max="13" min="11" style="0" width="8.82142857142857"/>
    <col collapsed="false" hidden="false" max="15" min="14" style="0" width="10.8877551020408"/>
    <col collapsed="false" hidden="false" max="1025" min="16" style="0" width="8.82142857142857"/>
  </cols>
  <sheetData>
    <row r="1" customFormat="false" ht="13.8"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28" t="str">
        <f aca="false">INDEX(map!$B$1:$B$26,MATCH(COLUMN(),map!$A$1:$A$26,0))</f>
        <v>F</v>
      </c>
      <c r="G1" s="28" t="str">
        <f aca="false">INDEX(map!$B$1:$B$26,MATCH(COLUMN(),map!$A$1:$A$26,0))</f>
        <v>G</v>
      </c>
      <c r="H1" s="36" t="str">
        <f aca="false">INDEX(map!$B$1:$B$26,MATCH(COLUMN(),map!$A$1:$A$26,0))</f>
        <v>H</v>
      </c>
      <c r="I1" s="0"/>
      <c r="J1" s="0"/>
      <c r="K1" s="28" t="str">
        <f aca="false">INDEX(map!$B$1:$B$26,MATCH(COLUMN(),map!$A$1:$A$26,0))</f>
        <v>K</v>
      </c>
    </row>
    <row r="2" customFormat="false" ht="13.8" hidden="false" customHeight="false" outlineLevel="0" collapsed="false">
      <c r="H2" s="0"/>
      <c r="I2" s="36" t="s">
        <v>449</v>
      </c>
      <c r="J2" s="0"/>
    </row>
    <row r="3" customFormat="false" ht="13.8" hidden="false" customHeight="false" outlineLevel="0" collapsed="false">
      <c r="A3" s="0" t="s">
        <v>0</v>
      </c>
      <c r="B3" s="0" t="s">
        <v>450</v>
      </c>
      <c r="C3" s="0" t="s">
        <v>451</v>
      </c>
      <c r="D3" s="0" t="s">
        <v>452</v>
      </c>
      <c r="E3" s="0" t="s">
        <v>453</v>
      </c>
      <c r="F3" s="0" t="s">
        <v>454</v>
      </c>
      <c r="G3" s="0" t="s">
        <v>455</v>
      </c>
      <c r="H3" s="36" t="s">
        <v>383</v>
      </c>
      <c r="I3" s="96" t="n">
        <v>1000000</v>
      </c>
      <c r="J3" s="96" t="s">
        <v>384</v>
      </c>
      <c r="K3" s="0" t="s">
        <v>385</v>
      </c>
      <c r="N3" s="0" t="s">
        <v>456</v>
      </c>
      <c r="P3" s="5" t="n">
        <f aca="false">STDEV(H4:H254)</f>
        <v>0.00631532100795891</v>
      </c>
    </row>
    <row r="4" customFormat="false" ht="13.8" hidden="false" customHeight="false" outlineLevel="0" collapsed="false">
      <c r="A4" s="6" t="n">
        <v>38720</v>
      </c>
      <c r="B4" s="0" t="n">
        <v>1248.29</v>
      </c>
      <c r="C4" s="0" t="n">
        <v>1270.22</v>
      </c>
      <c r="D4" s="0" t="n">
        <v>1245.74</v>
      </c>
      <c r="E4" s="0" t="n">
        <v>1268.8</v>
      </c>
      <c r="F4" s="0" t="n">
        <v>2554570000</v>
      </c>
      <c r="G4" s="0" t="n">
        <v>1268.8</v>
      </c>
      <c r="H4" s="41" t="n">
        <f aca="false">G4/B4-1</f>
        <v>0.0164304768923889</v>
      </c>
      <c r="I4" s="97" t="n">
        <f aca="false">(1+H4)*I3</f>
        <v>1016430.47689239</v>
      </c>
      <c r="J4" s="41" t="n">
        <f aca="false">I4/$I$3 -1</f>
        <v>0.0164304768923889</v>
      </c>
      <c r="K4" s="0" t="n">
        <f aca="false">IF(ISBLANK(A5),MONTH(A4),IF(MONTH(A5)-MONTH(A4)=1,MONTH(A4),0))</f>
        <v>0</v>
      </c>
    </row>
    <row r="5" customFormat="false" ht="13.8" hidden="false" customHeight="false" outlineLevel="0" collapsed="false">
      <c r="A5" s="6" t="n">
        <v>38721</v>
      </c>
      <c r="B5" s="0" t="n">
        <v>1268.8</v>
      </c>
      <c r="C5" s="0" t="n">
        <v>1275.37</v>
      </c>
      <c r="D5" s="0" t="n">
        <v>1267.74</v>
      </c>
      <c r="E5" s="0" t="n">
        <v>1273.46</v>
      </c>
      <c r="F5" s="0" t="n">
        <v>2515330000</v>
      </c>
      <c r="G5" s="0" t="n">
        <v>1273.46</v>
      </c>
      <c r="H5" s="41" t="n">
        <f aca="false">G5/G4-1</f>
        <v>0.00367276166456509</v>
      </c>
      <c r="I5" s="97" t="n">
        <f aca="false">(1+H5)*I4</f>
        <v>1020163.58378261</v>
      </c>
      <c r="J5" s="41" t="n">
        <f aca="false">I5/$I$3 -1</f>
        <v>0.0201635837826148</v>
      </c>
      <c r="K5" s="0" t="n">
        <f aca="false">IF(ISBLANK(A6),MONTH(A5),IF(MONTH(A6)-MONTH(A5)=1,MONTH(A5),0))</f>
        <v>0</v>
      </c>
      <c r="R5" s="75" t="s">
        <v>435</v>
      </c>
      <c r="S5" s="75"/>
      <c r="T5" s="75"/>
      <c r="U5" s="75"/>
      <c r="V5" s="10" t="s">
        <v>437</v>
      </c>
      <c r="W5" s="10"/>
      <c r="X5" s="10"/>
      <c r="Y5" s="10"/>
      <c r="Z5" s="10" t="s">
        <v>436</v>
      </c>
      <c r="AA5" s="10"/>
      <c r="AB5" s="10"/>
      <c r="AC5" s="10"/>
    </row>
    <row r="6" customFormat="false" ht="13.8" hidden="false" customHeight="false" outlineLevel="0" collapsed="false">
      <c r="A6" s="6" t="n">
        <v>38722</v>
      </c>
      <c r="B6" s="0" t="n">
        <v>1273.46</v>
      </c>
      <c r="C6" s="0" t="n">
        <v>1276.91</v>
      </c>
      <c r="D6" s="0" t="n">
        <v>1270.3</v>
      </c>
      <c r="E6" s="0" t="n">
        <v>1273.48</v>
      </c>
      <c r="F6" s="0" t="n">
        <v>2433340000</v>
      </c>
      <c r="G6" s="0" t="n">
        <v>1273.48</v>
      </c>
      <c r="H6" s="41" t="n">
        <f aca="false">G6/G5-1</f>
        <v>1.5705243980868E-005</v>
      </c>
      <c r="I6" s="97" t="n">
        <f aca="false">(1+H6)*I5</f>
        <v>1020179.6057006</v>
      </c>
      <c r="J6" s="41" t="n">
        <f aca="false">I6/$I$3 -1</f>
        <v>0.0201796057005985</v>
      </c>
      <c r="K6" s="0" t="n">
        <f aca="false">IF(ISBLANK(A7),MONTH(A6),IF(MONTH(A7)-MONTH(A6)=1,MONTH(A6),0))</f>
        <v>0</v>
      </c>
      <c r="N6" s="69"/>
      <c r="O6" s="69"/>
      <c r="P6" s="76" t="s">
        <v>1</v>
      </c>
      <c r="Q6" s="76" t="s">
        <v>457</v>
      </c>
      <c r="R6" s="76" t="s">
        <v>442</v>
      </c>
      <c r="S6" s="76" t="s">
        <v>443</v>
      </c>
      <c r="T6" s="76" t="s">
        <v>444</v>
      </c>
      <c r="U6" s="77" t="s">
        <v>445</v>
      </c>
      <c r="V6" s="76" t="s">
        <v>442</v>
      </c>
      <c r="W6" s="76" t="s">
        <v>443</v>
      </c>
      <c r="X6" s="76" t="s">
        <v>444</v>
      </c>
      <c r="Y6" s="76" t="s">
        <v>445</v>
      </c>
      <c r="Z6" s="76" t="s">
        <v>442</v>
      </c>
      <c r="AA6" s="76" t="s">
        <v>443</v>
      </c>
      <c r="AB6" s="76" t="s">
        <v>444</v>
      </c>
      <c r="AC6" s="76" t="s">
        <v>445</v>
      </c>
    </row>
    <row r="7" customFormat="false" ht="13.8" hidden="false" customHeight="false" outlineLevel="0" collapsed="false">
      <c r="A7" s="6" t="n">
        <v>38723</v>
      </c>
      <c r="B7" s="0" t="n">
        <v>1273.48</v>
      </c>
      <c r="C7" s="0" t="n">
        <v>1286.09</v>
      </c>
      <c r="D7" s="0" t="n">
        <v>1273.48</v>
      </c>
      <c r="E7" s="0" t="n">
        <v>1285.45</v>
      </c>
      <c r="F7" s="0" t="n">
        <v>2446560000</v>
      </c>
      <c r="G7" s="0" t="n">
        <v>1285.45</v>
      </c>
      <c r="H7" s="41" t="n">
        <f aca="false">G7/G6-1</f>
        <v>0.00939944090209499</v>
      </c>
      <c r="I7" s="97" t="n">
        <f aca="false">(1+H7)*I6</f>
        <v>1029768.7236139</v>
      </c>
      <c r="J7" s="41" t="n">
        <f aca="false">I7/$I$3 -1</f>
        <v>0.0297687236139039</v>
      </c>
      <c r="K7" s="0" t="n">
        <f aca="false">IF(ISBLANK(A8),MONTH(A7),IF(MONTH(A8)-MONTH(A7)=1,MONTH(A7),0))</f>
        <v>0</v>
      </c>
      <c r="N7" s="6" t="n">
        <f aca="false">EOMONTH(A4,-1)</f>
        <v>38717</v>
      </c>
      <c r="O7" s="6"/>
      <c r="P7" s="30" t="n">
        <f aca="false">B4</f>
        <v>1248.29</v>
      </c>
      <c r="U7" s="74"/>
      <c r="Z7" s="63"/>
      <c r="AA7" s="63"/>
      <c r="AB7" s="63"/>
      <c r="AC7" s="63"/>
    </row>
    <row r="8" customFormat="false" ht="13.8" hidden="false" customHeight="false" outlineLevel="0" collapsed="false">
      <c r="A8" s="6" t="n">
        <v>38726</v>
      </c>
      <c r="B8" s="0" t="n">
        <v>1285.45</v>
      </c>
      <c r="C8" s="0" t="n">
        <v>1290.78</v>
      </c>
      <c r="D8" s="0" t="n">
        <v>1284.82</v>
      </c>
      <c r="E8" s="0" t="n">
        <v>1290.15</v>
      </c>
      <c r="F8" s="0" t="n">
        <v>2301490000</v>
      </c>
      <c r="G8" s="0" t="n">
        <v>1290.15</v>
      </c>
      <c r="H8" s="41" t="n">
        <f aca="false">G8/G7-1</f>
        <v>0.00365630712979903</v>
      </c>
      <c r="I8" s="97" t="n">
        <f aca="false">(1+H8)*I7</f>
        <v>1033533.8743401</v>
      </c>
      <c r="J8" s="41" t="n">
        <f aca="false">I8/$I$3 -1</f>
        <v>0.0335338743400975</v>
      </c>
      <c r="K8" s="0" t="n">
        <f aca="false">IF(ISBLANK(A9),MONTH(A8),IF(MONTH(A9)-MONTH(A8)=1,MONTH(A8),0))</f>
        <v>0</v>
      </c>
      <c r="M8" s="30" t="n">
        <f aca="false">IF(ISERROR(MATCH(WORKDAY(N7,1,holiday!$B$2:$B$10),A:A,0)),MATCH(MAX(A:A),A:A,0)+1,MATCH(WORKDAY(N7,1,holiday!$B$2:$B$10),A:A,0))</f>
        <v>4</v>
      </c>
      <c r="N8" s="98" t="n">
        <f aca="false">EOMONTH(N7,1)</f>
        <v>38748</v>
      </c>
      <c r="O8" s="30" t="n">
        <f aca="true">COUNT(INDIRECT($H$1&amp;$M8):INDIRECT($H$1&amp;$M9-1))</f>
        <v>20</v>
      </c>
      <c r="P8" s="30" t="n">
        <f aca="false">INDEX($G$4:$G$254,MATCH(MONTH(N8),$K$4:$K$254,0))</f>
        <v>1280.08</v>
      </c>
      <c r="Q8" s="30" t="n">
        <f aca="false">P8-P7</f>
        <v>31.79</v>
      </c>
      <c r="R8" s="5" t="n">
        <f aca="false">Q8/P7</f>
        <v>0.025466838635253</v>
      </c>
      <c r="U8" s="74"/>
      <c r="V8" s="5" t="n">
        <f aca="true">STDEV(INDIRECT($H$1&amp;$M8):INDIRECT($H$1&amp;$M9-1))*SQRT(COUNT(INDIRECT($H$1&amp;$M8):INDIRECT($H$1&amp;$M9-1)))</f>
        <v>0.0314983455674622</v>
      </c>
      <c r="Z8" s="62" t="n">
        <f aca="true">AVERAGE(INDIRECT("H"&amp;M8):INDIRECT("H"&amp;$M9-1))</f>
        <v>0.00128178771080884</v>
      </c>
      <c r="AA8" s="62"/>
      <c r="AB8" s="62"/>
      <c r="AC8" s="62"/>
    </row>
    <row r="9" customFormat="false" ht="13.8" hidden="false" customHeight="false" outlineLevel="0" collapsed="false">
      <c r="A9" s="6" t="n">
        <v>38727</v>
      </c>
      <c r="B9" s="0" t="n">
        <v>1290.15</v>
      </c>
      <c r="C9" s="0" t="n">
        <v>1290.15</v>
      </c>
      <c r="D9" s="0" t="n">
        <v>1283.76</v>
      </c>
      <c r="E9" s="0" t="n">
        <v>1289.69</v>
      </c>
      <c r="F9" s="0" t="n">
        <v>2373080000</v>
      </c>
      <c r="G9" s="0" t="n">
        <v>1289.69</v>
      </c>
      <c r="H9" s="41" t="n">
        <f aca="false">G9/G8-1</f>
        <v>-0.000356547688253328</v>
      </c>
      <c r="I9" s="97" t="n">
        <f aca="false">(1+H9)*I8</f>
        <v>1033165.37022647</v>
      </c>
      <c r="J9" s="41" t="n">
        <f aca="false">I9/$I$3 -1</f>
        <v>0.03316537022647</v>
      </c>
      <c r="K9" s="0" t="n">
        <f aca="false">IF(ISBLANK(A10),MONTH(A9),IF(MONTH(A10)-MONTH(A9)=1,MONTH(A9),0))</f>
        <v>0</v>
      </c>
      <c r="M9" s="30" t="n">
        <f aca="false">IF(ISERROR(MATCH(WORKDAY(N8,1,holiday!$B$2:$B$10),A:A,0)),MATCH(MAX(A:A),A:A,0)+1,MATCH(WORKDAY(N8,1,holiday!$B$2:$B$10),A:A,0))</f>
        <v>24</v>
      </c>
      <c r="N9" s="98" t="n">
        <f aca="false">EOMONTH(N8,1)</f>
        <v>38776</v>
      </c>
      <c r="O9" s="30" t="n">
        <f aca="true">COUNT(INDIRECT($H$1&amp;$M9):INDIRECT($H$1&amp;$M10-1))</f>
        <v>19</v>
      </c>
      <c r="P9" s="30" t="n">
        <f aca="false">INDEX($G$4:$G$254,MATCH(MONTH(N9),$K$4:$K$254,0))</f>
        <v>1280.66</v>
      </c>
      <c r="Q9" s="30" t="n">
        <f aca="false">P9-P8</f>
        <v>0.580000000000155</v>
      </c>
      <c r="R9" s="5" t="n">
        <f aca="false">Q9/P8</f>
        <v>0.00045309668145753</v>
      </c>
      <c r="U9" s="74"/>
      <c r="V9" s="5" t="n">
        <f aca="true">STDEV(INDIRECT($H$1&amp;$M9):INDIRECT($H$1&amp;$M10-1))*SQRT(COUNT(INDIRECT($H$1&amp;$M9):INDIRECT($H$1&amp;$M10-1)))</f>
        <v>0.0261635756525245</v>
      </c>
      <c r="Z9" s="62" t="n">
        <f aca="true">AVERAGE(INDIRECT("H"&amp;M9):INDIRECT("H"&amp;$M10-1))</f>
        <v>4.09107348602619E-005</v>
      </c>
      <c r="AA9" s="62"/>
      <c r="AB9" s="62"/>
      <c r="AC9" s="62"/>
    </row>
    <row r="10" customFormat="false" ht="13.8" hidden="false" customHeight="false" outlineLevel="0" collapsed="false">
      <c r="A10" s="6" t="n">
        <v>38728</v>
      </c>
      <c r="B10" s="0" t="n">
        <v>1289.72</v>
      </c>
      <c r="C10" s="0" t="n">
        <v>1294.9</v>
      </c>
      <c r="D10" s="0" t="n">
        <v>1288.12</v>
      </c>
      <c r="E10" s="0" t="n">
        <v>1294.18</v>
      </c>
      <c r="F10" s="0" t="n">
        <v>2406130000</v>
      </c>
      <c r="G10" s="0" t="n">
        <v>1294.18</v>
      </c>
      <c r="H10" s="41" t="n">
        <f aca="false">G10/G9-1</f>
        <v>0.00348145678418854</v>
      </c>
      <c r="I10" s="97" t="n">
        <f aca="false">(1+H10)*I9</f>
        <v>1036762.29081383</v>
      </c>
      <c r="J10" s="41" t="n">
        <f aca="false">I10/$I$3 -1</f>
        <v>0.0367622908138336</v>
      </c>
      <c r="K10" s="0" t="n">
        <f aca="false">IF(ISBLANK(A11),MONTH(A10),IF(MONTH(A11)-MONTH(A10)=1,MONTH(A10),0))</f>
        <v>0</v>
      </c>
      <c r="M10" s="30" t="n">
        <f aca="false">IF(ISERROR(MATCH(WORKDAY(N9,1,holiday!$B$2:$B$10),A:A,0)),MATCH(MAX(A:A),A:A,0)+1,MATCH(WORKDAY(N9,1,holiday!$B$2:$B$10),A:A,0))</f>
        <v>43</v>
      </c>
      <c r="N10" s="98" t="n">
        <f aca="false">EOMONTH(N9,1)</f>
        <v>38807</v>
      </c>
      <c r="O10" s="30" t="n">
        <f aca="true">COUNT(INDIRECT($H$1&amp;$M10):INDIRECT($H$1&amp;$M11-1))</f>
        <v>23</v>
      </c>
      <c r="P10" s="30" t="n">
        <f aca="false">INDEX($G$4:$G$254,MATCH(MONTH(N10),$K$4:$K$254,0))</f>
        <v>1294.87</v>
      </c>
      <c r="Q10" s="30" t="n">
        <f aca="false">P10-P9</f>
        <v>14.2099999999998</v>
      </c>
      <c r="R10" s="5" t="n">
        <f aca="false">Q10/P9</f>
        <v>0.0110958412068776</v>
      </c>
      <c r="S10" s="5" t="n">
        <f aca="false" t="array" ref="S10:S10">PRODUCT(1+R8:R10)-1</f>
        <v>0.0373150469842745</v>
      </c>
      <c r="U10" s="74"/>
      <c r="V10" s="5" t="n">
        <f aca="true">STDEV(INDIRECT($H$1&amp;$M10):INDIRECT($H$1&amp;$M11-1))*SQRT(COUNT(INDIRECT($H$1&amp;$M10):INDIRECT($H$1&amp;$M11-1)))</f>
        <v>0.0237187356715007</v>
      </c>
      <c r="W10" s="5" t="n">
        <f aca="true">STDEV(INDIRECT($H$1&amp;$M8):INDIRECT($H$1&amp;$M11-1))*SQRT(COUNT(INDIRECT($H$1&amp;$M8):INDIRECT($H$1&amp;$M11-1)))</f>
        <v>0.0466885624501747</v>
      </c>
      <c r="Z10" s="62" t="n">
        <f aca="true">AVERAGE(INDIRECT("H"&amp;M10):INDIRECT("H"&amp;$M11-1))</f>
        <v>0.000491565059290587</v>
      </c>
      <c r="AA10" s="62" t="n">
        <f aca="true">AVERAGE(INDIRECT("H"&amp;$M8):INDIRECT("H"&amp;$M11-1))</f>
        <v>0.000608371847454923</v>
      </c>
      <c r="AB10" s="62"/>
      <c r="AC10" s="62"/>
    </row>
    <row r="11" customFormat="false" ht="13.8" hidden="false" customHeight="false" outlineLevel="0" collapsed="false">
      <c r="A11" s="6" t="n">
        <v>38729</v>
      </c>
      <c r="B11" s="0" t="n">
        <v>1294.18</v>
      </c>
      <c r="C11" s="0" t="n">
        <v>1294.18</v>
      </c>
      <c r="D11" s="0" t="n">
        <v>1285.04</v>
      </c>
      <c r="E11" s="0" t="n">
        <v>1286.06</v>
      </c>
      <c r="F11" s="0" t="n">
        <v>2318350000</v>
      </c>
      <c r="G11" s="0" t="n">
        <v>1286.06</v>
      </c>
      <c r="H11" s="41" t="n">
        <f aca="false">G11/G10-1</f>
        <v>-0.00627424315010283</v>
      </c>
      <c r="I11" s="97" t="n">
        <f aca="false">(1+H11)*I10</f>
        <v>1030257.39211241</v>
      </c>
      <c r="J11" s="41" t="n">
        <f aca="false">I11/$I$3 -1</f>
        <v>0.0302573921124099</v>
      </c>
      <c r="K11" s="0" t="n">
        <f aca="false">IF(ISBLANK(A12),MONTH(A11),IF(MONTH(A12)-MONTH(A11)=1,MONTH(A11),0))</f>
        <v>0</v>
      </c>
      <c r="L11" s="87" t="n">
        <f aca="false">(I11-I3)/I3</f>
        <v>0.0302573921124099</v>
      </c>
      <c r="M11" s="30" t="n">
        <f aca="false">IF(ISERROR(MATCH(WORKDAY(N10,1,holiday!$B$2:$B$10),A:A,0)),MATCH(MAX(A:A),A:A,0)+1,MATCH(WORKDAY(N10,1,holiday!$B$2:$B$10),A:A,0))</f>
        <v>66</v>
      </c>
      <c r="N11" s="98" t="n">
        <f aca="false">EOMONTH(N10,1)</f>
        <v>38837</v>
      </c>
      <c r="O11" s="30" t="n">
        <f aca="true">COUNT(INDIRECT($H$1&amp;$M11):INDIRECT($H$1&amp;$M12-1))</f>
        <v>19</v>
      </c>
      <c r="P11" s="30" t="n">
        <f aca="false">INDEX($G$4:$G$254,MATCH(MONTH(N11),$K$4:$K$254,0))</f>
        <v>1310.61</v>
      </c>
      <c r="Q11" s="30" t="n">
        <f aca="false">P11-P10</f>
        <v>15.74</v>
      </c>
      <c r="R11" s="5" t="n">
        <f aca="false">Q11/P10</f>
        <v>0.0121556604137867</v>
      </c>
      <c r="S11" s="5" t="n">
        <f aca="false" t="array" ref="S11:S11">PRODUCT(1+R9:R11)-1</f>
        <v>0.0238500718705081</v>
      </c>
      <c r="U11" s="74"/>
      <c r="V11" s="5" t="n">
        <f aca="true">STDEV(INDIRECT($H$1&amp;$M11):INDIRECT($H$1&amp;$M12-1))*SQRT(COUNT(INDIRECT($H$1&amp;$M11):INDIRECT($H$1&amp;$M12-1)))</f>
        <v>0.0248074849127617</v>
      </c>
      <c r="W11" s="5" t="n">
        <f aca="true">STDEV(INDIRECT($H$1&amp;$M9):INDIRECT($H$1&amp;$M12-1))*SQRT(COUNT(INDIRECT($H$1&amp;$M9):INDIRECT($H$1&amp;$M12-1)))</f>
        <v>0.0424622909183155</v>
      </c>
      <c r="Z11" s="62" t="n">
        <f aca="true">AVERAGE(INDIRECT("H"&amp;M11):INDIRECT("H"&amp;$M12-1))</f>
        <v>0.000651406464454367</v>
      </c>
      <c r="AA11" s="62" t="n">
        <f aca="true">AVERAGE(INDIRECT("H"&amp;$M9):INDIRECT("H"&amp;$M12-1))</f>
        <v>0.000400983986076417</v>
      </c>
      <c r="AB11" s="62"/>
      <c r="AC11" s="62"/>
    </row>
    <row r="12" customFormat="false" ht="13.8" hidden="false" customHeight="false" outlineLevel="0" collapsed="false">
      <c r="A12" s="6" t="n">
        <v>38730</v>
      </c>
      <c r="B12" s="0" t="n">
        <v>1286.06</v>
      </c>
      <c r="C12" s="0" t="n">
        <v>1288.96</v>
      </c>
      <c r="D12" s="0" t="n">
        <v>1282.78</v>
      </c>
      <c r="E12" s="0" t="n">
        <v>1287.61</v>
      </c>
      <c r="F12" s="0" t="n">
        <v>2206510000</v>
      </c>
      <c r="G12" s="0" t="n">
        <v>1287.61</v>
      </c>
      <c r="H12" s="41" t="n">
        <f aca="false">G12/G11-1</f>
        <v>0.00120523148220131</v>
      </c>
      <c r="I12" s="97" t="n">
        <f aca="false">(1+H12)*I11</f>
        <v>1031499.09075615</v>
      </c>
      <c r="J12" s="41" t="n">
        <f aca="false">I12/$I$3 -1</f>
        <v>0.0314990907561543</v>
      </c>
      <c r="K12" s="0" t="n">
        <f aca="false">IF(ISBLANK(A13),MONTH(A12),IF(MONTH(A13)-MONTH(A12)=1,MONTH(A12),0))</f>
        <v>0</v>
      </c>
      <c r="M12" s="30" t="n">
        <f aca="false">IF(ISERROR(MATCH(WORKDAY(N11,1,holiday!$B$2:$B$10),A:A,0)),MATCH(MAX(A:A),A:A,0)+1,MATCH(WORKDAY(N11,1,holiday!$B$2:$B$10),A:A,0))</f>
        <v>85</v>
      </c>
      <c r="N12" s="98" t="n">
        <f aca="false">EOMONTH(N11,1)</f>
        <v>38868</v>
      </c>
      <c r="O12" s="30" t="n">
        <f aca="true">COUNT(INDIRECT($H$1&amp;$M12):INDIRECT($H$1&amp;$M13-1))</f>
        <v>22</v>
      </c>
      <c r="P12" s="30" t="n">
        <f aca="false">INDEX($G$4:$G$254,MATCH(MONTH(N12),$K$4:$K$254,0))</f>
        <v>1270.09</v>
      </c>
      <c r="Q12" s="30" t="n">
        <f aca="false">P12-P11</f>
        <v>-40.52</v>
      </c>
      <c r="R12" s="5" t="n">
        <f aca="false">Q12/P11</f>
        <v>-0.0309169012902389</v>
      </c>
      <c r="S12" s="5" t="n">
        <f aca="false" t="array" ref="S12:S12">PRODUCT(1+R10:R12)-1</f>
        <v>-0.00825355675979578</v>
      </c>
      <c r="U12" s="74"/>
      <c r="V12" s="5" t="n">
        <f aca="true">STDEV(INDIRECT($H$1&amp;$M12):INDIRECT($H$1&amp;$M13-1))*SQRT(COUNT(INDIRECT($H$1&amp;$M12):INDIRECT($H$1&amp;$M13-1)))</f>
        <v>0.0370192076274519</v>
      </c>
      <c r="W12" s="5" t="n">
        <f aca="true">STDEV(INDIRECT($H$1&amp;$M10):INDIRECT($H$1&amp;$M13-1))*SQRT(COUNT(INDIRECT($H$1&amp;$M10):INDIRECT($H$1&amp;$M13-1)))</f>
        <v>0.0502441336295083</v>
      </c>
      <c r="Z12" s="62" t="n">
        <f aca="true">AVERAGE(INDIRECT("H"&amp;M12):INDIRECT("H"&amp;$M13-1))</f>
        <v>-0.0013966482235567</v>
      </c>
      <c r="AA12" s="62" t="n">
        <f aca="true">AVERAGE(INDIRECT("H"&amp;$M10):INDIRECT("H"&amp;$M13-1))</f>
        <v>-0.000110055339530171</v>
      </c>
      <c r="AB12" s="62"/>
      <c r="AC12" s="62"/>
    </row>
    <row r="13" customFormat="false" ht="13.8" hidden="false" customHeight="false" outlineLevel="0" collapsed="false">
      <c r="A13" s="6" t="n">
        <v>38734</v>
      </c>
      <c r="B13" s="0" t="n">
        <v>1287.61</v>
      </c>
      <c r="C13" s="0" t="n">
        <v>1287.61</v>
      </c>
      <c r="D13" s="0" t="n">
        <v>1278.61</v>
      </c>
      <c r="E13" s="0" t="n">
        <v>1283.03</v>
      </c>
      <c r="F13" s="0" t="n">
        <v>2179970000</v>
      </c>
      <c r="G13" s="0" t="n">
        <v>1283.03</v>
      </c>
      <c r="H13" s="41" t="n">
        <f aca="false">G13/G12-1</f>
        <v>-0.00355697765627783</v>
      </c>
      <c r="I13" s="97" t="n">
        <f aca="false">(1+H13)*I12</f>
        <v>1027830.07153786</v>
      </c>
      <c r="J13" s="41" t="n">
        <f aca="false">I13/$I$3 -1</f>
        <v>0.0278300715378639</v>
      </c>
      <c r="K13" s="0" t="n">
        <f aca="false">IF(ISBLANK(A14),MONTH(A13),IF(MONTH(A14)-MONTH(A13)=1,MONTH(A13),0))</f>
        <v>0</v>
      </c>
      <c r="M13" s="30" t="n">
        <f aca="false">IF(ISERROR(MATCH(WORKDAY(N12,1,holiday!$B$2:$B$10),A:A,0)),MATCH(MAX(A:A),A:A,0)+1,MATCH(WORKDAY(N12,1,holiday!$B$2:$B$10),A:A,0))</f>
        <v>107</v>
      </c>
      <c r="N13" s="98" t="n">
        <f aca="false">EOMONTH(N12,1)</f>
        <v>38898</v>
      </c>
      <c r="O13" s="30" t="n">
        <f aca="true">COUNT(INDIRECT($H$1&amp;$M13):INDIRECT($H$1&amp;$M14-1))</f>
        <v>22</v>
      </c>
      <c r="P13" s="30" t="n">
        <f aca="false">INDEX($G$4:$G$254,MATCH(MONTH(N13),$K$4:$K$254,0))</f>
        <v>1270.2</v>
      </c>
      <c r="Q13" s="30" t="n">
        <f aca="false">P13-P12</f>
        <v>0.110000000000127</v>
      </c>
      <c r="R13" s="5" t="n">
        <f aca="false">Q13/P12</f>
        <v>8.66080356511171E-005</v>
      </c>
      <c r="S13" s="5" t="n">
        <f aca="false" t="array" ref="S13:S13">PRODUCT(1+R11:R13)-1</f>
        <v>-0.0190521056167798</v>
      </c>
      <c r="T13" s="5" t="n">
        <f aca="false" t="array" ref="T13:T13">PRODUCT(1+R8:R13)-1</f>
        <v>0.0175520111512553</v>
      </c>
      <c r="U13" s="74"/>
      <c r="V13" s="5" t="n">
        <f aca="true">STDEV(INDIRECT($H$1&amp;$M13):INDIRECT($H$1&amp;$M14-1))*SQRT(COUNT(INDIRECT($H$1&amp;$M13):INDIRECT($H$1&amp;$M14-1)))</f>
        <v>0.0469074795076168</v>
      </c>
      <c r="W13" s="5" t="n">
        <f aca="true">STDEV(INDIRECT($H$1&amp;$M11):INDIRECT($H$1&amp;$M14-1))*SQRT(COUNT(INDIRECT($H$1&amp;$M11):INDIRECT($H$1&amp;$M14-1)))</f>
        <v>0.0640539103003917</v>
      </c>
      <c r="X13" s="5" t="n">
        <f aca="true">STDEV(INDIRECT($H$1&amp;$M8):INDIRECT($H$1&amp;$M14-1))*SQRT(COUNT(INDIRECT($H$1&amp;$M8):INDIRECT($H$1&amp;$M14-1)))</f>
        <v>0.0790998425042966</v>
      </c>
      <c r="Z13" s="62" t="n">
        <f aca="true">AVERAGE(INDIRECT("H"&amp;M13):INDIRECT("H"&amp;$M14-1))</f>
        <v>5.14953065498467E-005</v>
      </c>
      <c r="AA13" s="62" t="n">
        <f aca="true">AVERAGE(INDIRECT("H"&amp;$M11):INDIRECT("H"&amp;$M14-1))</f>
        <v>-0.000273280021420918</v>
      </c>
      <c r="AB13" s="62" t="n">
        <f aca="true">AVERAGE(INDIRECT("H"&amp;$M8):INDIRECT("H"&amp;$M14-1))</f>
        <v>0.000164019305541499</v>
      </c>
      <c r="AC13" s="62"/>
    </row>
    <row r="14" customFormat="false" ht="13.8" hidden="false" customHeight="false" outlineLevel="0" collapsed="false">
      <c r="A14" s="6" t="n">
        <v>38735</v>
      </c>
      <c r="B14" s="0" t="n">
        <v>1282.93</v>
      </c>
      <c r="C14" s="0" t="n">
        <v>1282.93</v>
      </c>
      <c r="D14" s="0" t="n">
        <v>1272.08</v>
      </c>
      <c r="E14" s="0" t="n">
        <v>1277.93</v>
      </c>
      <c r="F14" s="0" t="n">
        <v>2233200000</v>
      </c>
      <c r="G14" s="0" t="n">
        <v>1277.93</v>
      </c>
      <c r="H14" s="41" t="n">
        <f aca="false">G14/G13-1</f>
        <v>-0.00397496551132859</v>
      </c>
      <c r="I14" s="97" t="n">
        <f aca="false">(1+H14)*I13</f>
        <v>1023744.48245199</v>
      </c>
      <c r="J14" s="41" t="n">
        <f aca="false">I14/$I$3 -1</f>
        <v>0.0237444824519943</v>
      </c>
      <c r="K14" s="0" t="n">
        <f aca="false">IF(ISBLANK(A15),MONTH(A14),IF(MONTH(A15)-MONTH(A14)=1,MONTH(A14),0))</f>
        <v>0</v>
      </c>
      <c r="M14" s="30" t="n">
        <f aca="false">IF(ISERROR(MATCH(WORKDAY(N13,1,holiday!$B$2:$B$10),A:A,0)),MATCH(MAX(A:A),A:A,0)+1,MATCH(WORKDAY(N13,1,holiday!$B$2:$B$10),A:A,0))</f>
        <v>129</v>
      </c>
      <c r="N14" s="98" t="n">
        <f aca="false">EOMONTH(N13,1)</f>
        <v>38929</v>
      </c>
      <c r="O14" s="30" t="n">
        <f aca="true">COUNT(INDIRECT($H$1&amp;$M14):INDIRECT($H$1&amp;$M15-1))</f>
        <v>20</v>
      </c>
      <c r="P14" s="30" t="n">
        <f aca="false">INDEX($G$4:$G$254,MATCH(MONTH(N14),$K$4:$K$254,0))</f>
        <v>1276.66</v>
      </c>
      <c r="Q14" s="30" t="n">
        <f aca="false">P14-P13</f>
        <v>6.46000000000004</v>
      </c>
      <c r="R14" s="5" t="n">
        <f aca="false">Q14/P13</f>
        <v>0.00508581325775471</v>
      </c>
      <c r="S14" s="5" t="n">
        <f aca="false" t="array" ref="S14:S14">PRODUCT(1+R12:R14)-1</f>
        <v>-0.0259039683811352</v>
      </c>
      <c r="T14" s="5" t="n">
        <f aca="false" t="array" ref="T14:T14">PRODUCT(1+R9:R14)-1</f>
        <v>-0.00267170801824856</v>
      </c>
      <c r="U14" s="74"/>
      <c r="V14" s="5" t="n">
        <f aca="true">STDEV(INDIRECT($H$1&amp;$M14):INDIRECT($H$1&amp;$M15-1))*SQRT(COUNT(INDIRECT($H$1&amp;$M14):INDIRECT($H$1&amp;$M15-1)))</f>
        <v>0.039041284265505</v>
      </c>
      <c r="W14" s="5" t="n">
        <f aca="true">STDEV(INDIRECT($H$1&amp;$M12):INDIRECT($H$1&amp;$M15-1))*SQRT(COUNT(INDIRECT($H$1&amp;$M12):INDIRECT($H$1&amp;$M15-1)))</f>
        <v>0.070497479356684</v>
      </c>
      <c r="X14" s="5" t="n">
        <f aca="true">STDEV(INDIRECT($H$1&amp;$M9):INDIRECT($H$1&amp;$M15-1))*SQRT(COUNT(INDIRECT($H$1&amp;$M9):INDIRECT($H$1&amp;$M15-1)))</f>
        <v>0.0820870772076853</v>
      </c>
      <c r="Z14" s="62" t="n">
        <f aca="true">AVERAGE(INDIRECT("H"&amp;M14):INDIRECT("H"&amp;$M15-1))</f>
        <v>0.000289753586655911</v>
      </c>
      <c r="AA14" s="62" t="n">
        <f aca="true">AVERAGE(INDIRECT("H"&amp;$M12):INDIRECT("H"&amp;$M15-1))</f>
        <v>-0.000371848319391134</v>
      </c>
      <c r="AB14" s="62" t="n">
        <f aca="true">AVERAGE(INDIRECT("H"&amp;$M9):INDIRECT("H"&amp;$M15-1))</f>
        <v>5.29384567703115E-006</v>
      </c>
      <c r="AC14" s="62"/>
    </row>
    <row r="15" customFormat="false" ht="13.8" hidden="false" customHeight="false" outlineLevel="0" collapsed="false">
      <c r="A15" s="6" t="n">
        <v>38736</v>
      </c>
      <c r="B15" s="0" t="n">
        <v>1277.93</v>
      </c>
      <c r="C15" s="0" t="n">
        <v>1287.79</v>
      </c>
      <c r="D15" s="0" t="n">
        <v>1277.93</v>
      </c>
      <c r="E15" s="0" t="n">
        <v>1285.04</v>
      </c>
      <c r="F15" s="0" t="n">
        <v>2444020000</v>
      </c>
      <c r="G15" s="0" t="n">
        <v>1285.04</v>
      </c>
      <c r="H15" s="41" t="n">
        <f aca="false">G15/G14-1</f>
        <v>0.00556368502187121</v>
      </c>
      <c r="I15" s="97" t="n">
        <f aca="false">(1+H15)*I14</f>
        <v>1029440.27429524</v>
      </c>
      <c r="J15" s="41" t="n">
        <f aca="false">I15/$I$3 -1</f>
        <v>0.0294402742952358</v>
      </c>
      <c r="K15" s="0" t="n">
        <f aca="false">IF(ISBLANK(A16),MONTH(A15),IF(MONTH(A16)-MONTH(A15)=1,MONTH(A15),0))</f>
        <v>0</v>
      </c>
      <c r="M15" s="30" t="n">
        <f aca="false">IF(ISERROR(MATCH(WORKDAY(N14,1,holiday!$B$2:$B$10),A:A,0)),MATCH(MAX(A:A),A:A,0)+1,MATCH(WORKDAY(N14,1,holiday!$B$2:$B$10),A:A,0))</f>
        <v>149</v>
      </c>
      <c r="N15" s="98" t="n">
        <f aca="false">EOMONTH(N14,1)</f>
        <v>38960</v>
      </c>
      <c r="O15" s="30" t="n">
        <f aca="true">COUNT(INDIRECT($H$1&amp;$M15):INDIRECT($H$1&amp;$M16-1))</f>
        <v>23</v>
      </c>
      <c r="P15" s="30" t="n">
        <f aca="false">INDEX($G$4:$G$254,MATCH(MONTH(N15),$K$4:$K$254,0))</f>
        <v>1303.82</v>
      </c>
      <c r="Q15" s="30" t="n">
        <f aca="false">P15-P14</f>
        <v>27.1599999999999</v>
      </c>
      <c r="R15" s="5" t="n">
        <f aca="false">Q15/P14</f>
        <v>0.0212742625287859</v>
      </c>
      <c r="S15" s="5" t="n">
        <f aca="false" t="array" ref="S15:S15">PRODUCT(1+R13:R15)-1</f>
        <v>0.0265571731137164</v>
      </c>
      <c r="T15" s="5" t="n">
        <f aca="false" t="array" ref="T15:T15">PRODUCT(1+R10:R15)-1</f>
        <v>0.0180844252182468</v>
      </c>
      <c r="U15" s="74"/>
      <c r="V15" s="5" t="n">
        <f aca="true">STDEV(INDIRECT($H$1&amp;$M15):INDIRECT($H$1&amp;$M16-1))*SQRT(COUNT(INDIRECT($H$1&amp;$M15):INDIRECT($H$1&amp;$M16-1)))</f>
        <v>0.0215639197153731</v>
      </c>
      <c r="W15" s="5" t="n">
        <f aca="true">STDEV(INDIRECT($H$1&amp;$M13):INDIRECT($H$1&amp;$M16-1))*SQRT(COUNT(INDIRECT($H$1&amp;$M13):INDIRECT($H$1&amp;$M16-1)))</f>
        <v>0.0637559100150929</v>
      </c>
      <c r="X15" s="5" t="n">
        <f aca="true">STDEV(INDIRECT($H$1&amp;$M10):INDIRECT($H$1&amp;$M16-1))*SQRT(COUNT(INDIRECT($H$1&amp;$M10):INDIRECT($H$1&amp;$M16-1)))</f>
        <v>0.0809173075301906</v>
      </c>
      <c r="Z15" s="62" t="n">
        <f aca="true">AVERAGE(INDIRECT("H"&amp;M15):INDIRECT("H"&amp;$M16-1))</f>
        <v>0.000925320030662952</v>
      </c>
      <c r="AA15" s="62" t="n">
        <f aca="true">AVERAGE(INDIRECT("H"&amp;$M13):INDIRECT("H"&amp;$M16-1))</f>
        <v>0.000434005064345581</v>
      </c>
      <c r="AB15" s="62" t="n">
        <f aca="true">AVERAGE(INDIRECT("H"&amp;$M10):INDIRECT("H"&amp;$M16-1))</f>
        <v>0.000164083623663037</v>
      </c>
      <c r="AC15" s="62"/>
    </row>
    <row r="16" customFormat="false" ht="13.8" hidden="false" customHeight="false" outlineLevel="0" collapsed="false">
      <c r="A16" s="6" t="n">
        <v>38737</v>
      </c>
      <c r="B16" s="0" t="n">
        <v>1285.04</v>
      </c>
      <c r="C16" s="0" t="n">
        <v>1285.04</v>
      </c>
      <c r="D16" s="0" t="n">
        <v>1260.92</v>
      </c>
      <c r="E16" s="0" t="n">
        <v>1261.49</v>
      </c>
      <c r="F16" s="0" t="n">
        <v>2845810000</v>
      </c>
      <c r="G16" s="0" t="n">
        <v>1261.49</v>
      </c>
      <c r="H16" s="41" t="n">
        <f aca="false">G16/G15-1</f>
        <v>-0.0183262777812363</v>
      </c>
      <c r="I16" s="97" t="n">
        <f aca="false">(1+H16)*I15</f>
        <v>1010574.46586931</v>
      </c>
      <c r="J16" s="41" t="n">
        <f aca="false">I16/$I$3 -1</f>
        <v>0.0105744658693092</v>
      </c>
      <c r="K16" s="0" t="n">
        <f aca="false">IF(ISBLANK(A17),MONTH(A16),IF(MONTH(A17)-MONTH(A16)=1,MONTH(A16),0))</f>
        <v>0</v>
      </c>
      <c r="M16" s="30" t="n">
        <f aca="false">IF(ISERROR(MATCH(WORKDAY(N15,1,holiday!$B$2:$B$10),A:A,0)),MATCH(MAX(A:A),A:A,0)+1,MATCH(WORKDAY(N15,1,holiday!$B$2:$B$10),A:A,0))</f>
        <v>172</v>
      </c>
      <c r="N16" s="98" t="n">
        <f aca="false">EOMONTH(N15,1)</f>
        <v>38990</v>
      </c>
      <c r="O16" s="30" t="n">
        <f aca="true">COUNT(INDIRECT($H$1&amp;$M16):INDIRECT($H$1&amp;$M17-1))</f>
        <v>20</v>
      </c>
      <c r="P16" s="30" t="n">
        <f aca="false">INDEX($G$4:$G$254,MATCH(MONTH(N16),$K$4:$K$254,0))</f>
        <v>1335.85</v>
      </c>
      <c r="Q16" s="30" t="n">
        <f aca="false">P16-P15</f>
        <v>32.03</v>
      </c>
      <c r="R16" s="5" t="n">
        <f aca="false">Q16/P15</f>
        <v>0.0245662744857419</v>
      </c>
      <c r="S16" s="5" t="n">
        <f aca="false" t="array" ref="S16:S16">PRODUCT(1+R14:R16)-1</f>
        <v>0.0516847740513302</v>
      </c>
      <c r="T16" s="5" t="n">
        <f aca="false" t="array" ref="T16:T16">PRODUCT(1+R11:R16)-1</f>
        <v>0.031647964660545</v>
      </c>
      <c r="U16" s="74"/>
      <c r="V16" s="5" t="n">
        <f aca="true">STDEV(INDIRECT($H$1&amp;$M16):INDIRECT($H$1&amp;$M17-1))*SQRT(COUNT(INDIRECT($H$1&amp;$M16):INDIRECT($H$1&amp;$M17-1)))</f>
        <v>0.0226685060795933</v>
      </c>
      <c r="W16" s="5" t="n">
        <f aca="true">STDEV(INDIRECT($H$1&amp;$M14):INDIRECT($H$1&amp;$M17-1))*SQRT(COUNT(INDIRECT($H$1&amp;$M14):INDIRECT($H$1&amp;$M17-1)))</f>
        <v>0.0492818049707792</v>
      </c>
      <c r="X16" s="5" t="n">
        <f aca="true">STDEV(INDIRECT($H$1&amp;$M11):INDIRECT($H$1&amp;$M17-1))*SQRT(COUNT(INDIRECT($H$1&amp;$M11):INDIRECT($H$1&amp;$M17-1)))</f>
        <v>0.0807294171010578</v>
      </c>
      <c r="Z16" s="62" t="n">
        <f aca="true">AVERAGE(INDIRECT("H"&amp;M16):INDIRECT("H"&amp;$M17-1))</f>
        <v>0.00122640157161959</v>
      </c>
      <c r="AA16" s="62" t="n">
        <f aca="true">AVERAGE(INDIRECT("H"&amp;$M14):INDIRECT("H"&amp;$M17-1))</f>
        <v>0.000819134347154886</v>
      </c>
      <c r="AB16" s="62" t="n">
        <f aca="true">AVERAGE(INDIRECT("H"&amp;$M11):INDIRECT("H"&amp;$M17-1))</f>
        <v>0.000272927162866984</v>
      </c>
      <c r="AC16" s="62"/>
    </row>
    <row r="17" customFormat="false" ht="13.8" hidden="false" customHeight="false" outlineLevel="0" collapsed="false">
      <c r="A17" s="6" t="n">
        <v>38740</v>
      </c>
      <c r="B17" s="0" t="n">
        <v>1261.49</v>
      </c>
      <c r="C17" s="0" t="n">
        <v>1268.19</v>
      </c>
      <c r="D17" s="0" t="n">
        <v>1261.49</v>
      </c>
      <c r="E17" s="0" t="n">
        <v>1263.82</v>
      </c>
      <c r="F17" s="0" t="n">
        <v>2256070000</v>
      </c>
      <c r="G17" s="0" t="n">
        <v>1263.82</v>
      </c>
      <c r="H17" s="41" t="n">
        <f aca="false">G17/G16-1</f>
        <v>0.00184702217219312</v>
      </c>
      <c r="I17" s="97" t="n">
        <f aca="false">(1+H17)*I16</f>
        <v>1012441.01931442</v>
      </c>
      <c r="J17" s="41" t="n">
        <f aca="false">I17/$I$3 -1</f>
        <v>0.0124410193144222</v>
      </c>
      <c r="K17" s="0" t="n">
        <f aca="false">IF(ISBLANK(A18),MONTH(A17),IF(MONTH(A18)-MONTH(A17)=1,MONTH(A17),0))</f>
        <v>0</v>
      </c>
      <c r="M17" s="30" t="n">
        <f aca="false">IF(ISERROR(MATCH(WORKDAY(N16,1,holiday!$B$2:$B$10),A:A,0)),MATCH(MAX(A:A),A:A,0)+1,MATCH(WORKDAY(N16,1,holiday!$B$2:$B$10),A:A,0))</f>
        <v>192</v>
      </c>
      <c r="N17" s="98" t="n">
        <f aca="false">EOMONTH(N16,1)</f>
        <v>39021</v>
      </c>
      <c r="O17" s="30" t="n">
        <f aca="true">COUNT(INDIRECT($H$1&amp;$M17):INDIRECT($H$1&amp;$M18-1))</f>
        <v>22</v>
      </c>
      <c r="P17" s="30" t="n">
        <f aca="false">INDEX($G$4:$G$254,MATCH(MONTH(N17),$K$4:$K$254,0))</f>
        <v>1377.94</v>
      </c>
      <c r="Q17" s="30" t="n">
        <f aca="false">P17-P16</f>
        <v>42.0900000000002</v>
      </c>
      <c r="R17" s="5" t="n">
        <f aca="false">Q17/P16</f>
        <v>0.0315080285960251</v>
      </c>
      <c r="S17" s="5" t="n">
        <f aca="false" t="array" ref="S17:S17">PRODUCT(1+R15:R17)-1</f>
        <v>0.0793320069556498</v>
      </c>
      <c r="T17" s="5" t="n">
        <f aca="false" t="array" ref="T17:T17">PRODUCT(1+R12:R17)-1</f>
        <v>0.0513730247747235</v>
      </c>
      <c r="U17" s="74"/>
      <c r="V17" s="5" t="n">
        <f aca="true">STDEV(INDIRECT($H$1&amp;$M17):INDIRECT($H$1&amp;$M18-1))*SQRT(COUNT(INDIRECT($H$1&amp;$M17):INDIRECT($H$1&amp;$M18-1)))</f>
        <v>0.0206191243935104</v>
      </c>
      <c r="W17" s="5" t="n">
        <f aca="true">STDEV(INDIRECT($H$1&amp;$M15):INDIRECT($H$1&amp;$M18-1))*SQRT(COUNT(INDIRECT($H$1&amp;$M15):INDIRECT($H$1&amp;$M18-1)))</f>
        <v>0.0369126249131183</v>
      </c>
      <c r="X17" s="5" t="n">
        <f aca="true">STDEV(INDIRECT($H$1&amp;$M12):INDIRECT($H$1&amp;$M18-1))*SQRT(COUNT(INDIRECT($H$1&amp;$M12):INDIRECT($H$1&amp;$M18-1)))</f>
        <v>0.079758029569431</v>
      </c>
      <c r="Z17" s="62" t="n">
        <f aca="true">AVERAGE(INDIRECT("H"&amp;M17):INDIRECT("H"&amp;$M18-1))</f>
        <v>0.00142028013710384</v>
      </c>
      <c r="AA17" s="62" t="n">
        <f aca="true">AVERAGE(INDIRECT("H"&amp;$M15):INDIRECT("H"&amp;$M18-1))</f>
        <v>0.00118548546390652</v>
      </c>
      <c r="AB17" s="62" t="n">
        <f aca="true">AVERAGE(INDIRECT("H"&amp;$M12):INDIRECT("H"&amp;$M18-1))</f>
        <v>0.000412854749712337</v>
      </c>
      <c r="AC17" s="62"/>
    </row>
    <row r="18" customFormat="false" ht="13.8" hidden="false" customHeight="false" outlineLevel="0" collapsed="false">
      <c r="A18" s="6" t="n">
        <v>38741</v>
      </c>
      <c r="B18" s="0" t="n">
        <v>1263.82</v>
      </c>
      <c r="C18" s="0" t="n">
        <v>1271.47</v>
      </c>
      <c r="D18" s="0" t="n">
        <v>1263.82</v>
      </c>
      <c r="E18" s="0" t="n">
        <v>1266.86</v>
      </c>
      <c r="F18" s="0" t="n">
        <v>2608720000</v>
      </c>
      <c r="G18" s="0" t="n">
        <v>1266.86</v>
      </c>
      <c r="H18" s="41" t="n">
        <f aca="false">G18/G17-1</f>
        <v>0.00240540583310911</v>
      </c>
      <c r="I18" s="97" t="n">
        <f aca="false">(1+H18)*I17</f>
        <v>1014876.35084796</v>
      </c>
      <c r="J18" s="41" t="n">
        <f aca="false">I18/$I$3 -1</f>
        <v>0.0148763508479599</v>
      </c>
      <c r="K18" s="0" t="n">
        <f aca="false">IF(ISBLANK(A19),MONTH(A18),IF(MONTH(A19)-MONTH(A18)=1,MONTH(A18),0))</f>
        <v>0</v>
      </c>
      <c r="M18" s="30" t="n">
        <f aca="false">IF(ISERROR(MATCH(WORKDAY(N17,1,holiday!$B$2:$B$10),A:A,0)),MATCH(MAX(A:A),A:A,0)+1,MATCH(WORKDAY(N17,1,holiday!$B$2:$B$10),A:A,0))</f>
        <v>214</v>
      </c>
      <c r="N18" s="98" t="n">
        <f aca="false">EOMONTH(N17,1)</f>
        <v>39051</v>
      </c>
      <c r="O18" s="30" t="n">
        <f aca="true">COUNT(INDIRECT($H$1&amp;$M18):INDIRECT($H$1&amp;$M19-1))</f>
        <v>21</v>
      </c>
      <c r="P18" s="30" t="n">
        <f aca="false">INDEX($G$4:$G$254,MATCH(MONTH(N18),$K$4:$K$254,0))</f>
        <v>1400.63</v>
      </c>
      <c r="Q18" s="30" t="n">
        <f aca="false">P18-P17</f>
        <v>22.6900000000001</v>
      </c>
      <c r="R18" s="5" t="n">
        <f aca="false">Q18/P17</f>
        <v>0.0164666095766144</v>
      </c>
      <c r="S18" s="5" t="n">
        <f aca="false" t="array" ref="S18:S18">PRODUCT(1+R16:R18)-1</f>
        <v>0.0742510469236553</v>
      </c>
      <c r="T18" s="5" t="n">
        <f aca="false" t="array" ref="T18:T18">PRODUCT(1+R13:R18)-1</f>
        <v>0.102780117944398</v>
      </c>
      <c r="U18" s="74"/>
      <c r="V18" s="5" t="n">
        <f aca="true">STDEV(INDIRECT($H$1&amp;$M18):INDIRECT($H$1&amp;$M19-1))*SQRT(COUNT(INDIRECT($H$1&amp;$M18):INDIRECT($H$1&amp;$M19-1)))</f>
        <v>0.0246260414095705</v>
      </c>
      <c r="W18" s="5" t="n">
        <f aca="true">STDEV(INDIRECT($H$1&amp;$M16):INDIRECT($H$1&amp;$M19-1))*SQRT(COUNT(INDIRECT($H$1&amp;$M16):INDIRECT($H$1&amp;$M19-1)))</f>
        <v>0.0387269846876674</v>
      </c>
      <c r="X18" s="5" t="n">
        <f aca="true">STDEV(INDIRECT($H$1&amp;$M13):INDIRECT($H$1&amp;$M19-1))*SQRT(COUNT(INDIRECT($H$1&amp;$M13):INDIRECT($H$1&amp;$M19-1)))</f>
        <v>0.0744169639033419</v>
      </c>
      <c r="Z18" s="62" t="n">
        <f aca="true">AVERAGE(INDIRECT("H"&amp;M18):INDIRECT("H"&amp;$M19-1))</f>
        <v>0.000791811625497664</v>
      </c>
      <c r="AA18" s="62" t="n">
        <f aca="true">AVERAGE(INDIRECT("H"&amp;$M16):INDIRECT("H"&amp;$M19-1))</f>
        <v>0.00114924188228773</v>
      </c>
      <c r="AB18" s="62" t="n">
        <f aca="true">AVERAGE(INDIRECT("H"&amp;$M13):INDIRECT("H"&amp;$M19-1))</f>
        <v>0.000786035685676483</v>
      </c>
      <c r="AC18" s="62"/>
    </row>
    <row r="19" customFormat="false" ht="13.8" hidden="false" customHeight="false" outlineLevel="0" collapsed="false">
      <c r="A19" s="6" t="n">
        <v>38742</v>
      </c>
      <c r="B19" s="0" t="n">
        <v>1266.86</v>
      </c>
      <c r="C19" s="0" t="n">
        <v>1271.87</v>
      </c>
      <c r="D19" s="0" t="n">
        <v>1259.42</v>
      </c>
      <c r="E19" s="0" t="n">
        <v>1264.68</v>
      </c>
      <c r="F19" s="0" t="n">
        <v>2617060000</v>
      </c>
      <c r="G19" s="0" t="n">
        <v>1264.68</v>
      </c>
      <c r="H19" s="41" t="n">
        <f aca="false">G19/G18-1</f>
        <v>-0.00172078998468639</v>
      </c>
      <c r="I19" s="97" t="n">
        <f aca="false">(1+H19)*I18</f>
        <v>1013129.96178773</v>
      </c>
      <c r="J19" s="41" t="n">
        <f aca="false">I19/$I$3 -1</f>
        <v>0.0131299617877259</v>
      </c>
      <c r="K19" s="0" t="n">
        <f aca="false">IF(ISBLANK(A20),MONTH(A19),IF(MONTH(A20)-MONTH(A19)=1,MONTH(A19),0))</f>
        <v>0</v>
      </c>
      <c r="M19" s="30" t="n">
        <f aca="false">IF(ISERROR(MATCH(WORKDAY(N18,1,holiday!$B$2:$B$10),A:A,0)),MATCH(MAX(A:A),A:A,0)+1,MATCH(WORKDAY(N18,1,holiday!$B$2:$B$10),A:A,0))</f>
        <v>235</v>
      </c>
      <c r="N19" s="98" t="n">
        <f aca="false">EOMONTH(N18,1)</f>
        <v>39082</v>
      </c>
      <c r="O19" s="30" t="n">
        <f aca="true">COUNT(INDIRECT($H$1&amp;$M19):INDIRECT($H$1&amp;$M20-1))</f>
        <v>20</v>
      </c>
      <c r="P19" s="30" t="n">
        <f aca="false">INDEX($G$4:$G$254,MATCH(MONTH(N19),$K$4:$K$254,0))</f>
        <v>1418.3</v>
      </c>
      <c r="Q19" s="30" t="n">
        <f aca="false">P19-P18</f>
        <v>17.6699999999998</v>
      </c>
      <c r="R19" s="5" t="n">
        <f aca="false">Q19/P18</f>
        <v>0.012615751483261</v>
      </c>
      <c r="S19" s="5" t="n">
        <f aca="false" t="array" ref="S19:S19">PRODUCT(1+R17:R19)-1</f>
        <v>0.0617210016094623</v>
      </c>
      <c r="T19" s="5" t="n">
        <f aca="false" t="array" ref="T19:T19">PRODUCT(1+R14:R19)-1</f>
        <v>0.116595811683199</v>
      </c>
      <c r="U19" s="91" t="n">
        <f aca="false" t="array" ref="U19:U19">PRODUCT(1+R8:R19)-1</f>
        <v>0.136194313821308</v>
      </c>
      <c r="V19" s="5" t="n">
        <f aca="true">STDEV(INDIRECT($H$1&amp;$M19):INDIRECT($H$1&amp;$M20-1))*SQRT(COUNT(INDIRECT($H$1&amp;$M19):INDIRECT($H$1&amp;$M20-1)))</f>
        <v>0.019179129896774</v>
      </c>
      <c r="W19" s="5" t="n">
        <f aca="true">STDEV(INDIRECT($H$1&amp;$M17):INDIRECT($H$1&amp;$M20-1))*SQRT(COUNT(INDIRECT($H$1&amp;$M17):INDIRECT($H$1&amp;$M20-1)))</f>
        <v>0.0369026769110258</v>
      </c>
      <c r="X19" s="5" t="n">
        <f aca="true">STDEV(INDIRECT($H$1&amp;$M14):INDIRECT($H$1&amp;$M20-1))*SQRT(COUNT(INDIRECT($H$1&amp;$M14):INDIRECT($H$1&amp;$M20-1)))</f>
        <v>0.0613255698029983</v>
      </c>
      <c r="Y19" s="5" t="n">
        <f aca="true">STDEV(INDIRECT($H$1&amp;$M8):INDIRECT($H$1&amp;$M20-1))*SQRT(COUNT(INDIRECT($H$1&amp;$M8):INDIRECT($H$1&amp;$M20-1)))</f>
        <v>0.10005350137714</v>
      </c>
      <c r="Z19" s="62" t="n">
        <f aca="true">AVERAGE(INDIRECT("H"&amp;M19):INDIRECT("H"&amp;$M20-1))</f>
        <v>0.000635755931943988</v>
      </c>
      <c r="AA19" s="62" t="n">
        <f aca="true">AVERAGE(INDIRECT("H"&amp;$M17):INDIRECT("H"&amp;$M20-1))</f>
        <v>0.000961735330009764</v>
      </c>
      <c r="AB19" s="62" t="n">
        <f aca="true">AVERAGE(INDIRECT("H"&amp;$M14):INDIRECT("H"&amp;$M20-1))</f>
        <v>0.000890434838582325</v>
      </c>
      <c r="AC19" s="92" t="n">
        <f aca="true">AVERAGE(INDIRECT("H"&amp;$M8):INDIRECT("H"&amp;$M20-1))</f>
        <v>0.000528674114956416</v>
      </c>
    </row>
    <row r="20" customFormat="false" ht="13.8" hidden="false" customHeight="false" outlineLevel="0" collapsed="false">
      <c r="A20" s="6" t="n">
        <v>38743</v>
      </c>
      <c r="B20" s="0" t="n">
        <v>1264.68</v>
      </c>
      <c r="C20" s="0" t="n">
        <v>1276.44</v>
      </c>
      <c r="D20" s="0" t="n">
        <v>1264.68</v>
      </c>
      <c r="E20" s="0" t="n">
        <v>1273.83</v>
      </c>
      <c r="F20" s="0" t="n">
        <v>2856780000</v>
      </c>
      <c r="G20" s="0" t="n">
        <v>1273.83</v>
      </c>
      <c r="H20" s="41" t="n">
        <f aca="false">G20/G19-1</f>
        <v>0.00723503178669693</v>
      </c>
      <c r="I20" s="97" t="n">
        <f aca="false">(1+H20)*I19</f>
        <v>1020459.98926532</v>
      </c>
      <c r="J20" s="41" t="n">
        <f aca="false">I20/$I$3 -1</f>
        <v>0.020459989265315</v>
      </c>
      <c r="K20" s="0" t="n">
        <f aca="false">IF(ISBLANK(A21),MONTH(A20),IF(MONTH(A21)-MONTH(A20)=1,MONTH(A20),0))</f>
        <v>0</v>
      </c>
      <c r="M20" s="30" t="n">
        <f aca="false">IF(ISERROR(MATCH(WORKDAY(N19,1,holiday!$B$2:$B$10),A:A,0)),MATCH(MAX(A:A),A:A,0)+1,MATCH(WORKDAY(N19,1,holiday!$B$2:$B$10),A:A,0))</f>
        <v>255</v>
      </c>
    </row>
    <row r="21" customFormat="false" ht="13.8" hidden="false" customHeight="false" outlineLevel="0" collapsed="false">
      <c r="A21" s="6" t="n">
        <v>38744</v>
      </c>
      <c r="B21" s="0" t="n">
        <v>1273.83</v>
      </c>
      <c r="C21" s="0" t="n">
        <v>1286.38</v>
      </c>
      <c r="D21" s="0" t="n">
        <v>1273.83</v>
      </c>
      <c r="E21" s="0" t="n">
        <v>1283.72</v>
      </c>
      <c r="F21" s="0" t="n">
        <v>2623620000</v>
      </c>
      <c r="G21" s="0" t="n">
        <v>1283.72</v>
      </c>
      <c r="H21" s="41" t="n">
        <f aca="false">G21/G20-1</f>
        <v>0.00776398734525019</v>
      </c>
      <c r="I21" s="97" t="n">
        <f aca="false">(1+H21)*I20</f>
        <v>1028382.82770831</v>
      </c>
      <c r="J21" s="41" t="n">
        <f aca="false">I21/$I$3 -1</f>
        <v>0.0283828277083051</v>
      </c>
      <c r="K21" s="0" t="n">
        <f aca="false">IF(ISBLANK(A22),MONTH(A21),IF(MONTH(A22)-MONTH(A21)=1,MONTH(A21),0))</f>
        <v>0</v>
      </c>
    </row>
    <row r="22" customFormat="false" ht="13.8" hidden="false" customHeight="false" outlineLevel="0" collapsed="false">
      <c r="A22" s="6" t="n">
        <v>38747</v>
      </c>
      <c r="B22" s="0" t="n">
        <v>1283.72</v>
      </c>
      <c r="C22" s="0" t="n">
        <v>1287.94</v>
      </c>
      <c r="D22" s="0" t="n">
        <v>1283.51</v>
      </c>
      <c r="E22" s="0" t="n">
        <v>1285.19</v>
      </c>
      <c r="F22" s="0" t="n">
        <v>2282730000</v>
      </c>
      <c r="G22" s="0" t="n">
        <v>1285.19</v>
      </c>
      <c r="H22" s="41" t="n">
        <f aca="false">G22/G21-1</f>
        <v>0.00114510952544178</v>
      </c>
      <c r="I22" s="97" t="n">
        <f aca="false">(1+H22)*I21</f>
        <v>1029560.43868011</v>
      </c>
      <c r="J22" s="41" t="n">
        <f aca="false">I22/$I$3 -1</f>
        <v>0.0295604386801145</v>
      </c>
      <c r="K22" s="0" t="n">
        <f aca="false">IF(ISBLANK(A23),MONTH(A22),IF(MONTH(A23)-MONTH(A22)=1,MONTH(A22),0))</f>
        <v>0</v>
      </c>
    </row>
    <row r="23" customFormat="false" ht="13.8" hidden="false" customHeight="false" outlineLevel="0" collapsed="false">
      <c r="A23" s="6" t="n">
        <v>38748</v>
      </c>
      <c r="B23" s="0" t="n">
        <v>1285.2</v>
      </c>
      <c r="C23" s="0" t="n">
        <v>1285.2</v>
      </c>
      <c r="D23" s="0" t="n">
        <v>1276.85</v>
      </c>
      <c r="E23" s="0" t="n">
        <v>1280.08</v>
      </c>
      <c r="F23" s="0" t="n">
        <v>2708310000</v>
      </c>
      <c r="G23" s="0" t="n">
        <v>1280.08</v>
      </c>
      <c r="H23" s="41" t="n">
        <f aca="false">G23/G22-1</f>
        <v>-0.00397606579571907</v>
      </c>
      <c r="I23" s="97" t="n">
        <f aca="false">(1+H23)*I22</f>
        <v>1025466.83863525</v>
      </c>
      <c r="J23" s="41" t="n">
        <f aca="false">I23/$I$3 -1</f>
        <v>0.025466838635253</v>
      </c>
      <c r="K23" s="0" t="n">
        <f aca="false">IF(ISBLANK(A24),MONTH(A23),IF(MONTH(A24)-MONTH(A23)=1,MONTH(A23),0))</f>
        <v>1</v>
      </c>
    </row>
    <row r="24" customFormat="false" ht="13.8" hidden="false" customHeight="false" outlineLevel="0" collapsed="false">
      <c r="A24" s="6" t="n">
        <v>38749</v>
      </c>
      <c r="B24" s="0" t="n">
        <v>1280.08</v>
      </c>
      <c r="C24" s="0" t="n">
        <v>1283.33</v>
      </c>
      <c r="D24" s="0" t="n">
        <v>1277.57</v>
      </c>
      <c r="E24" s="0" t="n">
        <v>1282.46</v>
      </c>
      <c r="F24" s="0" t="n">
        <v>2589410000</v>
      </c>
      <c r="G24" s="0" t="n">
        <v>1282.46</v>
      </c>
      <c r="H24" s="41" t="n">
        <f aca="false">G24/G23-1</f>
        <v>0.00185925879632531</v>
      </c>
      <c r="I24" s="97" t="n">
        <f aca="false">(1+H24)*I23</f>
        <v>1027373.44687533</v>
      </c>
      <c r="J24" s="41" t="n">
        <f aca="false">I24/$I$3 -1</f>
        <v>0.0273734468753255</v>
      </c>
      <c r="K24" s="0" t="n">
        <f aca="false">IF(ISBLANK(A25),MONTH(A24),IF(MONTH(A25)-MONTH(A24)=1,MONTH(A24),0))</f>
        <v>0</v>
      </c>
    </row>
    <row r="25" customFormat="false" ht="13.8" hidden="false" customHeight="false" outlineLevel="0" collapsed="false">
      <c r="A25" s="6" t="n">
        <v>38750</v>
      </c>
      <c r="B25" s="0" t="n">
        <v>1282.46</v>
      </c>
      <c r="C25" s="0" t="n">
        <v>1282.46</v>
      </c>
      <c r="D25" s="0" t="n">
        <v>1267.72</v>
      </c>
      <c r="E25" s="0" t="n">
        <v>1270.84</v>
      </c>
      <c r="F25" s="0" t="n">
        <v>2565300000</v>
      </c>
      <c r="G25" s="0" t="n">
        <v>1270.84</v>
      </c>
      <c r="H25" s="41" t="n">
        <f aca="false">G25/G24-1</f>
        <v>-0.00906071144519138</v>
      </c>
      <c r="I25" s="97" t="n">
        <f aca="false">(1+H25)*I24</f>
        <v>1018064.71252674</v>
      </c>
      <c r="J25" s="41" t="n">
        <f aca="false">I25/$I$3 -1</f>
        <v>0.0180647125267366</v>
      </c>
      <c r="K25" s="0" t="n">
        <f aca="false">IF(ISBLANK(A26),MONTH(A25),IF(MONTH(A26)-MONTH(A25)=1,MONTH(A25),0))</f>
        <v>0</v>
      </c>
    </row>
    <row r="26" customFormat="false" ht="13.8" hidden="false" customHeight="false" outlineLevel="0" collapsed="false">
      <c r="A26" s="6" t="n">
        <v>38751</v>
      </c>
      <c r="B26" s="0" t="n">
        <v>1270.84</v>
      </c>
      <c r="C26" s="0" t="n">
        <v>1270.87</v>
      </c>
      <c r="D26" s="0" t="n">
        <v>1261.02</v>
      </c>
      <c r="E26" s="0" t="n">
        <v>1264.03</v>
      </c>
      <c r="F26" s="0" t="n">
        <v>2282210000</v>
      </c>
      <c r="G26" s="0" t="n">
        <v>1264.03</v>
      </c>
      <c r="H26" s="41" t="n">
        <f aca="false">G26/G25-1</f>
        <v>-0.00535866041358468</v>
      </c>
      <c r="I26" s="97" t="n">
        <f aca="false">(1+H26)*I25</f>
        <v>1012609.24945325</v>
      </c>
      <c r="J26" s="41" t="n">
        <f aca="false">I26/$I$3 -1</f>
        <v>0.0126092494532521</v>
      </c>
      <c r="K26" s="0" t="n">
        <f aca="false">IF(ISBLANK(A27),MONTH(A26),IF(MONTH(A27)-MONTH(A26)=1,MONTH(A26),0))</f>
        <v>0</v>
      </c>
    </row>
    <row r="27" customFormat="false" ht="13.8" hidden="false" customHeight="false" outlineLevel="0" collapsed="false">
      <c r="A27" s="6" t="n">
        <v>38754</v>
      </c>
      <c r="B27" s="0" t="n">
        <v>1264.03</v>
      </c>
      <c r="C27" s="0" t="n">
        <v>1267.04</v>
      </c>
      <c r="D27" s="0" t="n">
        <v>1261.62</v>
      </c>
      <c r="E27" s="0" t="n">
        <v>1265.02</v>
      </c>
      <c r="F27" s="0" t="n">
        <v>2132360000</v>
      </c>
      <c r="G27" s="0" t="n">
        <v>1265.02</v>
      </c>
      <c r="H27" s="41" t="n">
        <f aca="false">G27/G26-1</f>
        <v>0.000783209259273887</v>
      </c>
      <c r="I27" s="97" t="n">
        <f aca="false">(1+H27)*I26</f>
        <v>1013402.33439345</v>
      </c>
      <c r="J27" s="41" t="n">
        <f aca="false">I27/$I$3 -1</f>
        <v>0.0134023343934502</v>
      </c>
      <c r="K27" s="0" t="n">
        <f aca="false">IF(ISBLANK(A28),MONTH(A27),IF(MONTH(A28)-MONTH(A27)=1,MONTH(A27),0))</f>
        <v>0</v>
      </c>
    </row>
    <row r="28" customFormat="false" ht="13.8" hidden="false" customHeight="false" outlineLevel="0" collapsed="false">
      <c r="A28" s="6" t="n">
        <v>38755</v>
      </c>
      <c r="B28" s="0" t="n">
        <v>1265.02</v>
      </c>
      <c r="C28" s="0" t="n">
        <v>1265.78</v>
      </c>
      <c r="D28" s="0" t="n">
        <v>1253.61</v>
      </c>
      <c r="E28" s="0" t="n">
        <v>1254.78</v>
      </c>
      <c r="F28" s="0" t="n">
        <v>2366370000</v>
      </c>
      <c r="G28" s="0" t="n">
        <v>1254.78</v>
      </c>
      <c r="H28" s="41" t="n">
        <f aca="false">G28/G27-1</f>
        <v>-0.00809473368009994</v>
      </c>
      <c r="I28" s="97" t="n">
        <f aca="false">(1+H28)*I27</f>
        <v>1005199.11238574</v>
      </c>
      <c r="J28" s="41" t="n">
        <f aca="false">I28/$I$3 -1</f>
        <v>0.00519911238574355</v>
      </c>
      <c r="K28" s="0" t="n">
        <f aca="false">IF(ISBLANK(A29),MONTH(A28),IF(MONTH(A29)-MONTH(A28)=1,MONTH(A28),0))</f>
        <v>0</v>
      </c>
    </row>
    <row r="29" customFormat="false" ht="13.8" hidden="false" customHeight="false" outlineLevel="0" collapsed="false">
      <c r="A29" s="6" t="n">
        <v>38756</v>
      </c>
      <c r="B29" s="0" t="n">
        <v>1254.78</v>
      </c>
      <c r="C29" s="0" t="n">
        <v>1266.47</v>
      </c>
      <c r="D29" s="0" t="n">
        <v>1254.78</v>
      </c>
      <c r="E29" s="0" t="n">
        <v>1265.65</v>
      </c>
      <c r="F29" s="0" t="n">
        <v>2456860000</v>
      </c>
      <c r="G29" s="0" t="n">
        <v>1265.65</v>
      </c>
      <c r="H29" s="41" t="n">
        <f aca="false">G29/G28-1</f>
        <v>0.00866287317298653</v>
      </c>
      <c r="I29" s="97" t="n">
        <f aca="false">(1+H29)*I28</f>
        <v>1013907.02480994</v>
      </c>
      <c r="J29" s="41" t="n">
        <f aca="false">I29/$I$3 -1</f>
        <v>0.01390702480994</v>
      </c>
      <c r="K29" s="0" t="n">
        <f aca="false">IF(ISBLANK(A30),MONTH(A29),IF(MONTH(A30)-MONTH(A29)=1,MONTH(A29),0))</f>
        <v>0</v>
      </c>
    </row>
    <row r="30" customFormat="false" ht="13.8" hidden="false" customHeight="false" outlineLevel="0" collapsed="false">
      <c r="A30" s="6" t="n">
        <v>38757</v>
      </c>
      <c r="B30" s="0" t="n">
        <v>1265.65</v>
      </c>
      <c r="C30" s="0" t="n">
        <v>1274.56</v>
      </c>
      <c r="D30" s="0" t="n">
        <v>1262.8</v>
      </c>
      <c r="E30" s="0" t="n">
        <v>1263.78</v>
      </c>
      <c r="F30" s="0" t="n">
        <v>2441920000</v>
      </c>
      <c r="G30" s="0" t="n">
        <v>1263.78</v>
      </c>
      <c r="H30" s="41" t="n">
        <f aca="false">G30/G29-1</f>
        <v>-0.00147750167897931</v>
      </c>
      <c r="I30" s="97" t="n">
        <f aca="false">(1+H30)*I29</f>
        <v>1012408.97547845</v>
      </c>
      <c r="J30" s="41" t="n">
        <f aca="false">I30/$I$3 -1</f>
        <v>0.0124089754784544</v>
      </c>
      <c r="K30" s="0" t="n">
        <f aca="false">IF(ISBLANK(A31),MONTH(A30),IF(MONTH(A31)-MONTH(A30)=1,MONTH(A30),0))</f>
        <v>0</v>
      </c>
    </row>
    <row r="31" customFormat="false" ht="13.8" hidden="false" customHeight="false" outlineLevel="0" collapsed="false">
      <c r="A31" s="6" t="n">
        <v>38758</v>
      </c>
      <c r="B31" s="0" t="n">
        <v>1263.82</v>
      </c>
      <c r="C31" s="0" t="n">
        <v>1269.89</v>
      </c>
      <c r="D31" s="0" t="n">
        <v>1254.98</v>
      </c>
      <c r="E31" s="0" t="n">
        <v>1266.99</v>
      </c>
      <c r="F31" s="0" t="n">
        <v>2290050000</v>
      </c>
      <c r="G31" s="0" t="n">
        <v>1266.99</v>
      </c>
      <c r="H31" s="41" t="n">
        <f aca="false">G31/G30-1</f>
        <v>0.00253999905046776</v>
      </c>
      <c r="I31" s="97" t="n">
        <f aca="false">(1+H31)*I30</f>
        <v>1014980.49331485</v>
      </c>
      <c r="J31" s="41" t="n">
        <f aca="false">I31/$I$3 -1</f>
        <v>0.0149804933148547</v>
      </c>
      <c r="K31" s="0" t="n">
        <f aca="false">IF(ISBLANK(A32),MONTH(A31),IF(MONTH(A32)-MONTH(A31)=1,MONTH(A31),0))</f>
        <v>0</v>
      </c>
    </row>
    <row r="32" customFormat="false" ht="13.8" hidden="false" customHeight="false" outlineLevel="0" collapsed="false">
      <c r="A32" s="6" t="n">
        <v>38761</v>
      </c>
      <c r="B32" s="0" t="n">
        <v>1266.99</v>
      </c>
      <c r="C32" s="0" t="n">
        <v>1266.99</v>
      </c>
      <c r="D32" s="0" t="n">
        <v>1258.34</v>
      </c>
      <c r="E32" s="0" t="n">
        <v>1262.86</v>
      </c>
      <c r="F32" s="0" t="n">
        <v>1850080000</v>
      </c>
      <c r="G32" s="0" t="n">
        <v>1262.86</v>
      </c>
      <c r="H32" s="41" t="n">
        <f aca="false">G32/G31-1</f>
        <v>-0.00325969423594508</v>
      </c>
      <c r="I32" s="97" t="n">
        <f aca="false">(1+H32)*I31</f>
        <v>1011671.9672512</v>
      </c>
      <c r="J32" s="41" t="n">
        <f aca="false">I32/$I$3 -1</f>
        <v>0.0116719672511996</v>
      </c>
      <c r="K32" s="0" t="n">
        <f aca="false">IF(ISBLANK(A33),MONTH(A32),IF(MONTH(A33)-MONTH(A32)=1,MONTH(A32),0))</f>
        <v>0</v>
      </c>
    </row>
    <row r="33" customFormat="false" ht="13.8" hidden="false" customHeight="false" outlineLevel="0" collapsed="false">
      <c r="A33" s="6" t="n">
        <v>38762</v>
      </c>
      <c r="B33" s="0" t="n">
        <v>1262.86</v>
      </c>
      <c r="C33" s="0" t="n">
        <v>1278.21</v>
      </c>
      <c r="D33" s="0" t="n">
        <v>1260.8</v>
      </c>
      <c r="E33" s="0" t="n">
        <v>1275.53</v>
      </c>
      <c r="F33" s="0" t="n">
        <v>2437940000</v>
      </c>
      <c r="G33" s="0" t="n">
        <v>1275.53</v>
      </c>
      <c r="H33" s="41" t="n">
        <f aca="false">G33/G32-1</f>
        <v>0.0100327827312607</v>
      </c>
      <c r="I33" s="97" t="n">
        <f aca="false">(1+H33)*I32</f>
        <v>1021821.85229394</v>
      </c>
      <c r="J33" s="41" t="n">
        <f aca="false">I33/$I$3 -1</f>
        <v>0.021821852293938</v>
      </c>
      <c r="K33" s="0" t="n">
        <f aca="false">IF(ISBLANK(A34),MONTH(A33),IF(MONTH(A34)-MONTH(A33)=1,MONTH(A33),0))</f>
        <v>0</v>
      </c>
    </row>
    <row r="34" customFormat="false" ht="13.8" hidden="false" customHeight="false" outlineLevel="0" collapsed="false">
      <c r="A34" s="6" t="n">
        <v>38763</v>
      </c>
      <c r="B34" s="0" t="n">
        <v>1275.53</v>
      </c>
      <c r="C34" s="0" t="n">
        <v>1281</v>
      </c>
      <c r="D34" s="0" t="n">
        <v>1271.06</v>
      </c>
      <c r="E34" s="0" t="n">
        <v>1280</v>
      </c>
      <c r="F34" s="0" t="n">
        <v>2317590000</v>
      </c>
      <c r="G34" s="0" t="n">
        <v>1280</v>
      </c>
      <c r="H34" s="41" t="n">
        <f aca="false">G34/G33-1</f>
        <v>0.00350442561131459</v>
      </c>
      <c r="I34" s="97" t="n">
        <f aca="false">(1+H34)*I33</f>
        <v>1025402.75096332</v>
      </c>
      <c r="J34" s="41" t="n">
        <f aca="false">I34/$I$3 -1</f>
        <v>0.0254027509633177</v>
      </c>
      <c r="K34" s="0" t="n">
        <f aca="false">IF(ISBLANK(A35),MONTH(A34),IF(MONTH(A35)-MONTH(A34)=1,MONTH(A34),0))</f>
        <v>0</v>
      </c>
    </row>
    <row r="35" customFormat="false" ht="13.8" hidden="false" customHeight="false" outlineLevel="0" collapsed="false">
      <c r="A35" s="6" t="n">
        <v>38764</v>
      </c>
      <c r="B35" s="0" t="n">
        <v>1280</v>
      </c>
      <c r="C35" s="0" t="n">
        <v>1289.39</v>
      </c>
      <c r="D35" s="0" t="n">
        <v>1280</v>
      </c>
      <c r="E35" s="0" t="n">
        <v>1289.38</v>
      </c>
      <c r="F35" s="0" t="n">
        <v>2251490000</v>
      </c>
      <c r="G35" s="0" t="n">
        <v>1289.38</v>
      </c>
      <c r="H35" s="41" t="n">
        <f aca="false">G35/G34-1</f>
        <v>0.00732812500000013</v>
      </c>
      <c r="I35" s="97" t="n">
        <f aca="false">(1+H35)*I34</f>
        <v>1032917.03049772</v>
      </c>
      <c r="J35" s="41" t="n">
        <f aca="false">I35/$I$3 -1</f>
        <v>0.0329170304977209</v>
      </c>
      <c r="K35" s="0" t="n">
        <f aca="false">IF(ISBLANK(A36),MONTH(A35),IF(MONTH(A36)-MONTH(A35)=1,MONTH(A35),0))</f>
        <v>0</v>
      </c>
    </row>
    <row r="36" customFormat="false" ht="13.8" hidden="false" customHeight="false" outlineLevel="0" collapsed="false">
      <c r="A36" s="6" t="n">
        <v>38765</v>
      </c>
      <c r="B36" s="0" t="n">
        <v>1289.38</v>
      </c>
      <c r="C36" s="0" t="n">
        <v>1289.47</v>
      </c>
      <c r="D36" s="0" t="n">
        <v>1284.07</v>
      </c>
      <c r="E36" s="0" t="n">
        <v>1287.24</v>
      </c>
      <c r="F36" s="0" t="n">
        <v>2128260000</v>
      </c>
      <c r="G36" s="0" t="n">
        <v>1287.24</v>
      </c>
      <c r="H36" s="41" t="n">
        <f aca="false">G36/G35-1</f>
        <v>-0.0016597124199228</v>
      </c>
      <c r="I36" s="97" t="n">
        <f aca="false">(1+H36)*I35</f>
        <v>1031202.68527345</v>
      </c>
      <c r="J36" s="41" t="n">
        <f aca="false">I36/$I$3 -1</f>
        <v>0.0312026852734542</v>
      </c>
      <c r="K36" s="0" t="n">
        <f aca="false">IF(ISBLANK(A37),MONTH(A36),IF(MONTH(A37)-MONTH(A36)=1,MONTH(A36),0))</f>
        <v>0</v>
      </c>
    </row>
    <row r="37" customFormat="false" ht="13.8" hidden="false" customHeight="false" outlineLevel="0" collapsed="false">
      <c r="A37" s="6" t="n">
        <v>38769</v>
      </c>
      <c r="B37" s="0" t="n">
        <v>1287.24</v>
      </c>
      <c r="C37" s="0" t="n">
        <v>1291.92</v>
      </c>
      <c r="D37" s="0" t="n">
        <v>1281.33</v>
      </c>
      <c r="E37" s="0" t="n">
        <v>1283.03</v>
      </c>
      <c r="F37" s="0" t="n">
        <v>2104320000</v>
      </c>
      <c r="G37" s="0" t="n">
        <v>1283.03</v>
      </c>
      <c r="H37" s="41" t="n">
        <f aca="false">G37/G36-1</f>
        <v>-0.00327056337590503</v>
      </c>
      <c r="I37" s="97" t="n">
        <f aca="false">(1+H37)*I36</f>
        <v>1027830.07153786</v>
      </c>
      <c r="J37" s="41" t="n">
        <f aca="false">I37/$I$3 -1</f>
        <v>0.0278300715378639</v>
      </c>
      <c r="K37" s="0" t="n">
        <f aca="false">IF(ISBLANK(A38),MONTH(A37),IF(MONTH(A38)-MONTH(A37)=1,MONTH(A37),0))</f>
        <v>0</v>
      </c>
    </row>
    <row r="38" customFormat="false" ht="13.8" hidden="false" customHeight="false" outlineLevel="0" collapsed="false">
      <c r="A38" s="6" t="n">
        <v>38770</v>
      </c>
      <c r="B38" s="0" t="n">
        <v>1283.03</v>
      </c>
      <c r="C38" s="0" t="n">
        <v>1294.17</v>
      </c>
      <c r="D38" s="0" t="n">
        <v>1283.03</v>
      </c>
      <c r="E38" s="0" t="n">
        <v>1292.67</v>
      </c>
      <c r="F38" s="0" t="n">
        <v>2222380000</v>
      </c>
      <c r="G38" s="0" t="n">
        <v>1292.67</v>
      </c>
      <c r="H38" s="41" t="n">
        <f aca="false">G38/G37-1</f>
        <v>0.00751346422141341</v>
      </c>
      <c r="I38" s="97" t="n">
        <f aca="false">(1+H38)*I37</f>
        <v>1035552.63600606</v>
      </c>
      <c r="J38" s="41" t="n">
        <f aca="false">I38/$I$3 -1</f>
        <v>0.0355526360060563</v>
      </c>
      <c r="K38" s="0" t="n">
        <f aca="false">IF(ISBLANK(A39),MONTH(A38),IF(MONTH(A39)-MONTH(A38)=1,MONTH(A38),0))</f>
        <v>0</v>
      </c>
    </row>
    <row r="39" customFormat="false" ht="13.8" hidden="false" customHeight="false" outlineLevel="0" collapsed="false">
      <c r="A39" s="6" t="n">
        <v>38771</v>
      </c>
      <c r="B39" s="0" t="n">
        <v>1292.67</v>
      </c>
      <c r="C39" s="0" t="n">
        <v>1293.84</v>
      </c>
      <c r="D39" s="0" t="n">
        <v>1285.14</v>
      </c>
      <c r="E39" s="0" t="n">
        <v>1287.79</v>
      </c>
      <c r="F39" s="0" t="n">
        <v>2144210000</v>
      </c>
      <c r="G39" s="0" t="n">
        <v>1287.79</v>
      </c>
      <c r="H39" s="41" t="n">
        <f aca="false">G39/G38-1</f>
        <v>-0.0037751320909436</v>
      </c>
      <c r="I39" s="97" t="n">
        <f aca="false">(1+H39)*I38</f>
        <v>1031643.28801801</v>
      </c>
      <c r="J39" s="41" t="n">
        <f aca="false">I39/$I$3 -1</f>
        <v>0.0316432880180086</v>
      </c>
      <c r="K39" s="0" t="n">
        <f aca="false">IF(ISBLANK(A40),MONTH(A39),IF(MONTH(A40)-MONTH(A39)=1,MONTH(A39),0))</f>
        <v>0</v>
      </c>
    </row>
    <row r="40" customFormat="false" ht="13.8" hidden="false" customHeight="false" outlineLevel="0" collapsed="false">
      <c r="A40" s="6" t="n">
        <v>38772</v>
      </c>
      <c r="B40" s="0" t="n">
        <v>1287.79</v>
      </c>
      <c r="C40" s="0" t="n">
        <v>1292.11</v>
      </c>
      <c r="D40" s="0" t="n">
        <v>1285.62</v>
      </c>
      <c r="E40" s="0" t="n">
        <v>1289.43</v>
      </c>
      <c r="F40" s="0" t="n">
        <v>1933010000</v>
      </c>
      <c r="G40" s="0" t="n">
        <v>1289.43</v>
      </c>
      <c r="H40" s="41" t="n">
        <f aca="false">G40/G39-1</f>
        <v>0.00127349956126399</v>
      </c>
      <c r="I40" s="97" t="n">
        <f aca="false">(1+H40)*I39</f>
        <v>1032957.08529268</v>
      </c>
      <c r="J40" s="41" t="n">
        <f aca="false">I40/$I$3 -1</f>
        <v>0.0329570852926804</v>
      </c>
      <c r="K40" s="0" t="n">
        <f aca="false">IF(ISBLANK(A41),MONTH(A40),IF(MONTH(A41)-MONTH(A40)=1,MONTH(A40),0))</f>
        <v>0</v>
      </c>
    </row>
    <row r="41" customFormat="false" ht="13.8" hidden="false" customHeight="false" outlineLevel="0" collapsed="false">
      <c r="A41" s="6" t="n">
        <v>38775</v>
      </c>
      <c r="B41" s="0" t="n">
        <v>1289.43</v>
      </c>
      <c r="C41" s="0" t="n">
        <v>1297.57</v>
      </c>
      <c r="D41" s="0" t="n">
        <v>1289.43</v>
      </c>
      <c r="E41" s="0" t="n">
        <v>1294.12</v>
      </c>
      <c r="F41" s="0" t="n">
        <v>1975320000</v>
      </c>
      <c r="G41" s="0" t="n">
        <v>1294.12</v>
      </c>
      <c r="H41" s="41" t="n">
        <f aca="false">G41/G40-1</f>
        <v>0.00363726607880999</v>
      </c>
      <c r="I41" s="97" t="n">
        <f aca="false">(1+H41)*I40</f>
        <v>1036714.22505988</v>
      </c>
      <c r="J41" s="41" t="n">
        <f aca="false">I41/$I$3 -1</f>
        <v>0.036714225059882</v>
      </c>
      <c r="K41" s="0" t="n">
        <f aca="false">IF(ISBLANK(A42),MONTH(A41),IF(MONTH(A42)-MONTH(A41)=1,MONTH(A41),0))</f>
        <v>0</v>
      </c>
    </row>
    <row r="42" customFormat="false" ht="13.8" hidden="false" customHeight="false" outlineLevel="0" collapsed="false">
      <c r="A42" s="6" t="n">
        <v>38776</v>
      </c>
      <c r="B42" s="0" t="n">
        <v>1294.12</v>
      </c>
      <c r="C42" s="0" t="n">
        <v>1294.12</v>
      </c>
      <c r="D42" s="0" t="n">
        <v>1278.66</v>
      </c>
      <c r="E42" s="0" t="n">
        <v>1280.66</v>
      </c>
      <c r="F42" s="0" t="n">
        <v>2370860000</v>
      </c>
      <c r="G42" s="0" t="n">
        <v>1280.66</v>
      </c>
      <c r="H42" s="41" t="n">
        <f aca="false">G42/G41-1</f>
        <v>-0.0104008901801995</v>
      </c>
      <c r="I42" s="97" t="n">
        <f aca="false">(1+H42)*I41</f>
        <v>1025931.47425678</v>
      </c>
      <c r="J42" s="41" t="n">
        <f aca="false">I42/$I$3 -1</f>
        <v>0.0259314742567835</v>
      </c>
      <c r="K42" s="0" t="n">
        <f aca="false">IF(ISBLANK(A43),MONTH(A42),IF(MONTH(A43)-MONTH(A42)=1,MONTH(A42),0))</f>
        <v>2</v>
      </c>
    </row>
    <row r="43" customFormat="false" ht="13.8" hidden="false" customHeight="false" outlineLevel="0" collapsed="false">
      <c r="A43" s="6" t="n">
        <v>38777</v>
      </c>
      <c r="B43" s="0" t="n">
        <v>1280.66</v>
      </c>
      <c r="C43" s="0" t="n">
        <v>1291.8</v>
      </c>
      <c r="D43" s="0" t="n">
        <v>1280.66</v>
      </c>
      <c r="E43" s="0" t="n">
        <v>1291.24</v>
      </c>
      <c r="F43" s="0" t="n">
        <v>2308320000</v>
      </c>
      <c r="G43" s="0" t="n">
        <v>1291.24</v>
      </c>
      <c r="H43" s="41" t="n">
        <f aca="false">G43/G42-1</f>
        <v>0.00826136523355148</v>
      </c>
      <c r="I43" s="97" t="n">
        <f aca="false">(1+H43)*I42</f>
        <v>1034407.06887021</v>
      </c>
      <c r="J43" s="41" t="n">
        <f aca="false">I43/$I$3 -1</f>
        <v>0.0344070688702147</v>
      </c>
      <c r="K43" s="0" t="n">
        <f aca="false">IF(ISBLANK(A44),MONTH(A43),IF(MONTH(A44)-MONTH(A43)=1,MONTH(A43),0))</f>
        <v>0</v>
      </c>
    </row>
    <row r="44" customFormat="false" ht="13.8" hidden="false" customHeight="false" outlineLevel="0" collapsed="false">
      <c r="A44" s="6" t="n">
        <v>38778</v>
      </c>
      <c r="B44" s="0" t="n">
        <v>1291.24</v>
      </c>
      <c r="C44" s="0" t="n">
        <v>1291.24</v>
      </c>
      <c r="D44" s="0" t="n">
        <v>1283.21</v>
      </c>
      <c r="E44" s="0" t="n">
        <v>1289.14</v>
      </c>
      <c r="F44" s="0" t="n">
        <v>2494590000</v>
      </c>
      <c r="G44" s="0" t="n">
        <v>1289.14</v>
      </c>
      <c r="H44" s="41" t="n">
        <f aca="false">G44/G43-1</f>
        <v>-0.00162634366965075</v>
      </c>
      <c r="I44" s="97" t="n">
        <f aca="false">(1+H44)*I43</f>
        <v>1032724.76748192</v>
      </c>
      <c r="J44" s="41" t="n">
        <f aca="false">I44/$I$3 -1</f>
        <v>0.0327247674819155</v>
      </c>
      <c r="K44" s="0" t="n">
        <f aca="false">IF(ISBLANK(A45),MONTH(A44),IF(MONTH(A45)-MONTH(A44)=1,MONTH(A44),0))</f>
        <v>0</v>
      </c>
    </row>
    <row r="45" customFormat="false" ht="13.8" hidden="false" customHeight="false" outlineLevel="0" collapsed="false">
      <c r="A45" s="6" t="n">
        <v>38779</v>
      </c>
      <c r="B45" s="0" t="n">
        <v>1289.14</v>
      </c>
      <c r="C45" s="0" t="n">
        <v>1297.33</v>
      </c>
      <c r="D45" s="0" t="n">
        <v>1284.2</v>
      </c>
      <c r="E45" s="0" t="n">
        <v>1287.23</v>
      </c>
      <c r="F45" s="0" t="n">
        <v>2152950000</v>
      </c>
      <c r="G45" s="0" t="n">
        <v>1287.23</v>
      </c>
      <c r="H45" s="41" t="n">
        <f aca="false">G45/G44-1</f>
        <v>-0.00148160789363461</v>
      </c>
      <c r="I45" s="97" t="n">
        <f aca="false">(1+H45)*I44</f>
        <v>1031194.67431446</v>
      </c>
      <c r="J45" s="41" t="n">
        <f aca="false">I45/$I$3 -1</f>
        <v>0.0311946743144624</v>
      </c>
      <c r="K45" s="0" t="n">
        <f aca="false">IF(ISBLANK(A46),MONTH(A45),IF(MONTH(A46)-MONTH(A45)=1,MONTH(A45),0))</f>
        <v>0</v>
      </c>
    </row>
    <row r="46" customFormat="false" ht="13.8" hidden="false" customHeight="false" outlineLevel="0" collapsed="false">
      <c r="A46" s="6" t="n">
        <v>38782</v>
      </c>
      <c r="B46" s="0" t="n">
        <v>1287.23</v>
      </c>
      <c r="C46" s="0" t="n">
        <v>1288.23</v>
      </c>
      <c r="D46" s="0" t="n">
        <v>1275.67</v>
      </c>
      <c r="E46" s="0" t="n">
        <v>1278.26</v>
      </c>
      <c r="F46" s="0" t="n">
        <v>2280190000</v>
      </c>
      <c r="G46" s="0" t="n">
        <v>1278.26</v>
      </c>
      <c r="H46" s="41" t="n">
        <f aca="false">G46/G45-1</f>
        <v>-0.00696845163645976</v>
      </c>
      <c r="I46" s="97" t="n">
        <f aca="false">(1+H46)*I45</f>
        <v>1024008.84409873</v>
      </c>
      <c r="J46" s="41" t="n">
        <f aca="false">I46/$I$3 -1</f>
        <v>0.0240088440987272</v>
      </c>
      <c r="K46" s="0" t="n">
        <f aca="false">IF(ISBLANK(A47),MONTH(A46),IF(MONTH(A47)-MONTH(A46)=1,MONTH(A46),0))</f>
        <v>0</v>
      </c>
    </row>
    <row r="47" customFormat="false" ht="13.8" hidden="false" customHeight="false" outlineLevel="0" collapsed="false">
      <c r="A47" s="6" t="n">
        <v>38783</v>
      </c>
      <c r="B47" s="0" t="n">
        <v>1278.26</v>
      </c>
      <c r="C47" s="0" t="n">
        <v>1278.26</v>
      </c>
      <c r="D47" s="0" t="n">
        <v>1271.11</v>
      </c>
      <c r="E47" s="0" t="n">
        <v>1275.88</v>
      </c>
      <c r="F47" s="0" t="n">
        <v>2268050000</v>
      </c>
      <c r="G47" s="0" t="n">
        <v>1275.88</v>
      </c>
      <c r="H47" s="41" t="n">
        <f aca="false">G47/G46-1</f>
        <v>-0.00186190602850744</v>
      </c>
      <c r="I47" s="97" t="n">
        <f aca="false">(1+H47)*I46</f>
        <v>1022102.23585866</v>
      </c>
      <c r="J47" s="41" t="n">
        <f aca="false">I47/$I$3 -1</f>
        <v>0.0221022358586549</v>
      </c>
      <c r="K47" s="0" t="n">
        <f aca="false">IF(ISBLANK(A48),MONTH(A47),IF(MONTH(A48)-MONTH(A47)=1,MONTH(A47),0))</f>
        <v>0</v>
      </c>
    </row>
    <row r="48" customFormat="false" ht="13.8" hidden="false" customHeight="false" outlineLevel="0" collapsed="false">
      <c r="A48" s="6" t="n">
        <v>38784</v>
      </c>
      <c r="B48" s="0" t="n">
        <v>1275.88</v>
      </c>
      <c r="C48" s="0" t="n">
        <v>1280.33</v>
      </c>
      <c r="D48" s="0" t="n">
        <v>1268.42</v>
      </c>
      <c r="E48" s="0" t="n">
        <v>1278.47</v>
      </c>
      <c r="F48" s="0" t="n">
        <v>2442870000</v>
      </c>
      <c r="G48" s="0" t="n">
        <v>1278.47</v>
      </c>
      <c r="H48" s="41" t="n">
        <f aca="false">G48/G47-1</f>
        <v>0.00202997147067108</v>
      </c>
      <c r="I48" s="97" t="n">
        <f aca="false">(1+H48)*I47</f>
        <v>1024177.07423756</v>
      </c>
      <c r="J48" s="41" t="n">
        <f aca="false">I48/$I$3 -1</f>
        <v>0.0241770742375571</v>
      </c>
      <c r="K48" s="0" t="n">
        <f aca="false">IF(ISBLANK(A49),MONTH(A48),IF(MONTH(A49)-MONTH(A48)=1,MONTH(A48),0))</f>
        <v>0</v>
      </c>
    </row>
    <row r="49" customFormat="false" ht="13.8" hidden="false" customHeight="false" outlineLevel="0" collapsed="false">
      <c r="A49" s="6" t="n">
        <v>38785</v>
      </c>
      <c r="B49" s="0" t="n">
        <v>1278.47</v>
      </c>
      <c r="C49" s="0" t="n">
        <v>1282.74</v>
      </c>
      <c r="D49" s="0" t="n">
        <v>1272.23</v>
      </c>
      <c r="E49" s="0" t="n">
        <v>1272.23</v>
      </c>
      <c r="F49" s="0" t="n">
        <v>2140110000</v>
      </c>
      <c r="G49" s="0" t="n">
        <v>1272.23</v>
      </c>
      <c r="H49" s="41" t="n">
        <f aca="false">G49/G48-1</f>
        <v>-0.00488083412203655</v>
      </c>
      <c r="I49" s="97" t="n">
        <f aca="false">(1+H49)*I48</f>
        <v>1019178.23582661</v>
      </c>
      <c r="J49" s="41" t="n">
        <f aca="false">I49/$I$3 -1</f>
        <v>0.0191782358266108</v>
      </c>
      <c r="K49" s="0" t="n">
        <f aca="false">IF(ISBLANK(A50),MONTH(A49),IF(MONTH(A50)-MONTH(A49)=1,MONTH(A49),0))</f>
        <v>0</v>
      </c>
    </row>
    <row r="50" customFormat="false" ht="13.8" hidden="false" customHeight="false" outlineLevel="0" collapsed="false">
      <c r="A50" s="6" t="n">
        <v>38786</v>
      </c>
      <c r="B50" s="0" t="n">
        <v>1272.23</v>
      </c>
      <c r="C50" s="0" t="n">
        <v>1284.37</v>
      </c>
      <c r="D50" s="0" t="n">
        <v>1271.11</v>
      </c>
      <c r="E50" s="0" t="n">
        <v>1281.42</v>
      </c>
      <c r="F50" s="0" t="n">
        <v>2123450000</v>
      </c>
      <c r="G50" s="0" t="n">
        <v>1281.42</v>
      </c>
      <c r="H50" s="41" t="n">
        <f aca="false">G50/G49-1</f>
        <v>0.0072235366246669</v>
      </c>
      <c r="I50" s="97" t="n">
        <f aca="false">(1+H50)*I49</f>
        <v>1026540.30714017</v>
      </c>
      <c r="J50" s="41" t="n">
        <f aca="false">I50/$I$3 -1</f>
        <v>0.0265403071401678</v>
      </c>
      <c r="K50" s="0" t="n">
        <f aca="false">IF(ISBLANK(A51),MONTH(A50),IF(MONTH(A51)-MONTH(A50)=1,MONTH(A50),0))</f>
        <v>0</v>
      </c>
    </row>
    <row r="51" customFormat="false" ht="13.8" hidden="false" customHeight="false" outlineLevel="0" collapsed="false">
      <c r="A51" s="6" t="n">
        <v>38789</v>
      </c>
      <c r="B51" s="0" t="n">
        <v>1281.58</v>
      </c>
      <c r="C51" s="0" t="n">
        <v>1287.37</v>
      </c>
      <c r="D51" s="0" t="n">
        <v>1281.58</v>
      </c>
      <c r="E51" s="0" t="n">
        <v>1284.13</v>
      </c>
      <c r="F51" s="0" t="n">
        <v>2070330000</v>
      </c>
      <c r="G51" s="0" t="n">
        <v>1284.13</v>
      </c>
      <c r="H51" s="41" t="n">
        <f aca="false">G51/G50-1</f>
        <v>0.00211484134787976</v>
      </c>
      <c r="I51" s="97" t="n">
        <f aca="false">(1+H51)*I50</f>
        <v>1028711.27702697</v>
      </c>
      <c r="J51" s="41" t="n">
        <f aca="false">I51/$I$3 -1</f>
        <v>0.0287112770269731</v>
      </c>
      <c r="K51" s="0" t="n">
        <f aca="false">IF(ISBLANK(A52),MONTH(A51),IF(MONTH(A52)-MONTH(A51)=1,MONTH(A51),0))</f>
        <v>0</v>
      </c>
    </row>
    <row r="52" customFormat="false" ht="13.8" hidden="false" customHeight="false" outlineLevel="0" collapsed="false">
      <c r="A52" s="6" t="n">
        <v>38790</v>
      </c>
      <c r="B52" s="0" t="n">
        <v>1284.13</v>
      </c>
      <c r="C52" s="0" t="n">
        <v>1298.14</v>
      </c>
      <c r="D52" s="0" t="n">
        <v>1282.67</v>
      </c>
      <c r="E52" s="0" t="n">
        <v>1297.48</v>
      </c>
      <c r="F52" s="0" t="n">
        <v>2165270000</v>
      </c>
      <c r="G52" s="0" t="n">
        <v>1297.48</v>
      </c>
      <c r="H52" s="41" t="n">
        <f aca="false">G52/G51-1</f>
        <v>0.0103961436926168</v>
      </c>
      <c r="I52" s="97" t="n">
        <f aca="false">(1+H52)*I51</f>
        <v>1039405.90728116</v>
      </c>
      <c r="J52" s="41" t="n">
        <f aca="false">I52/$I$3 -1</f>
        <v>0.0394059072811608</v>
      </c>
      <c r="K52" s="0" t="n">
        <f aca="false">IF(ISBLANK(A53),MONTH(A52),IF(MONTH(A53)-MONTH(A52)=1,MONTH(A52),0))</f>
        <v>0</v>
      </c>
    </row>
    <row r="53" customFormat="false" ht="13.8" hidden="false" customHeight="false" outlineLevel="0" collapsed="false">
      <c r="A53" s="6" t="n">
        <v>38791</v>
      </c>
      <c r="B53" s="0" t="n">
        <v>1297.48</v>
      </c>
      <c r="C53" s="0" t="n">
        <v>1304.4</v>
      </c>
      <c r="D53" s="0" t="n">
        <v>1294.97</v>
      </c>
      <c r="E53" s="0" t="n">
        <v>1303.02</v>
      </c>
      <c r="F53" s="0" t="n">
        <v>2293000000</v>
      </c>
      <c r="G53" s="0" t="n">
        <v>1303.02</v>
      </c>
      <c r="H53" s="41" t="n">
        <f aca="false">G53/G52-1</f>
        <v>0.00426981533434034</v>
      </c>
      <c r="I53" s="97" t="n">
        <f aca="false">(1+H53)*I52</f>
        <v>1043843.97856267</v>
      </c>
      <c r="J53" s="41" t="n">
        <f aca="false">I53/$I$3 -1</f>
        <v>0.0438439785626739</v>
      </c>
      <c r="K53" s="0" t="n">
        <f aca="false">IF(ISBLANK(A54),MONTH(A53),IF(MONTH(A54)-MONTH(A53)=1,MONTH(A53),0))</f>
        <v>0</v>
      </c>
    </row>
    <row r="54" customFormat="false" ht="13.8" hidden="false" customHeight="false" outlineLevel="0" collapsed="false">
      <c r="A54" s="6" t="n">
        <v>38792</v>
      </c>
      <c r="B54" s="0" t="n">
        <v>1303.02</v>
      </c>
      <c r="C54" s="0" t="n">
        <v>1310.45</v>
      </c>
      <c r="D54" s="0" t="n">
        <v>1303.02</v>
      </c>
      <c r="E54" s="0" t="n">
        <v>1305.33</v>
      </c>
      <c r="F54" s="0" t="n">
        <v>2292180000</v>
      </c>
      <c r="G54" s="0" t="n">
        <v>1305.33</v>
      </c>
      <c r="H54" s="41" t="n">
        <f aca="false">G54/G53-1</f>
        <v>0.00177280471520014</v>
      </c>
      <c r="I54" s="97" t="n">
        <f aca="false">(1+H54)*I53</f>
        <v>1045694.5100898</v>
      </c>
      <c r="J54" s="41" t="n">
        <f aca="false">I54/$I$3 -1</f>
        <v>0.045694510089803</v>
      </c>
      <c r="K54" s="0" t="n">
        <f aca="false">IF(ISBLANK(A55),MONTH(A54),IF(MONTH(A55)-MONTH(A54)=1,MONTH(A54),0))</f>
        <v>0</v>
      </c>
    </row>
    <row r="55" customFormat="false" ht="13.8" hidden="false" customHeight="false" outlineLevel="0" collapsed="false">
      <c r="A55" s="6" t="n">
        <v>38793</v>
      </c>
      <c r="B55" s="0" t="n">
        <v>1305.33</v>
      </c>
      <c r="C55" s="0" t="n">
        <v>1309.79</v>
      </c>
      <c r="D55" s="0" t="n">
        <v>1305.32</v>
      </c>
      <c r="E55" s="0" t="n">
        <v>1307.25</v>
      </c>
      <c r="F55" s="0" t="n">
        <v>2549620000</v>
      </c>
      <c r="G55" s="0" t="n">
        <v>1307.25</v>
      </c>
      <c r="H55" s="41" t="n">
        <f aca="false">G55/G54-1</f>
        <v>0.00147089241800935</v>
      </c>
      <c r="I55" s="97" t="n">
        <f aca="false">(1+H55)*I54</f>
        <v>1047232.61421625</v>
      </c>
      <c r="J55" s="41" t="n">
        <f aca="false">I55/$I$3 -1</f>
        <v>0.0472326142162483</v>
      </c>
      <c r="K55" s="0" t="n">
        <f aca="false">IF(ISBLANK(A56),MONTH(A55),IF(MONTH(A56)-MONTH(A55)=1,MONTH(A55),0))</f>
        <v>0</v>
      </c>
    </row>
    <row r="56" customFormat="false" ht="13.8" hidden="false" customHeight="false" outlineLevel="0" collapsed="false">
      <c r="A56" s="6" t="n">
        <v>38796</v>
      </c>
      <c r="B56" s="0" t="n">
        <v>1307.25</v>
      </c>
      <c r="C56" s="0" t="n">
        <v>1310</v>
      </c>
      <c r="D56" s="0" t="n">
        <v>1303.59</v>
      </c>
      <c r="E56" s="0" t="n">
        <v>1305.08</v>
      </c>
      <c r="F56" s="0" t="n">
        <v>1976830000</v>
      </c>
      <c r="G56" s="0" t="n">
        <v>1305.08</v>
      </c>
      <c r="H56" s="41" t="n">
        <f aca="false">G56/G55-1</f>
        <v>-0.00165997322623834</v>
      </c>
      <c r="I56" s="97" t="n">
        <f aca="false">(1+H56)*I55</f>
        <v>1045494.23611501</v>
      </c>
      <c r="J56" s="41" t="n">
        <f aca="false">I56/$I$3 -1</f>
        <v>0.0454942361150055</v>
      </c>
      <c r="K56" s="0" t="n">
        <f aca="false">IF(ISBLANK(A57),MONTH(A56),IF(MONTH(A57)-MONTH(A56)=1,MONTH(A56),0))</f>
        <v>0</v>
      </c>
    </row>
    <row r="57" customFormat="false" ht="13.8" hidden="false" customHeight="false" outlineLevel="0" collapsed="false">
      <c r="A57" s="6" t="n">
        <v>38797</v>
      </c>
      <c r="B57" s="0" t="n">
        <v>1305.08</v>
      </c>
      <c r="C57" s="0" t="n">
        <v>1310.88</v>
      </c>
      <c r="D57" s="0" t="n">
        <v>1295.82</v>
      </c>
      <c r="E57" s="0" t="n">
        <v>1297.23</v>
      </c>
      <c r="F57" s="0" t="n">
        <v>2147370000</v>
      </c>
      <c r="G57" s="0" t="n">
        <v>1297.23</v>
      </c>
      <c r="H57" s="41" t="n">
        <f aca="false">G57/G56-1</f>
        <v>-0.00601495693750564</v>
      </c>
      <c r="I57" s="97" t="n">
        <f aca="false">(1+H57)*I56</f>
        <v>1039205.63330636</v>
      </c>
      <c r="J57" s="41" t="n">
        <f aca="false">I57/$I$3 -1</f>
        <v>0.0392056333063635</v>
      </c>
      <c r="K57" s="0" t="n">
        <f aca="false">IF(ISBLANK(A58),MONTH(A57),IF(MONTH(A58)-MONTH(A57)=1,MONTH(A57),0))</f>
        <v>0</v>
      </c>
    </row>
    <row r="58" customFormat="false" ht="13.8" hidden="false" customHeight="false" outlineLevel="0" collapsed="false">
      <c r="A58" s="6" t="n">
        <v>38798</v>
      </c>
      <c r="B58" s="0" t="n">
        <v>1297.23</v>
      </c>
      <c r="C58" s="0" t="n">
        <v>1305.97</v>
      </c>
      <c r="D58" s="0" t="n">
        <v>1295.81</v>
      </c>
      <c r="E58" s="0" t="n">
        <v>1305.04</v>
      </c>
      <c r="F58" s="0" t="n">
        <v>2039810000</v>
      </c>
      <c r="G58" s="0" t="n">
        <v>1305.04</v>
      </c>
      <c r="H58" s="41" t="n">
        <f aca="false">G58/G57-1</f>
        <v>0.00602052064784187</v>
      </c>
      <c r="I58" s="97" t="n">
        <f aca="false">(1+H58)*I57</f>
        <v>1045462.19227904</v>
      </c>
      <c r="J58" s="41" t="n">
        <f aca="false">I58/$I$3 -1</f>
        <v>0.0454621922790379</v>
      </c>
      <c r="K58" s="0" t="n">
        <f aca="false">IF(ISBLANK(A59),MONTH(A58),IF(MONTH(A59)-MONTH(A58)=1,MONTH(A58),0))</f>
        <v>0</v>
      </c>
    </row>
    <row r="59" customFormat="false" ht="13.8" hidden="false" customHeight="false" outlineLevel="0" collapsed="false">
      <c r="A59" s="6" t="n">
        <v>38799</v>
      </c>
      <c r="B59" s="0" t="n">
        <v>1305.04</v>
      </c>
      <c r="C59" s="0" t="n">
        <v>1305.04</v>
      </c>
      <c r="D59" s="0" t="n">
        <v>1298.11</v>
      </c>
      <c r="E59" s="0" t="n">
        <v>1301.67</v>
      </c>
      <c r="F59" s="0" t="n">
        <v>1980940000</v>
      </c>
      <c r="G59" s="0" t="n">
        <v>1301.67</v>
      </c>
      <c r="H59" s="41" t="n">
        <f aca="false">G59/G58-1</f>
        <v>-0.00258229632808182</v>
      </c>
      <c r="I59" s="97" t="n">
        <f aca="false">(1+H59)*I58</f>
        <v>1042762.49909877</v>
      </c>
      <c r="J59" s="41" t="n">
        <f aca="false">I59/$I$3 -1</f>
        <v>0.0427624990987676</v>
      </c>
      <c r="K59" s="0" t="n">
        <f aca="false">IF(ISBLANK(A60),MONTH(A59),IF(MONTH(A60)-MONTH(A59)=1,MONTH(A59),0))</f>
        <v>0</v>
      </c>
    </row>
    <row r="60" customFormat="false" ht="13.8" hidden="false" customHeight="false" outlineLevel="0" collapsed="false">
      <c r="A60" s="6" t="n">
        <v>38800</v>
      </c>
      <c r="B60" s="0" t="n">
        <v>1301.67</v>
      </c>
      <c r="C60" s="0" t="n">
        <v>1306.53</v>
      </c>
      <c r="D60" s="0" t="n">
        <v>1298.89</v>
      </c>
      <c r="E60" s="0" t="n">
        <v>1302.95</v>
      </c>
      <c r="F60" s="0" t="n">
        <v>2326070000</v>
      </c>
      <c r="G60" s="0" t="n">
        <v>1302.95</v>
      </c>
      <c r="H60" s="41" t="n">
        <f aca="false">G60/G59-1</f>
        <v>0.000983352155308204</v>
      </c>
      <c r="I60" s="97" t="n">
        <f aca="false">(1+H60)*I59</f>
        <v>1043787.90184973</v>
      </c>
      <c r="J60" s="41" t="n">
        <f aca="false">I60/$I$3 -1</f>
        <v>0.0437879018497309</v>
      </c>
      <c r="K60" s="0" t="n">
        <f aca="false">IF(ISBLANK(A61),MONTH(A60),IF(MONTH(A61)-MONTH(A60)=1,MONTH(A60),0))</f>
        <v>0</v>
      </c>
    </row>
    <row r="61" customFormat="false" ht="13.8" hidden="false" customHeight="false" outlineLevel="0" collapsed="false">
      <c r="A61" s="6" t="n">
        <v>38803</v>
      </c>
      <c r="B61" s="0" t="n">
        <v>1302.95</v>
      </c>
      <c r="C61" s="0" t="n">
        <v>1303.74</v>
      </c>
      <c r="D61" s="0" t="n">
        <v>1299.09</v>
      </c>
      <c r="E61" s="0" t="n">
        <v>1301.61</v>
      </c>
      <c r="F61" s="0" t="n">
        <v>2029700000</v>
      </c>
      <c r="G61" s="0" t="n">
        <v>1301.61</v>
      </c>
      <c r="H61" s="41" t="n">
        <f aca="false">G61/G60-1</f>
        <v>-0.00102843547334908</v>
      </c>
      <c r="I61" s="97" t="n">
        <f aca="false">(1+H61)*I60</f>
        <v>1042714.43334482</v>
      </c>
      <c r="J61" s="41" t="n">
        <f aca="false">I61/$I$3 -1</f>
        <v>0.042714433344816</v>
      </c>
      <c r="K61" s="0" t="n">
        <f aca="false">IF(ISBLANK(A62),MONTH(A61),IF(MONTH(A62)-MONTH(A61)=1,MONTH(A61),0))</f>
        <v>0</v>
      </c>
    </row>
    <row r="62" customFormat="false" ht="13.8" hidden="false" customHeight="false" outlineLevel="0" collapsed="false">
      <c r="A62" s="6" t="n">
        <v>38804</v>
      </c>
      <c r="B62" s="0" t="n">
        <v>1301.61</v>
      </c>
      <c r="C62" s="0" t="n">
        <v>1306.24</v>
      </c>
      <c r="D62" s="0" t="n">
        <v>1291.84</v>
      </c>
      <c r="E62" s="0" t="n">
        <v>1293.23</v>
      </c>
      <c r="F62" s="0" t="n">
        <v>2148580000</v>
      </c>
      <c r="G62" s="0" t="n">
        <v>1293.23</v>
      </c>
      <c r="H62" s="41" t="n">
        <f aca="false">G62/G61-1</f>
        <v>-0.00643818040734157</v>
      </c>
      <c r="I62" s="97" t="n">
        <f aca="false">(1+H62)*I61</f>
        <v>1036001.2497096</v>
      </c>
      <c r="J62" s="41" t="n">
        <f aca="false">I62/$I$3 -1</f>
        <v>0.0360012497096032</v>
      </c>
      <c r="K62" s="0" t="n">
        <f aca="false">IF(ISBLANK(A63),MONTH(A62),IF(MONTH(A63)-MONTH(A62)=1,MONTH(A62),0))</f>
        <v>0</v>
      </c>
    </row>
    <row r="63" customFormat="false" ht="13.8" hidden="false" customHeight="false" outlineLevel="0" collapsed="false">
      <c r="A63" s="6" t="n">
        <v>38805</v>
      </c>
      <c r="B63" s="0" t="n">
        <v>1293.23</v>
      </c>
      <c r="C63" s="0" t="n">
        <v>1305.6</v>
      </c>
      <c r="D63" s="0" t="n">
        <v>1293.23</v>
      </c>
      <c r="E63" s="0" t="n">
        <v>1302.89</v>
      </c>
      <c r="F63" s="0" t="n">
        <v>2143540000</v>
      </c>
      <c r="G63" s="0" t="n">
        <v>1302.89</v>
      </c>
      <c r="H63" s="41" t="n">
        <f aca="false">G63/G62-1</f>
        <v>0.00746966896839707</v>
      </c>
      <c r="I63" s="97" t="n">
        <f aca="false">(1+H63)*I62</f>
        <v>1043739.83609578</v>
      </c>
      <c r="J63" s="41" t="n">
        <f aca="false">I63/$I$3 -1</f>
        <v>0.0437398360957795</v>
      </c>
      <c r="K63" s="0" t="n">
        <f aca="false">IF(ISBLANK(A64),MONTH(A63),IF(MONTH(A64)-MONTH(A63)=1,MONTH(A63),0))</f>
        <v>0</v>
      </c>
    </row>
    <row r="64" customFormat="false" ht="13.8" hidden="false" customHeight="false" outlineLevel="0" collapsed="false">
      <c r="A64" s="6" t="n">
        <v>38806</v>
      </c>
      <c r="B64" s="0" t="n">
        <v>1302.89</v>
      </c>
      <c r="C64" s="0" t="n">
        <v>1310.15</v>
      </c>
      <c r="D64" s="0" t="n">
        <v>1296.72</v>
      </c>
      <c r="E64" s="0" t="n">
        <v>1300.25</v>
      </c>
      <c r="F64" s="0" t="n">
        <v>2294560000</v>
      </c>
      <c r="G64" s="0" t="n">
        <v>1300.25</v>
      </c>
      <c r="H64" s="41" t="n">
        <f aca="false">G64/G63-1</f>
        <v>-0.00202626468850031</v>
      </c>
      <c r="I64" s="97" t="n">
        <f aca="false">(1+H64)*I63</f>
        <v>1041624.94292192</v>
      </c>
      <c r="J64" s="41" t="n">
        <f aca="false">I64/$I$3 -1</f>
        <v>0.0416249429219175</v>
      </c>
      <c r="K64" s="0" t="n">
        <f aca="false">IF(ISBLANK(A65),MONTH(A64),IF(MONTH(A65)-MONTH(A64)=1,MONTH(A64),0))</f>
        <v>0</v>
      </c>
    </row>
    <row r="65" customFormat="false" ht="13.8" hidden="false" customHeight="false" outlineLevel="0" collapsed="false">
      <c r="A65" s="6" t="n">
        <v>38807</v>
      </c>
      <c r="B65" s="0" t="n">
        <v>1300.25</v>
      </c>
      <c r="C65" s="0" t="n">
        <v>1303</v>
      </c>
      <c r="D65" s="0" t="n">
        <v>1294.87</v>
      </c>
      <c r="E65" s="0" t="n">
        <v>1294.87</v>
      </c>
      <c r="F65" s="0" t="n">
        <v>2236710000</v>
      </c>
      <c r="G65" s="0" t="n">
        <v>1294.87</v>
      </c>
      <c r="H65" s="41" t="n">
        <f aca="false">G65/G64-1</f>
        <v>-0.00413766583349362</v>
      </c>
      <c r="I65" s="97" t="n">
        <f aca="false">(1+H65)*I64</f>
        <v>1037315.04698427</v>
      </c>
      <c r="J65" s="41" t="n">
        <f aca="false">I65/$I$3 -1</f>
        <v>0.0373150469842747</v>
      </c>
      <c r="K65" s="0" t="n">
        <f aca="false">IF(ISBLANK(A66),MONTH(A65),IF(MONTH(A66)-MONTH(A65)=1,MONTH(A65),0))</f>
        <v>3</v>
      </c>
    </row>
    <row r="66" customFormat="false" ht="13.8" hidden="false" customHeight="false" outlineLevel="0" collapsed="false">
      <c r="A66" s="6" t="n">
        <v>38810</v>
      </c>
      <c r="B66" s="0" t="n">
        <v>1302.88</v>
      </c>
      <c r="C66" s="0" t="n">
        <v>1309.19</v>
      </c>
      <c r="D66" s="0" t="n">
        <v>1296.65</v>
      </c>
      <c r="E66" s="0" t="n">
        <v>1297.81</v>
      </c>
      <c r="F66" s="0" t="n">
        <v>2494080000</v>
      </c>
      <c r="G66" s="0" t="n">
        <v>1297.81</v>
      </c>
      <c r="H66" s="41" t="n">
        <f aca="false">G66/G65-1</f>
        <v>0.00227049819673031</v>
      </c>
      <c r="I66" s="97" t="n">
        <f aca="false">(1+H66)*I65</f>
        <v>1039670.26892789</v>
      </c>
      <c r="J66" s="41" t="n">
        <f aca="false">I66/$I$3 -1</f>
        <v>0.0396702689278938</v>
      </c>
      <c r="K66" s="0" t="n">
        <f aca="false">IF(ISBLANK(A67),MONTH(A66),IF(MONTH(A67)-MONTH(A66)=1,MONTH(A66),0))</f>
        <v>0</v>
      </c>
    </row>
    <row r="67" customFormat="false" ht="13.8" hidden="false" customHeight="false" outlineLevel="0" collapsed="false">
      <c r="A67" s="6" t="n">
        <v>38811</v>
      </c>
      <c r="B67" s="0" t="n">
        <v>1297.81</v>
      </c>
      <c r="C67" s="0" t="n">
        <v>1307.55</v>
      </c>
      <c r="D67" s="0" t="n">
        <v>1294.71</v>
      </c>
      <c r="E67" s="0" t="n">
        <v>1305.93</v>
      </c>
      <c r="F67" s="0" t="n">
        <v>2147660000</v>
      </c>
      <c r="G67" s="0" t="n">
        <v>1305.93</v>
      </c>
      <c r="H67" s="41" t="n">
        <f aca="false">G67/G66-1</f>
        <v>0.00625669396907114</v>
      </c>
      <c r="I67" s="97" t="n">
        <f aca="false">(1+H67)*I66</f>
        <v>1046175.16762932</v>
      </c>
      <c r="J67" s="41" t="n">
        <f aca="false">I67/$I$3 -1</f>
        <v>0.0461751676293174</v>
      </c>
      <c r="K67" s="0" t="n">
        <f aca="false">IF(ISBLANK(A68),MONTH(A67),IF(MONTH(A68)-MONTH(A67)=1,MONTH(A67),0))</f>
        <v>0</v>
      </c>
    </row>
    <row r="68" customFormat="false" ht="13.8" hidden="false" customHeight="false" outlineLevel="0" collapsed="false">
      <c r="A68" s="6" t="n">
        <v>38812</v>
      </c>
      <c r="B68" s="0" t="n">
        <v>1305.93</v>
      </c>
      <c r="C68" s="0" t="n">
        <v>1312.81</v>
      </c>
      <c r="D68" s="0" t="n">
        <v>1304.82</v>
      </c>
      <c r="E68" s="0" t="n">
        <v>1311.56</v>
      </c>
      <c r="F68" s="0" t="n">
        <v>2420020000</v>
      </c>
      <c r="G68" s="0" t="n">
        <v>1311.56</v>
      </c>
      <c r="H68" s="41" t="n">
        <f aca="false">G68/G67-1</f>
        <v>0.00431110396422474</v>
      </c>
      <c r="I68" s="97" t="n">
        <f aca="false">(1+H68)*I67</f>
        <v>1050685.33754176</v>
      </c>
      <c r="J68" s="41" t="n">
        <f aca="false">I68/$I$3 -1</f>
        <v>0.0506853375417575</v>
      </c>
      <c r="K68" s="0" t="n">
        <f aca="false">IF(ISBLANK(A69),MONTH(A68),IF(MONTH(A69)-MONTH(A68)=1,MONTH(A68),0))</f>
        <v>0</v>
      </c>
    </row>
    <row r="69" customFormat="false" ht="13.8" hidden="false" customHeight="false" outlineLevel="0" collapsed="false">
      <c r="A69" s="6" t="n">
        <v>38813</v>
      </c>
      <c r="B69" s="0" t="n">
        <v>1311.56</v>
      </c>
      <c r="C69" s="0" t="n">
        <v>1311.99</v>
      </c>
      <c r="D69" s="0" t="n">
        <v>1302.44</v>
      </c>
      <c r="E69" s="0" t="n">
        <v>1309.04</v>
      </c>
      <c r="F69" s="0" t="n">
        <v>2281680000</v>
      </c>
      <c r="G69" s="0" t="n">
        <v>1309.04</v>
      </c>
      <c r="H69" s="41" t="n">
        <f aca="false">G69/G68-1</f>
        <v>-0.00192137607124343</v>
      </c>
      <c r="I69" s="97" t="n">
        <f aca="false">(1+H69)*I68</f>
        <v>1048666.5758758</v>
      </c>
      <c r="J69" s="41" t="n">
        <f aca="false">I69/$I$3 -1</f>
        <v>0.0486665758757985</v>
      </c>
      <c r="K69" s="0" t="n">
        <f aca="false">IF(ISBLANK(A70),MONTH(A69),IF(MONTH(A70)-MONTH(A69)=1,MONTH(A69),0))</f>
        <v>0</v>
      </c>
    </row>
    <row r="70" customFormat="false" ht="13.8" hidden="false" customHeight="false" outlineLevel="0" collapsed="false">
      <c r="A70" s="6" t="n">
        <v>38814</v>
      </c>
      <c r="B70" s="0" t="n">
        <v>1309.04</v>
      </c>
      <c r="C70" s="0" t="n">
        <v>1314.07</v>
      </c>
      <c r="D70" s="0" t="n">
        <v>1294.18</v>
      </c>
      <c r="E70" s="0" t="n">
        <v>1295.5</v>
      </c>
      <c r="F70" s="0" t="n">
        <v>2082470000</v>
      </c>
      <c r="G70" s="0" t="n">
        <v>1295.5</v>
      </c>
      <c r="H70" s="41" t="n">
        <f aca="false">G70/G69-1</f>
        <v>-0.0103434578011367</v>
      </c>
      <c r="I70" s="97" t="n">
        <f aca="false">(1+H70)*I69</f>
        <v>1037819.73740076</v>
      </c>
      <c r="J70" s="41" t="n">
        <f aca="false">I70/$I$3 -1</f>
        <v>0.0378197374007647</v>
      </c>
      <c r="K70" s="0" t="n">
        <f aca="false">IF(ISBLANK(A71),MONTH(A70),IF(MONTH(A71)-MONTH(A70)=1,MONTH(A70),0))</f>
        <v>0</v>
      </c>
    </row>
    <row r="71" customFormat="false" ht="13.8" hidden="false" customHeight="false" outlineLevel="0" collapsed="false">
      <c r="A71" s="6" t="n">
        <v>38817</v>
      </c>
      <c r="B71" s="0" t="n">
        <v>1295.51</v>
      </c>
      <c r="C71" s="0" t="n">
        <v>1300.74</v>
      </c>
      <c r="D71" s="0" t="n">
        <v>1293.17</v>
      </c>
      <c r="E71" s="0" t="n">
        <v>1296.62</v>
      </c>
      <c r="F71" s="0" t="n">
        <v>1898320000</v>
      </c>
      <c r="G71" s="0" t="n">
        <v>1296.62</v>
      </c>
      <c r="H71" s="41" t="n">
        <f aca="false">G71/G70-1</f>
        <v>0.000864531069085128</v>
      </c>
      <c r="I71" s="97" t="n">
        <f aca="false">(1+H71)*I70</f>
        <v>1038716.96480786</v>
      </c>
      <c r="J71" s="41" t="n">
        <f aca="false">I71/$I$3 -1</f>
        <v>0.0387169648078574</v>
      </c>
      <c r="K71" s="0" t="n">
        <f aca="false">IF(ISBLANK(A72),MONTH(A71),IF(MONTH(A72)-MONTH(A71)=1,MONTH(A71),0))</f>
        <v>0</v>
      </c>
    </row>
    <row r="72" customFormat="false" ht="13.8" hidden="false" customHeight="false" outlineLevel="0" collapsed="false">
      <c r="A72" s="6" t="n">
        <v>38818</v>
      </c>
      <c r="B72" s="0" t="n">
        <v>1296.6</v>
      </c>
      <c r="C72" s="0" t="n">
        <v>1300.71</v>
      </c>
      <c r="D72" s="0" t="n">
        <v>1282.96</v>
      </c>
      <c r="E72" s="0" t="n">
        <v>1286.57</v>
      </c>
      <c r="F72" s="0" t="n">
        <v>2232880000</v>
      </c>
      <c r="G72" s="0" t="n">
        <v>1286.57</v>
      </c>
      <c r="H72" s="41" t="n">
        <f aca="false">G72/G71-1</f>
        <v>-0.00775092162699942</v>
      </c>
      <c r="I72" s="97" t="n">
        <f aca="false">(1+H72)*I71</f>
        <v>1030665.951021</v>
      </c>
      <c r="J72" s="41" t="n">
        <f aca="false">I72/$I$3 -1</f>
        <v>0.030665951020997</v>
      </c>
      <c r="K72" s="0" t="n">
        <f aca="false">IF(ISBLANK(A73),MONTH(A72),IF(MONTH(A73)-MONTH(A72)=1,MONTH(A72),0))</f>
        <v>0</v>
      </c>
    </row>
    <row r="73" customFormat="false" ht="13.8" hidden="false" customHeight="false" outlineLevel="0" collapsed="false">
      <c r="A73" s="6" t="n">
        <v>38819</v>
      </c>
      <c r="B73" s="0" t="n">
        <v>1286.57</v>
      </c>
      <c r="C73" s="0" t="n">
        <v>1290.93</v>
      </c>
      <c r="D73" s="0" t="n">
        <v>1286.45</v>
      </c>
      <c r="E73" s="0" t="n">
        <v>1288.12</v>
      </c>
      <c r="F73" s="0" t="n">
        <v>1938100000</v>
      </c>
      <c r="G73" s="0" t="n">
        <v>1288.12</v>
      </c>
      <c r="H73" s="41" t="n">
        <f aca="false">G73/G72-1</f>
        <v>0.00120475372502082</v>
      </c>
      <c r="I73" s="97" t="n">
        <f aca="false">(1+H73)*I72</f>
        <v>1031907.64966474</v>
      </c>
      <c r="J73" s="41" t="n">
        <f aca="false">I73/$I$3 -1</f>
        <v>0.0319076496647417</v>
      </c>
      <c r="K73" s="0" t="n">
        <f aca="false">IF(ISBLANK(A74),MONTH(A73),IF(MONTH(A74)-MONTH(A73)=1,MONTH(A73),0))</f>
        <v>0</v>
      </c>
    </row>
    <row r="74" customFormat="false" ht="13.8" hidden="false" customHeight="false" outlineLevel="0" collapsed="false">
      <c r="A74" s="6" t="n">
        <v>38820</v>
      </c>
      <c r="B74" s="0" t="n">
        <v>1288.12</v>
      </c>
      <c r="C74" s="0" t="n">
        <v>1292.09</v>
      </c>
      <c r="D74" s="0" t="n">
        <v>1283.37</v>
      </c>
      <c r="E74" s="0" t="n">
        <v>1289.12</v>
      </c>
      <c r="F74" s="0" t="n">
        <v>1891940000</v>
      </c>
      <c r="G74" s="0" t="n">
        <v>1289.12</v>
      </c>
      <c r="H74" s="41" t="n">
        <f aca="false">G74/G73-1</f>
        <v>0.000776325187094473</v>
      </c>
      <c r="I74" s="97" t="n">
        <f aca="false">(1+H74)*I73</f>
        <v>1032708.74556393</v>
      </c>
      <c r="J74" s="41" t="n">
        <f aca="false">I74/$I$3 -1</f>
        <v>0.0327087455639319</v>
      </c>
      <c r="K74" s="0" t="n">
        <f aca="false">IF(ISBLANK(A75),MONTH(A74),IF(MONTH(A75)-MONTH(A74)=1,MONTH(A74),0))</f>
        <v>0</v>
      </c>
    </row>
    <row r="75" customFormat="false" ht="13.8" hidden="false" customHeight="false" outlineLevel="0" collapsed="false">
      <c r="A75" s="6" t="n">
        <v>38824</v>
      </c>
      <c r="B75" s="0" t="n">
        <v>1289.12</v>
      </c>
      <c r="C75" s="0" t="n">
        <v>1292.45</v>
      </c>
      <c r="D75" s="0" t="n">
        <v>1280.74</v>
      </c>
      <c r="E75" s="0" t="n">
        <v>1285.33</v>
      </c>
      <c r="F75" s="0" t="n">
        <v>1794650000</v>
      </c>
      <c r="G75" s="0" t="n">
        <v>1285.33</v>
      </c>
      <c r="H75" s="41" t="n">
        <f aca="false">G75/G74-1</f>
        <v>-0.00293999007074586</v>
      </c>
      <c r="I75" s="97" t="n">
        <f aca="false">(1+H75)*I74</f>
        <v>1029672.592106</v>
      </c>
      <c r="J75" s="41" t="n">
        <f aca="false">I75/$I$3 -1</f>
        <v>0.0296725921060015</v>
      </c>
      <c r="K75" s="0" t="n">
        <f aca="false">IF(ISBLANK(A76),MONTH(A75),IF(MONTH(A76)-MONTH(A75)=1,MONTH(A75),0))</f>
        <v>0</v>
      </c>
    </row>
    <row r="76" customFormat="false" ht="13.8" hidden="false" customHeight="false" outlineLevel="0" collapsed="false">
      <c r="A76" s="6" t="n">
        <v>38825</v>
      </c>
      <c r="B76" s="0" t="n">
        <v>1285.33</v>
      </c>
      <c r="C76" s="0" t="n">
        <v>1309.02</v>
      </c>
      <c r="D76" s="0" t="n">
        <v>1285.33</v>
      </c>
      <c r="E76" s="0" t="n">
        <v>1307.28</v>
      </c>
      <c r="F76" s="0" t="n">
        <v>2595440000</v>
      </c>
      <c r="G76" s="0" t="n">
        <v>1307.28</v>
      </c>
      <c r="H76" s="41" t="n">
        <f aca="false">G76/G75-1</f>
        <v>0.0170773264453488</v>
      </c>
      <c r="I76" s="97" t="n">
        <f aca="false">(1+H76)*I75</f>
        <v>1047256.64709322</v>
      </c>
      <c r="J76" s="41" t="n">
        <f aca="false">I76/$I$3 -1</f>
        <v>0.0472566470932243</v>
      </c>
      <c r="K76" s="0" t="n">
        <f aca="false">IF(ISBLANK(A77),MONTH(A76),IF(MONTH(A77)-MONTH(A76)=1,MONTH(A76),0))</f>
        <v>0</v>
      </c>
    </row>
    <row r="77" customFormat="false" ht="13.8" hidden="false" customHeight="false" outlineLevel="0" collapsed="false">
      <c r="A77" s="6" t="n">
        <v>38826</v>
      </c>
      <c r="B77" s="0" t="n">
        <v>1307.65</v>
      </c>
      <c r="C77" s="0" t="n">
        <v>1310.39</v>
      </c>
      <c r="D77" s="0" t="n">
        <v>1302.79</v>
      </c>
      <c r="E77" s="0" t="n">
        <v>1309.93</v>
      </c>
      <c r="F77" s="0" t="n">
        <v>2447310000</v>
      </c>
      <c r="G77" s="0" t="n">
        <v>1309.93</v>
      </c>
      <c r="H77" s="41" t="n">
        <f aca="false">G77/G76-1</f>
        <v>0.00202710972400721</v>
      </c>
      <c r="I77" s="97" t="n">
        <f aca="false">(1+H77)*I76</f>
        <v>1049379.55122608</v>
      </c>
      <c r="J77" s="41" t="n">
        <f aca="false">I77/$I$3 -1</f>
        <v>0.0493795512260782</v>
      </c>
      <c r="K77" s="0" t="n">
        <f aca="false">IF(ISBLANK(A78),MONTH(A77),IF(MONTH(A78)-MONTH(A77)=1,MONTH(A77),0))</f>
        <v>0</v>
      </c>
    </row>
    <row r="78" customFormat="false" ht="13.8" hidden="false" customHeight="false" outlineLevel="0" collapsed="false">
      <c r="A78" s="6" t="n">
        <v>38827</v>
      </c>
      <c r="B78" s="0" t="n">
        <v>1309.93</v>
      </c>
      <c r="C78" s="0" t="n">
        <v>1318.16</v>
      </c>
      <c r="D78" s="0" t="n">
        <v>1306.38</v>
      </c>
      <c r="E78" s="0" t="n">
        <v>1311.46</v>
      </c>
      <c r="F78" s="0" t="n">
        <v>2512920000</v>
      </c>
      <c r="G78" s="0" t="n">
        <v>1311.46</v>
      </c>
      <c r="H78" s="41" t="n">
        <f aca="false">G78/G77-1</f>
        <v>0.0011680013435833</v>
      </c>
      <c r="I78" s="97" t="n">
        <f aca="false">(1+H78)*I77</f>
        <v>1050605.22795184</v>
      </c>
      <c r="J78" s="41" t="n">
        <f aca="false">I78/$I$3 -1</f>
        <v>0.050605227951839</v>
      </c>
      <c r="K78" s="0" t="n">
        <f aca="false">IF(ISBLANK(A79),MONTH(A78),IF(MONTH(A79)-MONTH(A78)=1,MONTH(A78),0))</f>
        <v>0</v>
      </c>
    </row>
    <row r="79" customFormat="false" ht="13.8" hidden="false" customHeight="false" outlineLevel="0" collapsed="false">
      <c r="A79" s="6" t="n">
        <v>38828</v>
      </c>
      <c r="B79" s="0" t="n">
        <v>1311.46</v>
      </c>
      <c r="C79" s="0" t="n">
        <v>1317.67</v>
      </c>
      <c r="D79" s="0" t="n">
        <v>1306.59</v>
      </c>
      <c r="E79" s="0" t="n">
        <v>1311.28</v>
      </c>
      <c r="F79" s="0" t="n">
        <v>2392630000</v>
      </c>
      <c r="G79" s="0" t="n">
        <v>1311.28</v>
      </c>
      <c r="H79" s="41" t="n">
        <f aca="false">G79/G78-1</f>
        <v>-0.000137251612706502</v>
      </c>
      <c r="I79" s="97" t="n">
        <f aca="false">(1+H79)*I78</f>
        <v>1050461.03068998</v>
      </c>
      <c r="J79" s="41" t="n">
        <f aca="false">I79/$I$3 -1</f>
        <v>0.0504610306899846</v>
      </c>
      <c r="K79" s="0" t="n">
        <f aca="false">IF(ISBLANK(A80),MONTH(A79),IF(MONTH(A80)-MONTH(A79)=1,MONTH(A79),0))</f>
        <v>0</v>
      </c>
    </row>
    <row r="80" customFormat="false" ht="13.8" hidden="false" customHeight="false" outlineLevel="0" collapsed="false">
      <c r="A80" s="6" t="n">
        <v>38831</v>
      </c>
      <c r="B80" s="0" t="n">
        <v>1311.28</v>
      </c>
      <c r="C80" s="0" t="n">
        <v>1311.28</v>
      </c>
      <c r="D80" s="0" t="n">
        <v>1303.79</v>
      </c>
      <c r="E80" s="0" t="n">
        <v>1308.11</v>
      </c>
      <c r="F80" s="0" t="n">
        <v>2117330000</v>
      </c>
      <c r="G80" s="0" t="n">
        <v>1308.11</v>
      </c>
      <c r="H80" s="41" t="n">
        <f aca="false">G80/G79-1</f>
        <v>-0.00241748520529561</v>
      </c>
      <c r="I80" s="97" t="n">
        <f aca="false">(1+H80)*I79</f>
        <v>1047921.55668955</v>
      </c>
      <c r="J80" s="41" t="n">
        <f aca="false">I80/$I$3 -1</f>
        <v>0.0479215566895519</v>
      </c>
      <c r="K80" s="0" t="n">
        <f aca="false">IF(ISBLANK(A81),MONTH(A80),IF(MONTH(A81)-MONTH(A80)=1,MONTH(A80),0))</f>
        <v>0</v>
      </c>
    </row>
    <row r="81" customFormat="false" ht="13.8" hidden="false" customHeight="false" outlineLevel="0" collapsed="false">
      <c r="A81" s="6" t="n">
        <v>38832</v>
      </c>
      <c r="B81" s="0" t="n">
        <v>1308.11</v>
      </c>
      <c r="C81" s="0" t="n">
        <v>1310.79</v>
      </c>
      <c r="D81" s="0" t="n">
        <v>1299.17</v>
      </c>
      <c r="E81" s="0" t="n">
        <v>1301.74</v>
      </c>
      <c r="F81" s="0" t="n">
        <v>2366380000</v>
      </c>
      <c r="G81" s="0" t="n">
        <v>1301.74</v>
      </c>
      <c r="H81" s="41" t="n">
        <f aca="false">G81/G80-1</f>
        <v>-0.00486962105633315</v>
      </c>
      <c r="I81" s="97" t="n">
        <f aca="false">(1+H81)*I80</f>
        <v>1042818.57581171</v>
      </c>
      <c r="J81" s="41" t="n">
        <f aca="false">I81/$I$3 -1</f>
        <v>0.042818575811711</v>
      </c>
      <c r="K81" s="0" t="n">
        <f aca="false">IF(ISBLANK(A82),MONTH(A81),IF(MONTH(A82)-MONTH(A81)=1,MONTH(A81),0))</f>
        <v>0</v>
      </c>
    </row>
    <row r="82" customFormat="false" ht="13.8" hidden="false" customHeight="false" outlineLevel="0" collapsed="false">
      <c r="A82" s="6" t="n">
        <v>38833</v>
      </c>
      <c r="B82" s="0" t="n">
        <v>1301.74</v>
      </c>
      <c r="C82" s="0" t="n">
        <v>1310.97</v>
      </c>
      <c r="D82" s="0" t="n">
        <v>1301.74</v>
      </c>
      <c r="E82" s="0" t="n">
        <v>1305.41</v>
      </c>
      <c r="F82" s="0" t="n">
        <v>2502690000</v>
      </c>
      <c r="G82" s="0" t="n">
        <v>1305.41</v>
      </c>
      <c r="H82" s="41" t="n">
        <f aca="false">G82/G81-1</f>
        <v>0.002819303393919</v>
      </c>
      <c r="I82" s="97" t="n">
        <f aca="false">(1+H82)*I81</f>
        <v>1045758.59776174</v>
      </c>
      <c r="J82" s="41" t="n">
        <f aca="false">I82/$I$3 -1</f>
        <v>0.0457585977617387</v>
      </c>
      <c r="K82" s="0" t="n">
        <f aca="false">IF(ISBLANK(A83),MONTH(A82),IF(MONTH(A83)-MONTH(A82)=1,MONTH(A82),0))</f>
        <v>0</v>
      </c>
    </row>
    <row r="83" customFormat="false" ht="13.8" hidden="false" customHeight="false" outlineLevel="0" collapsed="false">
      <c r="A83" s="6" t="n">
        <v>38834</v>
      </c>
      <c r="B83" s="0" t="n">
        <v>1305.41</v>
      </c>
      <c r="C83" s="0" t="n">
        <v>1315</v>
      </c>
      <c r="D83" s="0" t="n">
        <v>1295.57</v>
      </c>
      <c r="E83" s="0" t="n">
        <v>1309.72</v>
      </c>
      <c r="F83" s="0" t="n">
        <v>2772010000</v>
      </c>
      <c r="G83" s="0" t="n">
        <v>1309.72</v>
      </c>
      <c r="H83" s="41" t="n">
        <f aca="false">G83/G82-1</f>
        <v>0.00330164469400418</v>
      </c>
      <c r="I83" s="97" t="n">
        <f aca="false">(1+H83)*I82</f>
        <v>1049211.32108725</v>
      </c>
      <c r="J83" s="41" t="n">
        <f aca="false">I83/$I$3 -1</f>
        <v>0.0492113210872482</v>
      </c>
      <c r="K83" s="0" t="n">
        <f aca="false">IF(ISBLANK(A84),MONTH(A83),IF(MONTH(A84)-MONTH(A83)=1,MONTH(A83),0))</f>
        <v>0</v>
      </c>
    </row>
    <row r="84" customFormat="false" ht="13.8" hidden="false" customHeight="false" outlineLevel="0" collapsed="false">
      <c r="A84" s="6" t="n">
        <v>38835</v>
      </c>
      <c r="B84" s="0" t="n">
        <v>1309.72</v>
      </c>
      <c r="C84" s="0" t="n">
        <v>1316.04</v>
      </c>
      <c r="D84" s="0" t="n">
        <v>1306.16</v>
      </c>
      <c r="E84" s="0" t="n">
        <v>1310.61</v>
      </c>
      <c r="F84" s="0" t="n">
        <v>2419920000</v>
      </c>
      <c r="G84" s="0" t="n">
        <v>1310.61</v>
      </c>
      <c r="H84" s="41" t="n">
        <f aca="false">G84/G83-1</f>
        <v>0.000679534557004535</v>
      </c>
      <c r="I84" s="97" t="n">
        <f aca="false">(1+H84)*I83</f>
        <v>1049924.29643753</v>
      </c>
      <c r="J84" s="41" t="n">
        <f aca="false">I84/$I$3 -1</f>
        <v>0.0499242964375273</v>
      </c>
      <c r="K84" s="0" t="n">
        <f aca="false">IF(ISBLANK(A85),MONTH(A84),IF(MONTH(A85)-MONTH(A84)=1,MONTH(A84),0))</f>
        <v>4</v>
      </c>
    </row>
    <row r="85" customFormat="false" ht="13.8" hidden="false" customHeight="false" outlineLevel="0" collapsed="false">
      <c r="A85" s="6" t="n">
        <v>38838</v>
      </c>
      <c r="B85" s="0" t="n">
        <v>1310.61</v>
      </c>
      <c r="C85" s="0" t="n">
        <v>1317.21</v>
      </c>
      <c r="D85" s="0" t="n">
        <v>1303.46</v>
      </c>
      <c r="E85" s="0" t="n">
        <v>1305.19</v>
      </c>
      <c r="F85" s="0" t="n">
        <v>2437040000</v>
      </c>
      <c r="G85" s="0" t="n">
        <v>1305.19</v>
      </c>
      <c r="H85" s="41" t="n">
        <f aca="false">G85/G84-1</f>
        <v>-0.00413547889913846</v>
      </c>
      <c r="I85" s="97" t="n">
        <f aca="false">(1+H85)*I84</f>
        <v>1045582.35666392</v>
      </c>
      <c r="J85" s="41" t="n">
        <f aca="false">I85/$I$3 -1</f>
        <v>0.0455823566639171</v>
      </c>
      <c r="K85" s="0" t="n">
        <f aca="false">IF(ISBLANK(A86),MONTH(A85),IF(MONTH(A86)-MONTH(A85)=1,MONTH(A85),0))</f>
        <v>0</v>
      </c>
    </row>
    <row r="86" customFormat="false" ht="13.8" hidden="false" customHeight="false" outlineLevel="0" collapsed="false">
      <c r="A86" s="6" t="n">
        <v>38839</v>
      </c>
      <c r="B86" s="0" t="n">
        <v>1305.19</v>
      </c>
      <c r="C86" s="0" t="n">
        <v>1313.66</v>
      </c>
      <c r="D86" s="0" t="n">
        <v>1305.19</v>
      </c>
      <c r="E86" s="0" t="n">
        <v>1313.21</v>
      </c>
      <c r="F86" s="0" t="n">
        <v>2403470000</v>
      </c>
      <c r="G86" s="0" t="n">
        <v>1313.21</v>
      </c>
      <c r="H86" s="41" t="n">
        <f aca="false">G86/G85-1</f>
        <v>0.00614469923919114</v>
      </c>
      <c r="I86" s="97" t="n">
        <f aca="false">(1+H86)*I85</f>
        <v>1052007.14577542</v>
      </c>
      <c r="J86" s="41" t="n">
        <f aca="false">I86/$I$3 -1</f>
        <v>0.0520071457754214</v>
      </c>
      <c r="K86" s="0" t="n">
        <f aca="false">IF(ISBLANK(A87),MONTH(A86),IF(MONTH(A87)-MONTH(A86)=1,MONTH(A86),0))</f>
        <v>0</v>
      </c>
    </row>
    <row r="87" customFormat="false" ht="13.8" hidden="false" customHeight="false" outlineLevel="0" collapsed="false">
      <c r="A87" s="6" t="n">
        <v>38840</v>
      </c>
      <c r="B87" s="0" t="n">
        <v>1313.21</v>
      </c>
      <c r="C87" s="0" t="n">
        <v>1313.47</v>
      </c>
      <c r="D87" s="0" t="n">
        <v>1303.92</v>
      </c>
      <c r="E87" s="0" t="n">
        <v>1308.12</v>
      </c>
      <c r="F87" s="0" t="n">
        <v>2395230000</v>
      </c>
      <c r="G87" s="0" t="n">
        <v>1308.12</v>
      </c>
      <c r="H87" s="41" t="n">
        <f aca="false">G87/G86-1</f>
        <v>-0.00387599850747411</v>
      </c>
      <c r="I87" s="97" t="n">
        <f aca="false">(1+H87)*I86</f>
        <v>1047929.56764854</v>
      </c>
      <c r="J87" s="41" t="n">
        <f aca="false">I87/$I$3 -1</f>
        <v>0.0479295676485438</v>
      </c>
      <c r="K87" s="0" t="n">
        <f aca="false">IF(ISBLANK(A88),MONTH(A87),IF(MONTH(A88)-MONTH(A87)=1,MONTH(A87),0))</f>
        <v>0</v>
      </c>
    </row>
    <row r="88" customFormat="false" ht="13.8" hidden="false" customHeight="false" outlineLevel="0" collapsed="false">
      <c r="A88" s="6" t="n">
        <v>38841</v>
      </c>
      <c r="B88" s="0" t="n">
        <v>1307.85</v>
      </c>
      <c r="C88" s="0" t="n">
        <v>1315.14</v>
      </c>
      <c r="D88" s="0" t="n">
        <v>1307.85</v>
      </c>
      <c r="E88" s="0" t="n">
        <v>1312.25</v>
      </c>
      <c r="F88" s="0" t="n">
        <v>2431450000</v>
      </c>
      <c r="G88" s="0" t="n">
        <v>1312.25</v>
      </c>
      <c r="H88" s="41" t="n">
        <f aca="false">G88/G87-1</f>
        <v>0.00315720270311592</v>
      </c>
      <c r="I88" s="97" t="n">
        <f aca="false">(1+H88)*I87</f>
        <v>1051238.0937122</v>
      </c>
      <c r="J88" s="41" t="n">
        <f aca="false">I88/$I$3 -1</f>
        <v>0.051238093712199</v>
      </c>
      <c r="K88" s="0" t="n">
        <f aca="false">IF(ISBLANK(A89),MONTH(A88),IF(MONTH(A89)-MONTH(A88)=1,MONTH(A88),0))</f>
        <v>0</v>
      </c>
    </row>
    <row r="89" customFormat="false" ht="13.8" hidden="false" customHeight="false" outlineLevel="0" collapsed="false">
      <c r="A89" s="6" t="n">
        <v>38842</v>
      </c>
      <c r="B89" s="0" t="n">
        <v>1312.25</v>
      </c>
      <c r="C89" s="0" t="n">
        <v>1326.53</v>
      </c>
      <c r="D89" s="0" t="n">
        <v>1312.25</v>
      </c>
      <c r="E89" s="0" t="n">
        <v>1325.76</v>
      </c>
      <c r="F89" s="0" t="n">
        <v>2294760000</v>
      </c>
      <c r="G89" s="0" t="n">
        <v>1325.76</v>
      </c>
      <c r="H89" s="41" t="n">
        <f aca="false">G89/G88-1</f>
        <v>0.0102952943417793</v>
      </c>
      <c r="I89" s="97" t="n">
        <f aca="false">(1+H89)*I88</f>
        <v>1062060.89931026</v>
      </c>
      <c r="J89" s="41" t="n">
        <f aca="false">I89/$I$3 -1</f>
        <v>0.0620608993102572</v>
      </c>
      <c r="K89" s="0" t="n">
        <f aca="false">IF(ISBLANK(A90),MONTH(A89),IF(MONTH(A90)-MONTH(A89)=1,MONTH(A89),0))</f>
        <v>0</v>
      </c>
    </row>
    <row r="90" customFormat="false" ht="13.8" hidden="false" customHeight="false" outlineLevel="0" collapsed="false">
      <c r="A90" s="6" t="n">
        <v>38845</v>
      </c>
      <c r="B90" s="0" t="n">
        <v>1325.76</v>
      </c>
      <c r="C90" s="0" t="n">
        <v>1326.7</v>
      </c>
      <c r="D90" s="0" t="n">
        <v>1322.87</v>
      </c>
      <c r="E90" s="0" t="n">
        <v>1324.66</v>
      </c>
      <c r="F90" s="0" t="n">
        <v>2151300000</v>
      </c>
      <c r="G90" s="0" t="n">
        <v>1324.66</v>
      </c>
      <c r="H90" s="41" t="n">
        <f aca="false">G90/G89-1</f>
        <v>-0.00082971276852517</v>
      </c>
      <c r="I90" s="97" t="n">
        <f aca="false">(1+H90)*I89</f>
        <v>1061179.69382115</v>
      </c>
      <c r="J90" s="41" t="n">
        <f aca="false">I90/$I$3 -1</f>
        <v>0.061179693821148</v>
      </c>
      <c r="K90" s="0" t="n">
        <f aca="false">IF(ISBLANK(A91),MONTH(A90),IF(MONTH(A91)-MONTH(A90)=1,MONTH(A90),0))</f>
        <v>0</v>
      </c>
    </row>
    <row r="91" customFormat="false" ht="13.8" hidden="false" customHeight="false" outlineLevel="0" collapsed="false">
      <c r="A91" s="6" t="n">
        <v>38846</v>
      </c>
      <c r="B91" s="0" t="n">
        <v>1324.66</v>
      </c>
      <c r="C91" s="0" t="n">
        <v>1326.6</v>
      </c>
      <c r="D91" s="0" t="n">
        <v>1322.48</v>
      </c>
      <c r="E91" s="0" t="n">
        <v>1325.14</v>
      </c>
      <c r="F91" s="0" t="n">
        <v>2157290000</v>
      </c>
      <c r="G91" s="0" t="n">
        <v>1325.14</v>
      </c>
      <c r="H91" s="41" t="n">
        <f aca="false">G91/G90-1</f>
        <v>0.000362357133151248</v>
      </c>
      <c r="I91" s="97" t="n">
        <f aca="false">(1+H91)*I90</f>
        <v>1061564.21985276</v>
      </c>
      <c r="J91" s="41" t="n">
        <f aca="false">I91/$I$3 -1</f>
        <v>0.0615642198527593</v>
      </c>
      <c r="K91" s="0" t="n">
        <f aca="false">IF(ISBLANK(A92),MONTH(A91),IF(MONTH(A92)-MONTH(A91)=1,MONTH(A91),0))</f>
        <v>0</v>
      </c>
    </row>
    <row r="92" customFormat="false" ht="13.8" hidden="false" customHeight="false" outlineLevel="0" collapsed="false">
      <c r="A92" s="6" t="n">
        <v>38847</v>
      </c>
      <c r="B92" s="0" t="n">
        <v>1324.57</v>
      </c>
      <c r="C92" s="0" t="n">
        <v>1325.51</v>
      </c>
      <c r="D92" s="0" t="n">
        <v>1317.44</v>
      </c>
      <c r="E92" s="0" t="n">
        <v>1322.85</v>
      </c>
      <c r="F92" s="0" t="n">
        <v>2268550000</v>
      </c>
      <c r="G92" s="0" t="n">
        <v>1322.85</v>
      </c>
      <c r="H92" s="41" t="n">
        <f aca="false">G92/G91-1</f>
        <v>-0.00172811929305594</v>
      </c>
      <c r="I92" s="97" t="n">
        <f aca="false">(1+H92)*I91</f>
        <v>1059729.71024361</v>
      </c>
      <c r="J92" s="41" t="n">
        <f aca="false">I92/$I$3 -1</f>
        <v>0.0597297102436138</v>
      </c>
      <c r="K92" s="0" t="n">
        <f aca="false">IF(ISBLANK(A93),MONTH(A92),IF(MONTH(A93)-MONTH(A92)=1,MONTH(A92),0))</f>
        <v>0</v>
      </c>
    </row>
    <row r="93" customFormat="false" ht="13.8" hidden="false" customHeight="false" outlineLevel="0" collapsed="false">
      <c r="A93" s="6" t="n">
        <v>38848</v>
      </c>
      <c r="B93" s="0" t="n">
        <v>1322.63</v>
      </c>
      <c r="C93" s="0" t="n">
        <v>1322.63</v>
      </c>
      <c r="D93" s="0" t="n">
        <v>1303.45</v>
      </c>
      <c r="E93" s="0" t="n">
        <v>1305.92</v>
      </c>
      <c r="F93" s="0" t="n">
        <v>2531520000</v>
      </c>
      <c r="G93" s="0" t="n">
        <v>1305.92</v>
      </c>
      <c r="H93" s="41" t="n">
        <f aca="false">G93/G92-1</f>
        <v>-0.0127981252598555</v>
      </c>
      <c r="I93" s="97" t="n">
        <f aca="false">(1+H93)*I92</f>
        <v>1046167.15667033</v>
      </c>
      <c r="J93" s="41" t="n">
        <f aca="false">I93/$I$3 -1</f>
        <v>0.0461671566703259</v>
      </c>
      <c r="K93" s="0" t="n">
        <f aca="false">IF(ISBLANK(A94),MONTH(A93),IF(MONTH(A94)-MONTH(A93)=1,MONTH(A93),0))</f>
        <v>0</v>
      </c>
    </row>
    <row r="94" customFormat="false" ht="13.8" hidden="false" customHeight="false" outlineLevel="0" collapsed="false">
      <c r="A94" s="6" t="n">
        <v>38849</v>
      </c>
      <c r="B94" s="0" t="n">
        <v>1305.88</v>
      </c>
      <c r="C94" s="0" t="n">
        <v>1305.88</v>
      </c>
      <c r="D94" s="0" t="n">
        <v>1290.38</v>
      </c>
      <c r="E94" s="0" t="n">
        <v>1291.24</v>
      </c>
      <c r="F94" s="0" t="n">
        <v>2567970000</v>
      </c>
      <c r="G94" s="0" t="n">
        <v>1291.24</v>
      </c>
      <c r="H94" s="41" t="n">
        <f aca="false">G94/G93-1</f>
        <v>-0.0112411173731929</v>
      </c>
      <c r="I94" s="97" t="n">
        <f aca="false">(1+H94)*I93</f>
        <v>1034407.06887022</v>
      </c>
      <c r="J94" s="41" t="n">
        <f aca="false">I94/$I$3 -1</f>
        <v>0.0344070688702152</v>
      </c>
      <c r="K94" s="0" t="n">
        <f aca="false">IF(ISBLANK(A95),MONTH(A94),IF(MONTH(A95)-MONTH(A94)=1,MONTH(A94),0))</f>
        <v>0</v>
      </c>
    </row>
    <row r="95" customFormat="false" ht="13.8" hidden="false" customHeight="false" outlineLevel="0" collapsed="false">
      <c r="A95" s="6" t="n">
        <v>38852</v>
      </c>
      <c r="B95" s="0" t="n">
        <v>1291.19</v>
      </c>
      <c r="C95" s="0" t="n">
        <v>1294.81</v>
      </c>
      <c r="D95" s="0" t="n">
        <v>1284.51</v>
      </c>
      <c r="E95" s="0" t="n">
        <v>1294.5</v>
      </c>
      <c r="F95" s="0" t="n">
        <v>2505660000</v>
      </c>
      <c r="G95" s="0" t="n">
        <v>1294.5</v>
      </c>
      <c r="H95" s="41" t="n">
        <f aca="false">G95/G94-1</f>
        <v>0.0025247049347914</v>
      </c>
      <c r="I95" s="97" t="n">
        <f aca="false">(1+H95)*I94</f>
        <v>1037018.64150158</v>
      </c>
      <c r="J95" s="41" t="n">
        <f aca="false">I95/$I$3 -1</f>
        <v>0.037018641501575</v>
      </c>
      <c r="K95" s="0" t="n">
        <f aca="false">IF(ISBLANK(A96),MONTH(A95),IF(MONTH(A96)-MONTH(A95)=1,MONTH(A95),0))</f>
        <v>0</v>
      </c>
    </row>
    <row r="96" customFormat="false" ht="13.8" hidden="false" customHeight="false" outlineLevel="0" collapsed="false">
      <c r="A96" s="6" t="n">
        <v>38853</v>
      </c>
      <c r="B96" s="0" t="n">
        <v>1294.5</v>
      </c>
      <c r="C96" s="0" t="n">
        <v>1297.88</v>
      </c>
      <c r="D96" s="0" t="n">
        <v>1288.51</v>
      </c>
      <c r="E96" s="0" t="n">
        <v>1292.08</v>
      </c>
      <c r="F96" s="0" t="n">
        <v>2386210000</v>
      </c>
      <c r="G96" s="0" t="n">
        <v>1292.08</v>
      </c>
      <c r="H96" s="41" t="n">
        <f aca="false">G96/G95-1</f>
        <v>-0.00186944766319053</v>
      </c>
      <c r="I96" s="97" t="n">
        <f aca="false">(1+H96)*I95</f>
        <v>1035079.98942553</v>
      </c>
      <c r="J96" s="41" t="n">
        <f aca="false">I96/$I$3 -1</f>
        <v>0.0350799894255347</v>
      </c>
      <c r="K96" s="0" t="n">
        <f aca="false">IF(ISBLANK(A97),MONTH(A96),IF(MONTH(A97)-MONTH(A96)=1,MONTH(A96),0))</f>
        <v>0</v>
      </c>
    </row>
    <row r="97" customFormat="false" ht="13.8" hidden="false" customHeight="false" outlineLevel="0" collapsed="false">
      <c r="A97" s="6" t="n">
        <v>38854</v>
      </c>
      <c r="B97" s="0" t="n">
        <v>1291.73</v>
      </c>
      <c r="C97" s="0" t="n">
        <v>1291.73</v>
      </c>
      <c r="D97" s="0" t="n">
        <v>1267.31</v>
      </c>
      <c r="E97" s="0" t="n">
        <v>1270.32</v>
      </c>
      <c r="F97" s="0" t="n">
        <v>2830200000</v>
      </c>
      <c r="G97" s="0" t="n">
        <v>1270.32</v>
      </c>
      <c r="H97" s="41" t="n">
        <f aca="false">G97/G96-1</f>
        <v>-0.0168410624729118</v>
      </c>
      <c r="I97" s="97" t="n">
        <f aca="false">(1+H97)*I96</f>
        <v>1017648.14265916</v>
      </c>
      <c r="J97" s="41" t="n">
        <f aca="false">I97/$I$3 -1</f>
        <v>0.0176481426591584</v>
      </c>
      <c r="K97" s="0" t="n">
        <f aca="false">IF(ISBLANK(A98),MONTH(A97),IF(MONTH(A98)-MONTH(A97)=1,MONTH(A97),0))</f>
        <v>0</v>
      </c>
    </row>
    <row r="98" customFormat="false" ht="13.8" hidden="false" customHeight="false" outlineLevel="0" collapsed="false">
      <c r="A98" s="6" t="n">
        <v>38855</v>
      </c>
      <c r="B98" s="0" t="n">
        <v>1270.25</v>
      </c>
      <c r="C98" s="0" t="n">
        <v>1274.89</v>
      </c>
      <c r="D98" s="0" t="n">
        <v>1261.75</v>
      </c>
      <c r="E98" s="0" t="n">
        <v>1261.81</v>
      </c>
      <c r="F98" s="0" t="n">
        <v>2537490000</v>
      </c>
      <c r="G98" s="0" t="n">
        <v>1261.81</v>
      </c>
      <c r="H98" s="41" t="n">
        <f aca="false">G98/G97-1</f>
        <v>-0.0066990994395113</v>
      </c>
      <c r="I98" s="97" t="n">
        <f aca="false">(1+H98)*I97</f>
        <v>1010830.81655705</v>
      </c>
      <c r="J98" s="41" t="n">
        <f aca="false">I98/$I$3 -1</f>
        <v>0.0108308165570508</v>
      </c>
      <c r="K98" s="0" t="n">
        <f aca="false">IF(ISBLANK(A99),MONTH(A98),IF(MONTH(A99)-MONTH(A98)=1,MONTH(A98),0))</f>
        <v>0</v>
      </c>
    </row>
    <row r="99" customFormat="false" ht="13.8" hidden="false" customHeight="false" outlineLevel="0" collapsed="false">
      <c r="A99" s="6" t="n">
        <v>38856</v>
      </c>
      <c r="B99" s="0" t="n">
        <v>1261.81</v>
      </c>
      <c r="C99" s="0" t="n">
        <v>1272.15</v>
      </c>
      <c r="D99" s="0" t="n">
        <v>1256.28</v>
      </c>
      <c r="E99" s="0" t="n">
        <v>1267.03</v>
      </c>
      <c r="F99" s="0" t="n">
        <v>2982300000</v>
      </c>
      <c r="G99" s="0" t="n">
        <v>1267.03</v>
      </c>
      <c r="H99" s="41" t="n">
        <f aca="false">G99/G98-1</f>
        <v>0.00413691443244235</v>
      </c>
      <c r="I99" s="97" t="n">
        <f aca="false">(1+H99)*I98</f>
        <v>1015012.53715082</v>
      </c>
      <c r="J99" s="41" t="n">
        <f aca="false">I99/$I$3 -1</f>
        <v>0.015012537150823</v>
      </c>
      <c r="K99" s="0" t="n">
        <f aca="false">IF(ISBLANK(A100),MONTH(A99),IF(MONTH(A100)-MONTH(A99)=1,MONTH(A99),0))</f>
        <v>0</v>
      </c>
    </row>
    <row r="100" customFormat="false" ht="13.8" hidden="false" customHeight="false" outlineLevel="0" collapsed="false">
      <c r="A100" s="6" t="n">
        <v>38859</v>
      </c>
      <c r="B100" s="0" t="n">
        <v>1267.03</v>
      </c>
      <c r="C100" s="0" t="n">
        <v>1268.77</v>
      </c>
      <c r="D100" s="0" t="n">
        <v>1252.98</v>
      </c>
      <c r="E100" s="0" t="n">
        <v>1262.07</v>
      </c>
      <c r="F100" s="0" t="n">
        <v>2773010000</v>
      </c>
      <c r="G100" s="0" t="n">
        <v>1262.07</v>
      </c>
      <c r="H100" s="41" t="n">
        <f aca="false">G100/G99-1</f>
        <v>-0.0039146665824803</v>
      </c>
      <c r="I100" s="97" t="n">
        <f aca="false">(1+H100)*I99</f>
        <v>1011039.10149084</v>
      </c>
      <c r="J100" s="41" t="n">
        <f aca="false">I100/$I$3 -1</f>
        <v>0.0110391014908402</v>
      </c>
      <c r="K100" s="0" t="n">
        <f aca="false">IF(ISBLANK(A101),MONTH(A100),IF(MONTH(A101)-MONTH(A100)=1,MONTH(A100),0))</f>
        <v>0</v>
      </c>
    </row>
    <row r="101" customFormat="false" ht="13.8" hidden="false" customHeight="false" outlineLevel="0" collapsed="false">
      <c r="A101" s="6" t="n">
        <v>38860</v>
      </c>
      <c r="B101" s="0" t="n">
        <v>1262.06</v>
      </c>
      <c r="C101" s="0" t="n">
        <v>1273.67</v>
      </c>
      <c r="D101" s="0" t="n">
        <v>1256.15</v>
      </c>
      <c r="E101" s="0" t="n">
        <v>1256.58</v>
      </c>
      <c r="F101" s="0" t="n">
        <v>2605250000</v>
      </c>
      <c r="G101" s="0" t="n">
        <v>1256.58</v>
      </c>
      <c r="H101" s="41" t="n">
        <f aca="false">G101/G100-1</f>
        <v>-0.00434999643442913</v>
      </c>
      <c r="I101" s="97" t="n">
        <f aca="false">(1+H101)*I100</f>
        <v>1006641.08500429</v>
      </c>
      <c r="J101" s="41" t="n">
        <f aca="false">I101/$I$3 -1</f>
        <v>0.00664108500428662</v>
      </c>
      <c r="K101" s="0" t="n">
        <f aca="false">IF(ISBLANK(A102),MONTH(A101),IF(MONTH(A102)-MONTH(A101)=1,MONTH(A101),0))</f>
        <v>0</v>
      </c>
    </row>
    <row r="102" customFormat="false" ht="13.8" hidden="false" customHeight="false" outlineLevel="0" collapsed="false">
      <c r="A102" s="6" t="n">
        <v>38861</v>
      </c>
      <c r="B102" s="0" t="n">
        <v>1256.56</v>
      </c>
      <c r="C102" s="0" t="n">
        <v>1264.53</v>
      </c>
      <c r="D102" s="0" t="n">
        <v>1245.34</v>
      </c>
      <c r="E102" s="0" t="n">
        <v>1258.57</v>
      </c>
      <c r="F102" s="0" t="n">
        <v>2999030000</v>
      </c>
      <c r="G102" s="0" t="n">
        <v>1258.57</v>
      </c>
      <c r="H102" s="41" t="n">
        <f aca="false">G102/G101-1</f>
        <v>0.00158366359483675</v>
      </c>
      <c r="I102" s="97" t="n">
        <f aca="false">(1+H102)*I101</f>
        <v>1008235.26584367</v>
      </c>
      <c r="J102" s="41" t="n">
        <f aca="false">I102/$I$3 -1</f>
        <v>0.00823526584367484</v>
      </c>
      <c r="K102" s="0" t="n">
        <f aca="false">IF(ISBLANK(A103),MONTH(A102),IF(MONTH(A103)-MONTH(A102)=1,MONTH(A102),0))</f>
        <v>0</v>
      </c>
    </row>
    <row r="103" customFormat="false" ht="13.8" hidden="false" customHeight="false" outlineLevel="0" collapsed="false">
      <c r="A103" s="6" t="n">
        <v>38862</v>
      </c>
      <c r="B103" s="0" t="n">
        <v>1258.41</v>
      </c>
      <c r="C103" s="0" t="n">
        <v>1273.26</v>
      </c>
      <c r="D103" s="0" t="n">
        <v>1258.41</v>
      </c>
      <c r="E103" s="0" t="n">
        <v>1272.88</v>
      </c>
      <c r="F103" s="0" t="n">
        <v>2372730000</v>
      </c>
      <c r="G103" s="0" t="n">
        <v>1272.88</v>
      </c>
      <c r="H103" s="41" t="n">
        <f aca="false">G103/G102-1</f>
        <v>0.0113700469580558</v>
      </c>
      <c r="I103" s="97" t="n">
        <f aca="false">(1+H103)*I102</f>
        <v>1019698.94816109</v>
      </c>
      <c r="J103" s="41" t="n">
        <f aca="false">I103/$I$3 -1</f>
        <v>0.0196989481610854</v>
      </c>
      <c r="K103" s="0" t="n">
        <f aca="false">IF(ISBLANK(A104),MONTH(A103),IF(MONTH(A104)-MONTH(A103)=1,MONTH(A103),0))</f>
        <v>0</v>
      </c>
    </row>
    <row r="104" customFormat="false" ht="13.8" hidden="false" customHeight="false" outlineLevel="0" collapsed="false">
      <c r="A104" s="6" t="n">
        <v>38863</v>
      </c>
      <c r="B104" s="0" t="n">
        <v>1272.71</v>
      </c>
      <c r="C104" s="0" t="n">
        <v>1280.54</v>
      </c>
      <c r="D104" s="0" t="n">
        <v>1272.5</v>
      </c>
      <c r="E104" s="0" t="n">
        <v>1280.16</v>
      </c>
      <c r="F104" s="0" t="n">
        <v>1814020000</v>
      </c>
      <c r="G104" s="0" t="n">
        <v>1280.16</v>
      </c>
      <c r="H104" s="41" t="n">
        <f aca="false">G104/G103-1</f>
        <v>0.00571931368235812</v>
      </c>
      <c r="I104" s="97" t="n">
        <f aca="false">(1+H104)*I103</f>
        <v>1025530.92630719</v>
      </c>
      <c r="J104" s="41" t="n">
        <f aca="false">I104/$I$3 -1</f>
        <v>0.0255309263071892</v>
      </c>
      <c r="K104" s="0" t="n">
        <f aca="false">IF(ISBLANK(A105),MONTH(A104),IF(MONTH(A105)-MONTH(A104)=1,MONTH(A104),0))</f>
        <v>0</v>
      </c>
    </row>
    <row r="105" customFormat="false" ht="13.8" hidden="false" customHeight="false" outlineLevel="0" collapsed="false">
      <c r="A105" s="6" t="n">
        <v>38867</v>
      </c>
      <c r="B105" s="0" t="n">
        <v>1280.04</v>
      </c>
      <c r="C105" s="0" t="n">
        <v>1280.04</v>
      </c>
      <c r="D105" s="0" t="n">
        <v>1259.87</v>
      </c>
      <c r="E105" s="0" t="n">
        <v>1259.87</v>
      </c>
      <c r="F105" s="0" t="n">
        <v>2176190000</v>
      </c>
      <c r="G105" s="0" t="n">
        <v>1259.87</v>
      </c>
      <c r="H105" s="41" t="n">
        <f aca="false">G105/G104-1</f>
        <v>-0.0158495813023374</v>
      </c>
      <c r="I105" s="97" t="n">
        <f aca="false">(1+H105)*I104</f>
        <v>1009276.69051262</v>
      </c>
      <c r="J105" s="41" t="n">
        <f aca="false">I105/$I$3 -1</f>
        <v>0.00927669051262203</v>
      </c>
      <c r="K105" s="0" t="n">
        <f aca="false">IF(ISBLANK(A106),MONTH(A105),IF(MONTH(A106)-MONTH(A105)=1,MONTH(A105),0))</f>
        <v>0</v>
      </c>
    </row>
    <row r="106" customFormat="false" ht="13.8" hidden="false" customHeight="false" outlineLevel="0" collapsed="false">
      <c r="A106" s="6" t="n">
        <v>38868</v>
      </c>
      <c r="B106" s="0" t="n">
        <v>1259.38</v>
      </c>
      <c r="C106" s="0" t="n">
        <v>1270.09</v>
      </c>
      <c r="D106" s="0" t="n">
        <v>1259.38</v>
      </c>
      <c r="E106" s="0" t="n">
        <v>1270.09</v>
      </c>
      <c r="F106" s="0" t="n">
        <v>2692160000</v>
      </c>
      <c r="G106" s="0" t="n">
        <v>1270.09</v>
      </c>
      <c r="H106" s="41" t="n">
        <f aca="false">G106/G105-1</f>
        <v>0.00811194805813309</v>
      </c>
      <c r="I106" s="97" t="n">
        <f aca="false">(1+H106)*I105</f>
        <v>1017463.89060235</v>
      </c>
      <c r="J106" s="41" t="n">
        <f aca="false">I106/$I$3 -1</f>
        <v>0.017463890602345</v>
      </c>
      <c r="K106" s="0" t="n">
        <f aca="false">IF(ISBLANK(A107),MONTH(A106),IF(MONTH(A107)-MONTH(A106)=1,MONTH(A106),0))</f>
        <v>5</v>
      </c>
    </row>
    <row r="107" customFormat="false" ht="13.8" hidden="false" customHeight="false" outlineLevel="0" collapsed="false">
      <c r="A107" s="6" t="n">
        <v>38869</v>
      </c>
      <c r="B107" s="0" t="n">
        <v>1270.05</v>
      </c>
      <c r="C107" s="0" t="n">
        <v>1285.71</v>
      </c>
      <c r="D107" s="0" t="n">
        <v>1269.19</v>
      </c>
      <c r="E107" s="0" t="n">
        <v>1285.71</v>
      </c>
      <c r="F107" s="0" t="n">
        <v>2360160000</v>
      </c>
      <c r="G107" s="0" t="n">
        <v>1285.71</v>
      </c>
      <c r="H107" s="41" t="n">
        <f aca="false">G107/G106-1</f>
        <v>0.0122983410624444</v>
      </c>
      <c r="I107" s="97" t="n">
        <f aca="false">(1+H107)*I106</f>
        <v>1029977.00854769</v>
      </c>
      <c r="J107" s="41" t="n">
        <f aca="false">I107/$I$3 -1</f>
        <v>0.0299770085476943</v>
      </c>
      <c r="K107" s="0" t="n">
        <f aca="false">IF(ISBLANK(A108),MONTH(A107),IF(MONTH(A108)-MONTH(A107)=1,MONTH(A107),0))</f>
        <v>0</v>
      </c>
    </row>
    <row r="108" customFormat="false" ht="13.8" hidden="false" customHeight="false" outlineLevel="0" collapsed="false">
      <c r="A108" s="6" t="n">
        <v>38870</v>
      </c>
      <c r="B108" s="0" t="n">
        <v>1285.71</v>
      </c>
      <c r="C108" s="0" t="n">
        <v>1290.68</v>
      </c>
      <c r="D108" s="0" t="n">
        <v>1280.22</v>
      </c>
      <c r="E108" s="0" t="n">
        <v>1288.22</v>
      </c>
      <c r="F108" s="0" t="n">
        <v>2295540000</v>
      </c>
      <c r="G108" s="0" t="n">
        <v>1288.22</v>
      </c>
      <c r="H108" s="41" t="n">
        <f aca="false">G108/G107-1</f>
        <v>0.0019522287296514</v>
      </c>
      <c r="I108" s="97" t="n">
        <f aca="false">(1+H108)*I107</f>
        <v>1031987.75925466</v>
      </c>
      <c r="J108" s="41" t="n">
        <f aca="false">I108/$I$3 -1</f>
        <v>0.0319877592546616</v>
      </c>
      <c r="K108" s="0" t="n">
        <f aca="false">IF(ISBLANK(A109),MONTH(A108),IF(MONTH(A109)-MONTH(A108)=1,MONTH(A108),0))</f>
        <v>0</v>
      </c>
    </row>
    <row r="109" customFormat="false" ht="13.8" hidden="false" customHeight="false" outlineLevel="0" collapsed="false">
      <c r="A109" s="6" t="n">
        <v>38873</v>
      </c>
      <c r="B109" s="0" t="n">
        <v>1288.16</v>
      </c>
      <c r="C109" s="0" t="n">
        <v>1288.16</v>
      </c>
      <c r="D109" s="0" t="n">
        <v>1264.66</v>
      </c>
      <c r="E109" s="0" t="n">
        <v>1265.29</v>
      </c>
      <c r="F109" s="0" t="n">
        <v>2313470000</v>
      </c>
      <c r="G109" s="0" t="n">
        <v>1265.29</v>
      </c>
      <c r="H109" s="41" t="n">
        <f aca="false">G109/G108-1</f>
        <v>-0.0177997547002842</v>
      </c>
      <c r="I109" s="97" t="n">
        <f aca="false">(1+H109)*I108</f>
        <v>1013618.63028623</v>
      </c>
      <c r="J109" s="41" t="n">
        <f aca="false">I109/$I$3 -1</f>
        <v>0.0136186302862327</v>
      </c>
      <c r="K109" s="0" t="n">
        <f aca="false">IF(ISBLANK(A110),MONTH(A109),IF(MONTH(A110)-MONTH(A109)=1,MONTH(A109),0))</f>
        <v>0</v>
      </c>
    </row>
    <row r="110" customFormat="false" ht="13.8" hidden="false" customHeight="false" outlineLevel="0" collapsed="false">
      <c r="A110" s="6" t="n">
        <v>38874</v>
      </c>
      <c r="B110" s="0" t="n">
        <v>1265.23</v>
      </c>
      <c r="C110" s="0" t="n">
        <v>1269.88</v>
      </c>
      <c r="D110" s="0" t="n">
        <v>1254.46</v>
      </c>
      <c r="E110" s="0" t="n">
        <v>1263.85</v>
      </c>
      <c r="F110" s="0" t="n">
        <v>2697650000</v>
      </c>
      <c r="G110" s="0" t="n">
        <v>1263.85</v>
      </c>
      <c r="H110" s="41" t="n">
        <f aca="false">G110/G109-1</f>
        <v>-0.00113807901745844</v>
      </c>
      <c r="I110" s="97" t="n">
        <f aca="false">(1+H110)*I109</f>
        <v>1012465.0521914</v>
      </c>
      <c r="J110" s="41" t="n">
        <f aca="false">I110/$I$3 -1</f>
        <v>0.0124650521913987</v>
      </c>
      <c r="K110" s="0" t="n">
        <f aca="false">IF(ISBLANK(A111),MONTH(A110),IF(MONTH(A111)-MONTH(A110)=1,MONTH(A110),0))</f>
        <v>0</v>
      </c>
    </row>
    <row r="111" customFormat="false" ht="13.8" hidden="false" customHeight="false" outlineLevel="0" collapsed="false">
      <c r="A111" s="6" t="n">
        <v>38875</v>
      </c>
      <c r="B111" s="0" t="n">
        <v>1263.61</v>
      </c>
      <c r="C111" s="0" t="n">
        <v>1272.47</v>
      </c>
      <c r="D111" s="0" t="n">
        <v>1255.77</v>
      </c>
      <c r="E111" s="0" t="n">
        <v>1256.15</v>
      </c>
      <c r="F111" s="0" t="n">
        <v>2644170000</v>
      </c>
      <c r="G111" s="0" t="n">
        <v>1256.15</v>
      </c>
      <c r="H111" s="41" t="n">
        <f aca="false">G111/G110-1</f>
        <v>-0.00609249515369692</v>
      </c>
      <c r="I111" s="97" t="n">
        <f aca="false">(1+H111)*I110</f>
        <v>1006296.61376764</v>
      </c>
      <c r="J111" s="41" t="n">
        <f aca="false">I111/$I$3 -1</f>
        <v>0.00629661376763524</v>
      </c>
      <c r="K111" s="0" t="n">
        <f aca="false">IF(ISBLANK(A112),MONTH(A111),IF(MONTH(A112)-MONTH(A111)=1,MONTH(A111),0))</f>
        <v>0</v>
      </c>
    </row>
    <row r="112" customFormat="false" ht="13.8" hidden="false" customHeight="false" outlineLevel="0" collapsed="false">
      <c r="A112" s="6" t="n">
        <v>38876</v>
      </c>
      <c r="B112" s="0" t="n">
        <v>1256.08</v>
      </c>
      <c r="C112" s="0" t="n">
        <v>1259.85</v>
      </c>
      <c r="D112" s="0" t="n">
        <v>1235.18</v>
      </c>
      <c r="E112" s="0" t="n">
        <v>1257.93</v>
      </c>
      <c r="F112" s="0" t="n">
        <v>3543790000</v>
      </c>
      <c r="G112" s="0" t="n">
        <v>1257.93</v>
      </c>
      <c r="H112" s="41" t="n">
        <f aca="false">G112/G111-1</f>
        <v>0.00141702822115186</v>
      </c>
      <c r="I112" s="97" t="n">
        <f aca="false">(1+H112)*I111</f>
        <v>1007722.56446819</v>
      </c>
      <c r="J112" s="41" t="n">
        <f aca="false">I112/$I$3 -1</f>
        <v>0.00772256446819353</v>
      </c>
      <c r="K112" s="0" t="n">
        <f aca="false">IF(ISBLANK(A113),MONTH(A112),IF(MONTH(A113)-MONTH(A112)=1,MONTH(A112),0))</f>
        <v>0</v>
      </c>
    </row>
    <row r="113" customFormat="false" ht="13.8" hidden="false" customHeight="false" outlineLevel="0" collapsed="false">
      <c r="A113" s="6" t="n">
        <v>38877</v>
      </c>
      <c r="B113" s="0" t="n">
        <v>1257.93</v>
      </c>
      <c r="C113" s="0" t="n">
        <v>1262.58</v>
      </c>
      <c r="D113" s="0" t="n">
        <v>1250.03</v>
      </c>
      <c r="E113" s="0" t="n">
        <v>1252.3</v>
      </c>
      <c r="F113" s="0" t="n">
        <v>2214000000</v>
      </c>
      <c r="G113" s="0" t="n">
        <v>1252.3</v>
      </c>
      <c r="H113" s="41" t="n">
        <f aca="false">G113/G112-1</f>
        <v>-0.00447560675077319</v>
      </c>
      <c r="I113" s="97" t="n">
        <f aca="false">(1+H113)*I112</f>
        <v>1003212.39455575</v>
      </c>
      <c r="J113" s="41" t="n">
        <f aca="false">I113/$I$3 -1</f>
        <v>0.00321239455575317</v>
      </c>
      <c r="K113" s="0" t="n">
        <f aca="false">IF(ISBLANK(A114),MONTH(A113),IF(MONTH(A114)-MONTH(A113)=1,MONTH(A113),0))</f>
        <v>0</v>
      </c>
    </row>
    <row r="114" customFormat="false" ht="13.8" hidden="false" customHeight="false" outlineLevel="0" collapsed="false">
      <c r="A114" s="6" t="n">
        <v>38880</v>
      </c>
      <c r="B114" s="0" t="n">
        <v>1252.27</v>
      </c>
      <c r="C114" s="0" t="n">
        <v>1255.22</v>
      </c>
      <c r="D114" s="0" t="n">
        <v>1236.43</v>
      </c>
      <c r="E114" s="0" t="n">
        <v>1237.44</v>
      </c>
      <c r="F114" s="0" t="n">
        <v>2247010000</v>
      </c>
      <c r="G114" s="0" t="n">
        <v>1237.44</v>
      </c>
      <c r="H114" s="41" t="n">
        <f aca="false">G114/G113-1</f>
        <v>-0.0118661662540924</v>
      </c>
      <c r="I114" s="97" t="n">
        <f aca="false">(1+H114)*I113</f>
        <v>991308.109493788</v>
      </c>
      <c r="J114" s="41" t="n">
        <f aca="false">I114/$I$3 -1</f>
        <v>-0.00869189050621166</v>
      </c>
      <c r="K114" s="0" t="n">
        <f aca="false">IF(ISBLANK(A115),MONTH(A114),IF(MONTH(A115)-MONTH(A114)=1,MONTH(A114),0))</f>
        <v>0</v>
      </c>
    </row>
    <row r="115" customFormat="false" ht="13.8" hidden="false" customHeight="false" outlineLevel="0" collapsed="false">
      <c r="A115" s="6" t="n">
        <v>38881</v>
      </c>
      <c r="B115" s="0" t="n">
        <v>1236.08</v>
      </c>
      <c r="C115" s="0" t="n">
        <v>1243.37</v>
      </c>
      <c r="D115" s="0" t="n">
        <v>1222.52</v>
      </c>
      <c r="E115" s="0" t="n">
        <v>1223.69</v>
      </c>
      <c r="F115" s="0" t="n">
        <v>3215770000</v>
      </c>
      <c r="G115" s="0" t="n">
        <v>1223.69</v>
      </c>
      <c r="H115" s="41" t="n">
        <f aca="false">G115/G114-1</f>
        <v>-0.0111116498577709</v>
      </c>
      <c r="I115" s="97" t="n">
        <f aca="false">(1+H115)*I114</f>
        <v>980293.040879925</v>
      </c>
      <c r="J115" s="41" t="n">
        <f aca="false">I115/$I$3 -1</f>
        <v>-0.0197069591200755</v>
      </c>
      <c r="K115" s="0" t="n">
        <f aca="false">IF(ISBLANK(A116),MONTH(A115),IF(MONTH(A116)-MONTH(A115)=1,MONTH(A115),0))</f>
        <v>0</v>
      </c>
    </row>
    <row r="116" customFormat="false" ht="13.8" hidden="false" customHeight="false" outlineLevel="0" collapsed="false">
      <c r="A116" s="6" t="n">
        <v>38882</v>
      </c>
      <c r="B116" s="0" t="n">
        <v>1223.66</v>
      </c>
      <c r="C116" s="0" t="n">
        <v>1231.46</v>
      </c>
      <c r="D116" s="0" t="n">
        <v>1219.29</v>
      </c>
      <c r="E116" s="0" t="n">
        <v>1230.04</v>
      </c>
      <c r="F116" s="0" t="n">
        <v>2667990000</v>
      </c>
      <c r="G116" s="0" t="n">
        <v>1230.04</v>
      </c>
      <c r="H116" s="41" t="n">
        <f aca="false">G116/G115-1</f>
        <v>0.00518922276066647</v>
      </c>
      <c r="I116" s="97" t="n">
        <f aca="false">(1+H116)*I115</f>
        <v>985379.999839781</v>
      </c>
      <c r="J116" s="41" t="n">
        <f aca="false">I116/$I$3 -1</f>
        <v>-0.0146200001602185</v>
      </c>
      <c r="K116" s="0" t="n">
        <f aca="false">IF(ISBLANK(A117),MONTH(A116),IF(MONTH(A117)-MONTH(A116)=1,MONTH(A116),0))</f>
        <v>0</v>
      </c>
    </row>
    <row r="117" customFormat="false" ht="13.8" hidden="false" customHeight="false" outlineLevel="0" collapsed="false">
      <c r="A117" s="6" t="n">
        <v>38883</v>
      </c>
      <c r="B117" s="0" t="n">
        <v>1230.01</v>
      </c>
      <c r="C117" s="0" t="n">
        <v>1258.64</v>
      </c>
      <c r="D117" s="0" t="n">
        <v>1230.01</v>
      </c>
      <c r="E117" s="0" t="n">
        <v>1256.16</v>
      </c>
      <c r="F117" s="0" t="n">
        <v>2775480000</v>
      </c>
      <c r="G117" s="0" t="n">
        <v>1256.16</v>
      </c>
      <c r="H117" s="41" t="n">
        <f aca="false">G117/G116-1</f>
        <v>0.0212350817859583</v>
      </c>
      <c r="I117" s="97" t="n">
        <f aca="false">(1+H117)*I116</f>
        <v>1006304.62472663</v>
      </c>
      <c r="J117" s="41" t="n">
        <f aca="false">I117/$I$3 -1</f>
        <v>0.00630462472662696</v>
      </c>
      <c r="K117" s="0" t="n">
        <f aca="false">IF(ISBLANK(A118),MONTH(A117),IF(MONTH(A118)-MONTH(A117)=1,MONTH(A117),0))</f>
        <v>0</v>
      </c>
    </row>
    <row r="118" customFormat="false" ht="13.8" hidden="false" customHeight="false" outlineLevel="0" collapsed="false">
      <c r="A118" s="6" t="n">
        <v>38884</v>
      </c>
      <c r="B118" s="0" t="n">
        <v>1256.16</v>
      </c>
      <c r="C118" s="0" t="n">
        <v>1256.27</v>
      </c>
      <c r="D118" s="0" t="n">
        <v>1246.33</v>
      </c>
      <c r="E118" s="0" t="n">
        <v>1251.54</v>
      </c>
      <c r="F118" s="0" t="n">
        <v>2783390000</v>
      </c>
      <c r="G118" s="0" t="n">
        <v>1251.54</v>
      </c>
      <c r="H118" s="41" t="n">
        <f aca="false">G118/G117-1</f>
        <v>-0.00367787542988163</v>
      </c>
      <c r="I118" s="97" t="n">
        <f aca="false">(1+H118)*I117</f>
        <v>1002603.56167237</v>
      </c>
      <c r="J118" s="41" t="n">
        <f aca="false">I118/$I$3 -1</f>
        <v>0.00260356167236853</v>
      </c>
      <c r="K118" s="0" t="n">
        <f aca="false">IF(ISBLANK(A119),MONTH(A118),IF(MONTH(A119)-MONTH(A118)=1,MONTH(A118),0))</f>
        <v>0</v>
      </c>
    </row>
    <row r="119" customFormat="false" ht="13.8" hidden="false" customHeight="false" outlineLevel="0" collapsed="false">
      <c r="A119" s="6" t="n">
        <v>38887</v>
      </c>
      <c r="B119" s="0" t="n">
        <v>1251.54</v>
      </c>
      <c r="C119" s="0" t="n">
        <v>1255.93</v>
      </c>
      <c r="D119" s="0" t="n">
        <v>1237.17</v>
      </c>
      <c r="E119" s="0" t="n">
        <v>1240.13</v>
      </c>
      <c r="F119" s="0" t="n">
        <v>2517200000</v>
      </c>
      <c r="G119" s="0" t="n">
        <v>1240.13</v>
      </c>
      <c r="H119" s="41" t="n">
        <f aca="false">G119/G118-1</f>
        <v>-0.00911676814164941</v>
      </c>
      <c r="I119" s="97" t="n">
        <f aca="false">(1+H119)*I118</f>
        <v>993463.05746261</v>
      </c>
      <c r="J119" s="41" t="n">
        <f aca="false">I119/$I$3 -1</f>
        <v>-0.00653694253739023</v>
      </c>
      <c r="K119" s="0" t="n">
        <f aca="false">IF(ISBLANK(A120),MONTH(A119),IF(MONTH(A120)-MONTH(A119)=1,MONTH(A119),0))</f>
        <v>0</v>
      </c>
    </row>
    <row r="120" customFormat="false" ht="13.8" hidden="false" customHeight="false" outlineLevel="0" collapsed="false">
      <c r="A120" s="6" t="n">
        <v>38888</v>
      </c>
      <c r="B120" s="0" t="n">
        <v>1240.12</v>
      </c>
      <c r="C120" s="0" t="n">
        <v>1249.01</v>
      </c>
      <c r="D120" s="0" t="n">
        <v>1238.87</v>
      </c>
      <c r="E120" s="0" t="n">
        <v>1240.12</v>
      </c>
      <c r="F120" s="0" t="n">
        <v>2232950000</v>
      </c>
      <c r="G120" s="0" t="n">
        <v>1240.12</v>
      </c>
      <c r="H120" s="41" t="n">
        <f aca="false">G120/G119-1</f>
        <v>-8.06367074435155E-006</v>
      </c>
      <c r="I120" s="97" t="n">
        <f aca="false">(1+H120)*I119</f>
        <v>993455.046503618</v>
      </c>
      <c r="J120" s="41" t="n">
        <f aca="false">I120/$I$3 -1</f>
        <v>-0.00654495349638229</v>
      </c>
      <c r="K120" s="0" t="n">
        <f aca="false">IF(ISBLANK(A121),MONTH(A120),IF(MONTH(A121)-MONTH(A120)=1,MONTH(A120),0))</f>
        <v>0</v>
      </c>
    </row>
    <row r="121" customFormat="false" ht="13.8" hidden="false" customHeight="false" outlineLevel="0" collapsed="false">
      <c r="A121" s="6" t="n">
        <v>38889</v>
      </c>
      <c r="B121" s="0" t="n">
        <v>1240.09</v>
      </c>
      <c r="C121" s="0" t="n">
        <v>1257.96</v>
      </c>
      <c r="D121" s="0" t="n">
        <v>1240.09</v>
      </c>
      <c r="E121" s="0" t="n">
        <v>1252.2</v>
      </c>
      <c r="F121" s="0" t="n">
        <v>2361230000</v>
      </c>
      <c r="G121" s="0" t="n">
        <v>1252.2</v>
      </c>
      <c r="H121" s="41" t="n">
        <f aca="false">G121/G120-1</f>
        <v>0.00974099280714791</v>
      </c>
      <c r="I121" s="97" t="n">
        <f aca="false">(1+H121)*I120</f>
        <v>1003132.28496583</v>
      </c>
      <c r="J121" s="41" t="n">
        <f aca="false">I121/$I$3 -1</f>
        <v>0.00313228496583418</v>
      </c>
      <c r="K121" s="0" t="n">
        <f aca="false">IF(ISBLANK(A122),MONTH(A121),IF(MONTH(A122)-MONTH(A121)=1,MONTH(A121),0))</f>
        <v>0</v>
      </c>
    </row>
    <row r="122" customFormat="false" ht="13.8" hidden="false" customHeight="false" outlineLevel="0" collapsed="false">
      <c r="A122" s="6" t="n">
        <v>38890</v>
      </c>
      <c r="B122" s="0" t="n">
        <v>1251.92</v>
      </c>
      <c r="C122" s="0" t="n">
        <v>1251.92</v>
      </c>
      <c r="D122" s="0" t="n">
        <v>1241.53</v>
      </c>
      <c r="E122" s="0" t="n">
        <v>1245.6</v>
      </c>
      <c r="F122" s="0" t="n">
        <v>2148180000</v>
      </c>
      <c r="G122" s="0" t="n">
        <v>1245.6</v>
      </c>
      <c r="H122" s="41" t="n">
        <f aca="false">G122/G121-1</f>
        <v>-0.0052707235265933</v>
      </c>
      <c r="I122" s="97" t="n">
        <f aca="false">(1+H122)*I121</f>
        <v>997845.05203118</v>
      </c>
      <c r="J122" s="41" t="n">
        <f aca="false">I122/$I$3 -1</f>
        <v>-0.00215494796882043</v>
      </c>
      <c r="K122" s="0" t="n">
        <f aca="false">IF(ISBLANK(A123),MONTH(A122),IF(MONTH(A123)-MONTH(A122)=1,MONTH(A122),0))</f>
        <v>0</v>
      </c>
    </row>
    <row r="123" customFormat="false" ht="13.8" hidden="false" customHeight="false" outlineLevel="0" collapsed="false">
      <c r="A123" s="6" t="n">
        <v>38891</v>
      </c>
      <c r="B123" s="0" t="n">
        <v>1245.59</v>
      </c>
      <c r="C123" s="0" t="n">
        <v>1253.13</v>
      </c>
      <c r="D123" s="0" t="n">
        <v>1241.43</v>
      </c>
      <c r="E123" s="0" t="n">
        <v>1244.5</v>
      </c>
      <c r="F123" s="0" t="n">
        <v>2017270000</v>
      </c>
      <c r="G123" s="0" t="n">
        <v>1244.5</v>
      </c>
      <c r="H123" s="41" t="n">
        <f aca="false">G123/G122-1</f>
        <v>-0.000883108542067967</v>
      </c>
      <c r="I123" s="97" t="n">
        <f aca="false">(1+H123)*I122</f>
        <v>996963.84654207</v>
      </c>
      <c r="J123" s="41" t="n">
        <f aca="false">I123/$I$3 -1</f>
        <v>-0.00303615345792951</v>
      </c>
      <c r="K123" s="0" t="n">
        <f aca="false">IF(ISBLANK(A124),MONTH(A123),IF(MONTH(A124)-MONTH(A123)=1,MONTH(A123),0))</f>
        <v>0</v>
      </c>
    </row>
    <row r="124" customFormat="false" ht="13.8" hidden="false" customHeight="false" outlineLevel="0" collapsed="false">
      <c r="A124" s="6" t="n">
        <v>38894</v>
      </c>
      <c r="B124" s="0" t="n">
        <v>1244.5</v>
      </c>
      <c r="C124" s="0" t="n">
        <v>1250.92</v>
      </c>
      <c r="D124" s="0" t="n">
        <v>1243.68</v>
      </c>
      <c r="E124" s="0" t="n">
        <v>1250.56</v>
      </c>
      <c r="F124" s="0" t="n">
        <v>1878580000</v>
      </c>
      <c r="G124" s="0" t="n">
        <v>1250.56</v>
      </c>
      <c r="H124" s="41" t="n">
        <f aca="false">G124/G123-1</f>
        <v>0.00486942547207714</v>
      </c>
      <c r="I124" s="97" t="n">
        <f aca="false">(1+H124)*I123</f>
        <v>1001818.48769116</v>
      </c>
      <c r="J124" s="41" t="n">
        <f aca="false">I124/$I$3 -1</f>
        <v>0.00181848769116244</v>
      </c>
      <c r="K124" s="0" t="n">
        <f aca="false">IF(ISBLANK(A125),MONTH(A124),IF(MONTH(A125)-MONTH(A124)=1,MONTH(A124),0))</f>
        <v>0</v>
      </c>
    </row>
    <row r="125" customFormat="false" ht="13.8" hidden="false" customHeight="false" outlineLevel="0" collapsed="false">
      <c r="A125" s="6" t="n">
        <v>38895</v>
      </c>
      <c r="B125" s="0" t="n">
        <v>1250.55</v>
      </c>
      <c r="C125" s="0" t="n">
        <v>1253.37</v>
      </c>
      <c r="D125" s="0" t="n">
        <v>1238.94</v>
      </c>
      <c r="E125" s="0" t="n">
        <v>1239.2</v>
      </c>
      <c r="F125" s="0" t="n">
        <v>2203130000</v>
      </c>
      <c r="G125" s="0" t="n">
        <v>1239.2</v>
      </c>
      <c r="H125" s="41" t="n">
        <f aca="false">G125/G124-1</f>
        <v>-0.00908393039918109</v>
      </c>
      <c r="I125" s="97" t="n">
        <f aca="false">(1+H125)*I124</f>
        <v>992718.038276363</v>
      </c>
      <c r="J125" s="41" t="n">
        <f aca="false">I125/$I$3 -1</f>
        <v>-0.00728196172363682</v>
      </c>
      <c r="K125" s="0" t="n">
        <f aca="false">IF(ISBLANK(A126),MONTH(A125),IF(MONTH(A126)-MONTH(A125)=1,MONTH(A125),0))</f>
        <v>0</v>
      </c>
    </row>
    <row r="126" customFormat="false" ht="13.8" hidden="false" customHeight="false" outlineLevel="0" collapsed="false">
      <c r="A126" s="6" t="n">
        <v>38896</v>
      </c>
      <c r="B126" s="0" t="n">
        <v>1238.99</v>
      </c>
      <c r="C126" s="0" t="n">
        <v>1247.06</v>
      </c>
      <c r="D126" s="0" t="n">
        <v>1237.59</v>
      </c>
      <c r="E126" s="0" t="n">
        <v>1246</v>
      </c>
      <c r="F126" s="0" t="n">
        <v>2085490000</v>
      </c>
      <c r="G126" s="0" t="n">
        <v>1246</v>
      </c>
      <c r="H126" s="41" t="n">
        <f aca="false">G126/G125-1</f>
        <v>0.00548741123305363</v>
      </c>
      <c r="I126" s="97" t="n">
        <f aca="false">(1+H126)*I125</f>
        <v>998165.490390856</v>
      </c>
      <c r="J126" s="41" t="n">
        <f aca="false">I126/$I$3 -1</f>
        <v>-0.00183450960914422</v>
      </c>
      <c r="K126" s="0" t="n">
        <f aca="false">IF(ISBLANK(A127),MONTH(A126),IF(MONTH(A127)-MONTH(A126)=1,MONTH(A126),0))</f>
        <v>0</v>
      </c>
    </row>
    <row r="127" customFormat="false" ht="13.8" hidden="false" customHeight="false" outlineLevel="0" collapsed="false">
      <c r="A127" s="6" t="n">
        <v>38897</v>
      </c>
      <c r="B127" s="0" t="n">
        <v>1245.94</v>
      </c>
      <c r="C127" s="0" t="n">
        <v>1272.88</v>
      </c>
      <c r="D127" s="0" t="n">
        <v>1245.94</v>
      </c>
      <c r="E127" s="0" t="n">
        <v>1272.87</v>
      </c>
      <c r="F127" s="0" t="n">
        <v>2621250000</v>
      </c>
      <c r="G127" s="0" t="n">
        <v>1272.87</v>
      </c>
      <c r="H127" s="41" t="n">
        <f aca="false">G127/G126-1</f>
        <v>0.0215650080256822</v>
      </c>
      <c r="I127" s="97" t="n">
        <f aca="false">(1+H127)*I126</f>
        <v>1019690.93720209</v>
      </c>
      <c r="J127" s="41" t="n">
        <f aca="false">I127/$I$3 -1</f>
        <v>0.0196909372020937</v>
      </c>
      <c r="K127" s="0" t="n">
        <f aca="false">IF(ISBLANK(A128),MONTH(A127),IF(MONTH(A128)-MONTH(A127)=1,MONTH(A127),0))</f>
        <v>0</v>
      </c>
    </row>
    <row r="128" customFormat="false" ht="13.8" hidden="false" customHeight="false" outlineLevel="0" collapsed="false">
      <c r="A128" s="6" t="n">
        <v>38898</v>
      </c>
      <c r="B128" s="0" t="n">
        <v>1272.86</v>
      </c>
      <c r="C128" s="0" t="n">
        <v>1276.3</v>
      </c>
      <c r="D128" s="0" t="n">
        <v>1270.2</v>
      </c>
      <c r="E128" s="0" t="n">
        <v>1270.2</v>
      </c>
      <c r="F128" s="0" t="n">
        <v>3049560000</v>
      </c>
      <c r="G128" s="0" t="n">
        <v>1270.2</v>
      </c>
      <c r="H128" s="41" t="n">
        <f aca="false">G128/G127-1</f>
        <v>-0.00209762190954288</v>
      </c>
      <c r="I128" s="97" t="n">
        <f aca="false">(1+H128)*I127</f>
        <v>1017552.01115126</v>
      </c>
      <c r="J128" s="41" t="n">
        <f aca="false">I128/$I$3 -1</f>
        <v>0.0175520111512564</v>
      </c>
      <c r="K128" s="0" t="n">
        <f aca="false">IF(ISBLANK(A129),MONTH(A128),IF(MONTH(A129)-MONTH(A128)=1,MONTH(A128),0))</f>
        <v>6</v>
      </c>
    </row>
    <row r="129" customFormat="false" ht="13.8" hidden="false" customHeight="false" outlineLevel="0" collapsed="false">
      <c r="A129" s="6" t="n">
        <v>38901</v>
      </c>
      <c r="B129" s="0" t="n">
        <v>1270.06</v>
      </c>
      <c r="C129" s="0" t="n">
        <v>1280.38</v>
      </c>
      <c r="D129" s="0" t="n">
        <v>1270.06</v>
      </c>
      <c r="E129" s="0" t="n">
        <v>1280.19</v>
      </c>
      <c r="F129" s="0" t="n">
        <v>1114470000</v>
      </c>
      <c r="G129" s="0" t="n">
        <v>1280.19</v>
      </c>
      <c r="H129" s="41" t="n">
        <f aca="false">G129/G128-1</f>
        <v>0.00786490316485589</v>
      </c>
      <c r="I129" s="97" t="n">
        <f aca="false">(1+H129)*I128</f>
        <v>1025554.95918417</v>
      </c>
      <c r="J129" s="41" t="n">
        <f aca="false">I129/$I$3 -1</f>
        <v>0.0255549591841653</v>
      </c>
      <c r="K129" s="0" t="n">
        <f aca="false">IF(ISBLANK(A130),MONTH(A129),IF(MONTH(A130)-MONTH(A129)=1,MONTH(A129),0))</f>
        <v>0</v>
      </c>
    </row>
    <row r="130" customFormat="false" ht="13.8" hidden="false" customHeight="false" outlineLevel="0" collapsed="false">
      <c r="A130" s="6" t="n">
        <v>38903</v>
      </c>
      <c r="B130" s="0" t="n">
        <v>1280.05</v>
      </c>
      <c r="C130" s="0" t="n">
        <v>1280.05</v>
      </c>
      <c r="D130" s="0" t="n">
        <v>1265.91</v>
      </c>
      <c r="E130" s="0" t="n">
        <v>1270.91</v>
      </c>
      <c r="F130" s="0" t="n">
        <v>2165070000</v>
      </c>
      <c r="G130" s="0" t="n">
        <v>1270.91</v>
      </c>
      <c r="H130" s="41" t="n">
        <f aca="false">G130/G129-1</f>
        <v>-0.00724892398784549</v>
      </c>
      <c r="I130" s="97" t="n">
        <f aca="false">(1+H130)*I129</f>
        <v>1018120.78923968</v>
      </c>
      <c r="J130" s="41" t="n">
        <f aca="false">I130/$I$3 -1</f>
        <v>0.0181207892396813</v>
      </c>
      <c r="K130" s="0" t="n">
        <f aca="false">IF(ISBLANK(A131),MONTH(A130),IF(MONTH(A131)-MONTH(A130)=1,MONTH(A130),0))</f>
        <v>0</v>
      </c>
    </row>
    <row r="131" customFormat="false" ht="13.8" hidden="false" customHeight="false" outlineLevel="0" collapsed="false">
      <c r="A131" s="6" t="n">
        <v>38904</v>
      </c>
      <c r="B131" s="0" t="n">
        <v>1270.58</v>
      </c>
      <c r="C131" s="0" t="n">
        <v>1278.32</v>
      </c>
      <c r="D131" s="0" t="n">
        <v>1270.58</v>
      </c>
      <c r="E131" s="0" t="n">
        <v>1274.08</v>
      </c>
      <c r="F131" s="0" t="n">
        <v>2009160000</v>
      </c>
      <c r="G131" s="0" t="n">
        <v>1274.08</v>
      </c>
      <c r="H131" s="41" t="n">
        <f aca="false">G131/G130-1</f>
        <v>0.00249427575516736</v>
      </c>
      <c r="I131" s="97" t="n">
        <f aca="false">(1+H131)*I130</f>
        <v>1020660.26324011</v>
      </c>
      <c r="J131" s="41" t="n">
        <f aca="false">I131/$I$3 -1</f>
        <v>0.0206602632401136</v>
      </c>
      <c r="K131" s="0" t="n">
        <f aca="false">IF(ISBLANK(A132),MONTH(A131),IF(MONTH(A132)-MONTH(A131)=1,MONTH(A131),0))</f>
        <v>0</v>
      </c>
    </row>
    <row r="132" customFormat="false" ht="13.8" hidden="false" customHeight="false" outlineLevel="0" collapsed="false">
      <c r="A132" s="6" t="n">
        <v>38905</v>
      </c>
      <c r="B132" s="0" t="n">
        <v>1274.08</v>
      </c>
      <c r="C132" s="0" t="n">
        <v>1275.38</v>
      </c>
      <c r="D132" s="0" t="n">
        <v>1263.13</v>
      </c>
      <c r="E132" s="0" t="n">
        <v>1265.48</v>
      </c>
      <c r="F132" s="0" t="n">
        <v>1988150000</v>
      </c>
      <c r="G132" s="0" t="n">
        <v>1265.48</v>
      </c>
      <c r="H132" s="41" t="n">
        <f aca="false">G132/G131-1</f>
        <v>-0.00674996860479715</v>
      </c>
      <c r="I132" s="97" t="n">
        <f aca="false">(1+H132)*I131</f>
        <v>1013770.83850708</v>
      </c>
      <c r="J132" s="41" t="n">
        <f aca="false">I132/$I$3 -1</f>
        <v>0.0137708385070787</v>
      </c>
      <c r="K132" s="0" t="n">
        <f aca="false">IF(ISBLANK(A133),MONTH(A132),IF(MONTH(A133)-MONTH(A132)=1,MONTH(A132),0))</f>
        <v>0</v>
      </c>
    </row>
    <row r="133" customFormat="false" ht="13.8" hidden="false" customHeight="false" outlineLevel="0" collapsed="false">
      <c r="A133" s="6" t="n">
        <v>38908</v>
      </c>
      <c r="B133" s="0" t="n">
        <v>1265.46</v>
      </c>
      <c r="C133" s="0" t="n">
        <v>1274.06</v>
      </c>
      <c r="D133" s="0" t="n">
        <v>1264.46</v>
      </c>
      <c r="E133" s="0" t="n">
        <v>1267.34</v>
      </c>
      <c r="F133" s="0" t="n">
        <v>1854590000</v>
      </c>
      <c r="G133" s="0" t="n">
        <v>1267.34</v>
      </c>
      <c r="H133" s="41" t="n">
        <f aca="false">G133/G132-1</f>
        <v>0.00146979802130409</v>
      </c>
      <c r="I133" s="97" t="n">
        <f aca="false">(1+H133)*I132</f>
        <v>1015260.87687957</v>
      </c>
      <c r="J133" s="41" t="n">
        <f aca="false">I133/$I$3 -1</f>
        <v>0.0152608768795723</v>
      </c>
      <c r="K133" s="0" t="n">
        <f aca="false">IF(ISBLANK(A134),MONTH(A133),IF(MONTH(A134)-MONTH(A133)=1,MONTH(A133),0))</f>
        <v>0</v>
      </c>
    </row>
    <row r="134" customFormat="false" ht="13.8" hidden="false" customHeight="false" outlineLevel="0" collapsed="false">
      <c r="A134" s="6" t="n">
        <v>38909</v>
      </c>
      <c r="B134" s="0" t="n">
        <v>1267.26</v>
      </c>
      <c r="C134" s="0" t="n">
        <v>1273.64</v>
      </c>
      <c r="D134" s="0" t="n">
        <v>1259.65</v>
      </c>
      <c r="E134" s="0" t="n">
        <v>1272.43</v>
      </c>
      <c r="F134" s="0" t="n">
        <v>2310850000</v>
      </c>
      <c r="G134" s="0" t="n">
        <v>1272.43</v>
      </c>
      <c r="H134" s="41" t="n">
        <f aca="false">G134/G133-1</f>
        <v>0.00401628607950522</v>
      </c>
      <c r="I134" s="97" t="n">
        <f aca="false">(1+H134)*I133</f>
        <v>1019338.45500645</v>
      </c>
      <c r="J134" s="41" t="n">
        <f aca="false">I134/$I$3 -1</f>
        <v>0.0193384550064499</v>
      </c>
      <c r="K134" s="0" t="n">
        <f aca="false">IF(ISBLANK(A135),MONTH(A134),IF(MONTH(A135)-MONTH(A134)=1,MONTH(A134),0))</f>
        <v>0</v>
      </c>
    </row>
    <row r="135" customFormat="false" ht="13.8" hidden="false" customHeight="false" outlineLevel="0" collapsed="false">
      <c r="A135" s="6" t="n">
        <v>38910</v>
      </c>
      <c r="B135" s="0" t="n">
        <v>1272.39</v>
      </c>
      <c r="C135" s="0" t="n">
        <v>1273.31</v>
      </c>
      <c r="D135" s="0" t="n">
        <v>1257.29</v>
      </c>
      <c r="E135" s="0" t="n">
        <v>1258.6</v>
      </c>
      <c r="F135" s="0" t="n">
        <v>2250450000</v>
      </c>
      <c r="G135" s="0" t="n">
        <v>1258.6</v>
      </c>
      <c r="H135" s="41" t="n">
        <f aca="false">G135/G134-1</f>
        <v>-0.0108689672516368</v>
      </c>
      <c r="I135" s="97" t="n">
        <f aca="false">(1+H135)*I134</f>
        <v>1008259.29872065</v>
      </c>
      <c r="J135" s="41" t="n">
        <f aca="false">I135/$I$3 -1</f>
        <v>0.0082592987206509</v>
      </c>
      <c r="K135" s="0" t="n">
        <f aca="false">IF(ISBLANK(A136),MONTH(A135),IF(MONTH(A136)-MONTH(A135)=1,MONTH(A135),0))</f>
        <v>0</v>
      </c>
    </row>
    <row r="136" customFormat="false" ht="13.8" hidden="false" customHeight="false" outlineLevel="0" collapsed="false">
      <c r="A136" s="6" t="n">
        <v>38911</v>
      </c>
      <c r="B136" s="0" t="n">
        <v>1258.58</v>
      </c>
      <c r="C136" s="0" t="n">
        <v>1258.58</v>
      </c>
      <c r="D136" s="0" t="n">
        <v>1241.43</v>
      </c>
      <c r="E136" s="0" t="n">
        <v>1242.28</v>
      </c>
      <c r="F136" s="0" t="n">
        <v>2545760000</v>
      </c>
      <c r="G136" s="0" t="n">
        <v>1242.28</v>
      </c>
      <c r="H136" s="41" t="n">
        <f aca="false">G136/G135-1</f>
        <v>-0.0129667884951533</v>
      </c>
      <c r="I136" s="97" t="n">
        <f aca="false">(1+H136)*I135</f>
        <v>995185.413645869</v>
      </c>
      <c r="J136" s="41" t="n">
        <f aca="false">I136/$I$3 -1</f>
        <v>-0.00481458635413146</v>
      </c>
      <c r="K136" s="0" t="n">
        <f aca="false">IF(ISBLANK(A137),MONTH(A136),IF(MONTH(A137)-MONTH(A136)=1,MONTH(A136),0))</f>
        <v>0</v>
      </c>
    </row>
    <row r="137" customFormat="false" ht="13.8" hidden="false" customHeight="false" outlineLevel="0" collapsed="false">
      <c r="A137" s="6" t="n">
        <v>38912</v>
      </c>
      <c r="B137" s="0" t="n">
        <v>1242.29</v>
      </c>
      <c r="C137" s="0" t="n">
        <v>1242.7</v>
      </c>
      <c r="D137" s="0" t="n">
        <v>1228.45</v>
      </c>
      <c r="E137" s="0" t="n">
        <v>1236.2</v>
      </c>
      <c r="F137" s="0" t="n">
        <v>2467120000</v>
      </c>
      <c r="G137" s="0" t="n">
        <v>1236.2</v>
      </c>
      <c r="H137" s="41" t="n">
        <f aca="false">G137/G136-1</f>
        <v>-0.00489422674437323</v>
      </c>
      <c r="I137" s="97" t="n">
        <f aca="false">(1+H137)*I136</f>
        <v>990314.750578793</v>
      </c>
      <c r="J137" s="41" t="n">
        <f aca="false">I137/$I$3 -1</f>
        <v>-0.00968524942120719</v>
      </c>
      <c r="K137" s="0" t="n">
        <f aca="false">IF(ISBLANK(A138),MONTH(A137),IF(MONTH(A138)-MONTH(A137)=1,MONTH(A137),0))</f>
        <v>0</v>
      </c>
    </row>
    <row r="138" customFormat="false" ht="13.8" hidden="false" customHeight="false" outlineLevel="0" collapsed="false">
      <c r="A138" s="6" t="n">
        <v>38915</v>
      </c>
      <c r="B138" s="0" t="n">
        <v>1236.2</v>
      </c>
      <c r="C138" s="0" t="n">
        <v>1240.07</v>
      </c>
      <c r="D138" s="0" t="n">
        <v>1231.49</v>
      </c>
      <c r="E138" s="0" t="n">
        <v>1234.49</v>
      </c>
      <c r="F138" s="0" t="n">
        <v>2146410000</v>
      </c>
      <c r="G138" s="0" t="n">
        <v>1234.49</v>
      </c>
      <c r="H138" s="41" t="n">
        <f aca="false">G138/G137-1</f>
        <v>-0.00138327131532112</v>
      </c>
      <c r="I138" s="97" t="n">
        <f aca="false">(1+H138)*I137</f>
        <v>988944.876591178</v>
      </c>
      <c r="J138" s="41" t="n">
        <f aca="false">I138/$I$3 -1</f>
        <v>-0.0110551234088222</v>
      </c>
      <c r="K138" s="0" t="n">
        <f aca="false">IF(ISBLANK(A139),MONTH(A138),IF(MONTH(A139)-MONTH(A138)=1,MONTH(A138),0))</f>
        <v>0</v>
      </c>
    </row>
    <row r="139" customFormat="false" ht="13.8" hidden="false" customHeight="false" outlineLevel="0" collapsed="false">
      <c r="A139" s="6" t="n">
        <v>38916</v>
      </c>
      <c r="B139" s="0" t="n">
        <v>1234.48</v>
      </c>
      <c r="C139" s="0" t="n">
        <v>1239.86</v>
      </c>
      <c r="D139" s="0" t="n">
        <v>1224.54</v>
      </c>
      <c r="E139" s="0" t="n">
        <v>1236.86</v>
      </c>
      <c r="F139" s="0" t="n">
        <v>2481750000</v>
      </c>
      <c r="G139" s="0" t="n">
        <v>1236.86</v>
      </c>
      <c r="H139" s="41" t="n">
        <f aca="false">G139/G138-1</f>
        <v>0.00191982114071387</v>
      </c>
      <c r="I139" s="97" t="n">
        <f aca="false">(1+H139)*I138</f>
        <v>990843.473872258</v>
      </c>
      <c r="J139" s="41" t="n">
        <f aca="false">I139/$I$3 -1</f>
        <v>-0.00915652612774176</v>
      </c>
      <c r="K139" s="0" t="n">
        <f aca="false">IF(ISBLANK(A140),MONTH(A139),IF(MONTH(A140)-MONTH(A139)=1,MONTH(A139),0))</f>
        <v>0</v>
      </c>
    </row>
    <row r="140" customFormat="false" ht="13.8" hidden="false" customHeight="false" outlineLevel="0" collapsed="false">
      <c r="A140" s="6" t="n">
        <v>38917</v>
      </c>
      <c r="B140" s="0" t="n">
        <v>1236.74</v>
      </c>
      <c r="C140" s="0" t="n">
        <v>1261.81</v>
      </c>
      <c r="D140" s="0" t="n">
        <v>1236.74</v>
      </c>
      <c r="E140" s="0" t="n">
        <v>1259.81</v>
      </c>
      <c r="F140" s="0" t="n">
        <v>2701980000</v>
      </c>
      <c r="G140" s="0" t="n">
        <v>1259.81</v>
      </c>
      <c r="H140" s="41" t="n">
        <f aca="false">G140/G139-1</f>
        <v>0.0185550506928835</v>
      </c>
      <c r="I140" s="97" t="n">
        <f aca="false">(1+H140)*I139</f>
        <v>1009228.62475867</v>
      </c>
      <c r="J140" s="41" t="n">
        <f aca="false">I140/$I$3 -1</f>
        <v>0.00922862475867081</v>
      </c>
      <c r="K140" s="0" t="n">
        <f aca="false">IF(ISBLANK(A141),MONTH(A140),IF(MONTH(A141)-MONTH(A140)=1,MONTH(A140),0))</f>
        <v>0</v>
      </c>
    </row>
    <row r="141" customFormat="false" ht="13.8" hidden="false" customHeight="false" outlineLevel="0" collapsed="false">
      <c r="A141" s="6" t="n">
        <v>38918</v>
      </c>
      <c r="B141" s="0" t="n">
        <v>1259.81</v>
      </c>
      <c r="C141" s="0" t="n">
        <v>1262.56</v>
      </c>
      <c r="D141" s="0" t="n">
        <v>1249.13</v>
      </c>
      <c r="E141" s="0" t="n">
        <v>1249.13</v>
      </c>
      <c r="F141" s="0" t="n">
        <v>2345580000</v>
      </c>
      <c r="G141" s="0" t="n">
        <v>1249.13</v>
      </c>
      <c r="H141" s="41" t="n">
        <f aca="false">G141/G140-1</f>
        <v>-0.00847746882466394</v>
      </c>
      <c r="I141" s="97" t="n">
        <f aca="false">(1+H141)*I140</f>
        <v>1000672.92055532</v>
      </c>
      <c r="J141" s="41" t="n">
        <f aca="false">I141/$I$3 -1</f>
        <v>0.000672920555320644</v>
      </c>
      <c r="K141" s="0" t="n">
        <f aca="false">IF(ISBLANK(A142),MONTH(A141),IF(MONTH(A142)-MONTH(A141)=1,MONTH(A141),0))</f>
        <v>0</v>
      </c>
    </row>
    <row r="142" customFormat="false" ht="13.8" hidden="false" customHeight="false" outlineLevel="0" collapsed="false">
      <c r="A142" s="6" t="n">
        <v>38919</v>
      </c>
      <c r="B142" s="0" t="n">
        <v>1249.12</v>
      </c>
      <c r="C142" s="0" t="n">
        <v>1250.96</v>
      </c>
      <c r="D142" s="0" t="n">
        <v>1238.72</v>
      </c>
      <c r="E142" s="0" t="n">
        <v>1240.29</v>
      </c>
      <c r="F142" s="0" t="n">
        <v>2704090000</v>
      </c>
      <c r="G142" s="0" t="n">
        <v>1240.29</v>
      </c>
      <c r="H142" s="41" t="n">
        <f aca="false">G142/G141-1</f>
        <v>-0.00707692554017603</v>
      </c>
      <c r="I142" s="97" t="n">
        <f aca="false">(1+H142)*I141</f>
        <v>993591.23280648</v>
      </c>
      <c r="J142" s="41" t="n">
        <f aca="false">I142/$I$3 -1</f>
        <v>-0.00640876719351979</v>
      </c>
      <c r="K142" s="0" t="n">
        <f aca="false">IF(ISBLANK(A143),MONTH(A142),IF(MONTH(A143)-MONTH(A142)=1,MONTH(A142),0))</f>
        <v>0</v>
      </c>
    </row>
    <row r="143" customFormat="false" ht="13.8" hidden="false" customHeight="false" outlineLevel="0" collapsed="false">
      <c r="A143" s="6" t="n">
        <v>38922</v>
      </c>
      <c r="B143" s="0" t="n">
        <v>1240.25</v>
      </c>
      <c r="C143" s="0" t="n">
        <v>1262.5</v>
      </c>
      <c r="D143" s="0" t="n">
        <v>1240.25</v>
      </c>
      <c r="E143" s="0" t="n">
        <v>1260.91</v>
      </c>
      <c r="F143" s="0" t="n">
        <v>2312720000</v>
      </c>
      <c r="G143" s="0" t="n">
        <v>1260.91</v>
      </c>
      <c r="H143" s="41" t="n">
        <f aca="false">G143/G142-1</f>
        <v>0.0166251441195204</v>
      </c>
      <c r="I143" s="97" t="n">
        <f aca="false">(1+H143)*I142</f>
        <v>1010109.83024778</v>
      </c>
      <c r="J143" s="41" t="n">
        <f aca="false">I143/$I$3 -1</f>
        <v>0.01010983024778</v>
      </c>
      <c r="K143" s="0" t="n">
        <f aca="false">IF(ISBLANK(A144),MONTH(A143),IF(MONTH(A144)-MONTH(A143)=1,MONTH(A143),0))</f>
        <v>0</v>
      </c>
    </row>
    <row r="144" customFormat="false" ht="13.8" hidden="false" customHeight="false" outlineLevel="0" collapsed="false">
      <c r="A144" s="6" t="n">
        <v>38923</v>
      </c>
      <c r="B144" s="0" t="n">
        <v>1260.91</v>
      </c>
      <c r="C144" s="0" t="n">
        <v>1272.39</v>
      </c>
      <c r="D144" s="0" t="n">
        <v>1257.19</v>
      </c>
      <c r="E144" s="0" t="n">
        <v>1268.88</v>
      </c>
      <c r="F144" s="0" t="n">
        <v>2563930000</v>
      </c>
      <c r="G144" s="0" t="n">
        <v>1268.88</v>
      </c>
      <c r="H144" s="41" t="n">
        <f aca="false">G144/G143-1</f>
        <v>0.00632083178022214</v>
      </c>
      <c r="I144" s="97" t="n">
        <f aca="false">(1+H144)*I143</f>
        <v>1016494.56456432</v>
      </c>
      <c r="J144" s="41" t="n">
        <f aca="false">I144/$I$3 -1</f>
        <v>0.0164945645643249</v>
      </c>
      <c r="K144" s="0" t="n">
        <f aca="false">IF(ISBLANK(A145),MONTH(A144),IF(MONTH(A145)-MONTH(A144)=1,MONTH(A144),0))</f>
        <v>0</v>
      </c>
    </row>
    <row r="145" customFormat="false" ht="13.8" hidden="false" customHeight="false" outlineLevel="0" collapsed="false">
      <c r="A145" s="6" t="n">
        <v>38924</v>
      </c>
      <c r="B145" s="0" t="n">
        <v>1268.87</v>
      </c>
      <c r="C145" s="0" t="n">
        <v>1273.89</v>
      </c>
      <c r="D145" s="0" t="n">
        <v>1261.94</v>
      </c>
      <c r="E145" s="0" t="n">
        <v>1268.4</v>
      </c>
      <c r="F145" s="0" t="n">
        <v>2667710000</v>
      </c>
      <c r="G145" s="0" t="n">
        <v>1268.4</v>
      </c>
      <c r="H145" s="41" t="n">
        <f aca="false">G145/G144-1</f>
        <v>-0.000378286362776592</v>
      </c>
      <c r="I145" s="97" t="n">
        <f aca="false">(1+H145)*I144</f>
        <v>1016110.03853271</v>
      </c>
      <c r="J145" s="41" t="n">
        <f aca="false">I145/$I$3 -1</f>
        <v>0.0161100385327138</v>
      </c>
      <c r="K145" s="0" t="n">
        <f aca="false">IF(ISBLANK(A146),MONTH(A145),IF(MONTH(A146)-MONTH(A145)=1,MONTH(A145),0))</f>
        <v>0</v>
      </c>
    </row>
    <row r="146" customFormat="false" ht="13.8" hidden="false" customHeight="false" outlineLevel="0" collapsed="false">
      <c r="A146" s="6" t="n">
        <v>38925</v>
      </c>
      <c r="B146" s="0" t="n">
        <v>1268.2</v>
      </c>
      <c r="C146" s="0" t="n">
        <v>1275.85</v>
      </c>
      <c r="D146" s="0" t="n">
        <v>1261.92</v>
      </c>
      <c r="E146" s="0" t="n">
        <v>1263.2</v>
      </c>
      <c r="F146" s="0" t="n">
        <v>2776710000</v>
      </c>
      <c r="G146" s="0" t="n">
        <v>1263.2</v>
      </c>
      <c r="H146" s="41" t="n">
        <f aca="false">G146/G145-1</f>
        <v>-0.00409965310627569</v>
      </c>
      <c r="I146" s="97" t="n">
        <f aca="false">(1+H146)*I145</f>
        <v>1011944.33985693</v>
      </c>
      <c r="J146" s="41" t="n">
        <f aca="false">I146/$I$3 -1</f>
        <v>0.011944339856925</v>
      </c>
      <c r="K146" s="0" t="n">
        <f aca="false">IF(ISBLANK(A147),MONTH(A146),IF(MONTH(A147)-MONTH(A146)=1,MONTH(A146),0))</f>
        <v>0</v>
      </c>
    </row>
    <row r="147" customFormat="false" ht="13.8" hidden="false" customHeight="false" outlineLevel="0" collapsed="false">
      <c r="A147" s="6" t="n">
        <v>38926</v>
      </c>
      <c r="B147" s="0" t="n">
        <v>1263.15</v>
      </c>
      <c r="C147" s="0" t="n">
        <v>1280.42</v>
      </c>
      <c r="D147" s="0" t="n">
        <v>1263.15</v>
      </c>
      <c r="E147" s="0" t="n">
        <v>1278.55</v>
      </c>
      <c r="F147" s="0" t="n">
        <v>2480420000</v>
      </c>
      <c r="G147" s="0" t="n">
        <v>1278.55</v>
      </c>
      <c r="H147" s="41" t="n">
        <f aca="false">G147/G146-1</f>
        <v>0.0121516782773907</v>
      </c>
      <c r="I147" s="97" t="n">
        <f aca="false">(1+H147)*I146</f>
        <v>1024241.16190949</v>
      </c>
      <c r="J147" s="41" t="n">
        <f aca="false">I147/$I$3 -1</f>
        <v>0.0242411619094929</v>
      </c>
      <c r="K147" s="0" t="n">
        <f aca="false">IF(ISBLANK(A148),MONTH(A147),IF(MONTH(A148)-MONTH(A147)=1,MONTH(A147),0))</f>
        <v>0</v>
      </c>
    </row>
    <row r="148" customFormat="false" ht="13.8" hidden="false" customHeight="false" outlineLevel="0" collapsed="false">
      <c r="A148" s="6" t="n">
        <v>38929</v>
      </c>
      <c r="B148" s="0" t="n">
        <v>1278.53</v>
      </c>
      <c r="C148" s="0" t="n">
        <v>1278.66</v>
      </c>
      <c r="D148" s="0" t="n">
        <v>1274.31</v>
      </c>
      <c r="E148" s="0" t="n">
        <v>1276.66</v>
      </c>
      <c r="F148" s="0" t="n">
        <v>2461300000</v>
      </c>
      <c r="G148" s="0" t="n">
        <v>1276.66</v>
      </c>
      <c r="H148" s="41" t="n">
        <f aca="false">G148/G147-1</f>
        <v>-0.0014782370654256</v>
      </c>
      <c r="I148" s="97" t="n">
        <f aca="false">(1+H148)*I147</f>
        <v>1022727.09066002</v>
      </c>
      <c r="J148" s="41" t="n">
        <f aca="false">I148/$I$3 -1</f>
        <v>0.0227270906600237</v>
      </c>
      <c r="K148" s="0" t="n">
        <f aca="false">IF(ISBLANK(A149),MONTH(A148),IF(MONTH(A149)-MONTH(A148)=1,MONTH(A148),0))</f>
        <v>7</v>
      </c>
    </row>
    <row r="149" customFormat="false" ht="13.8" hidden="false" customHeight="false" outlineLevel="0" collapsed="false">
      <c r="A149" s="6" t="n">
        <v>38930</v>
      </c>
      <c r="B149" s="0" t="n">
        <v>1278.53</v>
      </c>
      <c r="C149" s="0" t="n">
        <v>1278.66</v>
      </c>
      <c r="D149" s="0" t="n">
        <v>1265.71</v>
      </c>
      <c r="E149" s="0" t="n">
        <v>1270.92</v>
      </c>
      <c r="F149" s="0" t="n">
        <v>2527690000</v>
      </c>
      <c r="G149" s="0" t="n">
        <v>1270.92</v>
      </c>
      <c r="H149" s="41" t="n">
        <f aca="false">G149/G148-1</f>
        <v>-0.0044961070292795</v>
      </c>
      <c r="I149" s="97" t="n">
        <f aca="false">(1+H149)*I148</f>
        <v>1018128.80019867</v>
      </c>
      <c r="J149" s="41" t="n">
        <f aca="false">I149/$I$3 -1</f>
        <v>0.0181288001986726</v>
      </c>
      <c r="K149" s="0" t="n">
        <f aca="false">IF(ISBLANK(A150),MONTH(A149),IF(MONTH(A150)-MONTH(A149)=1,MONTH(A149),0))</f>
        <v>0</v>
      </c>
    </row>
    <row r="150" customFormat="false" ht="13.8" hidden="false" customHeight="false" outlineLevel="0" collapsed="false">
      <c r="A150" s="6" t="n">
        <v>38931</v>
      </c>
      <c r="B150" s="0" t="n">
        <v>1270.73</v>
      </c>
      <c r="C150" s="0" t="n">
        <v>1283.42</v>
      </c>
      <c r="D150" s="0" t="n">
        <v>1270.73</v>
      </c>
      <c r="E150" s="0" t="n">
        <v>1277.41</v>
      </c>
      <c r="F150" s="0" t="n">
        <v>2610750000</v>
      </c>
      <c r="G150" s="0" t="n">
        <v>1277.41</v>
      </c>
      <c r="H150" s="41" t="n">
        <f aca="false">G150/G149-1</f>
        <v>0.00510653699682129</v>
      </c>
      <c r="I150" s="97" t="n">
        <f aca="false">(1+H150)*I149</f>
        <v>1023327.91258442</v>
      </c>
      <c r="J150" s="41" t="n">
        <f aca="false">I150/$I$3 -1</f>
        <v>0.0233279125844164</v>
      </c>
      <c r="K150" s="0" t="n">
        <f aca="false">IF(ISBLANK(A151),MONTH(A150),IF(MONTH(A151)-MONTH(A150)=1,MONTH(A150),0))</f>
        <v>0</v>
      </c>
    </row>
    <row r="151" customFormat="false" ht="13.8" hidden="false" customHeight="false" outlineLevel="0" collapsed="false">
      <c r="A151" s="6" t="n">
        <v>38932</v>
      </c>
      <c r="B151" s="0" t="n">
        <v>1278.22</v>
      </c>
      <c r="C151" s="0" t="n">
        <v>1283.96</v>
      </c>
      <c r="D151" s="0" t="n">
        <v>1271.25</v>
      </c>
      <c r="E151" s="0" t="n">
        <v>1280.27</v>
      </c>
      <c r="F151" s="0" t="n">
        <v>2728440000</v>
      </c>
      <c r="G151" s="0" t="n">
        <v>1280.27</v>
      </c>
      <c r="H151" s="41" t="n">
        <f aca="false">G151/G150-1</f>
        <v>0.00223890528491233</v>
      </c>
      <c r="I151" s="97" t="n">
        <f aca="false">(1+H151)*I150</f>
        <v>1025619.0468561</v>
      </c>
      <c r="J151" s="41" t="n">
        <f aca="false">I151/$I$3 -1</f>
        <v>0.0256190468560999</v>
      </c>
      <c r="K151" s="0" t="n">
        <f aca="false">IF(ISBLANK(A152),MONTH(A151),IF(MONTH(A152)-MONTH(A151)=1,MONTH(A151),0))</f>
        <v>0</v>
      </c>
    </row>
    <row r="152" customFormat="false" ht="13.8" hidden="false" customHeight="false" outlineLevel="0" collapsed="false">
      <c r="A152" s="6" t="n">
        <v>38933</v>
      </c>
      <c r="B152" s="0" t="n">
        <v>1280.26</v>
      </c>
      <c r="C152" s="0" t="n">
        <v>1292.92</v>
      </c>
      <c r="D152" s="0" t="n">
        <v>1273.82</v>
      </c>
      <c r="E152" s="0" t="n">
        <v>1279.36</v>
      </c>
      <c r="F152" s="0" t="n">
        <v>2530970000</v>
      </c>
      <c r="G152" s="0" t="n">
        <v>1279.36</v>
      </c>
      <c r="H152" s="41" t="n">
        <f aca="false">G152/G151-1</f>
        <v>-0.000710787568247384</v>
      </c>
      <c r="I152" s="97" t="n">
        <f aca="false">(1+H152)*I151</f>
        <v>1024890.04958784</v>
      </c>
      <c r="J152" s="41" t="n">
        <f aca="false">I152/$I$3 -1</f>
        <v>0.024890049587837</v>
      </c>
      <c r="K152" s="0" t="n">
        <f aca="false">IF(ISBLANK(A153),MONTH(A152),IF(MONTH(A153)-MONTH(A152)=1,MONTH(A152),0))</f>
        <v>0</v>
      </c>
    </row>
    <row r="153" customFormat="false" ht="13.8" hidden="false" customHeight="false" outlineLevel="0" collapsed="false">
      <c r="A153" s="6" t="n">
        <v>38936</v>
      </c>
      <c r="B153" s="0" t="n">
        <v>1279.31</v>
      </c>
      <c r="C153" s="0" t="n">
        <v>1279.31</v>
      </c>
      <c r="D153" s="0" t="n">
        <v>1273</v>
      </c>
      <c r="E153" s="0" t="n">
        <v>1275.77</v>
      </c>
      <c r="F153" s="0" t="n">
        <v>2045660000</v>
      </c>
      <c r="G153" s="0" t="n">
        <v>1275.77</v>
      </c>
      <c r="H153" s="41" t="n">
        <f aca="false">G153/G152-1</f>
        <v>-0.00280609054527259</v>
      </c>
      <c r="I153" s="97" t="n">
        <f aca="false">(1+H153)*I152</f>
        <v>1022014.11530974</v>
      </c>
      <c r="J153" s="41" t="n">
        <f aca="false">I153/$I$3 -1</f>
        <v>0.0220141153097446</v>
      </c>
      <c r="K153" s="0" t="n">
        <f aca="false">IF(ISBLANK(A154),MONTH(A153),IF(MONTH(A154)-MONTH(A153)=1,MONTH(A153),0))</f>
        <v>0</v>
      </c>
    </row>
    <row r="154" customFormat="false" ht="13.8" hidden="false" customHeight="false" outlineLevel="0" collapsed="false">
      <c r="A154" s="6" t="n">
        <v>38937</v>
      </c>
      <c r="B154" s="0" t="n">
        <v>1275.67</v>
      </c>
      <c r="C154" s="0" t="n">
        <v>1282.75</v>
      </c>
      <c r="D154" s="0" t="n">
        <v>1268.37</v>
      </c>
      <c r="E154" s="0" t="n">
        <v>1271.48</v>
      </c>
      <c r="F154" s="0" t="n">
        <v>2457840000</v>
      </c>
      <c r="G154" s="0" t="n">
        <v>1271.48</v>
      </c>
      <c r="H154" s="41" t="n">
        <f aca="false">G154/G153-1</f>
        <v>-0.00336267509033761</v>
      </c>
      <c r="I154" s="97" t="n">
        <f aca="false">(1+H154)*I153</f>
        <v>1018577.41390222</v>
      </c>
      <c r="J154" s="41" t="n">
        <f aca="false">I154/$I$3 -1</f>
        <v>0.0185774139022192</v>
      </c>
      <c r="K154" s="0" t="n">
        <f aca="false">IF(ISBLANK(A155),MONTH(A154),IF(MONTH(A155)-MONTH(A154)=1,MONTH(A154),0))</f>
        <v>0</v>
      </c>
    </row>
    <row r="155" customFormat="false" ht="13.8" hidden="false" customHeight="false" outlineLevel="0" collapsed="false">
      <c r="A155" s="6" t="n">
        <v>38938</v>
      </c>
      <c r="B155" s="0" t="n">
        <v>1271.13</v>
      </c>
      <c r="C155" s="0" t="n">
        <v>1283.74</v>
      </c>
      <c r="D155" s="0" t="n">
        <v>1264.73</v>
      </c>
      <c r="E155" s="0" t="n">
        <v>1265.95</v>
      </c>
      <c r="F155" s="0" t="n">
        <v>2555180000</v>
      </c>
      <c r="G155" s="0" t="n">
        <v>1265.95</v>
      </c>
      <c r="H155" s="41" t="n">
        <f aca="false">G155/G154-1</f>
        <v>-0.00434926227703147</v>
      </c>
      <c r="I155" s="97" t="n">
        <f aca="false">(1+H155)*I154</f>
        <v>1014147.3535797</v>
      </c>
      <c r="J155" s="41" t="n">
        <f aca="false">I155/$I$3 -1</f>
        <v>0.0141473535796981</v>
      </c>
      <c r="K155" s="0" t="n">
        <f aca="false">IF(ISBLANK(A156),MONTH(A155),IF(MONTH(A156)-MONTH(A155)=1,MONTH(A155),0))</f>
        <v>0</v>
      </c>
    </row>
    <row r="156" customFormat="false" ht="13.8" hidden="false" customHeight="false" outlineLevel="0" collapsed="false">
      <c r="A156" s="6" t="n">
        <v>38939</v>
      </c>
      <c r="B156" s="0" t="n">
        <v>1265.72</v>
      </c>
      <c r="C156" s="0" t="n">
        <v>1272.55</v>
      </c>
      <c r="D156" s="0" t="n">
        <v>1261.3</v>
      </c>
      <c r="E156" s="0" t="n">
        <v>1271.81</v>
      </c>
      <c r="F156" s="0" t="n">
        <v>2402190000</v>
      </c>
      <c r="G156" s="0" t="n">
        <v>1271.81</v>
      </c>
      <c r="H156" s="41" t="n">
        <f aca="false">G156/G155-1</f>
        <v>0.0046289347920534</v>
      </c>
      <c r="I156" s="97" t="n">
        <f aca="false">(1+H156)*I155</f>
        <v>1018841.77554895</v>
      </c>
      <c r="J156" s="41" t="n">
        <f aca="false">I156/$I$3 -1</f>
        <v>0.0188417755489518</v>
      </c>
      <c r="K156" s="0" t="n">
        <f aca="false">IF(ISBLANK(A157),MONTH(A156),IF(MONTH(A157)-MONTH(A156)=1,MONTH(A156),0))</f>
        <v>0</v>
      </c>
    </row>
    <row r="157" customFormat="false" ht="13.8" hidden="false" customHeight="false" outlineLevel="0" collapsed="false">
      <c r="A157" s="6" t="n">
        <v>38940</v>
      </c>
      <c r="B157" s="0" t="n">
        <v>1271.64</v>
      </c>
      <c r="C157" s="0" t="n">
        <v>1271.64</v>
      </c>
      <c r="D157" s="0" t="n">
        <v>1262.08</v>
      </c>
      <c r="E157" s="0" t="n">
        <v>1266.74</v>
      </c>
      <c r="F157" s="0" t="n">
        <v>2004540000</v>
      </c>
      <c r="G157" s="0" t="n">
        <v>1266.74</v>
      </c>
      <c r="H157" s="41" t="n">
        <f aca="false">G157/G156-1</f>
        <v>-0.00398644451608332</v>
      </c>
      <c r="I157" s="97" t="n">
        <f aca="false">(1+H157)*I156</f>
        <v>1014780.21934006</v>
      </c>
      <c r="J157" s="41" t="n">
        <f aca="false">I157/$I$3 -1</f>
        <v>0.0147802193400584</v>
      </c>
      <c r="K157" s="0" t="n">
        <f aca="false">IF(ISBLANK(A158),MONTH(A157),IF(MONTH(A158)-MONTH(A157)=1,MONTH(A157),0))</f>
        <v>0</v>
      </c>
    </row>
    <row r="158" customFormat="false" ht="13.8" hidden="false" customHeight="false" outlineLevel="0" collapsed="false">
      <c r="A158" s="6" t="n">
        <v>38943</v>
      </c>
      <c r="B158" s="0" t="n">
        <v>1266.67</v>
      </c>
      <c r="C158" s="0" t="n">
        <v>1278.9</v>
      </c>
      <c r="D158" s="0" t="n">
        <v>1266.67</v>
      </c>
      <c r="E158" s="0" t="n">
        <v>1268.21</v>
      </c>
      <c r="F158" s="0" t="n">
        <v>2118020000</v>
      </c>
      <c r="G158" s="0" t="n">
        <v>1268.21</v>
      </c>
      <c r="H158" s="41" t="n">
        <f aca="false">G158/G157-1</f>
        <v>0.00116045913131346</v>
      </c>
      <c r="I158" s="97" t="n">
        <f aca="false">(1+H158)*I157</f>
        <v>1015957.83031187</v>
      </c>
      <c r="J158" s="41" t="n">
        <f aca="false">I158/$I$3 -1</f>
        <v>0.0159578303118677</v>
      </c>
      <c r="K158" s="0" t="n">
        <f aca="false">IF(ISBLANK(A159),MONTH(A158),IF(MONTH(A159)-MONTH(A158)=1,MONTH(A158),0))</f>
        <v>0</v>
      </c>
    </row>
    <row r="159" customFormat="false" ht="13.8" hidden="false" customHeight="false" outlineLevel="0" collapsed="false">
      <c r="A159" s="6" t="n">
        <v>38944</v>
      </c>
      <c r="B159" s="0" t="n">
        <v>1268.19</v>
      </c>
      <c r="C159" s="0" t="n">
        <v>1286.23</v>
      </c>
      <c r="D159" s="0" t="n">
        <v>1268.19</v>
      </c>
      <c r="E159" s="0" t="n">
        <v>1285.58</v>
      </c>
      <c r="F159" s="0" t="n">
        <v>2334100000</v>
      </c>
      <c r="G159" s="0" t="n">
        <v>1285.58</v>
      </c>
      <c r="H159" s="41" t="n">
        <f aca="false">G159/G158-1</f>
        <v>0.0136964698275521</v>
      </c>
      <c r="I159" s="97" t="n">
        <f aca="false">(1+H159)*I158</f>
        <v>1029872.8660808</v>
      </c>
      <c r="J159" s="41" t="n">
        <f aca="false">I159/$I$3 -1</f>
        <v>0.0298728660807996</v>
      </c>
      <c r="K159" s="0" t="n">
        <f aca="false">IF(ISBLANK(A160),MONTH(A159),IF(MONTH(A160)-MONTH(A159)=1,MONTH(A159),0))</f>
        <v>0</v>
      </c>
    </row>
    <row r="160" customFormat="false" ht="13.8" hidden="false" customHeight="false" outlineLevel="0" collapsed="false">
      <c r="A160" s="6" t="n">
        <v>38945</v>
      </c>
      <c r="B160" s="0" t="n">
        <v>1285.27</v>
      </c>
      <c r="C160" s="0" t="n">
        <v>1296.21</v>
      </c>
      <c r="D160" s="0" t="n">
        <v>1285.27</v>
      </c>
      <c r="E160" s="0" t="n">
        <v>1295.43</v>
      </c>
      <c r="F160" s="0" t="n">
        <v>2554570000</v>
      </c>
      <c r="G160" s="0" t="n">
        <v>1295.43</v>
      </c>
      <c r="H160" s="41" t="n">
        <f aca="false">G160/G159-1</f>
        <v>0.00766191135518612</v>
      </c>
      <c r="I160" s="97" t="n">
        <f aca="false">(1+H160)*I159</f>
        <v>1037763.66068782</v>
      </c>
      <c r="J160" s="41" t="n">
        <f aca="false">I160/$I$3 -1</f>
        <v>0.0377636606878222</v>
      </c>
      <c r="K160" s="0" t="n">
        <f aca="false">IF(ISBLANK(A161),MONTH(A160),IF(MONTH(A161)-MONTH(A160)=1,MONTH(A160),0))</f>
        <v>0</v>
      </c>
    </row>
    <row r="161" customFormat="false" ht="13.8" hidden="false" customHeight="false" outlineLevel="0" collapsed="false">
      <c r="A161" s="6" t="n">
        <v>38946</v>
      </c>
      <c r="B161" s="0" t="n">
        <v>1295.37</v>
      </c>
      <c r="C161" s="0" t="n">
        <v>1300.78</v>
      </c>
      <c r="D161" s="0" t="n">
        <v>1292.71</v>
      </c>
      <c r="E161" s="0" t="n">
        <v>1297.48</v>
      </c>
      <c r="F161" s="0" t="n">
        <v>2458340000</v>
      </c>
      <c r="G161" s="0" t="n">
        <v>1297.48</v>
      </c>
      <c r="H161" s="41" t="n">
        <f aca="false">G161/G160-1</f>
        <v>0.00158248612429857</v>
      </c>
      <c r="I161" s="97" t="n">
        <f aca="false">(1+H161)*I160</f>
        <v>1039405.90728116</v>
      </c>
      <c r="J161" s="41" t="n">
        <f aca="false">I161/$I$3 -1</f>
        <v>0.0394059072811619</v>
      </c>
      <c r="K161" s="0" t="n">
        <f aca="false">IF(ISBLANK(A162),MONTH(A161),IF(MONTH(A162)-MONTH(A161)=1,MONTH(A161),0))</f>
        <v>0</v>
      </c>
    </row>
    <row r="162" customFormat="false" ht="13.8" hidden="false" customHeight="false" outlineLevel="0" collapsed="false">
      <c r="A162" s="6" t="n">
        <v>38947</v>
      </c>
      <c r="B162" s="0" t="n">
        <v>1297.48</v>
      </c>
      <c r="C162" s="0" t="n">
        <v>1302.3</v>
      </c>
      <c r="D162" s="0" t="n">
        <v>1293.57</v>
      </c>
      <c r="E162" s="0" t="n">
        <v>1302.3</v>
      </c>
      <c r="F162" s="0" t="n">
        <v>2033910000</v>
      </c>
      <c r="G162" s="0" t="n">
        <v>1302.3</v>
      </c>
      <c r="H162" s="41" t="n">
        <f aca="false">G162/G161-1</f>
        <v>0.00371489348583398</v>
      </c>
      <c r="I162" s="97" t="n">
        <f aca="false">(1+H162)*I161</f>
        <v>1043267.18951526</v>
      </c>
      <c r="J162" s="41" t="n">
        <f aca="false">I162/$I$3 -1</f>
        <v>0.0432671895152581</v>
      </c>
      <c r="K162" s="0" t="n">
        <f aca="false">IF(ISBLANK(A163),MONTH(A162),IF(MONTH(A163)-MONTH(A162)=1,MONTH(A162),0))</f>
        <v>0</v>
      </c>
    </row>
    <row r="163" customFormat="false" ht="13.8" hidden="false" customHeight="false" outlineLevel="0" collapsed="false">
      <c r="A163" s="6" t="n">
        <v>38950</v>
      </c>
      <c r="B163" s="0" t="n">
        <v>1302.3</v>
      </c>
      <c r="C163" s="0" t="n">
        <v>1302.3</v>
      </c>
      <c r="D163" s="0" t="n">
        <v>1295.51</v>
      </c>
      <c r="E163" s="0" t="n">
        <v>1297.52</v>
      </c>
      <c r="F163" s="0" t="n">
        <v>1759240000</v>
      </c>
      <c r="G163" s="0" t="n">
        <v>1297.52</v>
      </c>
      <c r="H163" s="41" t="n">
        <f aca="false">G163/G162-1</f>
        <v>-0.00367042924057437</v>
      </c>
      <c r="I163" s="97" t="n">
        <f aca="false">(1+H163)*I162</f>
        <v>1039437.95111713</v>
      </c>
      <c r="J163" s="41" t="n">
        <f aca="false">I163/$I$3 -1</f>
        <v>0.0394379511171294</v>
      </c>
      <c r="K163" s="0" t="n">
        <f aca="false">IF(ISBLANK(A164),MONTH(A163),IF(MONTH(A164)-MONTH(A163)=1,MONTH(A163),0))</f>
        <v>0</v>
      </c>
    </row>
    <row r="164" customFormat="false" ht="13.8" hidden="false" customHeight="false" outlineLevel="0" collapsed="false">
      <c r="A164" s="6" t="n">
        <v>38951</v>
      </c>
      <c r="B164" s="0" t="n">
        <v>1297.52</v>
      </c>
      <c r="C164" s="0" t="n">
        <v>1302.49</v>
      </c>
      <c r="D164" s="0" t="n">
        <v>1294.44</v>
      </c>
      <c r="E164" s="0" t="n">
        <v>1298.82</v>
      </c>
      <c r="F164" s="0" t="n">
        <v>1908740000</v>
      </c>
      <c r="G164" s="0" t="n">
        <v>1298.82</v>
      </c>
      <c r="H164" s="41" t="n">
        <f aca="false">G164/G163-1</f>
        <v>0.00100191133855354</v>
      </c>
      <c r="I164" s="97" t="n">
        <f aca="false">(1+H164)*I163</f>
        <v>1040479.37578608</v>
      </c>
      <c r="J164" s="41" t="n">
        <f aca="false">I164/$I$3 -1</f>
        <v>0.0404793757860766</v>
      </c>
      <c r="K164" s="0" t="n">
        <f aca="false">IF(ISBLANK(A165),MONTH(A164),IF(MONTH(A165)-MONTH(A164)=1,MONTH(A164),0))</f>
        <v>0</v>
      </c>
    </row>
    <row r="165" customFormat="false" ht="13.8" hidden="false" customHeight="false" outlineLevel="0" collapsed="false">
      <c r="A165" s="6" t="n">
        <v>38952</v>
      </c>
      <c r="B165" s="0" t="n">
        <v>1298.73</v>
      </c>
      <c r="C165" s="0" t="n">
        <v>1301.5</v>
      </c>
      <c r="D165" s="0" t="n">
        <v>1289.82</v>
      </c>
      <c r="E165" s="0" t="n">
        <v>1292.99</v>
      </c>
      <c r="F165" s="0" t="n">
        <v>1893670000</v>
      </c>
      <c r="G165" s="0" t="n">
        <v>1292.99</v>
      </c>
      <c r="H165" s="41" t="n">
        <f aca="false">G165/G164-1</f>
        <v>-0.00448868973375827</v>
      </c>
      <c r="I165" s="97" t="n">
        <f aca="false">(1+H165)*I164</f>
        <v>1035808.9866938</v>
      </c>
      <c r="J165" s="41" t="n">
        <f aca="false">I165/$I$3 -1</f>
        <v>0.0358089866937983</v>
      </c>
      <c r="K165" s="0" t="n">
        <f aca="false">IF(ISBLANK(A166),MONTH(A165),IF(MONTH(A166)-MONTH(A165)=1,MONTH(A165),0))</f>
        <v>0</v>
      </c>
    </row>
    <row r="166" customFormat="false" ht="13.8" hidden="false" customHeight="false" outlineLevel="0" collapsed="false">
      <c r="A166" s="6" t="n">
        <v>38953</v>
      </c>
      <c r="B166" s="0" t="n">
        <v>1292.97</v>
      </c>
      <c r="C166" s="0" t="n">
        <v>1297.23</v>
      </c>
      <c r="D166" s="0" t="n">
        <v>1291.4</v>
      </c>
      <c r="E166" s="0" t="n">
        <v>1296.06</v>
      </c>
      <c r="F166" s="0" t="n">
        <v>1930320000</v>
      </c>
      <c r="G166" s="0" t="n">
        <v>1296.06</v>
      </c>
      <c r="H166" s="41" t="n">
        <f aca="false">G166/G165-1</f>
        <v>0.00237434164223993</v>
      </c>
      <c r="I166" s="97" t="n">
        <f aca="false">(1+H166)*I165</f>
        <v>1038268.35110431</v>
      </c>
      <c r="J166" s="41" t="n">
        <f aca="false">I166/$I$3 -1</f>
        <v>0.0382683511043118</v>
      </c>
      <c r="K166" s="0" t="n">
        <f aca="false">IF(ISBLANK(A167),MONTH(A166),IF(MONTH(A167)-MONTH(A166)=1,MONTH(A166),0))</f>
        <v>0</v>
      </c>
    </row>
    <row r="167" customFormat="false" ht="13.8" hidden="false" customHeight="false" outlineLevel="0" collapsed="false">
      <c r="A167" s="6" t="n">
        <v>38954</v>
      </c>
      <c r="B167" s="0" t="n">
        <v>1295.92</v>
      </c>
      <c r="C167" s="0" t="n">
        <v>1298.88</v>
      </c>
      <c r="D167" s="0" t="n">
        <v>1292.39</v>
      </c>
      <c r="E167" s="0" t="n">
        <v>1295.09</v>
      </c>
      <c r="F167" s="0" t="n">
        <v>1667580000</v>
      </c>
      <c r="G167" s="0" t="n">
        <v>1295.09</v>
      </c>
      <c r="H167" s="41" t="n">
        <f aca="false">G167/G166-1</f>
        <v>-0.000748422140950278</v>
      </c>
      <c r="I167" s="97" t="n">
        <f aca="false">(1+H167)*I166</f>
        <v>1037491.2880821</v>
      </c>
      <c r="J167" s="41" t="n">
        <f aca="false">I167/$I$3 -1</f>
        <v>0.0374912880820972</v>
      </c>
      <c r="K167" s="0" t="n">
        <f aca="false">IF(ISBLANK(A168),MONTH(A167),IF(MONTH(A168)-MONTH(A167)=1,MONTH(A167),0))</f>
        <v>0</v>
      </c>
    </row>
    <row r="168" customFormat="false" ht="13.8" hidden="false" customHeight="false" outlineLevel="0" collapsed="false">
      <c r="A168" s="6" t="n">
        <v>38957</v>
      </c>
      <c r="B168" s="0" t="n">
        <v>1295.09</v>
      </c>
      <c r="C168" s="0" t="n">
        <v>1305.02</v>
      </c>
      <c r="D168" s="0" t="n">
        <v>1293.97</v>
      </c>
      <c r="E168" s="0" t="n">
        <v>1301.78</v>
      </c>
      <c r="F168" s="0" t="n">
        <v>1834920000</v>
      </c>
      <c r="G168" s="0" t="n">
        <v>1301.78</v>
      </c>
      <c r="H168" s="41" t="n">
        <f aca="false">G168/G167-1</f>
        <v>0.00516566416233633</v>
      </c>
      <c r="I168" s="97" t="n">
        <f aca="false">(1+H168)*I167</f>
        <v>1042850.61964768</v>
      </c>
      <c r="J168" s="41" t="n">
        <f aca="false">I168/$I$3 -1</f>
        <v>0.0428506196476792</v>
      </c>
      <c r="K168" s="0" t="n">
        <f aca="false">IF(ISBLANK(A169),MONTH(A168),IF(MONTH(A169)-MONTH(A168)=1,MONTH(A168),0))</f>
        <v>0</v>
      </c>
    </row>
    <row r="169" customFormat="false" ht="13.8" hidden="false" customHeight="false" outlineLevel="0" collapsed="false">
      <c r="A169" s="6" t="n">
        <v>38958</v>
      </c>
      <c r="B169" s="0" t="n">
        <v>1301.57</v>
      </c>
      <c r="C169" s="0" t="n">
        <v>1305.02</v>
      </c>
      <c r="D169" s="0" t="n">
        <v>1295.29</v>
      </c>
      <c r="E169" s="0" t="n">
        <v>1304.28</v>
      </c>
      <c r="F169" s="0" t="n">
        <v>2093720000</v>
      </c>
      <c r="G169" s="0" t="n">
        <v>1304.28</v>
      </c>
      <c r="H169" s="41" t="n">
        <f aca="false">G169/G168-1</f>
        <v>0.00192044738742347</v>
      </c>
      <c r="I169" s="97" t="n">
        <f aca="false">(1+H169)*I168</f>
        <v>1044853.35939565</v>
      </c>
      <c r="J169" s="41" t="n">
        <f aca="false">I169/$I$3 -1</f>
        <v>0.0448533593956546</v>
      </c>
      <c r="K169" s="0" t="n">
        <f aca="false">IF(ISBLANK(A170),MONTH(A169),IF(MONTH(A170)-MONTH(A169)=1,MONTH(A169),0))</f>
        <v>0</v>
      </c>
    </row>
    <row r="170" customFormat="false" ht="13.8" hidden="false" customHeight="false" outlineLevel="0" collapsed="false">
      <c r="A170" s="6" t="n">
        <v>38959</v>
      </c>
      <c r="B170" s="0" t="n">
        <v>1303.7</v>
      </c>
      <c r="C170" s="0" t="n">
        <v>1306.74</v>
      </c>
      <c r="D170" s="0" t="n">
        <v>1302.15</v>
      </c>
      <c r="E170" s="0" t="n">
        <v>1305.37</v>
      </c>
      <c r="F170" s="0" t="n">
        <v>2060690000</v>
      </c>
      <c r="G170" s="0" t="n">
        <v>1305.37</v>
      </c>
      <c r="H170" s="41" t="n">
        <f aca="false">G170/G169-1</f>
        <v>0.000835710123592959</v>
      </c>
      <c r="I170" s="97" t="n">
        <f aca="false">(1+H170)*I169</f>
        <v>1045726.55392577</v>
      </c>
      <c r="J170" s="41" t="n">
        <f aca="false">I170/$I$3 -1</f>
        <v>0.0457265539257716</v>
      </c>
      <c r="K170" s="0" t="n">
        <f aca="false">IF(ISBLANK(A171),MONTH(A170),IF(MONTH(A171)-MONTH(A170)=1,MONTH(A170),0))</f>
        <v>0</v>
      </c>
    </row>
    <row r="171" customFormat="false" ht="13.8" hidden="false" customHeight="false" outlineLevel="0" collapsed="false">
      <c r="A171" s="6" t="n">
        <v>38960</v>
      </c>
      <c r="B171" s="0" t="n">
        <v>1304.25</v>
      </c>
      <c r="C171" s="0" t="n">
        <v>1306.11</v>
      </c>
      <c r="D171" s="0" t="n">
        <v>1302.45</v>
      </c>
      <c r="E171" s="0" t="n">
        <v>1303.82</v>
      </c>
      <c r="F171" s="0" t="n">
        <v>1974540000</v>
      </c>
      <c r="G171" s="0" t="n">
        <v>1303.82</v>
      </c>
      <c r="H171" s="41" t="n">
        <f aca="false">G171/G170-1</f>
        <v>-0.0011874028053348</v>
      </c>
      <c r="I171" s="97" t="n">
        <f aca="false">(1+H171)*I170</f>
        <v>1044484.85528203</v>
      </c>
      <c r="J171" s="41" t="n">
        <f aca="false">I171/$I$3 -1</f>
        <v>0.044484855282027</v>
      </c>
      <c r="K171" s="0" t="n">
        <f aca="false">IF(ISBLANK(A172),MONTH(A171),IF(MONTH(A172)-MONTH(A171)=1,MONTH(A171),0))</f>
        <v>8</v>
      </c>
    </row>
    <row r="172" customFormat="false" ht="13.8" hidden="false" customHeight="false" outlineLevel="0" collapsed="false">
      <c r="A172" s="6" t="n">
        <v>38961</v>
      </c>
      <c r="B172" s="0" t="n">
        <v>1303.8</v>
      </c>
      <c r="C172" s="0" t="n">
        <v>1312.03</v>
      </c>
      <c r="D172" s="0" t="n">
        <v>1303.8</v>
      </c>
      <c r="E172" s="0" t="n">
        <v>1311.01</v>
      </c>
      <c r="F172" s="0" t="n">
        <v>1800520000</v>
      </c>
      <c r="G172" s="0" t="n">
        <v>1311.01</v>
      </c>
      <c r="H172" s="41" t="n">
        <f aca="false">G172/G171-1</f>
        <v>0.00551456489392721</v>
      </c>
      <c r="I172" s="97" t="n">
        <f aca="false">(1+H172)*I171</f>
        <v>1050244.7347972</v>
      </c>
      <c r="J172" s="41" t="n">
        <f aca="false">I172/$I$3 -1</f>
        <v>0.0502447347972039</v>
      </c>
      <c r="K172" s="0" t="n">
        <f aca="false">IF(ISBLANK(A173),MONTH(A172),IF(MONTH(A173)-MONTH(A172)=1,MONTH(A172),0))</f>
        <v>0</v>
      </c>
    </row>
    <row r="173" customFormat="false" ht="13.8" hidden="false" customHeight="false" outlineLevel="0" collapsed="false">
      <c r="A173" s="6" t="n">
        <v>38965</v>
      </c>
      <c r="B173" s="0" t="n">
        <v>1310.94</v>
      </c>
      <c r="C173" s="0" t="n">
        <v>1314.67</v>
      </c>
      <c r="D173" s="0" t="n">
        <v>1308.82</v>
      </c>
      <c r="E173" s="0" t="n">
        <v>1313.25</v>
      </c>
      <c r="F173" s="0" t="n">
        <v>2114480000</v>
      </c>
      <c r="G173" s="0" t="n">
        <v>1313.25</v>
      </c>
      <c r="H173" s="41" t="n">
        <f aca="false">G173/G172-1</f>
        <v>0.00170860634167558</v>
      </c>
      <c r="I173" s="97" t="n">
        <f aca="false">(1+H173)*I172</f>
        <v>1052039.18961139</v>
      </c>
      <c r="J173" s="41" t="n">
        <f aca="false">I173/$I$3 -1</f>
        <v>0.0520391896113899</v>
      </c>
      <c r="K173" s="0" t="n">
        <f aca="false">IF(ISBLANK(A174),MONTH(A173),IF(MONTH(A174)-MONTH(A173)=1,MONTH(A173),0))</f>
        <v>0</v>
      </c>
    </row>
    <row r="174" customFormat="false" ht="13.8" hidden="false" customHeight="false" outlineLevel="0" collapsed="false">
      <c r="A174" s="6" t="n">
        <v>38966</v>
      </c>
      <c r="B174" s="0" t="n">
        <v>1313.04</v>
      </c>
      <c r="C174" s="0" t="n">
        <v>1313.04</v>
      </c>
      <c r="D174" s="0" t="n">
        <v>1299.28</v>
      </c>
      <c r="E174" s="0" t="n">
        <v>1300.26</v>
      </c>
      <c r="F174" s="0" t="n">
        <v>2329870000</v>
      </c>
      <c r="G174" s="0" t="n">
        <v>1300.26</v>
      </c>
      <c r="H174" s="41" t="n">
        <f aca="false">G174/G173-1</f>
        <v>-0.00989149057681327</v>
      </c>
      <c r="I174" s="97" t="n">
        <f aca="false">(1+H174)*I173</f>
        <v>1041632.95388091</v>
      </c>
      <c r="J174" s="41" t="n">
        <f aca="false">I174/$I$3 -1</f>
        <v>0.0416329538809104</v>
      </c>
      <c r="K174" s="0" t="n">
        <f aca="false">IF(ISBLANK(A175),MONTH(A174),IF(MONTH(A175)-MONTH(A174)=1,MONTH(A174),0))</f>
        <v>0</v>
      </c>
    </row>
    <row r="175" customFormat="false" ht="13.8" hidden="false" customHeight="false" outlineLevel="0" collapsed="false">
      <c r="A175" s="6" t="n">
        <v>38967</v>
      </c>
      <c r="B175" s="0" t="n">
        <v>1300.21</v>
      </c>
      <c r="C175" s="0" t="n">
        <v>1301.25</v>
      </c>
      <c r="D175" s="0" t="n">
        <v>1292.13</v>
      </c>
      <c r="E175" s="0" t="n">
        <v>1294.02</v>
      </c>
      <c r="F175" s="0" t="n">
        <v>2325850000</v>
      </c>
      <c r="G175" s="0" t="n">
        <v>1294.02</v>
      </c>
      <c r="H175" s="41" t="n">
        <f aca="false">G175/G174-1</f>
        <v>-0.00479904019196165</v>
      </c>
      <c r="I175" s="97" t="n">
        <f aca="false">(1+H175)*I174</f>
        <v>1036634.11546996</v>
      </c>
      <c r="J175" s="41" t="n">
        <f aca="false">I175/$I$3 -1</f>
        <v>0.0366341154699643</v>
      </c>
      <c r="K175" s="0" t="n">
        <f aca="false">IF(ISBLANK(A176),MONTH(A175),IF(MONTH(A176)-MONTH(A175)=1,MONTH(A175),0))</f>
        <v>0</v>
      </c>
    </row>
    <row r="176" customFormat="false" ht="13.8" hidden="false" customHeight="false" outlineLevel="0" collapsed="false">
      <c r="A176" s="6" t="n">
        <v>38968</v>
      </c>
      <c r="B176" s="0" t="n">
        <v>1294.02</v>
      </c>
      <c r="C176" s="0" t="n">
        <v>1300.14</v>
      </c>
      <c r="D176" s="0" t="n">
        <v>1294.02</v>
      </c>
      <c r="E176" s="0" t="n">
        <v>1298.92</v>
      </c>
      <c r="F176" s="0" t="n">
        <v>2132890000</v>
      </c>
      <c r="G176" s="0" t="n">
        <v>1298.92</v>
      </c>
      <c r="H176" s="41" t="n">
        <f aca="false">G176/G175-1</f>
        <v>0.00378664935626971</v>
      </c>
      <c r="I176" s="97" t="n">
        <f aca="false">(1+H176)*I175</f>
        <v>1040559.485376</v>
      </c>
      <c r="J176" s="41" t="n">
        <f aca="false">I176/$I$3 -1</f>
        <v>0.0405594853759959</v>
      </c>
      <c r="K176" s="0" t="n">
        <f aca="false">IF(ISBLANK(A177),MONTH(A176),IF(MONTH(A177)-MONTH(A176)=1,MONTH(A176),0))</f>
        <v>0</v>
      </c>
    </row>
    <row r="177" customFormat="false" ht="13.8" hidden="false" customHeight="false" outlineLevel="0" collapsed="false">
      <c r="A177" s="6" t="n">
        <v>38971</v>
      </c>
      <c r="B177" s="0" t="n">
        <v>1298.86</v>
      </c>
      <c r="C177" s="0" t="n">
        <v>1302.36</v>
      </c>
      <c r="D177" s="0" t="n">
        <v>1290.93</v>
      </c>
      <c r="E177" s="0" t="n">
        <v>1299.54</v>
      </c>
      <c r="F177" s="0" t="n">
        <v>2506430000</v>
      </c>
      <c r="G177" s="0" t="n">
        <v>1299.54</v>
      </c>
      <c r="H177" s="41" t="n">
        <f aca="false">G177/G176-1</f>
        <v>0.000477319619375916</v>
      </c>
      <c r="I177" s="97" t="n">
        <f aca="false">(1+H177)*I176</f>
        <v>1041056.16483349</v>
      </c>
      <c r="J177" s="41" t="n">
        <f aca="false">I177/$I$3 -1</f>
        <v>0.0410561648334935</v>
      </c>
      <c r="K177" s="0" t="n">
        <f aca="false">IF(ISBLANK(A178),MONTH(A177),IF(MONTH(A178)-MONTH(A177)=1,MONTH(A177),0))</f>
        <v>0</v>
      </c>
    </row>
    <row r="178" customFormat="false" ht="13.8" hidden="false" customHeight="false" outlineLevel="0" collapsed="false">
      <c r="A178" s="6" t="n">
        <v>38972</v>
      </c>
      <c r="B178" s="0" t="n">
        <v>1299.53</v>
      </c>
      <c r="C178" s="0" t="n">
        <v>1314.28</v>
      </c>
      <c r="D178" s="0" t="n">
        <v>1299.53</v>
      </c>
      <c r="E178" s="0" t="n">
        <v>1313</v>
      </c>
      <c r="F178" s="0" t="n">
        <v>2791580000</v>
      </c>
      <c r="G178" s="0" t="n">
        <v>1313</v>
      </c>
      <c r="H178" s="41" t="n">
        <f aca="false">G178/G177-1</f>
        <v>0.0103575111193193</v>
      </c>
      <c r="I178" s="97" t="n">
        <f aca="false">(1+H178)*I177</f>
        <v>1051838.91563659</v>
      </c>
      <c r="J178" s="41" t="n">
        <f aca="false">I178/$I$3 -1</f>
        <v>0.0518389156365922</v>
      </c>
      <c r="K178" s="0" t="n">
        <f aca="false">IF(ISBLANK(A179),MONTH(A178),IF(MONTH(A179)-MONTH(A178)=1,MONTH(A178),0))</f>
        <v>0</v>
      </c>
    </row>
    <row r="179" customFormat="false" ht="13.8" hidden="false" customHeight="false" outlineLevel="0" collapsed="false">
      <c r="A179" s="6" t="n">
        <v>38973</v>
      </c>
      <c r="B179" s="0" t="n">
        <v>1312.74</v>
      </c>
      <c r="C179" s="0" t="n">
        <v>1319.92</v>
      </c>
      <c r="D179" s="0" t="n">
        <v>1311.12</v>
      </c>
      <c r="E179" s="0" t="n">
        <v>1318.07</v>
      </c>
      <c r="F179" s="0" t="n">
        <v>2597220000</v>
      </c>
      <c r="G179" s="0" t="n">
        <v>1318.07</v>
      </c>
      <c r="H179" s="41" t="n">
        <f aca="false">G179/G178-1</f>
        <v>0.00386138613861386</v>
      </c>
      <c r="I179" s="97" t="n">
        <f aca="false">(1+H179)*I178</f>
        <v>1055900.47184549</v>
      </c>
      <c r="J179" s="41" t="n">
        <f aca="false">I179/$I$3 -1</f>
        <v>0.0559004718454861</v>
      </c>
      <c r="K179" s="0" t="n">
        <f aca="false">IF(ISBLANK(A180),MONTH(A179),IF(MONTH(A180)-MONTH(A179)=1,MONTH(A179),0))</f>
        <v>0</v>
      </c>
    </row>
    <row r="180" customFormat="false" ht="13.8" hidden="false" customHeight="false" outlineLevel="0" collapsed="false">
      <c r="A180" s="6" t="n">
        <v>38974</v>
      </c>
      <c r="B180" s="0" t="n">
        <v>1318</v>
      </c>
      <c r="C180" s="0" t="n">
        <v>1318</v>
      </c>
      <c r="D180" s="0" t="n">
        <v>1313.25</v>
      </c>
      <c r="E180" s="0" t="n">
        <v>1316.28</v>
      </c>
      <c r="F180" s="0" t="n">
        <v>2351220000</v>
      </c>
      <c r="G180" s="0" t="n">
        <v>1316.28</v>
      </c>
      <c r="H180" s="41" t="n">
        <f aca="false">G180/G179-1</f>
        <v>-0.00135804623426672</v>
      </c>
      <c r="I180" s="97" t="n">
        <f aca="false">(1+H180)*I179</f>
        <v>1054466.51018594</v>
      </c>
      <c r="J180" s="41" t="n">
        <f aca="false">I180/$I$3 -1</f>
        <v>0.0544665101859358</v>
      </c>
      <c r="K180" s="0" t="n">
        <f aca="false">IF(ISBLANK(A181),MONTH(A180),IF(MONTH(A181)-MONTH(A180)=1,MONTH(A180),0))</f>
        <v>0</v>
      </c>
    </row>
    <row r="181" customFormat="false" ht="13.8" hidden="false" customHeight="false" outlineLevel="0" collapsed="false">
      <c r="A181" s="6" t="n">
        <v>38975</v>
      </c>
      <c r="B181" s="0" t="n">
        <v>1316.28</v>
      </c>
      <c r="C181" s="0" t="n">
        <v>1324.65</v>
      </c>
      <c r="D181" s="0" t="n">
        <v>1316.28</v>
      </c>
      <c r="E181" s="0" t="n">
        <v>1319.66</v>
      </c>
      <c r="F181" s="0" t="n">
        <v>3198030000</v>
      </c>
      <c r="G181" s="0" t="n">
        <v>1319.66</v>
      </c>
      <c r="H181" s="41" t="n">
        <f aca="false">G181/G180-1</f>
        <v>0.00256784270823851</v>
      </c>
      <c r="I181" s="97" t="n">
        <f aca="false">(1+H181)*I180</f>
        <v>1057174.2143252</v>
      </c>
      <c r="J181" s="41" t="n">
        <f aca="false">I181/$I$3 -1</f>
        <v>0.0571742143251985</v>
      </c>
      <c r="K181" s="0" t="n">
        <f aca="false">IF(ISBLANK(A182),MONTH(A181),IF(MONTH(A182)-MONTH(A181)=1,MONTH(A181),0))</f>
        <v>0</v>
      </c>
    </row>
    <row r="182" customFormat="false" ht="13.8" hidden="false" customHeight="false" outlineLevel="0" collapsed="false">
      <c r="A182" s="6" t="n">
        <v>38978</v>
      </c>
      <c r="B182" s="0" t="n">
        <v>1319.85</v>
      </c>
      <c r="C182" s="0" t="n">
        <v>1324.87</v>
      </c>
      <c r="D182" s="0" t="n">
        <v>1318.16</v>
      </c>
      <c r="E182" s="0" t="n">
        <v>1321.18</v>
      </c>
      <c r="F182" s="0" t="n">
        <v>2325080000</v>
      </c>
      <c r="G182" s="0" t="n">
        <v>1321.18</v>
      </c>
      <c r="H182" s="41" t="n">
        <f aca="false">G182/G181-1</f>
        <v>0.00115181183031998</v>
      </c>
      <c r="I182" s="97" t="n">
        <f aca="false">(1+H182)*I181</f>
        <v>1058391.88009197</v>
      </c>
      <c r="J182" s="41" t="n">
        <f aca="false">I182/$I$3 -1</f>
        <v>0.0583918800919676</v>
      </c>
      <c r="K182" s="0" t="n">
        <f aca="false">IF(ISBLANK(A183),MONTH(A182),IF(MONTH(A183)-MONTH(A182)=1,MONTH(A182),0))</f>
        <v>0</v>
      </c>
    </row>
    <row r="183" customFormat="false" ht="13.8" hidden="false" customHeight="false" outlineLevel="0" collapsed="false">
      <c r="A183" s="6" t="n">
        <v>38979</v>
      </c>
      <c r="B183" s="0" t="n">
        <v>1321.17</v>
      </c>
      <c r="C183" s="0" t="n">
        <v>1322.04</v>
      </c>
      <c r="D183" s="0" t="n">
        <v>1312.17</v>
      </c>
      <c r="E183" s="0" t="n">
        <v>1317.64</v>
      </c>
      <c r="F183" s="0" t="n">
        <v>2390850000</v>
      </c>
      <c r="G183" s="0" t="n">
        <v>1317.64</v>
      </c>
      <c r="H183" s="41" t="n">
        <f aca="false">G183/G182-1</f>
        <v>-0.00267942294009893</v>
      </c>
      <c r="I183" s="97" t="n">
        <f aca="false">(1+H183)*I182</f>
        <v>1055556.00060883</v>
      </c>
      <c r="J183" s="41" t="n">
        <f aca="false">I183/$I$3 -1</f>
        <v>0.0555560006088347</v>
      </c>
      <c r="K183" s="0" t="n">
        <f aca="false">IF(ISBLANK(A184),MONTH(A183),IF(MONTH(A184)-MONTH(A183)=1,MONTH(A183),0))</f>
        <v>0</v>
      </c>
    </row>
    <row r="184" customFormat="false" ht="13.8" hidden="false" customHeight="false" outlineLevel="0" collapsed="false">
      <c r="A184" s="6" t="n">
        <v>38980</v>
      </c>
      <c r="B184" s="0" t="n">
        <v>1318.28</v>
      </c>
      <c r="C184" s="0" t="n">
        <v>1328.53</v>
      </c>
      <c r="D184" s="0" t="n">
        <v>1318.28</v>
      </c>
      <c r="E184" s="0" t="n">
        <v>1325.18</v>
      </c>
      <c r="F184" s="0" t="n">
        <v>2543070000</v>
      </c>
      <c r="G184" s="0" t="n">
        <v>1325.18</v>
      </c>
      <c r="H184" s="41" t="n">
        <f aca="false">G184/G183-1</f>
        <v>0.00572235208402905</v>
      </c>
      <c r="I184" s="97" t="n">
        <f aca="false">(1+H184)*I183</f>
        <v>1061596.26368873</v>
      </c>
      <c r="J184" s="41" t="n">
        <f aca="false">I184/$I$3 -1</f>
        <v>0.061596263688728</v>
      </c>
      <c r="K184" s="0" t="n">
        <f aca="false">IF(ISBLANK(A185),MONTH(A184),IF(MONTH(A185)-MONTH(A184)=1,MONTH(A184),0))</f>
        <v>0</v>
      </c>
    </row>
    <row r="185" customFormat="false" ht="13.8" hidden="false" customHeight="false" outlineLevel="0" collapsed="false">
      <c r="A185" s="6" t="n">
        <v>38981</v>
      </c>
      <c r="B185" s="0" t="n">
        <v>1324.89</v>
      </c>
      <c r="C185" s="0" t="n">
        <v>1328.19</v>
      </c>
      <c r="D185" s="0" t="n">
        <v>1315.45</v>
      </c>
      <c r="E185" s="0" t="n">
        <v>1318.03</v>
      </c>
      <c r="F185" s="0" t="n">
        <v>2627440000</v>
      </c>
      <c r="G185" s="0" t="n">
        <v>1318.03</v>
      </c>
      <c r="H185" s="41" t="n">
        <f aca="false">G185/G184-1</f>
        <v>-0.00539549344240031</v>
      </c>
      <c r="I185" s="97" t="n">
        <f aca="false">(1+H185)*I184</f>
        <v>1055868.42800952</v>
      </c>
      <c r="J185" s="41" t="n">
        <f aca="false">I185/$I$3 -1</f>
        <v>0.055868428009519</v>
      </c>
      <c r="K185" s="0" t="n">
        <f aca="false">IF(ISBLANK(A186),MONTH(A185),IF(MONTH(A186)-MONTH(A185)=1,MONTH(A185),0))</f>
        <v>0</v>
      </c>
    </row>
    <row r="186" customFormat="false" ht="13.8" hidden="false" customHeight="false" outlineLevel="0" collapsed="false">
      <c r="A186" s="6" t="n">
        <v>38982</v>
      </c>
      <c r="B186" s="0" t="n">
        <v>1318.03</v>
      </c>
      <c r="C186" s="0" t="n">
        <v>1318.03</v>
      </c>
      <c r="D186" s="0" t="n">
        <v>1310.94</v>
      </c>
      <c r="E186" s="0" t="n">
        <v>1314.78</v>
      </c>
      <c r="F186" s="0" t="n">
        <v>2162880000</v>
      </c>
      <c r="G186" s="0" t="n">
        <v>1314.78</v>
      </c>
      <c r="H186" s="41" t="n">
        <f aca="false">G186/G185-1</f>
        <v>-0.00246580123365936</v>
      </c>
      <c r="I186" s="97" t="n">
        <f aca="false">(1+H186)*I185</f>
        <v>1053264.86633715</v>
      </c>
      <c r="J186" s="41" t="n">
        <f aca="false">I186/$I$3 -1</f>
        <v>0.0532648663371511</v>
      </c>
      <c r="K186" s="0" t="n">
        <f aca="false">IF(ISBLANK(A187),MONTH(A186),IF(MONTH(A187)-MONTH(A186)=1,MONTH(A186),0))</f>
        <v>0</v>
      </c>
    </row>
    <row r="187" customFormat="false" ht="13.8" hidden="false" customHeight="false" outlineLevel="0" collapsed="false">
      <c r="A187" s="6" t="n">
        <v>38985</v>
      </c>
      <c r="B187" s="0" t="n">
        <v>1314.78</v>
      </c>
      <c r="C187" s="0" t="n">
        <v>1329.35</v>
      </c>
      <c r="D187" s="0" t="n">
        <v>1311.58</v>
      </c>
      <c r="E187" s="0" t="n">
        <v>1326.37</v>
      </c>
      <c r="F187" s="0" t="n">
        <v>2710240000</v>
      </c>
      <c r="G187" s="0" t="n">
        <v>1326.37</v>
      </c>
      <c r="H187" s="41" t="n">
        <f aca="false">G187/G186-1</f>
        <v>0.00881516299304819</v>
      </c>
      <c r="I187" s="97" t="n">
        <f aca="false">(1+H187)*I186</f>
        <v>1062549.56780876</v>
      </c>
      <c r="J187" s="41" t="n">
        <f aca="false">I187/$I$3 -1</f>
        <v>0.062549567808764</v>
      </c>
      <c r="K187" s="0" t="n">
        <f aca="false">IF(ISBLANK(A188),MONTH(A187),IF(MONTH(A188)-MONTH(A187)=1,MONTH(A187),0))</f>
        <v>0</v>
      </c>
    </row>
    <row r="188" customFormat="false" ht="13.8" hidden="false" customHeight="false" outlineLevel="0" collapsed="false">
      <c r="A188" s="6" t="n">
        <v>38986</v>
      </c>
      <c r="B188" s="0" t="n">
        <v>1326.35</v>
      </c>
      <c r="C188" s="0" t="n">
        <v>1336.6</v>
      </c>
      <c r="D188" s="0" t="n">
        <v>1325.3</v>
      </c>
      <c r="E188" s="0" t="n">
        <v>1336.35</v>
      </c>
      <c r="F188" s="0" t="n">
        <v>2673350000</v>
      </c>
      <c r="G188" s="0" t="n">
        <v>1336.35</v>
      </c>
      <c r="H188" s="41" t="n">
        <f aca="false">G188/G187-1</f>
        <v>0.0075242956339483</v>
      </c>
      <c r="I188" s="97" t="n">
        <f aca="false">(1+H188)*I187</f>
        <v>1070544.50488268</v>
      </c>
      <c r="J188" s="41" t="n">
        <f aca="false">I188/$I$3 -1</f>
        <v>0.0705445048826812</v>
      </c>
      <c r="K188" s="0" t="n">
        <f aca="false">IF(ISBLANK(A189),MONTH(A188),IF(MONTH(A189)-MONTH(A188)=1,MONTH(A188),0))</f>
        <v>0</v>
      </c>
    </row>
    <row r="189" customFormat="false" ht="13.8" hidden="false" customHeight="false" outlineLevel="0" collapsed="false">
      <c r="A189" s="6" t="n">
        <v>38987</v>
      </c>
      <c r="B189" s="0" t="n">
        <v>1336.12</v>
      </c>
      <c r="C189" s="0" t="n">
        <v>1340.08</v>
      </c>
      <c r="D189" s="0" t="n">
        <v>1333.54</v>
      </c>
      <c r="E189" s="0" t="n">
        <v>1336.59</v>
      </c>
      <c r="F189" s="0" t="n">
        <v>2749190000</v>
      </c>
      <c r="G189" s="0" t="n">
        <v>1336.59</v>
      </c>
      <c r="H189" s="41" t="n">
        <f aca="false">G189/G188-1</f>
        <v>0.000179593669323186</v>
      </c>
      <c r="I189" s="97" t="n">
        <f aca="false">(1+H189)*I188</f>
        <v>1070736.76789849</v>
      </c>
      <c r="J189" s="41" t="n">
        <f aca="false">I189/$I$3 -1</f>
        <v>0.0707367678984869</v>
      </c>
      <c r="K189" s="0" t="n">
        <f aca="false">IF(ISBLANK(A190),MONTH(A189),IF(MONTH(A190)-MONTH(A189)=1,MONTH(A189),0))</f>
        <v>0</v>
      </c>
    </row>
    <row r="190" customFormat="false" ht="13.8" hidden="false" customHeight="false" outlineLevel="0" collapsed="false">
      <c r="A190" s="6" t="n">
        <v>38988</v>
      </c>
      <c r="B190" s="0" t="n">
        <v>1336.56</v>
      </c>
      <c r="C190" s="0" t="n">
        <v>1340.28</v>
      </c>
      <c r="D190" s="0" t="n">
        <v>1333.75</v>
      </c>
      <c r="E190" s="0" t="n">
        <v>1338.88</v>
      </c>
      <c r="F190" s="0" t="n">
        <v>2397820000</v>
      </c>
      <c r="G190" s="0" t="n">
        <v>1338.88</v>
      </c>
      <c r="H190" s="41" t="n">
        <f aca="false">G190/G189-1</f>
        <v>0.0017133152275568</v>
      </c>
      <c r="I190" s="97" t="n">
        <f aca="false">(1+H190)*I189</f>
        <v>1072571.27750763</v>
      </c>
      <c r="J190" s="41" t="n">
        <f aca="false">I190/$I$3 -1</f>
        <v>0.0725712775076324</v>
      </c>
      <c r="K190" s="0" t="n">
        <f aca="false">IF(ISBLANK(A191),MONTH(A190),IF(MONTH(A191)-MONTH(A190)=1,MONTH(A190),0))</f>
        <v>0</v>
      </c>
    </row>
    <row r="191" customFormat="false" ht="13.8" hidden="false" customHeight="false" outlineLevel="0" collapsed="false">
      <c r="A191" s="6" t="n">
        <v>38989</v>
      </c>
      <c r="B191" s="0" t="n">
        <v>1339.15</v>
      </c>
      <c r="C191" s="0" t="n">
        <v>1339.88</v>
      </c>
      <c r="D191" s="0" t="n">
        <v>1335.64</v>
      </c>
      <c r="E191" s="0" t="n">
        <v>1335.85</v>
      </c>
      <c r="F191" s="0" t="n">
        <v>2273430000</v>
      </c>
      <c r="G191" s="0" t="n">
        <v>1335.85</v>
      </c>
      <c r="H191" s="41" t="n">
        <f aca="false">G191/G190-1</f>
        <v>-0.00226308556405364</v>
      </c>
      <c r="I191" s="97" t="n">
        <f aca="false">(1+H191)*I190</f>
        <v>1070143.95693309</v>
      </c>
      <c r="J191" s="41" t="n">
        <f aca="false">I191/$I$3 -1</f>
        <v>0.0701439569330862</v>
      </c>
      <c r="K191" s="0" t="n">
        <f aca="false">IF(ISBLANK(A192),MONTH(A191),IF(MONTH(A192)-MONTH(A191)=1,MONTH(A191),0))</f>
        <v>9</v>
      </c>
    </row>
    <row r="192" customFormat="false" ht="13.8" hidden="false" customHeight="false" outlineLevel="0" collapsed="false">
      <c r="A192" s="6" t="n">
        <v>38992</v>
      </c>
      <c r="B192" s="0" t="n">
        <v>1335.82</v>
      </c>
      <c r="C192" s="0" t="n">
        <v>1338.54</v>
      </c>
      <c r="D192" s="0" t="n">
        <v>1330.28</v>
      </c>
      <c r="E192" s="0" t="n">
        <v>1331.32</v>
      </c>
      <c r="F192" s="0" t="n">
        <v>2154480000</v>
      </c>
      <c r="G192" s="0" t="n">
        <v>1331.32</v>
      </c>
      <c r="H192" s="41" t="n">
        <f aca="false">G192/G191-1</f>
        <v>-0.00339109930007109</v>
      </c>
      <c r="I192" s="97" t="n">
        <f aca="false">(1+H192)*I191</f>
        <v>1066514.99250976</v>
      </c>
      <c r="J192" s="41" t="n">
        <f aca="false">I192/$I$3 -1</f>
        <v>0.066514992509755</v>
      </c>
      <c r="K192" s="0" t="n">
        <f aca="false">IF(ISBLANK(A193),MONTH(A192),IF(MONTH(A193)-MONTH(A192)=1,MONTH(A192),0))</f>
        <v>0</v>
      </c>
    </row>
    <row r="193" customFormat="false" ht="13.8" hidden="false" customHeight="false" outlineLevel="0" collapsed="false">
      <c r="A193" s="6" t="n">
        <v>38993</v>
      </c>
      <c r="B193" s="0" t="n">
        <v>1331.32</v>
      </c>
      <c r="C193" s="0" t="n">
        <v>1338.31</v>
      </c>
      <c r="D193" s="0" t="n">
        <v>1327.1</v>
      </c>
      <c r="E193" s="0" t="n">
        <v>1334.11</v>
      </c>
      <c r="F193" s="0" t="n">
        <v>2682690000</v>
      </c>
      <c r="G193" s="0" t="n">
        <v>1334.11</v>
      </c>
      <c r="H193" s="41" t="n">
        <f aca="false">G193/G192-1</f>
        <v>0.00209566445332454</v>
      </c>
      <c r="I193" s="97" t="n">
        <f aca="false">(1+H193)*I192</f>
        <v>1068750.0500685</v>
      </c>
      <c r="J193" s="41" t="n">
        <f aca="false">I193/$I$3 -1</f>
        <v>0.0687500500684957</v>
      </c>
      <c r="K193" s="0" t="n">
        <f aca="false">IF(ISBLANK(A194),MONTH(A193),IF(MONTH(A194)-MONTH(A193)=1,MONTH(A193),0))</f>
        <v>0</v>
      </c>
    </row>
    <row r="194" customFormat="false" ht="13.8" hidden="false" customHeight="false" outlineLevel="0" collapsed="false">
      <c r="A194" s="6" t="n">
        <v>38994</v>
      </c>
      <c r="B194" s="0" t="n">
        <v>1333.81</v>
      </c>
      <c r="C194" s="0" t="n">
        <v>1350.2</v>
      </c>
      <c r="D194" s="0" t="n">
        <v>1331.48</v>
      </c>
      <c r="E194" s="0" t="n">
        <v>1350.2</v>
      </c>
      <c r="F194" s="0" t="n">
        <v>3019880000</v>
      </c>
      <c r="G194" s="0" t="n">
        <v>1350.2</v>
      </c>
      <c r="H194" s="41" t="n">
        <f aca="false">G194/G193-1</f>
        <v>0.0120604747734445</v>
      </c>
      <c r="I194" s="97" t="n">
        <f aca="false">(1+H194)*I193</f>
        <v>1081639.68308646</v>
      </c>
      <c r="J194" s="41" t="n">
        <f aca="false">I194/$I$3 -1</f>
        <v>0.0816396830864641</v>
      </c>
      <c r="K194" s="0" t="n">
        <f aca="false">IF(ISBLANK(A195),MONTH(A194),IF(MONTH(A195)-MONTH(A194)=1,MONTH(A194),0))</f>
        <v>0</v>
      </c>
    </row>
    <row r="195" customFormat="false" ht="13.8" hidden="false" customHeight="false" outlineLevel="0" collapsed="false">
      <c r="A195" s="6" t="n">
        <v>38995</v>
      </c>
      <c r="B195" s="0" t="n">
        <v>1349.84</v>
      </c>
      <c r="C195" s="0" t="n">
        <v>1353.79</v>
      </c>
      <c r="D195" s="0" t="n">
        <v>1347.75</v>
      </c>
      <c r="E195" s="0" t="n">
        <v>1353.22</v>
      </c>
      <c r="F195" s="0" t="n">
        <v>2817240000</v>
      </c>
      <c r="G195" s="0" t="n">
        <v>1353.22</v>
      </c>
      <c r="H195" s="41" t="n">
        <f aca="false">G195/G194-1</f>
        <v>0.00223670567323353</v>
      </c>
      <c r="I195" s="97" t="n">
        <f aca="false">(1+H195)*I194</f>
        <v>1084058.99270202</v>
      </c>
      <c r="J195" s="41" t="n">
        <f aca="false">I195/$I$3 -1</f>
        <v>0.0840589927020183</v>
      </c>
      <c r="K195" s="0" t="n">
        <f aca="false">IF(ISBLANK(A196),MONTH(A195),IF(MONTH(A196)-MONTH(A195)=1,MONTH(A195),0))</f>
        <v>0</v>
      </c>
    </row>
    <row r="196" customFormat="false" ht="13.8" hidden="false" customHeight="false" outlineLevel="0" collapsed="false">
      <c r="A196" s="6" t="n">
        <v>38996</v>
      </c>
      <c r="B196" s="0" t="n">
        <v>1353.22</v>
      </c>
      <c r="C196" s="0" t="n">
        <v>1353.22</v>
      </c>
      <c r="D196" s="0" t="n">
        <v>1344.21</v>
      </c>
      <c r="E196" s="0" t="n">
        <v>1349.59</v>
      </c>
      <c r="F196" s="0" t="n">
        <v>2523000000</v>
      </c>
      <c r="G196" s="0" t="n">
        <v>1349.59</v>
      </c>
      <c r="H196" s="41" t="n">
        <f aca="false">G196/G195-1</f>
        <v>-0.00268249065192661</v>
      </c>
      <c r="I196" s="97" t="n">
        <f aca="false">(1+H196)*I195</f>
        <v>1081151.01458796</v>
      </c>
      <c r="J196" s="41" t="n">
        <f aca="false">I196/$I$3 -1</f>
        <v>0.0811510145879582</v>
      </c>
      <c r="K196" s="0" t="n">
        <f aca="false">IF(ISBLANK(A197),MONTH(A196),IF(MONTH(A197)-MONTH(A196)=1,MONTH(A196),0))</f>
        <v>0</v>
      </c>
    </row>
    <row r="197" customFormat="false" ht="13.8" hidden="false" customHeight="false" outlineLevel="0" collapsed="false">
      <c r="A197" s="6" t="n">
        <v>38999</v>
      </c>
      <c r="B197" s="0" t="n">
        <v>1349.58</v>
      </c>
      <c r="C197" s="0" t="n">
        <v>1352.69</v>
      </c>
      <c r="D197" s="0" t="n">
        <v>1346.55</v>
      </c>
      <c r="E197" s="0" t="n">
        <v>1350.66</v>
      </c>
      <c r="F197" s="0" t="n">
        <v>1935170000</v>
      </c>
      <c r="G197" s="0" t="n">
        <v>1350.66</v>
      </c>
      <c r="H197" s="41" t="n">
        <f aca="false">G197/G196-1</f>
        <v>0.000792833379026359</v>
      </c>
      <c r="I197" s="97" t="n">
        <f aca="false">(1+H197)*I196</f>
        <v>1082008.18720009</v>
      </c>
      <c r="J197" s="41" t="n">
        <f aca="false">I197/$I$3 -1</f>
        <v>0.0820081872000915</v>
      </c>
      <c r="K197" s="0" t="n">
        <f aca="false">IF(ISBLANK(A198),MONTH(A197),IF(MONTH(A198)-MONTH(A197)=1,MONTH(A197),0))</f>
        <v>0</v>
      </c>
    </row>
    <row r="198" customFormat="false" ht="13.8" hidden="false" customHeight="false" outlineLevel="0" collapsed="false">
      <c r="A198" s="6" t="n">
        <v>39000</v>
      </c>
      <c r="B198" s="0" t="n">
        <v>1350.62</v>
      </c>
      <c r="C198" s="0" t="n">
        <v>1354.23</v>
      </c>
      <c r="D198" s="0" t="n">
        <v>1348.6</v>
      </c>
      <c r="E198" s="0" t="n">
        <v>1353.42</v>
      </c>
      <c r="F198" s="0" t="n">
        <v>2376140000</v>
      </c>
      <c r="G198" s="0" t="n">
        <v>1353.42</v>
      </c>
      <c r="H198" s="41" t="n">
        <f aca="false">G198/G197-1</f>
        <v>0.00204344542668022</v>
      </c>
      <c r="I198" s="97" t="n">
        <f aca="false">(1+H198)*I197</f>
        <v>1084219.21188186</v>
      </c>
      <c r="J198" s="41" t="n">
        <f aca="false">I198/$I$3 -1</f>
        <v>0.0842192118818561</v>
      </c>
      <c r="K198" s="0" t="n">
        <f aca="false">IF(ISBLANK(A199),MONTH(A198),IF(MONTH(A199)-MONTH(A198)=1,MONTH(A198),0))</f>
        <v>0</v>
      </c>
    </row>
    <row r="199" customFormat="false" ht="13.8" hidden="false" customHeight="false" outlineLevel="0" collapsed="false">
      <c r="A199" s="6" t="n">
        <v>39001</v>
      </c>
      <c r="B199" s="0" t="n">
        <v>1353.28</v>
      </c>
      <c r="C199" s="0" t="n">
        <v>1353.97</v>
      </c>
      <c r="D199" s="0" t="n">
        <v>1343.57</v>
      </c>
      <c r="E199" s="0" t="n">
        <v>1349.95</v>
      </c>
      <c r="F199" s="0" t="n">
        <v>2521000000</v>
      </c>
      <c r="G199" s="0" t="n">
        <v>1349.95</v>
      </c>
      <c r="H199" s="41" t="n">
        <f aca="false">G199/G198-1</f>
        <v>-0.00256387521981349</v>
      </c>
      <c r="I199" s="97" t="n">
        <f aca="false">(1+H199)*I198</f>
        <v>1081439.40911167</v>
      </c>
      <c r="J199" s="41" t="n">
        <f aca="false">I199/$I$3 -1</f>
        <v>0.0814394091116666</v>
      </c>
      <c r="K199" s="0" t="n">
        <f aca="false">IF(ISBLANK(A200),MONTH(A199),IF(MONTH(A200)-MONTH(A199)=1,MONTH(A199),0))</f>
        <v>0</v>
      </c>
    </row>
    <row r="200" customFormat="false" ht="13.8" hidden="false" customHeight="false" outlineLevel="0" collapsed="false">
      <c r="A200" s="6" t="n">
        <v>39002</v>
      </c>
      <c r="B200" s="0" t="n">
        <v>1349.94</v>
      </c>
      <c r="C200" s="0" t="n">
        <v>1363.76</v>
      </c>
      <c r="D200" s="0" t="n">
        <v>1349.94</v>
      </c>
      <c r="E200" s="0" t="n">
        <v>1362.83</v>
      </c>
      <c r="F200" s="0" t="n">
        <v>2514350000</v>
      </c>
      <c r="G200" s="0" t="n">
        <v>1362.83</v>
      </c>
      <c r="H200" s="41" t="n">
        <f aca="false">G200/G199-1</f>
        <v>0.0095410941145968</v>
      </c>
      <c r="I200" s="97" t="n">
        <f aca="false">(1+H200)*I199</f>
        <v>1091757.52429324</v>
      </c>
      <c r="J200" s="41" t="n">
        <f aca="false">I200/$I$3 -1</f>
        <v>0.0917575242932349</v>
      </c>
      <c r="K200" s="0" t="n">
        <f aca="false">IF(ISBLANK(A201),MONTH(A200),IF(MONTH(A201)-MONTH(A200)=1,MONTH(A200),0))</f>
        <v>0</v>
      </c>
    </row>
    <row r="201" customFormat="false" ht="13.8" hidden="false" customHeight="false" outlineLevel="0" collapsed="false">
      <c r="A201" s="6" t="n">
        <v>39003</v>
      </c>
      <c r="B201" s="0" t="n">
        <v>1362.82</v>
      </c>
      <c r="C201" s="0" t="n">
        <v>1366.63</v>
      </c>
      <c r="D201" s="0" t="n">
        <v>1360.5</v>
      </c>
      <c r="E201" s="0" t="n">
        <v>1365.62</v>
      </c>
      <c r="F201" s="0" t="n">
        <v>2482920000</v>
      </c>
      <c r="G201" s="0" t="n">
        <v>1365.62</v>
      </c>
      <c r="H201" s="41" t="n">
        <f aca="false">G201/G200-1</f>
        <v>0.00204721058385848</v>
      </c>
      <c r="I201" s="97" t="n">
        <f aca="false">(1+H201)*I200</f>
        <v>1093992.58185198</v>
      </c>
      <c r="J201" s="41" t="n">
        <f aca="false">I201/$I$3 -1</f>
        <v>0.0939925818519751</v>
      </c>
      <c r="K201" s="0" t="n">
        <f aca="false">IF(ISBLANK(A202),MONTH(A201),IF(MONTH(A202)-MONTH(A201)=1,MONTH(A201),0))</f>
        <v>0</v>
      </c>
    </row>
    <row r="202" customFormat="false" ht="13.8" hidden="false" customHeight="false" outlineLevel="0" collapsed="false">
      <c r="A202" s="6" t="n">
        <v>39006</v>
      </c>
      <c r="B202" s="0" t="n">
        <v>1365.61</v>
      </c>
      <c r="C202" s="0" t="n">
        <v>1370.2</v>
      </c>
      <c r="D202" s="0" t="n">
        <v>1364.48</v>
      </c>
      <c r="E202" s="0" t="n">
        <v>1369.06</v>
      </c>
      <c r="F202" s="0" t="n">
        <v>2305920000</v>
      </c>
      <c r="G202" s="0" t="n">
        <v>1369.06</v>
      </c>
      <c r="H202" s="41" t="n">
        <f aca="false">G202/G201-1</f>
        <v>0.00251900235790337</v>
      </c>
      <c r="I202" s="97" t="n">
        <f aca="false">(1+H202)*I201</f>
        <v>1096748.35174519</v>
      </c>
      <c r="J202" s="41" t="n">
        <f aca="false">I202/$I$3 -1</f>
        <v>0.096748351745189</v>
      </c>
      <c r="K202" s="0" t="n">
        <f aca="false">IF(ISBLANK(A203),MONTH(A202),IF(MONTH(A203)-MONTH(A202)=1,MONTH(A202),0))</f>
        <v>0</v>
      </c>
    </row>
    <row r="203" customFormat="false" ht="13.8" hidden="false" customHeight="false" outlineLevel="0" collapsed="false">
      <c r="A203" s="6" t="n">
        <v>39007</v>
      </c>
      <c r="B203" s="0" t="n">
        <v>1369.05</v>
      </c>
      <c r="C203" s="0" t="n">
        <v>1369.05</v>
      </c>
      <c r="D203" s="0" t="n">
        <v>1356.87</v>
      </c>
      <c r="E203" s="0" t="n">
        <v>1364.05</v>
      </c>
      <c r="F203" s="0" t="n">
        <v>2519620000</v>
      </c>
      <c r="G203" s="0" t="n">
        <v>1364.05</v>
      </c>
      <c r="H203" s="41" t="n">
        <f aca="false">G203/G202-1</f>
        <v>-0.00365944516675676</v>
      </c>
      <c r="I203" s="97" t="n">
        <f aca="false">(1+H203)*I202</f>
        <v>1092734.86129025</v>
      </c>
      <c r="J203" s="41" t="n">
        <f aca="false">I203/$I$3 -1</f>
        <v>0.0927348612902465</v>
      </c>
      <c r="K203" s="0" t="n">
        <f aca="false">IF(ISBLANK(A204),MONTH(A203),IF(MONTH(A204)-MONTH(A203)=1,MONTH(A203),0))</f>
        <v>0</v>
      </c>
    </row>
    <row r="204" customFormat="false" ht="13.8" hidden="false" customHeight="false" outlineLevel="0" collapsed="false">
      <c r="A204" s="6" t="n">
        <v>39008</v>
      </c>
      <c r="B204" s="0" t="n">
        <v>1363.93</v>
      </c>
      <c r="C204" s="0" t="n">
        <v>1372.87</v>
      </c>
      <c r="D204" s="0" t="n">
        <v>1360.95</v>
      </c>
      <c r="E204" s="0" t="n">
        <v>1365.8</v>
      </c>
      <c r="F204" s="0" t="n">
        <v>2658840000</v>
      </c>
      <c r="G204" s="0" t="n">
        <v>1365.8</v>
      </c>
      <c r="H204" s="41" t="n">
        <f aca="false">G204/G203-1</f>
        <v>0.00128294417360064</v>
      </c>
      <c r="I204" s="97" t="n">
        <f aca="false">(1+H204)*I203</f>
        <v>1094136.77911383</v>
      </c>
      <c r="J204" s="41" t="n">
        <f aca="false">I204/$I$3 -1</f>
        <v>0.0941367791138292</v>
      </c>
      <c r="K204" s="0" t="n">
        <f aca="false">IF(ISBLANK(A205),MONTH(A204),IF(MONTH(A205)-MONTH(A204)=1,MONTH(A204),0))</f>
        <v>0</v>
      </c>
    </row>
    <row r="205" customFormat="false" ht="13.8" hidden="false" customHeight="false" outlineLevel="0" collapsed="false">
      <c r="A205" s="6" t="n">
        <v>39009</v>
      </c>
      <c r="B205" s="0" t="n">
        <v>1365.95</v>
      </c>
      <c r="C205" s="0" t="n">
        <v>1368.09</v>
      </c>
      <c r="D205" s="0" t="n">
        <v>1362.06</v>
      </c>
      <c r="E205" s="0" t="n">
        <v>1366.96</v>
      </c>
      <c r="F205" s="0" t="n">
        <v>2619830000</v>
      </c>
      <c r="G205" s="0" t="n">
        <v>1366.96</v>
      </c>
      <c r="H205" s="41" t="n">
        <f aca="false">G205/G204-1</f>
        <v>0.00084931908039243</v>
      </c>
      <c r="I205" s="97" t="n">
        <f aca="false">(1+H205)*I204</f>
        <v>1095066.05035689</v>
      </c>
      <c r="J205" s="41" t="n">
        <f aca="false">I205/$I$3 -1</f>
        <v>0.0950660503568896</v>
      </c>
      <c r="K205" s="0" t="n">
        <f aca="false">IF(ISBLANK(A206),MONTH(A205),IF(MONTH(A206)-MONTH(A205)=1,MONTH(A205),0))</f>
        <v>0</v>
      </c>
    </row>
    <row r="206" customFormat="false" ht="13.8" hidden="false" customHeight="false" outlineLevel="0" collapsed="false">
      <c r="A206" s="6" t="n">
        <v>39010</v>
      </c>
      <c r="B206" s="0" t="n">
        <v>1366.94</v>
      </c>
      <c r="C206" s="0" t="n">
        <v>1368.66</v>
      </c>
      <c r="D206" s="0" t="n">
        <v>1362.1</v>
      </c>
      <c r="E206" s="0" t="n">
        <v>1368.6</v>
      </c>
      <c r="F206" s="0" t="n">
        <v>2526410000</v>
      </c>
      <c r="G206" s="0" t="n">
        <v>1368.6</v>
      </c>
      <c r="H206" s="41" t="n">
        <f aca="false">G206/G205-1</f>
        <v>0.00119974249429378</v>
      </c>
      <c r="I206" s="97" t="n">
        <f aca="false">(1+H206)*I205</f>
        <v>1096379.84763156</v>
      </c>
      <c r="J206" s="41" t="n">
        <f aca="false">I206/$I$3 -1</f>
        <v>0.0963798476315612</v>
      </c>
      <c r="K206" s="0" t="n">
        <f aca="false">IF(ISBLANK(A207),MONTH(A206),IF(MONTH(A207)-MONTH(A206)=1,MONTH(A206),0))</f>
        <v>0</v>
      </c>
    </row>
    <row r="207" customFormat="false" ht="13.8" hidden="false" customHeight="false" outlineLevel="0" collapsed="false">
      <c r="A207" s="6" t="n">
        <v>39013</v>
      </c>
      <c r="B207" s="0" t="n">
        <v>1368.58</v>
      </c>
      <c r="C207" s="0" t="n">
        <v>1377.4</v>
      </c>
      <c r="D207" s="0" t="n">
        <v>1363.94</v>
      </c>
      <c r="E207" s="0" t="n">
        <v>1377.02</v>
      </c>
      <c r="F207" s="0" t="n">
        <v>2480430000</v>
      </c>
      <c r="G207" s="0" t="n">
        <v>1377.02</v>
      </c>
      <c r="H207" s="41" t="n">
        <f aca="false">G207/G206-1</f>
        <v>0.00615227239514837</v>
      </c>
      <c r="I207" s="97" t="n">
        <f aca="false">(1+H207)*I206</f>
        <v>1103125.07510274</v>
      </c>
      <c r="J207" s="41" t="n">
        <f aca="false">I207/$I$3 -1</f>
        <v>0.103125075102742</v>
      </c>
      <c r="K207" s="0" t="n">
        <f aca="false">IF(ISBLANK(A208),MONTH(A207),IF(MONTH(A208)-MONTH(A207)=1,MONTH(A207),0))</f>
        <v>0</v>
      </c>
    </row>
    <row r="208" customFormat="false" ht="13.8" hidden="false" customHeight="false" outlineLevel="0" collapsed="false">
      <c r="A208" s="6" t="n">
        <v>39014</v>
      </c>
      <c r="B208" s="0" t="n">
        <v>1377.02</v>
      </c>
      <c r="C208" s="0" t="n">
        <v>1377.78</v>
      </c>
      <c r="D208" s="0" t="n">
        <v>1372.42</v>
      </c>
      <c r="E208" s="0" t="n">
        <v>1377.38</v>
      </c>
      <c r="F208" s="0" t="n">
        <v>2876890000</v>
      </c>
      <c r="G208" s="0" t="n">
        <v>1377.38</v>
      </c>
      <c r="H208" s="41" t="n">
        <f aca="false">G208/G207-1</f>
        <v>0.000261434111342052</v>
      </c>
      <c r="I208" s="97" t="n">
        <f aca="false">(1+H208)*I207</f>
        <v>1103413.46962645</v>
      </c>
      <c r="J208" s="41" t="n">
        <f aca="false">I208/$I$3 -1</f>
        <v>0.10341346962645</v>
      </c>
      <c r="K208" s="0" t="n">
        <f aca="false">IF(ISBLANK(A209),MONTH(A208),IF(MONTH(A209)-MONTH(A208)=1,MONTH(A208),0))</f>
        <v>0</v>
      </c>
    </row>
    <row r="209" customFormat="false" ht="13.8" hidden="false" customHeight="false" outlineLevel="0" collapsed="false">
      <c r="A209" s="6" t="n">
        <v>39015</v>
      </c>
      <c r="B209" s="0" t="n">
        <v>1377.36</v>
      </c>
      <c r="C209" s="0" t="n">
        <v>1383.61</v>
      </c>
      <c r="D209" s="0" t="n">
        <v>1376</v>
      </c>
      <c r="E209" s="0" t="n">
        <v>1382.22</v>
      </c>
      <c r="F209" s="0" t="n">
        <v>2953540000</v>
      </c>
      <c r="G209" s="0" t="n">
        <v>1382.22</v>
      </c>
      <c r="H209" s="41" t="n">
        <f aca="false">G209/G208-1</f>
        <v>0.00351391772786003</v>
      </c>
      <c r="I209" s="97" t="n">
        <f aca="false">(1+H209)*I208</f>
        <v>1107290.77377853</v>
      </c>
      <c r="J209" s="41" t="n">
        <f aca="false">I209/$I$3 -1</f>
        <v>0.10729077377853</v>
      </c>
      <c r="K209" s="0" t="n">
        <f aca="false">IF(ISBLANK(A210),MONTH(A209),IF(MONTH(A210)-MONTH(A209)=1,MONTH(A209),0))</f>
        <v>0</v>
      </c>
    </row>
    <row r="210" customFormat="false" ht="13.8" hidden="false" customHeight="false" outlineLevel="0" collapsed="false">
      <c r="A210" s="6" t="n">
        <v>39016</v>
      </c>
      <c r="B210" s="0" t="n">
        <v>1382.21</v>
      </c>
      <c r="C210" s="0" t="n">
        <v>1389.45</v>
      </c>
      <c r="D210" s="0" t="n">
        <v>1379.47</v>
      </c>
      <c r="E210" s="0" t="n">
        <v>1389.08</v>
      </c>
      <c r="F210" s="0" t="n">
        <v>2793350000</v>
      </c>
      <c r="G210" s="0" t="n">
        <v>1389.08</v>
      </c>
      <c r="H210" s="41" t="n">
        <f aca="false">G210/G209-1</f>
        <v>0.00496303048718727</v>
      </c>
      <c r="I210" s="97" t="n">
        <f aca="false">(1+H210)*I209</f>
        <v>1112786.29164697</v>
      </c>
      <c r="J210" s="41" t="n">
        <f aca="false">I210/$I$3 -1</f>
        <v>0.112786291646974</v>
      </c>
      <c r="K210" s="0" t="n">
        <f aca="false">IF(ISBLANK(A211),MONTH(A210),IF(MONTH(A211)-MONTH(A210)=1,MONTH(A210),0))</f>
        <v>0</v>
      </c>
    </row>
    <row r="211" customFormat="false" ht="13.8" hidden="false" customHeight="false" outlineLevel="0" collapsed="false">
      <c r="A211" s="6" t="n">
        <v>39017</v>
      </c>
      <c r="B211" s="0" t="n">
        <v>1388.89</v>
      </c>
      <c r="C211" s="0" t="n">
        <v>1388.89</v>
      </c>
      <c r="D211" s="0" t="n">
        <v>1375.85</v>
      </c>
      <c r="E211" s="0" t="n">
        <v>1377.34</v>
      </c>
      <c r="F211" s="0" t="n">
        <v>2458450000</v>
      </c>
      <c r="G211" s="0" t="n">
        <v>1377.34</v>
      </c>
      <c r="H211" s="41" t="n">
        <f aca="false">G211/G210-1</f>
        <v>-0.00845163705474128</v>
      </c>
      <c r="I211" s="97" t="n">
        <f aca="false">(1+H211)*I210</f>
        <v>1103381.42579048</v>
      </c>
      <c r="J211" s="41" t="n">
        <f aca="false">I211/$I$3 -1</f>
        <v>0.103381425790483</v>
      </c>
      <c r="K211" s="0" t="n">
        <f aca="false">IF(ISBLANK(A212),MONTH(A211),IF(MONTH(A212)-MONTH(A211)=1,MONTH(A211),0))</f>
        <v>0</v>
      </c>
    </row>
    <row r="212" customFormat="false" ht="13.8" hidden="false" customHeight="false" outlineLevel="0" collapsed="false">
      <c r="A212" s="6" t="n">
        <v>39020</v>
      </c>
      <c r="B212" s="0" t="n">
        <v>1377.3</v>
      </c>
      <c r="C212" s="0" t="n">
        <v>1381.22</v>
      </c>
      <c r="D212" s="0" t="n">
        <v>1373.46</v>
      </c>
      <c r="E212" s="0" t="n">
        <v>1377.93</v>
      </c>
      <c r="F212" s="0" t="n">
        <v>2770440000</v>
      </c>
      <c r="G212" s="0" t="n">
        <v>1377.93</v>
      </c>
      <c r="H212" s="41" t="n">
        <f aca="false">G212/G211-1</f>
        <v>0.000428361914995623</v>
      </c>
      <c r="I212" s="97" t="n">
        <f aca="false">(1+H212)*I211</f>
        <v>1103854.072371</v>
      </c>
      <c r="J212" s="41" t="n">
        <f aca="false">I212/$I$3 -1</f>
        <v>0.103854072371005</v>
      </c>
      <c r="K212" s="0" t="n">
        <f aca="false">IF(ISBLANK(A213),MONTH(A212),IF(MONTH(A213)-MONTH(A212)=1,MONTH(A212),0))</f>
        <v>0</v>
      </c>
    </row>
    <row r="213" customFormat="false" ht="13.8" hidden="false" customHeight="false" outlineLevel="0" collapsed="false">
      <c r="A213" s="6" t="n">
        <v>39021</v>
      </c>
      <c r="B213" s="0" t="n">
        <v>1377.93</v>
      </c>
      <c r="C213" s="0" t="n">
        <v>1381.21</v>
      </c>
      <c r="D213" s="0" t="n">
        <v>1372.19</v>
      </c>
      <c r="E213" s="0" t="n">
        <v>1377.94</v>
      </c>
      <c r="F213" s="0" t="n">
        <v>2803030000</v>
      </c>
      <c r="G213" s="0" t="n">
        <v>1377.94</v>
      </c>
      <c r="H213" s="41" t="n">
        <f aca="false">G213/G212-1</f>
        <v>7.25726270567328E-006</v>
      </c>
      <c r="I213" s="97" t="n">
        <f aca="false">(1+H213)*I212</f>
        <v>1103862.08333</v>
      </c>
      <c r="J213" s="41" t="n">
        <f aca="false">I213/$I$3 -1</f>
        <v>0.103862083329997</v>
      </c>
      <c r="K213" s="0" t="n">
        <f aca="false">IF(ISBLANK(A214),MONTH(A213),IF(MONTH(A214)-MONTH(A213)=1,MONTH(A213),0))</f>
        <v>10</v>
      </c>
    </row>
    <row r="214" customFormat="false" ht="13.8" hidden="false" customHeight="false" outlineLevel="0" collapsed="false">
      <c r="A214" s="6" t="n">
        <v>39022</v>
      </c>
      <c r="B214" s="0" t="n">
        <v>1377.76</v>
      </c>
      <c r="C214" s="0" t="n">
        <v>1381.95</v>
      </c>
      <c r="D214" s="0" t="n">
        <v>1366.26</v>
      </c>
      <c r="E214" s="0" t="n">
        <v>1367.81</v>
      </c>
      <c r="F214" s="0" t="n">
        <v>2821160000</v>
      </c>
      <c r="G214" s="0" t="n">
        <v>1367.81</v>
      </c>
      <c r="H214" s="41" t="n">
        <f aca="false">G214/G213-1</f>
        <v>-0.00735155376866925</v>
      </c>
      <c r="I214" s="97" t="n">
        <f aca="false">(1+H214)*I213</f>
        <v>1095746.9818712</v>
      </c>
      <c r="J214" s="41" t="n">
        <f aca="false">I214/$I$3 -1</f>
        <v>0.0957469818712009</v>
      </c>
      <c r="K214" s="0" t="n">
        <f aca="false">IF(ISBLANK(A215),MONTH(A214),IF(MONTH(A215)-MONTH(A214)=1,MONTH(A214),0))</f>
        <v>0</v>
      </c>
    </row>
    <row r="215" customFormat="false" ht="13.8" hidden="false" customHeight="false" outlineLevel="0" collapsed="false">
      <c r="A215" s="6" t="n">
        <v>39023</v>
      </c>
      <c r="B215" s="0" t="n">
        <v>1367.44</v>
      </c>
      <c r="C215" s="0" t="n">
        <v>1368.39</v>
      </c>
      <c r="D215" s="0" t="n">
        <v>1362.21</v>
      </c>
      <c r="E215" s="0" t="n">
        <v>1367.34</v>
      </c>
      <c r="F215" s="0" t="n">
        <v>2646180000</v>
      </c>
      <c r="G215" s="0" t="n">
        <v>1367.34</v>
      </c>
      <c r="H215" s="41" t="n">
        <f aca="false">G215/G214-1</f>
        <v>-0.000343614975764184</v>
      </c>
      <c r="I215" s="97" t="n">
        <f aca="false">(1+H215)*I214</f>
        <v>1095370.46679858</v>
      </c>
      <c r="J215" s="41" t="n">
        <f aca="false">I215/$I$3 -1</f>
        <v>0.0953704667985817</v>
      </c>
      <c r="K215" s="0" t="n">
        <f aca="false">IF(ISBLANK(A216),MONTH(A215),IF(MONTH(A216)-MONTH(A215)=1,MONTH(A215),0))</f>
        <v>0</v>
      </c>
    </row>
    <row r="216" customFormat="false" ht="13.8" hidden="false" customHeight="false" outlineLevel="0" collapsed="false">
      <c r="A216" s="6" t="n">
        <v>39024</v>
      </c>
      <c r="B216" s="0" t="n">
        <v>1367.31</v>
      </c>
      <c r="C216" s="0" t="n">
        <v>1371.68</v>
      </c>
      <c r="D216" s="0" t="n">
        <v>1360.98</v>
      </c>
      <c r="E216" s="0" t="n">
        <v>1364.3</v>
      </c>
      <c r="F216" s="0" t="n">
        <v>2419730000</v>
      </c>
      <c r="G216" s="0" t="n">
        <v>1364.3</v>
      </c>
      <c r="H216" s="41" t="n">
        <f aca="false">G216/G215-1</f>
        <v>-0.00222329486448136</v>
      </c>
      <c r="I216" s="97" t="n">
        <f aca="false">(1+H216)*I215</f>
        <v>1092935.13526504</v>
      </c>
      <c r="J216" s="41" t="n">
        <f aca="false">I216/$I$3 -1</f>
        <v>0.0929351352650436</v>
      </c>
      <c r="K216" s="0" t="n">
        <f aca="false">IF(ISBLANK(A217),MONTH(A216),IF(MONTH(A217)-MONTH(A216)=1,MONTH(A216),0))</f>
        <v>0</v>
      </c>
    </row>
    <row r="217" customFormat="false" ht="13.8" hidden="false" customHeight="false" outlineLevel="0" collapsed="false">
      <c r="A217" s="6" t="n">
        <v>39027</v>
      </c>
      <c r="B217" s="0" t="n">
        <v>1364.27</v>
      </c>
      <c r="C217" s="0" t="n">
        <v>1381.4</v>
      </c>
      <c r="D217" s="0" t="n">
        <v>1364.27</v>
      </c>
      <c r="E217" s="0" t="n">
        <v>1379.78</v>
      </c>
      <c r="F217" s="0" t="n">
        <v>2533550000</v>
      </c>
      <c r="G217" s="0" t="n">
        <v>1379.78</v>
      </c>
      <c r="H217" s="41" t="n">
        <f aca="false">G217/G216-1</f>
        <v>0.0113464780473502</v>
      </c>
      <c r="I217" s="97" t="n">
        <f aca="false">(1+H217)*I216</f>
        <v>1105336.09978451</v>
      </c>
      <c r="J217" s="41" t="n">
        <f aca="false">I217/$I$3 -1</f>
        <v>0.105336099784506</v>
      </c>
      <c r="K217" s="0" t="n">
        <f aca="false">IF(ISBLANK(A218),MONTH(A217),IF(MONTH(A218)-MONTH(A217)=1,MONTH(A217),0))</f>
        <v>0</v>
      </c>
    </row>
    <row r="218" customFormat="false" ht="13.8" hidden="false" customHeight="false" outlineLevel="0" collapsed="false">
      <c r="A218" s="6" t="n">
        <v>39028</v>
      </c>
      <c r="B218" s="0" t="n">
        <v>1379.75</v>
      </c>
      <c r="C218" s="0" t="n">
        <v>1388.19</v>
      </c>
      <c r="D218" s="0" t="n">
        <v>1379.19</v>
      </c>
      <c r="E218" s="0" t="n">
        <v>1382.84</v>
      </c>
      <c r="F218" s="0" t="n">
        <v>2636390000</v>
      </c>
      <c r="G218" s="0" t="n">
        <v>1382.84</v>
      </c>
      <c r="H218" s="41" t="n">
        <f aca="false">G218/G217-1</f>
        <v>0.00221774485787596</v>
      </c>
      <c r="I218" s="97" t="n">
        <f aca="false">(1+H218)*I217</f>
        <v>1107787.45323603</v>
      </c>
      <c r="J218" s="41" t="n">
        <f aca="false">I218/$I$3 -1</f>
        <v>0.107787453236028</v>
      </c>
      <c r="K218" s="0" t="n">
        <f aca="false">IF(ISBLANK(A219),MONTH(A218),IF(MONTH(A219)-MONTH(A218)=1,MONTH(A218),0))</f>
        <v>0</v>
      </c>
    </row>
    <row r="219" customFormat="false" ht="13.8" hidden="false" customHeight="false" outlineLevel="0" collapsed="false">
      <c r="A219" s="6" t="n">
        <v>39029</v>
      </c>
      <c r="B219" s="0" t="n">
        <v>1382.5</v>
      </c>
      <c r="C219" s="0" t="n">
        <v>1388.61</v>
      </c>
      <c r="D219" s="0" t="n">
        <v>1379.33</v>
      </c>
      <c r="E219" s="0" t="n">
        <v>1385.72</v>
      </c>
      <c r="F219" s="0" t="n">
        <v>2814820000</v>
      </c>
      <c r="G219" s="0" t="n">
        <v>1385.72</v>
      </c>
      <c r="H219" s="41" t="n">
        <f aca="false">G219/G218-1</f>
        <v>0.00208267044632793</v>
      </c>
      <c r="I219" s="97" t="n">
        <f aca="false">(1+H219)*I218</f>
        <v>1110094.6094257</v>
      </c>
      <c r="J219" s="41" t="n">
        <f aca="false">I219/$I$3 -1</f>
        <v>0.110094609425696</v>
      </c>
      <c r="K219" s="0" t="n">
        <f aca="false">IF(ISBLANK(A220),MONTH(A219),IF(MONTH(A220)-MONTH(A219)=1,MONTH(A219),0))</f>
        <v>0</v>
      </c>
    </row>
    <row r="220" customFormat="false" ht="13.8" hidden="false" customHeight="false" outlineLevel="0" collapsed="false">
      <c r="A220" s="6" t="n">
        <v>39030</v>
      </c>
      <c r="B220" s="0" t="n">
        <v>1385.43</v>
      </c>
      <c r="C220" s="0" t="n">
        <v>1388.92</v>
      </c>
      <c r="D220" s="0" t="n">
        <v>1377.31</v>
      </c>
      <c r="E220" s="0" t="n">
        <v>1378.33</v>
      </c>
      <c r="F220" s="0" t="n">
        <v>3012050000</v>
      </c>
      <c r="G220" s="0" t="n">
        <v>1378.33</v>
      </c>
      <c r="H220" s="41" t="n">
        <f aca="false">G220/G219-1</f>
        <v>-0.0053329676991023</v>
      </c>
      <c r="I220" s="97" t="n">
        <f aca="false">(1+H220)*I219</f>
        <v>1104174.51073068</v>
      </c>
      <c r="J220" s="41" t="n">
        <f aca="false">I220/$I$3 -1</f>
        <v>0.104174510730681</v>
      </c>
      <c r="K220" s="0" t="n">
        <f aca="false">IF(ISBLANK(A221),MONTH(A220),IF(MONTH(A221)-MONTH(A220)=1,MONTH(A220),0))</f>
        <v>0</v>
      </c>
    </row>
    <row r="221" customFormat="false" ht="13.8" hidden="false" customHeight="false" outlineLevel="0" collapsed="false">
      <c r="A221" s="6" t="n">
        <v>39031</v>
      </c>
      <c r="B221" s="0" t="n">
        <v>1378.33</v>
      </c>
      <c r="C221" s="0" t="n">
        <v>1381.04</v>
      </c>
      <c r="D221" s="0" t="n">
        <v>1375.6</v>
      </c>
      <c r="E221" s="0" t="n">
        <v>1380.9</v>
      </c>
      <c r="F221" s="0" t="n">
        <v>2290200000</v>
      </c>
      <c r="G221" s="0" t="n">
        <v>1380.9</v>
      </c>
      <c r="H221" s="41" t="n">
        <f aca="false">G221/G220-1</f>
        <v>0.0018645752468569</v>
      </c>
      <c r="I221" s="97" t="n">
        <f aca="false">(1+H221)*I220</f>
        <v>1106233.3271916</v>
      </c>
      <c r="J221" s="41" t="n">
        <f aca="false">I221/$I$3 -1</f>
        <v>0.1062333271916</v>
      </c>
      <c r="K221" s="0" t="n">
        <f aca="false">IF(ISBLANK(A222),MONTH(A221),IF(MONTH(A222)-MONTH(A221)=1,MONTH(A221),0))</f>
        <v>0</v>
      </c>
    </row>
    <row r="222" customFormat="false" ht="13.8" hidden="false" customHeight="false" outlineLevel="0" collapsed="false">
      <c r="A222" s="6" t="n">
        <v>39034</v>
      </c>
      <c r="B222" s="0" t="n">
        <v>1380.58</v>
      </c>
      <c r="C222" s="0" t="n">
        <v>1387.61</v>
      </c>
      <c r="D222" s="0" t="n">
        <v>1378.8</v>
      </c>
      <c r="E222" s="0" t="n">
        <v>1384.42</v>
      </c>
      <c r="F222" s="0" t="n">
        <v>2386340000</v>
      </c>
      <c r="G222" s="0" t="n">
        <v>1384.42</v>
      </c>
      <c r="H222" s="41" t="n">
        <f aca="false">G222/G221-1</f>
        <v>0.00254906220580775</v>
      </c>
      <c r="I222" s="97" t="n">
        <f aca="false">(1+H222)*I221</f>
        <v>1109053.18475675</v>
      </c>
      <c r="J222" s="41" t="n">
        <f aca="false">I222/$I$3 -1</f>
        <v>0.109053184756749</v>
      </c>
      <c r="K222" s="0" t="n">
        <f aca="false">IF(ISBLANK(A223),MONTH(A222),IF(MONTH(A223)-MONTH(A222)=1,MONTH(A222),0))</f>
        <v>0</v>
      </c>
    </row>
    <row r="223" customFormat="false" ht="13.8" hidden="false" customHeight="false" outlineLevel="0" collapsed="false">
      <c r="A223" s="6" t="n">
        <v>39035</v>
      </c>
      <c r="B223" s="0" t="n">
        <v>1384.36</v>
      </c>
      <c r="C223" s="0" t="n">
        <v>1394.49</v>
      </c>
      <c r="D223" s="0" t="n">
        <v>1379.07</v>
      </c>
      <c r="E223" s="0" t="n">
        <v>1393.22</v>
      </c>
      <c r="F223" s="0" t="n">
        <v>3027480000</v>
      </c>
      <c r="G223" s="0" t="n">
        <v>1393.22</v>
      </c>
      <c r="H223" s="41" t="n">
        <f aca="false">G223/G222-1</f>
        <v>0.00635645252163353</v>
      </c>
      <c r="I223" s="97" t="n">
        <f aca="false">(1+H223)*I222</f>
        <v>1116102.82866962</v>
      </c>
      <c r="J223" s="41" t="n">
        <f aca="false">I223/$I$3 -1</f>
        <v>0.116102828669621</v>
      </c>
      <c r="K223" s="0" t="n">
        <f aca="false">IF(ISBLANK(A224),MONTH(A223),IF(MONTH(A224)-MONTH(A223)=1,MONTH(A223),0))</f>
        <v>0</v>
      </c>
    </row>
    <row r="224" customFormat="false" ht="13.8" hidden="false" customHeight="false" outlineLevel="0" collapsed="false">
      <c r="A224" s="6" t="n">
        <v>39036</v>
      </c>
      <c r="B224" s="0" t="n">
        <v>1392.91</v>
      </c>
      <c r="C224" s="0" t="n">
        <v>1401.35</v>
      </c>
      <c r="D224" s="0" t="n">
        <v>1392.13</v>
      </c>
      <c r="E224" s="0" t="n">
        <v>1396.57</v>
      </c>
      <c r="F224" s="0" t="n">
        <v>2831130000</v>
      </c>
      <c r="G224" s="0" t="n">
        <v>1396.57</v>
      </c>
      <c r="H224" s="41" t="n">
        <f aca="false">G224/G223-1</f>
        <v>0.00240450180158192</v>
      </c>
      <c r="I224" s="97" t="n">
        <f aca="false">(1+H224)*I223</f>
        <v>1118786.49993191</v>
      </c>
      <c r="J224" s="41" t="n">
        <f aca="false">I224/$I$3 -1</f>
        <v>0.118786499931908</v>
      </c>
      <c r="K224" s="0" t="n">
        <f aca="false">IF(ISBLANK(A225),MONTH(A224),IF(MONTH(A225)-MONTH(A224)=1,MONTH(A224),0))</f>
        <v>0</v>
      </c>
    </row>
    <row r="225" customFormat="false" ht="13.8" hidden="false" customHeight="false" outlineLevel="0" collapsed="false">
      <c r="A225" s="6" t="n">
        <v>39037</v>
      </c>
      <c r="B225" s="0" t="n">
        <v>1396.53</v>
      </c>
      <c r="C225" s="0" t="n">
        <v>1403.76</v>
      </c>
      <c r="D225" s="0" t="n">
        <v>1396.53</v>
      </c>
      <c r="E225" s="0" t="n">
        <v>1399.76</v>
      </c>
      <c r="F225" s="0" t="n">
        <v>2835730000</v>
      </c>
      <c r="G225" s="0" t="n">
        <v>1399.76</v>
      </c>
      <c r="H225" s="41" t="n">
        <f aca="false">G225/G224-1</f>
        <v>0.00228416763928774</v>
      </c>
      <c r="I225" s="97" t="n">
        <f aca="false">(1+H225)*I224</f>
        <v>1121341.99585032</v>
      </c>
      <c r="J225" s="41" t="n">
        <f aca="false">I225/$I$3 -1</f>
        <v>0.121341995850325</v>
      </c>
      <c r="K225" s="0" t="n">
        <f aca="false">IF(ISBLANK(A226),MONTH(A225),IF(MONTH(A226)-MONTH(A225)=1,MONTH(A225),0))</f>
        <v>0</v>
      </c>
    </row>
    <row r="226" customFormat="false" ht="13.8" hidden="false" customHeight="false" outlineLevel="0" collapsed="false">
      <c r="A226" s="6" t="n">
        <v>39038</v>
      </c>
      <c r="B226" s="0" t="n">
        <v>1399.76</v>
      </c>
      <c r="C226" s="0" t="n">
        <v>1401.21</v>
      </c>
      <c r="D226" s="0" t="n">
        <v>1394.55</v>
      </c>
      <c r="E226" s="0" t="n">
        <v>1401.2</v>
      </c>
      <c r="F226" s="0" t="n">
        <v>2726100000</v>
      </c>
      <c r="G226" s="0" t="n">
        <v>1401.2</v>
      </c>
      <c r="H226" s="41" t="n">
        <f aca="false">G226/G225-1</f>
        <v>0.00102874778533457</v>
      </c>
      <c r="I226" s="97" t="n">
        <f aca="false">(1+H226)*I225</f>
        <v>1122495.57394516</v>
      </c>
      <c r="J226" s="41" t="n">
        <f aca="false">I226/$I$3 -1</f>
        <v>0.122495573945158</v>
      </c>
      <c r="K226" s="0" t="n">
        <f aca="false">IF(ISBLANK(A227),MONTH(A226),IF(MONTH(A227)-MONTH(A226)=1,MONTH(A226),0))</f>
        <v>0</v>
      </c>
    </row>
    <row r="227" customFormat="false" ht="13.8" hidden="false" customHeight="false" outlineLevel="0" collapsed="false">
      <c r="A227" s="6" t="n">
        <v>39041</v>
      </c>
      <c r="B227" s="0" t="n">
        <v>1401.17</v>
      </c>
      <c r="C227" s="0" t="n">
        <v>1404.37</v>
      </c>
      <c r="D227" s="0" t="n">
        <v>1397.85</v>
      </c>
      <c r="E227" s="0" t="n">
        <v>1400.5</v>
      </c>
      <c r="F227" s="0" t="n">
        <v>2546710000</v>
      </c>
      <c r="G227" s="0" t="n">
        <v>1400.5</v>
      </c>
      <c r="H227" s="41" t="n">
        <f aca="false">G227/G226-1</f>
        <v>-0.000499571795603782</v>
      </c>
      <c r="I227" s="97" t="n">
        <f aca="false">(1+H227)*I226</f>
        <v>1121934.80681573</v>
      </c>
      <c r="J227" s="41" t="n">
        <f aca="false">I227/$I$3 -1</f>
        <v>0.121934806815725</v>
      </c>
      <c r="K227" s="0" t="n">
        <f aca="false">IF(ISBLANK(A228),MONTH(A227),IF(MONTH(A228)-MONTH(A227)=1,MONTH(A227),0))</f>
        <v>0</v>
      </c>
    </row>
    <row r="228" customFormat="false" ht="13.8" hidden="false" customHeight="false" outlineLevel="0" collapsed="false">
      <c r="A228" s="6" t="n">
        <v>39042</v>
      </c>
      <c r="B228" s="0" t="n">
        <v>1400.43</v>
      </c>
      <c r="C228" s="0" t="n">
        <v>1403.49</v>
      </c>
      <c r="D228" s="0" t="n">
        <v>1399.99</v>
      </c>
      <c r="E228" s="0" t="n">
        <v>1402.81</v>
      </c>
      <c r="F228" s="0" t="n">
        <v>2597940000</v>
      </c>
      <c r="G228" s="0" t="n">
        <v>1402.81</v>
      </c>
      <c r="H228" s="41" t="n">
        <f aca="false">G228/G227-1</f>
        <v>0.00164941092466964</v>
      </c>
      <c r="I228" s="97" t="n">
        <f aca="false">(1+H228)*I227</f>
        <v>1123785.33834285</v>
      </c>
      <c r="J228" s="41" t="n">
        <f aca="false">I228/$I$3 -1</f>
        <v>0.123785338342854</v>
      </c>
      <c r="K228" s="0" t="n">
        <f aca="false">IF(ISBLANK(A229),MONTH(A228),IF(MONTH(A229)-MONTH(A228)=1,MONTH(A228),0))</f>
        <v>0</v>
      </c>
    </row>
    <row r="229" customFormat="false" ht="13.8" hidden="false" customHeight="false" outlineLevel="0" collapsed="false">
      <c r="A229" s="6" t="n">
        <v>39043</v>
      </c>
      <c r="B229" s="0" t="n">
        <v>1402.69</v>
      </c>
      <c r="C229" s="0" t="n">
        <v>1407.89</v>
      </c>
      <c r="D229" s="0" t="n">
        <v>1402.26</v>
      </c>
      <c r="E229" s="0" t="n">
        <v>1406.09</v>
      </c>
      <c r="F229" s="0" t="n">
        <v>2237710000</v>
      </c>
      <c r="G229" s="0" t="n">
        <v>1406.09</v>
      </c>
      <c r="H229" s="41" t="n">
        <f aca="false">G229/G228-1</f>
        <v>0.00233816411345789</v>
      </c>
      <c r="I229" s="97" t="n">
        <f aca="false">(1+H229)*I228</f>
        <v>1126412.9328922</v>
      </c>
      <c r="J229" s="41" t="n">
        <f aca="false">I229/$I$3 -1</f>
        <v>0.126412932892198</v>
      </c>
      <c r="K229" s="0" t="n">
        <f aca="false">IF(ISBLANK(A230),MONTH(A229),IF(MONTH(A230)-MONTH(A229)=1,MONTH(A229),0))</f>
        <v>0</v>
      </c>
    </row>
    <row r="230" customFormat="false" ht="13.8" hidden="false" customHeight="false" outlineLevel="0" collapsed="false">
      <c r="A230" s="6" t="n">
        <v>39045</v>
      </c>
      <c r="B230" s="0" t="n">
        <v>1405.94</v>
      </c>
      <c r="C230" s="0" t="n">
        <v>1405.94</v>
      </c>
      <c r="D230" s="0" t="n">
        <v>1399.25</v>
      </c>
      <c r="E230" s="0" t="n">
        <v>1400.95</v>
      </c>
      <c r="F230" s="0" t="n">
        <v>832550000</v>
      </c>
      <c r="G230" s="0" t="n">
        <v>1400.95</v>
      </c>
      <c r="H230" s="41" t="n">
        <f aca="false">G230/G229-1</f>
        <v>-0.00365552702885297</v>
      </c>
      <c r="I230" s="97" t="n">
        <f aca="false">(1+H230)*I229</f>
        <v>1122295.29997036</v>
      </c>
      <c r="J230" s="41" t="n">
        <f aca="false">I230/$I$3 -1</f>
        <v>0.122295299970361</v>
      </c>
      <c r="K230" s="0" t="n">
        <f aca="false">IF(ISBLANK(A231),MONTH(A230),IF(MONTH(A231)-MONTH(A230)=1,MONTH(A230),0))</f>
        <v>0</v>
      </c>
    </row>
    <row r="231" customFormat="false" ht="13.8" hidden="false" customHeight="false" outlineLevel="0" collapsed="false">
      <c r="A231" s="6" t="n">
        <v>39048</v>
      </c>
      <c r="B231" s="0" t="n">
        <v>1400.95</v>
      </c>
      <c r="C231" s="0" t="n">
        <v>1400.95</v>
      </c>
      <c r="D231" s="0" t="n">
        <v>1381.44</v>
      </c>
      <c r="E231" s="0" t="n">
        <v>1381.96</v>
      </c>
      <c r="F231" s="0" t="n">
        <v>2711210000</v>
      </c>
      <c r="G231" s="0" t="n">
        <v>1381.96</v>
      </c>
      <c r="H231" s="41" t="n">
        <f aca="false">G231/G230-1</f>
        <v>-0.0135550876191156</v>
      </c>
      <c r="I231" s="97" t="n">
        <f aca="false">(1+H231)*I230</f>
        <v>1107082.48884474</v>
      </c>
      <c r="J231" s="41" t="n">
        <f aca="false">I231/$I$3 -1</f>
        <v>0.107082488844741</v>
      </c>
      <c r="K231" s="0" t="n">
        <f aca="false">IF(ISBLANK(A232),MONTH(A231),IF(MONTH(A232)-MONTH(A231)=1,MONTH(A231),0))</f>
        <v>0</v>
      </c>
    </row>
    <row r="232" customFormat="false" ht="13.8" hidden="false" customHeight="false" outlineLevel="0" collapsed="false">
      <c r="A232" s="6" t="n">
        <v>39049</v>
      </c>
      <c r="B232" s="0" t="n">
        <v>1381.61</v>
      </c>
      <c r="C232" s="0" t="n">
        <v>1387.91</v>
      </c>
      <c r="D232" s="0" t="n">
        <v>1377.83</v>
      </c>
      <c r="E232" s="0" t="n">
        <v>1386.72</v>
      </c>
      <c r="F232" s="0" t="n">
        <v>2639750000</v>
      </c>
      <c r="G232" s="0" t="n">
        <v>1386.72</v>
      </c>
      <c r="H232" s="41" t="n">
        <f aca="false">G232/G231-1</f>
        <v>0.00344438333960451</v>
      </c>
      <c r="I232" s="97" t="n">
        <f aca="false">(1+H232)*I231</f>
        <v>1110895.70532489</v>
      </c>
      <c r="J232" s="41" t="n">
        <f aca="false">I232/$I$3 -1</f>
        <v>0.110895705324886</v>
      </c>
      <c r="K232" s="0" t="n">
        <f aca="false">IF(ISBLANK(A233),MONTH(A232),IF(MONTH(A233)-MONTH(A232)=1,MONTH(A232),0))</f>
        <v>0</v>
      </c>
    </row>
    <row r="233" customFormat="false" ht="13.8" hidden="false" customHeight="false" outlineLevel="0" collapsed="false">
      <c r="A233" s="6" t="n">
        <v>39050</v>
      </c>
      <c r="B233" s="0" t="n">
        <v>1386.11</v>
      </c>
      <c r="C233" s="0" t="n">
        <v>1401.14</v>
      </c>
      <c r="D233" s="0" t="n">
        <v>1386.11</v>
      </c>
      <c r="E233" s="0" t="n">
        <v>1399.48</v>
      </c>
      <c r="F233" s="0" t="n">
        <v>2790970000</v>
      </c>
      <c r="G233" s="0" t="n">
        <v>1399.48</v>
      </c>
      <c r="H233" s="41" t="n">
        <f aca="false">G233/G232-1</f>
        <v>0.00920156917041659</v>
      </c>
      <c r="I233" s="97" t="n">
        <f aca="false">(1+H233)*I232</f>
        <v>1121117.68899855</v>
      </c>
      <c r="J233" s="41" t="n">
        <f aca="false">I233/$I$3 -1</f>
        <v>0.121117688998551</v>
      </c>
      <c r="K233" s="0" t="n">
        <f aca="false">IF(ISBLANK(A234),MONTH(A233),IF(MONTH(A234)-MONTH(A233)=1,MONTH(A233),0))</f>
        <v>0</v>
      </c>
    </row>
    <row r="234" customFormat="false" ht="13.8" hidden="false" customHeight="false" outlineLevel="0" collapsed="false">
      <c r="A234" s="6" t="n">
        <v>39051</v>
      </c>
      <c r="B234" s="0" t="n">
        <v>1399.47</v>
      </c>
      <c r="C234" s="0" t="n">
        <v>1406.3</v>
      </c>
      <c r="D234" s="0" t="n">
        <v>1393.83</v>
      </c>
      <c r="E234" s="0" t="n">
        <v>1400.63</v>
      </c>
      <c r="F234" s="0" t="n">
        <v>4006230000</v>
      </c>
      <c r="G234" s="0" t="n">
        <v>1400.63</v>
      </c>
      <c r="H234" s="41" t="n">
        <f aca="false">G234/G233-1</f>
        <v>0.000821733786835255</v>
      </c>
      <c r="I234" s="97" t="n">
        <f aca="false">(1+H234)*I233</f>
        <v>1122038.94928262</v>
      </c>
      <c r="J234" s="41" t="n">
        <f aca="false">I234/$I$3 -1</f>
        <v>0.12203894928262</v>
      </c>
      <c r="K234" s="0" t="n">
        <f aca="false">IF(ISBLANK(A235),MONTH(A234),IF(MONTH(A235)-MONTH(A234)=1,MONTH(A234),0))</f>
        <v>11</v>
      </c>
    </row>
    <row r="235" customFormat="false" ht="13.8" hidden="false" customHeight="false" outlineLevel="0" collapsed="false">
      <c r="A235" s="6" t="n">
        <v>39052</v>
      </c>
      <c r="B235" s="0" t="n">
        <v>1400.63</v>
      </c>
      <c r="C235" s="0" t="n">
        <v>1402.46</v>
      </c>
      <c r="D235" s="0" t="n">
        <v>1385.93</v>
      </c>
      <c r="E235" s="0" t="n">
        <v>1396.71</v>
      </c>
      <c r="F235" s="0" t="n">
        <v>2800980000</v>
      </c>
      <c r="G235" s="0" t="n">
        <v>1396.71</v>
      </c>
      <c r="H235" s="41" t="n">
        <f aca="false">G235/G234-1</f>
        <v>-0.00279874056674501</v>
      </c>
      <c r="I235" s="97" t="n">
        <f aca="false">(1+H235)*I234</f>
        <v>1118898.6533578</v>
      </c>
      <c r="J235" s="41" t="n">
        <f aca="false">I235/$I$3 -1</f>
        <v>0.118898653357795</v>
      </c>
      <c r="K235" s="0" t="n">
        <f aca="false">IF(ISBLANK(A236),MONTH(A235),IF(MONTH(A236)-MONTH(A235)=1,MONTH(A235),0))</f>
        <v>0</v>
      </c>
    </row>
    <row r="236" customFormat="false" ht="13.8" hidden="false" customHeight="false" outlineLevel="0" collapsed="false">
      <c r="A236" s="6" t="n">
        <v>39055</v>
      </c>
      <c r="B236" s="0" t="n">
        <v>1396.67</v>
      </c>
      <c r="C236" s="0" t="n">
        <v>1411.23</v>
      </c>
      <c r="D236" s="0" t="n">
        <v>1396.67</v>
      </c>
      <c r="E236" s="0" t="n">
        <v>1409.12</v>
      </c>
      <c r="F236" s="0" t="n">
        <v>2766320000</v>
      </c>
      <c r="G236" s="0" t="n">
        <v>1409.12</v>
      </c>
      <c r="H236" s="41" t="n">
        <f aca="false">G236/G235-1</f>
        <v>0.00888516585404253</v>
      </c>
      <c r="I236" s="97" t="n">
        <f aca="false">(1+H236)*I235</f>
        <v>1128840.25346674</v>
      </c>
      <c r="J236" s="41" t="n">
        <f aca="false">I236/$I$3 -1</f>
        <v>0.128840253466744</v>
      </c>
      <c r="K236" s="0" t="n">
        <f aca="false">IF(ISBLANK(A237),MONTH(A236),IF(MONTH(A237)-MONTH(A236)=1,MONTH(A236),0))</f>
        <v>0</v>
      </c>
    </row>
    <row r="237" customFormat="false" ht="13.8" hidden="false" customHeight="false" outlineLevel="0" collapsed="false">
      <c r="A237" s="6" t="n">
        <v>39056</v>
      </c>
      <c r="B237" s="0" t="n">
        <v>1409.1</v>
      </c>
      <c r="C237" s="0" t="n">
        <v>1415.27</v>
      </c>
      <c r="D237" s="0" t="n">
        <v>1408.78</v>
      </c>
      <c r="E237" s="0" t="n">
        <v>1414.76</v>
      </c>
      <c r="F237" s="0" t="n">
        <v>2755700000</v>
      </c>
      <c r="G237" s="0" t="n">
        <v>1414.76</v>
      </c>
      <c r="H237" s="41" t="n">
        <f aca="false">G237/G236-1</f>
        <v>0.00400249801294428</v>
      </c>
      <c r="I237" s="97" t="n">
        <f aca="false">(1+H237)*I236</f>
        <v>1133358.43433818</v>
      </c>
      <c r="J237" s="41" t="n">
        <f aca="false">I237/$I$3 -1</f>
        <v>0.133358434338176</v>
      </c>
      <c r="K237" s="0" t="n">
        <f aca="false">IF(ISBLANK(A238),MONTH(A237),IF(MONTH(A238)-MONTH(A237)=1,MONTH(A237),0))</f>
        <v>0</v>
      </c>
    </row>
    <row r="238" customFormat="false" ht="13.8" hidden="false" customHeight="false" outlineLevel="0" collapsed="false">
      <c r="A238" s="6" t="n">
        <v>39057</v>
      </c>
      <c r="B238" s="0" t="n">
        <v>1414.4</v>
      </c>
      <c r="C238" s="0" t="n">
        <v>1415.93</v>
      </c>
      <c r="D238" s="0" t="n">
        <v>1411.05</v>
      </c>
      <c r="E238" s="0" t="n">
        <v>1412.9</v>
      </c>
      <c r="F238" s="0" t="n">
        <v>2725280000</v>
      </c>
      <c r="G238" s="0" t="n">
        <v>1412.9</v>
      </c>
      <c r="H238" s="41" t="n">
        <f aca="false">G238/G237-1</f>
        <v>-0.00131471062229627</v>
      </c>
      <c r="I238" s="97" t="n">
        <f aca="false">(1+H238)*I237</f>
        <v>1131868.39596568</v>
      </c>
      <c r="J238" s="41" t="n">
        <f aca="false">I238/$I$3 -1</f>
        <v>0.131868395965682</v>
      </c>
      <c r="K238" s="0" t="n">
        <f aca="false">IF(ISBLANK(A239),MONTH(A238),IF(MONTH(A239)-MONTH(A238)=1,MONTH(A238),0))</f>
        <v>0</v>
      </c>
    </row>
    <row r="239" customFormat="false" ht="13.8" hidden="false" customHeight="false" outlineLevel="0" collapsed="false">
      <c r="A239" s="6" t="n">
        <v>39058</v>
      </c>
      <c r="B239" s="0" t="n">
        <v>1412.86</v>
      </c>
      <c r="C239" s="0" t="n">
        <v>1418.27</v>
      </c>
      <c r="D239" s="0" t="n">
        <v>1406.8</v>
      </c>
      <c r="E239" s="0" t="n">
        <v>1407.29</v>
      </c>
      <c r="F239" s="0" t="n">
        <v>2743150000</v>
      </c>
      <c r="G239" s="0" t="n">
        <v>1407.29</v>
      </c>
      <c r="H239" s="41" t="n">
        <f aca="false">G239/G238-1</f>
        <v>-0.00397055701040427</v>
      </c>
      <c r="I239" s="97" t="n">
        <f aca="false">(1+H239)*I238</f>
        <v>1127374.24797123</v>
      </c>
      <c r="J239" s="41" t="n">
        <f aca="false">I239/$I$3 -1</f>
        <v>0.127374247971226</v>
      </c>
      <c r="K239" s="0" t="n">
        <f aca="false">IF(ISBLANK(A240),MONTH(A239),IF(MONTH(A240)-MONTH(A239)=1,MONTH(A239),0))</f>
        <v>0</v>
      </c>
    </row>
    <row r="240" customFormat="false" ht="13.8" hidden="false" customHeight="false" outlineLevel="0" collapsed="false">
      <c r="A240" s="6" t="n">
        <v>39059</v>
      </c>
      <c r="B240" s="0" t="n">
        <v>1407.27</v>
      </c>
      <c r="C240" s="0" t="n">
        <v>1414.09</v>
      </c>
      <c r="D240" s="0" t="n">
        <v>1403.67</v>
      </c>
      <c r="E240" s="0" t="n">
        <v>1409.84</v>
      </c>
      <c r="F240" s="0" t="n">
        <v>2440460000</v>
      </c>
      <c r="G240" s="0" t="n">
        <v>1409.84</v>
      </c>
      <c r="H240" s="41" t="n">
        <f aca="false">G240/G239-1</f>
        <v>0.00181199326364845</v>
      </c>
      <c r="I240" s="97" t="n">
        <f aca="false">(1+H240)*I239</f>
        <v>1129417.04251416</v>
      </c>
      <c r="J240" s="41" t="n">
        <f aca="false">I240/$I$3 -1</f>
        <v>0.12941704251416</v>
      </c>
      <c r="K240" s="0" t="n">
        <f aca="false">IF(ISBLANK(A241),MONTH(A240),IF(MONTH(A241)-MONTH(A240)=1,MONTH(A240),0))</f>
        <v>0</v>
      </c>
    </row>
    <row r="241" customFormat="false" ht="13.8" hidden="false" customHeight="false" outlineLevel="0" collapsed="false">
      <c r="A241" s="6" t="n">
        <v>39062</v>
      </c>
      <c r="B241" s="0" t="n">
        <v>1409.81</v>
      </c>
      <c r="C241" s="0" t="n">
        <v>1415.6</v>
      </c>
      <c r="D241" s="0" t="n">
        <v>1408.56</v>
      </c>
      <c r="E241" s="0" t="n">
        <v>1413.04</v>
      </c>
      <c r="F241" s="0" t="n">
        <v>2289900000</v>
      </c>
      <c r="G241" s="0" t="n">
        <v>1413.04</v>
      </c>
      <c r="H241" s="41" t="n">
        <f aca="false">G241/G240-1</f>
        <v>0.00226976110764343</v>
      </c>
      <c r="I241" s="97" t="n">
        <f aca="false">(1+H241)*I240</f>
        <v>1131980.54939157</v>
      </c>
      <c r="J241" s="41" t="n">
        <f aca="false">I241/$I$3 -1</f>
        <v>0.131980549391569</v>
      </c>
      <c r="K241" s="0" t="n">
        <f aca="false">IF(ISBLANK(A242),MONTH(A241),IF(MONTH(A242)-MONTH(A241)=1,MONTH(A241),0))</f>
        <v>0</v>
      </c>
    </row>
    <row r="242" customFormat="false" ht="13.8" hidden="false" customHeight="false" outlineLevel="0" collapsed="false">
      <c r="A242" s="6" t="n">
        <v>39063</v>
      </c>
      <c r="B242" s="0" t="n">
        <v>1413</v>
      </c>
      <c r="C242" s="0" t="n">
        <v>1413.78</v>
      </c>
      <c r="D242" s="0" t="n">
        <v>1404.75</v>
      </c>
      <c r="E242" s="0" t="n">
        <v>1411.56</v>
      </c>
      <c r="F242" s="0" t="n">
        <v>2738170000</v>
      </c>
      <c r="G242" s="0" t="n">
        <v>1411.56</v>
      </c>
      <c r="H242" s="41" t="n">
        <f aca="false">G242/G241-1</f>
        <v>-0.00104738719356845</v>
      </c>
      <c r="I242" s="97" t="n">
        <f aca="false">(1+H242)*I241</f>
        <v>1130794.92746077</v>
      </c>
      <c r="J242" s="41" t="n">
        <f aca="false">I242/$I$3 -1</f>
        <v>0.130794927460767</v>
      </c>
      <c r="K242" s="0" t="n">
        <f aca="false">IF(ISBLANK(A243),MONTH(A242),IF(MONTH(A243)-MONTH(A242)=1,MONTH(A242),0))</f>
        <v>0</v>
      </c>
    </row>
    <row r="243" customFormat="false" ht="13.8" hidden="false" customHeight="false" outlineLevel="0" collapsed="false">
      <c r="A243" s="6" t="n">
        <v>39064</v>
      </c>
      <c r="B243" s="0" t="n">
        <v>1411.32</v>
      </c>
      <c r="C243" s="0" t="n">
        <v>1416.64</v>
      </c>
      <c r="D243" s="0" t="n">
        <v>1411.05</v>
      </c>
      <c r="E243" s="0" t="n">
        <v>1413.21</v>
      </c>
      <c r="F243" s="0" t="n">
        <v>2552260000</v>
      </c>
      <c r="G243" s="0" t="n">
        <v>1413.21</v>
      </c>
      <c r="H243" s="41" t="n">
        <f aca="false">G243/G242-1</f>
        <v>0.00116891949332665</v>
      </c>
      <c r="I243" s="97" t="n">
        <f aca="false">(1+H243)*I242</f>
        <v>1132116.73569443</v>
      </c>
      <c r="J243" s="41" t="n">
        <f aca="false">I243/$I$3 -1</f>
        <v>0.132116735694431</v>
      </c>
      <c r="K243" s="0" t="n">
        <f aca="false">IF(ISBLANK(A244),MONTH(A243),IF(MONTH(A244)-MONTH(A243)=1,MONTH(A243),0))</f>
        <v>0</v>
      </c>
    </row>
    <row r="244" customFormat="false" ht="13.8" hidden="false" customHeight="false" outlineLevel="0" collapsed="false">
      <c r="A244" s="6" t="n">
        <v>39065</v>
      </c>
      <c r="B244" s="0" t="n">
        <v>1413.16</v>
      </c>
      <c r="C244" s="0" t="n">
        <v>1427.23</v>
      </c>
      <c r="D244" s="0" t="n">
        <v>1413.16</v>
      </c>
      <c r="E244" s="0" t="n">
        <v>1425.49</v>
      </c>
      <c r="F244" s="0" t="n">
        <v>2729700000</v>
      </c>
      <c r="G244" s="0" t="n">
        <v>1425.49</v>
      </c>
      <c r="H244" s="41" t="n">
        <f aca="false">G244/G243-1</f>
        <v>0.0086894375216704</v>
      </c>
      <c r="I244" s="97" t="n">
        <f aca="false">(1+H244)*I243</f>
        <v>1141954.19333649</v>
      </c>
      <c r="J244" s="41" t="n">
        <f aca="false">I244/$I$3 -1</f>
        <v>0.141954193336485</v>
      </c>
      <c r="K244" s="0" t="n">
        <f aca="false">IF(ISBLANK(A245),MONTH(A244),IF(MONTH(A245)-MONTH(A244)=1,MONTH(A244),0))</f>
        <v>0</v>
      </c>
    </row>
    <row r="245" customFormat="false" ht="13.8" hidden="false" customHeight="false" outlineLevel="0" collapsed="false">
      <c r="A245" s="6" t="n">
        <v>39066</v>
      </c>
      <c r="B245" s="0" t="n">
        <v>1425.48</v>
      </c>
      <c r="C245" s="0" t="n">
        <v>1431.63</v>
      </c>
      <c r="D245" s="0" t="n">
        <v>1425.48</v>
      </c>
      <c r="E245" s="0" t="n">
        <v>1427.09</v>
      </c>
      <c r="F245" s="0" t="n">
        <v>3229580000</v>
      </c>
      <c r="G245" s="0" t="n">
        <v>1427.09</v>
      </c>
      <c r="H245" s="41" t="n">
        <f aca="false">G245/G244-1</f>
        <v>0.00112242106223115</v>
      </c>
      <c r="I245" s="97" t="n">
        <f aca="false">(1+H245)*I244</f>
        <v>1143235.94677519</v>
      </c>
      <c r="J245" s="41" t="n">
        <f aca="false">I245/$I$3 -1</f>
        <v>0.143235946775189</v>
      </c>
      <c r="K245" s="0" t="n">
        <f aca="false">IF(ISBLANK(A246),MONTH(A245),IF(MONTH(A246)-MONTH(A245)=1,MONTH(A245),0))</f>
        <v>0</v>
      </c>
    </row>
    <row r="246" customFormat="false" ht="13.8" hidden="false" customHeight="false" outlineLevel="0" collapsed="false">
      <c r="A246" s="6" t="n">
        <v>39069</v>
      </c>
      <c r="B246" s="0" t="n">
        <v>1427.08</v>
      </c>
      <c r="C246" s="0" t="n">
        <v>1431.81</v>
      </c>
      <c r="D246" s="0" t="n">
        <v>1420.65</v>
      </c>
      <c r="E246" s="0" t="n">
        <v>1422.48</v>
      </c>
      <c r="F246" s="0" t="n">
        <v>2568140000</v>
      </c>
      <c r="G246" s="0" t="n">
        <v>1422.48</v>
      </c>
      <c r="H246" s="41" t="n">
        <f aca="false">G246/G245-1</f>
        <v>-0.00323034987281801</v>
      </c>
      <c r="I246" s="97" t="n">
        <f aca="false">(1+H246)*I245</f>
        <v>1139542.89467992</v>
      </c>
      <c r="J246" s="41" t="n">
        <f aca="false">I246/$I$3 -1</f>
        <v>0.139542894679923</v>
      </c>
      <c r="K246" s="0" t="n">
        <f aca="false">IF(ISBLANK(A247),MONTH(A246),IF(MONTH(A247)-MONTH(A246)=1,MONTH(A246),0))</f>
        <v>0</v>
      </c>
    </row>
    <row r="247" customFormat="false" ht="13.8" hidden="false" customHeight="false" outlineLevel="0" collapsed="false">
      <c r="A247" s="6" t="n">
        <v>39070</v>
      </c>
      <c r="B247" s="0" t="n">
        <v>1422.42</v>
      </c>
      <c r="C247" s="0" t="n">
        <v>1428.3</v>
      </c>
      <c r="D247" s="0" t="n">
        <v>1414.88</v>
      </c>
      <c r="E247" s="0" t="n">
        <v>1425.55</v>
      </c>
      <c r="F247" s="0" t="n">
        <v>2717060000</v>
      </c>
      <c r="G247" s="0" t="n">
        <v>1425.55</v>
      </c>
      <c r="H247" s="41" t="n">
        <f aca="false">G247/G246-1</f>
        <v>0.00215820257578314</v>
      </c>
      <c r="I247" s="97" t="n">
        <f aca="false">(1+H247)*I246</f>
        <v>1142002.25909044</v>
      </c>
      <c r="J247" s="41" t="n">
        <f aca="false">I247/$I$3 -1</f>
        <v>0.142002259090436</v>
      </c>
      <c r="K247" s="0" t="n">
        <f aca="false">IF(ISBLANK(A248),MONTH(A247),IF(MONTH(A248)-MONTH(A247)=1,MONTH(A247),0))</f>
        <v>0</v>
      </c>
    </row>
    <row r="248" customFormat="false" ht="13.8" hidden="false" customHeight="false" outlineLevel="0" collapsed="false">
      <c r="A248" s="6" t="n">
        <v>39071</v>
      </c>
      <c r="B248" s="0" t="n">
        <v>1425.51</v>
      </c>
      <c r="C248" s="0" t="n">
        <v>1429.05</v>
      </c>
      <c r="D248" s="0" t="n">
        <v>1423.51</v>
      </c>
      <c r="E248" s="0" t="n">
        <v>1423.53</v>
      </c>
      <c r="F248" s="0" t="n">
        <v>2387630000</v>
      </c>
      <c r="G248" s="0" t="n">
        <v>1423.53</v>
      </c>
      <c r="H248" s="41" t="n">
        <f aca="false">G248/G247-1</f>
        <v>-0.00141699694854613</v>
      </c>
      <c r="I248" s="97" t="n">
        <f aca="false">(1+H248)*I247</f>
        <v>1140384.04537407</v>
      </c>
      <c r="J248" s="41" t="n">
        <f aca="false">I248/$I$3 -1</f>
        <v>0.140384045374072</v>
      </c>
      <c r="K248" s="0" t="n">
        <f aca="false">IF(ISBLANK(A249),MONTH(A248),IF(MONTH(A249)-MONTH(A248)=1,MONTH(A248),0))</f>
        <v>0</v>
      </c>
    </row>
    <row r="249" customFormat="false" ht="13.8" hidden="false" customHeight="false" outlineLevel="0" collapsed="false">
      <c r="A249" s="6" t="n">
        <v>39072</v>
      </c>
      <c r="B249" s="0" t="n">
        <v>1423.2</v>
      </c>
      <c r="C249" s="0" t="n">
        <v>1426.4</v>
      </c>
      <c r="D249" s="0" t="n">
        <v>1415.9</v>
      </c>
      <c r="E249" s="0" t="n">
        <v>1418.3</v>
      </c>
      <c r="F249" s="0" t="n">
        <v>2322410000</v>
      </c>
      <c r="G249" s="0" t="n">
        <v>1418.3</v>
      </c>
      <c r="H249" s="41" t="n">
        <f aca="false">G249/G248-1</f>
        <v>-0.00367396542398124</v>
      </c>
      <c r="I249" s="97" t="n">
        <f aca="false">(1+H249)*I248</f>
        <v>1136194.31382131</v>
      </c>
      <c r="J249" s="41" t="n">
        <f aca="false">I249/$I$3 -1</f>
        <v>0.136194313821308</v>
      </c>
      <c r="K249" s="0" t="n">
        <f aca="false">IF(ISBLANK(A250),MONTH(A249),IF(MONTH(A250)-MONTH(A249)=1,MONTH(A249),0))</f>
        <v>0</v>
      </c>
    </row>
    <row r="250" customFormat="false" ht="13.8" hidden="false" customHeight="false" outlineLevel="0" collapsed="false">
      <c r="A250" s="6" t="n">
        <v>39073</v>
      </c>
      <c r="B250" s="0" t="n">
        <v>1418.1</v>
      </c>
      <c r="C250" s="0" t="n">
        <v>1418.82</v>
      </c>
      <c r="D250" s="0" t="n">
        <v>1410.28</v>
      </c>
      <c r="E250" s="0" t="n">
        <v>1410.76</v>
      </c>
      <c r="F250" s="0" t="n">
        <v>1647590000</v>
      </c>
      <c r="G250" s="0" t="n">
        <v>1410.76</v>
      </c>
      <c r="H250" s="41" t="n">
        <f aca="false">G250/G249-1</f>
        <v>-0.00531622364802931</v>
      </c>
      <c r="I250" s="97" t="n">
        <f aca="false">(1+H250)*I249</f>
        <v>1130154.05074141</v>
      </c>
      <c r="J250" s="41" t="n">
        <f aca="false">I250/$I$3 -1</f>
        <v>0.130154050741415</v>
      </c>
      <c r="K250" s="0" t="n">
        <f aca="false">IF(ISBLANK(A251),MONTH(A250),IF(MONTH(A251)-MONTH(A250)=1,MONTH(A250),0))</f>
        <v>0</v>
      </c>
    </row>
    <row r="251" customFormat="false" ht="13.8" hidden="false" customHeight="false" outlineLevel="0" collapsed="false">
      <c r="A251" s="6" t="n">
        <v>39077</v>
      </c>
      <c r="B251" s="0" t="n">
        <v>1410.75</v>
      </c>
      <c r="C251" s="0" t="n">
        <v>1417.91</v>
      </c>
      <c r="D251" s="0" t="n">
        <v>1410.45</v>
      </c>
      <c r="E251" s="0" t="n">
        <v>1416.9</v>
      </c>
      <c r="F251" s="0" t="n">
        <v>1310310000</v>
      </c>
      <c r="G251" s="0" t="n">
        <v>1416.9</v>
      </c>
      <c r="H251" s="41" t="n">
        <f aca="false">G251/G250-1</f>
        <v>0.0043522640278999</v>
      </c>
      <c r="I251" s="97" t="n">
        <f aca="false">(1+H251)*I250</f>
        <v>1135072.77956244</v>
      </c>
      <c r="J251" s="41" t="n">
        <f aca="false">I251/$I$3 -1</f>
        <v>0.135072779562442</v>
      </c>
      <c r="K251" s="0" t="n">
        <f aca="false">IF(ISBLANK(A252),MONTH(A251),IF(MONTH(A252)-MONTH(A251)=1,MONTH(A251),0))</f>
        <v>0</v>
      </c>
    </row>
    <row r="252" customFormat="false" ht="13.8" hidden="false" customHeight="false" outlineLevel="0" collapsed="false">
      <c r="A252" s="6" t="n">
        <v>39078</v>
      </c>
      <c r="B252" s="0" t="n">
        <v>1416.63</v>
      </c>
      <c r="C252" s="0" t="n">
        <v>1427.72</v>
      </c>
      <c r="D252" s="0" t="n">
        <v>1416.63</v>
      </c>
      <c r="E252" s="0" t="n">
        <v>1426.84</v>
      </c>
      <c r="F252" s="0" t="n">
        <v>1667370000</v>
      </c>
      <c r="G252" s="0" t="n">
        <v>1426.84</v>
      </c>
      <c r="H252" s="41" t="n">
        <f aca="false">G252/G251-1</f>
        <v>0.00701531512456755</v>
      </c>
      <c r="I252" s="97" t="n">
        <f aca="false">(1+H252)*I251</f>
        <v>1143035.67280039</v>
      </c>
      <c r="J252" s="41" t="n">
        <f aca="false">I252/$I$3 -1</f>
        <v>0.143035672800391</v>
      </c>
      <c r="K252" s="0" t="n">
        <f aca="false">IF(ISBLANK(A253),MONTH(A252),IF(MONTH(A253)-MONTH(A252)=1,MONTH(A252),0))</f>
        <v>0</v>
      </c>
    </row>
    <row r="253" customFormat="false" ht="13.8" hidden="false" customHeight="false" outlineLevel="0" collapsed="false">
      <c r="A253" s="6" t="n">
        <v>39079</v>
      </c>
      <c r="B253" s="0" t="n">
        <v>1426.77</v>
      </c>
      <c r="C253" s="0" t="n">
        <v>1427.26</v>
      </c>
      <c r="D253" s="0" t="n">
        <v>1422.05</v>
      </c>
      <c r="E253" s="0" t="n">
        <v>1424.73</v>
      </c>
      <c r="F253" s="0" t="n">
        <v>1508570000</v>
      </c>
      <c r="G253" s="0" t="n">
        <v>1424.73</v>
      </c>
      <c r="H253" s="41" t="n">
        <f aca="false">G253/G252-1</f>
        <v>-0.00147879229626302</v>
      </c>
      <c r="I253" s="97" t="n">
        <f aca="false">(1+H253)*I252</f>
        <v>1141345.3604531</v>
      </c>
      <c r="J253" s="41" t="n">
        <f aca="false">I253/$I$3 -1</f>
        <v>0.1413453604531</v>
      </c>
      <c r="K253" s="0" t="n">
        <f aca="false">IF(ISBLANK(A254),MONTH(A253),IF(MONTH(A254)-MONTH(A253)=1,MONTH(A253),0))</f>
        <v>0</v>
      </c>
    </row>
    <row r="254" customFormat="false" ht="13.8" hidden="false" customHeight="false" outlineLevel="0" collapsed="false">
      <c r="A254" s="6" t="n">
        <v>39080</v>
      </c>
      <c r="B254" s="0" t="n">
        <v>1424.71</v>
      </c>
      <c r="C254" s="0" t="n">
        <v>1427</v>
      </c>
      <c r="D254" s="0" t="n">
        <v>1416.84</v>
      </c>
      <c r="E254" s="0" t="n">
        <v>1418.3</v>
      </c>
      <c r="F254" s="0" t="n">
        <v>1678200000</v>
      </c>
      <c r="G254" s="0" t="n">
        <v>1418.3</v>
      </c>
      <c r="H254" s="41" t="n">
        <f aca="false">G254/G253-1</f>
        <v>-0.00451313582222601</v>
      </c>
      <c r="I254" s="97" t="n">
        <f aca="false">(1+H254)*I253</f>
        <v>1136194.31382131</v>
      </c>
      <c r="J254" s="41" t="n">
        <f aca="false">I254/$I$3 -1</f>
        <v>0.136194313821308</v>
      </c>
      <c r="K254" s="0" t="n">
        <f aca="false">IF(ISBLANK(A255),MONTH(A254),IF(MONTH(A255)-MONTH(A254)=1,MONTH(A254),0))</f>
        <v>12</v>
      </c>
      <c r="L254" s="0" t="n">
        <f aca="false">(I254-I3)/I3</f>
        <v>0.13619431382131</v>
      </c>
    </row>
  </sheetData>
  <mergeCells count="3">
    <mergeCell ref="R5:U5"/>
    <mergeCell ref="V5:Y5"/>
    <mergeCell ref="Z5:AC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X252"/>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V19" activeCellId="0" sqref="V19"/>
    </sheetView>
  </sheetViews>
  <sheetFormatPr defaultRowHeight="14.1"/>
  <cols>
    <col collapsed="false" hidden="false" max="1" min="1" style="39" width="11.3010204081633"/>
    <col collapsed="false" hidden="false" max="13" min="2" style="39" width="8.82142857142857"/>
    <col collapsed="false" hidden="false" max="17" min="14" style="0" width="8.82142857142857"/>
    <col collapsed="false" hidden="false" max="18" min="18" style="0" width="10.8877551020408"/>
    <col collapsed="false" hidden="false" max="1025" min="19" style="0" width="8.82142857142857"/>
  </cols>
  <sheetData>
    <row r="1" s="28" customFormat="true" ht="14.1" hidden="false" customHeight="false" outlineLevel="0" collapsed="false">
      <c r="A1" s="99" t="s">
        <v>0</v>
      </c>
      <c r="B1" s="99" t="s">
        <v>458</v>
      </c>
      <c r="C1" s="99" t="s">
        <v>459</v>
      </c>
      <c r="D1" s="99" t="s">
        <v>460</v>
      </c>
      <c r="E1" s="99" t="s">
        <v>461</v>
      </c>
      <c r="F1" s="99" t="s">
        <v>462</v>
      </c>
      <c r="G1" s="99" t="s">
        <v>463</v>
      </c>
      <c r="H1" s="99" t="s">
        <v>464</v>
      </c>
      <c r="I1" s="99" t="s">
        <v>465</v>
      </c>
      <c r="J1" s="99" t="s">
        <v>466</v>
      </c>
      <c r="K1" s="99" t="s">
        <v>467</v>
      </c>
      <c r="L1" s="99" t="s">
        <v>468</v>
      </c>
      <c r="M1" s="100" t="s">
        <v>385</v>
      </c>
      <c r="S1" s="28" t="n">
        <v>30</v>
      </c>
      <c r="T1" s="28" t="n">
        <v>90</v>
      </c>
      <c r="U1" s="28" t="n">
        <v>180</v>
      </c>
      <c r="V1" s="28" t="n">
        <v>360</v>
      </c>
    </row>
    <row r="2" customFormat="false" ht="14.1" hidden="false" customHeight="false" outlineLevel="0" collapsed="false">
      <c r="A2" s="101" t="n">
        <v>38720</v>
      </c>
      <c r="B2" s="102" t="n">
        <v>4.05</v>
      </c>
      <c r="C2" s="102" t="n">
        <v>4.16</v>
      </c>
      <c r="D2" s="102" t="n">
        <v>4.4</v>
      </c>
      <c r="E2" s="102" t="n">
        <v>4.38</v>
      </c>
      <c r="F2" s="102" t="n">
        <v>4.34</v>
      </c>
      <c r="G2" s="102" t="n">
        <v>4.3</v>
      </c>
      <c r="H2" s="102" t="n">
        <v>4.3</v>
      </c>
      <c r="I2" s="102" t="n">
        <v>4.32</v>
      </c>
      <c r="J2" s="102" t="n">
        <v>4.37</v>
      </c>
      <c r="K2" s="102" t="n">
        <v>4.62</v>
      </c>
      <c r="L2" s="102" t="s">
        <v>329</v>
      </c>
      <c r="M2" s="39" t="n">
        <f aca="false">IF(ISBLANK(A3),MONTH(A2),IF(MONTH(A3)-MONTH(A2)=1,MONTH(A2),0))</f>
        <v>0</v>
      </c>
      <c r="Q2" s="28"/>
      <c r="W2" s="28"/>
      <c r="X2" s="28"/>
    </row>
    <row r="3" customFormat="false" ht="14.1" hidden="false" customHeight="false" outlineLevel="0" collapsed="false">
      <c r="A3" s="103" t="n">
        <v>38721</v>
      </c>
      <c r="B3" s="104" t="n">
        <v>4.03</v>
      </c>
      <c r="C3" s="104" t="n">
        <v>4.19</v>
      </c>
      <c r="D3" s="104" t="n">
        <v>4.37</v>
      </c>
      <c r="E3" s="104" t="n">
        <v>4.35</v>
      </c>
      <c r="F3" s="104" t="n">
        <v>4.31</v>
      </c>
      <c r="G3" s="104" t="n">
        <v>4.28</v>
      </c>
      <c r="H3" s="104" t="n">
        <v>4.28</v>
      </c>
      <c r="I3" s="104" t="n">
        <v>4.31</v>
      </c>
      <c r="J3" s="104" t="n">
        <v>4.36</v>
      </c>
      <c r="K3" s="104" t="n">
        <v>4.6</v>
      </c>
      <c r="L3" s="104" t="s">
        <v>329</v>
      </c>
      <c r="M3" s="39" t="n">
        <f aca="false">IF(ISBLANK(A4),MONTH(A3),IF(MONTH(A4)-MONTH(A3)=1,MONTH(A3),0))</f>
        <v>0</v>
      </c>
      <c r="Q3" s="28"/>
      <c r="W3" s="28"/>
      <c r="X3" s="28"/>
    </row>
    <row r="4" customFormat="false" ht="14.1" hidden="false" customHeight="false" outlineLevel="0" collapsed="false">
      <c r="A4" s="101" t="n">
        <v>38722</v>
      </c>
      <c r="B4" s="102" t="n">
        <v>4.05</v>
      </c>
      <c r="C4" s="102" t="n">
        <v>4.2</v>
      </c>
      <c r="D4" s="102" t="n">
        <v>4.37</v>
      </c>
      <c r="E4" s="102" t="n">
        <v>4.36</v>
      </c>
      <c r="F4" s="102" t="n">
        <v>4.32</v>
      </c>
      <c r="G4" s="102" t="n">
        <v>4.29</v>
      </c>
      <c r="H4" s="102" t="n">
        <v>4.29</v>
      </c>
      <c r="I4" s="102" t="n">
        <v>4.31</v>
      </c>
      <c r="J4" s="102" t="n">
        <v>4.36</v>
      </c>
      <c r="K4" s="102" t="n">
        <v>4.61</v>
      </c>
      <c r="L4" s="102" t="s">
        <v>329</v>
      </c>
      <c r="M4" s="39" t="n">
        <f aca="false">IF(ISBLANK(A5),MONTH(A4),IF(MONTH(A5)-MONTH(A4)=1,MONTH(A4),0))</f>
        <v>0</v>
      </c>
      <c r="Q4" s="28"/>
      <c r="W4" s="28"/>
      <c r="X4" s="28"/>
    </row>
    <row r="5" customFormat="false" ht="14.1" hidden="false" customHeight="false" outlineLevel="0" collapsed="false">
      <c r="A5" s="103" t="n">
        <v>38723</v>
      </c>
      <c r="B5" s="104" t="n">
        <v>4.06</v>
      </c>
      <c r="C5" s="104" t="n">
        <v>4.22</v>
      </c>
      <c r="D5" s="104" t="n">
        <v>4.39</v>
      </c>
      <c r="E5" s="104" t="n">
        <v>4.38</v>
      </c>
      <c r="F5" s="104" t="n">
        <v>4.36</v>
      </c>
      <c r="G5" s="104" t="n">
        <v>4.32</v>
      </c>
      <c r="H5" s="104" t="n">
        <v>4.32</v>
      </c>
      <c r="I5" s="104" t="n">
        <v>4.33</v>
      </c>
      <c r="J5" s="104" t="n">
        <v>4.38</v>
      </c>
      <c r="K5" s="104" t="n">
        <v>4.63</v>
      </c>
      <c r="L5" s="104" t="s">
        <v>329</v>
      </c>
      <c r="M5" s="39" t="n">
        <f aca="false">IF(ISBLANK(A6),MONTH(A5),IF(MONTH(A6)-MONTH(A5)=1,MONTH(A5),0))</f>
        <v>0</v>
      </c>
      <c r="Q5" s="0" t="n">
        <v>31</v>
      </c>
      <c r="W5" s="28"/>
      <c r="X5" s="28"/>
    </row>
    <row r="6" customFormat="false" ht="14.1" hidden="false" customHeight="false" outlineLevel="0" collapsed="false">
      <c r="A6" s="101" t="n">
        <v>38726</v>
      </c>
      <c r="B6" s="102" t="n">
        <v>4.09</v>
      </c>
      <c r="C6" s="102" t="n">
        <v>4.23</v>
      </c>
      <c r="D6" s="102" t="n">
        <v>4.4</v>
      </c>
      <c r="E6" s="102" t="n">
        <v>4.39</v>
      </c>
      <c r="F6" s="102" t="n">
        <v>4.36</v>
      </c>
      <c r="G6" s="102" t="n">
        <v>4.32</v>
      </c>
      <c r="H6" s="102" t="n">
        <v>4.32</v>
      </c>
      <c r="I6" s="102" t="n">
        <v>4.34</v>
      </c>
      <c r="J6" s="102" t="n">
        <v>4.38</v>
      </c>
      <c r="K6" s="102" t="n">
        <v>4.63</v>
      </c>
      <c r="L6" s="102" t="s">
        <v>329</v>
      </c>
      <c r="M6" s="39" t="n">
        <f aca="false">IF(ISBLANK(A7),MONTH(A6),IF(MONTH(A7)-MONTH(A6)=1,MONTH(A6),0))</f>
        <v>0</v>
      </c>
      <c r="Q6" s="0" t="n">
        <v>28</v>
      </c>
      <c r="W6" s="28"/>
      <c r="X6" s="28"/>
    </row>
    <row r="7" customFormat="false" ht="14.1" hidden="false" customHeight="false" outlineLevel="0" collapsed="false">
      <c r="A7" s="103" t="n">
        <v>38727</v>
      </c>
      <c r="B7" s="104" t="n">
        <v>4.15</v>
      </c>
      <c r="C7" s="104" t="n">
        <v>4.29</v>
      </c>
      <c r="D7" s="104" t="n">
        <v>4.42</v>
      </c>
      <c r="E7" s="104" t="n">
        <v>4.42</v>
      </c>
      <c r="F7" s="104" t="n">
        <v>4.41</v>
      </c>
      <c r="G7" s="104" t="n">
        <v>4.36</v>
      </c>
      <c r="H7" s="104" t="n">
        <v>4.36</v>
      </c>
      <c r="I7" s="104" t="n">
        <v>4.38</v>
      </c>
      <c r="J7" s="104" t="n">
        <v>4.43</v>
      </c>
      <c r="K7" s="104" t="n">
        <v>4.68</v>
      </c>
      <c r="L7" s="104" t="s">
        <v>329</v>
      </c>
      <c r="M7" s="39" t="n">
        <f aca="false">IF(ISBLANK(A8),MONTH(A7),IF(MONTH(A8)-MONTH(A7)=1,MONTH(A7),0))</f>
        <v>0</v>
      </c>
      <c r="Q7" s="0" t="n">
        <v>31</v>
      </c>
      <c r="X7" s="5"/>
    </row>
    <row r="8" customFormat="false" ht="14.1" hidden="false" customHeight="false" outlineLevel="0" collapsed="false">
      <c r="A8" s="101" t="n">
        <v>38728</v>
      </c>
      <c r="B8" s="102" t="n">
        <v>4.16</v>
      </c>
      <c r="C8" s="102" t="n">
        <v>4.3</v>
      </c>
      <c r="D8" s="102" t="n">
        <v>4.45</v>
      </c>
      <c r="E8" s="102" t="n">
        <v>4.44</v>
      </c>
      <c r="F8" s="102" t="n">
        <v>4.44</v>
      </c>
      <c r="G8" s="102" t="n">
        <v>4.39</v>
      </c>
      <c r="H8" s="102" t="n">
        <v>4.39</v>
      </c>
      <c r="I8" s="102" t="n">
        <v>4.41</v>
      </c>
      <c r="J8" s="102" t="n">
        <v>4.46</v>
      </c>
      <c r="K8" s="102" t="n">
        <v>4.7</v>
      </c>
      <c r="L8" s="102" t="s">
        <v>329</v>
      </c>
      <c r="M8" s="39" t="n">
        <f aca="false">IF(ISBLANK(A9),MONTH(A8),IF(MONTH(A9)-MONTH(A8)=1,MONTH(A8),0))</f>
        <v>0</v>
      </c>
      <c r="Q8" s="0" t="n">
        <v>30</v>
      </c>
    </row>
    <row r="9" customFormat="false" ht="14.1" hidden="false" customHeight="false" outlineLevel="0" collapsed="false">
      <c r="A9" s="103" t="n">
        <v>38729</v>
      </c>
      <c r="B9" s="104" t="n">
        <v>4.16</v>
      </c>
      <c r="C9" s="104" t="n">
        <v>4.32</v>
      </c>
      <c r="D9" s="104" t="n">
        <v>4.43</v>
      </c>
      <c r="E9" s="104" t="n">
        <v>4.42</v>
      </c>
      <c r="F9" s="104" t="n">
        <v>4.39</v>
      </c>
      <c r="G9" s="104" t="n">
        <v>4.35</v>
      </c>
      <c r="H9" s="104" t="n">
        <v>4.35</v>
      </c>
      <c r="I9" s="104" t="n">
        <v>4.37</v>
      </c>
      <c r="J9" s="104" t="n">
        <v>4.42</v>
      </c>
      <c r="K9" s="104" t="n">
        <v>4.66</v>
      </c>
      <c r="L9" s="104" t="s">
        <v>329</v>
      </c>
      <c r="M9" s="39" t="n">
        <f aca="false">IF(ISBLANK(A10),MONTH(A9),IF(MONTH(A10)-MONTH(A9)=1,MONTH(A9),0))</f>
        <v>0</v>
      </c>
      <c r="Q9" s="0" t="n">
        <v>31</v>
      </c>
    </row>
    <row r="10" customFormat="false" ht="14.1" hidden="false" customHeight="false" outlineLevel="0" collapsed="false">
      <c r="A10" s="101" t="n">
        <v>38730</v>
      </c>
      <c r="B10" s="102" t="n">
        <v>4.13</v>
      </c>
      <c r="C10" s="102" t="n">
        <v>4.33</v>
      </c>
      <c r="D10" s="102" t="n">
        <v>4.43</v>
      </c>
      <c r="E10" s="102" t="n">
        <v>4.4</v>
      </c>
      <c r="F10" s="102" t="n">
        <v>4.34</v>
      </c>
      <c r="G10" s="102" t="n">
        <v>4.29</v>
      </c>
      <c r="H10" s="102" t="n">
        <v>4.28</v>
      </c>
      <c r="I10" s="102" t="n">
        <v>4.3</v>
      </c>
      <c r="J10" s="102" t="n">
        <v>4.36</v>
      </c>
      <c r="K10" s="102" t="n">
        <v>4.59</v>
      </c>
      <c r="L10" s="102" t="s">
        <v>329</v>
      </c>
      <c r="M10" s="39" t="n">
        <f aca="false">IF(ISBLANK(A11),MONTH(A10),IF(MONTH(A11)-MONTH(A10)=1,MONTH(A10),0))</f>
        <v>0</v>
      </c>
      <c r="Q10" s="0" t="n">
        <v>30</v>
      </c>
    </row>
    <row r="11" customFormat="false" ht="14.1" hidden="false" customHeight="false" outlineLevel="0" collapsed="false">
      <c r="A11" s="103" t="n">
        <v>38734</v>
      </c>
      <c r="B11" s="104" t="n">
        <v>4.11</v>
      </c>
      <c r="C11" s="104" t="n">
        <v>4.38</v>
      </c>
      <c r="D11" s="104" t="n">
        <v>4.47</v>
      </c>
      <c r="E11" s="104" t="n">
        <v>4.42</v>
      </c>
      <c r="F11" s="104" t="n">
        <v>4.33</v>
      </c>
      <c r="G11" s="104" t="n">
        <v>4.28</v>
      </c>
      <c r="H11" s="104" t="n">
        <v>4.27</v>
      </c>
      <c r="I11" s="104" t="n">
        <v>4.29</v>
      </c>
      <c r="J11" s="104" t="n">
        <v>4.34</v>
      </c>
      <c r="K11" s="104" t="n">
        <v>4.57</v>
      </c>
      <c r="L11" s="104" t="s">
        <v>329</v>
      </c>
      <c r="M11" s="39" t="n">
        <f aca="false">IF(ISBLANK(A12),MONTH(A11),IF(MONTH(A12)-MONTH(A11)=1,MONTH(A11),0))</f>
        <v>0</v>
      </c>
      <c r="Q11" s="0" t="n">
        <v>31</v>
      </c>
    </row>
    <row r="12" customFormat="false" ht="14.1" hidden="false" customHeight="false" outlineLevel="0" collapsed="false">
      <c r="A12" s="101" t="n">
        <v>38735</v>
      </c>
      <c r="B12" s="102" t="n">
        <v>4.04</v>
      </c>
      <c r="C12" s="102" t="n">
        <v>4.35</v>
      </c>
      <c r="D12" s="102" t="n">
        <v>4.46</v>
      </c>
      <c r="E12" s="102" t="n">
        <v>4.42</v>
      </c>
      <c r="F12" s="102" t="n">
        <v>4.33</v>
      </c>
      <c r="G12" s="102" t="n">
        <v>4.29</v>
      </c>
      <c r="H12" s="102" t="n">
        <v>4.28</v>
      </c>
      <c r="I12" s="102" t="n">
        <v>4.3</v>
      </c>
      <c r="J12" s="102" t="n">
        <v>4.34</v>
      </c>
      <c r="K12" s="102" t="n">
        <v>4.58</v>
      </c>
      <c r="L12" s="102" t="s">
        <v>329</v>
      </c>
      <c r="M12" s="39" t="n">
        <f aca="false">IF(ISBLANK(A13),MONTH(A12),IF(MONTH(A13)-MONTH(A12)=1,MONTH(A12),0))</f>
        <v>0</v>
      </c>
      <c r="Q12" s="0" t="n">
        <v>31</v>
      </c>
    </row>
    <row r="13" customFormat="false" ht="14.1" hidden="false" customHeight="false" outlineLevel="0" collapsed="false">
      <c r="A13" s="103" t="n">
        <v>38736</v>
      </c>
      <c r="B13" s="104" t="n">
        <v>3.98</v>
      </c>
      <c r="C13" s="104" t="n">
        <v>4.35</v>
      </c>
      <c r="D13" s="104" t="n">
        <v>4.47</v>
      </c>
      <c r="E13" s="104" t="n">
        <v>4.43</v>
      </c>
      <c r="F13" s="104" t="n">
        <v>4.37</v>
      </c>
      <c r="G13" s="104" t="n">
        <v>4.32</v>
      </c>
      <c r="H13" s="104" t="n">
        <v>4.31</v>
      </c>
      <c r="I13" s="104" t="n">
        <v>4.33</v>
      </c>
      <c r="J13" s="104" t="n">
        <v>4.38</v>
      </c>
      <c r="K13" s="104" t="n">
        <v>4.61</v>
      </c>
      <c r="L13" s="104" t="s">
        <v>329</v>
      </c>
      <c r="M13" s="39" t="n">
        <f aca="false">IF(ISBLANK(A14),MONTH(A13),IF(MONTH(A14)-MONTH(A13)=1,MONTH(A13),0))</f>
        <v>0</v>
      </c>
      <c r="Q13" s="0" t="n">
        <v>30</v>
      </c>
    </row>
    <row r="14" customFormat="false" ht="14.1" hidden="false" customHeight="false" outlineLevel="0" collapsed="false">
      <c r="A14" s="101" t="n">
        <v>38737</v>
      </c>
      <c r="B14" s="102" t="n">
        <v>3.95</v>
      </c>
      <c r="C14" s="102" t="n">
        <v>4.35</v>
      </c>
      <c r="D14" s="102" t="n">
        <v>4.48</v>
      </c>
      <c r="E14" s="102" t="n">
        <v>4.44</v>
      </c>
      <c r="F14" s="102" t="n">
        <v>4.37</v>
      </c>
      <c r="G14" s="102" t="n">
        <v>4.32</v>
      </c>
      <c r="H14" s="102" t="n">
        <v>4.31</v>
      </c>
      <c r="I14" s="102" t="n">
        <v>4.32</v>
      </c>
      <c r="J14" s="102" t="n">
        <v>4.37</v>
      </c>
      <c r="K14" s="102" t="n">
        <v>4.59</v>
      </c>
      <c r="L14" s="102" t="s">
        <v>329</v>
      </c>
      <c r="M14" s="39" t="n">
        <f aca="false">IF(ISBLANK(A15),MONTH(A14),IF(MONTH(A15)-MONTH(A14)=1,MONTH(A14),0))</f>
        <v>0</v>
      </c>
      <c r="Q14" s="0" t="n">
        <v>31</v>
      </c>
    </row>
    <row r="15" customFormat="false" ht="14.1" hidden="false" customHeight="false" outlineLevel="0" collapsed="false">
      <c r="A15" s="103" t="n">
        <v>38740</v>
      </c>
      <c r="B15" s="104" t="n">
        <v>3.98</v>
      </c>
      <c r="C15" s="104" t="n">
        <v>4.38</v>
      </c>
      <c r="D15" s="104" t="n">
        <v>4.5</v>
      </c>
      <c r="E15" s="104" t="n">
        <v>4.45</v>
      </c>
      <c r="F15" s="104" t="n">
        <v>4.35</v>
      </c>
      <c r="G15" s="104" t="n">
        <v>4.31</v>
      </c>
      <c r="H15" s="104" t="n">
        <v>4.3</v>
      </c>
      <c r="I15" s="104" t="n">
        <v>4.31</v>
      </c>
      <c r="J15" s="104" t="n">
        <v>4.36</v>
      </c>
      <c r="K15" s="104" t="n">
        <v>4.59</v>
      </c>
      <c r="L15" s="104" t="s">
        <v>329</v>
      </c>
      <c r="M15" s="39" t="n">
        <f aca="false">IF(ISBLANK(A16),MONTH(A15),IF(MONTH(A16)-MONTH(A15)=1,MONTH(A15),0))</f>
        <v>0</v>
      </c>
      <c r="Q15" s="0" t="n">
        <v>30</v>
      </c>
    </row>
    <row r="16" customFormat="false" ht="14.1" hidden="false" customHeight="false" outlineLevel="0" collapsed="false">
      <c r="A16" s="101" t="n">
        <v>38741</v>
      </c>
      <c r="B16" s="102" t="n">
        <v>4.24</v>
      </c>
      <c r="C16" s="102" t="n">
        <v>4.4</v>
      </c>
      <c r="D16" s="102" t="n">
        <v>4.51</v>
      </c>
      <c r="E16" s="102" t="n">
        <v>4.46</v>
      </c>
      <c r="F16" s="102" t="n">
        <v>4.37</v>
      </c>
      <c r="G16" s="102" t="n">
        <v>4.33</v>
      </c>
      <c r="H16" s="102" t="n">
        <v>4.32</v>
      </c>
      <c r="I16" s="102" t="n">
        <v>4.34</v>
      </c>
      <c r="J16" s="102" t="n">
        <v>4.4</v>
      </c>
      <c r="K16" s="102" t="n">
        <v>4.63</v>
      </c>
      <c r="L16" s="102" t="s">
        <v>329</v>
      </c>
      <c r="M16" s="39" t="n">
        <f aca="false">IF(ISBLANK(A17),MONTH(A16),IF(MONTH(A17)-MONTH(A16)=1,MONTH(A16),0))</f>
        <v>0</v>
      </c>
      <c r="Q16" s="0" t="n">
        <v>31</v>
      </c>
      <c r="R16" s="28"/>
      <c r="S16" s="28" t="s">
        <v>458</v>
      </c>
      <c r="T16" s="28" t="s">
        <v>459</v>
      </c>
      <c r="U16" s="28" t="s">
        <v>460</v>
      </c>
      <c r="V16" s="28" t="s">
        <v>431</v>
      </c>
    </row>
    <row r="17" customFormat="false" ht="14.1" hidden="false" customHeight="false" outlineLevel="0" collapsed="false">
      <c r="A17" s="103" t="n">
        <v>38742</v>
      </c>
      <c r="B17" s="104" t="n">
        <v>4.22</v>
      </c>
      <c r="C17" s="104" t="n">
        <v>4.42</v>
      </c>
      <c r="D17" s="104" t="n">
        <v>4.54</v>
      </c>
      <c r="E17" s="104" t="n">
        <v>4.51</v>
      </c>
      <c r="F17" s="104" t="n">
        <v>4.46</v>
      </c>
      <c r="G17" s="104" t="n">
        <v>4.41</v>
      </c>
      <c r="H17" s="104" t="n">
        <v>4.41</v>
      </c>
      <c r="I17" s="104" t="n">
        <v>4.43</v>
      </c>
      <c r="J17" s="104" t="n">
        <v>4.49</v>
      </c>
      <c r="K17" s="104" t="n">
        <v>4.72</v>
      </c>
      <c r="L17" s="104" t="s">
        <v>329</v>
      </c>
      <c r="M17" s="39" t="n">
        <f aca="false">IF(ISBLANK(A18),MONTH(A17),IF(MONTH(A18)-MONTH(A17)=1,MONTH(A17),0))</f>
        <v>0</v>
      </c>
      <c r="Q17" s="0" t="n">
        <v>31</v>
      </c>
      <c r="R17" s="98" t="n">
        <v>38748</v>
      </c>
      <c r="S17" s="5" t="n">
        <f aca="false">INDEX(B$2:B$253,MATCH(MONTH($R17),$M$2:$M$253,0))/100*$Q17/365</f>
        <v>0.00371150684931507</v>
      </c>
      <c r="T17" s="5" t="n">
        <f aca="false">INDEX(C$2:C$253,MATCH(MONTH($R17),$M$2:$M$253,0))/100*SUM($Q15:$Q17)/365</f>
        <v>0.0112668493150685</v>
      </c>
      <c r="U17" s="5" t="n">
        <f aca="false">INDEX(D$2:D$253,MATCH(MONTH($R17),$M$2:$M$253,0))/100*SUM($Q12:$Q17)/365</f>
        <v>0.0231386301369863</v>
      </c>
      <c r="V17" s="5" t="n">
        <f aca="false">INDEX(E$2:E$253,MATCH(MONTH($R17),$M$2:$M$253,0))/100*SUM($Q6:$Q17)/365</f>
        <v>0.0458</v>
      </c>
    </row>
    <row r="18" customFormat="false" ht="14.1" hidden="false" customHeight="false" outlineLevel="0" collapsed="false">
      <c r="A18" s="101" t="n">
        <v>38743</v>
      </c>
      <c r="B18" s="102" t="n">
        <v>4.17</v>
      </c>
      <c r="C18" s="102" t="n">
        <v>4.45</v>
      </c>
      <c r="D18" s="102" t="n">
        <v>4.54</v>
      </c>
      <c r="E18" s="102" t="n">
        <v>4.52</v>
      </c>
      <c r="F18" s="102" t="n">
        <v>4.49</v>
      </c>
      <c r="G18" s="102" t="n">
        <v>4.45</v>
      </c>
      <c r="H18" s="102" t="n">
        <v>4.44</v>
      </c>
      <c r="I18" s="102" t="n">
        <v>4.46</v>
      </c>
      <c r="J18" s="102" t="n">
        <v>4.53</v>
      </c>
      <c r="K18" s="102" t="n">
        <v>4.76</v>
      </c>
      <c r="L18" s="102" t="s">
        <v>329</v>
      </c>
      <c r="M18" s="39" t="n">
        <f aca="false">IF(ISBLANK(A19),MONTH(A18),IF(MONTH(A19)-MONTH(A18)=1,MONTH(A18),0))</f>
        <v>0</v>
      </c>
      <c r="Q18" s="0" t="n">
        <v>28</v>
      </c>
      <c r="R18" s="98" t="n">
        <v>38776</v>
      </c>
      <c r="S18" s="5" t="n">
        <f aca="false">INDEX(B$2:B$253,MATCH(MONTH($R18),$M$2:$M$253,0))/100*$Q18/365</f>
        <v>0.00342904109589041</v>
      </c>
      <c r="T18" s="5" t="n">
        <f aca="false">INDEX(C$2:C$253,MATCH(MONTH($R18),$M$2:$M$253,0))/100*SUM($Q16:$Q18)/365</f>
        <v>0.0113917808219178</v>
      </c>
      <c r="U18" s="5" t="n">
        <f aca="false">INDEX(D$2:D$253,MATCH(MONTH($R18),$M$2:$M$253,0))/100*SUM($Q13:$Q18)/365</f>
        <v>0.0235052054794521</v>
      </c>
      <c r="V18" s="5" t="n">
        <f aca="false">INDEX(E$2:E$253,MATCH(MONTH($R18),$M$2:$M$253,0))/100*SUM($Q7:$Q18)/365</f>
        <v>0.0473</v>
      </c>
    </row>
    <row r="19" customFormat="false" ht="14.1" hidden="false" customHeight="false" outlineLevel="0" collapsed="false">
      <c r="A19" s="103" t="n">
        <v>38744</v>
      </c>
      <c r="B19" s="104" t="n">
        <v>4.19</v>
      </c>
      <c r="C19" s="104" t="n">
        <v>4.45</v>
      </c>
      <c r="D19" s="104" t="n">
        <v>4.55</v>
      </c>
      <c r="E19" s="104" t="n">
        <v>4.54</v>
      </c>
      <c r="F19" s="104" t="n">
        <v>4.51</v>
      </c>
      <c r="G19" s="104" t="n">
        <v>4.46</v>
      </c>
      <c r="H19" s="104" t="n">
        <v>4.45</v>
      </c>
      <c r="I19" s="104" t="n">
        <v>4.47</v>
      </c>
      <c r="J19" s="104" t="n">
        <v>4.52</v>
      </c>
      <c r="K19" s="104" t="n">
        <v>4.75</v>
      </c>
      <c r="L19" s="104" t="s">
        <v>329</v>
      </c>
      <c r="M19" s="39" t="n">
        <f aca="false">IF(ISBLANK(A20),MONTH(A19),IF(MONTH(A20)-MONTH(A19)=1,MONTH(A19),0))</f>
        <v>0</v>
      </c>
      <c r="Q19" s="0" t="n">
        <v>31</v>
      </c>
      <c r="R19" s="98" t="n">
        <v>38807</v>
      </c>
      <c r="S19" s="5" t="n">
        <f aca="false">INDEX(B$2:B$253,MATCH(MONTH($R19),$M$2:$M$253,0))/100*$Q19/365</f>
        <v>0.00394931506849315</v>
      </c>
      <c r="T19" s="5" t="n">
        <f aca="false">INDEX(C$2:C$253,MATCH(MONTH($R19),$M$2:$M$253,0))/100*SUM($Q17:$Q19)/365</f>
        <v>0.0114164383561644</v>
      </c>
      <c r="U19" s="5" t="n">
        <f aca="false">INDEX(D$2:D$253,MATCH(MONTH($R19),$M$2:$M$253,0))/100*SUM($Q14:$Q19)/365</f>
        <v>0.0239841095890411</v>
      </c>
      <c r="V19" s="5" t="n">
        <f aca="false">INDEX(E$2:E$253,MATCH(MONTH($R19),$M$2:$M$253,0))/100*SUM($Q8:$Q19)/365</f>
        <v>0.0482</v>
      </c>
    </row>
    <row r="20" customFormat="false" ht="14.1" hidden="false" customHeight="false" outlineLevel="0" collapsed="false">
      <c r="A20" s="101" t="n">
        <v>38747</v>
      </c>
      <c r="B20" s="102" t="n">
        <v>4.18</v>
      </c>
      <c r="C20" s="102" t="n">
        <v>4.48</v>
      </c>
      <c r="D20" s="102" t="n">
        <v>4.62</v>
      </c>
      <c r="E20" s="102" t="n">
        <v>4.59</v>
      </c>
      <c r="F20" s="102" t="n">
        <v>4.52</v>
      </c>
      <c r="G20" s="102" t="n">
        <v>4.47</v>
      </c>
      <c r="H20" s="102" t="n">
        <v>4.46</v>
      </c>
      <c r="I20" s="102" t="n">
        <v>4.49</v>
      </c>
      <c r="J20" s="102" t="n">
        <v>4.54</v>
      </c>
      <c r="K20" s="102" t="n">
        <v>4.77</v>
      </c>
      <c r="L20" s="102" t="s">
        <v>329</v>
      </c>
      <c r="M20" s="39" t="n">
        <f aca="false">IF(ISBLANK(A21),MONTH(A20),IF(MONTH(A21)-MONTH(A20)=1,MONTH(A20),0))</f>
        <v>0</v>
      </c>
      <c r="Q20" s="0" t="n">
        <v>30</v>
      </c>
      <c r="R20" s="98" t="n">
        <v>38837</v>
      </c>
      <c r="S20" s="5" t="n">
        <f aca="false">INDEX(B$2:B$253,MATCH(MONTH($R20),$M$2:$M$253,0))/100*$Q20/365</f>
        <v>0.00378082191780822</v>
      </c>
      <c r="T20" s="5" t="n">
        <f aca="false">INDEX(C$2:C$253,MATCH(MONTH($R20),$M$2:$M$253,0))/100*SUM($Q18:$Q20)/365</f>
        <v>0.0116309589041096</v>
      </c>
      <c r="U20" s="5" t="n">
        <f aca="false">INDEX(D$2:D$253,MATCH(MONTH($R20),$M$2:$M$253,0))/100*SUM($Q15:$Q20)/365</f>
        <v>0.0243482191780822</v>
      </c>
      <c r="V20" s="5" t="n">
        <f aca="false">INDEX(E$2:E$253,MATCH(MONTH($R20),$M$2:$M$253,0))/100*SUM($Q9:$Q20)/365</f>
        <v>0.049</v>
      </c>
    </row>
    <row r="21" customFormat="false" ht="14.1" hidden="false" customHeight="false" outlineLevel="0" collapsed="false">
      <c r="A21" s="103" t="n">
        <v>38748</v>
      </c>
      <c r="B21" s="104" t="n">
        <v>4.37</v>
      </c>
      <c r="C21" s="104" t="n">
        <v>4.47</v>
      </c>
      <c r="D21" s="104" t="n">
        <v>4.59</v>
      </c>
      <c r="E21" s="104" t="n">
        <v>4.58</v>
      </c>
      <c r="F21" s="104" t="n">
        <v>4.54</v>
      </c>
      <c r="G21" s="104" t="n">
        <v>4.49</v>
      </c>
      <c r="H21" s="104" t="n">
        <v>4.47</v>
      </c>
      <c r="I21" s="104" t="n">
        <v>4.49</v>
      </c>
      <c r="J21" s="104" t="n">
        <v>4.53</v>
      </c>
      <c r="K21" s="104" t="n">
        <v>4.74</v>
      </c>
      <c r="L21" s="104" t="s">
        <v>329</v>
      </c>
      <c r="M21" s="39" t="n">
        <f aca="false">IF(ISBLANK(A22),MONTH(A21),IF(MONTH(A22)-MONTH(A21)=1,MONTH(A21),0))</f>
        <v>1</v>
      </c>
      <c r="Q21" s="0" t="n">
        <v>31</v>
      </c>
      <c r="R21" s="98" t="n">
        <v>38868</v>
      </c>
      <c r="S21" s="5" t="n">
        <f aca="false">INDEX(B$2:B$253,MATCH(MONTH($R21),$M$2:$M$253,0))/100*$Q21/365</f>
        <v>0.00403424657534247</v>
      </c>
      <c r="T21" s="5" t="n">
        <f aca="false">INDEX(C$2:C$253,MATCH(MONTH($R21),$M$2:$M$253,0))/100*SUM($Q19:$Q21)/365</f>
        <v>0.0122498630136986</v>
      </c>
      <c r="U21" s="5" t="n">
        <f aca="false">INDEX(D$2:D$253,MATCH(MONTH($R21),$M$2:$M$253,0))/100*SUM($Q16:$Q21)/365</f>
        <v>0.0253304109589041</v>
      </c>
      <c r="V21" s="5" t="n">
        <f aca="false">INDEX(E$2:E$253,MATCH(MONTH($R21),$M$2:$M$253,0))/100*SUM($Q10:$Q21)/365</f>
        <v>0.0507</v>
      </c>
    </row>
    <row r="22" customFormat="false" ht="14.1" hidden="false" customHeight="false" outlineLevel="0" collapsed="false">
      <c r="A22" s="101" t="n">
        <v>38749</v>
      </c>
      <c r="B22" s="102" t="n">
        <v>4.33</v>
      </c>
      <c r="C22" s="102" t="n">
        <v>4.47</v>
      </c>
      <c r="D22" s="102" t="n">
        <v>4.6</v>
      </c>
      <c r="E22" s="102" t="n">
        <v>4.6</v>
      </c>
      <c r="F22" s="102" t="n">
        <v>4.59</v>
      </c>
      <c r="G22" s="102" t="n">
        <v>4.54</v>
      </c>
      <c r="H22" s="102" t="n">
        <v>4.51</v>
      </c>
      <c r="I22" s="102" t="n">
        <v>4.52</v>
      </c>
      <c r="J22" s="102" t="n">
        <v>4.57</v>
      </c>
      <c r="K22" s="102" t="n">
        <v>4.77</v>
      </c>
      <c r="L22" s="102" t="s">
        <v>329</v>
      </c>
      <c r="M22" s="39" t="n">
        <f aca="false">IF(ISBLANK(A23),MONTH(A22),IF(MONTH(A23)-MONTH(A22)=1,MONTH(A22),0))</f>
        <v>0</v>
      </c>
      <c r="Q22" s="0" t="n">
        <v>30</v>
      </c>
      <c r="R22" s="98" t="n">
        <v>38898</v>
      </c>
      <c r="S22" s="5" t="n">
        <f aca="false">INDEX(B$2:B$253,MATCH(MONTH($R22),$M$2:$M$253,0))/100*$Q22/365</f>
        <v>0.00373150684931507</v>
      </c>
      <c r="T22" s="5" t="n">
        <f aca="false">INDEX(C$2:C$253,MATCH(MONTH($R22),$M$2:$M$253,0))/100*SUM($Q20:$Q22)/365</f>
        <v>0.0124906849315068</v>
      </c>
      <c r="U22" s="5" t="n">
        <f aca="false">INDEX(D$2:D$253,MATCH(MONTH($R22),$M$2:$M$253,0))/100*SUM($Q17:$Q22)/365</f>
        <v>0.0259846575342466</v>
      </c>
      <c r="V22" s="5" t="n">
        <f aca="false">INDEX(E$2:E$253,MATCH(MONTH($R22),$M$2:$M$253,0))/100*SUM($Q11:$Q22)/365</f>
        <v>0.0521</v>
      </c>
    </row>
    <row r="23" customFormat="false" ht="14.1" hidden="false" customHeight="false" outlineLevel="0" collapsed="false">
      <c r="A23" s="103" t="n">
        <v>38750</v>
      </c>
      <c r="B23" s="104" t="n">
        <v>4.32</v>
      </c>
      <c r="C23" s="104" t="n">
        <v>4.48</v>
      </c>
      <c r="D23" s="104" t="n">
        <v>4.62</v>
      </c>
      <c r="E23" s="104" t="n">
        <v>4.61</v>
      </c>
      <c r="F23" s="104" t="n">
        <v>4.59</v>
      </c>
      <c r="G23" s="104" t="n">
        <v>4.54</v>
      </c>
      <c r="H23" s="104" t="n">
        <v>4.51</v>
      </c>
      <c r="I23" s="104" t="n">
        <v>4.53</v>
      </c>
      <c r="J23" s="104" t="n">
        <v>4.57</v>
      </c>
      <c r="K23" s="104" t="n">
        <v>4.76</v>
      </c>
      <c r="L23" s="104" t="s">
        <v>329</v>
      </c>
      <c r="M23" s="39" t="n">
        <f aca="false">IF(ISBLANK(A24),MONTH(A23),IF(MONTH(A24)-MONTH(A23)=1,MONTH(A23),0))</f>
        <v>0</v>
      </c>
      <c r="Q23" s="0" t="n">
        <v>31</v>
      </c>
      <c r="R23" s="98" t="n">
        <v>38929</v>
      </c>
      <c r="S23" s="5" t="n">
        <f aca="false">INDEX(B$2:B$253,MATCH(MONTH($R23),$M$2:$M$253,0))/100*$Q23/365</f>
        <v>0.00426356164383562</v>
      </c>
      <c r="T23" s="5" t="n">
        <f aca="false">INDEX(C$2:C$253,MATCH(MONTH($R23),$M$2:$M$253,0))/100*SUM($Q21:$Q23)/365</f>
        <v>0.0128547945205479</v>
      </c>
      <c r="U23" s="5" t="n">
        <f aca="false">INDEX(D$2:D$253,MATCH(MONTH($R23),$M$2:$M$253,0))/100*SUM($Q18:$Q23)/365</f>
        <v>0.0256871232876712</v>
      </c>
      <c r="V23" s="5" t="n">
        <f aca="false">INDEX(E$2:E$253,MATCH(MONTH($R23),$M$2:$M$253,0))/100*SUM($Q12:$Q23)/365</f>
        <v>0.0511</v>
      </c>
    </row>
    <row r="24" customFormat="false" ht="14.1" hidden="false" customHeight="false" outlineLevel="0" collapsed="false">
      <c r="A24" s="101" t="n">
        <v>38751</v>
      </c>
      <c r="B24" s="102" t="n">
        <v>4.31</v>
      </c>
      <c r="C24" s="102" t="n">
        <v>4.48</v>
      </c>
      <c r="D24" s="102" t="n">
        <v>4.63</v>
      </c>
      <c r="E24" s="102" t="n">
        <v>4.62</v>
      </c>
      <c r="F24" s="102" t="n">
        <v>4.59</v>
      </c>
      <c r="G24" s="102" t="n">
        <v>4.54</v>
      </c>
      <c r="H24" s="102" t="n">
        <v>4.5</v>
      </c>
      <c r="I24" s="102" t="n">
        <v>4.51</v>
      </c>
      <c r="J24" s="102" t="n">
        <v>4.54</v>
      </c>
      <c r="K24" s="102" t="n">
        <v>4.7</v>
      </c>
      <c r="L24" s="102" t="s">
        <v>329</v>
      </c>
      <c r="M24" s="39" t="n">
        <f aca="false">IF(ISBLANK(A25),MONTH(A24),IF(MONTH(A25)-MONTH(A24)=1,MONTH(A24),0))</f>
        <v>0</v>
      </c>
      <c r="Q24" s="0" t="n">
        <v>31</v>
      </c>
      <c r="R24" s="98" t="n">
        <v>38960</v>
      </c>
      <c r="S24" s="5" t="n">
        <f aca="false">INDEX(B$2:B$253,MATCH(MONTH($R24),$M$2:$M$253,0))/100*$Q24/365</f>
        <v>0.00434849315068493</v>
      </c>
      <c r="T24" s="5" t="n">
        <f aca="false">INDEX(C$2:C$253,MATCH(MONTH($R24),$M$2:$M$253,0))/100*SUM($Q22:$Q24)/365</f>
        <v>0.0127287671232877</v>
      </c>
      <c r="U24" s="5" t="n">
        <f aca="false">INDEX(D$2:D$253,MATCH(MONTH($R24),$M$2:$M$253,0))/100*SUM($Q19:$Q24)/365</f>
        <v>0.02576</v>
      </c>
      <c r="V24" s="5" t="n">
        <f aca="false">INDEX(E$2:E$253,MATCH(MONTH($R24),$M$2:$M$253,0))/100*SUM($Q13:$Q24)/365</f>
        <v>0.0501</v>
      </c>
    </row>
    <row r="25" customFormat="false" ht="14.1" hidden="false" customHeight="false" outlineLevel="0" collapsed="false">
      <c r="A25" s="103" t="n">
        <v>38754</v>
      </c>
      <c r="B25" s="104" t="n">
        <v>4.32</v>
      </c>
      <c r="C25" s="104" t="n">
        <v>4.48</v>
      </c>
      <c r="D25" s="104" t="n">
        <v>4.68</v>
      </c>
      <c r="E25" s="104" t="n">
        <v>4.66</v>
      </c>
      <c r="F25" s="104" t="n">
        <v>4.62</v>
      </c>
      <c r="G25" s="104" t="n">
        <v>4.57</v>
      </c>
      <c r="H25" s="104" t="n">
        <v>4.51</v>
      </c>
      <c r="I25" s="104" t="n">
        <v>4.52</v>
      </c>
      <c r="J25" s="104" t="n">
        <v>4.55</v>
      </c>
      <c r="K25" s="104" t="n">
        <v>4.69</v>
      </c>
      <c r="L25" s="104" t="s">
        <v>329</v>
      </c>
      <c r="M25" s="39" t="n">
        <f aca="false">IF(ISBLANK(A26),MONTH(A25),IF(MONTH(A26)-MONTH(A25)=1,MONTH(A25),0))</f>
        <v>0</v>
      </c>
      <c r="Q25" s="0" t="n">
        <v>30</v>
      </c>
      <c r="R25" s="98" t="n">
        <v>38990</v>
      </c>
      <c r="S25" s="5" t="n">
        <f aca="false">INDEX(B$2:B$253,MATCH(MONTH($R25),$M$2:$M$253,0))/100*$Q25/365</f>
        <v>0.00378082191780822</v>
      </c>
      <c r="T25" s="5" t="n">
        <f aca="false">INDEX(C$2:C$253,MATCH(MONTH($R25),$M$2:$M$253,0))/100*SUM($Q23:$Q25)/365</f>
        <v>0.0123254794520548</v>
      </c>
      <c r="U25" s="5" t="n">
        <f aca="false">INDEX(D$2:D$253,MATCH(MONTH($R25),$M$2:$M$253,0))/100*SUM($Q20:$Q25)/365</f>
        <v>0.0251687671232877</v>
      </c>
      <c r="V25" s="5" t="n">
        <f aca="false">INDEX(E$2:E$253,MATCH(MONTH($R25),$M$2:$M$253,0))/100*SUM($Q14:$Q25)/365</f>
        <v>0.0491</v>
      </c>
    </row>
    <row r="26" customFormat="false" ht="14.1" hidden="false" customHeight="false" outlineLevel="0" collapsed="false">
      <c r="A26" s="101" t="n">
        <v>38755</v>
      </c>
      <c r="B26" s="102" t="n">
        <v>4.33</v>
      </c>
      <c r="C26" s="102" t="n">
        <v>4.49</v>
      </c>
      <c r="D26" s="102" t="n">
        <v>4.67</v>
      </c>
      <c r="E26" s="102" t="n">
        <v>4.65</v>
      </c>
      <c r="F26" s="102" t="n">
        <v>4.61</v>
      </c>
      <c r="G26" s="102" t="n">
        <v>4.57</v>
      </c>
      <c r="H26" s="102" t="n">
        <v>4.52</v>
      </c>
      <c r="I26" s="102" t="n">
        <v>4.54</v>
      </c>
      <c r="J26" s="102" t="n">
        <v>4.57</v>
      </c>
      <c r="K26" s="102" t="n">
        <v>4.73</v>
      </c>
      <c r="L26" s="102" t="s">
        <v>329</v>
      </c>
      <c r="M26" s="39" t="n">
        <f aca="false">IF(ISBLANK(A27),MONTH(A26),IF(MONTH(A27)-MONTH(A26)=1,MONTH(A26),0))</f>
        <v>0</v>
      </c>
      <c r="Q26" s="0" t="n">
        <v>31</v>
      </c>
      <c r="R26" s="98" t="n">
        <v>39021</v>
      </c>
      <c r="S26" s="5" t="n">
        <f aca="false">INDEX(B$2:B$253,MATCH(MONTH($R26),$M$2:$M$253,0))/100*$Q26/365</f>
        <v>0.00439945205479452</v>
      </c>
      <c r="T26" s="5" t="n">
        <f aca="false">INDEX(C$2:C$253,MATCH(MONTH($R26),$M$2:$M$253,0))/100*SUM($Q24:$Q26)/365</f>
        <v>0.0128043835616438</v>
      </c>
      <c r="U26" s="5" t="n">
        <f aca="false">INDEX(D$2:D$253,MATCH(MONTH($R26),$M$2:$M$253,0))/100*SUM($Q21:$Q26)/365</f>
        <v>0.0258608219178082</v>
      </c>
      <c r="V26" s="5" t="n">
        <f aca="false">INDEX(E$2:E$253,MATCH(MONTH($R26),$M$2:$M$253,0))/100*SUM($Q15:$Q26)/365</f>
        <v>0.0499</v>
      </c>
    </row>
    <row r="27" customFormat="false" ht="14.1" hidden="false" customHeight="false" outlineLevel="0" collapsed="false">
      <c r="A27" s="103" t="n">
        <v>38756</v>
      </c>
      <c r="B27" s="104" t="n">
        <v>4.34</v>
      </c>
      <c r="C27" s="104" t="n">
        <v>4.5</v>
      </c>
      <c r="D27" s="104" t="n">
        <v>4.67</v>
      </c>
      <c r="E27" s="104" t="n">
        <v>4.66</v>
      </c>
      <c r="F27" s="104" t="n">
        <v>4.64</v>
      </c>
      <c r="G27" s="104" t="n">
        <v>4.61</v>
      </c>
      <c r="H27" s="104" t="n">
        <v>4.55</v>
      </c>
      <c r="I27" s="104" t="n">
        <v>4.55</v>
      </c>
      <c r="J27" s="104" t="n">
        <v>4.56</v>
      </c>
      <c r="K27" s="104" t="n">
        <v>4.75</v>
      </c>
      <c r="L27" s="104" t="s">
        <v>329</v>
      </c>
      <c r="M27" s="39" t="n">
        <f aca="false">IF(ISBLANK(A28),MONTH(A27),IF(MONTH(A28)-MONTH(A27)=1,MONTH(A27),0))</f>
        <v>0</v>
      </c>
      <c r="Q27" s="0" t="n">
        <v>30</v>
      </c>
      <c r="R27" s="98" t="n">
        <v>39051</v>
      </c>
      <c r="S27" s="5" t="n">
        <f aca="false">INDEX(B$2:B$253,MATCH(MONTH($R27),$M$2:$M$253,0))/100*$Q27/365</f>
        <v>0.00429041095890411</v>
      </c>
      <c r="T27" s="5" t="n">
        <f aca="false">INDEX(C$2:C$253,MATCH(MONTH($R27),$M$2:$M$253,0))/100*SUM($Q25:$Q27)/365</f>
        <v>0.0125405479452055</v>
      </c>
      <c r="U27" s="5" t="n">
        <f aca="false">INDEX(D$2:D$253,MATCH(MONTH($R27),$M$2:$M$253,0))/100*SUM($Q22:$Q27)/365</f>
        <v>0.0255698630136986</v>
      </c>
      <c r="V27" s="5" t="n">
        <f aca="false">INDEX(E$2:E$253,MATCH(MONTH($R27),$M$2:$M$253,0))/100*SUM($Q16:$Q27)/365</f>
        <v>0.0494</v>
      </c>
    </row>
    <row r="28" customFormat="false" ht="14.1" hidden="false" customHeight="false" outlineLevel="0" collapsed="false">
      <c r="A28" s="101" t="n">
        <v>38757</v>
      </c>
      <c r="B28" s="102" t="n">
        <v>4.32</v>
      </c>
      <c r="C28" s="102" t="n">
        <v>4.52</v>
      </c>
      <c r="D28" s="102" t="n">
        <v>4.67</v>
      </c>
      <c r="E28" s="102" t="n">
        <v>4.66</v>
      </c>
      <c r="F28" s="102" t="n">
        <v>4.66</v>
      </c>
      <c r="G28" s="102" t="n">
        <v>4.62</v>
      </c>
      <c r="H28" s="102" t="n">
        <v>4.55</v>
      </c>
      <c r="I28" s="102" t="n">
        <v>4.55</v>
      </c>
      <c r="J28" s="102" t="n">
        <v>4.54</v>
      </c>
      <c r="K28" s="102" t="n">
        <v>4.72</v>
      </c>
      <c r="L28" s="102" t="n">
        <v>4.51</v>
      </c>
      <c r="M28" s="39" t="n">
        <f aca="false">IF(ISBLANK(A29),MONTH(A28),IF(MONTH(A29)-MONTH(A28)=1,MONTH(A28),0))</f>
        <v>0</v>
      </c>
      <c r="Q28" s="0" t="n">
        <v>31</v>
      </c>
      <c r="R28" s="98" t="n">
        <v>39082</v>
      </c>
      <c r="S28" s="5" t="n">
        <f aca="false">INDEX(B$2:B$253,MATCH(MONTH($R28),$M$2:$M$253,0))/100*$Q28/365</f>
        <v>0.00403424657534247</v>
      </c>
      <c r="T28" s="5" t="n">
        <f aca="false">INDEX(C$2:C$253,MATCH(MONTH($R28),$M$2:$M$253,0))/100*SUM($Q26:$Q28)/365</f>
        <v>0.0126531506849315</v>
      </c>
      <c r="U28" s="5" t="n">
        <f aca="false">INDEX(D$2:D$253,MATCH(MONTH($R28),$M$2:$M$253,0))/100*SUM($Q23:$Q28)/365</f>
        <v>0.0256591780821918</v>
      </c>
      <c r="V28" s="5" t="n">
        <f aca="false">INDEX(E$2:E$253,MATCH(MONTH($R28),$M$2:$M$253,0))/100*SUM($Q17:$Q28)/365</f>
        <v>0.05</v>
      </c>
    </row>
    <row r="29" customFormat="false" ht="14.1" hidden="false" customHeight="false" outlineLevel="0" collapsed="false">
      <c r="A29" s="103" t="n">
        <v>38758</v>
      </c>
      <c r="B29" s="104" t="n">
        <v>4.36</v>
      </c>
      <c r="C29" s="104" t="n">
        <v>4.53</v>
      </c>
      <c r="D29" s="104" t="n">
        <v>4.7</v>
      </c>
      <c r="E29" s="104" t="n">
        <v>4.7</v>
      </c>
      <c r="F29" s="104" t="n">
        <v>4.69</v>
      </c>
      <c r="G29" s="104" t="n">
        <v>4.67</v>
      </c>
      <c r="H29" s="104" t="n">
        <v>4.59</v>
      </c>
      <c r="I29" s="104" t="n">
        <v>4.59</v>
      </c>
      <c r="J29" s="104" t="n">
        <v>4.59</v>
      </c>
      <c r="K29" s="104" t="n">
        <v>4.76</v>
      </c>
      <c r="L29" s="104" t="n">
        <v>4.55</v>
      </c>
      <c r="M29" s="39" t="n">
        <f aca="false">IF(ISBLANK(A30),MONTH(A29),IF(MONTH(A30)-MONTH(A29)=1,MONTH(A29),0))</f>
        <v>0</v>
      </c>
    </row>
    <row r="30" customFormat="false" ht="14.1" hidden="false" customHeight="false" outlineLevel="0" collapsed="false">
      <c r="A30" s="101" t="n">
        <v>38761</v>
      </c>
      <c r="B30" s="102" t="n">
        <v>4.38</v>
      </c>
      <c r="C30" s="102" t="n">
        <v>4.55</v>
      </c>
      <c r="D30" s="102" t="n">
        <v>4.71</v>
      </c>
      <c r="E30" s="102" t="n">
        <v>4.7</v>
      </c>
      <c r="F30" s="102" t="n">
        <v>4.68</v>
      </c>
      <c r="G30" s="102" t="n">
        <v>4.66</v>
      </c>
      <c r="H30" s="102" t="n">
        <v>4.58</v>
      </c>
      <c r="I30" s="102" t="n">
        <v>4.58</v>
      </c>
      <c r="J30" s="102" t="n">
        <v>4.58</v>
      </c>
      <c r="K30" s="102" t="n">
        <v>4.76</v>
      </c>
      <c r="L30" s="102" t="n">
        <v>4.56</v>
      </c>
      <c r="M30" s="39" t="n">
        <f aca="false">IF(ISBLANK(A31),MONTH(A30),IF(MONTH(A31)-MONTH(A30)=1,MONTH(A30),0))</f>
        <v>0</v>
      </c>
    </row>
    <row r="31" customFormat="false" ht="14.1" hidden="false" customHeight="false" outlineLevel="0" collapsed="false">
      <c r="A31" s="103" t="n">
        <v>38762</v>
      </c>
      <c r="B31" s="104" t="n">
        <v>4.42</v>
      </c>
      <c r="C31" s="104" t="n">
        <v>4.55</v>
      </c>
      <c r="D31" s="104" t="n">
        <v>4.72</v>
      </c>
      <c r="E31" s="104" t="n">
        <v>4.71</v>
      </c>
      <c r="F31" s="104" t="n">
        <v>4.69</v>
      </c>
      <c r="G31" s="104" t="n">
        <v>4.68</v>
      </c>
      <c r="H31" s="104" t="n">
        <v>4.61</v>
      </c>
      <c r="I31" s="104" t="n">
        <v>4.61</v>
      </c>
      <c r="J31" s="104" t="n">
        <v>4.62</v>
      </c>
      <c r="K31" s="104" t="n">
        <v>4.8</v>
      </c>
      <c r="L31" s="104" t="n">
        <v>4.6</v>
      </c>
      <c r="M31" s="39" t="n">
        <f aca="false">IF(ISBLANK(A32),MONTH(A31),IF(MONTH(A32)-MONTH(A31)=1,MONTH(A31),0))</f>
        <v>0</v>
      </c>
    </row>
    <row r="32" customFormat="false" ht="14.1" hidden="false" customHeight="false" outlineLevel="0" collapsed="false">
      <c r="A32" s="101" t="n">
        <v>38763</v>
      </c>
      <c r="B32" s="102" t="n">
        <v>4.39</v>
      </c>
      <c r="C32" s="102" t="n">
        <v>4.55</v>
      </c>
      <c r="D32" s="102" t="n">
        <v>4.7</v>
      </c>
      <c r="E32" s="102" t="n">
        <v>4.7</v>
      </c>
      <c r="F32" s="102" t="n">
        <v>4.71</v>
      </c>
      <c r="G32" s="102" t="n">
        <v>4.68</v>
      </c>
      <c r="H32" s="102" t="n">
        <v>4.6</v>
      </c>
      <c r="I32" s="102" t="n">
        <v>4.6</v>
      </c>
      <c r="J32" s="102" t="n">
        <v>4.61</v>
      </c>
      <c r="K32" s="102" t="n">
        <v>4.78</v>
      </c>
      <c r="L32" s="102" t="n">
        <v>4.58</v>
      </c>
      <c r="M32" s="39" t="n">
        <f aca="false">IF(ISBLANK(A33),MONTH(A32),IF(MONTH(A33)-MONTH(A32)=1,MONTH(A32),0))</f>
        <v>0</v>
      </c>
    </row>
    <row r="33" customFormat="false" ht="14.1" hidden="false" customHeight="false" outlineLevel="0" collapsed="false">
      <c r="A33" s="103" t="n">
        <v>38764</v>
      </c>
      <c r="B33" s="104" t="n">
        <v>4.38</v>
      </c>
      <c r="C33" s="104" t="n">
        <v>4.55</v>
      </c>
      <c r="D33" s="104" t="n">
        <v>4.69</v>
      </c>
      <c r="E33" s="104" t="n">
        <v>4.69</v>
      </c>
      <c r="F33" s="104" t="n">
        <v>4.69</v>
      </c>
      <c r="G33" s="104" t="n">
        <v>4.67</v>
      </c>
      <c r="H33" s="104" t="n">
        <v>4.59</v>
      </c>
      <c r="I33" s="104" t="n">
        <v>4.59</v>
      </c>
      <c r="J33" s="104" t="n">
        <v>4.59</v>
      </c>
      <c r="K33" s="104" t="n">
        <v>4.77</v>
      </c>
      <c r="L33" s="104" t="n">
        <v>4.57</v>
      </c>
      <c r="M33" s="39" t="n">
        <f aca="false">IF(ISBLANK(A34),MONTH(A33),IF(MONTH(A34)-MONTH(A33)=1,MONTH(A33),0))</f>
        <v>0</v>
      </c>
    </row>
    <row r="34" customFormat="false" ht="14.1" hidden="false" customHeight="false" outlineLevel="0" collapsed="false">
      <c r="A34" s="101" t="n">
        <v>38765</v>
      </c>
      <c r="B34" s="102" t="n">
        <v>4.39</v>
      </c>
      <c r="C34" s="102" t="n">
        <v>4.54</v>
      </c>
      <c r="D34" s="102" t="n">
        <v>4.69</v>
      </c>
      <c r="E34" s="102" t="n">
        <v>4.68</v>
      </c>
      <c r="F34" s="102" t="n">
        <v>4.66</v>
      </c>
      <c r="G34" s="102" t="n">
        <v>4.64</v>
      </c>
      <c r="H34" s="102" t="n">
        <v>4.55</v>
      </c>
      <c r="I34" s="102" t="n">
        <v>4.54</v>
      </c>
      <c r="J34" s="102" t="n">
        <v>4.54</v>
      </c>
      <c r="K34" s="102" t="n">
        <v>4.71</v>
      </c>
      <c r="L34" s="102" t="n">
        <v>4.51</v>
      </c>
      <c r="M34" s="39" t="n">
        <f aca="false">IF(ISBLANK(A35),MONTH(A34),IF(MONTH(A35)-MONTH(A34)=1,MONTH(A34),0))</f>
        <v>0</v>
      </c>
    </row>
    <row r="35" customFormat="false" ht="14.1" hidden="false" customHeight="false" outlineLevel="0" collapsed="false">
      <c r="A35" s="103" t="n">
        <v>38769</v>
      </c>
      <c r="B35" s="104" t="n">
        <v>4.42</v>
      </c>
      <c r="C35" s="104" t="n">
        <v>4.56</v>
      </c>
      <c r="D35" s="104" t="n">
        <v>4.73</v>
      </c>
      <c r="E35" s="104" t="n">
        <v>4.73</v>
      </c>
      <c r="F35" s="104" t="n">
        <v>4.71</v>
      </c>
      <c r="G35" s="104" t="n">
        <v>4.68</v>
      </c>
      <c r="H35" s="104" t="n">
        <v>4.59</v>
      </c>
      <c r="I35" s="104" t="n">
        <v>4.58</v>
      </c>
      <c r="J35" s="104" t="n">
        <v>4.57</v>
      </c>
      <c r="K35" s="104" t="n">
        <v>4.72</v>
      </c>
      <c r="L35" s="104" t="n">
        <v>4.53</v>
      </c>
      <c r="M35" s="39" t="n">
        <f aca="false">IF(ISBLANK(A36),MONTH(A35),IF(MONTH(A36)-MONTH(A35)=1,MONTH(A35),0))</f>
        <v>0</v>
      </c>
    </row>
    <row r="36" customFormat="false" ht="14.1" hidden="false" customHeight="false" outlineLevel="0" collapsed="false">
      <c r="A36" s="101" t="n">
        <v>38770</v>
      </c>
      <c r="B36" s="102" t="n">
        <v>4.44</v>
      </c>
      <c r="C36" s="102" t="n">
        <v>4.57</v>
      </c>
      <c r="D36" s="102" t="n">
        <v>4.7</v>
      </c>
      <c r="E36" s="102" t="n">
        <v>4.69</v>
      </c>
      <c r="F36" s="102" t="n">
        <v>4.68</v>
      </c>
      <c r="G36" s="102" t="n">
        <v>4.66</v>
      </c>
      <c r="H36" s="102" t="n">
        <v>4.57</v>
      </c>
      <c r="I36" s="102" t="n">
        <v>4.55</v>
      </c>
      <c r="J36" s="102" t="n">
        <v>4.53</v>
      </c>
      <c r="K36" s="102" t="n">
        <v>4.68</v>
      </c>
      <c r="L36" s="102" t="n">
        <v>4.48</v>
      </c>
      <c r="M36" s="39" t="n">
        <f aca="false">IF(ISBLANK(A37),MONTH(A36),IF(MONTH(A37)-MONTH(A36)=1,MONTH(A36),0))</f>
        <v>0</v>
      </c>
    </row>
    <row r="37" customFormat="false" ht="14.1" hidden="false" customHeight="false" outlineLevel="0" collapsed="false">
      <c r="A37" s="103" t="n">
        <v>38771</v>
      </c>
      <c r="B37" s="104" t="n">
        <v>4.44</v>
      </c>
      <c r="C37" s="104" t="n">
        <v>4.59</v>
      </c>
      <c r="D37" s="104" t="n">
        <v>4.73</v>
      </c>
      <c r="E37" s="104" t="n">
        <v>4.73</v>
      </c>
      <c r="F37" s="104" t="n">
        <v>4.72</v>
      </c>
      <c r="G37" s="104" t="n">
        <v>4.7</v>
      </c>
      <c r="H37" s="104" t="n">
        <v>4.63</v>
      </c>
      <c r="I37" s="104" t="n">
        <v>4.58</v>
      </c>
      <c r="J37" s="104" t="n">
        <v>4.56</v>
      </c>
      <c r="K37" s="104" t="n">
        <v>4.7</v>
      </c>
      <c r="L37" s="104" t="n">
        <v>4.51</v>
      </c>
      <c r="M37" s="39" t="n">
        <f aca="false">IF(ISBLANK(A38),MONTH(A37),IF(MONTH(A38)-MONTH(A37)=1,MONTH(A37),0))</f>
        <v>0</v>
      </c>
    </row>
    <row r="38" customFormat="false" ht="14.1" hidden="false" customHeight="false" outlineLevel="0" collapsed="false">
      <c r="A38" s="101" t="n">
        <v>38772</v>
      </c>
      <c r="B38" s="102" t="n">
        <v>4.45</v>
      </c>
      <c r="C38" s="102" t="n">
        <v>4.6</v>
      </c>
      <c r="D38" s="102" t="n">
        <v>4.73</v>
      </c>
      <c r="E38" s="102" t="n">
        <v>4.73</v>
      </c>
      <c r="F38" s="102" t="n">
        <v>4.74</v>
      </c>
      <c r="G38" s="102" t="n">
        <v>4.7</v>
      </c>
      <c r="H38" s="102" t="n">
        <v>4.64</v>
      </c>
      <c r="I38" s="102" t="n">
        <v>4.6</v>
      </c>
      <c r="J38" s="102" t="n">
        <v>4.58</v>
      </c>
      <c r="K38" s="102" t="n">
        <v>4.71</v>
      </c>
      <c r="L38" s="102" t="n">
        <v>4.52</v>
      </c>
      <c r="M38" s="39" t="n">
        <f aca="false">IF(ISBLANK(A39),MONTH(A38),IF(MONTH(A39)-MONTH(A38)=1,MONTH(A38),0))</f>
        <v>0</v>
      </c>
    </row>
    <row r="39" customFormat="false" ht="14.1" hidden="false" customHeight="false" outlineLevel="0" collapsed="false">
      <c r="A39" s="103" t="n">
        <v>38775</v>
      </c>
      <c r="B39" s="104" t="n">
        <v>4.48</v>
      </c>
      <c r="C39" s="104" t="n">
        <v>4.62</v>
      </c>
      <c r="D39" s="104" t="n">
        <v>4.76</v>
      </c>
      <c r="E39" s="104" t="n">
        <v>4.76</v>
      </c>
      <c r="F39" s="104" t="n">
        <v>4.74</v>
      </c>
      <c r="G39" s="104" t="n">
        <v>4.71</v>
      </c>
      <c r="H39" s="104" t="n">
        <v>4.66</v>
      </c>
      <c r="I39" s="104" t="n">
        <v>4.61</v>
      </c>
      <c r="J39" s="104" t="n">
        <v>4.59</v>
      </c>
      <c r="K39" s="104" t="n">
        <v>4.74</v>
      </c>
      <c r="L39" s="104" t="n">
        <v>4.55</v>
      </c>
      <c r="M39" s="39" t="n">
        <f aca="false">IF(ISBLANK(A40),MONTH(A39),IF(MONTH(A40)-MONTH(A39)=1,MONTH(A39),0))</f>
        <v>0</v>
      </c>
    </row>
    <row r="40" customFormat="false" ht="14.1" hidden="false" customHeight="false" outlineLevel="0" collapsed="false">
      <c r="A40" s="101" t="n">
        <v>38776</v>
      </c>
      <c r="B40" s="102" t="n">
        <v>4.47</v>
      </c>
      <c r="C40" s="102" t="n">
        <v>4.62</v>
      </c>
      <c r="D40" s="102" t="n">
        <v>4.74</v>
      </c>
      <c r="E40" s="102" t="n">
        <v>4.73</v>
      </c>
      <c r="F40" s="102" t="n">
        <v>4.69</v>
      </c>
      <c r="G40" s="102" t="n">
        <v>4.67</v>
      </c>
      <c r="H40" s="102" t="n">
        <v>4.61</v>
      </c>
      <c r="I40" s="102" t="n">
        <v>4.57</v>
      </c>
      <c r="J40" s="102" t="n">
        <v>4.55</v>
      </c>
      <c r="K40" s="102" t="n">
        <v>4.7</v>
      </c>
      <c r="L40" s="102" t="n">
        <v>4.51</v>
      </c>
      <c r="M40" s="39" t="n">
        <f aca="false">IF(ISBLANK(A41),MONTH(A40),IF(MONTH(A41)-MONTH(A40)=1,MONTH(A40),0))</f>
        <v>2</v>
      </c>
    </row>
    <row r="41" customFormat="false" ht="14.1" hidden="false" customHeight="false" outlineLevel="0" collapsed="false">
      <c r="A41" s="103" t="n">
        <v>38777</v>
      </c>
      <c r="B41" s="104" t="n">
        <v>4.45</v>
      </c>
      <c r="C41" s="104" t="n">
        <v>4.6</v>
      </c>
      <c r="D41" s="104" t="n">
        <v>4.75</v>
      </c>
      <c r="E41" s="104" t="n">
        <v>4.74</v>
      </c>
      <c r="F41" s="104" t="n">
        <v>4.71</v>
      </c>
      <c r="G41" s="104" t="n">
        <v>4.68</v>
      </c>
      <c r="H41" s="104" t="n">
        <v>4.63</v>
      </c>
      <c r="I41" s="104" t="n">
        <v>4.6</v>
      </c>
      <c r="J41" s="104" t="n">
        <v>4.59</v>
      </c>
      <c r="K41" s="104" t="n">
        <v>4.74</v>
      </c>
      <c r="L41" s="104" t="n">
        <v>4.56</v>
      </c>
      <c r="M41" s="39" t="n">
        <f aca="false">IF(ISBLANK(A42),MONTH(A41),IF(MONTH(A42)-MONTH(A41)=1,MONTH(A41),0))</f>
        <v>0</v>
      </c>
    </row>
    <row r="42" customFormat="false" ht="14.1" hidden="false" customHeight="false" outlineLevel="0" collapsed="false">
      <c r="A42" s="101" t="n">
        <v>38778</v>
      </c>
      <c r="B42" s="102" t="n">
        <v>4.45</v>
      </c>
      <c r="C42" s="102" t="n">
        <v>4.62</v>
      </c>
      <c r="D42" s="102" t="n">
        <v>4.75</v>
      </c>
      <c r="E42" s="102" t="n">
        <v>4.74</v>
      </c>
      <c r="F42" s="102" t="n">
        <v>4.72</v>
      </c>
      <c r="G42" s="102" t="n">
        <v>4.72</v>
      </c>
      <c r="H42" s="102" t="n">
        <v>4.68</v>
      </c>
      <c r="I42" s="102" t="n">
        <v>4.66</v>
      </c>
      <c r="J42" s="102" t="n">
        <v>4.64</v>
      </c>
      <c r="K42" s="102" t="n">
        <v>4.8</v>
      </c>
      <c r="L42" s="102" t="n">
        <v>4.62</v>
      </c>
      <c r="M42" s="39" t="n">
        <f aca="false">IF(ISBLANK(A43),MONTH(A42),IF(MONTH(A43)-MONTH(A42)=1,MONTH(A42),0))</f>
        <v>0</v>
      </c>
    </row>
    <row r="43" customFormat="false" ht="14.1" hidden="false" customHeight="false" outlineLevel="0" collapsed="false">
      <c r="A43" s="103" t="n">
        <v>38779</v>
      </c>
      <c r="B43" s="104" t="n">
        <v>4.45</v>
      </c>
      <c r="C43" s="104" t="n">
        <v>4.62</v>
      </c>
      <c r="D43" s="104" t="n">
        <v>4.75</v>
      </c>
      <c r="E43" s="104" t="n">
        <v>4.75</v>
      </c>
      <c r="F43" s="104" t="n">
        <v>4.76</v>
      </c>
      <c r="G43" s="104" t="n">
        <v>4.75</v>
      </c>
      <c r="H43" s="104" t="n">
        <v>4.71</v>
      </c>
      <c r="I43" s="104" t="n">
        <v>4.69</v>
      </c>
      <c r="J43" s="104" t="n">
        <v>4.68</v>
      </c>
      <c r="K43" s="104" t="n">
        <v>4.84</v>
      </c>
      <c r="L43" s="104" t="n">
        <v>4.66</v>
      </c>
      <c r="M43" s="39" t="n">
        <f aca="false">IF(ISBLANK(A44),MONTH(A43),IF(MONTH(A44)-MONTH(A43)=1,MONTH(A43),0))</f>
        <v>0</v>
      </c>
    </row>
    <row r="44" customFormat="false" ht="14.1" hidden="false" customHeight="false" outlineLevel="0" collapsed="false">
      <c r="A44" s="101" t="n">
        <v>38782</v>
      </c>
      <c r="B44" s="102" t="n">
        <v>4.44</v>
      </c>
      <c r="C44" s="102" t="n">
        <v>4.6</v>
      </c>
      <c r="D44" s="102" t="n">
        <v>4.77</v>
      </c>
      <c r="E44" s="102" t="n">
        <v>4.77</v>
      </c>
      <c r="F44" s="102" t="n">
        <v>4.77</v>
      </c>
      <c r="G44" s="102" t="n">
        <v>4.77</v>
      </c>
      <c r="H44" s="102" t="n">
        <v>4.76</v>
      </c>
      <c r="I44" s="102" t="n">
        <v>4.74</v>
      </c>
      <c r="J44" s="102" t="n">
        <v>4.74</v>
      </c>
      <c r="K44" s="102" t="n">
        <v>4.91</v>
      </c>
      <c r="L44" s="102" t="n">
        <v>4.72</v>
      </c>
      <c r="M44" s="39" t="n">
        <f aca="false">IF(ISBLANK(A45),MONTH(A44),IF(MONTH(A45)-MONTH(A44)=1,MONTH(A44),0))</f>
        <v>0</v>
      </c>
    </row>
    <row r="45" customFormat="false" ht="14.1" hidden="false" customHeight="false" outlineLevel="0" collapsed="false">
      <c r="A45" s="103" t="n">
        <v>38783</v>
      </c>
      <c r="B45" s="104" t="n">
        <v>4.47</v>
      </c>
      <c r="C45" s="104" t="n">
        <v>4.6</v>
      </c>
      <c r="D45" s="104" t="n">
        <v>4.77</v>
      </c>
      <c r="E45" s="104" t="n">
        <v>4.77</v>
      </c>
      <c r="F45" s="104" t="n">
        <v>4.77</v>
      </c>
      <c r="G45" s="104" t="n">
        <v>4.79</v>
      </c>
      <c r="H45" s="104" t="n">
        <v>4.76</v>
      </c>
      <c r="I45" s="104" t="n">
        <v>4.75</v>
      </c>
      <c r="J45" s="104" t="n">
        <v>4.74</v>
      </c>
      <c r="K45" s="104" t="n">
        <v>4.91</v>
      </c>
      <c r="L45" s="104" t="n">
        <v>4.72</v>
      </c>
      <c r="M45" s="39" t="n">
        <f aca="false">IF(ISBLANK(A46),MONTH(A45),IF(MONTH(A46)-MONTH(A45)=1,MONTH(A45),0))</f>
        <v>0</v>
      </c>
    </row>
    <row r="46" customFormat="false" ht="14.1" hidden="false" customHeight="false" outlineLevel="0" collapsed="false">
      <c r="A46" s="101" t="n">
        <v>38784</v>
      </c>
      <c r="B46" s="102" t="n">
        <v>4.45</v>
      </c>
      <c r="C46" s="102" t="n">
        <v>4.58</v>
      </c>
      <c r="D46" s="102" t="n">
        <v>4.77</v>
      </c>
      <c r="E46" s="102" t="n">
        <v>4.76</v>
      </c>
      <c r="F46" s="102" t="n">
        <v>4.72</v>
      </c>
      <c r="G46" s="102" t="n">
        <v>4.77</v>
      </c>
      <c r="H46" s="102" t="n">
        <v>4.75</v>
      </c>
      <c r="I46" s="102" t="n">
        <v>4.74</v>
      </c>
      <c r="J46" s="102" t="n">
        <v>4.73</v>
      </c>
      <c r="K46" s="102" t="n">
        <v>4.91</v>
      </c>
      <c r="L46" s="102" t="n">
        <v>4.72</v>
      </c>
      <c r="M46" s="39" t="n">
        <f aca="false">IF(ISBLANK(A47),MONTH(A46),IF(MONTH(A47)-MONTH(A46)=1,MONTH(A46),0))</f>
        <v>0</v>
      </c>
    </row>
    <row r="47" customFormat="false" ht="14.1" hidden="false" customHeight="false" outlineLevel="0" collapsed="false">
      <c r="A47" s="103" t="n">
        <v>38785</v>
      </c>
      <c r="B47" s="104" t="n">
        <v>4.44</v>
      </c>
      <c r="C47" s="104" t="n">
        <v>4.6</v>
      </c>
      <c r="D47" s="104" t="n">
        <v>4.77</v>
      </c>
      <c r="E47" s="104" t="n">
        <v>4.76</v>
      </c>
      <c r="F47" s="104" t="n">
        <v>4.72</v>
      </c>
      <c r="G47" s="104" t="n">
        <v>4.77</v>
      </c>
      <c r="H47" s="104" t="n">
        <v>4.75</v>
      </c>
      <c r="I47" s="104" t="n">
        <v>4.74</v>
      </c>
      <c r="J47" s="104" t="n">
        <v>4.74</v>
      </c>
      <c r="K47" s="104" t="n">
        <v>4.91</v>
      </c>
      <c r="L47" s="104" t="n">
        <v>4.72</v>
      </c>
      <c r="M47" s="39" t="n">
        <f aca="false">IF(ISBLANK(A48),MONTH(A47),IF(MONTH(A48)-MONTH(A47)=1,MONTH(A47),0))</f>
        <v>0</v>
      </c>
    </row>
    <row r="48" customFormat="false" ht="14.1" hidden="false" customHeight="false" outlineLevel="0" collapsed="false">
      <c r="A48" s="101" t="n">
        <v>38786</v>
      </c>
      <c r="B48" s="102" t="n">
        <v>4.46</v>
      </c>
      <c r="C48" s="102" t="n">
        <v>4.62</v>
      </c>
      <c r="D48" s="102" t="n">
        <v>4.78</v>
      </c>
      <c r="E48" s="102" t="n">
        <v>4.77</v>
      </c>
      <c r="F48" s="102" t="n">
        <v>4.74</v>
      </c>
      <c r="G48" s="102" t="n">
        <v>4.8</v>
      </c>
      <c r="H48" s="102" t="n">
        <v>4.77</v>
      </c>
      <c r="I48" s="102" t="n">
        <v>4.76</v>
      </c>
      <c r="J48" s="102" t="n">
        <v>4.76</v>
      </c>
      <c r="K48" s="102" t="n">
        <v>4.93</v>
      </c>
      <c r="L48" s="102" t="n">
        <v>4.74</v>
      </c>
      <c r="M48" s="39" t="n">
        <f aca="false">IF(ISBLANK(A49),MONTH(A48),IF(MONTH(A49)-MONTH(A48)=1,MONTH(A48),0))</f>
        <v>0</v>
      </c>
    </row>
    <row r="49" customFormat="false" ht="14.1" hidden="false" customHeight="false" outlineLevel="0" collapsed="false">
      <c r="A49" s="103" t="n">
        <v>38789</v>
      </c>
      <c r="B49" s="104" t="n">
        <v>4.45</v>
      </c>
      <c r="C49" s="104" t="n">
        <v>4.61</v>
      </c>
      <c r="D49" s="104" t="n">
        <v>4.83</v>
      </c>
      <c r="E49" s="104" t="n">
        <v>4.8</v>
      </c>
      <c r="F49" s="104" t="n">
        <v>4.74</v>
      </c>
      <c r="G49" s="104" t="n">
        <v>4.81</v>
      </c>
      <c r="H49" s="104" t="n">
        <v>4.78</v>
      </c>
      <c r="I49" s="104" t="n">
        <v>4.78</v>
      </c>
      <c r="J49" s="104" t="n">
        <v>4.77</v>
      </c>
      <c r="K49" s="104" t="n">
        <v>4.95</v>
      </c>
      <c r="L49" s="104" t="n">
        <v>4.77</v>
      </c>
      <c r="M49" s="39" t="n">
        <f aca="false">IF(ISBLANK(A50),MONTH(A49),IF(MONTH(A50)-MONTH(A49)=1,MONTH(A49),0))</f>
        <v>0</v>
      </c>
    </row>
    <row r="50" customFormat="false" ht="14.1" hidden="false" customHeight="false" outlineLevel="0" collapsed="false">
      <c r="A50" s="101" t="n">
        <v>38790</v>
      </c>
      <c r="B50" s="102" t="n">
        <v>4.49</v>
      </c>
      <c r="C50" s="102" t="n">
        <v>4.59</v>
      </c>
      <c r="D50" s="102" t="n">
        <v>4.8</v>
      </c>
      <c r="E50" s="102" t="n">
        <v>4.75</v>
      </c>
      <c r="F50" s="102" t="n">
        <v>4.66</v>
      </c>
      <c r="G50" s="102" t="n">
        <v>4.72</v>
      </c>
      <c r="H50" s="102" t="n">
        <v>4.68</v>
      </c>
      <c r="I50" s="102" t="n">
        <v>4.69</v>
      </c>
      <c r="J50" s="102" t="n">
        <v>4.71</v>
      </c>
      <c r="K50" s="102" t="n">
        <v>4.89</v>
      </c>
      <c r="L50" s="102" t="n">
        <v>4.71</v>
      </c>
      <c r="M50" s="39" t="n">
        <f aca="false">IF(ISBLANK(A51),MONTH(A50),IF(MONTH(A51)-MONTH(A50)=1,MONTH(A50),0))</f>
        <v>0</v>
      </c>
    </row>
    <row r="51" customFormat="false" ht="14.1" hidden="false" customHeight="false" outlineLevel="0" collapsed="false">
      <c r="A51" s="103" t="n">
        <v>38791</v>
      </c>
      <c r="B51" s="104" t="n">
        <v>4.5</v>
      </c>
      <c r="C51" s="104" t="n">
        <v>4.63</v>
      </c>
      <c r="D51" s="104" t="n">
        <v>4.81</v>
      </c>
      <c r="E51" s="104" t="n">
        <v>4.77</v>
      </c>
      <c r="F51" s="104" t="n">
        <v>4.69</v>
      </c>
      <c r="G51" s="104" t="n">
        <v>4.72</v>
      </c>
      <c r="H51" s="104" t="n">
        <v>4.69</v>
      </c>
      <c r="I51" s="104" t="n">
        <v>4.7</v>
      </c>
      <c r="J51" s="104" t="n">
        <v>4.73</v>
      </c>
      <c r="K51" s="104" t="n">
        <v>4.93</v>
      </c>
      <c r="L51" s="104" t="n">
        <v>4.75</v>
      </c>
      <c r="M51" s="39" t="n">
        <f aca="false">IF(ISBLANK(A52),MONTH(A51),IF(MONTH(A52)-MONTH(A51)=1,MONTH(A51),0))</f>
        <v>0</v>
      </c>
    </row>
    <row r="52" customFormat="false" ht="14.1" hidden="false" customHeight="false" outlineLevel="0" collapsed="false">
      <c r="A52" s="101" t="n">
        <v>38792</v>
      </c>
      <c r="B52" s="102" t="n">
        <v>4.49</v>
      </c>
      <c r="C52" s="102" t="n">
        <v>4.62</v>
      </c>
      <c r="D52" s="102" t="n">
        <v>4.77</v>
      </c>
      <c r="E52" s="102" t="n">
        <v>4.72</v>
      </c>
      <c r="F52" s="102" t="n">
        <v>4.62</v>
      </c>
      <c r="G52" s="102" t="n">
        <v>4.62</v>
      </c>
      <c r="H52" s="102" t="n">
        <v>4.6</v>
      </c>
      <c r="I52" s="102" t="n">
        <v>4.61</v>
      </c>
      <c r="J52" s="102" t="n">
        <v>4.65</v>
      </c>
      <c r="K52" s="102" t="n">
        <v>4.86</v>
      </c>
      <c r="L52" s="102" t="n">
        <v>4.7</v>
      </c>
      <c r="M52" s="39" t="n">
        <f aca="false">IF(ISBLANK(A53),MONTH(A52),IF(MONTH(A53)-MONTH(A52)=1,MONTH(A52),0))</f>
        <v>0</v>
      </c>
    </row>
    <row r="53" customFormat="false" ht="14.1" hidden="false" customHeight="false" outlineLevel="0" collapsed="false">
      <c r="A53" s="103" t="n">
        <v>38793</v>
      </c>
      <c r="B53" s="104" t="n">
        <v>4.5</v>
      </c>
      <c r="C53" s="104" t="n">
        <v>4.64</v>
      </c>
      <c r="D53" s="104" t="n">
        <v>4.78</v>
      </c>
      <c r="E53" s="104" t="n">
        <v>4.74</v>
      </c>
      <c r="F53" s="104" t="n">
        <v>4.65</v>
      </c>
      <c r="G53" s="104" t="n">
        <v>4.64</v>
      </c>
      <c r="H53" s="104" t="n">
        <v>4.62</v>
      </c>
      <c r="I53" s="104" t="n">
        <v>4.63</v>
      </c>
      <c r="J53" s="104" t="n">
        <v>4.68</v>
      </c>
      <c r="K53" s="104" t="n">
        <v>4.89</v>
      </c>
      <c r="L53" s="104" t="n">
        <v>4.72</v>
      </c>
      <c r="M53" s="39" t="n">
        <f aca="false">IF(ISBLANK(A54),MONTH(A53),IF(MONTH(A54)-MONTH(A53)=1,MONTH(A53),0))</f>
        <v>0</v>
      </c>
    </row>
    <row r="54" customFormat="false" ht="14.1" hidden="false" customHeight="false" outlineLevel="0" collapsed="false">
      <c r="A54" s="101" t="n">
        <v>38796</v>
      </c>
      <c r="B54" s="102" t="n">
        <v>4.56</v>
      </c>
      <c r="C54" s="102" t="n">
        <v>4.66</v>
      </c>
      <c r="D54" s="102" t="n">
        <v>4.79</v>
      </c>
      <c r="E54" s="102" t="n">
        <v>4.74</v>
      </c>
      <c r="F54" s="102" t="n">
        <v>4.65</v>
      </c>
      <c r="G54" s="102" t="n">
        <v>4.62</v>
      </c>
      <c r="H54" s="102" t="n">
        <v>4.61</v>
      </c>
      <c r="I54" s="102" t="n">
        <v>4.62</v>
      </c>
      <c r="J54" s="102" t="n">
        <v>4.66</v>
      </c>
      <c r="K54" s="102" t="n">
        <v>4.87</v>
      </c>
      <c r="L54" s="102" t="n">
        <v>4.7</v>
      </c>
      <c r="M54" s="39" t="n">
        <f aca="false">IF(ISBLANK(A55),MONTH(A54),IF(MONTH(A55)-MONTH(A54)=1,MONTH(A54),0))</f>
        <v>0</v>
      </c>
    </row>
    <row r="55" customFormat="false" ht="14.1" hidden="false" customHeight="false" outlineLevel="0" collapsed="false">
      <c r="A55" s="103" t="n">
        <v>38797</v>
      </c>
      <c r="B55" s="104" t="n">
        <v>4.67</v>
      </c>
      <c r="C55" s="104" t="n">
        <v>4.69</v>
      </c>
      <c r="D55" s="104" t="n">
        <v>4.82</v>
      </c>
      <c r="E55" s="104" t="n">
        <v>4.79</v>
      </c>
      <c r="F55" s="104" t="n">
        <v>4.72</v>
      </c>
      <c r="G55" s="104" t="n">
        <v>4.71</v>
      </c>
      <c r="H55" s="104" t="n">
        <v>4.68</v>
      </c>
      <c r="I55" s="104" t="n">
        <v>4.69</v>
      </c>
      <c r="J55" s="104" t="n">
        <v>4.71</v>
      </c>
      <c r="K55" s="104" t="n">
        <v>4.91</v>
      </c>
      <c r="L55" s="104" t="n">
        <v>4.74</v>
      </c>
      <c r="M55" s="39" t="n">
        <f aca="false">IF(ISBLANK(A56),MONTH(A55),IF(MONTH(A56)-MONTH(A55)=1,MONTH(A55),0))</f>
        <v>0</v>
      </c>
    </row>
    <row r="56" customFormat="false" ht="14.1" hidden="false" customHeight="false" outlineLevel="0" collapsed="false">
      <c r="A56" s="101" t="n">
        <v>38798</v>
      </c>
      <c r="B56" s="102" t="n">
        <v>4.67</v>
      </c>
      <c r="C56" s="102" t="n">
        <v>4.69</v>
      </c>
      <c r="D56" s="102" t="n">
        <v>4.81</v>
      </c>
      <c r="E56" s="102" t="n">
        <v>4.78</v>
      </c>
      <c r="F56" s="102" t="n">
        <v>4.74</v>
      </c>
      <c r="G56" s="102" t="n">
        <v>4.72</v>
      </c>
      <c r="H56" s="102" t="n">
        <v>4.69</v>
      </c>
      <c r="I56" s="102" t="n">
        <v>4.7</v>
      </c>
      <c r="J56" s="102" t="n">
        <v>4.7</v>
      </c>
      <c r="K56" s="102" t="n">
        <v>4.91</v>
      </c>
      <c r="L56" s="102" t="n">
        <v>4.73</v>
      </c>
      <c r="M56" s="39" t="n">
        <f aca="false">IF(ISBLANK(A57),MONTH(A56),IF(MONTH(A57)-MONTH(A56)=1,MONTH(A56),0))</f>
        <v>0</v>
      </c>
    </row>
    <row r="57" customFormat="false" ht="14.1" hidden="false" customHeight="false" outlineLevel="0" collapsed="false">
      <c r="A57" s="103" t="n">
        <v>38799</v>
      </c>
      <c r="B57" s="104" t="n">
        <v>4.66</v>
      </c>
      <c r="C57" s="104" t="n">
        <v>4.67</v>
      </c>
      <c r="D57" s="104" t="n">
        <v>4.81</v>
      </c>
      <c r="E57" s="104" t="n">
        <v>4.8</v>
      </c>
      <c r="F57" s="104" t="n">
        <v>4.77</v>
      </c>
      <c r="G57" s="104" t="n">
        <v>4.74</v>
      </c>
      <c r="H57" s="104" t="n">
        <v>4.73</v>
      </c>
      <c r="I57" s="104" t="n">
        <v>4.73</v>
      </c>
      <c r="J57" s="104" t="n">
        <v>4.73</v>
      </c>
      <c r="K57" s="104" t="n">
        <v>4.93</v>
      </c>
      <c r="L57" s="104" t="n">
        <v>4.75</v>
      </c>
      <c r="M57" s="39" t="n">
        <f aca="false">IF(ISBLANK(A58),MONTH(A57),IF(MONTH(A58)-MONTH(A57)=1,MONTH(A57),0))</f>
        <v>0</v>
      </c>
    </row>
    <row r="58" customFormat="false" ht="14.1" hidden="false" customHeight="false" outlineLevel="0" collapsed="false">
      <c r="A58" s="101" t="n">
        <v>38800</v>
      </c>
      <c r="B58" s="102" t="n">
        <v>4.66</v>
      </c>
      <c r="C58" s="102" t="n">
        <v>4.65</v>
      </c>
      <c r="D58" s="102" t="n">
        <v>4.78</v>
      </c>
      <c r="E58" s="102" t="n">
        <v>4.76</v>
      </c>
      <c r="F58" s="102" t="n">
        <v>4.72</v>
      </c>
      <c r="G58" s="102" t="n">
        <v>4.67</v>
      </c>
      <c r="H58" s="102" t="n">
        <v>4.66</v>
      </c>
      <c r="I58" s="102" t="n">
        <v>4.66</v>
      </c>
      <c r="J58" s="102" t="n">
        <v>4.67</v>
      </c>
      <c r="K58" s="102" t="n">
        <v>4.87</v>
      </c>
      <c r="L58" s="102" t="n">
        <v>4.7</v>
      </c>
      <c r="M58" s="39" t="n">
        <f aca="false">IF(ISBLANK(A59),MONTH(A58),IF(MONTH(A59)-MONTH(A58)=1,MONTH(A58),0))</f>
        <v>0</v>
      </c>
    </row>
    <row r="59" customFormat="false" ht="14.1" hidden="false" customHeight="false" outlineLevel="0" collapsed="false">
      <c r="A59" s="103" t="n">
        <v>38803</v>
      </c>
      <c r="B59" s="104" t="n">
        <v>4.66</v>
      </c>
      <c r="C59" s="104" t="n">
        <v>4.63</v>
      </c>
      <c r="D59" s="104" t="n">
        <v>4.8</v>
      </c>
      <c r="E59" s="104" t="n">
        <v>4.77</v>
      </c>
      <c r="F59" s="104" t="n">
        <v>4.72</v>
      </c>
      <c r="G59" s="104" t="n">
        <v>4.69</v>
      </c>
      <c r="H59" s="104" t="n">
        <v>4.69</v>
      </c>
      <c r="I59" s="104" t="n">
        <v>4.69</v>
      </c>
      <c r="J59" s="104" t="n">
        <v>4.7</v>
      </c>
      <c r="K59" s="104" t="n">
        <v>4.91</v>
      </c>
      <c r="L59" s="104" t="n">
        <v>4.73</v>
      </c>
      <c r="M59" s="39" t="n">
        <f aca="false">IF(ISBLANK(A60),MONTH(A59),IF(MONTH(A60)-MONTH(A59)=1,MONTH(A59),0))</f>
        <v>0</v>
      </c>
    </row>
    <row r="60" customFormat="false" ht="14.1" hidden="false" customHeight="false" outlineLevel="0" collapsed="false">
      <c r="A60" s="101" t="n">
        <v>38804</v>
      </c>
      <c r="B60" s="102" t="n">
        <v>4.71</v>
      </c>
      <c r="C60" s="102" t="n">
        <v>4.65</v>
      </c>
      <c r="D60" s="102" t="n">
        <v>4.83</v>
      </c>
      <c r="E60" s="102" t="n">
        <v>4.82</v>
      </c>
      <c r="F60" s="102" t="n">
        <v>4.81</v>
      </c>
      <c r="G60" s="102" t="n">
        <v>4.79</v>
      </c>
      <c r="H60" s="102" t="n">
        <v>4.79</v>
      </c>
      <c r="I60" s="102" t="n">
        <v>4.79</v>
      </c>
      <c r="J60" s="102" t="n">
        <v>4.79</v>
      </c>
      <c r="K60" s="102" t="n">
        <v>4.98</v>
      </c>
      <c r="L60" s="102" t="n">
        <v>4.8</v>
      </c>
      <c r="M60" s="39" t="n">
        <f aca="false">IF(ISBLANK(A61),MONTH(A60),IF(MONTH(A61)-MONTH(A60)=1,MONTH(A60),0))</f>
        <v>0</v>
      </c>
    </row>
    <row r="61" customFormat="false" ht="14.1" hidden="false" customHeight="false" outlineLevel="0" collapsed="false">
      <c r="A61" s="103" t="n">
        <v>38805</v>
      </c>
      <c r="B61" s="104" t="n">
        <v>4.69</v>
      </c>
      <c r="C61" s="104" t="n">
        <v>4.63</v>
      </c>
      <c r="D61" s="104" t="n">
        <v>4.83</v>
      </c>
      <c r="E61" s="104" t="n">
        <v>4.83</v>
      </c>
      <c r="F61" s="104" t="n">
        <v>4.82</v>
      </c>
      <c r="G61" s="104" t="n">
        <v>4.81</v>
      </c>
      <c r="H61" s="104" t="n">
        <v>4.79</v>
      </c>
      <c r="I61" s="104" t="n">
        <v>4.79</v>
      </c>
      <c r="J61" s="104" t="n">
        <v>4.81</v>
      </c>
      <c r="K61" s="104" t="n">
        <v>5.02</v>
      </c>
      <c r="L61" s="104" t="n">
        <v>4.84</v>
      </c>
      <c r="M61" s="39" t="n">
        <f aca="false">IF(ISBLANK(A62),MONTH(A61),IF(MONTH(A62)-MONTH(A61)=1,MONTH(A61),0))</f>
        <v>0</v>
      </c>
    </row>
    <row r="62" customFormat="false" ht="14.1" hidden="false" customHeight="false" outlineLevel="0" collapsed="false">
      <c r="A62" s="101" t="n">
        <v>38806</v>
      </c>
      <c r="B62" s="102" t="n">
        <v>4.67</v>
      </c>
      <c r="C62" s="102" t="n">
        <v>4.61</v>
      </c>
      <c r="D62" s="102" t="n">
        <v>4.84</v>
      </c>
      <c r="E62" s="102" t="n">
        <v>4.84</v>
      </c>
      <c r="F62" s="102" t="n">
        <v>4.84</v>
      </c>
      <c r="G62" s="102" t="n">
        <v>4.84</v>
      </c>
      <c r="H62" s="102" t="n">
        <v>4.83</v>
      </c>
      <c r="I62" s="102" t="n">
        <v>4.83</v>
      </c>
      <c r="J62" s="102" t="n">
        <v>4.86</v>
      </c>
      <c r="K62" s="102" t="n">
        <v>5.07</v>
      </c>
      <c r="L62" s="102" t="n">
        <v>4.89</v>
      </c>
      <c r="M62" s="39" t="n">
        <f aca="false">IF(ISBLANK(A63),MONTH(A62),IF(MONTH(A63)-MONTH(A62)=1,MONTH(A62),0))</f>
        <v>0</v>
      </c>
    </row>
    <row r="63" customFormat="false" ht="14.1" hidden="false" customHeight="false" outlineLevel="0" collapsed="false">
      <c r="A63" s="103" t="n">
        <v>38807</v>
      </c>
      <c r="B63" s="104" t="n">
        <v>4.65</v>
      </c>
      <c r="C63" s="104" t="n">
        <v>4.63</v>
      </c>
      <c r="D63" s="104" t="n">
        <v>4.81</v>
      </c>
      <c r="E63" s="104" t="n">
        <v>4.82</v>
      </c>
      <c r="F63" s="104" t="n">
        <v>4.82</v>
      </c>
      <c r="G63" s="104" t="n">
        <v>4.83</v>
      </c>
      <c r="H63" s="104" t="n">
        <v>4.82</v>
      </c>
      <c r="I63" s="104" t="n">
        <v>4.83</v>
      </c>
      <c r="J63" s="104" t="n">
        <v>4.86</v>
      </c>
      <c r="K63" s="104" t="n">
        <v>5.07</v>
      </c>
      <c r="L63" s="104" t="n">
        <v>4.9</v>
      </c>
      <c r="M63" s="39" t="n">
        <f aca="false">IF(ISBLANK(A64),MONTH(A63),IF(MONTH(A64)-MONTH(A63)=1,MONTH(A63),0))</f>
        <v>3</v>
      </c>
    </row>
    <row r="64" customFormat="false" ht="14.1" hidden="false" customHeight="false" outlineLevel="0" collapsed="false">
      <c r="A64" s="101" t="n">
        <v>38810</v>
      </c>
      <c r="B64" s="102" t="n">
        <v>4.66</v>
      </c>
      <c r="C64" s="102" t="n">
        <v>4.67</v>
      </c>
      <c r="D64" s="102" t="n">
        <v>4.86</v>
      </c>
      <c r="E64" s="102" t="n">
        <v>4.86</v>
      </c>
      <c r="F64" s="102" t="n">
        <v>4.86</v>
      </c>
      <c r="G64" s="102" t="n">
        <v>4.85</v>
      </c>
      <c r="H64" s="102" t="n">
        <v>4.85</v>
      </c>
      <c r="I64" s="102" t="n">
        <v>4.86</v>
      </c>
      <c r="J64" s="102" t="n">
        <v>4.88</v>
      </c>
      <c r="K64" s="102" t="n">
        <v>5.08</v>
      </c>
      <c r="L64" s="102" t="n">
        <v>4.9</v>
      </c>
      <c r="M64" s="39" t="n">
        <f aca="false">IF(ISBLANK(A65),MONTH(A64),IF(MONTH(A65)-MONTH(A64)=1,MONTH(A64),0))</f>
        <v>0</v>
      </c>
    </row>
    <row r="65" customFormat="false" ht="14.1" hidden="false" customHeight="false" outlineLevel="0" collapsed="false">
      <c r="A65" s="103" t="n">
        <v>38811</v>
      </c>
      <c r="B65" s="104" t="n">
        <v>4.64</v>
      </c>
      <c r="C65" s="104" t="n">
        <v>4.68</v>
      </c>
      <c r="D65" s="104" t="n">
        <v>4.85</v>
      </c>
      <c r="E65" s="104" t="n">
        <v>4.85</v>
      </c>
      <c r="F65" s="104" t="n">
        <v>4.84</v>
      </c>
      <c r="G65" s="104" t="n">
        <v>4.83</v>
      </c>
      <c r="H65" s="104" t="n">
        <v>4.82</v>
      </c>
      <c r="I65" s="104" t="n">
        <v>4.84</v>
      </c>
      <c r="J65" s="104" t="n">
        <v>4.87</v>
      </c>
      <c r="K65" s="104" t="n">
        <v>5.09</v>
      </c>
      <c r="L65" s="104" t="n">
        <v>4.91</v>
      </c>
      <c r="M65" s="39" t="n">
        <f aca="false">IF(ISBLANK(A66),MONTH(A65),IF(MONTH(A66)-MONTH(A65)=1,MONTH(A65),0))</f>
        <v>0</v>
      </c>
    </row>
    <row r="66" customFormat="false" ht="14.1" hidden="false" customHeight="false" outlineLevel="0" collapsed="false">
      <c r="A66" s="101" t="n">
        <v>38812</v>
      </c>
      <c r="B66" s="102" t="n">
        <v>4.62</v>
      </c>
      <c r="C66" s="102" t="n">
        <v>4.67</v>
      </c>
      <c r="D66" s="102" t="n">
        <v>4.83</v>
      </c>
      <c r="E66" s="102" t="n">
        <v>4.82</v>
      </c>
      <c r="F66" s="102" t="n">
        <v>4.81</v>
      </c>
      <c r="G66" s="102" t="n">
        <v>4.79</v>
      </c>
      <c r="H66" s="102" t="n">
        <v>4.79</v>
      </c>
      <c r="I66" s="102" t="n">
        <v>4.8</v>
      </c>
      <c r="J66" s="102" t="n">
        <v>4.84</v>
      </c>
      <c r="K66" s="102" t="n">
        <v>5.07</v>
      </c>
      <c r="L66" s="102" t="n">
        <v>4.9</v>
      </c>
      <c r="M66" s="39" t="n">
        <f aca="false">IF(ISBLANK(A67),MONTH(A66),IF(MONTH(A67)-MONTH(A66)=1,MONTH(A66),0))</f>
        <v>0</v>
      </c>
    </row>
    <row r="67" customFormat="false" ht="14.1" hidden="false" customHeight="false" outlineLevel="0" collapsed="false">
      <c r="A67" s="103" t="n">
        <v>38813</v>
      </c>
      <c r="B67" s="104" t="n">
        <v>4.65</v>
      </c>
      <c r="C67" s="104" t="n">
        <v>4.68</v>
      </c>
      <c r="D67" s="104" t="n">
        <v>4.85</v>
      </c>
      <c r="E67" s="104" t="n">
        <v>4.85</v>
      </c>
      <c r="F67" s="104" t="n">
        <v>4.84</v>
      </c>
      <c r="G67" s="104" t="n">
        <v>4.83</v>
      </c>
      <c r="H67" s="104" t="n">
        <v>4.84</v>
      </c>
      <c r="I67" s="104" t="n">
        <v>4.86</v>
      </c>
      <c r="J67" s="104" t="n">
        <v>4.9</v>
      </c>
      <c r="K67" s="104" t="n">
        <v>5.13</v>
      </c>
      <c r="L67" s="104" t="n">
        <v>4.96</v>
      </c>
      <c r="M67" s="39" t="n">
        <f aca="false">IF(ISBLANK(A68),MONTH(A67),IF(MONTH(A68)-MONTH(A67)=1,MONTH(A67),0))</f>
        <v>0</v>
      </c>
    </row>
    <row r="68" customFormat="false" ht="14.1" hidden="false" customHeight="false" outlineLevel="0" collapsed="false">
      <c r="A68" s="101" t="n">
        <v>38814</v>
      </c>
      <c r="B68" s="102" t="n">
        <v>4.64</v>
      </c>
      <c r="C68" s="102" t="n">
        <v>4.69</v>
      </c>
      <c r="D68" s="102" t="n">
        <v>4.85</v>
      </c>
      <c r="E68" s="102" t="n">
        <v>4.86</v>
      </c>
      <c r="F68" s="102" t="n">
        <v>4.89</v>
      </c>
      <c r="G68" s="102" t="n">
        <v>4.89</v>
      </c>
      <c r="H68" s="102" t="n">
        <v>4.89</v>
      </c>
      <c r="I68" s="102" t="n">
        <v>4.92</v>
      </c>
      <c r="J68" s="102" t="n">
        <v>4.97</v>
      </c>
      <c r="K68" s="102" t="n">
        <v>5.2</v>
      </c>
      <c r="L68" s="102" t="n">
        <v>5.04</v>
      </c>
      <c r="M68" s="39" t="n">
        <f aca="false">IF(ISBLANK(A69),MONTH(A68),IF(MONTH(A69)-MONTH(A68)=1,MONTH(A68),0))</f>
        <v>0</v>
      </c>
    </row>
    <row r="69" customFormat="false" ht="14.1" hidden="false" customHeight="false" outlineLevel="0" collapsed="false">
      <c r="A69" s="103" t="n">
        <v>38817</v>
      </c>
      <c r="B69" s="104" t="n">
        <v>4.64</v>
      </c>
      <c r="C69" s="104" t="n">
        <v>4.69</v>
      </c>
      <c r="D69" s="104" t="n">
        <v>4.89</v>
      </c>
      <c r="E69" s="104" t="n">
        <v>4.89</v>
      </c>
      <c r="F69" s="104" t="n">
        <v>4.89</v>
      </c>
      <c r="G69" s="104" t="n">
        <v>4.89</v>
      </c>
      <c r="H69" s="104" t="n">
        <v>4.89</v>
      </c>
      <c r="I69" s="104" t="n">
        <v>4.92</v>
      </c>
      <c r="J69" s="104" t="n">
        <v>4.97</v>
      </c>
      <c r="K69" s="104" t="n">
        <v>5.21</v>
      </c>
      <c r="L69" s="104" t="n">
        <v>5.04</v>
      </c>
      <c r="M69" s="39" t="n">
        <f aca="false">IF(ISBLANK(A70),MONTH(A69),IF(MONTH(A70)-MONTH(A69)=1,MONTH(A69),0))</f>
        <v>0</v>
      </c>
    </row>
    <row r="70" customFormat="false" ht="14.1" hidden="false" customHeight="false" outlineLevel="0" collapsed="false">
      <c r="A70" s="101" t="n">
        <v>38818</v>
      </c>
      <c r="B70" s="102" t="n">
        <v>4.63</v>
      </c>
      <c r="C70" s="102" t="n">
        <v>4.7</v>
      </c>
      <c r="D70" s="102" t="n">
        <v>4.88</v>
      </c>
      <c r="E70" s="102" t="n">
        <v>4.88</v>
      </c>
      <c r="F70" s="102" t="n">
        <v>4.88</v>
      </c>
      <c r="G70" s="102" t="n">
        <v>4.86</v>
      </c>
      <c r="H70" s="102" t="n">
        <v>4.86</v>
      </c>
      <c r="I70" s="102" t="n">
        <v>4.88</v>
      </c>
      <c r="J70" s="102" t="n">
        <v>4.93</v>
      </c>
      <c r="K70" s="102" t="n">
        <v>5.17</v>
      </c>
      <c r="L70" s="102" t="n">
        <v>5</v>
      </c>
      <c r="M70" s="39" t="n">
        <f aca="false">IF(ISBLANK(A71),MONTH(A70),IF(MONTH(A71)-MONTH(A70)=1,MONTH(A70),0))</f>
        <v>0</v>
      </c>
    </row>
    <row r="71" customFormat="false" ht="14.1" hidden="false" customHeight="false" outlineLevel="0" collapsed="false">
      <c r="A71" s="103" t="n">
        <v>38819</v>
      </c>
      <c r="B71" s="104" t="n">
        <v>4.62</v>
      </c>
      <c r="C71" s="104" t="n">
        <v>4.7</v>
      </c>
      <c r="D71" s="104" t="n">
        <v>4.91</v>
      </c>
      <c r="E71" s="104" t="n">
        <v>4.91</v>
      </c>
      <c r="F71" s="104" t="n">
        <v>4.91</v>
      </c>
      <c r="G71" s="104" t="n">
        <v>4.9</v>
      </c>
      <c r="H71" s="104" t="n">
        <v>4.91</v>
      </c>
      <c r="I71" s="104" t="n">
        <v>4.93</v>
      </c>
      <c r="J71" s="104" t="n">
        <v>4.98</v>
      </c>
      <c r="K71" s="104" t="n">
        <v>5.22</v>
      </c>
      <c r="L71" s="104" t="n">
        <v>5.05</v>
      </c>
      <c r="M71" s="39" t="n">
        <f aca="false">IF(ISBLANK(A72),MONTH(A71),IF(MONTH(A72)-MONTH(A71)=1,MONTH(A71),0))</f>
        <v>0</v>
      </c>
    </row>
    <row r="72" customFormat="false" ht="14.1" hidden="false" customHeight="false" outlineLevel="0" collapsed="false">
      <c r="A72" s="101" t="n">
        <v>38820</v>
      </c>
      <c r="B72" s="102" t="n">
        <v>4.54</v>
      </c>
      <c r="C72" s="102" t="n">
        <v>4.7</v>
      </c>
      <c r="D72" s="102" t="n">
        <v>4.94</v>
      </c>
      <c r="E72" s="102" t="n">
        <v>4.95</v>
      </c>
      <c r="F72" s="102" t="n">
        <v>4.96</v>
      </c>
      <c r="G72" s="102" t="n">
        <v>4.96</v>
      </c>
      <c r="H72" s="102" t="n">
        <v>4.97</v>
      </c>
      <c r="I72" s="102" t="n">
        <v>5</v>
      </c>
      <c r="J72" s="102" t="n">
        <v>5.05</v>
      </c>
      <c r="K72" s="102" t="n">
        <v>5.28</v>
      </c>
      <c r="L72" s="102" t="n">
        <v>5.11</v>
      </c>
      <c r="M72" s="39" t="n">
        <f aca="false">IF(ISBLANK(A73),MONTH(A72),IF(MONTH(A73)-MONTH(A72)=1,MONTH(A72),0))</f>
        <v>0</v>
      </c>
    </row>
    <row r="73" customFormat="false" ht="14.1" hidden="false" customHeight="false" outlineLevel="0" collapsed="false">
      <c r="A73" s="103" t="n">
        <v>38824</v>
      </c>
      <c r="B73" s="104" t="n">
        <v>4.55</v>
      </c>
      <c r="C73" s="104" t="n">
        <v>4.72</v>
      </c>
      <c r="D73" s="104" t="n">
        <v>4.93</v>
      </c>
      <c r="E73" s="104" t="n">
        <v>4.93</v>
      </c>
      <c r="F73" s="104" t="n">
        <v>4.91</v>
      </c>
      <c r="G73" s="104" t="n">
        <v>4.91</v>
      </c>
      <c r="H73" s="104" t="n">
        <v>4.93</v>
      </c>
      <c r="I73" s="104" t="n">
        <v>4.96</v>
      </c>
      <c r="J73" s="104" t="n">
        <v>5.01</v>
      </c>
      <c r="K73" s="104" t="n">
        <v>5.25</v>
      </c>
      <c r="L73" s="104" t="n">
        <v>5.08</v>
      </c>
      <c r="M73" s="39" t="n">
        <f aca="false">IF(ISBLANK(A74),MONTH(A73),IF(MONTH(A74)-MONTH(A73)=1,MONTH(A73),0))</f>
        <v>0</v>
      </c>
    </row>
    <row r="74" customFormat="false" ht="14.1" hidden="false" customHeight="false" outlineLevel="0" collapsed="false">
      <c r="A74" s="101" t="n">
        <v>38825</v>
      </c>
      <c r="B74" s="102" t="n">
        <v>4.54</v>
      </c>
      <c r="C74" s="102" t="n">
        <v>4.72</v>
      </c>
      <c r="D74" s="102" t="n">
        <v>4.9</v>
      </c>
      <c r="E74" s="102" t="n">
        <v>4.88</v>
      </c>
      <c r="F74" s="102" t="n">
        <v>4.84</v>
      </c>
      <c r="G74" s="102" t="n">
        <v>4.86</v>
      </c>
      <c r="H74" s="102" t="n">
        <v>4.87</v>
      </c>
      <c r="I74" s="102" t="n">
        <v>4.92</v>
      </c>
      <c r="J74" s="102" t="n">
        <v>4.99</v>
      </c>
      <c r="K74" s="102" t="n">
        <v>5.23</v>
      </c>
      <c r="L74" s="102" t="n">
        <v>5.07</v>
      </c>
      <c r="M74" s="39" t="n">
        <f aca="false">IF(ISBLANK(A75),MONTH(A74),IF(MONTH(A75)-MONTH(A74)=1,MONTH(A74),0))</f>
        <v>0</v>
      </c>
    </row>
    <row r="75" customFormat="false" ht="14.1" hidden="false" customHeight="false" outlineLevel="0" collapsed="false">
      <c r="A75" s="103" t="n">
        <v>38826</v>
      </c>
      <c r="B75" s="104" t="n">
        <v>4.54</v>
      </c>
      <c r="C75" s="104" t="n">
        <v>4.73</v>
      </c>
      <c r="D75" s="104" t="n">
        <v>4.9</v>
      </c>
      <c r="E75" s="104" t="n">
        <v>4.89</v>
      </c>
      <c r="F75" s="104" t="n">
        <v>4.86</v>
      </c>
      <c r="G75" s="104" t="n">
        <v>4.87</v>
      </c>
      <c r="H75" s="104" t="n">
        <v>4.91</v>
      </c>
      <c r="I75" s="104" t="n">
        <v>4.96</v>
      </c>
      <c r="J75" s="104" t="n">
        <v>5.04</v>
      </c>
      <c r="K75" s="104" t="n">
        <v>5.29</v>
      </c>
      <c r="L75" s="104" t="n">
        <v>5.13</v>
      </c>
      <c r="M75" s="39" t="n">
        <f aca="false">IF(ISBLANK(A76),MONTH(A75),IF(MONTH(A76)-MONTH(A75)=1,MONTH(A75),0))</f>
        <v>0</v>
      </c>
    </row>
    <row r="76" customFormat="false" ht="14.1" hidden="false" customHeight="false" outlineLevel="0" collapsed="false">
      <c r="A76" s="101" t="n">
        <v>38827</v>
      </c>
      <c r="B76" s="102" t="n">
        <v>4.55</v>
      </c>
      <c r="C76" s="102" t="n">
        <v>4.73</v>
      </c>
      <c r="D76" s="102" t="n">
        <v>4.9</v>
      </c>
      <c r="E76" s="102" t="n">
        <v>4.9</v>
      </c>
      <c r="F76" s="102" t="n">
        <v>4.89</v>
      </c>
      <c r="G76" s="102" t="n">
        <v>4.89</v>
      </c>
      <c r="H76" s="102" t="n">
        <v>4.92</v>
      </c>
      <c r="I76" s="102" t="n">
        <v>4.97</v>
      </c>
      <c r="J76" s="102" t="n">
        <v>5.04</v>
      </c>
      <c r="K76" s="102" t="n">
        <v>5.29</v>
      </c>
      <c r="L76" s="102" t="n">
        <v>5.14</v>
      </c>
      <c r="M76" s="39" t="n">
        <f aca="false">IF(ISBLANK(A77),MONTH(A76),IF(MONTH(A77)-MONTH(A76)=1,MONTH(A76),0))</f>
        <v>0</v>
      </c>
    </row>
    <row r="77" customFormat="false" ht="14.1" hidden="false" customHeight="false" outlineLevel="0" collapsed="false">
      <c r="A77" s="103" t="n">
        <v>38828</v>
      </c>
      <c r="B77" s="104" t="n">
        <v>4.58</v>
      </c>
      <c r="C77" s="104" t="n">
        <v>4.75</v>
      </c>
      <c r="D77" s="104" t="n">
        <v>4.9</v>
      </c>
      <c r="E77" s="104" t="n">
        <v>4.9</v>
      </c>
      <c r="F77" s="104" t="n">
        <v>4.9</v>
      </c>
      <c r="G77" s="104" t="n">
        <v>4.89</v>
      </c>
      <c r="H77" s="104" t="n">
        <v>4.92</v>
      </c>
      <c r="I77" s="104" t="n">
        <v>4.95</v>
      </c>
      <c r="J77" s="104" t="n">
        <v>5.01</v>
      </c>
      <c r="K77" s="104" t="n">
        <v>5.25</v>
      </c>
      <c r="L77" s="104" t="n">
        <v>5.1</v>
      </c>
      <c r="M77" s="39" t="n">
        <f aca="false">IF(ISBLANK(A78),MONTH(A77),IF(MONTH(A78)-MONTH(A77)=1,MONTH(A77),0))</f>
        <v>0</v>
      </c>
    </row>
    <row r="78" customFormat="false" ht="14.1" hidden="false" customHeight="false" outlineLevel="0" collapsed="false">
      <c r="A78" s="101" t="n">
        <v>38831</v>
      </c>
      <c r="B78" s="102" t="n">
        <v>4.58</v>
      </c>
      <c r="C78" s="102" t="n">
        <v>4.75</v>
      </c>
      <c r="D78" s="102" t="n">
        <v>4.93</v>
      </c>
      <c r="E78" s="102" t="n">
        <v>4.92</v>
      </c>
      <c r="F78" s="102" t="n">
        <v>4.89</v>
      </c>
      <c r="G78" s="102" t="n">
        <v>4.88</v>
      </c>
      <c r="H78" s="102" t="n">
        <v>4.9</v>
      </c>
      <c r="I78" s="102" t="n">
        <v>4.94</v>
      </c>
      <c r="J78" s="102" t="n">
        <v>4.99</v>
      </c>
      <c r="K78" s="102" t="n">
        <v>5.22</v>
      </c>
      <c r="L78" s="102" t="n">
        <v>5.07</v>
      </c>
      <c r="M78" s="39" t="n">
        <f aca="false">IF(ISBLANK(A79),MONTH(A78),IF(MONTH(A79)-MONTH(A78)=1,MONTH(A78),0))</f>
        <v>0</v>
      </c>
    </row>
    <row r="79" customFormat="false" ht="14.1" hidden="false" customHeight="false" outlineLevel="0" collapsed="false">
      <c r="A79" s="103" t="n">
        <v>38832</v>
      </c>
      <c r="B79" s="104" t="n">
        <v>4.63</v>
      </c>
      <c r="C79" s="104" t="n">
        <v>4.79</v>
      </c>
      <c r="D79" s="104" t="n">
        <v>4.96</v>
      </c>
      <c r="E79" s="104" t="n">
        <v>4.95</v>
      </c>
      <c r="F79" s="104" t="n">
        <v>4.95</v>
      </c>
      <c r="G79" s="104" t="n">
        <v>4.94</v>
      </c>
      <c r="H79" s="104" t="n">
        <v>4.98</v>
      </c>
      <c r="I79" s="104" t="n">
        <v>5.02</v>
      </c>
      <c r="J79" s="104" t="n">
        <v>5.07</v>
      </c>
      <c r="K79" s="104" t="n">
        <v>5.31</v>
      </c>
      <c r="L79" s="104" t="n">
        <v>5.16</v>
      </c>
      <c r="M79" s="39" t="n">
        <f aca="false">IF(ISBLANK(A80),MONTH(A79),IF(MONTH(A80)-MONTH(A79)=1,MONTH(A79),0))</f>
        <v>0</v>
      </c>
    </row>
    <row r="80" customFormat="false" ht="14.1" hidden="false" customHeight="false" outlineLevel="0" collapsed="false">
      <c r="A80" s="101" t="n">
        <v>38833</v>
      </c>
      <c r="B80" s="102" t="n">
        <v>4.65</v>
      </c>
      <c r="C80" s="102" t="n">
        <v>4.79</v>
      </c>
      <c r="D80" s="102" t="n">
        <v>4.98</v>
      </c>
      <c r="E80" s="102" t="n">
        <v>4.98</v>
      </c>
      <c r="F80" s="102" t="n">
        <v>4.99</v>
      </c>
      <c r="G80" s="102" t="n">
        <v>4.99</v>
      </c>
      <c r="H80" s="102" t="n">
        <v>5.02</v>
      </c>
      <c r="I80" s="102" t="n">
        <v>5.06</v>
      </c>
      <c r="J80" s="102" t="n">
        <v>5.12</v>
      </c>
      <c r="K80" s="102" t="n">
        <v>5.34</v>
      </c>
      <c r="L80" s="102" t="n">
        <v>5.18</v>
      </c>
      <c r="M80" s="39" t="n">
        <f aca="false">IF(ISBLANK(A81),MONTH(A80),IF(MONTH(A81)-MONTH(A80)=1,MONTH(A80),0))</f>
        <v>0</v>
      </c>
    </row>
    <row r="81" customFormat="false" ht="14.1" hidden="false" customHeight="false" outlineLevel="0" collapsed="false">
      <c r="A81" s="103" t="n">
        <v>38834</v>
      </c>
      <c r="B81" s="104" t="n">
        <v>4.64</v>
      </c>
      <c r="C81" s="104" t="n">
        <v>4.78</v>
      </c>
      <c r="D81" s="104" t="n">
        <v>4.93</v>
      </c>
      <c r="E81" s="104" t="n">
        <v>4.93</v>
      </c>
      <c r="F81" s="104" t="n">
        <v>4.91</v>
      </c>
      <c r="G81" s="104" t="n">
        <v>4.92</v>
      </c>
      <c r="H81" s="104" t="n">
        <v>4.95</v>
      </c>
      <c r="I81" s="104" t="n">
        <v>5</v>
      </c>
      <c r="J81" s="104" t="n">
        <v>5.09</v>
      </c>
      <c r="K81" s="104" t="n">
        <v>5.32</v>
      </c>
      <c r="L81" s="104" t="n">
        <v>5.18</v>
      </c>
      <c r="M81" s="39" t="n">
        <f aca="false">IF(ISBLANK(A82),MONTH(A81),IF(MONTH(A82)-MONTH(A81)=1,MONTH(A81),0))</f>
        <v>0</v>
      </c>
    </row>
    <row r="82" customFormat="false" ht="14.1" hidden="false" customHeight="false" outlineLevel="0" collapsed="false">
      <c r="A82" s="101" t="n">
        <v>38835</v>
      </c>
      <c r="B82" s="102" t="n">
        <v>4.6</v>
      </c>
      <c r="C82" s="102" t="n">
        <v>4.77</v>
      </c>
      <c r="D82" s="102" t="n">
        <v>4.91</v>
      </c>
      <c r="E82" s="102" t="n">
        <v>4.9</v>
      </c>
      <c r="F82" s="102" t="n">
        <v>4.87</v>
      </c>
      <c r="G82" s="102" t="n">
        <v>4.87</v>
      </c>
      <c r="H82" s="102" t="n">
        <v>4.92</v>
      </c>
      <c r="I82" s="102" t="n">
        <v>4.98</v>
      </c>
      <c r="J82" s="102" t="n">
        <v>5.07</v>
      </c>
      <c r="K82" s="102" t="n">
        <v>5.31</v>
      </c>
      <c r="L82" s="102" t="n">
        <v>5.17</v>
      </c>
      <c r="M82" s="39" t="n">
        <f aca="false">IF(ISBLANK(A83),MONTH(A82),IF(MONTH(A83)-MONTH(A82)=1,MONTH(A82),0))</f>
        <v>4</v>
      </c>
    </row>
    <row r="83" customFormat="false" ht="14.1" hidden="false" customHeight="false" outlineLevel="0" collapsed="false">
      <c r="A83" s="103" t="n">
        <v>38838</v>
      </c>
      <c r="B83" s="104" t="n">
        <v>4.61</v>
      </c>
      <c r="C83" s="104" t="n">
        <v>4.82</v>
      </c>
      <c r="D83" s="104" t="n">
        <v>4.98</v>
      </c>
      <c r="E83" s="104" t="n">
        <v>4.97</v>
      </c>
      <c r="F83" s="104" t="n">
        <v>4.94</v>
      </c>
      <c r="G83" s="104" t="n">
        <v>4.95</v>
      </c>
      <c r="H83" s="104" t="n">
        <v>4.99</v>
      </c>
      <c r="I83" s="104" t="n">
        <v>5.04</v>
      </c>
      <c r="J83" s="104" t="n">
        <v>5.14</v>
      </c>
      <c r="K83" s="104" t="n">
        <v>5.38</v>
      </c>
      <c r="L83" s="104" t="n">
        <v>5.23</v>
      </c>
      <c r="M83" s="39" t="n">
        <f aca="false">IF(ISBLANK(A84),MONTH(A83),IF(MONTH(A84)-MONTH(A83)=1,MONTH(A83),0))</f>
        <v>0</v>
      </c>
    </row>
    <row r="84" customFormat="false" ht="14.1" hidden="false" customHeight="false" outlineLevel="0" collapsed="false">
      <c r="A84" s="101" t="n">
        <v>38839</v>
      </c>
      <c r="B84" s="102" t="n">
        <v>4.66</v>
      </c>
      <c r="C84" s="102" t="n">
        <v>4.81</v>
      </c>
      <c r="D84" s="102" t="n">
        <v>4.98</v>
      </c>
      <c r="E84" s="102" t="n">
        <v>4.96</v>
      </c>
      <c r="F84" s="102" t="n">
        <v>4.92</v>
      </c>
      <c r="G84" s="102" t="n">
        <v>4.94</v>
      </c>
      <c r="H84" s="102" t="n">
        <v>4.98</v>
      </c>
      <c r="I84" s="102" t="n">
        <v>5.03</v>
      </c>
      <c r="J84" s="102" t="n">
        <v>5.12</v>
      </c>
      <c r="K84" s="102" t="n">
        <v>5.35</v>
      </c>
      <c r="L84" s="102" t="n">
        <v>5.2</v>
      </c>
      <c r="M84" s="39" t="n">
        <f aca="false">IF(ISBLANK(A85),MONTH(A84),IF(MONTH(A85)-MONTH(A84)=1,MONTH(A84),0))</f>
        <v>0</v>
      </c>
    </row>
    <row r="85" customFormat="false" ht="14.1" hidden="false" customHeight="false" outlineLevel="0" collapsed="false">
      <c r="A85" s="103" t="n">
        <v>38840</v>
      </c>
      <c r="B85" s="104" t="n">
        <v>4.65</v>
      </c>
      <c r="C85" s="104" t="n">
        <v>4.82</v>
      </c>
      <c r="D85" s="104" t="n">
        <v>5</v>
      </c>
      <c r="E85" s="104" t="n">
        <v>4.98</v>
      </c>
      <c r="F85" s="104" t="n">
        <v>4.94</v>
      </c>
      <c r="G85" s="104" t="n">
        <v>4.96</v>
      </c>
      <c r="H85" s="104" t="n">
        <v>5.01</v>
      </c>
      <c r="I85" s="104" t="n">
        <v>5.06</v>
      </c>
      <c r="J85" s="104" t="n">
        <v>5.15</v>
      </c>
      <c r="K85" s="104" t="n">
        <v>5.38</v>
      </c>
      <c r="L85" s="104" t="n">
        <v>5.24</v>
      </c>
      <c r="M85" s="39" t="n">
        <f aca="false">IF(ISBLANK(A86),MONTH(A85),IF(MONTH(A86)-MONTH(A85)=1,MONTH(A85),0))</f>
        <v>0</v>
      </c>
    </row>
    <row r="86" customFormat="false" ht="14.1" hidden="false" customHeight="false" outlineLevel="0" collapsed="false">
      <c r="A86" s="101" t="n">
        <v>38841</v>
      </c>
      <c r="B86" s="102" t="n">
        <v>4.61</v>
      </c>
      <c r="C86" s="102" t="n">
        <v>4.8</v>
      </c>
      <c r="D86" s="102" t="n">
        <v>5.01</v>
      </c>
      <c r="E86" s="102" t="n">
        <v>5</v>
      </c>
      <c r="F86" s="102" t="n">
        <v>4.97</v>
      </c>
      <c r="G86" s="102" t="n">
        <v>4.99</v>
      </c>
      <c r="H86" s="102" t="n">
        <v>5.03</v>
      </c>
      <c r="I86" s="102" t="n">
        <v>5.08</v>
      </c>
      <c r="J86" s="102" t="n">
        <v>5.16</v>
      </c>
      <c r="K86" s="102" t="n">
        <v>5.38</v>
      </c>
      <c r="L86" s="102" t="n">
        <v>5.23</v>
      </c>
      <c r="M86" s="39" t="n">
        <f aca="false">IF(ISBLANK(A87),MONTH(A86),IF(MONTH(A87)-MONTH(A86)=1,MONTH(A86),0))</f>
        <v>0</v>
      </c>
    </row>
    <row r="87" customFormat="false" ht="14.1" hidden="false" customHeight="false" outlineLevel="0" collapsed="false">
      <c r="A87" s="103" t="n">
        <v>38842</v>
      </c>
      <c r="B87" s="104" t="n">
        <v>4.61</v>
      </c>
      <c r="C87" s="104" t="n">
        <v>4.83</v>
      </c>
      <c r="D87" s="104" t="n">
        <v>5</v>
      </c>
      <c r="E87" s="104" t="n">
        <v>4.98</v>
      </c>
      <c r="F87" s="104" t="n">
        <v>4.94</v>
      </c>
      <c r="G87" s="104" t="n">
        <v>4.96</v>
      </c>
      <c r="H87" s="104" t="n">
        <v>4.99</v>
      </c>
      <c r="I87" s="104" t="n">
        <v>5.03</v>
      </c>
      <c r="J87" s="104" t="n">
        <v>5.12</v>
      </c>
      <c r="K87" s="104" t="n">
        <v>5.35</v>
      </c>
      <c r="L87" s="104" t="n">
        <v>5.2</v>
      </c>
      <c r="M87" s="39" t="n">
        <f aca="false">IF(ISBLANK(A88),MONTH(A87),IF(MONTH(A88)-MONTH(A87)=1,MONTH(A87),0))</f>
        <v>0</v>
      </c>
    </row>
    <row r="88" customFormat="false" ht="14.1" hidden="false" customHeight="false" outlineLevel="0" collapsed="false">
      <c r="A88" s="101" t="n">
        <v>38845</v>
      </c>
      <c r="B88" s="102" t="n">
        <v>4.64</v>
      </c>
      <c r="C88" s="102" t="n">
        <v>4.87</v>
      </c>
      <c r="D88" s="102" t="n">
        <v>5.03</v>
      </c>
      <c r="E88" s="102" t="n">
        <v>5.01</v>
      </c>
      <c r="F88" s="102" t="n">
        <v>4.97</v>
      </c>
      <c r="G88" s="102" t="n">
        <v>4.99</v>
      </c>
      <c r="H88" s="102" t="n">
        <v>5.01</v>
      </c>
      <c r="I88" s="102" t="n">
        <v>5.05</v>
      </c>
      <c r="J88" s="102" t="n">
        <v>5.12</v>
      </c>
      <c r="K88" s="102" t="n">
        <v>5.34</v>
      </c>
      <c r="L88" s="102" t="n">
        <v>5.19</v>
      </c>
      <c r="M88" s="39" t="n">
        <f aca="false">IF(ISBLANK(A89),MONTH(A88),IF(MONTH(A89)-MONTH(A88)=1,MONTH(A88),0))</f>
        <v>0</v>
      </c>
    </row>
    <row r="89" customFormat="false" ht="14.1" hidden="false" customHeight="false" outlineLevel="0" collapsed="false">
      <c r="A89" s="103" t="n">
        <v>38846</v>
      </c>
      <c r="B89" s="104" t="n">
        <v>4.72</v>
      </c>
      <c r="C89" s="104" t="n">
        <v>4.88</v>
      </c>
      <c r="D89" s="104" t="n">
        <v>5.03</v>
      </c>
      <c r="E89" s="104" t="n">
        <v>5.01</v>
      </c>
      <c r="F89" s="104" t="n">
        <v>4.97</v>
      </c>
      <c r="G89" s="104" t="n">
        <v>4.98</v>
      </c>
      <c r="H89" s="104" t="n">
        <v>5.01</v>
      </c>
      <c r="I89" s="104" t="n">
        <v>5.05</v>
      </c>
      <c r="J89" s="104" t="n">
        <v>5.13</v>
      </c>
      <c r="K89" s="104" t="n">
        <v>5.35</v>
      </c>
      <c r="L89" s="104" t="n">
        <v>5.2</v>
      </c>
      <c r="M89" s="39" t="n">
        <f aca="false">IF(ISBLANK(A90),MONTH(A89),IF(MONTH(A90)-MONTH(A89)=1,MONTH(A89),0))</f>
        <v>0</v>
      </c>
    </row>
    <row r="90" customFormat="false" ht="14.1" hidden="false" customHeight="false" outlineLevel="0" collapsed="false">
      <c r="A90" s="101" t="n">
        <v>38847</v>
      </c>
      <c r="B90" s="102" t="n">
        <v>4.69</v>
      </c>
      <c r="C90" s="102" t="n">
        <v>4.88</v>
      </c>
      <c r="D90" s="102" t="n">
        <v>5.03</v>
      </c>
      <c r="E90" s="102" t="n">
        <v>5.02</v>
      </c>
      <c r="F90" s="102" t="n">
        <v>5.01</v>
      </c>
      <c r="G90" s="102" t="n">
        <v>5</v>
      </c>
      <c r="H90" s="102" t="n">
        <v>5.03</v>
      </c>
      <c r="I90" s="102" t="n">
        <v>5.06</v>
      </c>
      <c r="J90" s="102" t="n">
        <v>5.13</v>
      </c>
      <c r="K90" s="102" t="n">
        <v>5.34</v>
      </c>
      <c r="L90" s="102" t="n">
        <v>5.19</v>
      </c>
      <c r="M90" s="39" t="n">
        <f aca="false">IF(ISBLANK(A91),MONTH(A90),IF(MONTH(A91)-MONTH(A90)=1,MONTH(A90),0))</f>
        <v>0</v>
      </c>
    </row>
    <row r="91" customFormat="false" ht="14.1" hidden="false" customHeight="false" outlineLevel="0" collapsed="false">
      <c r="A91" s="103" t="n">
        <v>38848</v>
      </c>
      <c r="B91" s="104" t="n">
        <v>4.64</v>
      </c>
      <c r="C91" s="104" t="n">
        <v>4.82</v>
      </c>
      <c r="D91" s="104" t="n">
        <v>4.99</v>
      </c>
      <c r="E91" s="104" t="n">
        <v>4.99</v>
      </c>
      <c r="F91" s="104" t="n">
        <v>4.99</v>
      </c>
      <c r="G91" s="104" t="n">
        <v>5.01</v>
      </c>
      <c r="H91" s="104" t="n">
        <v>5.04</v>
      </c>
      <c r="I91" s="104" t="n">
        <v>5.07</v>
      </c>
      <c r="J91" s="104" t="n">
        <v>5.14</v>
      </c>
      <c r="K91" s="104" t="n">
        <v>5.38</v>
      </c>
      <c r="L91" s="104" t="n">
        <v>5.23</v>
      </c>
      <c r="M91" s="39" t="n">
        <f aca="false">IF(ISBLANK(A92),MONTH(A91),IF(MONTH(A92)-MONTH(A91)=1,MONTH(A91),0))</f>
        <v>0</v>
      </c>
    </row>
    <row r="92" customFormat="false" ht="14.1" hidden="false" customHeight="false" outlineLevel="0" collapsed="false">
      <c r="A92" s="101" t="n">
        <v>38849</v>
      </c>
      <c r="B92" s="102" t="n">
        <v>4.64</v>
      </c>
      <c r="C92" s="102" t="n">
        <v>4.85</v>
      </c>
      <c r="D92" s="102" t="n">
        <v>5</v>
      </c>
      <c r="E92" s="102" t="n">
        <v>5</v>
      </c>
      <c r="F92" s="102" t="n">
        <v>5.01</v>
      </c>
      <c r="G92" s="102" t="n">
        <v>5.03</v>
      </c>
      <c r="H92" s="102" t="n">
        <v>5.08</v>
      </c>
      <c r="I92" s="102" t="n">
        <v>5.12</v>
      </c>
      <c r="J92" s="102" t="n">
        <v>5.19</v>
      </c>
      <c r="K92" s="102" t="n">
        <v>5.44</v>
      </c>
      <c r="L92" s="102" t="n">
        <v>5.29</v>
      </c>
      <c r="M92" s="39" t="n">
        <f aca="false">IF(ISBLANK(A93),MONTH(A92),IF(MONTH(A93)-MONTH(A92)=1,MONTH(A92),0))</f>
        <v>0</v>
      </c>
    </row>
    <row r="93" customFormat="false" ht="14.1" hidden="false" customHeight="false" outlineLevel="0" collapsed="false">
      <c r="A93" s="103" t="n">
        <v>38852</v>
      </c>
      <c r="B93" s="104" t="n">
        <v>4.68</v>
      </c>
      <c r="C93" s="104" t="n">
        <v>4.86</v>
      </c>
      <c r="D93" s="104" t="n">
        <v>5.02</v>
      </c>
      <c r="E93" s="104" t="n">
        <v>5.01</v>
      </c>
      <c r="F93" s="104" t="n">
        <v>4.99</v>
      </c>
      <c r="G93" s="104" t="n">
        <v>5.01</v>
      </c>
      <c r="H93" s="104" t="n">
        <v>5.04</v>
      </c>
      <c r="I93" s="104" t="n">
        <v>5.08</v>
      </c>
      <c r="J93" s="104" t="n">
        <v>5.15</v>
      </c>
      <c r="K93" s="104" t="n">
        <v>5.41</v>
      </c>
      <c r="L93" s="104" t="n">
        <v>5.26</v>
      </c>
      <c r="M93" s="39" t="n">
        <f aca="false">IF(ISBLANK(A94),MONTH(A93),IF(MONTH(A94)-MONTH(A93)=1,MONTH(A93),0))</f>
        <v>0</v>
      </c>
    </row>
    <row r="94" customFormat="false" ht="14.1" hidden="false" customHeight="false" outlineLevel="0" collapsed="false">
      <c r="A94" s="101" t="n">
        <v>38853</v>
      </c>
      <c r="B94" s="102" t="n">
        <v>4.76</v>
      </c>
      <c r="C94" s="102" t="n">
        <v>4.83</v>
      </c>
      <c r="D94" s="102" t="n">
        <v>4.99</v>
      </c>
      <c r="E94" s="102" t="n">
        <v>4.98</v>
      </c>
      <c r="F94" s="102" t="n">
        <v>4.96</v>
      </c>
      <c r="G94" s="102" t="n">
        <v>4.97</v>
      </c>
      <c r="H94" s="102" t="n">
        <v>4.99</v>
      </c>
      <c r="I94" s="102" t="n">
        <v>5.03</v>
      </c>
      <c r="J94" s="102" t="n">
        <v>5.1</v>
      </c>
      <c r="K94" s="102" t="n">
        <v>5.36</v>
      </c>
      <c r="L94" s="102" t="n">
        <v>5.22</v>
      </c>
      <c r="M94" s="39" t="n">
        <f aca="false">IF(ISBLANK(A95),MONTH(A94),IF(MONTH(A95)-MONTH(A94)=1,MONTH(A94),0))</f>
        <v>0</v>
      </c>
    </row>
    <row r="95" customFormat="false" ht="14.1" hidden="false" customHeight="false" outlineLevel="0" collapsed="false">
      <c r="A95" s="103" t="n">
        <v>38854</v>
      </c>
      <c r="B95" s="104" t="n">
        <v>4.75</v>
      </c>
      <c r="C95" s="104" t="n">
        <v>4.83</v>
      </c>
      <c r="D95" s="104" t="n">
        <v>5</v>
      </c>
      <c r="E95" s="104" t="n">
        <v>4.99</v>
      </c>
      <c r="F95" s="104" t="n">
        <v>4.97</v>
      </c>
      <c r="G95" s="104" t="n">
        <v>5</v>
      </c>
      <c r="H95" s="104" t="n">
        <v>5.03</v>
      </c>
      <c r="I95" s="104" t="n">
        <v>5.08</v>
      </c>
      <c r="J95" s="104" t="n">
        <v>5.16</v>
      </c>
      <c r="K95" s="104" t="n">
        <v>5.42</v>
      </c>
      <c r="L95" s="104" t="n">
        <v>5.28</v>
      </c>
      <c r="M95" s="39" t="n">
        <f aca="false">IF(ISBLANK(A96),MONTH(A95),IF(MONTH(A96)-MONTH(A95)=1,MONTH(A95),0))</f>
        <v>0</v>
      </c>
    </row>
    <row r="96" customFormat="false" ht="14.1" hidden="false" customHeight="false" outlineLevel="0" collapsed="false">
      <c r="A96" s="101" t="n">
        <v>38855</v>
      </c>
      <c r="B96" s="102" t="n">
        <v>4.75</v>
      </c>
      <c r="C96" s="102" t="n">
        <v>4.83</v>
      </c>
      <c r="D96" s="102" t="n">
        <v>4.98</v>
      </c>
      <c r="E96" s="102" t="n">
        <v>4.96</v>
      </c>
      <c r="F96" s="102" t="n">
        <v>4.94</v>
      </c>
      <c r="G96" s="102" t="n">
        <v>4.94</v>
      </c>
      <c r="H96" s="102" t="n">
        <v>4.96</v>
      </c>
      <c r="I96" s="102" t="n">
        <v>5</v>
      </c>
      <c r="J96" s="102" t="n">
        <v>5.08</v>
      </c>
      <c r="K96" s="102" t="n">
        <v>5.32</v>
      </c>
      <c r="L96" s="102" t="n">
        <v>5.18</v>
      </c>
      <c r="M96" s="39" t="n">
        <f aca="false">IF(ISBLANK(A97),MONTH(A96),IF(MONTH(A97)-MONTH(A96)=1,MONTH(A96),0))</f>
        <v>0</v>
      </c>
    </row>
    <row r="97" customFormat="false" ht="14.1" hidden="false" customHeight="false" outlineLevel="0" collapsed="false">
      <c r="A97" s="103" t="n">
        <v>38856</v>
      </c>
      <c r="B97" s="104" t="n">
        <v>4.75</v>
      </c>
      <c r="C97" s="104" t="n">
        <v>4.82</v>
      </c>
      <c r="D97" s="104" t="n">
        <v>5</v>
      </c>
      <c r="E97" s="104" t="n">
        <v>4.98</v>
      </c>
      <c r="F97" s="104" t="n">
        <v>4.96</v>
      </c>
      <c r="G97" s="104" t="n">
        <v>4.95</v>
      </c>
      <c r="H97" s="104" t="n">
        <v>4.96</v>
      </c>
      <c r="I97" s="104" t="n">
        <v>4.98</v>
      </c>
      <c r="J97" s="104" t="n">
        <v>5.05</v>
      </c>
      <c r="K97" s="104" t="n">
        <v>5.28</v>
      </c>
      <c r="L97" s="104" t="n">
        <v>5.14</v>
      </c>
      <c r="M97" s="39" t="n">
        <f aca="false">IF(ISBLANK(A98),MONTH(A97),IF(MONTH(A98)-MONTH(A97)=1,MONTH(A97),0))</f>
        <v>0</v>
      </c>
    </row>
    <row r="98" customFormat="false" ht="14.1" hidden="false" customHeight="false" outlineLevel="0" collapsed="false">
      <c r="A98" s="101" t="n">
        <v>38859</v>
      </c>
      <c r="B98" s="102" t="n">
        <v>4.74</v>
      </c>
      <c r="C98" s="102" t="n">
        <v>4.83</v>
      </c>
      <c r="D98" s="102" t="n">
        <v>5.02</v>
      </c>
      <c r="E98" s="102" t="n">
        <v>4.99</v>
      </c>
      <c r="F98" s="102" t="n">
        <v>4.94</v>
      </c>
      <c r="G98" s="102" t="n">
        <v>4.94</v>
      </c>
      <c r="H98" s="102" t="n">
        <v>4.94</v>
      </c>
      <c r="I98" s="102" t="n">
        <v>4.96</v>
      </c>
      <c r="J98" s="102" t="n">
        <v>5.04</v>
      </c>
      <c r="K98" s="102" t="n">
        <v>5.28</v>
      </c>
      <c r="L98" s="102" t="n">
        <v>5.13</v>
      </c>
      <c r="M98" s="39" t="n">
        <f aca="false">IF(ISBLANK(A99),MONTH(A98),IF(MONTH(A99)-MONTH(A98)=1,MONTH(A98),0))</f>
        <v>0</v>
      </c>
    </row>
    <row r="99" customFormat="false" ht="14.1" hidden="false" customHeight="false" outlineLevel="0" collapsed="false">
      <c r="A99" s="103" t="n">
        <v>38860</v>
      </c>
      <c r="B99" s="104" t="n">
        <v>4.75</v>
      </c>
      <c r="C99" s="104" t="n">
        <v>4.84</v>
      </c>
      <c r="D99" s="104" t="n">
        <v>5.02</v>
      </c>
      <c r="E99" s="104" t="n">
        <v>5</v>
      </c>
      <c r="F99" s="104" t="n">
        <v>4.97</v>
      </c>
      <c r="G99" s="104" t="n">
        <v>4.97</v>
      </c>
      <c r="H99" s="104" t="n">
        <v>4.98</v>
      </c>
      <c r="I99" s="104" t="n">
        <v>5</v>
      </c>
      <c r="J99" s="104" t="n">
        <v>5.07</v>
      </c>
      <c r="K99" s="104" t="n">
        <v>5.3</v>
      </c>
      <c r="L99" s="104" t="n">
        <v>5.16</v>
      </c>
      <c r="M99" s="39" t="n">
        <f aca="false">IF(ISBLANK(A100),MONTH(A99),IF(MONTH(A100)-MONTH(A99)=1,MONTH(A99),0))</f>
        <v>0</v>
      </c>
    </row>
    <row r="100" customFormat="false" ht="14.1" hidden="false" customHeight="false" outlineLevel="0" collapsed="false">
      <c r="A100" s="101" t="n">
        <v>38861</v>
      </c>
      <c r="B100" s="102" t="n">
        <v>4.74</v>
      </c>
      <c r="C100" s="102" t="n">
        <v>4.82</v>
      </c>
      <c r="D100" s="102" t="n">
        <v>4.99</v>
      </c>
      <c r="E100" s="102" t="n">
        <v>4.97</v>
      </c>
      <c r="F100" s="102" t="n">
        <v>4.94</v>
      </c>
      <c r="G100" s="102" t="n">
        <v>4.92</v>
      </c>
      <c r="H100" s="102" t="n">
        <v>4.93</v>
      </c>
      <c r="I100" s="102" t="n">
        <v>4.96</v>
      </c>
      <c r="J100" s="102" t="n">
        <v>5.03</v>
      </c>
      <c r="K100" s="102" t="n">
        <v>5.27</v>
      </c>
      <c r="L100" s="102" t="n">
        <v>5.13</v>
      </c>
      <c r="M100" s="39" t="n">
        <f aca="false">IF(ISBLANK(A101),MONTH(A100),IF(MONTH(A101)-MONTH(A100)=1,MONTH(A100),0))</f>
        <v>0</v>
      </c>
    </row>
    <row r="101" customFormat="false" ht="14.1" hidden="false" customHeight="false" outlineLevel="0" collapsed="false">
      <c r="A101" s="103" t="n">
        <v>38862</v>
      </c>
      <c r="B101" s="104" t="n">
        <v>4.74</v>
      </c>
      <c r="C101" s="104" t="n">
        <v>4.82</v>
      </c>
      <c r="D101" s="104" t="n">
        <v>5.01</v>
      </c>
      <c r="E101" s="104" t="n">
        <v>5</v>
      </c>
      <c r="F101" s="104" t="n">
        <v>4.98</v>
      </c>
      <c r="G101" s="104" t="n">
        <v>4.97</v>
      </c>
      <c r="H101" s="104" t="n">
        <v>4.97</v>
      </c>
      <c r="I101" s="104" t="n">
        <v>4.99</v>
      </c>
      <c r="J101" s="104" t="n">
        <v>5.07</v>
      </c>
      <c r="K101" s="104" t="n">
        <v>5.31</v>
      </c>
      <c r="L101" s="104" t="n">
        <v>5.17</v>
      </c>
      <c r="M101" s="39" t="n">
        <f aca="false">IF(ISBLANK(A102),MONTH(A101),IF(MONTH(A102)-MONTH(A101)=1,MONTH(A101),0))</f>
        <v>0</v>
      </c>
    </row>
    <row r="102" customFormat="false" ht="14.1" hidden="false" customHeight="false" outlineLevel="0" collapsed="false">
      <c r="A102" s="101" t="n">
        <v>38863</v>
      </c>
      <c r="B102" s="102" t="n">
        <v>4.75</v>
      </c>
      <c r="C102" s="102" t="n">
        <v>4.84</v>
      </c>
      <c r="D102" s="102" t="n">
        <v>5.02</v>
      </c>
      <c r="E102" s="102" t="n">
        <v>5</v>
      </c>
      <c r="F102" s="102" t="n">
        <v>4.96</v>
      </c>
      <c r="G102" s="102" t="n">
        <v>4.94</v>
      </c>
      <c r="H102" s="102" t="n">
        <v>4.95</v>
      </c>
      <c r="I102" s="102" t="n">
        <v>4.97</v>
      </c>
      <c r="J102" s="102" t="n">
        <v>5.06</v>
      </c>
      <c r="K102" s="102" t="n">
        <v>5.3</v>
      </c>
      <c r="L102" s="102" t="n">
        <v>5.16</v>
      </c>
      <c r="M102" s="39" t="n">
        <f aca="false">IF(ISBLANK(A103),MONTH(A102),IF(MONTH(A103)-MONTH(A102)=1,MONTH(A102),0))</f>
        <v>0</v>
      </c>
    </row>
    <row r="103" customFormat="false" ht="14.1" hidden="false" customHeight="false" outlineLevel="0" collapsed="false">
      <c r="A103" s="103" t="n">
        <v>38867</v>
      </c>
      <c r="B103" s="104" t="n">
        <v>4.76</v>
      </c>
      <c r="C103" s="104" t="n">
        <v>4.84</v>
      </c>
      <c r="D103" s="104" t="n">
        <v>5.04</v>
      </c>
      <c r="E103" s="104" t="n">
        <v>5.02</v>
      </c>
      <c r="F103" s="104" t="n">
        <v>4.99</v>
      </c>
      <c r="G103" s="104" t="n">
        <v>4.99</v>
      </c>
      <c r="H103" s="104" t="n">
        <v>4.99</v>
      </c>
      <c r="I103" s="104" t="n">
        <v>5.01</v>
      </c>
      <c r="J103" s="104" t="n">
        <v>5.09</v>
      </c>
      <c r="K103" s="104" t="n">
        <v>5.33</v>
      </c>
      <c r="L103" s="104" t="n">
        <v>5.19</v>
      </c>
      <c r="M103" s="39" t="n">
        <f aca="false">IF(ISBLANK(A104),MONTH(A103),IF(MONTH(A104)-MONTH(A103)=1,MONTH(A103),0))</f>
        <v>0</v>
      </c>
    </row>
    <row r="104" customFormat="false" ht="14.1" hidden="false" customHeight="false" outlineLevel="0" collapsed="false">
      <c r="A104" s="101" t="n">
        <v>38868</v>
      </c>
      <c r="B104" s="102" t="n">
        <v>4.75</v>
      </c>
      <c r="C104" s="102" t="n">
        <v>4.86</v>
      </c>
      <c r="D104" s="102" t="n">
        <v>5.08</v>
      </c>
      <c r="E104" s="102" t="n">
        <v>5.07</v>
      </c>
      <c r="F104" s="102" t="n">
        <v>5.04</v>
      </c>
      <c r="G104" s="102" t="n">
        <v>5.03</v>
      </c>
      <c r="H104" s="102" t="n">
        <v>5.04</v>
      </c>
      <c r="I104" s="102" t="n">
        <v>5.06</v>
      </c>
      <c r="J104" s="102" t="n">
        <v>5.12</v>
      </c>
      <c r="K104" s="102" t="n">
        <v>5.35</v>
      </c>
      <c r="L104" s="102" t="n">
        <v>5.21</v>
      </c>
      <c r="M104" s="39" t="n">
        <f aca="false">IF(ISBLANK(A105),MONTH(A104),IF(MONTH(A105)-MONTH(A104)=1,MONTH(A104),0))</f>
        <v>5</v>
      </c>
    </row>
    <row r="105" customFormat="false" ht="14.1" hidden="false" customHeight="false" outlineLevel="0" collapsed="false">
      <c r="A105" s="103" t="n">
        <v>38869</v>
      </c>
      <c r="B105" s="104" t="n">
        <v>4.75</v>
      </c>
      <c r="C105" s="104" t="n">
        <v>4.83</v>
      </c>
      <c r="D105" s="104" t="n">
        <v>5.06</v>
      </c>
      <c r="E105" s="104" t="n">
        <v>5.05</v>
      </c>
      <c r="F105" s="104" t="n">
        <v>5.04</v>
      </c>
      <c r="G105" s="104" t="n">
        <v>5.02</v>
      </c>
      <c r="H105" s="104" t="n">
        <v>5.03</v>
      </c>
      <c r="I105" s="104" t="n">
        <v>5.05</v>
      </c>
      <c r="J105" s="104" t="n">
        <v>5.11</v>
      </c>
      <c r="K105" s="104" t="n">
        <v>5.34</v>
      </c>
      <c r="L105" s="104" t="n">
        <v>5.2</v>
      </c>
      <c r="M105" s="39" t="n">
        <f aca="false">IF(ISBLANK(A106),MONTH(A105),IF(MONTH(A106)-MONTH(A105)=1,MONTH(A105),0))</f>
        <v>0</v>
      </c>
    </row>
    <row r="106" customFormat="false" ht="14.1" hidden="false" customHeight="false" outlineLevel="0" collapsed="false">
      <c r="A106" s="101" t="n">
        <v>38870</v>
      </c>
      <c r="B106" s="102" t="n">
        <v>4.75</v>
      </c>
      <c r="C106" s="102" t="n">
        <v>4.81</v>
      </c>
      <c r="D106" s="102" t="n">
        <v>5.01</v>
      </c>
      <c r="E106" s="102" t="n">
        <v>4.98</v>
      </c>
      <c r="F106" s="102" t="n">
        <v>4.92</v>
      </c>
      <c r="G106" s="102" t="n">
        <v>4.91</v>
      </c>
      <c r="H106" s="102" t="n">
        <v>4.9</v>
      </c>
      <c r="I106" s="102" t="n">
        <v>4.92</v>
      </c>
      <c r="J106" s="102" t="n">
        <v>5</v>
      </c>
      <c r="K106" s="102" t="n">
        <v>5.24</v>
      </c>
      <c r="L106" s="102" t="n">
        <v>5.1</v>
      </c>
      <c r="M106" s="39" t="n">
        <f aca="false">IF(ISBLANK(A107),MONTH(A106),IF(MONTH(A107)-MONTH(A106)=1,MONTH(A106),0))</f>
        <v>0</v>
      </c>
    </row>
    <row r="107" customFormat="false" ht="14.1" hidden="false" customHeight="false" outlineLevel="0" collapsed="false">
      <c r="A107" s="103" t="n">
        <v>38873</v>
      </c>
      <c r="B107" s="104" t="n">
        <v>4.77</v>
      </c>
      <c r="C107" s="104" t="n">
        <v>4.85</v>
      </c>
      <c r="D107" s="104" t="n">
        <v>5.04</v>
      </c>
      <c r="E107" s="104" t="n">
        <v>5.02</v>
      </c>
      <c r="F107" s="104" t="n">
        <v>4.99</v>
      </c>
      <c r="G107" s="104" t="n">
        <v>4.95</v>
      </c>
      <c r="H107" s="104" t="n">
        <v>4.95</v>
      </c>
      <c r="I107" s="104" t="n">
        <v>4.97</v>
      </c>
      <c r="J107" s="104" t="n">
        <v>5.02</v>
      </c>
      <c r="K107" s="104" t="n">
        <v>5.24</v>
      </c>
      <c r="L107" s="104" t="n">
        <v>5.1</v>
      </c>
      <c r="M107" s="39" t="n">
        <f aca="false">IF(ISBLANK(A108),MONTH(A107),IF(MONTH(A108)-MONTH(A107)=1,MONTH(A107),0))</f>
        <v>0</v>
      </c>
    </row>
    <row r="108" customFormat="false" ht="14.1" hidden="false" customHeight="false" outlineLevel="0" collapsed="false">
      <c r="A108" s="101" t="n">
        <v>38874</v>
      </c>
      <c r="B108" s="102" t="n">
        <v>4.8</v>
      </c>
      <c r="C108" s="102" t="n">
        <v>4.86</v>
      </c>
      <c r="D108" s="102" t="n">
        <v>5.05</v>
      </c>
      <c r="E108" s="102" t="n">
        <v>5.03</v>
      </c>
      <c r="F108" s="102" t="n">
        <v>4.99</v>
      </c>
      <c r="G108" s="102" t="n">
        <v>4.96</v>
      </c>
      <c r="H108" s="102" t="n">
        <v>4.95</v>
      </c>
      <c r="I108" s="102" t="n">
        <v>4.96</v>
      </c>
      <c r="J108" s="102" t="n">
        <v>5.01</v>
      </c>
      <c r="K108" s="102" t="n">
        <v>5.22</v>
      </c>
      <c r="L108" s="102" t="n">
        <v>5.08</v>
      </c>
      <c r="M108" s="39" t="n">
        <f aca="false">IF(ISBLANK(A109),MONTH(A108),IF(MONTH(A109)-MONTH(A108)=1,MONTH(A108),0))</f>
        <v>0</v>
      </c>
    </row>
    <row r="109" customFormat="false" ht="14.1" hidden="false" customHeight="false" outlineLevel="0" collapsed="false">
      <c r="A109" s="103" t="n">
        <v>38875</v>
      </c>
      <c r="B109" s="104" t="n">
        <v>4.8</v>
      </c>
      <c r="C109" s="104" t="n">
        <v>4.86</v>
      </c>
      <c r="D109" s="104" t="n">
        <v>5.06</v>
      </c>
      <c r="E109" s="104" t="n">
        <v>5.05</v>
      </c>
      <c r="F109" s="104" t="n">
        <v>5.02</v>
      </c>
      <c r="G109" s="104" t="n">
        <v>4.99</v>
      </c>
      <c r="H109" s="104" t="n">
        <v>4.97</v>
      </c>
      <c r="I109" s="104" t="n">
        <v>4.98</v>
      </c>
      <c r="J109" s="104" t="n">
        <v>5.02</v>
      </c>
      <c r="K109" s="104" t="n">
        <v>5.23</v>
      </c>
      <c r="L109" s="104" t="n">
        <v>5.09</v>
      </c>
      <c r="M109" s="39" t="n">
        <f aca="false">IF(ISBLANK(A110),MONTH(A109),IF(MONTH(A110)-MONTH(A109)=1,MONTH(A109),0))</f>
        <v>0</v>
      </c>
    </row>
    <row r="110" customFormat="false" ht="14.1" hidden="false" customHeight="false" outlineLevel="0" collapsed="false">
      <c r="A110" s="101" t="n">
        <v>38876</v>
      </c>
      <c r="B110" s="102" t="n">
        <v>4.78</v>
      </c>
      <c r="C110" s="102" t="n">
        <v>4.87</v>
      </c>
      <c r="D110" s="102" t="n">
        <v>5.06</v>
      </c>
      <c r="E110" s="102" t="n">
        <v>5.04</v>
      </c>
      <c r="F110" s="102" t="n">
        <v>5.01</v>
      </c>
      <c r="G110" s="102" t="n">
        <v>4.97</v>
      </c>
      <c r="H110" s="102" t="n">
        <v>4.95</v>
      </c>
      <c r="I110" s="102" t="n">
        <v>4.96</v>
      </c>
      <c r="J110" s="102" t="n">
        <v>5</v>
      </c>
      <c r="K110" s="102" t="n">
        <v>5.2</v>
      </c>
      <c r="L110" s="102" t="n">
        <v>5.06</v>
      </c>
      <c r="M110" s="39" t="n">
        <f aca="false">IF(ISBLANK(A111),MONTH(A110),IF(MONTH(A111)-MONTH(A110)=1,MONTH(A110),0))</f>
        <v>0</v>
      </c>
    </row>
    <row r="111" customFormat="false" ht="14.1" hidden="false" customHeight="false" outlineLevel="0" collapsed="false">
      <c r="A111" s="103" t="n">
        <v>38877</v>
      </c>
      <c r="B111" s="104" t="n">
        <v>4.78</v>
      </c>
      <c r="C111" s="104" t="n">
        <v>4.88</v>
      </c>
      <c r="D111" s="104" t="n">
        <v>5.07</v>
      </c>
      <c r="E111" s="104" t="n">
        <v>5.05</v>
      </c>
      <c r="F111" s="104" t="n">
        <v>5.01</v>
      </c>
      <c r="G111" s="104" t="n">
        <v>4.96</v>
      </c>
      <c r="H111" s="104" t="n">
        <v>4.95</v>
      </c>
      <c r="I111" s="104" t="n">
        <v>4.95</v>
      </c>
      <c r="J111" s="104" t="n">
        <v>4.98</v>
      </c>
      <c r="K111" s="104" t="n">
        <v>5.17</v>
      </c>
      <c r="L111" s="104" t="n">
        <v>5.03</v>
      </c>
      <c r="M111" s="39" t="n">
        <f aca="false">IF(ISBLANK(A112),MONTH(A111),IF(MONTH(A112)-MONTH(A111)=1,MONTH(A111),0))</f>
        <v>0</v>
      </c>
    </row>
    <row r="112" customFormat="false" ht="14.1" hidden="false" customHeight="false" outlineLevel="0" collapsed="false">
      <c r="A112" s="101" t="n">
        <v>38880</v>
      </c>
      <c r="B112" s="102" t="n">
        <v>4.78</v>
      </c>
      <c r="C112" s="102" t="n">
        <v>4.93</v>
      </c>
      <c r="D112" s="102" t="n">
        <v>5.13</v>
      </c>
      <c r="E112" s="102" t="n">
        <v>5.09</v>
      </c>
      <c r="F112" s="102" t="n">
        <v>5.02</v>
      </c>
      <c r="G112" s="102" t="n">
        <v>4.97</v>
      </c>
      <c r="H112" s="102" t="n">
        <v>4.95</v>
      </c>
      <c r="I112" s="102" t="n">
        <v>4.96</v>
      </c>
      <c r="J112" s="102" t="n">
        <v>4.99</v>
      </c>
      <c r="K112" s="102" t="n">
        <v>5.17</v>
      </c>
      <c r="L112" s="102" t="n">
        <v>5.03</v>
      </c>
      <c r="M112" s="39" t="n">
        <f aca="false">IF(ISBLANK(A113),MONTH(A112),IF(MONTH(A113)-MONTH(A112)=1,MONTH(A112),0))</f>
        <v>0</v>
      </c>
    </row>
    <row r="113" customFormat="false" ht="14.1" hidden="false" customHeight="false" outlineLevel="0" collapsed="false">
      <c r="A113" s="103" t="n">
        <v>38881</v>
      </c>
      <c r="B113" s="104" t="n">
        <v>4.72</v>
      </c>
      <c r="C113" s="104" t="n">
        <v>4.89</v>
      </c>
      <c r="D113" s="104" t="n">
        <v>5.13</v>
      </c>
      <c r="E113" s="104" t="n">
        <v>5.09</v>
      </c>
      <c r="F113" s="104" t="n">
        <v>5.02</v>
      </c>
      <c r="G113" s="104" t="n">
        <v>4.96</v>
      </c>
      <c r="H113" s="104" t="n">
        <v>4.93</v>
      </c>
      <c r="I113" s="104" t="n">
        <v>4.94</v>
      </c>
      <c r="J113" s="104" t="n">
        <v>4.97</v>
      </c>
      <c r="K113" s="104" t="n">
        <v>5.15</v>
      </c>
      <c r="L113" s="104" t="n">
        <v>5.01</v>
      </c>
      <c r="M113" s="39" t="n">
        <f aca="false">IF(ISBLANK(A114),MONTH(A113),IF(MONTH(A114)-MONTH(A113)=1,MONTH(A113),0))</f>
        <v>0</v>
      </c>
    </row>
    <row r="114" customFormat="false" ht="14.1" hidden="false" customHeight="false" outlineLevel="0" collapsed="false">
      <c r="A114" s="101" t="n">
        <v>38882</v>
      </c>
      <c r="B114" s="102" t="n">
        <v>4.68</v>
      </c>
      <c r="C114" s="102" t="n">
        <v>4.9</v>
      </c>
      <c r="D114" s="102" t="n">
        <v>5.17</v>
      </c>
      <c r="E114" s="102" t="n">
        <v>5.15</v>
      </c>
      <c r="F114" s="102" t="n">
        <v>5.11</v>
      </c>
      <c r="G114" s="102" t="n">
        <v>5.06</v>
      </c>
      <c r="H114" s="102" t="n">
        <v>5.03</v>
      </c>
      <c r="I114" s="102" t="n">
        <v>5.04</v>
      </c>
      <c r="J114" s="102" t="n">
        <v>5.05</v>
      </c>
      <c r="K114" s="102" t="n">
        <v>5.23</v>
      </c>
      <c r="L114" s="102" t="n">
        <v>5.09</v>
      </c>
      <c r="M114" s="39" t="n">
        <f aca="false">IF(ISBLANK(A115),MONTH(A114),IF(MONTH(A115)-MONTH(A114)=1,MONTH(A114),0))</f>
        <v>0</v>
      </c>
    </row>
    <row r="115" customFormat="false" ht="14.1" hidden="false" customHeight="false" outlineLevel="0" collapsed="false">
      <c r="A115" s="103" t="n">
        <v>38883</v>
      </c>
      <c r="B115" s="104" t="n">
        <v>4.6</v>
      </c>
      <c r="C115" s="104" t="n">
        <v>4.85</v>
      </c>
      <c r="D115" s="104" t="n">
        <v>5.16</v>
      </c>
      <c r="E115" s="104" t="n">
        <v>5.15</v>
      </c>
      <c r="F115" s="104" t="n">
        <v>5.14</v>
      </c>
      <c r="G115" s="104" t="n">
        <v>5.1</v>
      </c>
      <c r="H115" s="104" t="n">
        <v>5.08</v>
      </c>
      <c r="I115" s="104" t="n">
        <v>5.08</v>
      </c>
      <c r="J115" s="104" t="n">
        <v>5.1</v>
      </c>
      <c r="K115" s="104" t="n">
        <v>5.27</v>
      </c>
      <c r="L115" s="104" t="n">
        <v>5.13</v>
      </c>
      <c r="M115" s="39" t="n">
        <f aca="false">IF(ISBLANK(A116),MONTH(A115),IF(MONTH(A116)-MONTH(A115)=1,MONTH(A115),0))</f>
        <v>0</v>
      </c>
    </row>
    <row r="116" customFormat="false" ht="14.1" hidden="false" customHeight="false" outlineLevel="0" collapsed="false">
      <c r="A116" s="101" t="n">
        <v>38884</v>
      </c>
      <c r="B116" s="102" t="n">
        <v>4.63</v>
      </c>
      <c r="C116" s="102" t="n">
        <v>4.88</v>
      </c>
      <c r="D116" s="102" t="n">
        <v>5.19</v>
      </c>
      <c r="E116" s="102" t="n">
        <v>5.18</v>
      </c>
      <c r="F116" s="102" t="n">
        <v>5.16</v>
      </c>
      <c r="G116" s="102" t="n">
        <v>5.13</v>
      </c>
      <c r="H116" s="102" t="n">
        <v>5.1</v>
      </c>
      <c r="I116" s="102" t="n">
        <v>5.1</v>
      </c>
      <c r="J116" s="102" t="n">
        <v>5.13</v>
      </c>
      <c r="K116" s="102" t="n">
        <v>5.31</v>
      </c>
      <c r="L116" s="102" t="n">
        <v>5.17</v>
      </c>
      <c r="M116" s="39" t="n">
        <f aca="false">IF(ISBLANK(A117),MONTH(A116),IF(MONTH(A117)-MONTH(A116)=1,MONTH(A116),0))</f>
        <v>0</v>
      </c>
    </row>
    <row r="117" customFormat="false" ht="14.1" hidden="false" customHeight="false" outlineLevel="0" collapsed="false">
      <c r="A117" s="103" t="n">
        <v>38887</v>
      </c>
      <c r="B117" s="104" t="n">
        <v>4.67</v>
      </c>
      <c r="C117" s="104" t="n">
        <v>4.93</v>
      </c>
      <c r="D117" s="104" t="n">
        <v>5.25</v>
      </c>
      <c r="E117" s="104" t="n">
        <v>5.23</v>
      </c>
      <c r="F117" s="104" t="n">
        <v>5.19</v>
      </c>
      <c r="G117" s="104" t="n">
        <v>5.15</v>
      </c>
      <c r="H117" s="104" t="n">
        <v>5.12</v>
      </c>
      <c r="I117" s="104" t="n">
        <v>5.13</v>
      </c>
      <c r="J117" s="104" t="n">
        <v>5.14</v>
      </c>
      <c r="K117" s="104" t="n">
        <v>5.32</v>
      </c>
      <c r="L117" s="104" t="n">
        <v>5.18</v>
      </c>
      <c r="M117" s="39" t="n">
        <f aca="false">IF(ISBLANK(A118),MONTH(A117),IF(MONTH(A118)-MONTH(A117)=1,MONTH(A117),0))</f>
        <v>0</v>
      </c>
    </row>
    <row r="118" customFormat="false" ht="14.1" hidden="false" customHeight="false" outlineLevel="0" collapsed="false">
      <c r="A118" s="101" t="n">
        <v>38888</v>
      </c>
      <c r="B118" s="102" t="n">
        <v>4.7</v>
      </c>
      <c r="C118" s="102" t="n">
        <v>4.92</v>
      </c>
      <c r="D118" s="102" t="n">
        <v>5.24</v>
      </c>
      <c r="E118" s="102" t="n">
        <v>5.23</v>
      </c>
      <c r="F118" s="102" t="n">
        <v>5.19</v>
      </c>
      <c r="G118" s="102" t="n">
        <v>5.16</v>
      </c>
      <c r="H118" s="102" t="n">
        <v>5.13</v>
      </c>
      <c r="I118" s="102" t="n">
        <v>5.14</v>
      </c>
      <c r="J118" s="102" t="n">
        <v>5.15</v>
      </c>
      <c r="K118" s="102" t="n">
        <v>5.33</v>
      </c>
      <c r="L118" s="102" t="n">
        <v>5.19</v>
      </c>
      <c r="M118" s="39" t="n">
        <f aca="false">IF(ISBLANK(A119),MONTH(A118),IF(MONTH(A119)-MONTH(A118)=1,MONTH(A118),0))</f>
        <v>0</v>
      </c>
    </row>
    <row r="119" customFormat="false" ht="14.1" hidden="false" customHeight="false" outlineLevel="0" collapsed="false">
      <c r="A119" s="103" t="n">
        <v>38889</v>
      </c>
      <c r="B119" s="104" t="n">
        <v>4.66</v>
      </c>
      <c r="C119" s="104" t="n">
        <v>4.92</v>
      </c>
      <c r="D119" s="104" t="n">
        <v>5.23</v>
      </c>
      <c r="E119" s="104" t="n">
        <v>5.22</v>
      </c>
      <c r="F119" s="104" t="n">
        <v>5.2</v>
      </c>
      <c r="G119" s="104" t="n">
        <v>5.16</v>
      </c>
      <c r="H119" s="104" t="n">
        <v>5.14</v>
      </c>
      <c r="I119" s="104" t="n">
        <v>5.14</v>
      </c>
      <c r="J119" s="104" t="n">
        <v>5.16</v>
      </c>
      <c r="K119" s="104" t="n">
        <v>5.32</v>
      </c>
      <c r="L119" s="104" t="n">
        <v>5.19</v>
      </c>
      <c r="M119" s="39" t="n">
        <f aca="false">IF(ISBLANK(A120),MONTH(A119),IF(MONTH(A120)-MONTH(A119)=1,MONTH(A119),0))</f>
        <v>0</v>
      </c>
    </row>
    <row r="120" customFormat="false" ht="14.1" hidden="false" customHeight="false" outlineLevel="0" collapsed="false">
      <c r="A120" s="101" t="n">
        <v>38890</v>
      </c>
      <c r="B120" s="102" t="n">
        <v>4.55</v>
      </c>
      <c r="C120" s="102" t="n">
        <v>4.92</v>
      </c>
      <c r="D120" s="102" t="n">
        <v>5.24</v>
      </c>
      <c r="E120" s="102" t="n">
        <v>5.24</v>
      </c>
      <c r="F120" s="102" t="n">
        <v>5.23</v>
      </c>
      <c r="G120" s="102" t="n">
        <v>5.21</v>
      </c>
      <c r="H120" s="102" t="n">
        <v>5.18</v>
      </c>
      <c r="I120" s="102" t="n">
        <v>5.18</v>
      </c>
      <c r="J120" s="102" t="n">
        <v>5.2</v>
      </c>
      <c r="K120" s="102" t="n">
        <v>5.37</v>
      </c>
      <c r="L120" s="102" t="n">
        <v>5.23</v>
      </c>
      <c r="M120" s="39" t="n">
        <f aca="false">IF(ISBLANK(A121),MONTH(A120),IF(MONTH(A121)-MONTH(A120)=1,MONTH(A120),0))</f>
        <v>0</v>
      </c>
    </row>
    <row r="121" customFormat="false" ht="14.1" hidden="false" customHeight="false" outlineLevel="0" collapsed="false">
      <c r="A121" s="103" t="n">
        <v>38891</v>
      </c>
      <c r="B121" s="104" t="n">
        <v>4.61</v>
      </c>
      <c r="C121" s="104" t="n">
        <v>4.98</v>
      </c>
      <c r="D121" s="104" t="n">
        <v>5.27</v>
      </c>
      <c r="E121" s="104" t="n">
        <v>5.27</v>
      </c>
      <c r="F121" s="104" t="n">
        <v>5.27</v>
      </c>
      <c r="G121" s="104" t="n">
        <v>5.23</v>
      </c>
      <c r="H121" s="104" t="n">
        <v>5.21</v>
      </c>
      <c r="I121" s="104" t="n">
        <v>5.21</v>
      </c>
      <c r="J121" s="104" t="n">
        <v>5.23</v>
      </c>
      <c r="K121" s="104" t="n">
        <v>5.4</v>
      </c>
      <c r="L121" s="104" t="n">
        <v>5.26</v>
      </c>
      <c r="M121" s="39" t="n">
        <f aca="false">IF(ISBLANK(A122),MONTH(A121),IF(MONTH(A122)-MONTH(A121)=1,MONTH(A121),0))</f>
        <v>0</v>
      </c>
    </row>
    <row r="122" customFormat="false" ht="14.1" hidden="false" customHeight="false" outlineLevel="0" collapsed="false">
      <c r="A122" s="101" t="n">
        <v>38894</v>
      </c>
      <c r="B122" s="102" t="n">
        <v>4.73</v>
      </c>
      <c r="C122" s="102" t="n">
        <v>5.03</v>
      </c>
      <c r="D122" s="102" t="n">
        <v>5.32</v>
      </c>
      <c r="E122" s="102" t="n">
        <v>5.3</v>
      </c>
      <c r="F122" s="102" t="n">
        <v>5.27</v>
      </c>
      <c r="G122" s="102" t="n">
        <v>5.25</v>
      </c>
      <c r="H122" s="102" t="n">
        <v>5.22</v>
      </c>
      <c r="I122" s="102" t="n">
        <v>5.23</v>
      </c>
      <c r="J122" s="102" t="n">
        <v>5.25</v>
      </c>
      <c r="K122" s="102" t="n">
        <v>5.42</v>
      </c>
      <c r="L122" s="102" t="n">
        <v>5.28</v>
      </c>
      <c r="M122" s="39" t="n">
        <f aca="false">IF(ISBLANK(A123),MONTH(A122),IF(MONTH(A123)-MONTH(A122)=1,MONTH(A122),0))</f>
        <v>0</v>
      </c>
    </row>
    <row r="123" customFormat="false" ht="14.1" hidden="false" customHeight="false" outlineLevel="0" collapsed="false">
      <c r="A123" s="103" t="n">
        <v>38895</v>
      </c>
      <c r="B123" s="104" t="n">
        <v>4.86</v>
      </c>
      <c r="C123" s="104" t="n">
        <v>5.05</v>
      </c>
      <c r="D123" s="104" t="n">
        <v>5.31</v>
      </c>
      <c r="E123" s="104" t="n">
        <v>5.28</v>
      </c>
      <c r="F123" s="104" t="n">
        <v>5.24</v>
      </c>
      <c r="G123" s="104" t="n">
        <v>5.22</v>
      </c>
      <c r="H123" s="104" t="n">
        <v>5.19</v>
      </c>
      <c r="I123" s="104" t="n">
        <v>5.2</v>
      </c>
      <c r="J123" s="104" t="n">
        <v>5.21</v>
      </c>
      <c r="K123" s="104" t="n">
        <v>5.38</v>
      </c>
      <c r="L123" s="104" t="n">
        <v>5.24</v>
      </c>
      <c r="M123" s="39" t="n">
        <f aca="false">IF(ISBLANK(A124),MONTH(A123),IF(MONTH(A124)-MONTH(A123)=1,MONTH(A123),0))</f>
        <v>0</v>
      </c>
    </row>
    <row r="124" customFormat="false" ht="14.1" hidden="false" customHeight="false" outlineLevel="0" collapsed="false">
      <c r="A124" s="101" t="n">
        <v>38896</v>
      </c>
      <c r="B124" s="102" t="n">
        <v>4.79</v>
      </c>
      <c r="C124" s="102" t="n">
        <v>5.01</v>
      </c>
      <c r="D124" s="102" t="n">
        <v>5.31</v>
      </c>
      <c r="E124" s="102" t="n">
        <v>5.3</v>
      </c>
      <c r="F124" s="102" t="n">
        <v>5.29</v>
      </c>
      <c r="G124" s="102" t="n">
        <v>5.26</v>
      </c>
      <c r="H124" s="102" t="n">
        <v>5.23</v>
      </c>
      <c r="I124" s="102" t="n">
        <v>5.23</v>
      </c>
      <c r="J124" s="102" t="n">
        <v>5.25</v>
      </c>
      <c r="K124" s="102" t="n">
        <v>5.42</v>
      </c>
      <c r="L124" s="102" t="n">
        <v>5.28</v>
      </c>
      <c r="M124" s="39" t="n">
        <f aca="false">IF(ISBLANK(A125),MONTH(A124),IF(MONTH(A125)-MONTH(A124)=1,MONTH(A124),0))</f>
        <v>0</v>
      </c>
    </row>
    <row r="125" customFormat="false" ht="14.1" hidden="false" customHeight="false" outlineLevel="0" collapsed="false">
      <c r="A125" s="103" t="n">
        <v>38897</v>
      </c>
      <c r="B125" s="104" t="n">
        <v>4.68</v>
      </c>
      <c r="C125" s="104" t="n">
        <v>5.01</v>
      </c>
      <c r="D125" s="104" t="n">
        <v>5.26</v>
      </c>
      <c r="E125" s="104" t="n">
        <v>5.25</v>
      </c>
      <c r="F125" s="104" t="n">
        <v>5.21</v>
      </c>
      <c r="G125" s="104" t="n">
        <v>5.19</v>
      </c>
      <c r="H125" s="104" t="n">
        <v>5.17</v>
      </c>
      <c r="I125" s="104" t="n">
        <v>5.18</v>
      </c>
      <c r="J125" s="104" t="n">
        <v>5.22</v>
      </c>
      <c r="K125" s="104" t="n">
        <v>5.39</v>
      </c>
      <c r="L125" s="104" t="n">
        <v>5.26</v>
      </c>
      <c r="M125" s="39" t="n">
        <f aca="false">IF(ISBLANK(A126),MONTH(A125),IF(MONTH(A126)-MONTH(A125)=1,MONTH(A125),0))</f>
        <v>0</v>
      </c>
    </row>
    <row r="126" customFormat="false" ht="14.1" hidden="false" customHeight="false" outlineLevel="0" collapsed="false">
      <c r="A126" s="101" t="n">
        <v>38898</v>
      </c>
      <c r="B126" s="102" t="n">
        <v>4.54</v>
      </c>
      <c r="C126" s="102" t="n">
        <v>5.01</v>
      </c>
      <c r="D126" s="102" t="n">
        <v>5.24</v>
      </c>
      <c r="E126" s="102" t="n">
        <v>5.21</v>
      </c>
      <c r="F126" s="102" t="n">
        <v>5.16</v>
      </c>
      <c r="G126" s="102" t="n">
        <v>5.13</v>
      </c>
      <c r="H126" s="102" t="n">
        <v>5.1</v>
      </c>
      <c r="I126" s="102" t="n">
        <v>5.11</v>
      </c>
      <c r="J126" s="102" t="n">
        <v>5.15</v>
      </c>
      <c r="K126" s="102" t="n">
        <v>5.31</v>
      </c>
      <c r="L126" s="102" t="n">
        <v>5.19</v>
      </c>
      <c r="M126" s="39" t="n">
        <f aca="false">IF(ISBLANK(A127),MONTH(A126),IF(MONTH(A127)-MONTH(A126)=1,MONTH(A126),0))</f>
        <v>6</v>
      </c>
    </row>
    <row r="127" customFormat="false" ht="14.1" hidden="false" customHeight="false" outlineLevel="0" collapsed="false">
      <c r="A127" s="103" t="n">
        <v>38901</v>
      </c>
      <c r="B127" s="104" t="n">
        <v>4.69</v>
      </c>
      <c r="C127" s="104" t="n">
        <v>5.08</v>
      </c>
      <c r="D127" s="104" t="n">
        <v>5.31</v>
      </c>
      <c r="E127" s="104" t="n">
        <v>5.26</v>
      </c>
      <c r="F127" s="104" t="n">
        <v>5.17</v>
      </c>
      <c r="G127" s="104" t="n">
        <v>5.14</v>
      </c>
      <c r="H127" s="104" t="n">
        <v>5.11</v>
      </c>
      <c r="I127" s="104" t="n">
        <v>5.12</v>
      </c>
      <c r="J127" s="104" t="n">
        <v>5.15</v>
      </c>
      <c r="K127" s="104" t="n">
        <v>5.33</v>
      </c>
      <c r="L127" s="104" t="n">
        <v>5.2</v>
      </c>
      <c r="M127" s="39" t="n">
        <f aca="false">IF(ISBLANK(A128),MONTH(A127),IF(MONTH(A128)-MONTH(A127)=1,MONTH(A127),0))</f>
        <v>0</v>
      </c>
    </row>
    <row r="128" customFormat="false" ht="14.1" hidden="false" customHeight="false" outlineLevel="0" collapsed="false">
      <c r="A128" s="101" t="n">
        <v>38903</v>
      </c>
      <c r="B128" s="102" t="n">
        <v>4.81</v>
      </c>
      <c r="C128" s="102" t="n">
        <v>5.01</v>
      </c>
      <c r="D128" s="102" t="n">
        <v>5.32</v>
      </c>
      <c r="E128" s="102" t="n">
        <v>5.29</v>
      </c>
      <c r="F128" s="102" t="n">
        <v>5.24</v>
      </c>
      <c r="G128" s="102" t="n">
        <v>5.21</v>
      </c>
      <c r="H128" s="102" t="n">
        <v>5.19</v>
      </c>
      <c r="I128" s="102" t="n">
        <v>5.19</v>
      </c>
      <c r="J128" s="102" t="n">
        <v>5.23</v>
      </c>
      <c r="K128" s="102" t="n">
        <v>5.39</v>
      </c>
      <c r="L128" s="102" t="n">
        <v>5.27</v>
      </c>
      <c r="M128" s="39" t="n">
        <f aca="false">IF(ISBLANK(A129),MONTH(A128),IF(MONTH(A129)-MONTH(A128)=1,MONTH(A128),0))</f>
        <v>0</v>
      </c>
    </row>
    <row r="129" customFormat="false" ht="14.1" hidden="false" customHeight="false" outlineLevel="0" collapsed="false">
      <c r="A129" s="103" t="n">
        <v>38904</v>
      </c>
      <c r="B129" s="104" t="n">
        <v>4.8</v>
      </c>
      <c r="C129" s="104" t="n">
        <v>5</v>
      </c>
      <c r="D129" s="104" t="n">
        <v>5.31</v>
      </c>
      <c r="E129" s="104" t="n">
        <v>5.28</v>
      </c>
      <c r="F129" s="104" t="n">
        <v>5.22</v>
      </c>
      <c r="G129" s="104" t="n">
        <v>5.17</v>
      </c>
      <c r="H129" s="104" t="n">
        <v>5.15</v>
      </c>
      <c r="I129" s="104" t="n">
        <v>5.16</v>
      </c>
      <c r="J129" s="104" t="n">
        <v>5.19</v>
      </c>
      <c r="K129" s="104" t="n">
        <v>5.35</v>
      </c>
      <c r="L129" s="104" t="n">
        <v>5.23</v>
      </c>
      <c r="M129" s="39" t="n">
        <f aca="false">IF(ISBLANK(A130),MONTH(A129),IF(MONTH(A130)-MONTH(A129)=1,MONTH(A129),0))</f>
        <v>0</v>
      </c>
    </row>
    <row r="130" customFormat="false" ht="14.1" hidden="false" customHeight="false" outlineLevel="0" collapsed="false">
      <c r="A130" s="101" t="n">
        <v>38905</v>
      </c>
      <c r="B130" s="102" t="n">
        <v>4.83</v>
      </c>
      <c r="C130" s="102" t="n">
        <v>5.02</v>
      </c>
      <c r="D130" s="102" t="n">
        <v>5.28</v>
      </c>
      <c r="E130" s="102" t="n">
        <v>5.25</v>
      </c>
      <c r="F130" s="102" t="n">
        <v>5.17</v>
      </c>
      <c r="G130" s="102" t="n">
        <v>5.13</v>
      </c>
      <c r="H130" s="102" t="n">
        <v>5.1</v>
      </c>
      <c r="I130" s="102" t="n">
        <v>5.1</v>
      </c>
      <c r="J130" s="102" t="n">
        <v>5.14</v>
      </c>
      <c r="K130" s="102" t="n">
        <v>5.29</v>
      </c>
      <c r="L130" s="102" t="n">
        <v>5.18</v>
      </c>
      <c r="M130" s="39" t="n">
        <f aca="false">IF(ISBLANK(A131),MONTH(A130),IF(MONTH(A131)-MONTH(A130)=1,MONTH(A130),0))</f>
        <v>0</v>
      </c>
    </row>
    <row r="131" customFormat="false" ht="14.1" hidden="false" customHeight="false" outlineLevel="0" collapsed="false">
      <c r="A131" s="103" t="n">
        <v>38908</v>
      </c>
      <c r="B131" s="104" t="n">
        <v>4.86</v>
      </c>
      <c r="C131" s="104" t="n">
        <v>5.06</v>
      </c>
      <c r="D131" s="104" t="n">
        <v>5.32</v>
      </c>
      <c r="E131" s="104" t="n">
        <v>5.27</v>
      </c>
      <c r="F131" s="104" t="n">
        <v>5.17</v>
      </c>
      <c r="G131" s="104" t="n">
        <v>5.13</v>
      </c>
      <c r="H131" s="104" t="n">
        <v>5.1</v>
      </c>
      <c r="I131" s="104" t="n">
        <v>5.1</v>
      </c>
      <c r="J131" s="104" t="n">
        <v>5.13</v>
      </c>
      <c r="K131" s="104" t="n">
        <v>5.29</v>
      </c>
      <c r="L131" s="104" t="n">
        <v>5.17</v>
      </c>
      <c r="M131" s="39" t="n">
        <f aca="false">IF(ISBLANK(A132),MONTH(A131),IF(MONTH(A132)-MONTH(A131)=1,MONTH(A131),0))</f>
        <v>0</v>
      </c>
    </row>
    <row r="132" customFormat="false" ht="14.1" hidden="false" customHeight="false" outlineLevel="0" collapsed="false">
      <c r="A132" s="101" t="n">
        <v>38909</v>
      </c>
      <c r="B132" s="102" t="n">
        <v>4.9</v>
      </c>
      <c r="C132" s="102" t="n">
        <v>5.05</v>
      </c>
      <c r="D132" s="102" t="n">
        <v>5.3</v>
      </c>
      <c r="E132" s="102" t="n">
        <v>5.26</v>
      </c>
      <c r="F132" s="102" t="n">
        <v>5.17</v>
      </c>
      <c r="G132" s="102" t="n">
        <v>5.11</v>
      </c>
      <c r="H132" s="102" t="n">
        <v>5.07</v>
      </c>
      <c r="I132" s="102" t="n">
        <v>5.08</v>
      </c>
      <c r="J132" s="102" t="n">
        <v>5.1</v>
      </c>
      <c r="K132" s="102" t="n">
        <v>5.26</v>
      </c>
      <c r="L132" s="102" t="n">
        <v>5.14</v>
      </c>
      <c r="M132" s="39" t="n">
        <f aca="false">IF(ISBLANK(A133),MONTH(A132),IF(MONTH(A133)-MONTH(A132)=1,MONTH(A132),0))</f>
        <v>0</v>
      </c>
    </row>
    <row r="133" customFormat="false" ht="14.1" hidden="false" customHeight="false" outlineLevel="0" collapsed="false">
      <c r="A133" s="103" t="n">
        <v>38910</v>
      </c>
      <c r="B133" s="104" t="n">
        <v>4.92</v>
      </c>
      <c r="C133" s="104" t="n">
        <v>5.06</v>
      </c>
      <c r="D133" s="104" t="n">
        <v>5.3</v>
      </c>
      <c r="E133" s="104" t="n">
        <v>5.26</v>
      </c>
      <c r="F133" s="104" t="n">
        <v>5.17</v>
      </c>
      <c r="G133" s="104" t="n">
        <v>5.12</v>
      </c>
      <c r="H133" s="104" t="n">
        <v>5.08</v>
      </c>
      <c r="I133" s="104" t="n">
        <v>5.09</v>
      </c>
      <c r="J133" s="104" t="n">
        <v>5.1</v>
      </c>
      <c r="K133" s="104" t="n">
        <v>5.26</v>
      </c>
      <c r="L133" s="104" t="n">
        <v>5.14</v>
      </c>
      <c r="M133" s="39" t="n">
        <f aca="false">IF(ISBLANK(A134),MONTH(A133),IF(MONTH(A134)-MONTH(A133)=1,MONTH(A133),0))</f>
        <v>0</v>
      </c>
    </row>
    <row r="134" customFormat="false" ht="14.1" hidden="false" customHeight="false" outlineLevel="0" collapsed="false">
      <c r="A134" s="101" t="n">
        <v>38911</v>
      </c>
      <c r="B134" s="102" t="n">
        <v>4.88</v>
      </c>
      <c r="C134" s="102" t="n">
        <v>5.05</v>
      </c>
      <c r="D134" s="102" t="n">
        <v>5.27</v>
      </c>
      <c r="E134" s="102" t="n">
        <v>5.22</v>
      </c>
      <c r="F134" s="102" t="n">
        <v>5.12</v>
      </c>
      <c r="G134" s="102" t="n">
        <v>5.07</v>
      </c>
      <c r="H134" s="102" t="n">
        <v>5.04</v>
      </c>
      <c r="I134" s="102" t="n">
        <v>5.05</v>
      </c>
      <c r="J134" s="102" t="n">
        <v>5.08</v>
      </c>
      <c r="K134" s="102" t="n">
        <v>5.23</v>
      </c>
      <c r="L134" s="102" t="n">
        <v>5.12</v>
      </c>
      <c r="M134" s="39" t="n">
        <f aca="false">IF(ISBLANK(A135),MONTH(A134),IF(MONTH(A135)-MONTH(A134)=1,MONTH(A134),0))</f>
        <v>0</v>
      </c>
    </row>
    <row r="135" customFormat="false" ht="14.1" hidden="false" customHeight="false" outlineLevel="0" collapsed="false">
      <c r="A135" s="103" t="n">
        <v>38912</v>
      </c>
      <c r="B135" s="104" t="n">
        <v>4.87</v>
      </c>
      <c r="C135" s="104" t="n">
        <v>5.06</v>
      </c>
      <c r="D135" s="104" t="n">
        <v>5.26</v>
      </c>
      <c r="E135" s="104" t="n">
        <v>5.2</v>
      </c>
      <c r="F135" s="104" t="n">
        <v>5.08</v>
      </c>
      <c r="G135" s="104" t="n">
        <v>5.05</v>
      </c>
      <c r="H135" s="104" t="n">
        <v>5.02</v>
      </c>
      <c r="I135" s="104" t="n">
        <v>5.03</v>
      </c>
      <c r="J135" s="104" t="n">
        <v>5.07</v>
      </c>
      <c r="K135" s="104" t="n">
        <v>5.23</v>
      </c>
      <c r="L135" s="104" t="n">
        <v>5.11</v>
      </c>
      <c r="M135" s="39" t="n">
        <f aca="false">IF(ISBLANK(A136),MONTH(A135),IF(MONTH(A136)-MONTH(A135)=1,MONTH(A135),0))</f>
        <v>0</v>
      </c>
    </row>
    <row r="136" customFormat="false" ht="14.1" hidden="false" customHeight="false" outlineLevel="0" collapsed="false">
      <c r="A136" s="101" t="n">
        <v>38915</v>
      </c>
      <c r="B136" s="102" t="n">
        <v>4.91</v>
      </c>
      <c r="C136" s="102" t="n">
        <v>5.11</v>
      </c>
      <c r="D136" s="102" t="n">
        <v>5.3</v>
      </c>
      <c r="E136" s="102" t="n">
        <v>5.24</v>
      </c>
      <c r="F136" s="102" t="n">
        <v>5.12</v>
      </c>
      <c r="G136" s="102" t="n">
        <v>5.07</v>
      </c>
      <c r="H136" s="102" t="n">
        <v>5.04</v>
      </c>
      <c r="I136" s="102" t="n">
        <v>5.04</v>
      </c>
      <c r="J136" s="102" t="n">
        <v>5.07</v>
      </c>
      <c r="K136" s="102" t="n">
        <v>5.23</v>
      </c>
      <c r="L136" s="102" t="n">
        <v>5.1</v>
      </c>
      <c r="M136" s="39" t="n">
        <f aca="false">IF(ISBLANK(A137),MONTH(A136),IF(MONTH(A137)-MONTH(A136)=1,MONTH(A136),0))</f>
        <v>0</v>
      </c>
    </row>
    <row r="137" customFormat="false" ht="14.1" hidden="false" customHeight="false" outlineLevel="0" collapsed="false">
      <c r="A137" s="103" t="n">
        <v>38916</v>
      </c>
      <c r="B137" s="104" t="n">
        <v>4.94</v>
      </c>
      <c r="C137" s="104" t="n">
        <v>5.13</v>
      </c>
      <c r="D137" s="104" t="n">
        <v>5.33</v>
      </c>
      <c r="E137" s="104" t="n">
        <v>5.28</v>
      </c>
      <c r="F137" s="104" t="n">
        <v>5.19</v>
      </c>
      <c r="G137" s="104" t="n">
        <v>5.13</v>
      </c>
      <c r="H137" s="104" t="n">
        <v>5.1</v>
      </c>
      <c r="I137" s="104" t="n">
        <v>5.1</v>
      </c>
      <c r="J137" s="104" t="n">
        <v>5.13</v>
      </c>
      <c r="K137" s="104" t="n">
        <v>5.29</v>
      </c>
      <c r="L137" s="104" t="n">
        <v>5.16</v>
      </c>
      <c r="M137" s="39" t="n">
        <f aca="false">IF(ISBLANK(A138),MONTH(A137),IF(MONTH(A138)-MONTH(A137)=1,MONTH(A137),0))</f>
        <v>0</v>
      </c>
    </row>
    <row r="138" customFormat="false" ht="14.1" hidden="false" customHeight="false" outlineLevel="0" collapsed="false">
      <c r="A138" s="101" t="n">
        <v>38917</v>
      </c>
      <c r="B138" s="102" t="n">
        <v>4.91</v>
      </c>
      <c r="C138" s="102" t="n">
        <v>5.11</v>
      </c>
      <c r="D138" s="102" t="n">
        <v>5.28</v>
      </c>
      <c r="E138" s="102" t="n">
        <v>5.22</v>
      </c>
      <c r="F138" s="102" t="n">
        <v>5.12</v>
      </c>
      <c r="G138" s="102" t="n">
        <v>5.06</v>
      </c>
      <c r="H138" s="102" t="n">
        <v>5.02</v>
      </c>
      <c r="I138" s="102" t="n">
        <v>5.02</v>
      </c>
      <c r="J138" s="102" t="n">
        <v>5.06</v>
      </c>
      <c r="K138" s="102" t="n">
        <v>5.22</v>
      </c>
      <c r="L138" s="102" t="n">
        <v>5.1</v>
      </c>
      <c r="M138" s="39" t="n">
        <f aca="false">IF(ISBLANK(A139),MONTH(A138),IF(MONTH(A139)-MONTH(A138)=1,MONTH(A138),0))</f>
        <v>0</v>
      </c>
    </row>
    <row r="139" customFormat="false" ht="14.1" hidden="false" customHeight="false" outlineLevel="0" collapsed="false">
      <c r="A139" s="103" t="n">
        <v>38918</v>
      </c>
      <c r="B139" s="104" t="n">
        <v>4.87</v>
      </c>
      <c r="C139" s="104" t="n">
        <v>5.08</v>
      </c>
      <c r="D139" s="104" t="n">
        <v>5.24</v>
      </c>
      <c r="E139" s="104" t="n">
        <v>5.18</v>
      </c>
      <c r="F139" s="104" t="n">
        <v>5.06</v>
      </c>
      <c r="G139" s="104" t="n">
        <v>5.01</v>
      </c>
      <c r="H139" s="104" t="n">
        <v>4.98</v>
      </c>
      <c r="I139" s="104" t="n">
        <v>4.99</v>
      </c>
      <c r="J139" s="104" t="n">
        <v>5.03</v>
      </c>
      <c r="K139" s="104" t="n">
        <v>5.2</v>
      </c>
      <c r="L139" s="104" t="n">
        <v>5.08</v>
      </c>
      <c r="M139" s="39" t="n">
        <f aca="false">IF(ISBLANK(A140),MONTH(A139),IF(MONTH(A140)-MONTH(A139)=1,MONTH(A139),0))</f>
        <v>0</v>
      </c>
    </row>
    <row r="140" customFormat="false" ht="14.1" hidden="false" customHeight="false" outlineLevel="0" collapsed="false">
      <c r="A140" s="101" t="n">
        <v>38919</v>
      </c>
      <c r="B140" s="102" t="n">
        <v>4.88</v>
      </c>
      <c r="C140" s="102" t="n">
        <v>5.1</v>
      </c>
      <c r="D140" s="102" t="n">
        <v>5.25</v>
      </c>
      <c r="E140" s="102" t="n">
        <v>5.19</v>
      </c>
      <c r="F140" s="102" t="n">
        <v>5.08</v>
      </c>
      <c r="G140" s="102" t="n">
        <v>5.02</v>
      </c>
      <c r="H140" s="102" t="n">
        <v>4.99</v>
      </c>
      <c r="I140" s="102" t="n">
        <v>5</v>
      </c>
      <c r="J140" s="102" t="n">
        <v>5.05</v>
      </c>
      <c r="K140" s="102" t="n">
        <v>5.21</v>
      </c>
      <c r="L140" s="102" t="n">
        <v>5.1</v>
      </c>
      <c r="M140" s="39" t="n">
        <f aca="false">IF(ISBLANK(A141),MONTH(A140),IF(MONTH(A141)-MONTH(A140)=1,MONTH(A140),0))</f>
        <v>0</v>
      </c>
    </row>
    <row r="141" customFormat="false" ht="14.1" hidden="false" customHeight="false" outlineLevel="0" collapsed="false">
      <c r="A141" s="103" t="n">
        <v>38922</v>
      </c>
      <c r="B141" s="104" t="n">
        <v>4.91</v>
      </c>
      <c r="C141" s="104" t="n">
        <v>5.1</v>
      </c>
      <c r="D141" s="104" t="n">
        <v>5.27</v>
      </c>
      <c r="E141" s="104" t="n">
        <v>5.21</v>
      </c>
      <c r="F141" s="104" t="n">
        <v>5.1</v>
      </c>
      <c r="G141" s="104" t="n">
        <v>5.03</v>
      </c>
      <c r="H141" s="104" t="n">
        <v>4.99</v>
      </c>
      <c r="I141" s="104" t="n">
        <v>5</v>
      </c>
      <c r="J141" s="104" t="n">
        <v>5.05</v>
      </c>
      <c r="K141" s="104" t="n">
        <v>5.22</v>
      </c>
      <c r="L141" s="104" t="n">
        <v>5.11</v>
      </c>
      <c r="M141" s="39" t="n">
        <f aca="false">IF(ISBLANK(A142),MONTH(A141),IF(MONTH(A142)-MONTH(A141)=1,MONTH(A141),0))</f>
        <v>0</v>
      </c>
    </row>
    <row r="142" customFormat="false" ht="14.1" hidden="false" customHeight="false" outlineLevel="0" collapsed="false">
      <c r="A142" s="101" t="n">
        <v>38923</v>
      </c>
      <c r="B142" s="102" t="n">
        <v>5.01</v>
      </c>
      <c r="C142" s="102" t="n">
        <v>5.13</v>
      </c>
      <c r="D142" s="102" t="n">
        <v>5.25</v>
      </c>
      <c r="E142" s="102" t="n">
        <v>5.21</v>
      </c>
      <c r="F142" s="102" t="n">
        <v>5.11</v>
      </c>
      <c r="G142" s="102" t="n">
        <v>5.05</v>
      </c>
      <c r="H142" s="102" t="n">
        <v>5.02</v>
      </c>
      <c r="I142" s="102" t="n">
        <v>5.03</v>
      </c>
      <c r="J142" s="102" t="n">
        <v>5.07</v>
      </c>
      <c r="K142" s="102" t="n">
        <v>5.24</v>
      </c>
      <c r="L142" s="102" t="n">
        <v>5.13</v>
      </c>
      <c r="M142" s="39" t="n">
        <f aca="false">IF(ISBLANK(A143),MONTH(A142),IF(MONTH(A143)-MONTH(A142)=1,MONTH(A142),0))</f>
        <v>0</v>
      </c>
    </row>
    <row r="143" customFormat="false" ht="14.1" hidden="false" customHeight="false" outlineLevel="0" collapsed="false">
      <c r="A143" s="103" t="n">
        <v>38924</v>
      </c>
      <c r="B143" s="104" t="n">
        <v>5</v>
      </c>
      <c r="C143" s="104" t="n">
        <v>5.11</v>
      </c>
      <c r="D143" s="104" t="n">
        <v>5.21</v>
      </c>
      <c r="E143" s="104" t="n">
        <v>5.16</v>
      </c>
      <c r="F143" s="104" t="n">
        <v>5.06</v>
      </c>
      <c r="G143" s="104" t="n">
        <v>5.02</v>
      </c>
      <c r="H143" s="104" t="n">
        <v>4.99</v>
      </c>
      <c r="I143" s="104" t="n">
        <v>5</v>
      </c>
      <c r="J143" s="104" t="n">
        <v>5.04</v>
      </c>
      <c r="K143" s="104" t="n">
        <v>5.22</v>
      </c>
      <c r="L143" s="104" t="n">
        <v>5.1</v>
      </c>
      <c r="M143" s="39" t="n">
        <f aca="false">IF(ISBLANK(A144),MONTH(A143),IF(MONTH(A144)-MONTH(A143)=1,MONTH(A143),0))</f>
        <v>0</v>
      </c>
    </row>
    <row r="144" customFormat="false" ht="14.1" hidden="false" customHeight="false" outlineLevel="0" collapsed="false">
      <c r="A144" s="101" t="n">
        <v>38925</v>
      </c>
      <c r="B144" s="102" t="n">
        <v>5.02</v>
      </c>
      <c r="C144" s="102" t="n">
        <v>5.1</v>
      </c>
      <c r="D144" s="102" t="n">
        <v>5.2</v>
      </c>
      <c r="E144" s="102" t="n">
        <v>5.16</v>
      </c>
      <c r="F144" s="102" t="n">
        <v>5.07</v>
      </c>
      <c r="G144" s="102" t="n">
        <v>5.01</v>
      </c>
      <c r="H144" s="102" t="n">
        <v>4.98</v>
      </c>
      <c r="I144" s="102" t="n">
        <v>5</v>
      </c>
      <c r="J144" s="102" t="n">
        <v>5.07</v>
      </c>
      <c r="K144" s="102" t="n">
        <v>5.22</v>
      </c>
      <c r="L144" s="102" t="n">
        <v>5.11</v>
      </c>
      <c r="M144" s="39" t="n">
        <f aca="false">IF(ISBLANK(A145),MONTH(A144),IF(MONTH(A145)-MONTH(A144)=1,MONTH(A144),0))</f>
        <v>0</v>
      </c>
    </row>
    <row r="145" customFormat="false" ht="14.1" hidden="false" customHeight="false" outlineLevel="0" collapsed="false">
      <c r="A145" s="103" t="n">
        <v>38926</v>
      </c>
      <c r="B145" s="104" t="n">
        <v>4.98</v>
      </c>
      <c r="C145" s="104" t="n">
        <v>5.07</v>
      </c>
      <c r="D145" s="104" t="n">
        <v>5.15</v>
      </c>
      <c r="E145" s="104" t="n">
        <v>5.1</v>
      </c>
      <c r="F145" s="104" t="n">
        <v>4.98</v>
      </c>
      <c r="G145" s="104" t="n">
        <v>4.94</v>
      </c>
      <c r="H145" s="104" t="n">
        <v>4.92</v>
      </c>
      <c r="I145" s="104" t="n">
        <v>4.94</v>
      </c>
      <c r="J145" s="104" t="n">
        <v>5</v>
      </c>
      <c r="K145" s="104" t="n">
        <v>5.17</v>
      </c>
      <c r="L145" s="104" t="n">
        <v>5.07</v>
      </c>
      <c r="M145" s="39" t="n">
        <f aca="false">IF(ISBLANK(A146),MONTH(A145),IF(MONTH(A146)-MONTH(A145)=1,MONTH(A145),0))</f>
        <v>0</v>
      </c>
    </row>
    <row r="146" customFormat="false" ht="14.1" hidden="false" customHeight="false" outlineLevel="0" collapsed="false">
      <c r="A146" s="101" t="n">
        <v>38929</v>
      </c>
      <c r="B146" s="102" t="n">
        <v>5.02</v>
      </c>
      <c r="C146" s="102" t="n">
        <v>5.1</v>
      </c>
      <c r="D146" s="102" t="n">
        <v>5.18</v>
      </c>
      <c r="E146" s="102" t="n">
        <v>5.11</v>
      </c>
      <c r="F146" s="102" t="n">
        <v>4.97</v>
      </c>
      <c r="G146" s="102" t="n">
        <v>4.93</v>
      </c>
      <c r="H146" s="102" t="n">
        <v>4.91</v>
      </c>
      <c r="I146" s="102" t="n">
        <v>4.93</v>
      </c>
      <c r="J146" s="102" t="n">
        <v>4.99</v>
      </c>
      <c r="K146" s="102" t="n">
        <v>5.17</v>
      </c>
      <c r="L146" s="102" t="n">
        <v>5.07</v>
      </c>
      <c r="M146" s="39" t="n">
        <f aca="false">IF(ISBLANK(A147),MONTH(A146),IF(MONTH(A147)-MONTH(A146)=1,MONTH(A146),0))</f>
        <v>7</v>
      </c>
    </row>
    <row r="147" customFormat="false" ht="14.1" hidden="false" customHeight="false" outlineLevel="0" collapsed="false">
      <c r="A147" s="103" t="n">
        <v>38930</v>
      </c>
      <c r="B147" s="104" t="n">
        <v>5.2</v>
      </c>
      <c r="C147" s="104" t="n">
        <v>5.12</v>
      </c>
      <c r="D147" s="104" t="n">
        <v>5.18</v>
      </c>
      <c r="E147" s="104" t="n">
        <v>5.11</v>
      </c>
      <c r="F147" s="104" t="n">
        <v>4.97</v>
      </c>
      <c r="G147" s="104" t="n">
        <v>4.91</v>
      </c>
      <c r="H147" s="104" t="n">
        <v>4.9</v>
      </c>
      <c r="I147" s="104" t="n">
        <v>4.92</v>
      </c>
      <c r="J147" s="104" t="n">
        <v>4.99</v>
      </c>
      <c r="K147" s="104" t="n">
        <v>5.17</v>
      </c>
      <c r="L147" s="104" t="n">
        <v>5.07</v>
      </c>
      <c r="M147" s="39" t="n">
        <f aca="false">IF(ISBLANK(A148),MONTH(A147),IF(MONTH(A148)-MONTH(A147)=1,MONTH(A147),0))</f>
        <v>0</v>
      </c>
    </row>
    <row r="148" customFormat="false" ht="14.1" hidden="false" customHeight="false" outlineLevel="0" collapsed="false">
      <c r="A148" s="101" t="n">
        <v>38931</v>
      </c>
      <c r="B148" s="102" t="n">
        <v>5.2</v>
      </c>
      <c r="C148" s="102" t="n">
        <v>5.1</v>
      </c>
      <c r="D148" s="102" t="n">
        <v>5.18</v>
      </c>
      <c r="E148" s="102" t="n">
        <v>5.11</v>
      </c>
      <c r="F148" s="102" t="n">
        <v>4.97</v>
      </c>
      <c r="G148" s="102" t="n">
        <v>4.9</v>
      </c>
      <c r="H148" s="102" t="n">
        <v>4.88</v>
      </c>
      <c r="I148" s="102" t="n">
        <v>4.9</v>
      </c>
      <c r="J148" s="102" t="n">
        <v>4.96</v>
      </c>
      <c r="K148" s="102" t="n">
        <v>5.14</v>
      </c>
      <c r="L148" s="102" t="n">
        <v>5.05</v>
      </c>
      <c r="M148" s="39" t="n">
        <f aca="false">IF(ISBLANK(A149),MONTH(A148),IF(MONTH(A149)-MONTH(A148)=1,MONTH(A148),0))</f>
        <v>0</v>
      </c>
    </row>
    <row r="149" customFormat="false" ht="14.1" hidden="false" customHeight="false" outlineLevel="0" collapsed="false">
      <c r="A149" s="103" t="n">
        <v>38932</v>
      </c>
      <c r="B149" s="104" t="n">
        <v>5.18</v>
      </c>
      <c r="C149" s="104" t="n">
        <v>5.11</v>
      </c>
      <c r="D149" s="104" t="n">
        <v>5.19</v>
      </c>
      <c r="E149" s="104" t="n">
        <v>5.12</v>
      </c>
      <c r="F149" s="104" t="n">
        <v>4.98</v>
      </c>
      <c r="G149" s="104" t="n">
        <v>4.92</v>
      </c>
      <c r="H149" s="104" t="n">
        <v>4.9</v>
      </c>
      <c r="I149" s="104" t="n">
        <v>4.91</v>
      </c>
      <c r="J149" s="104" t="n">
        <v>4.96</v>
      </c>
      <c r="K149" s="104" t="n">
        <v>5.13</v>
      </c>
      <c r="L149" s="104" t="n">
        <v>5.04</v>
      </c>
      <c r="M149" s="39" t="n">
        <f aca="false">IF(ISBLANK(A150),MONTH(A149),IF(MONTH(A150)-MONTH(A149)=1,MONTH(A149),0))</f>
        <v>0</v>
      </c>
    </row>
    <row r="150" customFormat="false" ht="14.1" hidden="false" customHeight="false" outlineLevel="0" collapsed="false">
      <c r="A150" s="101" t="n">
        <v>38933</v>
      </c>
      <c r="B150" s="102" t="n">
        <v>5.15</v>
      </c>
      <c r="C150" s="102" t="n">
        <v>5.09</v>
      </c>
      <c r="D150" s="102" t="n">
        <v>5.15</v>
      </c>
      <c r="E150" s="102" t="n">
        <v>5.07</v>
      </c>
      <c r="F150" s="102" t="n">
        <v>4.91</v>
      </c>
      <c r="G150" s="102" t="n">
        <v>4.86</v>
      </c>
      <c r="H150" s="102" t="n">
        <v>4.84</v>
      </c>
      <c r="I150" s="102" t="n">
        <v>4.85</v>
      </c>
      <c r="J150" s="102" t="n">
        <v>4.91</v>
      </c>
      <c r="K150" s="102" t="n">
        <v>5.09</v>
      </c>
      <c r="L150" s="102" t="n">
        <v>5</v>
      </c>
      <c r="M150" s="39" t="n">
        <f aca="false">IF(ISBLANK(A151),MONTH(A150),IF(MONTH(A151)-MONTH(A150)=1,MONTH(A150),0))</f>
        <v>0</v>
      </c>
    </row>
    <row r="151" customFormat="false" ht="14.1" hidden="false" customHeight="false" outlineLevel="0" collapsed="false">
      <c r="A151" s="103" t="n">
        <v>38936</v>
      </c>
      <c r="B151" s="104" t="n">
        <v>5.18</v>
      </c>
      <c r="C151" s="104" t="n">
        <v>5.12</v>
      </c>
      <c r="D151" s="104" t="n">
        <v>5.2</v>
      </c>
      <c r="E151" s="104" t="n">
        <v>5.12</v>
      </c>
      <c r="F151" s="104" t="n">
        <v>4.96</v>
      </c>
      <c r="G151" s="104" t="n">
        <v>4.89</v>
      </c>
      <c r="H151" s="104" t="n">
        <v>4.86</v>
      </c>
      <c r="I151" s="104" t="n">
        <v>4.87</v>
      </c>
      <c r="J151" s="104" t="n">
        <v>4.93</v>
      </c>
      <c r="K151" s="104" t="n">
        <v>5.09</v>
      </c>
      <c r="L151" s="104" t="n">
        <v>5</v>
      </c>
      <c r="M151" s="39" t="n">
        <f aca="false">IF(ISBLANK(A152),MONTH(A151),IF(MONTH(A152)-MONTH(A151)=1,MONTH(A151),0))</f>
        <v>0</v>
      </c>
    </row>
    <row r="152" customFormat="false" ht="14.1" hidden="false" customHeight="false" outlineLevel="0" collapsed="false">
      <c r="A152" s="101" t="n">
        <v>38937</v>
      </c>
      <c r="B152" s="102" t="n">
        <v>5.19</v>
      </c>
      <c r="C152" s="102" t="n">
        <v>5.1</v>
      </c>
      <c r="D152" s="102" t="n">
        <v>5.16</v>
      </c>
      <c r="E152" s="102" t="n">
        <v>5.08</v>
      </c>
      <c r="F152" s="102" t="n">
        <v>4.91</v>
      </c>
      <c r="G152" s="102" t="n">
        <v>4.86</v>
      </c>
      <c r="H152" s="102" t="n">
        <v>4.85</v>
      </c>
      <c r="I152" s="102" t="n">
        <v>4.86</v>
      </c>
      <c r="J152" s="102" t="n">
        <v>4.93</v>
      </c>
      <c r="K152" s="102" t="n">
        <v>5.11</v>
      </c>
      <c r="L152" s="102" t="n">
        <v>5.02</v>
      </c>
      <c r="M152" s="39" t="n">
        <f aca="false">IF(ISBLANK(A153),MONTH(A152),IF(MONTH(A153)-MONTH(A152)=1,MONTH(A152),0))</f>
        <v>0</v>
      </c>
    </row>
    <row r="153" customFormat="false" ht="14.1" hidden="false" customHeight="false" outlineLevel="0" collapsed="false">
      <c r="A153" s="103" t="n">
        <v>38938</v>
      </c>
      <c r="B153" s="104" t="n">
        <v>5.14</v>
      </c>
      <c r="C153" s="104" t="n">
        <v>5.07</v>
      </c>
      <c r="D153" s="104" t="n">
        <v>5.15</v>
      </c>
      <c r="E153" s="104" t="n">
        <v>5.07</v>
      </c>
      <c r="F153" s="104" t="n">
        <v>4.91</v>
      </c>
      <c r="G153" s="104" t="n">
        <v>4.88</v>
      </c>
      <c r="H153" s="104" t="n">
        <v>4.86</v>
      </c>
      <c r="I153" s="104" t="n">
        <v>4.87</v>
      </c>
      <c r="J153" s="104" t="n">
        <v>4.92</v>
      </c>
      <c r="K153" s="104" t="n">
        <v>5.13</v>
      </c>
      <c r="L153" s="104" t="n">
        <v>5.05</v>
      </c>
      <c r="M153" s="39" t="n">
        <f aca="false">IF(ISBLANK(A154),MONTH(A153),IF(MONTH(A154)-MONTH(A153)=1,MONTH(A153),0))</f>
        <v>0</v>
      </c>
    </row>
    <row r="154" customFormat="false" ht="14.1" hidden="false" customHeight="false" outlineLevel="0" collapsed="false">
      <c r="A154" s="101" t="n">
        <v>38939</v>
      </c>
      <c r="B154" s="102" t="n">
        <v>5.12</v>
      </c>
      <c r="C154" s="102" t="n">
        <v>5.05</v>
      </c>
      <c r="D154" s="102" t="n">
        <v>5.16</v>
      </c>
      <c r="E154" s="102" t="n">
        <v>5.08</v>
      </c>
      <c r="F154" s="102" t="n">
        <v>4.93</v>
      </c>
      <c r="G154" s="102" t="n">
        <v>4.89</v>
      </c>
      <c r="H154" s="102" t="n">
        <v>4.86</v>
      </c>
      <c r="I154" s="102" t="n">
        <v>4.87</v>
      </c>
      <c r="J154" s="102" t="n">
        <v>4.93</v>
      </c>
      <c r="K154" s="102" t="n">
        <v>5.15</v>
      </c>
      <c r="L154" s="102" t="n">
        <v>5.06</v>
      </c>
      <c r="M154" s="39" t="n">
        <f aca="false">IF(ISBLANK(A155),MONTH(A154),IF(MONTH(A155)-MONTH(A154)=1,MONTH(A154),0))</f>
        <v>0</v>
      </c>
    </row>
    <row r="155" customFormat="false" ht="14.1" hidden="false" customHeight="false" outlineLevel="0" collapsed="false">
      <c r="A155" s="103" t="n">
        <v>38940</v>
      </c>
      <c r="B155" s="104" t="n">
        <v>5.12</v>
      </c>
      <c r="C155" s="104" t="n">
        <v>5.07</v>
      </c>
      <c r="D155" s="104" t="n">
        <v>5.2</v>
      </c>
      <c r="E155" s="104" t="n">
        <v>5.12</v>
      </c>
      <c r="F155" s="104" t="n">
        <v>4.96</v>
      </c>
      <c r="G155" s="104" t="n">
        <v>4.93</v>
      </c>
      <c r="H155" s="104" t="n">
        <v>4.91</v>
      </c>
      <c r="I155" s="104" t="n">
        <v>4.92</v>
      </c>
      <c r="J155" s="104" t="n">
        <v>4.97</v>
      </c>
      <c r="K155" s="104" t="n">
        <v>5.18</v>
      </c>
      <c r="L155" s="104" t="n">
        <v>5.09</v>
      </c>
      <c r="M155" s="39" t="n">
        <f aca="false">IF(ISBLANK(A156),MONTH(A155),IF(MONTH(A156)-MONTH(A155)=1,MONTH(A155),0))</f>
        <v>0</v>
      </c>
    </row>
    <row r="156" customFormat="false" ht="14.1" hidden="false" customHeight="false" outlineLevel="0" collapsed="false">
      <c r="A156" s="101" t="n">
        <v>38943</v>
      </c>
      <c r="B156" s="102" t="n">
        <v>5.15</v>
      </c>
      <c r="C156" s="102" t="n">
        <v>5.12</v>
      </c>
      <c r="D156" s="102" t="n">
        <v>5.24</v>
      </c>
      <c r="E156" s="102" t="n">
        <v>5.17</v>
      </c>
      <c r="F156" s="102" t="n">
        <v>5.01</v>
      </c>
      <c r="G156" s="102" t="n">
        <v>4.98</v>
      </c>
      <c r="H156" s="102" t="n">
        <v>4.95</v>
      </c>
      <c r="I156" s="102" t="n">
        <v>4.96</v>
      </c>
      <c r="J156" s="102" t="n">
        <v>5</v>
      </c>
      <c r="K156" s="102" t="n">
        <v>5.21</v>
      </c>
      <c r="L156" s="102" t="n">
        <v>5.12</v>
      </c>
      <c r="M156" s="39" t="n">
        <f aca="false">IF(ISBLANK(A157),MONTH(A156),IF(MONTH(A157)-MONTH(A156)=1,MONTH(A156),0))</f>
        <v>0</v>
      </c>
    </row>
    <row r="157" customFormat="false" ht="14.1" hidden="false" customHeight="false" outlineLevel="0" collapsed="false">
      <c r="A157" s="103" t="n">
        <v>38944</v>
      </c>
      <c r="B157" s="104" t="n">
        <v>5.18</v>
      </c>
      <c r="C157" s="104" t="n">
        <v>5.1</v>
      </c>
      <c r="D157" s="104" t="n">
        <v>5.19</v>
      </c>
      <c r="E157" s="104" t="n">
        <v>5.11</v>
      </c>
      <c r="F157" s="104" t="n">
        <v>4.94</v>
      </c>
      <c r="G157" s="104" t="n">
        <v>4.91</v>
      </c>
      <c r="H157" s="104" t="n">
        <v>4.88</v>
      </c>
      <c r="I157" s="104" t="n">
        <v>4.89</v>
      </c>
      <c r="J157" s="104" t="n">
        <v>4.93</v>
      </c>
      <c r="K157" s="104" t="n">
        <v>5.13</v>
      </c>
      <c r="L157" s="104" t="n">
        <v>5.05</v>
      </c>
      <c r="M157" s="39" t="n">
        <f aca="false">IF(ISBLANK(A158),MONTH(A157),IF(MONTH(A158)-MONTH(A157)=1,MONTH(A157),0))</f>
        <v>0</v>
      </c>
    </row>
    <row r="158" customFormat="false" ht="14.1" hidden="false" customHeight="false" outlineLevel="0" collapsed="false">
      <c r="A158" s="101" t="n">
        <v>38945</v>
      </c>
      <c r="B158" s="102" t="n">
        <v>5.16</v>
      </c>
      <c r="C158" s="102" t="n">
        <v>5.07</v>
      </c>
      <c r="D158" s="102" t="n">
        <v>5.16</v>
      </c>
      <c r="E158" s="102" t="n">
        <v>5.06</v>
      </c>
      <c r="F158" s="102" t="n">
        <v>4.87</v>
      </c>
      <c r="G158" s="102" t="n">
        <v>4.83</v>
      </c>
      <c r="H158" s="102" t="n">
        <v>4.81</v>
      </c>
      <c r="I158" s="102" t="n">
        <v>4.82</v>
      </c>
      <c r="J158" s="102" t="n">
        <v>4.87</v>
      </c>
      <c r="K158" s="102" t="n">
        <v>5.08</v>
      </c>
      <c r="L158" s="102" t="n">
        <v>5</v>
      </c>
      <c r="M158" s="39" t="n">
        <f aca="false">IF(ISBLANK(A159),MONTH(A158),IF(MONTH(A159)-MONTH(A158)=1,MONTH(A158),0))</f>
        <v>0</v>
      </c>
    </row>
    <row r="159" customFormat="false" ht="14.1" hidden="false" customHeight="false" outlineLevel="0" collapsed="false">
      <c r="A159" s="103" t="n">
        <v>38946</v>
      </c>
      <c r="B159" s="104" t="n">
        <v>5.15</v>
      </c>
      <c r="C159" s="104" t="n">
        <v>5.09</v>
      </c>
      <c r="D159" s="104" t="n">
        <v>5.18</v>
      </c>
      <c r="E159" s="104" t="n">
        <v>5.08</v>
      </c>
      <c r="F159" s="104" t="n">
        <v>4.89</v>
      </c>
      <c r="G159" s="104" t="n">
        <v>4.84</v>
      </c>
      <c r="H159" s="104" t="n">
        <v>4.82</v>
      </c>
      <c r="I159" s="104" t="n">
        <v>4.82</v>
      </c>
      <c r="J159" s="104" t="n">
        <v>4.87</v>
      </c>
      <c r="K159" s="104" t="n">
        <v>5.08</v>
      </c>
      <c r="L159" s="104" t="n">
        <v>5</v>
      </c>
      <c r="M159" s="39" t="n">
        <f aca="false">IF(ISBLANK(A160),MONTH(A159),IF(MONTH(A160)-MONTH(A159)=1,MONTH(A159),0))</f>
        <v>0</v>
      </c>
    </row>
    <row r="160" customFormat="false" ht="14.1" hidden="false" customHeight="false" outlineLevel="0" collapsed="false">
      <c r="A160" s="101" t="n">
        <v>38947</v>
      </c>
      <c r="B160" s="102" t="n">
        <v>5.13</v>
      </c>
      <c r="C160" s="102" t="n">
        <v>5.1</v>
      </c>
      <c r="D160" s="102" t="n">
        <v>5.19</v>
      </c>
      <c r="E160" s="102" t="n">
        <v>5.08</v>
      </c>
      <c r="F160" s="102" t="n">
        <v>4.87</v>
      </c>
      <c r="G160" s="102" t="n">
        <v>4.82</v>
      </c>
      <c r="H160" s="102" t="n">
        <v>4.78</v>
      </c>
      <c r="I160" s="102" t="n">
        <v>4.78</v>
      </c>
      <c r="J160" s="102" t="n">
        <v>4.84</v>
      </c>
      <c r="K160" s="102" t="n">
        <v>5.05</v>
      </c>
      <c r="L160" s="102" t="n">
        <v>4.97</v>
      </c>
      <c r="M160" s="39" t="n">
        <f aca="false">IF(ISBLANK(A161),MONTH(A160),IF(MONTH(A161)-MONTH(A160)=1,MONTH(A160),0))</f>
        <v>0</v>
      </c>
    </row>
    <row r="161" customFormat="false" ht="14.1" hidden="false" customHeight="false" outlineLevel="0" collapsed="false">
      <c r="A161" s="103" t="n">
        <v>38950</v>
      </c>
      <c r="B161" s="104" t="n">
        <v>5.15</v>
      </c>
      <c r="C161" s="104" t="n">
        <v>5.11</v>
      </c>
      <c r="D161" s="104" t="n">
        <v>5.18</v>
      </c>
      <c r="E161" s="104" t="n">
        <v>5.07</v>
      </c>
      <c r="F161" s="104" t="n">
        <v>4.85</v>
      </c>
      <c r="G161" s="104" t="n">
        <v>4.79</v>
      </c>
      <c r="H161" s="104" t="n">
        <v>4.77</v>
      </c>
      <c r="I161" s="104" t="n">
        <v>4.77</v>
      </c>
      <c r="J161" s="104" t="n">
        <v>4.82</v>
      </c>
      <c r="K161" s="104" t="n">
        <v>5.04</v>
      </c>
      <c r="L161" s="104" t="n">
        <v>4.96</v>
      </c>
      <c r="M161" s="39" t="n">
        <f aca="false">IF(ISBLANK(A162),MONTH(A161),IF(MONTH(A162)-MONTH(A161)=1,MONTH(A161),0))</f>
        <v>0</v>
      </c>
    </row>
    <row r="162" customFormat="false" ht="14.1" hidden="false" customHeight="false" outlineLevel="0" collapsed="false">
      <c r="A162" s="101" t="n">
        <v>38951</v>
      </c>
      <c r="B162" s="102" t="n">
        <v>5.17</v>
      </c>
      <c r="C162" s="102" t="n">
        <v>5.1</v>
      </c>
      <c r="D162" s="102" t="n">
        <v>5.17</v>
      </c>
      <c r="E162" s="102" t="n">
        <v>5.07</v>
      </c>
      <c r="F162" s="102" t="n">
        <v>4.87</v>
      </c>
      <c r="G162" s="102" t="n">
        <v>4.79</v>
      </c>
      <c r="H162" s="102" t="n">
        <v>4.77</v>
      </c>
      <c r="I162" s="102" t="n">
        <v>4.77</v>
      </c>
      <c r="J162" s="102" t="n">
        <v>4.82</v>
      </c>
      <c r="K162" s="102" t="n">
        <v>5.03</v>
      </c>
      <c r="L162" s="102" t="n">
        <v>4.95</v>
      </c>
      <c r="M162" s="39" t="n">
        <f aca="false">IF(ISBLANK(A163),MONTH(A162),IF(MONTH(A163)-MONTH(A162)=1,MONTH(A162),0))</f>
        <v>0</v>
      </c>
    </row>
    <row r="163" customFormat="false" ht="14.1" hidden="false" customHeight="false" outlineLevel="0" collapsed="false">
      <c r="A163" s="103" t="n">
        <v>38952</v>
      </c>
      <c r="B163" s="104" t="n">
        <v>5.17</v>
      </c>
      <c r="C163" s="104" t="n">
        <v>5.09</v>
      </c>
      <c r="D163" s="104" t="n">
        <v>5.17</v>
      </c>
      <c r="E163" s="104" t="n">
        <v>5.07</v>
      </c>
      <c r="F163" s="104" t="n">
        <v>4.87</v>
      </c>
      <c r="G163" s="104" t="n">
        <v>4.81</v>
      </c>
      <c r="H163" s="104" t="n">
        <v>4.77</v>
      </c>
      <c r="I163" s="104" t="n">
        <v>4.78</v>
      </c>
      <c r="J163" s="104" t="n">
        <v>4.82</v>
      </c>
      <c r="K163" s="104" t="n">
        <v>5.03</v>
      </c>
      <c r="L163" s="104" t="n">
        <v>4.95</v>
      </c>
      <c r="M163" s="39" t="n">
        <f aca="false">IF(ISBLANK(A164),MONTH(A163),IF(MONTH(A164)-MONTH(A163)=1,MONTH(A163),0))</f>
        <v>0</v>
      </c>
    </row>
    <row r="164" customFormat="false" ht="14.1" hidden="false" customHeight="false" outlineLevel="0" collapsed="false">
      <c r="A164" s="101" t="n">
        <v>38953</v>
      </c>
      <c r="B164" s="102" t="n">
        <v>5.16</v>
      </c>
      <c r="C164" s="102" t="n">
        <v>5.09</v>
      </c>
      <c r="D164" s="102" t="n">
        <v>5.17</v>
      </c>
      <c r="E164" s="102" t="n">
        <v>5.07</v>
      </c>
      <c r="F164" s="102" t="n">
        <v>4.88</v>
      </c>
      <c r="G164" s="102" t="n">
        <v>4.8</v>
      </c>
      <c r="H164" s="102" t="n">
        <v>4.78</v>
      </c>
      <c r="I164" s="102" t="n">
        <v>4.78</v>
      </c>
      <c r="J164" s="102" t="n">
        <v>4.81</v>
      </c>
      <c r="K164" s="102" t="n">
        <v>5.02</v>
      </c>
      <c r="L164" s="102" t="n">
        <v>4.94</v>
      </c>
      <c r="M164" s="39" t="n">
        <f aca="false">IF(ISBLANK(A165),MONTH(A164),IF(MONTH(A165)-MONTH(A164)=1,MONTH(A164),0))</f>
        <v>0</v>
      </c>
    </row>
    <row r="165" customFormat="false" ht="14.1" hidden="false" customHeight="false" outlineLevel="0" collapsed="false">
      <c r="A165" s="103" t="n">
        <v>38954</v>
      </c>
      <c r="B165" s="104" t="n">
        <v>5.17</v>
      </c>
      <c r="C165" s="104" t="n">
        <v>5.11</v>
      </c>
      <c r="D165" s="104" t="n">
        <v>5.16</v>
      </c>
      <c r="E165" s="104" t="n">
        <v>5.06</v>
      </c>
      <c r="F165" s="104" t="n">
        <v>4.86</v>
      </c>
      <c r="G165" s="104" t="n">
        <v>4.79</v>
      </c>
      <c r="H165" s="104" t="n">
        <v>4.76</v>
      </c>
      <c r="I165" s="104" t="n">
        <v>4.76</v>
      </c>
      <c r="J165" s="104" t="n">
        <v>4.79</v>
      </c>
      <c r="K165" s="104" t="n">
        <v>5.01</v>
      </c>
      <c r="L165" s="104" t="n">
        <v>4.93</v>
      </c>
      <c r="M165" s="39" t="n">
        <f aca="false">IF(ISBLANK(A166),MONTH(A165),IF(MONTH(A166)-MONTH(A165)=1,MONTH(A165),0))</f>
        <v>0</v>
      </c>
    </row>
    <row r="166" customFormat="false" ht="14.1" hidden="false" customHeight="false" outlineLevel="0" collapsed="false">
      <c r="A166" s="101" t="n">
        <v>38957</v>
      </c>
      <c r="B166" s="102" t="n">
        <v>5.17</v>
      </c>
      <c r="C166" s="102" t="n">
        <v>5.1</v>
      </c>
      <c r="D166" s="102" t="n">
        <v>5.18</v>
      </c>
      <c r="E166" s="102" t="n">
        <v>5.08</v>
      </c>
      <c r="F166" s="102" t="n">
        <v>4.88</v>
      </c>
      <c r="G166" s="102" t="n">
        <v>4.8</v>
      </c>
      <c r="H166" s="102" t="n">
        <v>4.77</v>
      </c>
      <c r="I166" s="102" t="n">
        <v>4.77</v>
      </c>
      <c r="J166" s="102" t="n">
        <v>4.8</v>
      </c>
      <c r="K166" s="102" t="n">
        <v>5.01</v>
      </c>
      <c r="L166" s="102" t="n">
        <v>4.94</v>
      </c>
      <c r="M166" s="39" t="n">
        <f aca="false">IF(ISBLANK(A167),MONTH(A166),IF(MONTH(A167)-MONTH(A166)=1,MONTH(A166),0))</f>
        <v>0</v>
      </c>
    </row>
    <row r="167" customFormat="false" ht="14.1" hidden="false" customHeight="false" outlineLevel="0" collapsed="false">
      <c r="A167" s="103" t="n">
        <v>38958</v>
      </c>
      <c r="B167" s="104" t="n">
        <v>5.19</v>
      </c>
      <c r="C167" s="104" t="n">
        <v>5.07</v>
      </c>
      <c r="D167" s="104" t="n">
        <v>5.16</v>
      </c>
      <c r="E167" s="104" t="n">
        <v>5.06</v>
      </c>
      <c r="F167" s="104" t="n">
        <v>4.87</v>
      </c>
      <c r="G167" s="104" t="n">
        <v>4.79</v>
      </c>
      <c r="H167" s="104" t="n">
        <v>4.77</v>
      </c>
      <c r="I167" s="104" t="n">
        <v>4.77</v>
      </c>
      <c r="J167" s="104" t="n">
        <v>4.79</v>
      </c>
      <c r="K167" s="104" t="n">
        <v>5</v>
      </c>
      <c r="L167" s="104" t="n">
        <v>4.93</v>
      </c>
      <c r="M167" s="39" t="n">
        <f aca="false">IF(ISBLANK(A168),MONTH(A167),IF(MONTH(A168)-MONTH(A167)=1,MONTH(A167),0))</f>
        <v>0</v>
      </c>
    </row>
    <row r="168" customFormat="false" ht="14.1" hidden="false" customHeight="false" outlineLevel="0" collapsed="false">
      <c r="A168" s="101" t="n">
        <v>38959</v>
      </c>
      <c r="B168" s="102" t="n">
        <v>5.16</v>
      </c>
      <c r="C168" s="102" t="n">
        <v>5.05</v>
      </c>
      <c r="D168" s="102" t="n">
        <v>5.14</v>
      </c>
      <c r="E168" s="102" t="n">
        <v>5.03</v>
      </c>
      <c r="F168" s="102" t="n">
        <v>4.83</v>
      </c>
      <c r="G168" s="102" t="n">
        <v>4.76</v>
      </c>
      <c r="H168" s="102" t="n">
        <v>4.72</v>
      </c>
      <c r="I168" s="102" t="n">
        <v>4.72</v>
      </c>
      <c r="J168" s="102" t="n">
        <v>4.76</v>
      </c>
      <c r="K168" s="102" t="n">
        <v>4.98</v>
      </c>
      <c r="L168" s="102" t="n">
        <v>4.91</v>
      </c>
      <c r="M168" s="39" t="n">
        <f aca="false">IF(ISBLANK(A169),MONTH(A168),IF(MONTH(A169)-MONTH(A168)=1,MONTH(A168),0))</f>
        <v>0</v>
      </c>
    </row>
    <row r="169" customFormat="false" ht="14.1" hidden="false" customHeight="false" outlineLevel="0" collapsed="false">
      <c r="A169" s="103" t="n">
        <v>38960</v>
      </c>
      <c r="B169" s="104" t="n">
        <v>5.12</v>
      </c>
      <c r="C169" s="104" t="n">
        <v>5.05</v>
      </c>
      <c r="D169" s="104" t="n">
        <v>5.11</v>
      </c>
      <c r="E169" s="104" t="n">
        <v>5.01</v>
      </c>
      <c r="F169" s="104" t="n">
        <v>4.79</v>
      </c>
      <c r="G169" s="104" t="n">
        <v>4.71</v>
      </c>
      <c r="H169" s="104" t="n">
        <v>4.7</v>
      </c>
      <c r="I169" s="104" t="n">
        <v>4.7</v>
      </c>
      <c r="J169" s="104" t="n">
        <v>4.74</v>
      </c>
      <c r="K169" s="104" t="n">
        <v>4.95</v>
      </c>
      <c r="L169" s="104" t="n">
        <v>4.88</v>
      </c>
      <c r="M169" s="39" t="n">
        <f aca="false">IF(ISBLANK(A170),MONTH(A169),IF(MONTH(A170)-MONTH(A169)=1,MONTH(A169),0))</f>
        <v>8</v>
      </c>
    </row>
    <row r="170" customFormat="false" ht="14.1" hidden="false" customHeight="false" outlineLevel="0" collapsed="false">
      <c r="A170" s="101" t="n">
        <v>38961</v>
      </c>
      <c r="B170" s="102" t="n">
        <v>5.07</v>
      </c>
      <c r="C170" s="102" t="n">
        <v>5.02</v>
      </c>
      <c r="D170" s="102" t="n">
        <v>5.1</v>
      </c>
      <c r="E170" s="102" t="n">
        <v>4.99</v>
      </c>
      <c r="F170" s="102" t="n">
        <v>4.77</v>
      </c>
      <c r="G170" s="102" t="n">
        <v>4.7</v>
      </c>
      <c r="H170" s="102" t="n">
        <v>4.68</v>
      </c>
      <c r="I170" s="102" t="n">
        <v>4.69</v>
      </c>
      <c r="J170" s="102" t="n">
        <v>4.73</v>
      </c>
      <c r="K170" s="102" t="n">
        <v>4.95</v>
      </c>
      <c r="L170" s="102" t="n">
        <v>4.87</v>
      </c>
      <c r="M170" s="39" t="n">
        <f aca="false">IF(ISBLANK(A171),MONTH(A170),IF(MONTH(A171)-MONTH(A170)=1,MONTH(A170),0))</f>
        <v>0</v>
      </c>
    </row>
    <row r="171" customFormat="false" ht="14.1" hidden="false" customHeight="false" outlineLevel="0" collapsed="false">
      <c r="A171" s="103" t="n">
        <v>38965</v>
      </c>
      <c r="B171" s="104" t="n">
        <v>4.96</v>
      </c>
      <c r="C171" s="104" t="n">
        <v>5</v>
      </c>
      <c r="D171" s="104" t="n">
        <v>5.13</v>
      </c>
      <c r="E171" s="104" t="n">
        <v>5.02</v>
      </c>
      <c r="F171" s="104" t="n">
        <v>4.8</v>
      </c>
      <c r="G171" s="104" t="n">
        <v>4.73</v>
      </c>
      <c r="H171" s="104" t="n">
        <v>4.73</v>
      </c>
      <c r="I171" s="104" t="n">
        <v>4.74</v>
      </c>
      <c r="J171" s="104" t="n">
        <v>4.78</v>
      </c>
      <c r="K171" s="104" t="n">
        <v>5.01</v>
      </c>
      <c r="L171" s="104" t="n">
        <v>4.93</v>
      </c>
      <c r="M171" s="39" t="n">
        <f aca="false">IF(ISBLANK(A172),MONTH(A171),IF(MONTH(A172)-MONTH(A171)=1,MONTH(A171),0))</f>
        <v>0</v>
      </c>
    </row>
    <row r="172" customFormat="false" ht="14.1" hidden="false" customHeight="false" outlineLevel="0" collapsed="false">
      <c r="A172" s="101" t="n">
        <v>38966</v>
      </c>
      <c r="B172" s="102" t="n">
        <v>4.89</v>
      </c>
      <c r="C172" s="102" t="n">
        <v>4.97</v>
      </c>
      <c r="D172" s="102" t="n">
        <v>5.12</v>
      </c>
      <c r="E172" s="102" t="n">
        <v>5.02</v>
      </c>
      <c r="F172" s="102" t="n">
        <v>4.82</v>
      </c>
      <c r="G172" s="102" t="n">
        <v>4.76</v>
      </c>
      <c r="H172" s="102" t="n">
        <v>4.75</v>
      </c>
      <c r="I172" s="102" t="n">
        <v>4.76</v>
      </c>
      <c r="J172" s="102" t="n">
        <v>4.8</v>
      </c>
      <c r="K172" s="102" t="n">
        <v>5.02</v>
      </c>
      <c r="L172" s="102" t="n">
        <v>4.95</v>
      </c>
      <c r="M172" s="39" t="n">
        <f aca="false">IF(ISBLANK(A173),MONTH(A172),IF(MONTH(A173)-MONTH(A172)=1,MONTH(A172),0))</f>
        <v>0</v>
      </c>
    </row>
    <row r="173" customFormat="false" ht="14.1" hidden="false" customHeight="false" outlineLevel="0" collapsed="false">
      <c r="A173" s="103" t="n">
        <v>38967</v>
      </c>
      <c r="B173" s="104" t="n">
        <v>4.89</v>
      </c>
      <c r="C173" s="104" t="n">
        <v>4.97</v>
      </c>
      <c r="D173" s="104" t="n">
        <v>5.13</v>
      </c>
      <c r="E173" s="104" t="n">
        <v>5.02</v>
      </c>
      <c r="F173" s="104" t="n">
        <v>4.82</v>
      </c>
      <c r="G173" s="104" t="n">
        <v>4.76</v>
      </c>
      <c r="H173" s="104" t="n">
        <v>4.74</v>
      </c>
      <c r="I173" s="104" t="n">
        <v>4.75</v>
      </c>
      <c r="J173" s="104" t="n">
        <v>4.8</v>
      </c>
      <c r="K173" s="104" t="n">
        <v>5.01</v>
      </c>
      <c r="L173" s="104" t="n">
        <v>4.94</v>
      </c>
      <c r="M173" s="39" t="n">
        <f aca="false">IF(ISBLANK(A174),MONTH(A173),IF(MONTH(A174)-MONTH(A173)=1,MONTH(A173),0))</f>
        <v>0</v>
      </c>
    </row>
    <row r="174" customFormat="false" ht="14.1" hidden="false" customHeight="false" outlineLevel="0" collapsed="false">
      <c r="A174" s="101" t="n">
        <v>38968</v>
      </c>
      <c r="B174" s="102" t="n">
        <v>4.83</v>
      </c>
      <c r="C174" s="102" t="n">
        <v>4.93</v>
      </c>
      <c r="D174" s="102" t="n">
        <v>5.1</v>
      </c>
      <c r="E174" s="102" t="n">
        <v>5</v>
      </c>
      <c r="F174" s="102" t="n">
        <v>4.8</v>
      </c>
      <c r="G174" s="102" t="n">
        <v>4.73</v>
      </c>
      <c r="H174" s="102" t="n">
        <v>4.71</v>
      </c>
      <c r="I174" s="102" t="n">
        <v>4.72</v>
      </c>
      <c r="J174" s="102" t="n">
        <v>4.78</v>
      </c>
      <c r="K174" s="102" t="n">
        <v>4.99</v>
      </c>
      <c r="L174" s="102" t="n">
        <v>4.92</v>
      </c>
      <c r="M174" s="39" t="n">
        <f aca="false">IF(ISBLANK(A175),MONTH(A174),IF(MONTH(A175)-MONTH(A174)=1,MONTH(A174),0))</f>
        <v>0</v>
      </c>
    </row>
    <row r="175" customFormat="false" ht="14.1" hidden="false" customHeight="false" outlineLevel="0" collapsed="false">
      <c r="A175" s="103" t="n">
        <v>38971</v>
      </c>
      <c r="B175" s="104" t="n">
        <v>4.85</v>
      </c>
      <c r="C175" s="104" t="n">
        <v>4.93</v>
      </c>
      <c r="D175" s="104" t="n">
        <v>5.13</v>
      </c>
      <c r="E175" s="104" t="n">
        <v>5.03</v>
      </c>
      <c r="F175" s="104" t="n">
        <v>4.83</v>
      </c>
      <c r="G175" s="104" t="n">
        <v>4.77</v>
      </c>
      <c r="H175" s="104" t="n">
        <v>4.74</v>
      </c>
      <c r="I175" s="104" t="n">
        <v>4.75</v>
      </c>
      <c r="J175" s="104" t="n">
        <v>4.8</v>
      </c>
      <c r="K175" s="104" t="n">
        <v>5.02</v>
      </c>
      <c r="L175" s="104" t="n">
        <v>4.95</v>
      </c>
      <c r="M175" s="39" t="n">
        <f aca="false">IF(ISBLANK(A176),MONTH(A175),IF(MONTH(A176)-MONTH(A175)=1,MONTH(A175),0))</f>
        <v>0</v>
      </c>
    </row>
    <row r="176" customFormat="false" ht="14.1" hidden="false" customHeight="false" outlineLevel="0" collapsed="false">
      <c r="A176" s="101" t="n">
        <v>38972</v>
      </c>
      <c r="B176" s="102" t="n">
        <v>4.75</v>
      </c>
      <c r="C176" s="102" t="n">
        <v>4.9</v>
      </c>
      <c r="D176" s="102" t="n">
        <v>5.12</v>
      </c>
      <c r="E176" s="102" t="n">
        <v>5.02</v>
      </c>
      <c r="F176" s="102" t="n">
        <v>4.82</v>
      </c>
      <c r="G176" s="102" t="n">
        <v>4.74</v>
      </c>
      <c r="H176" s="102" t="n">
        <v>4.71</v>
      </c>
      <c r="I176" s="102" t="n">
        <v>4.73</v>
      </c>
      <c r="J176" s="102" t="n">
        <v>4.78</v>
      </c>
      <c r="K176" s="102" t="n">
        <v>4.98</v>
      </c>
      <c r="L176" s="102" t="n">
        <v>4.91</v>
      </c>
      <c r="M176" s="39" t="n">
        <f aca="false">IF(ISBLANK(A177),MONTH(A176),IF(MONTH(A177)-MONTH(A176)=1,MONTH(A176),0))</f>
        <v>0</v>
      </c>
    </row>
    <row r="177" customFormat="false" ht="14.1" hidden="false" customHeight="false" outlineLevel="0" collapsed="false">
      <c r="A177" s="103" t="n">
        <v>38973</v>
      </c>
      <c r="B177" s="104" t="n">
        <v>4.78</v>
      </c>
      <c r="C177" s="104" t="n">
        <v>4.91</v>
      </c>
      <c r="D177" s="104" t="n">
        <v>5.08</v>
      </c>
      <c r="E177" s="104" t="n">
        <v>4.99</v>
      </c>
      <c r="F177" s="104" t="n">
        <v>4.8</v>
      </c>
      <c r="G177" s="104" t="n">
        <v>4.72</v>
      </c>
      <c r="H177" s="104" t="n">
        <v>4.7</v>
      </c>
      <c r="I177" s="104" t="n">
        <v>4.72</v>
      </c>
      <c r="J177" s="104" t="n">
        <v>4.77</v>
      </c>
      <c r="K177" s="104" t="n">
        <v>4.97</v>
      </c>
      <c r="L177" s="104" t="n">
        <v>4.9</v>
      </c>
      <c r="M177" s="39" t="n">
        <f aca="false">IF(ISBLANK(A178),MONTH(A177),IF(MONTH(A178)-MONTH(A177)=1,MONTH(A177),0))</f>
        <v>0</v>
      </c>
    </row>
    <row r="178" customFormat="false" ht="14.1" hidden="false" customHeight="false" outlineLevel="0" collapsed="false">
      <c r="A178" s="101" t="n">
        <v>38974</v>
      </c>
      <c r="B178" s="102" t="n">
        <v>4.81</v>
      </c>
      <c r="C178" s="102" t="n">
        <v>4.95</v>
      </c>
      <c r="D178" s="102" t="n">
        <v>5.12</v>
      </c>
      <c r="E178" s="102" t="n">
        <v>5.02</v>
      </c>
      <c r="F178" s="102" t="n">
        <v>4.83</v>
      </c>
      <c r="G178" s="102" t="n">
        <v>4.77</v>
      </c>
      <c r="H178" s="102" t="n">
        <v>4.74</v>
      </c>
      <c r="I178" s="102" t="n">
        <v>4.75</v>
      </c>
      <c r="J178" s="102" t="n">
        <v>4.79</v>
      </c>
      <c r="K178" s="102" t="n">
        <v>4.99</v>
      </c>
      <c r="L178" s="102" t="n">
        <v>4.92</v>
      </c>
      <c r="M178" s="39" t="n">
        <f aca="false">IF(ISBLANK(A179),MONTH(A178),IF(MONTH(A179)-MONTH(A178)=1,MONTH(A178),0))</f>
        <v>0</v>
      </c>
    </row>
    <row r="179" customFormat="false" ht="14.1" hidden="false" customHeight="false" outlineLevel="0" collapsed="false">
      <c r="A179" s="103" t="n">
        <v>38975</v>
      </c>
      <c r="B179" s="104" t="n">
        <v>4.77</v>
      </c>
      <c r="C179" s="104" t="n">
        <v>4.96</v>
      </c>
      <c r="D179" s="104" t="n">
        <v>5.11</v>
      </c>
      <c r="E179" s="104" t="n">
        <v>5.03</v>
      </c>
      <c r="F179" s="104" t="n">
        <v>4.87</v>
      </c>
      <c r="G179" s="104" t="n">
        <v>4.79</v>
      </c>
      <c r="H179" s="104" t="n">
        <v>4.76</v>
      </c>
      <c r="I179" s="104" t="n">
        <v>4.77</v>
      </c>
      <c r="J179" s="104" t="n">
        <v>4.8</v>
      </c>
      <c r="K179" s="104" t="n">
        <v>5</v>
      </c>
      <c r="L179" s="104" t="n">
        <v>4.92</v>
      </c>
      <c r="M179" s="39" t="n">
        <f aca="false">IF(ISBLANK(A180),MONTH(A179),IF(MONTH(A180)-MONTH(A179)=1,MONTH(A179),0))</f>
        <v>0</v>
      </c>
    </row>
    <row r="180" customFormat="false" ht="14.1" hidden="false" customHeight="false" outlineLevel="0" collapsed="false">
      <c r="A180" s="101" t="n">
        <v>38978</v>
      </c>
      <c r="B180" s="102" t="n">
        <v>4.76</v>
      </c>
      <c r="C180" s="102" t="n">
        <v>4.94</v>
      </c>
      <c r="D180" s="102" t="n">
        <v>5.12</v>
      </c>
      <c r="E180" s="102" t="n">
        <v>5.04</v>
      </c>
      <c r="F180" s="102" t="n">
        <v>4.88</v>
      </c>
      <c r="G180" s="102" t="n">
        <v>4.8</v>
      </c>
      <c r="H180" s="102" t="n">
        <v>4.77</v>
      </c>
      <c r="I180" s="102" t="n">
        <v>4.78</v>
      </c>
      <c r="J180" s="102" t="n">
        <v>4.81</v>
      </c>
      <c r="K180" s="102" t="n">
        <v>5.01</v>
      </c>
      <c r="L180" s="102" t="n">
        <v>4.93</v>
      </c>
      <c r="M180" s="39" t="n">
        <f aca="false">IF(ISBLANK(A181),MONTH(A180),IF(MONTH(A181)-MONTH(A180)=1,MONTH(A180),0))</f>
        <v>0</v>
      </c>
    </row>
    <row r="181" customFormat="false" ht="14.1" hidden="false" customHeight="false" outlineLevel="0" collapsed="false">
      <c r="A181" s="103" t="n">
        <v>38979</v>
      </c>
      <c r="B181" s="104" t="n">
        <v>4.72</v>
      </c>
      <c r="C181" s="104" t="n">
        <v>4.94</v>
      </c>
      <c r="D181" s="104" t="n">
        <v>5.09</v>
      </c>
      <c r="E181" s="104" t="n">
        <v>4.99</v>
      </c>
      <c r="F181" s="104" t="n">
        <v>4.79</v>
      </c>
      <c r="G181" s="104" t="n">
        <v>4.72</v>
      </c>
      <c r="H181" s="104" t="n">
        <v>4.69</v>
      </c>
      <c r="I181" s="104" t="n">
        <v>4.69</v>
      </c>
      <c r="J181" s="104" t="n">
        <v>4.74</v>
      </c>
      <c r="K181" s="104" t="n">
        <v>4.94</v>
      </c>
      <c r="L181" s="104" t="n">
        <v>4.86</v>
      </c>
      <c r="M181" s="39" t="n">
        <f aca="false">IF(ISBLANK(A182),MONTH(A181),IF(MONTH(A182)-MONTH(A181)=1,MONTH(A181),0))</f>
        <v>0</v>
      </c>
    </row>
    <row r="182" customFormat="false" ht="14.1" hidden="false" customHeight="false" outlineLevel="0" collapsed="false">
      <c r="A182" s="101" t="n">
        <v>38980</v>
      </c>
      <c r="B182" s="102" t="n">
        <v>4.73</v>
      </c>
      <c r="C182" s="102" t="n">
        <v>4.93</v>
      </c>
      <c r="D182" s="102" t="n">
        <v>5.09</v>
      </c>
      <c r="E182" s="102" t="n">
        <v>5</v>
      </c>
      <c r="F182" s="102" t="n">
        <v>4.81</v>
      </c>
      <c r="G182" s="102" t="n">
        <v>4.73</v>
      </c>
      <c r="H182" s="102" t="n">
        <v>4.7</v>
      </c>
      <c r="I182" s="102" t="n">
        <v>4.7</v>
      </c>
      <c r="J182" s="102" t="n">
        <v>4.73</v>
      </c>
      <c r="K182" s="102" t="n">
        <v>4.93</v>
      </c>
      <c r="L182" s="102" t="n">
        <v>4.85</v>
      </c>
      <c r="M182" s="39" t="n">
        <f aca="false">IF(ISBLANK(A183),MONTH(A182),IF(MONTH(A183)-MONTH(A182)=1,MONTH(A182),0))</f>
        <v>0</v>
      </c>
    </row>
    <row r="183" customFormat="false" ht="14.1" hidden="false" customHeight="false" outlineLevel="0" collapsed="false">
      <c r="A183" s="103" t="n">
        <v>38981</v>
      </c>
      <c r="B183" s="104" t="n">
        <v>4.72</v>
      </c>
      <c r="C183" s="104" t="n">
        <v>4.92</v>
      </c>
      <c r="D183" s="104" t="n">
        <v>5.04</v>
      </c>
      <c r="E183" s="104" t="n">
        <v>4.93</v>
      </c>
      <c r="F183" s="104" t="n">
        <v>4.71</v>
      </c>
      <c r="G183" s="104" t="n">
        <v>4.61</v>
      </c>
      <c r="H183" s="104" t="n">
        <v>4.6</v>
      </c>
      <c r="I183" s="104" t="n">
        <v>4.61</v>
      </c>
      <c r="J183" s="104" t="n">
        <v>4.65</v>
      </c>
      <c r="K183" s="104" t="n">
        <v>4.86</v>
      </c>
      <c r="L183" s="104" t="n">
        <v>4.78</v>
      </c>
      <c r="M183" s="39" t="n">
        <f aca="false">IF(ISBLANK(A184),MONTH(A183),IF(MONTH(A184)-MONTH(A183)=1,MONTH(A183),0))</f>
        <v>0</v>
      </c>
    </row>
    <row r="184" customFormat="false" ht="14.1" hidden="false" customHeight="false" outlineLevel="0" collapsed="false">
      <c r="A184" s="101" t="n">
        <v>38982</v>
      </c>
      <c r="B184" s="102" t="n">
        <v>4.73</v>
      </c>
      <c r="C184" s="102" t="n">
        <v>4.93</v>
      </c>
      <c r="D184" s="102" t="n">
        <v>5.02</v>
      </c>
      <c r="E184" s="102" t="n">
        <v>4.9</v>
      </c>
      <c r="F184" s="102" t="n">
        <v>4.67</v>
      </c>
      <c r="G184" s="102" t="n">
        <v>4.58</v>
      </c>
      <c r="H184" s="102" t="n">
        <v>4.55</v>
      </c>
      <c r="I184" s="102" t="n">
        <v>4.56</v>
      </c>
      <c r="J184" s="102" t="n">
        <v>4.6</v>
      </c>
      <c r="K184" s="102" t="n">
        <v>4.82</v>
      </c>
      <c r="L184" s="102" t="n">
        <v>4.74</v>
      </c>
      <c r="M184" s="39" t="n">
        <f aca="false">IF(ISBLANK(A185),MONTH(A184),IF(MONTH(A185)-MONTH(A184)=1,MONTH(A184),0))</f>
        <v>0</v>
      </c>
    </row>
    <row r="185" customFormat="false" ht="14.1" hidden="false" customHeight="false" outlineLevel="0" collapsed="false">
      <c r="A185" s="103" t="n">
        <v>38985</v>
      </c>
      <c r="B185" s="104" t="n">
        <v>4.72</v>
      </c>
      <c r="C185" s="104" t="n">
        <v>4.88</v>
      </c>
      <c r="D185" s="104" t="n">
        <v>5.01</v>
      </c>
      <c r="E185" s="104" t="n">
        <v>4.88</v>
      </c>
      <c r="F185" s="104" t="n">
        <v>4.63</v>
      </c>
      <c r="G185" s="104" t="n">
        <v>4.54</v>
      </c>
      <c r="H185" s="104" t="n">
        <v>4.51</v>
      </c>
      <c r="I185" s="104" t="n">
        <v>4.51</v>
      </c>
      <c r="J185" s="104" t="n">
        <v>4.56</v>
      </c>
      <c r="K185" s="104" t="n">
        <v>4.77</v>
      </c>
      <c r="L185" s="104" t="n">
        <v>4.7</v>
      </c>
      <c r="M185" s="39" t="n">
        <f aca="false">IF(ISBLANK(A186),MONTH(A185),IF(MONTH(A186)-MONTH(A185)=1,MONTH(A185),0))</f>
        <v>0</v>
      </c>
    </row>
    <row r="186" customFormat="false" ht="14.1" hidden="false" customHeight="false" outlineLevel="0" collapsed="false">
      <c r="A186" s="101" t="n">
        <v>38986</v>
      </c>
      <c r="B186" s="102" t="n">
        <v>4.64</v>
      </c>
      <c r="C186" s="102" t="n">
        <v>4.88</v>
      </c>
      <c r="D186" s="102" t="n">
        <v>5.02</v>
      </c>
      <c r="E186" s="102" t="n">
        <v>4.91</v>
      </c>
      <c r="F186" s="102" t="n">
        <v>4.68</v>
      </c>
      <c r="G186" s="102" t="n">
        <v>4.59</v>
      </c>
      <c r="H186" s="102" t="n">
        <v>4.55</v>
      </c>
      <c r="I186" s="102" t="n">
        <v>4.55</v>
      </c>
      <c r="J186" s="102" t="n">
        <v>4.59</v>
      </c>
      <c r="K186" s="102" t="n">
        <v>4.79</v>
      </c>
      <c r="L186" s="102" t="n">
        <v>4.71</v>
      </c>
      <c r="M186" s="39" t="n">
        <f aca="false">IF(ISBLANK(A187),MONTH(A186),IF(MONTH(A187)-MONTH(A186)=1,MONTH(A186),0))</f>
        <v>0</v>
      </c>
    </row>
    <row r="187" customFormat="false" ht="14.1" hidden="false" customHeight="false" outlineLevel="0" collapsed="false">
      <c r="A187" s="103" t="n">
        <v>38987</v>
      </c>
      <c r="B187" s="104" t="n">
        <v>4.6</v>
      </c>
      <c r="C187" s="104" t="n">
        <v>4.88</v>
      </c>
      <c r="D187" s="104" t="n">
        <v>5.01</v>
      </c>
      <c r="E187" s="104" t="n">
        <v>4.89</v>
      </c>
      <c r="F187" s="104" t="n">
        <v>4.66</v>
      </c>
      <c r="G187" s="104" t="n">
        <v>4.59</v>
      </c>
      <c r="H187" s="104" t="n">
        <v>4.56</v>
      </c>
      <c r="I187" s="104" t="n">
        <v>4.56</v>
      </c>
      <c r="J187" s="104" t="n">
        <v>4.6</v>
      </c>
      <c r="K187" s="104" t="n">
        <v>4.81</v>
      </c>
      <c r="L187" s="104" t="n">
        <v>4.73</v>
      </c>
      <c r="M187" s="39" t="n">
        <f aca="false">IF(ISBLANK(A188),MONTH(A187),IF(MONTH(A188)-MONTH(A187)=1,MONTH(A187),0))</f>
        <v>0</v>
      </c>
    </row>
    <row r="188" customFormat="false" ht="14.1" hidden="false" customHeight="false" outlineLevel="0" collapsed="false">
      <c r="A188" s="101" t="n">
        <v>38988</v>
      </c>
      <c r="B188" s="102" t="n">
        <v>4.53</v>
      </c>
      <c r="C188" s="102" t="n">
        <v>4.87</v>
      </c>
      <c r="D188" s="102" t="n">
        <v>5.01</v>
      </c>
      <c r="E188" s="102" t="n">
        <v>4.9</v>
      </c>
      <c r="F188" s="102" t="n">
        <v>4.68</v>
      </c>
      <c r="G188" s="102" t="n">
        <v>4.6</v>
      </c>
      <c r="H188" s="102" t="n">
        <v>4.57</v>
      </c>
      <c r="I188" s="102" t="n">
        <v>4.58</v>
      </c>
      <c r="J188" s="102" t="n">
        <v>4.63</v>
      </c>
      <c r="K188" s="102" t="n">
        <v>4.84</v>
      </c>
      <c r="L188" s="102" t="n">
        <v>4.76</v>
      </c>
      <c r="M188" s="39" t="n">
        <f aca="false">IF(ISBLANK(A189),MONTH(A188),IF(MONTH(A189)-MONTH(A188)=1,MONTH(A188),0))</f>
        <v>0</v>
      </c>
    </row>
    <row r="189" customFormat="false" ht="14.1" hidden="false" customHeight="false" outlineLevel="0" collapsed="false">
      <c r="A189" s="103" t="n">
        <v>38989</v>
      </c>
      <c r="B189" s="104" t="n">
        <v>4.6</v>
      </c>
      <c r="C189" s="104" t="n">
        <v>4.89</v>
      </c>
      <c r="D189" s="104" t="n">
        <v>5.02</v>
      </c>
      <c r="E189" s="104" t="n">
        <v>4.91</v>
      </c>
      <c r="F189" s="104" t="n">
        <v>4.71</v>
      </c>
      <c r="G189" s="104" t="n">
        <v>4.62</v>
      </c>
      <c r="H189" s="104" t="n">
        <v>4.59</v>
      </c>
      <c r="I189" s="104" t="n">
        <v>4.6</v>
      </c>
      <c r="J189" s="104" t="n">
        <v>4.64</v>
      </c>
      <c r="K189" s="104" t="n">
        <v>4.84</v>
      </c>
      <c r="L189" s="104" t="n">
        <v>4.77</v>
      </c>
      <c r="M189" s="39" t="n">
        <f aca="false">IF(ISBLANK(A190),MONTH(A189),IF(MONTH(A190)-MONTH(A189)=1,MONTH(A189),0))</f>
        <v>9</v>
      </c>
    </row>
    <row r="190" customFormat="false" ht="14.1" hidden="false" customHeight="false" outlineLevel="0" collapsed="false">
      <c r="A190" s="101" t="n">
        <v>38992</v>
      </c>
      <c r="B190" s="102" t="n">
        <v>4.67</v>
      </c>
      <c r="C190" s="102" t="n">
        <v>4.88</v>
      </c>
      <c r="D190" s="102" t="n">
        <v>5.02</v>
      </c>
      <c r="E190" s="102" t="n">
        <v>4.9</v>
      </c>
      <c r="F190" s="102" t="n">
        <v>4.66</v>
      </c>
      <c r="G190" s="102" t="n">
        <v>4.59</v>
      </c>
      <c r="H190" s="102" t="n">
        <v>4.56</v>
      </c>
      <c r="I190" s="102" t="n">
        <v>4.57</v>
      </c>
      <c r="J190" s="102" t="n">
        <v>4.62</v>
      </c>
      <c r="K190" s="102" t="n">
        <v>4.83</v>
      </c>
      <c r="L190" s="102" t="n">
        <v>4.76</v>
      </c>
      <c r="M190" s="39" t="n">
        <f aca="false">IF(ISBLANK(A191),MONTH(A190),IF(MONTH(A191)-MONTH(A190)=1,MONTH(A190),0))</f>
        <v>0</v>
      </c>
    </row>
    <row r="191" customFormat="false" ht="14.1" hidden="false" customHeight="false" outlineLevel="0" collapsed="false">
      <c r="A191" s="103" t="n">
        <v>38993</v>
      </c>
      <c r="B191" s="104" t="n">
        <v>4.71</v>
      </c>
      <c r="C191" s="104" t="n">
        <v>4.9</v>
      </c>
      <c r="D191" s="104" t="n">
        <v>5.02</v>
      </c>
      <c r="E191" s="104" t="n">
        <v>4.9</v>
      </c>
      <c r="F191" s="104" t="n">
        <v>4.67</v>
      </c>
      <c r="G191" s="104" t="n">
        <v>4.59</v>
      </c>
      <c r="H191" s="104" t="n">
        <v>4.56</v>
      </c>
      <c r="I191" s="104" t="n">
        <v>4.57</v>
      </c>
      <c r="J191" s="104" t="n">
        <v>4.62</v>
      </c>
      <c r="K191" s="104" t="n">
        <v>4.83</v>
      </c>
      <c r="L191" s="104" t="n">
        <v>4.76</v>
      </c>
      <c r="M191" s="39" t="n">
        <f aca="false">IF(ISBLANK(A192),MONTH(A191),IF(MONTH(A192)-MONTH(A191)=1,MONTH(A191),0))</f>
        <v>0</v>
      </c>
    </row>
    <row r="192" customFormat="false" ht="14.1" hidden="false" customHeight="false" outlineLevel="0" collapsed="false">
      <c r="A192" s="101" t="n">
        <v>38994</v>
      </c>
      <c r="B192" s="102" t="n">
        <v>4.78</v>
      </c>
      <c r="C192" s="102" t="n">
        <v>4.93</v>
      </c>
      <c r="D192" s="102" t="n">
        <v>5</v>
      </c>
      <c r="E192" s="102" t="n">
        <v>4.87</v>
      </c>
      <c r="F192" s="102" t="n">
        <v>4.6</v>
      </c>
      <c r="G192" s="102" t="n">
        <v>4.53</v>
      </c>
      <c r="H192" s="102" t="n">
        <v>4.5</v>
      </c>
      <c r="I192" s="102" t="n">
        <v>4.52</v>
      </c>
      <c r="J192" s="102" t="n">
        <v>4.57</v>
      </c>
      <c r="K192" s="102" t="n">
        <v>4.79</v>
      </c>
      <c r="L192" s="102" t="n">
        <v>4.72</v>
      </c>
      <c r="M192" s="39" t="n">
        <f aca="false">IF(ISBLANK(A193),MONTH(A192),IF(MONTH(A193)-MONTH(A192)=1,MONTH(A192),0))</f>
        <v>0</v>
      </c>
    </row>
    <row r="193" customFormat="false" ht="14.1" hidden="false" customHeight="false" outlineLevel="0" collapsed="false">
      <c r="A193" s="103" t="n">
        <v>38995</v>
      </c>
      <c r="B193" s="104" t="n">
        <v>4.81</v>
      </c>
      <c r="C193" s="104" t="n">
        <v>4.94</v>
      </c>
      <c r="D193" s="104" t="n">
        <v>5.03</v>
      </c>
      <c r="E193" s="104" t="n">
        <v>4.9</v>
      </c>
      <c r="F193" s="104" t="n">
        <v>4.65</v>
      </c>
      <c r="G193" s="104" t="n">
        <v>4.58</v>
      </c>
      <c r="H193" s="104" t="n">
        <v>4.55</v>
      </c>
      <c r="I193" s="104" t="n">
        <v>4.56</v>
      </c>
      <c r="J193" s="104" t="n">
        <v>4.61</v>
      </c>
      <c r="K193" s="104" t="n">
        <v>4.84</v>
      </c>
      <c r="L193" s="104" t="n">
        <v>4.76</v>
      </c>
      <c r="M193" s="39" t="n">
        <f aca="false">IF(ISBLANK(A194),MONTH(A193),IF(MONTH(A194)-MONTH(A193)=1,MONTH(A193),0))</f>
        <v>0</v>
      </c>
    </row>
    <row r="194" customFormat="false" ht="14.1" hidden="false" customHeight="false" outlineLevel="0" collapsed="false">
      <c r="A194" s="101" t="n">
        <v>38996</v>
      </c>
      <c r="B194" s="102" t="n">
        <v>4.76</v>
      </c>
      <c r="C194" s="102" t="n">
        <v>4.95</v>
      </c>
      <c r="D194" s="102" t="n">
        <v>5.05</v>
      </c>
      <c r="E194" s="102" t="n">
        <v>4.94</v>
      </c>
      <c r="F194" s="102" t="n">
        <v>4.74</v>
      </c>
      <c r="G194" s="102" t="n">
        <v>4.67</v>
      </c>
      <c r="H194" s="102" t="n">
        <v>4.64</v>
      </c>
      <c r="I194" s="102" t="n">
        <v>4.65</v>
      </c>
      <c r="J194" s="102" t="n">
        <v>4.7</v>
      </c>
      <c r="K194" s="102" t="n">
        <v>4.92</v>
      </c>
      <c r="L194" s="102" t="n">
        <v>4.84</v>
      </c>
      <c r="M194" s="39" t="n">
        <f aca="false">IF(ISBLANK(A196),MONTH(A194),IF(MONTH(A196)-MONTH(A194)=1,MONTH(A194),0))</f>
        <v>0</v>
      </c>
    </row>
    <row r="195" customFormat="false" ht="14.1" hidden="false" customHeight="false" outlineLevel="0" collapsed="false">
      <c r="A195" s="105" t="n">
        <v>38999</v>
      </c>
      <c r="B195" s="106" t="n">
        <v>4.76</v>
      </c>
      <c r="C195" s="106" t="n">
        <v>4.95</v>
      </c>
      <c r="D195" s="106" t="n">
        <v>5.05</v>
      </c>
      <c r="E195" s="106" t="n">
        <v>4.94</v>
      </c>
      <c r="F195" s="106" t="n">
        <v>4.74</v>
      </c>
      <c r="G195" s="106" t="n">
        <v>4.67</v>
      </c>
      <c r="H195" s="106" t="n">
        <v>4.64</v>
      </c>
      <c r="I195" s="106" t="n">
        <v>4.65</v>
      </c>
      <c r="J195" s="106" t="n">
        <v>4.7</v>
      </c>
      <c r="K195" s="106" t="n">
        <v>4.92</v>
      </c>
      <c r="L195" s="106" t="n">
        <v>4.84</v>
      </c>
      <c r="M195" s="107" t="n">
        <f aca="false">IF(ISBLANK(A197),MONTH(A195),IF(MONTH(A197)-MONTH(A195)=1,MONTH(A195),0))</f>
        <v>0</v>
      </c>
    </row>
    <row r="196" customFormat="false" ht="14.1" hidden="false" customHeight="false" outlineLevel="0" collapsed="false">
      <c r="A196" s="103" t="n">
        <v>39000</v>
      </c>
      <c r="B196" s="104" t="n">
        <v>4.81</v>
      </c>
      <c r="C196" s="104" t="n">
        <v>5</v>
      </c>
      <c r="D196" s="104" t="n">
        <v>5.1</v>
      </c>
      <c r="E196" s="104" t="n">
        <v>5</v>
      </c>
      <c r="F196" s="104" t="n">
        <v>4.82</v>
      </c>
      <c r="G196" s="104" t="n">
        <v>4.75</v>
      </c>
      <c r="H196" s="104" t="n">
        <v>4.71</v>
      </c>
      <c r="I196" s="104" t="n">
        <v>4.71</v>
      </c>
      <c r="J196" s="104" t="n">
        <v>4.75</v>
      </c>
      <c r="K196" s="104" t="n">
        <v>4.96</v>
      </c>
      <c r="L196" s="104" t="n">
        <v>4.88</v>
      </c>
      <c r="M196" s="39" t="n">
        <f aca="false">IF(ISBLANK(A197),MONTH(A196),IF(MONTH(A197)-MONTH(A196)=1,MONTH(A196),0))</f>
        <v>0</v>
      </c>
    </row>
    <row r="197" customFormat="false" ht="14.1" hidden="false" customHeight="false" outlineLevel="0" collapsed="false">
      <c r="A197" s="101" t="n">
        <v>39001</v>
      </c>
      <c r="B197" s="102" t="n">
        <v>4.9</v>
      </c>
      <c r="C197" s="102" t="n">
        <v>5.02</v>
      </c>
      <c r="D197" s="102" t="n">
        <v>5.11</v>
      </c>
      <c r="E197" s="102" t="n">
        <v>5.02</v>
      </c>
      <c r="F197" s="102" t="n">
        <v>4.85</v>
      </c>
      <c r="G197" s="102" t="n">
        <v>4.78</v>
      </c>
      <c r="H197" s="102" t="n">
        <v>4.75</v>
      </c>
      <c r="I197" s="102" t="n">
        <v>4.75</v>
      </c>
      <c r="J197" s="102" t="n">
        <v>4.78</v>
      </c>
      <c r="K197" s="102" t="n">
        <v>4.99</v>
      </c>
      <c r="L197" s="102" t="n">
        <v>4.91</v>
      </c>
      <c r="M197" s="39" t="n">
        <f aca="false">IF(ISBLANK(A198),MONTH(A197),IF(MONTH(A198)-MONTH(A197)=1,MONTH(A197),0))</f>
        <v>0</v>
      </c>
    </row>
    <row r="198" customFormat="false" ht="14.1" hidden="false" customHeight="false" outlineLevel="0" collapsed="false">
      <c r="A198" s="103" t="n">
        <v>39002</v>
      </c>
      <c r="B198" s="104" t="n">
        <v>4.93</v>
      </c>
      <c r="C198" s="104" t="n">
        <v>5.06</v>
      </c>
      <c r="D198" s="104" t="n">
        <v>5.13</v>
      </c>
      <c r="E198" s="104" t="n">
        <v>5.03</v>
      </c>
      <c r="F198" s="104" t="n">
        <v>4.85</v>
      </c>
      <c r="G198" s="104" t="n">
        <v>4.78</v>
      </c>
      <c r="H198" s="104" t="n">
        <v>4.74</v>
      </c>
      <c r="I198" s="104" t="n">
        <v>4.74</v>
      </c>
      <c r="J198" s="104" t="n">
        <v>4.79</v>
      </c>
      <c r="K198" s="104" t="n">
        <v>4.99</v>
      </c>
      <c r="L198" s="104" t="n">
        <v>4.91</v>
      </c>
      <c r="M198" s="39" t="n">
        <f aca="false">IF(ISBLANK(A199),MONTH(A198),IF(MONTH(A199)-MONTH(A198)=1,MONTH(A198),0))</f>
        <v>0</v>
      </c>
    </row>
    <row r="199" customFormat="false" ht="14.1" hidden="false" customHeight="false" outlineLevel="0" collapsed="false">
      <c r="A199" s="101" t="n">
        <v>39003</v>
      </c>
      <c r="B199" s="102" t="n">
        <v>4.93</v>
      </c>
      <c r="C199" s="102" t="n">
        <v>5.05</v>
      </c>
      <c r="D199" s="102" t="n">
        <v>5.13</v>
      </c>
      <c r="E199" s="102" t="n">
        <v>5.05</v>
      </c>
      <c r="F199" s="102" t="n">
        <v>4.87</v>
      </c>
      <c r="G199" s="102" t="n">
        <v>4.79</v>
      </c>
      <c r="H199" s="102" t="n">
        <v>4.77</v>
      </c>
      <c r="I199" s="102" t="n">
        <v>4.77</v>
      </c>
      <c r="J199" s="102" t="n">
        <v>4.81</v>
      </c>
      <c r="K199" s="102" t="n">
        <v>5.02</v>
      </c>
      <c r="L199" s="102" t="n">
        <v>4.94</v>
      </c>
      <c r="M199" s="39" t="n">
        <f aca="false">IF(ISBLANK(A200),MONTH(A199),IF(MONTH(A200)-MONTH(A199)=1,MONTH(A199),0))</f>
        <v>0</v>
      </c>
    </row>
    <row r="200" customFormat="false" ht="14.1" hidden="false" customHeight="false" outlineLevel="0" collapsed="false">
      <c r="A200" s="103" t="n">
        <v>39006</v>
      </c>
      <c r="B200" s="104" t="n">
        <v>5.01</v>
      </c>
      <c r="C200" s="104" t="n">
        <v>5.09</v>
      </c>
      <c r="D200" s="104" t="n">
        <v>5.15</v>
      </c>
      <c r="E200" s="104" t="n">
        <v>5.05</v>
      </c>
      <c r="F200" s="104" t="n">
        <v>4.85</v>
      </c>
      <c r="G200" s="104" t="n">
        <v>4.78</v>
      </c>
      <c r="H200" s="104" t="n">
        <v>4.76</v>
      </c>
      <c r="I200" s="104" t="n">
        <v>4.76</v>
      </c>
      <c r="J200" s="104" t="n">
        <v>4.79</v>
      </c>
      <c r="K200" s="104" t="n">
        <v>5</v>
      </c>
      <c r="L200" s="104" t="n">
        <v>4.92</v>
      </c>
      <c r="M200" s="39" t="n">
        <f aca="false">IF(ISBLANK(A201),MONTH(A200),IF(MONTH(A201)-MONTH(A200)=1,MONTH(A200),0))</f>
        <v>0</v>
      </c>
    </row>
    <row r="201" customFormat="false" ht="14.1" hidden="false" customHeight="false" outlineLevel="0" collapsed="false">
      <c r="A201" s="101" t="n">
        <v>39007</v>
      </c>
      <c r="B201" s="102" t="n">
        <v>5.06</v>
      </c>
      <c r="C201" s="102" t="n">
        <v>5.09</v>
      </c>
      <c r="D201" s="102" t="n">
        <v>5.15</v>
      </c>
      <c r="E201" s="102" t="n">
        <v>5.04</v>
      </c>
      <c r="F201" s="102" t="n">
        <v>4.83</v>
      </c>
      <c r="G201" s="102" t="n">
        <v>4.77</v>
      </c>
      <c r="H201" s="102" t="n">
        <v>4.73</v>
      </c>
      <c r="I201" s="102" t="n">
        <v>4.74</v>
      </c>
      <c r="J201" s="102" t="n">
        <v>4.78</v>
      </c>
      <c r="K201" s="102" t="n">
        <v>4.99</v>
      </c>
      <c r="L201" s="102" t="n">
        <v>4.91</v>
      </c>
      <c r="M201" s="39" t="n">
        <f aca="false">IF(ISBLANK(A202),MONTH(A201),IF(MONTH(A202)-MONTH(A201)=1,MONTH(A201),0))</f>
        <v>0</v>
      </c>
    </row>
    <row r="202" customFormat="false" ht="14.1" hidden="false" customHeight="false" outlineLevel="0" collapsed="false">
      <c r="A202" s="103" t="n">
        <v>39008</v>
      </c>
      <c r="B202" s="104" t="n">
        <v>5.05</v>
      </c>
      <c r="C202" s="104" t="n">
        <v>5.09</v>
      </c>
      <c r="D202" s="104" t="n">
        <v>5.14</v>
      </c>
      <c r="E202" s="104" t="n">
        <v>5.04</v>
      </c>
      <c r="F202" s="104" t="n">
        <v>4.85</v>
      </c>
      <c r="G202" s="104" t="n">
        <v>4.77</v>
      </c>
      <c r="H202" s="104" t="n">
        <v>4.74</v>
      </c>
      <c r="I202" s="104" t="n">
        <v>4.73</v>
      </c>
      <c r="J202" s="104" t="n">
        <v>4.77</v>
      </c>
      <c r="K202" s="104" t="n">
        <v>4.97</v>
      </c>
      <c r="L202" s="104" t="n">
        <v>4.89</v>
      </c>
      <c r="M202" s="39" t="n">
        <f aca="false">IF(ISBLANK(A203),MONTH(A202),IF(MONTH(A203)-MONTH(A202)=1,MONTH(A202),0))</f>
        <v>0</v>
      </c>
    </row>
    <row r="203" customFormat="false" ht="14.1" hidden="false" customHeight="false" outlineLevel="0" collapsed="false">
      <c r="A203" s="101" t="n">
        <v>39009</v>
      </c>
      <c r="B203" s="102" t="n">
        <v>5.02</v>
      </c>
      <c r="C203" s="102" t="n">
        <v>5.1</v>
      </c>
      <c r="D203" s="102" t="n">
        <v>5.16</v>
      </c>
      <c r="E203" s="102" t="n">
        <v>5.05</v>
      </c>
      <c r="F203" s="102" t="n">
        <v>4.85</v>
      </c>
      <c r="G203" s="102" t="n">
        <v>4.79</v>
      </c>
      <c r="H203" s="102" t="n">
        <v>4.75</v>
      </c>
      <c r="I203" s="102" t="n">
        <v>4.75</v>
      </c>
      <c r="J203" s="102" t="n">
        <v>4.79</v>
      </c>
      <c r="K203" s="102" t="n">
        <v>4.99</v>
      </c>
      <c r="L203" s="102" t="n">
        <v>4.91</v>
      </c>
      <c r="M203" s="39" t="n">
        <f aca="false">IF(ISBLANK(A204),MONTH(A203),IF(MONTH(A204)-MONTH(A203)=1,MONTH(A203),0))</f>
        <v>0</v>
      </c>
    </row>
    <row r="204" customFormat="false" ht="14.1" hidden="false" customHeight="false" outlineLevel="0" collapsed="false">
      <c r="A204" s="103" t="n">
        <v>39010</v>
      </c>
      <c r="B204" s="104" t="n">
        <v>5</v>
      </c>
      <c r="C204" s="104" t="n">
        <v>5.09</v>
      </c>
      <c r="D204" s="104" t="n">
        <v>5.14</v>
      </c>
      <c r="E204" s="104" t="n">
        <v>5.05</v>
      </c>
      <c r="F204" s="104" t="n">
        <v>4.87</v>
      </c>
      <c r="G204" s="104" t="n">
        <v>4.8</v>
      </c>
      <c r="H204" s="104" t="n">
        <v>4.76</v>
      </c>
      <c r="I204" s="104" t="n">
        <v>4.76</v>
      </c>
      <c r="J204" s="104" t="n">
        <v>4.79</v>
      </c>
      <c r="K204" s="104" t="n">
        <v>4.99</v>
      </c>
      <c r="L204" s="104" t="n">
        <v>4.91</v>
      </c>
      <c r="M204" s="39" t="n">
        <f aca="false">IF(ISBLANK(A205),MONTH(A204),IF(MONTH(A205)-MONTH(A204)=1,MONTH(A204),0))</f>
        <v>0</v>
      </c>
    </row>
    <row r="205" customFormat="false" ht="14.1" hidden="false" customHeight="false" outlineLevel="0" collapsed="false">
      <c r="A205" s="101" t="n">
        <v>39013</v>
      </c>
      <c r="B205" s="102" t="n">
        <v>5.05</v>
      </c>
      <c r="C205" s="102" t="n">
        <v>5.12</v>
      </c>
      <c r="D205" s="102" t="n">
        <v>5.18</v>
      </c>
      <c r="E205" s="102" t="n">
        <v>5.09</v>
      </c>
      <c r="F205" s="102" t="n">
        <v>4.9</v>
      </c>
      <c r="G205" s="102" t="n">
        <v>4.84</v>
      </c>
      <c r="H205" s="102" t="n">
        <v>4.8</v>
      </c>
      <c r="I205" s="102" t="n">
        <v>4.8</v>
      </c>
      <c r="J205" s="102" t="n">
        <v>4.83</v>
      </c>
      <c r="K205" s="102" t="n">
        <v>5.03</v>
      </c>
      <c r="L205" s="102" t="n">
        <v>4.95</v>
      </c>
      <c r="M205" s="39" t="n">
        <f aca="false">IF(ISBLANK(A206),MONTH(A205),IF(MONTH(A206)-MONTH(A205)=1,MONTH(A205),0))</f>
        <v>0</v>
      </c>
    </row>
    <row r="206" customFormat="false" ht="14.1" hidden="false" customHeight="false" outlineLevel="0" collapsed="false">
      <c r="A206" s="103" t="n">
        <v>39014</v>
      </c>
      <c r="B206" s="104" t="n">
        <v>5.15</v>
      </c>
      <c r="C206" s="104" t="n">
        <v>5.13</v>
      </c>
      <c r="D206" s="104" t="n">
        <v>5.19</v>
      </c>
      <c r="E206" s="104" t="n">
        <v>5.1</v>
      </c>
      <c r="F206" s="104" t="n">
        <v>4.91</v>
      </c>
      <c r="G206" s="104" t="n">
        <v>4.84</v>
      </c>
      <c r="H206" s="104" t="n">
        <v>4.81</v>
      </c>
      <c r="I206" s="104" t="n">
        <v>4.81</v>
      </c>
      <c r="J206" s="104" t="n">
        <v>4.83</v>
      </c>
      <c r="K206" s="104" t="n">
        <v>5.03</v>
      </c>
      <c r="L206" s="104" t="n">
        <v>4.95</v>
      </c>
      <c r="M206" s="39" t="n">
        <f aca="false">IF(ISBLANK(A207),MONTH(A206),IF(MONTH(A207)-MONTH(A206)=1,MONTH(A206),0))</f>
        <v>0</v>
      </c>
    </row>
    <row r="207" customFormat="false" ht="14.1" hidden="false" customHeight="false" outlineLevel="0" collapsed="false">
      <c r="A207" s="101" t="n">
        <v>39015</v>
      </c>
      <c r="B207" s="102" t="n">
        <v>5.14</v>
      </c>
      <c r="C207" s="102" t="n">
        <v>5.12</v>
      </c>
      <c r="D207" s="102" t="n">
        <v>5.18</v>
      </c>
      <c r="E207" s="102" t="n">
        <v>5.08</v>
      </c>
      <c r="F207" s="102" t="n">
        <v>4.88</v>
      </c>
      <c r="G207" s="102" t="n">
        <v>4.79</v>
      </c>
      <c r="H207" s="102" t="n">
        <v>4.75</v>
      </c>
      <c r="I207" s="102" t="n">
        <v>4.75</v>
      </c>
      <c r="J207" s="102" t="n">
        <v>4.78</v>
      </c>
      <c r="K207" s="102" t="n">
        <v>4.98</v>
      </c>
      <c r="L207" s="102" t="n">
        <v>4.89</v>
      </c>
      <c r="M207" s="39" t="n">
        <f aca="false">IF(ISBLANK(A208),MONTH(A207),IF(MONTH(A208)-MONTH(A207)=1,MONTH(A207),0))</f>
        <v>0</v>
      </c>
    </row>
    <row r="208" customFormat="false" ht="14.1" hidden="false" customHeight="false" outlineLevel="0" collapsed="false">
      <c r="A208" s="103" t="n">
        <v>39016</v>
      </c>
      <c r="B208" s="104" t="n">
        <v>5.16</v>
      </c>
      <c r="C208" s="104" t="n">
        <v>5.12</v>
      </c>
      <c r="D208" s="104" t="n">
        <v>5.18</v>
      </c>
      <c r="E208" s="104" t="n">
        <v>5.06</v>
      </c>
      <c r="F208" s="104" t="n">
        <v>4.81</v>
      </c>
      <c r="G208" s="104" t="n">
        <v>4.74</v>
      </c>
      <c r="H208" s="104" t="n">
        <v>4.69</v>
      </c>
      <c r="I208" s="104" t="n">
        <v>4.7</v>
      </c>
      <c r="J208" s="104" t="n">
        <v>4.73</v>
      </c>
      <c r="K208" s="104" t="n">
        <v>4.93</v>
      </c>
      <c r="L208" s="104" t="n">
        <v>4.84</v>
      </c>
      <c r="M208" s="39" t="n">
        <f aca="false">IF(ISBLANK(A209),MONTH(A208),IF(MONTH(A209)-MONTH(A208)=1,MONTH(A208),0))</f>
        <v>0</v>
      </c>
    </row>
    <row r="209" customFormat="false" ht="14.1" hidden="false" customHeight="false" outlineLevel="0" collapsed="false">
      <c r="A209" s="101" t="n">
        <v>39017</v>
      </c>
      <c r="B209" s="102" t="n">
        <v>5.14</v>
      </c>
      <c r="C209" s="102" t="n">
        <v>5.11</v>
      </c>
      <c r="D209" s="102" t="n">
        <v>5.15</v>
      </c>
      <c r="E209" s="102" t="n">
        <v>5.02</v>
      </c>
      <c r="F209" s="102" t="n">
        <v>4.76</v>
      </c>
      <c r="G209" s="102" t="n">
        <v>4.68</v>
      </c>
      <c r="H209" s="102" t="n">
        <v>4.64</v>
      </c>
      <c r="I209" s="102" t="n">
        <v>4.64</v>
      </c>
      <c r="J209" s="102" t="n">
        <v>4.68</v>
      </c>
      <c r="K209" s="102" t="n">
        <v>4.88</v>
      </c>
      <c r="L209" s="102" t="n">
        <v>4.8</v>
      </c>
      <c r="M209" s="39" t="n">
        <f aca="false">IF(ISBLANK(A210),MONTH(A209),IF(MONTH(A210)-MONTH(A209)=1,MONTH(A209),0))</f>
        <v>0</v>
      </c>
    </row>
    <row r="210" customFormat="false" ht="14.1" hidden="false" customHeight="false" outlineLevel="0" collapsed="false">
      <c r="A210" s="103" t="n">
        <v>39020</v>
      </c>
      <c r="B210" s="104" t="n">
        <v>5.15</v>
      </c>
      <c r="C210" s="104" t="n">
        <v>5.1</v>
      </c>
      <c r="D210" s="104" t="n">
        <v>5.16</v>
      </c>
      <c r="E210" s="104" t="n">
        <v>5.03</v>
      </c>
      <c r="F210" s="104" t="n">
        <v>4.78</v>
      </c>
      <c r="G210" s="104" t="n">
        <v>4.68</v>
      </c>
      <c r="H210" s="104" t="n">
        <v>4.64</v>
      </c>
      <c r="I210" s="104" t="n">
        <v>4.64</v>
      </c>
      <c r="J210" s="104" t="n">
        <v>4.68</v>
      </c>
      <c r="K210" s="104" t="n">
        <v>4.88</v>
      </c>
      <c r="L210" s="104" t="n">
        <v>4.78</v>
      </c>
      <c r="M210" s="39" t="n">
        <f aca="false">IF(ISBLANK(A211),MONTH(A210),IF(MONTH(A211)-MONTH(A210)=1,MONTH(A210),0))</f>
        <v>0</v>
      </c>
    </row>
    <row r="211" customFormat="false" ht="14.1" hidden="false" customHeight="false" outlineLevel="0" collapsed="false">
      <c r="A211" s="101" t="n">
        <v>39021</v>
      </c>
      <c r="B211" s="102" t="n">
        <v>5.18</v>
      </c>
      <c r="C211" s="102" t="n">
        <v>5.08</v>
      </c>
      <c r="D211" s="102" t="n">
        <v>5.13</v>
      </c>
      <c r="E211" s="102" t="n">
        <v>4.99</v>
      </c>
      <c r="F211" s="102" t="n">
        <v>4.71</v>
      </c>
      <c r="G211" s="102" t="n">
        <v>4.62</v>
      </c>
      <c r="H211" s="102" t="n">
        <v>4.57</v>
      </c>
      <c r="I211" s="102" t="n">
        <v>4.57</v>
      </c>
      <c r="J211" s="102" t="n">
        <v>4.61</v>
      </c>
      <c r="K211" s="102" t="n">
        <v>4.81</v>
      </c>
      <c r="L211" s="102" t="n">
        <v>4.72</v>
      </c>
      <c r="M211" s="39" t="n">
        <f aca="false">IF(ISBLANK(A212),MONTH(A211),IF(MONTH(A212)-MONTH(A211)=1,MONTH(A211),0))</f>
        <v>10</v>
      </c>
    </row>
    <row r="212" customFormat="false" ht="14.1" hidden="false" customHeight="false" outlineLevel="0" collapsed="false">
      <c r="A212" s="103" t="n">
        <v>39022</v>
      </c>
      <c r="B212" s="104" t="n">
        <v>5.19</v>
      </c>
      <c r="C212" s="104" t="n">
        <v>5.07</v>
      </c>
      <c r="D212" s="104" t="n">
        <v>5.1</v>
      </c>
      <c r="E212" s="104" t="n">
        <v>4.95</v>
      </c>
      <c r="F212" s="104" t="n">
        <v>4.66</v>
      </c>
      <c r="G212" s="104" t="n">
        <v>4.56</v>
      </c>
      <c r="H212" s="104" t="n">
        <v>4.52</v>
      </c>
      <c r="I212" s="104" t="n">
        <v>4.52</v>
      </c>
      <c r="J212" s="104" t="n">
        <v>4.57</v>
      </c>
      <c r="K212" s="104" t="n">
        <v>4.77</v>
      </c>
      <c r="L212" s="104" t="n">
        <v>4.68</v>
      </c>
      <c r="M212" s="39" t="n">
        <f aca="false">IF(ISBLANK(A213),MONTH(A212),IF(MONTH(A213)-MONTH(A212)=1,MONTH(A212),0))</f>
        <v>0</v>
      </c>
    </row>
    <row r="213" customFormat="false" ht="14.1" hidden="false" customHeight="false" outlineLevel="0" collapsed="false">
      <c r="A213" s="101" t="n">
        <v>39023</v>
      </c>
      <c r="B213" s="102" t="n">
        <v>5.18</v>
      </c>
      <c r="C213" s="102" t="n">
        <v>5.07</v>
      </c>
      <c r="D213" s="102" t="n">
        <v>5.13</v>
      </c>
      <c r="E213" s="102" t="n">
        <v>4.97</v>
      </c>
      <c r="F213" s="102" t="n">
        <v>4.67</v>
      </c>
      <c r="G213" s="102" t="n">
        <v>4.6</v>
      </c>
      <c r="H213" s="102" t="n">
        <v>4.55</v>
      </c>
      <c r="I213" s="102" t="n">
        <v>4.56</v>
      </c>
      <c r="J213" s="102" t="n">
        <v>4.6</v>
      </c>
      <c r="K213" s="102" t="n">
        <v>4.8</v>
      </c>
      <c r="L213" s="102" t="n">
        <v>4.72</v>
      </c>
      <c r="M213" s="39" t="n">
        <f aca="false">IF(ISBLANK(A214),MONTH(A213),IF(MONTH(A214)-MONTH(A213)=1,MONTH(A213),0))</f>
        <v>0</v>
      </c>
    </row>
    <row r="214" customFormat="false" ht="14.1" hidden="false" customHeight="false" outlineLevel="0" collapsed="false">
      <c r="A214" s="103" t="n">
        <v>39024</v>
      </c>
      <c r="B214" s="104" t="n">
        <v>5.18</v>
      </c>
      <c r="C214" s="104" t="n">
        <v>5.09</v>
      </c>
      <c r="D214" s="104" t="n">
        <v>5.18</v>
      </c>
      <c r="E214" s="104" t="n">
        <v>5.06</v>
      </c>
      <c r="F214" s="104" t="n">
        <v>4.82</v>
      </c>
      <c r="G214" s="104" t="n">
        <v>4.74</v>
      </c>
      <c r="H214" s="104" t="n">
        <v>4.7</v>
      </c>
      <c r="I214" s="104" t="n">
        <v>4.7</v>
      </c>
      <c r="J214" s="104" t="n">
        <v>4.72</v>
      </c>
      <c r="K214" s="104" t="n">
        <v>4.9</v>
      </c>
      <c r="L214" s="104" t="n">
        <v>4.81</v>
      </c>
      <c r="M214" s="39" t="n">
        <f aca="false">IF(ISBLANK(A215),MONTH(A214),IF(MONTH(A215)-MONTH(A214)=1,MONTH(A214),0))</f>
        <v>0</v>
      </c>
    </row>
    <row r="215" customFormat="false" ht="14.1" hidden="false" customHeight="false" outlineLevel="0" collapsed="false">
      <c r="A215" s="101" t="n">
        <v>39027</v>
      </c>
      <c r="B215" s="102" t="n">
        <v>5.17</v>
      </c>
      <c r="C215" s="102" t="n">
        <v>5.09</v>
      </c>
      <c r="D215" s="102" t="n">
        <v>5.18</v>
      </c>
      <c r="E215" s="102" t="n">
        <v>5.06</v>
      </c>
      <c r="F215" s="102" t="n">
        <v>4.82</v>
      </c>
      <c r="G215" s="102" t="n">
        <v>4.74</v>
      </c>
      <c r="H215" s="102" t="n">
        <v>4.69</v>
      </c>
      <c r="I215" s="102" t="n">
        <v>4.69</v>
      </c>
      <c r="J215" s="102" t="n">
        <v>4.71</v>
      </c>
      <c r="K215" s="102" t="n">
        <v>4.89</v>
      </c>
      <c r="L215" s="102" t="n">
        <v>4.79</v>
      </c>
      <c r="M215" s="39" t="n">
        <f aca="false">IF(ISBLANK(A216),MONTH(A215),IF(MONTH(A216)-MONTH(A215)=1,MONTH(A215),0))</f>
        <v>0</v>
      </c>
    </row>
    <row r="216" customFormat="false" ht="14.1" hidden="false" customHeight="false" outlineLevel="0" collapsed="false">
      <c r="A216" s="103" t="n">
        <v>39028</v>
      </c>
      <c r="B216" s="104" t="n">
        <v>5.2</v>
      </c>
      <c r="C216" s="104" t="n">
        <v>5.08</v>
      </c>
      <c r="D216" s="104" t="n">
        <v>5.16</v>
      </c>
      <c r="E216" s="104" t="n">
        <v>5.03</v>
      </c>
      <c r="F216" s="104" t="n">
        <v>4.77</v>
      </c>
      <c r="G216" s="104" t="n">
        <v>4.69</v>
      </c>
      <c r="H216" s="104" t="n">
        <v>4.63</v>
      </c>
      <c r="I216" s="104" t="n">
        <v>4.63</v>
      </c>
      <c r="J216" s="104" t="n">
        <v>4.66</v>
      </c>
      <c r="K216" s="104" t="n">
        <v>4.85</v>
      </c>
      <c r="L216" s="104" t="n">
        <v>4.76</v>
      </c>
      <c r="M216" s="39" t="n">
        <f aca="false">IF(ISBLANK(A217),MONTH(A216),IF(MONTH(A217)-MONTH(A216)=1,MONTH(A216),0))</f>
        <v>0</v>
      </c>
    </row>
    <row r="217" customFormat="false" ht="14.1" hidden="false" customHeight="false" outlineLevel="0" collapsed="false">
      <c r="A217" s="101" t="n">
        <v>39029</v>
      </c>
      <c r="B217" s="102" t="n">
        <v>5.2</v>
      </c>
      <c r="C217" s="102" t="n">
        <v>5.1</v>
      </c>
      <c r="D217" s="102" t="n">
        <v>5.16</v>
      </c>
      <c r="E217" s="102" t="n">
        <v>5.02</v>
      </c>
      <c r="F217" s="102" t="n">
        <v>4.75</v>
      </c>
      <c r="G217" s="102" t="n">
        <v>4.65</v>
      </c>
      <c r="H217" s="102" t="n">
        <v>4.61</v>
      </c>
      <c r="I217" s="102" t="n">
        <v>4.61</v>
      </c>
      <c r="J217" s="102" t="n">
        <v>4.64</v>
      </c>
      <c r="K217" s="102" t="n">
        <v>4.82</v>
      </c>
      <c r="L217" s="102" t="n">
        <v>4.73</v>
      </c>
      <c r="M217" s="39" t="n">
        <f aca="false">IF(ISBLANK(A218),MONTH(A217),IF(MONTH(A218)-MONTH(A217)=1,MONTH(A217),0))</f>
        <v>0</v>
      </c>
    </row>
    <row r="218" customFormat="false" ht="14.1" hidden="false" customHeight="false" outlineLevel="0" collapsed="false">
      <c r="A218" s="103" t="n">
        <v>39030</v>
      </c>
      <c r="B218" s="104" t="n">
        <v>5.19</v>
      </c>
      <c r="C218" s="104" t="n">
        <v>5.09</v>
      </c>
      <c r="D218" s="104" t="n">
        <v>5.16</v>
      </c>
      <c r="E218" s="104" t="n">
        <v>5.02</v>
      </c>
      <c r="F218" s="104" t="n">
        <v>4.75</v>
      </c>
      <c r="G218" s="104" t="n">
        <v>4.66</v>
      </c>
      <c r="H218" s="104" t="n">
        <v>4.6</v>
      </c>
      <c r="I218" s="104" t="n">
        <v>4.6</v>
      </c>
      <c r="J218" s="104" t="n">
        <v>4.62</v>
      </c>
      <c r="K218" s="104" t="n">
        <v>4.82</v>
      </c>
      <c r="L218" s="104" t="n">
        <v>4.73</v>
      </c>
      <c r="M218" s="39" t="n">
        <f aca="false">IF(ISBLANK(A219),MONTH(A218),IF(MONTH(A219)-MONTH(A218)=1,MONTH(A218),0))</f>
        <v>0</v>
      </c>
    </row>
    <row r="219" customFormat="false" ht="14.1" hidden="false" customHeight="false" outlineLevel="0" collapsed="false">
      <c r="A219" s="101" t="n">
        <v>39031</v>
      </c>
      <c r="B219" s="102" t="n">
        <v>5.2</v>
      </c>
      <c r="C219" s="102" t="n">
        <v>5.1</v>
      </c>
      <c r="D219" s="102" t="n">
        <v>5.16</v>
      </c>
      <c r="E219" s="102" t="n">
        <v>5.01</v>
      </c>
      <c r="F219" s="102" t="n">
        <v>4.73</v>
      </c>
      <c r="G219" s="102" t="n">
        <v>4.63</v>
      </c>
      <c r="H219" s="102" t="n">
        <v>4.57</v>
      </c>
      <c r="I219" s="102" t="n">
        <v>4.57</v>
      </c>
      <c r="J219" s="102" t="n">
        <v>4.59</v>
      </c>
      <c r="K219" s="102" t="n">
        <v>4.78</v>
      </c>
      <c r="L219" s="102" t="n">
        <v>4.69</v>
      </c>
      <c r="M219" s="39" t="n">
        <f aca="false">IF(ISBLANK(A220),MONTH(A219),IF(MONTH(A220)-MONTH(A219)=1,MONTH(A219),0))</f>
        <v>0</v>
      </c>
    </row>
    <row r="220" customFormat="false" ht="14.1" hidden="false" customHeight="false" outlineLevel="0" collapsed="false">
      <c r="A220" s="103" t="n">
        <v>39034</v>
      </c>
      <c r="B220" s="104" t="n">
        <v>5.17</v>
      </c>
      <c r="C220" s="104" t="n">
        <v>5.09</v>
      </c>
      <c r="D220" s="104" t="n">
        <v>5.16</v>
      </c>
      <c r="E220" s="104" t="n">
        <v>5.03</v>
      </c>
      <c r="F220" s="104" t="n">
        <v>4.76</v>
      </c>
      <c r="G220" s="104" t="n">
        <v>4.66</v>
      </c>
      <c r="H220" s="104" t="n">
        <v>4.6</v>
      </c>
      <c r="I220" s="104" t="n">
        <v>4.6</v>
      </c>
      <c r="J220" s="104" t="n">
        <v>4.61</v>
      </c>
      <c r="K220" s="104" t="n">
        <v>4.8</v>
      </c>
      <c r="L220" s="104" t="n">
        <v>4.71</v>
      </c>
      <c r="M220" s="39" t="n">
        <f aca="false">IF(ISBLANK(A221),MONTH(A220),IF(MONTH(A221)-MONTH(A220)=1,MONTH(A220),0))</f>
        <v>0</v>
      </c>
    </row>
    <row r="221" customFormat="false" ht="14.1" hidden="false" customHeight="false" outlineLevel="0" collapsed="false">
      <c r="A221" s="101" t="n">
        <v>39035</v>
      </c>
      <c r="B221" s="102" t="n">
        <v>5.24</v>
      </c>
      <c r="C221" s="102" t="n">
        <v>5.09</v>
      </c>
      <c r="D221" s="102" t="n">
        <v>5.15</v>
      </c>
      <c r="E221" s="102" t="n">
        <v>5.01</v>
      </c>
      <c r="F221" s="102" t="n">
        <v>4.74</v>
      </c>
      <c r="G221" s="102" t="n">
        <v>4.63</v>
      </c>
      <c r="H221" s="102" t="n">
        <v>4.57</v>
      </c>
      <c r="I221" s="102" t="n">
        <v>4.57</v>
      </c>
      <c r="J221" s="102" t="n">
        <v>4.57</v>
      </c>
      <c r="K221" s="102" t="n">
        <v>4.76</v>
      </c>
      <c r="L221" s="102" t="n">
        <v>4.66</v>
      </c>
      <c r="M221" s="39" t="n">
        <f aca="false">IF(ISBLANK(A222),MONTH(A221),IF(MONTH(A222)-MONTH(A221)=1,MONTH(A221),0))</f>
        <v>0</v>
      </c>
    </row>
    <row r="222" customFormat="false" ht="14.1" hidden="false" customHeight="false" outlineLevel="0" collapsed="false">
      <c r="A222" s="103" t="n">
        <v>39036</v>
      </c>
      <c r="B222" s="104" t="n">
        <v>5.24</v>
      </c>
      <c r="C222" s="104" t="n">
        <v>5.09</v>
      </c>
      <c r="D222" s="104" t="n">
        <v>5.16</v>
      </c>
      <c r="E222" s="104" t="n">
        <v>5.04</v>
      </c>
      <c r="F222" s="104" t="n">
        <v>4.8</v>
      </c>
      <c r="G222" s="104" t="n">
        <v>4.69</v>
      </c>
      <c r="H222" s="104" t="n">
        <v>4.62</v>
      </c>
      <c r="I222" s="104" t="n">
        <v>4.62</v>
      </c>
      <c r="J222" s="104" t="n">
        <v>4.61</v>
      </c>
      <c r="K222" s="104" t="n">
        <v>4.8</v>
      </c>
      <c r="L222" s="104" t="n">
        <v>4.69</v>
      </c>
      <c r="M222" s="39" t="n">
        <f aca="false">IF(ISBLANK(A223),MONTH(A222),IF(MONTH(A223)-MONTH(A222)=1,MONTH(A222),0))</f>
        <v>0</v>
      </c>
    </row>
    <row r="223" customFormat="false" ht="14.1" hidden="false" customHeight="false" outlineLevel="0" collapsed="false">
      <c r="A223" s="101" t="n">
        <v>39037</v>
      </c>
      <c r="B223" s="102" t="n">
        <v>5.22</v>
      </c>
      <c r="C223" s="102" t="n">
        <v>5.09</v>
      </c>
      <c r="D223" s="102" t="n">
        <v>5.17</v>
      </c>
      <c r="E223" s="102" t="n">
        <v>5.06</v>
      </c>
      <c r="F223" s="102" t="n">
        <v>4.85</v>
      </c>
      <c r="G223" s="102" t="n">
        <v>4.75</v>
      </c>
      <c r="H223" s="102" t="n">
        <v>4.67</v>
      </c>
      <c r="I223" s="102" t="n">
        <v>4.66</v>
      </c>
      <c r="J223" s="102" t="n">
        <v>4.66</v>
      </c>
      <c r="K223" s="102" t="n">
        <v>4.84</v>
      </c>
      <c r="L223" s="102" t="n">
        <v>4.74</v>
      </c>
      <c r="M223" s="39" t="n">
        <f aca="false">IF(ISBLANK(A224),MONTH(A223),IF(MONTH(A224)-MONTH(A223)=1,MONTH(A223),0))</f>
        <v>0</v>
      </c>
    </row>
    <row r="224" customFormat="false" ht="14.1" hidden="false" customHeight="false" outlineLevel="0" collapsed="false">
      <c r="A224" s="103" t="n">
        <v>39038</v>
      </c>
      <c r="B224" s="104" t="n">
        <v>5.19</v>
      </c>
      <c r="C224" s="104" t="n">
        <v>5.09</v>
      </c>
      <c r="D224" s="104" t="n">
        <v>5.14</v>
      </c>
      <c r="E224" s="104" t="n">
        <v>5.02</v>
      </c>
      <c r="F224" s="104" t="n">
        <v>4.76</v>
      </c>
      <c r="G224" s="104" t="n">
        <v>4.67</v>
      </c>
      <c r="H224" s="104" t="n">
        <v>4.6</v>
      </c>
      <c r="I224" s="104" t="n">
        <v>4.6</v>
      </c>
      <c r="J224" s="104" t="n">
        <v>4.61</v>
      </c>
      <c r="K224" s="104" t="n">
        <v>4.79</v>
      </c>
      <c r="L224" s="104" t="n">
        <v>4.69</v>
      </c>
      <c r="M224" s="39" t="n">
        <f aca="false">IF(ISBLANK(A225),MONTH(A224),IF(MONTH(A225)-MONTH(A224)=1,MONTH(A224),0))</f>
        <v>0</v>
      </c>
    </row>
    <row r="225" customFormat="false" ht="14.1" hidden="false" customHeight="false" outlineLevel="0" collapsed="false">
      <c r="A225" s="101" t="n">
        <v>39041</v>
      </c>
      <c r="B225" s="102" t="n">
        <v>5.19</v>
      </c>
      <c r="C225" s="102" t="n">
        <v>5.08</v>
      </c>
      <c r="D225" s="102" t="n">
        <v>5.15</v>
      </c>
      <c r="E225" s="102" t="n">
        <v>5.02</v>
      </c>
      <c r="F225" s="102" t="n">
        <v>4.76</v>
      </c>
      <c r="G225" s="102" t="n">
        <v>4.66</v>
      </c>
      <c r="H225" s="102" t="n">
        <v>4.6</v>
      </c>
      <c r="I225" s="102" t="n">
        <v>4.59</v>
      </c>
      <c r="J225" s="102" t="n">
        <v>4.6</v>
      </c>
      <c r="K225" s="102" t="n">
        <v>4.78</v>
      </c>
      <c r="L225" s="102" t="n">
        <v>4.68</v>
      </c>
      <c r="M225" s="39" t="n">
        <f aca="false">IF(ISBLANK(A226),MONTH(A225),IF(MONTH(A226)-MONTH(A225)=1,MONTH(A225),0))</f>
        <v>0</v>
      </c>
    </row>
    <row r="226" customFormat="false" ht="14.1" hidden="false" customHeight="false" outlineLevel="0" collapsed="false">
      <c r="A226" s="103" t="n">
        <v>39042</v>
      </c>
      <c r="B226" s="104" t="n">
        <v>5.26</v>
      </c>
      <c r="C226" s="104" t="n">
        <v>5.07</v>
      </c>
      <c r="D226" s="104" t="n">
        <v>5.15</v>
      </c>
      <c r="E226" s="104" t="n">
        <v>5.02</v>
      </c>
      <c r="F226" s="104" t="n">
        <v>4.75</v>
      </c>
      <c r="G226" s="104" t="n">
        <v>4.65</v>
      </c>
      <c r="H226" s="104" t="n">
        <v>4.58</v>
      </c>
      <c r="I226" s="104" t="n">
        <v>4.58</v>
      </c>
      <c r="J226" s="104" t="n">
        <v>4.58</v>
      </c>
      <c r="K226" s="104" t="n">
        <v>4.76</v>
      </c>
      <c r="L226" s="104" t="n">
        <v>4.66</v>
      </c>
      <c r="M226" s="39" t="n">
        <f aca="false">IF(ISBLANK(A227),MONTH(A226),IF(MONTH(A227)-MONTH(A226)=1,MONTH(A226),0))</f>
        <v>0</v>
      </c>
    </row>
    <row r="227" customFormat="false" ht="14.1" hidden="false" customHeight="false" outlineLevel="0" collapsed="false">
      <c r="A227" s="101" t="n">
        <v>39043</v>
      </c>
      <c r="B227" s="102" t="n">
        <v>5.25</v>
      </c>
      <c r="C227" s="102" t="n">
        <v>5.05</v>
      </c>
      <c r="D227" s="102" t="n">
        <v>5.15</v>
      </c>
      <c r="E227" s="102" t="n">
        <v>5.01</v>
      </c>
      <c r="F227" s="102" t="n">
        <v>4.74</v>
      </c>
      <c r="G227" s="102" t="n">
        <v>4.63</v>
      </c>
      <c r="H227" s="102" t="n">
        <v>4.57</v>
      </c>
      <c r="I227" s="102" t="n">
        <v>4.57</v>
      </c>
      <c r="J227" s="102" t="n">
        <v>4.57</v>
      </c>
      <c r="K227" s="102" t="n">
        <v>4.76</v>
      </c>
      <c r="L227" s="102" t="n">
        <v>4.65</v>
      </c>
      <c r="M227" s="39" t="n">
        <f aca="false">IF(ISBLANK(A228),MONTH(A227),IF(MONTH(A228)-MONTH(A227)=1,MONTH(A227),0))</f>
        <v>0</v>
      </c>
    </row>
    <row r="228" customFormat="false" ht="14.1" hidden="false" customHeight="false" outlineLevel="0" collapsed="false">
      <c r="A228" s="103" t="n">
        <v>39045</v>
      </c>
      <c r="B228" s="104" t="n">
        <v>5.21</v>
      </c>
      <c r="C228" s="104" t="n">
        <v>5.04</v>
      </c>
      <c r="D228" s="104" t="n">
        <v>5.13</v>
      </c>
      <c r="E228" s="104" t="n">
        <v>5</v>
      </c>
      <c r="F228" s="104" t="n">
        <v>4.73</v>
      </c>
      <c r="G228" s="104" t="n">
        <v>4.62</v>
      </c>
      <c r="H228" s="104" t="n">
        <v>4.55</v>
      </c>
      <c r="I228" s="104" t="n">
        <v>4.55</v>
      </c>
      <c r="J228" s="104" t="n">
        <v>4.55</v>
      </c>
      <c r="K228" s="104" t="n">
        <v>4.74</v>
      </c>
      <c r="L228" s="104" t="n">
        <v>4.63</v>
      </c>
      <c r="M228" s="39" t="n">
        <f aca="false">IF(ISBLANK(A229),MONTH(A228),IF(MONTH(A229)-MONTH(A228)=1,MONTH(A228),0))</f>
        <v>0</v>
      </c>
    </row>
    <row r="229" customFormat="false" ht="14.1" hidden="false" customHeight="false" outlineLevel="0" collapsed="false">
      <c r="A229" s="101" t="n">
        <v>39048</v>
      </c>
      <c r="B229" s="102" t="n">
        <v>5.22</v>
      </c>
      <c r="C229" s="102" t="n">
        <v>5.05</v>
      </c>
      <c r="D229" s="102" t="n">
        <v>5.14</v>
      </c>
      <c r="E229" s="102" t="n">
        <v>5</v>
      </c>
      <c r="F229" s="102" t="n">
        <v>4.71</v>
      </c>
      <c r="G229" s="102" t="n">
        <v>4.6</v>
      </c>
      <c r="H229" s="102" t="n">
        <v>4.54</v>
      </c>
      <c r="I229" s="102" t="n">
        <v>4.54</v>
      </c>
      <c r="J229" s="102" t="n">
        <v>4.54</v>
      </c>
      <c r="K229" s="102" t="n">
        <v>4.73</v>
      </c>
      <c r="L229" s="102" t="n">
        <v>4.62</v>
      </c>
      <c r="M229" s="39" t="n">
        <f aca="false">IF(ISBLANK(A230),MONTH(A229),IF(MONTH(A230)-MONTH(A229)=1,MONTH(A229),0))</f>
        <v>0</v>
      </c>
    </row>
    <row r="230" customFormat="false" ht="14.1" hidden="false" customHeight="false" outlineLevel="0" collapsed="false">
      <c r="A230" s="103" t="n">
        <v>39049</v>
      </c>
      <c r="B230" s="104" t="n">
        <v>5.27</v>
      </c>
      <c r="C230" s="104" t="n">
        <v>5.04</v>
      </c>
      <c r="D230" s="104" t="n">
        <v>5.13</v>
      </c>
      <c r="E230" s="104" t="n">
        <v>4.98</v>
      </c>
      <c r="F230" s="104" t="n">
        <v>4.67</v>
      </c>
      <c r="G230" s="104" t="n">
        <v>4.57</v>
      </c>
      <c r="H230" s="104" t="n">
        <v>4.5</v>
      </c>
      <c r="I230" s="104" t="n">
        <v>4.5</v>
      </c>
      <c r="J230" s="104" t="n">
        <v>4.51</v>
      </c>
      <c r="K230" s="104" t="n">
        <v>4.7</v>
      </c>
      <c r="L230" s="104" t="n">
        <v>4.59</v>
      </c>
      <c r="M230" s="39" t="n">
        <f aca="false">IF(ISBLANK(A231),MONTH(A230),IF(MONTH(A231)-MONTH(A230)=1,MONTH(A230),0))</f>
        <v>0</v>
      </c>
    </row>
    <row r="231" customFormat="false" ht="14.1" hidden="false" customHeight="false" outlineLevel="0" collapsed="false">
      <c r="A231" s="101" t="n">
        <v>39050</v>
      </c>
      <c r="B231" s="102" t="n">
        <v>5.26</v>
      </c>
      <c r="C231" s="102" t="n">
        <v>5.04</v>
      </c>
      <c r="D231" s="102" t="n">
        <v>5.13</v>
      </c>
      <c r="E231" s="102" t="n">
        <v>4.98</v>
      </c>
      <c r="F231" s="102" t="n">
        <v>4.69</v>
      </c>
      <c r="G231" s="102" t="n">
        <v>4.58</v>
      </c>
      <c r="H231" s="102" t="n">
        <v>4.51</v>
      </c>
      <c r="I231" s="102" t="n">
        <v>4.51</v>
      </c>
      <c r="J231" s="102" t="n">
        <v>4.52</v>
      </c>
      <c r="K231" s="102" t="n">
        <v>4.72</v>
      </c>
      <c r="L231" s="102" t="n">
        <v>4.61</v>
      </c>
      <c r="M231" s="39" t="n">
        <f aca="false">IF(ISBLANK(A232),MONTH(A231),IF(MONTH(A232)-MONTH(A231)=1,MONTH(A231),0))</f>
        <v>0</v>
      </c>
    </row>
    <row r="232" customFormat="false" ht="14.1" hidden="false" customHeight="false" outlineLevel="0" collapsed="false">
      <c r="A232" s="103" t="n">
        <v>39051</v>
      </c>
      <c r="B232" s="104" t="n">
        <v>5.22</v>
      </c>
      <c r="C232" s="104" t="n">
        <v>5.03</v>
      </c>
      <c r="D232" s="104" t="n">
        <v>5.1</v>
      </c>
      <c r="E232" s="104" t="n">
        <v>4.94</v>
      </c>
      <c r="F232" s="104" t="n">
        <v>4.62</v>
      </c>
      <c r="G232" s="104" t="n">
        <v>4.52</v>
      </c>
      <c r="H232" s="104" t="n">
        <v>4.45</v>
      </c>
      <c r="I232" s="104" t="n">
        <v>4.45</v>
      </c>
      <c r="J232" s="104" t="n">
        <v>4.46</v>
      </c>
      <c r="K232" s="104" t="n">
        <v>4.66</v>
      </c>
      <c r="L232" s="104" t="n">
        <v>4.56</v>
      </c>
      <c r="M232" s="39" t="n">
        <f aca="false">IF(ISBLANK(A233),MONTH(A232),IF(MONTH(A233)-MONTH(A232)=1,MONTH(A232),0))</f>
        <v>11</v>
      </c>
    </row>
    <row r="233" customFormat="false" ht="14.1" hidden="false" customHeight="false" outlineLevel="0" collapsed="false">
      <c r="A233" s="101" t="n">
        <v>39052</v>
      </c>
      <c r="B233" s="102" t="n">
        <v>5.21</v>
      </c>
      <c r="C233" s="102" t="n">
        <v>5.03</v>
      </c>
      <c r="D233" s="102" t="n">
        <v>5.05</v>
      </c>
      <c r="E233" s="102" t="n">
        <v>4.87</v>
      </c>
      <c r="F233" s="102" t="n">
        <v>4.52</v>
      </c>
      <c r="G233" s="102" t="n">
        <v>4.43</v>
      </c>
      <c r="H233" s="102" t="n">
        <v>4.39</v>
      </c>
      <c r="I233" s="102" t="n">
        <v>4.39</v>
      </c>
      <c r="J233" s="102" t="n">
        <v>4.43</v>
      </c>
      <c r="K233" s="102" t="n">
        <v>4.64</v>
      </c>
      <c r="L233" s="102" t="n">
        <v>4.54</v>
      </c>
      <c r="M233" s="39" t="n">
        <f aca="false">IF(ISBLANK(A234),MONTH(A233),IF(MONTH(A234)-MONTH(A233)=1,MONTH(A233),0))</f>
        <v>0</v>
      </c>
    </row>
    <row r="234" customFormat="false" ht="14.1" hidden="false" customHeight="false" outlineLevel="0" collapsed="false">
      <c r="A234" s="103" t="n">
        <v>39055</v>
      </c>
      <c r="B234" s="104" t="n">
        <v>5.13</v>
      </c>
      <c r="C234" s="104" t="n">
        <v>5.01</v>
      </c>
      <c r="D234" s="104" t="n">
        <v>5.04</v>
      </c>
      <c r="E234" s="104" t="n">
        <v>4.87</v>
      </c>
      <c r="F234" s="104" t="n">
        <v>4.52</v>
      </c>
      <c r="G234" s="104" t="n">
        <v>4.43</v>
      </c>
      <c r="H234" s="104" t="n">
        <v>4.39</v>
      </c>
      <c r="I234" s="104" t="n">
        <v>4.39</v>
      </c>
      <c r="J234" s="104" t="n">
        <v>4.43</v>
      </c>
      <c r="K234" s="104" t="n">
        <v>4.65</v>
      </c>
      <c r="L234" s="104" t="n">
        <v>4.55</v>
      </c>
      <c r="M234" s="39" t="n">
        <f aca="false">IF(ISBLANK(A235),MONTH(A234),IF(MONTH(A235)-MONTH(A234)=1,MONTH(A234),0))</f>
        <v>0</v>
      </c>
    </row>
    <row r="235" customFormat="false" ht="14.1" hidden="false" customHeight="false" outlineLevel="0" collapsed="false">
      <c r="A235" s="101" t="n">
        <v>39056</v>
      </c>
      <c r="B235" s="102" t="n">
        <v>4.88</v>
      </c>
      <c r="C235" s="102" t="n">
        <v>4.99</v>
      </c>
      <c r="D235" s="102" t="n">
        <v>5.03</v>
      </c>
      <c r="E235" s="102" t="n">
        <v>4.86</v>
      </c>
      <c r="F235" s="102" t="n">
        <v>4.52</v>
      </c>
      <c r="G235" s="102" t="n">
        <v>4.43</v>
      </c>
      <c r="H235" s="102" t="n">
        <v>4.39</v>
      </c>
      <c r="I235" s="102" t="n">
        <v>4.4</v>
      </c>
      <c r="J235" s="102" t="n">
        <v>4.45</v>
      </c>
      <c r="K235" s="102" t="n">
        <v>4.67</v>
      </c>
      <c r="L235" s="102" t="n">
        <v>4.57</v>
      </c>
      <c r="M235" s="39" t="n">
        <f aca="false">IF(ISBLANK(A236),MONTH(A235),IF(MONTH(A236)-MONTH(A235)=1,MONTH(A235),0))</f>
        <v>0</v>
      </c>
    </row>
    <row r="236" customFormat="false" ht="14.1" hidden="false" customHeight="false" outlineLevel="0" collapsed="false">
      <c r="A236" s="103" t="n">
        <v>39057</v>
      </c>
      <c r="B236" s="104" t="n">
        <v>4.91</v>
      </c>
      <c r="C236" s="104" t="n">
        <v>4.99</v>
      </c>
      <c r="D236" s="104" t="n">
        <v>5.05</v>
      </c>
      <c r="E236" s="104" t="n">
        <v>4.9</v>
      </c>
      <c r="F236" s="104" t="n">
        <v>4.59</v>
      </c>
      <c r="G236" s="104" t="n">
        <v>4.48</v>
      </c>
      <c r="H236" s="104" t="n">
        <v>4.44</v>
      </c>
      <c r="I236" s="104" t="n">
        <v>4.44</v>
      </c>
      <c r="J236" s="104" t="n">
        <v>4.48</v>
      </c>
      <c r="K236" s="104" t="n">
        <v>4.69</v>
      </c>
      <c r="L236" s="104" t="n">
        <v>4.6</v>
      </c>
      <c r="M236" s="39" t="n">
        <f aca="false">IF(ISBLANK(A237),MONTH(A236),IF(MONTH(A237)-MONTH(A236)=1,MONTH(A236),0))</f>
        <v>0</v>
      </c>
    </row>
    <row r="237" customFormat="false" ht="14.1" hidden="false" customHeight="false" outlineLevel="0" collapsed="false">
      <c r="A237" s="101" t="n">
        <v>39058</v>
      </c>
      <c r="B237" s="102" t="n">
        <v>4.92</v>
      </c>
      <c r="C237" s="102" t="n">
        <v>4.98</v>
      </c>
      <c r="D237" s="102" t="n">
        <v>5.05</v>
      </c>
      <c r="E237" s="102" t="n">
        <v>4.9</v>
      </c>
      <c r="F237" s="102" t="n">
        <v>4.58</v>
      </c>
      <c r="G237" s="102" t="n">
        <v>4.48</v>
      </c>
      <c r="H237" s="102" t="n">
        <v>4.45</v>
      </c>
      <c r="I237" s="102" t="n">
        <v>4.45</v>
      </c>
      <c r="J237" s="102" t="n">
        <v>4.49</v>
      </c>
      <c r="K237" s="102" t="n">
        <v>4.7</v>
      </c>
      <c r="L237" s="102" t="n">
        <v>4.6</v>
      </c>
      <c r="M237" s="39" t="n">
        <f aca="false">IF(ISBLANK(A238),MONTH(A237),IF(MONTH(A238)-MONTH(A237)=1,MONTH(A237),0))</f>
        <v>0</v>
      </c>
    </row>
    <row r="238" customFormat="false" ht="14.1" hidden="false" customHeight="false" outlineLevel="0" collapsed="false">
      <c r="A238" s="103" t="n">
        <v>39059</v>
      </c>
      <c r="B238" s="104" t="n">
        <v>4.89</v>
      </c>
      <c r="C238" s="104" t="n">
        <v>4.97</v>
      </c>
      <c r="D238" s="104" t="n">
        <v>5.08</v>
      </c>
      <c r="E238" s="104" t="n">
        <v>4.95</v>
      </c>
      <c r="F238" s="104" t="n">
        <v>4.68</v>
      </c>
      <c r="G238" s="104" t="n">
        <v>4.57</v>
      </c>
      <c r="H238" s="104" t="n">
        <v>4.53</v>
      </c>
      <c r="I238" s="104" t="n">
        <v>4.54</v>
      </c>
      <c r="J238" s="104" t="n">
        <v>4.56</v>
      </c>
      <c r="K238" s="104" t="n">
        <v>4.76</v>
      </c>
      <c r="L238" s="104" t="n">
        <v>4.66</v>
      </c>
      <c r="M238" s="39" t="n">
        <f aca="false">IF(ISBLANK(A239),MONTH(A238),IF(MONTH(A239)-MONTH(A238)=1,MONTH(A238),0))</f>
        <v>0</v>
      </c>
    </row>
    <row r="239" customFormat="false" ht="14.1" hidden="false" customHeight="false" outlineLevel="0" collapsed="false">
      <c r="A239" s="101" t="n">
        <v>39062</v>
      </c>
      <c r="B239" s="102" t="n">
        <v>4.85</v>
      </c>
      <c r="C239" s="102" t="n">
        <v>4.93</v>
      </c>
      <c r="D239" s="102" t="n">
        <v>5.07</v>
      </c>
      <c r="E239" s="102" t="n">
        <v>4.94</v>
      </c>
      <c r="F239" s="102" t="n">
        <v>4.67</v>
      </c>
      <c r="G239" s="102" t="n">
        <v>4.55</v>
      </c>
      <c r="H239" s="102" t="n">
        <v>4.5</v>
      </c>
      <c r="I239" s="102" t="n">
        <v>4.5</v>
      </c>
      <c r="J239" s="102" t="n">
        <v>4.52</v>
      </c>
      <c r="K239" s="102" t="n">
        <v>4.73</v>
      </c>
      <c r="L239" s="102" t="n">
        <v>4.63</v>
      </c>
      <c r="M239" s="39" t="n">
        <f aca="false">IF(ISBLANK(A240),MONTH(A239),IF(MONTH(A240)-MONTH(A239)=1,MONTH(A239),0))</f>
        <v>0</v>
      </c>
    </row>
    <row r="240" customFormat="false" ht="14.1" hidden="false" customHeight="false" outlineLevel="0" collapsed="false">
      <c r="A240" s="103" t="n">
        <v>39063</v>
      </c>
      <c r="B240" s="104" t="n">
        <v>4.87</v>
      </c>
      <c r="C240" s="104" t="n">
        <v>4.93</v>
      </c>
      <c r="D240" s="104" t="n">
        <v>5.06</v>
      </c>
      <c r="E240" s="104" t="n">
        <v>4.91</v>
      </c>
      <c r="F240" s="104" t="n">
        <v>4.61</v>
      </c>
      <c r="G240" s="104" t="n">
        <v>4.49</v>
      </c>
      <c r="H240" s="104" t="n">
        <v>4.45</v>
      </c>
      <c r="I240" s="104" t="n">
        <v>4.45</v>
      </c>
      <c r="J240" s="104" t="n">
        <v>4.49</v>
      </c>
      <c r="K240" s="104" t="n">
        <v>4.7</v>
      </c>
      <c r="L240" s="104" t="n">
        <v>4.6</v>
      </c>
      <c r="M240" s="39" t="n">
        <f aca="false">IF(ISBLANK(A241),MONTH(A240),IF(MONTH(A241)-MONTH(A240)=1,MONTH(A240),0))</f>
        <v>0</v>
      </c>
    </row>
    <row r="241" customFormat="false" ht="14.1" hidden="false" customHeight="false" outlineLevel="0" collapsed="false">
      <c r="A241" s="101" t="n">
        <v>39064</v>
      </c>
      <c r="B241" s="102" t="n">
        <v>4.86</v>
      </c>
      <c r="C241" s="102" t="n">
        <v>4.94</v>
      </c>
      <c r="D241" s="102" t="n">
        <v>5.07</v>
      </c>
      <c r="E241" s="102" t="n">
        <v>4.95</v>
      </c>
      <c r="F241" s="102" t="n">
        <v>4.7</v>
      </c>
      <c r="G241" s="102" t="n">
        <v>4.6</v>
      </c>
      <c r="H241" s="102" t="n">
        <v>4.54</v>
      </c>
      <c r="I241" s="102" t="n">
        <v>4.55</v>
      </c>
      <c r="J241" s="102" t="n">
        <v>4.58</v>
      </c>
      <c r="K241" s="102" t="n">
        <v>4.78</v>
      </c>
      <c r="L241" s="102" t="n">
        <v>4.69</v>
      </c>
      <c r="M241" s="39" t="n">
        <f aca="false">IF(ISBLANK(A242),MONTH(A241),IF(MONTH(A242)-MONTH(A241)=1,MONTH(A241),0))</f>
        <v>0</v>
      </c>
    </row>
    <row r="242" customFormat="false" ht="14.1" hidden="false" customHeight="false" outlineLevel="0" collapsed="false">
      <c r="A242" s="103" t="n">
        <v>39065</v>
      </c>
      <c r="B242" s="104" t="n">
        <v>4.87</v>
      </c>
      <c r="C242" s="104" t="n">
        <v>4.96</v>
      </c>
      <c r="D242" s="104" t="n">
        <v>5.08</v>
      </c>
      <c r="E242" s="104" t="n">
        <v>4.97</v>
      </c>
      <c r="F242" s="104" t="n">
        <v>4.73</v>
      </c>
      <c r="G242" s="104" t="n">
        <v>4.63</v>
      </c>
      <c r="H242" s="104" t="n">
        <v>4.58</v>
      </c>
      <c r="I242" s="104" t="n">
        <v>4.58</v>
      </c>
      <c r="J242" s="104" t="n">
        <v>4.6</v>
      </c>
      <c r="K242" s="104" t="n">
        <v>4.81</v>
      </c>
      <c r="L242" s="104" t="n">
        <v>4.72</v>
      </c>
      <c r="M242" s="39" t="n">
        <f aca="false">IF(ISBLANK(A243),MONTH(A242),IF(MONTH(A243)-MONTH(A242)=1,MONTH(A242),0))</f>
        <v>0</v>
      </c>
    </row>
    <row r="243" customFormat="false" ht="14.1" hidden="false" customHeight="false" outlineLevel="0" collapsed="false">
      <c r="A243" s="101" t="n">
        <v>39066</v>
      </c>
      <c r="B243" s="102" t="n">
        <v>4.78</v>
      </c>
      <c r="C243" s="102" t="n">
        <v>4.91</v>
      </c>
      <c r="D243" s="102" t="n">
        <v>5.07</v>
      </c>
      <c r="E243" s="102" t="n">
        <v>4.96</v>
      </c>
      <c r="F243" s="102" t="n">
        <v>4.73</v>
      </c>
      <c r="G243" s="102" t="n">
        <v>4.62</v>
      </c>
      <c r="H243" s="102" t="n">
        <v>4.57</v>
      </c>
      <c r="I243" s="102" t="n">
        <v>4.57</v>
      </c>
      <c r="J243" s="102" t="n">
        <v>4.6</v>
      </c>
      <c r="K243" s="102" t="n">
        <v>4.81</v>
      </c>
      <c r="L243" s="102" t="n">
        <v>4.72</v>
      </c>
      <c r="M243" s="39" t="n">
        <f aca="false">IF(ISBLANK(A244),MONTH(A243),IF(MONTH(A244)-MONTH(A243)=1,MONTH(A243),0))</f>
        <v>0</v>
      </c>
    </row>
    <row r="244" customFormat="false" ht="14.1" hidden="false" customHeight="false" outlineLevel="0" collapsed="false">
      <c r="A244" s="103" t="n">
        <v>39069</v>
      </c>
      <c r="B244" s="104" t="n">
        <v>4.8</v>
      </c>
      <c r="C244" s="104" t="n">
        <v>4.96</v>
      </c>
      <c r="D244" s="104" t="n">
        <v>5.09</v>
      </c>
      <c r="E244" s="104" t="n">
        <v>4.97</v>
      </c>
      <c r="F244" s="104" t="n">
        <v>4.71</v>
      </c>
      <c r="G244" s="104" t="n">
        <v>4.62</v>
      </c>
      <c r="H244" s="104" t="n">
        <v>4.57</v>
      </c>
      <c r="I244" s="104" t="n">
        <v>4.57</v>
      </c>
      <c r="J244" s="104" t="n">
        <v>4.6</v>
      </c>
      <c r="K244" s="104" t="n">
        <v>4.81</v>
      </c>
      <c r="L244" s="104" t="n">
        <v>4.72</v>
      </c>
      <c r="M244" s="39" t="n">
        <f aca="false">IF(ISBLANK(A245),MONTH(A244),IF(MONTH(A245)-MONTH(A244)=1,MONTH(A244),0))</f>
        <v>0</v>
      </c>
    </row>
    <row r="245" customFormat="false" ht="14.1" hidden="false" customHeight="false" outlineLevel="0" collapsed="false">
      <c r="A245" s="101" t="n">
        <v>39070</v>
      </c>
      <c r="B245" s="102" t="n">
        <v>4.84</v>
      </c>
      <c r="C245" s="102" t="n">
        <v>4.96</v>
      </c>
      <c r="D245" s="102" t="n">
        <v>5.08</v>
      </c>
      <c r="E245" s="102" t="n">
        <v>4.96</v>
      </c>
      <c r="F245" s="102" t="n">
        <v>4.71</v>
      </c>
      <c r="G245" s="102" t="n">
        <v>4.62</v>
      </c>
      <c r="H245" s="102" t="n">
        <v>4.57</v>
      </c>
      <c r="I245" s="102" t="n">
        <v>4.57</v>
      </c>
      <c r="J245" s="102" t="n">
        <v>4.6</v>
      </c>
      <c r="K245" s="102" t="n">
        <v>4.82</v>
      </c>
      <c r="L245" s="102" t="n">
        <v>4.73</v>
      </c>
      <c r="M245" s="39" t="n">
        <f aca="false">IF(ISBLANK(A246),MONTH(A245),IF(MONTH(A246)-MONTH(A245)=1,MONTH(A245),0))</f>
        <v>0</v>
      </c>
    </row>
    <row r="246" customFormat="false" ht="14.1" hidden="false" customHeight="false" outlineLevel="0" collapsed="false">
      <c r="A246" s="103" t="n">
        <v>39071</v>
      </c>
      <c r="B246" s="104" t="n">
        <v>4.87</v>
      </c>
      <c r="C246" s="104" t="n">
        <v>4.96</v>
      </c>
      <c r="D246" s="104" t="n">
        <v>5.08</v>
      </c>
      <c r="E246" s="104" t="n">
        <v>4.96</v>
      </c>
      <c r="F246" s="104" t="n">
        <v>4.71</v>
      </c>
      <c r="G246" s="104" t="n">
        <v>4.62</v>
      </c>
      <c r="H246" s="104" t="n">
        <v>4.57</v>
      </c>
      <c r="I246" s="104" t="n">
        <v>4.57</v>
      </c>
      <c r="J246" s="104" t="n">
        <v>4.6</v>
      </c>
      <c r="K246" s="104" t="n">
        <v>4.82</v>
      </c>
      <c r="L246" s="104" t="n">
        <v>4.73</v>
      </c>
      <c r="M246" s="39" t="n">
        <f aca="false">IF(ISBLANK(A247),MONTH(A246),IF(MONTH(A247)-MONTH(A246)=1,MONTH(A246),0))</f>
        <v>0</v>
      </c>
    </row>
    <row r="247" customFormat="false" ht="14.1" hidden="false" customHeight="false" outlineLevel="0" collapsed="false">
      <c r="A247" s="101" t="n">
        <v>39072</v>
      </c>
      <c r="B247" s="102" t="n">
        <v>4.84</v>
      </c>
      <c r="C247" s="102" t="n">
        <v>4.97</v>
      </c>
      <c r="D247" s="102" t="n">
        <v>5.06</v>
      </c>
      <c r="E247" s="102" t="n">
        <v>4.93</v>
      </c>
      <c r="F247" s="102" t="n">
        <v>4.66</v>
      </c>
      <c r="G247" s="102" t="n">
        <v>4.57</v>
      </c>
      <c r="H247" s="102" t="n">
        <v>4.52</v>
      </c>
      <c r="I247" s="102" t="n">
        <v>4.52</v>
      </c>
      <c r="J247" s="102" t="n">
        <v>4.55</v>
      </c>
      <c r="K247" s="102" t="n">
        <v>4.78</v>
      </c>
      <c r="L247" s="102" t="n">
        <v>4.7</v>
      </c>
      <c r="M247" s="39" t="n">
        <f aca="false">IF(ISBLANK(A248),MONTH(A247),IF(MONTH(A248)-MONTH(A247)=1,MONTH(A247),0))</f>
        <v>0</v>
      </c>
    </row>
    <row r="248" customFormat="false" ht="14.1" hidden="false" customHeight="false" outlineLevel="0" collapsed="false">
      <c r="A248" s="103" t="n">
        <v>39073</v>
      </c>
      <c r="B248" s="104" t="n">
        <v>4.82</v>
      </c>
      <c r="C248" s="104" t="n">
        <v>4.99</v>
      </c>
      <c r="D248" s="104" t="n">
        <v>5.08</v>
      </c>
      <c r="E248" s="104" t="n">
        <v>4.96</v>
      </c>
      <c r="F248" s="104" t="n">
        <v>4.71</v>
      </c>
      <c r="G248" s="104" t="n">
        <v>4.64</v>
      </c>
      <c r="H248" s="104" t="n">
        <v>4.59</v>
      </c>
      <c r="I248" s="104" t="n">
        <v>4.6</v>
      </c>
      <c r="J248" s="104" t="n">
        <v>4.63</v>
      </c>
      <c r="K248" s="104" t="n">
        <v>4.85</v>
      </c>
      <c r="L248" s="104" t="n">
        <v>4.76</v>
      </c>
      <c r="M248" s="39" t="n">
        <f aca="false">IF(ISBLANK(A249),MONTH(A248),IF(MONTH(A249)-MONTH(A248)=1,MONTH(A248),0))</f>
        <v>0</v>
      </c>
    </row>
    <row r="249" customFormat="false" ht="14.1" hidden="false" customHeight="false" outlineLevel="0" collapsed="false">
      <c r="A249" s="101" t="n">
        <v>39077</v>
      </c>
      <c r="B249" s="102" t="n">
        <v>4.81</v>
      </c>
      <c r="C249" s="102" t="n">
        <v>4.99</v>
      </c>
      <c r="D249" s="102" t="n">
        <v>5.11</v>
      </c>
      <c r="E249" s="102" t="n">
        <v>4.97</v>
      </c>
      <c r="F249" s="102" t="n">
        <v>4.71</v>
      </c>
      <c r="G249" s="102" t="n">
        <v>4.63</v>
      </c>
      <c r="H249" s="102" t="n">
        <v>4.58</v>
      </c>
      <c r="I249" s="102" t="n">
        <v>4.59</v>
      </c>
      <c r="J249" s="102" t="n">
        <v>4.61</v>
      </c>
      <c r="K249" s="102" t="n">
        <v>4.82</v>
      </c>
      <c r="L249" s="102" t="n">
        <v>4.73</v>
      </c>
      <c r="M249" s="39" t="n">
        <f aca="false">IF(ISBLANK(A250),MONTH(A249),IF(MONTH(A250)-MONTH(A249)=1,MONTH(A249),0))</f>
        <v>0</v>
      </c>
    </row>
    <row r="250" customFormat="false" ht="14.1" hidden="false" customHeight="false" outlineLevel="0" collapsed="false">
      <c r="A250" s="103" t="n">
        <v>39078</v>
      </c>
      <c r="B250" s="104" t="n">
        <v>4.75</v>
      </c>
      <c r="C250" s="104" t="n">
        <v>4.97</v>
      </c>
      <c r="D250" s="104" t="n">
        <v>5.1</v>
      </c>
      <c r="E250" s="104" t="n">
        <v>4.99</v>
      </c>
      <c r="F250" s="104" t="n">
        <v>4.77</v>
      </c>
      <c r="G250" s="104" t="n">
        <v>4.69</v>
      </c>
      <c r="H250" s="104" t="n">
        <v>4.64</v>
      </c>
      <c r="I250" s="104" t="n">
        <v>4.64</v>
      </c>
      <c r="J250" s="104" t="n">
        <v>4.66</v>
      </c>
      <c r="K250" s="104" t="n">
        <v>4.87</v>
      </c>
      <c r="L250" s="104" t="n">
        <v>4.78</v>
      </c>
      <c r="M250" s="39" t="n">
        <f aca="false">IF(ISBLANK(A251),MONTH(A250),IF(MONTH(A251)-MONTH(A250)=1,MONTH(A250),0))</f>
        <v>0</v>
      </c>
    </row>
    <row r="251" customFormat="false" ht="14.1" hidden="false" customHeight="false" outlineLevel="0" collapsed="false">
      <c r="A251" s="101" t="n">
        <v>39079</v>
      </c>
      <c r="B251" s="102" t="n">
        <v>4.74</v>
      </c>
      <c r="C251" s="102" t="n">
        <v>5</v>
      </c>
      <c r="D251" s="102" t="n">
        <v>5.1</v>
      </c>
      <c r="E251" s="102" t="n">
        <v>5.01</v>
      </c>
      <c r="F251" s="102" t="n">
        <v>4.82</v>
      </c>
      <c r="G251" s="102" t="n">
        <v>4.72</v>
      </c>
      <c r="H251" s="102" t="n">
        <v>4.69</v>
      </c>
      <c r="I251" s="102" t="n">
        <v>4.69</v>
      </c>
      <c r="J251" s="102" t="n">
        <v>4.7</v>
      </c>
      <c r="K251" s="102" t="n">
        <v>4.9</v>
      </c>
      <c r="L251" s="102" t="n">
        <v>4.81</v>
      </c>
      <c r="M251" s="39" t="n">
        <f aca="false">IF(ISBLANK(A252),MONTH(A251),IF(MONTH(A252)-MONTH(A251)=1,MONTH(A251),0))</f>
        <v>0</v>
      </c>
    </row>
    <row r="252" customFormat="false" ht="14.1" hidden="false" customHeight="false" outlineLevel="0" collapsed="false">
      <c r="A252" s="103" t="n">
        <v>39080</v>
      </c>
      <c r="B252" s="104" t="n">
        <v>4.75</v>
      </c>
      <c r="C252" s="104" t="n">
        <v>5.02</v>
      </c>
      <c r="D252" s="104" t="n">
        <v>5.09</v>
      </c>
      <c r="E252" s="104" t="n">
        <v>5</v>
      </c>
      <c r="F252" s="104" t="n">
        <v>4.82</v>
      </c>
      <c r="G252" s="104" t="n">
        <v>4.74</v>
      </c>
      <c r="H252" s="104" t="n">
        <v>4.7</v>
      </c>
      <c r="I252" s="104" t="n">
        <v>4.7</v>
      </c>
      <c r="J252" s="104" t="n">
        <v>4.71</v>
      </c>
      <c r="K252" s="104" t="n">
        <v>4.91</v>
      </c>
      <c r="L252" s="104" t="n">
        <v>4.81</v>
      </c>
      <c r="M252" s="39" t="n">
        <f aca="false">IF(ISBLANK(A253),MONTH(A252),IF(MONTH(A253)-MONTH(A252)=1,MONTH(A252),0))</f>
        <v>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D10"/>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F7" activeCellId="0" sqref="F7"/>
    </sheetView>
  </sheetViews>
  <sheetFormatPr defaultRowHeight="14.1"/>
  <cols>
    <col collapsed="false" hidden="false" max="1" min="1" style="108" width="23.3010204081633"/>
    <col collapsed="false" hidden="false" max="4" min="2" style="108" width="10.2040816326531"/>
    <col collapsed="false" hidden="false" max="1025" min="5" style="108" width="8.82142857142857"/>
  </cols>
  <sheetData>
    <row r="1" customFormat="false" ht="14.1" hidden="false" customHeight="false" outlineLevel="0" collapsed="false">
      <c r="A1" s="0"/>
      <c r="B1" s="108" t="n">
        <v>2006</v>
      </c>
      <c r="C1" s="0"/>
      <c r="D1" s="108" t="n">
        <v>2008</v>
      </c>
    </row>
    <row r="2" customFormat="false" ht="15" hidden="false" customHeight="false" outlineLevel="0" collapsed="false">
      <c r="A2" s="109" t="s">
        <v>469</v>
      </c>
      <c r="B2" s="110" t="n">
        <v>38719</v>
      </c>
      <c r="C2" s="110"/>
      <c r="D2" s="110" t="s">
        <v>470</v>
      </c>
    </row>
    <row r="3" customFormat="false" ht="15" hidden="false" customHeight="false" outlineLevel="0" collapsed="false">
      <c r="A3" s="111" t="s">
        <v>471</v>
      </c>
      <c r="B3" s="112" t="n">
        <v>38733</v>
      </c>
      <c r="C3" s="112"/>
      <c r="D3" s="112" t="s">
        <v>472</v>
      </c>
    </row>
    <row r="4" customFormat="false" ht="15" hidden="false" customHeight="false" outlineLevel="0" collapsed="false">
      <c r="A4" s="111" t="s">
        <v>473</v>
      </c>
      <c r="B4" s="112" t="n">
        <v>38768</v>
      </c>
      <c r="C4" s="112"/>
      <c r="D4" s="112" t="s">
        <v>474</v>
      </c>
    </row>
    <row r="5" customFormat="false" ht="15" hidden="false" customHeight="false" outlineLevel="0" collapsed="false">
      <c r="A5" s="111" t="s">
        <v>475</v>
      </c>
      <c r="B5" s="112" t="n">
        <v>38821</v>
      </c>
      <c r="C5" s="112"/>
      <c r="D5" s="112" t="s">
        <v>476</v>
      </c>
    </row>
    <row r="6" customFormat="false" ht="15" hidden="false" customHeight="false" outlineLevel="0" collapsed="false">
      <c r="A6" s="111" t="s">
        <v>477</v>
      </c>
      <c r="B6" s="112" t="n">
        <v>38866</v>
      </c>
      <c r="C6" s="112"/>
      <c r="D6" s="112" t="s">
        <v>478</v>
      </c>
    </row>
    <row r="7" customFormat="false" ht="15" hidden="false" customHeight="false" outlineLevel="0" collapsed="false">
      <c r="A7" s="111" t="s">
        <v>479</v>
      </c>
      <c r="B7" s="112" t="n">
        <v>38902</v>
      </c>
      <c r="C7" s="112"/>
      <c r="D7" s="112" t="s">
        <v>480</v>
      </c>
    </row>
    <row r="8" customFormat="false" ht="15" hidden="false" customHeight="false" outlineLevel="0" collapsed="false">
      <c r="A8" s="111" t="s">
        <v>481</v>
      </c>
      <c r="B8" s="112" t="n">
        <v>38964</v>
      </c>
      <c r="C8" s="112"/>
      <c r="D8" s="112" t="s">
        <v>482</v>
      </c>
    </row>
    <row r="9" customFormat="false" ht="15" hidden="false" customHeight="false" outlineLevel="0" collapsed="false">
      <c r="A9" s="111" t="s">
        <v>483</v>
      </c>
      <c r="B9" s="112" t="n">
        <v>39044</v>
      </c>
      <c r="C9" s="112"/>
      <c r="D9" s="112" t="s">
        <v>484</v>
      </c>
    </row>
    <row r="10" customFormat="false" ht="14.1" hidden="false" customHeight="false" outlineLevel="0" collapsed="false">
      <c r="A10" s="113" t="s">
        <v>485</v>
      </c>
      <c r="B10" s="114" t="n">
        <v>39076</v>
      </c>
      <c r="C10" s="114"/>
      <c r="D10" s="114" t="s">
        <v>486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G20" activeCellId="0" sqref="G20"/>
    </sheetView>
  </sheetViews>
  <sheetFormatPr defaultRowHeight="14.1"/>
  <cols>
    <col collapsed="false" hidden="false" max="1" min="1" style="0" width="13.7857142857143"/>
    <col collapsed="false" hidden="false" max="1025" min="2" style="0" width="8.82142857142857"/>
  </cols>
  <sheetData>
    <row r="1" customFormat="false" ht="14.1" hidden="false" customHeight="false" outlineLevel="0" collapsed="false">
      <c r="A1" s="0" t="s">
        <v>487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26"/>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4.1"/>
  <cols>
    <col collapsed="false" hidden="false" max="1025" min="1" style="0" width="8.82142857142857"/>
  </cols>
  <sheetData>
    <row r="1" customFormat="false" ht="14.1" hidden="false" customHeight="false" outlineLevel="0" collapsed="false">
      <c r="A1" s="0" t="n">
        <v>1</v>
      </c>
      <c r="B1" s="0" t="s">
        <v>488</v>
      </c>
    </row>
    <row r="2" customFormat="false" ht="14.1" hidden="false" customHeight="false" outlineLevel="0" collapsed="false">
      <c r="A2" s="0" t="n">
        <v>2</v>
      </c>
      <c r="B2" s="0" t="s">
        <v>489</v>
      </c>
    </row>
    <row r="3" customFormat="false" ht="14.1" hidden="false" customHeight="false" outlineLevel="0" collapsed="false">
      <c r="A3" s="0" t="n">
        <v>3</v>
      </c>
      <c r="B3" s="0" t="s">
        <v>490</v>
      </c>
    </row>
    <row r="4" customFormat="false" ht="14.1" hidden="false" customHeight="false" outlineLevel="0" collapsed="false">
      <c r="A4" s="0" t="n">
        <v>4</v>
      </c>
      <c r="B4" s="0" t="s">
        <v>491</v>
      </c>
    </row>
    <row r="5" customFormat="false" ht="14.1" hidden="false" customHeight="false" outlineLevel="0" collapsed="false">
      <c r="A5" s="0" t="n">
        <v>5</v>
      </c>
      <c r="B5" s="0" t="s">
        <v>492</v>
      </c>
    </row>
    <row r="6" customFormat="false" ht="14.1" hidden="false" customHeight="false" outlineLevel="0" collapsed="false">
      <c r="A6" s="0" t="n">
        <v>6</v>
      </c>
      <c r="B6" s="0" t="s">
        <v>410</v>
      </c>
    </row>
    <row r="7" customFormat="false" ht="14.1" hidden="false" customHeight="false" outlineLevel="0" collapsed="false">
      <c r="A7" s="0" t="n">
        <v>7</v>
      </c>
      <c r="B7" s="0" t="s">
        <v>411</v>
      </c>
    </row>
    <row r="8" customFormat="false" ht="14.1" hidden="false" customHeight="false" outlineLevel="0" collapsed="false">
      <c r="A8" s="0" t="n">
        <v>8</v>
      </c>
      <c r="B8" s="0" t="s">
        <v>412</v>
      </c>
    </row>
    <row r="9" customFormat="false" ht="14.1" hidden="false" customHeight="false" outlineLevel="0" collapsed="false">
      <c r="A9" s="0" t="n">
        <v>9</v>
      </c>
      <c r="B9" s="0" t="s">
        <v>413</v>
      </c>
    </row>
    <row r="10" customFormat="false" ht="14.1" hidden="false" customHeight="false" outlineLevel="0" collapsed="false">
      <c r="A10" s="0" t="n">
        <v>10</v>
      </c>
      <c r="B10" s="0" t="s">
        <v>493</v>
      </c>
    </row>
    <row r="11" customFormat="false" ht="14.1" hidden="false" customHeight="false" outlineLevel="0" collapsed="false">
      <c r="A11" s="0" t="n">
        <v>11</v>
      </c>
      <c r="B11" s="0" t="s">
        <v>494</v>
      </c>
    </row>
    <row r="12" customFormat="false" ht="14.1" hidden="false" customHeight="false" outlineLevel="0" collapsed="false">
      <c r="A12" s="0" t="n">
        <v>12</v>
      </c>
      <c r="B12" s="0" t="s">
        <v>495</v>
      </c>
    </row>
    <row r="13" customFormat="false" ht="14.1" hidden="false" customHeight="false" outlineLevel="0" collapsed="false">
      <c r="A13" s="0" t="n">
        <v>13</v>
      </c>
      <c r="B13" s="0" t="s">
        <v>496</v>
      </c>
    </row>
    <row r="14" customFormat="false" ht="14.1" hidden="false" customHeight="false" outlineLevel="0" collapsed="false">
      <c r="A14" s="0" t="n">
        <v>14</v>
      </c>
      <c r="B14" s="0" t="s">
        <v>497</v>
      </c>
    </row>
    <row r="15" customFormat="false" ht="14.1" hidden="false" customHeight="false" outlineLevel="0" collapsed="false">
      <c r="A15" s="0" t="n">
        <v>15</v>
      </c>
      <c r="B15" s="0" t="s">
        <v>498</v>
      </c>
    </row>
    <row r="16" customFormat="false" ht="14.1" hidden="false" customHeight="false" outlineLevel="0" collapsed="false">
      <c r="A16" s="0" t="n">
        <v>16</v>
      </c>
      <c r="B16" s="0" t="s">
        <v>499</v>
      </c>
    </row>
    <row r="17" customFormat="false" ht="14.1" hidden="false" customHeight="false" outlineLevel="0" collapsed="false">
      <c r="A17" s="0" t="n">
        <v>17</v>
      </c>
      <c r="B17" s="0" t="s">
        <v>414</v>
      </c>
    </row>
    <row r="18" customFormat="false" ht="14.1" hidden="false" customHeight="false" outlineLevel="0" collapsed="false">
      <c r="A18" s="0" t="n">
        <v>18</v>
      </c>
      <c r="B18" s="0" t="s">
        <v>500</v>
      </c>
    </row>
    <row r="19" customFormat="false" ht="14.1" hidden="false" customHeight="false" outlineLevel="0" collapsed="false">
      <c r="A19" s="0" t="n">
        <v>19</v>
      </c>
      <c r="B19" s="0" t="s">
        <v>501</v>
      </c>
    </row>
    <row r="20" customFormat="false" ht="14.1" hidden="false" customHeight="false" outlineLevel="0" collapsed="false">
      <c r="A20" s="0" t="n">
        <v>20</v>
      </c>
      <c r="B20" s="0" t="s">
        <v>502</v>
      </c>
    </row>
    <row r="21" customFormat="false" ht="14.1" hidden="false" customHeight="false" outlineLevel="0" collapsed="false">
      <c r="A21" s="0" t="n">
        <v>21</v>
      </c>
      <c r="B21" s="0" t="s">
        <v>503</v>
      </c>
    </row>
    <row r="22" customFormat="false" ht="14.1" hidden="false" customHeight="false" outlineLevel="0" collapsed="false">
      <c r="A22" s="0" t="n">
        <v>22</v>
      </c>
      <c r="B22" s="0" t="s">
        <v>504</v>
      </c>
    </row>
    <row r="23" customFormat="false" ht="14.1" hidden="false" customHeight="false" outlineLevel="0" collapsed="false">
      <c r="A23" s="0" t="n">
        <v>23</v>
      </c>
      <c r="B23" s="0" t="s">
        <v>505</v>
      </c>
    </row>
    <row r="24" customFormat="false" ht="14.1" hidden="false" customHeight="false" outlineLevel="0" collapsed="false">
      <c r="A24" s="0" t="n">
        <v>24</v>
      </c>
      <c r="B24" s="0" t="s">
        <v>506</v>
      </c>
    </row>
    <row r="25" customFormat="false" ht="14.1" hidden="false" customHeight="false" outlineLevel="0" collapsed="false">
      <c r="A25" s="0" t="n">
        <v>25</v>
      </c>
      <c r="B25" s="0" t="s">
        <v>507</v>
      </c>
    </row>
    <row r="26" customFormat="false" ht="14.1" hidden="false" customHeight="false" outlineLevel="0" collapsed="false">
      <c r="A26" s="0" t="n">
        <v>26</v>
      </c>
      <c r="B26" s="0" t="s">
        <v>508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257"/>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4.1"/>
  <cols>
    <col collapsed="false" hidden="false" max="1" min="1" style="0" width="10.4744897959184"/>
    <col collapsed="false" hidden="false" max="7" min="2" style="0" width="8.82142857142857"/>
    <col collapsed="false" hidden="false" max="10" min="8" style="36" width="8.82142857142857"/>
    <col collapsed="false" hidden="false" max="13" min="11" style="0" width="8.82142857142857"/>
    <col collapsed="false" hidden="false" max="14" min="14" style="0" width="15.7142857142857"/>
    <col collapsed="false" hidden="false" max="15" min="15" style="0" width="6.47959183673469"/>
    <col collapsed="false" hidden="false" max="1025" min="16" style="0" width="8.82142857142857"/>
  </cols>
  <sheetData>
    <row r="1" customFormat="false" ht="14.1" hidden="false" customHeight="false" outlineLevel="0" collapsed="false">
      <c r="A1" s="28" t="str">
        <f aca="false">INDEX(map!$B$1:$B$26,MATCH(COLUMN(),map!$A$1:$A$26,0))</f>
        <v>A</v>
      </c>
      <c r="B1" s="28" t="str">
        <f aca="false">INDEX(map!$B$1:$B$26,MATCH(COLUMN(),map!$A$1:$A$26,0))</f>
        <v>B</v>
      </c>
      <c r="C1" s="28" t="str">
        <f aca="false">INDEX(map!$B$1:$B$26,MATCH(COLUMN(),map!$A$1:$A$26,0))</f>
        <v>C</v>
      </c>
      <c r="D1" s="28" t="str">
        <f aca="false">INDEX(map!$B$1:$B$26,MATCH(COLUMN(),map!$A$1:$A$26,0))</f>
        <v>D</v>
      </c>
      <c r="E1" s="28" t="str">
        <f aca="false">INDEX(map!$B$1:$B$26,MATCH(COLUMN(),map!$A$1:$A$26,0))</f>
        <v>E</v>
      </c>
      <c r="F1" s="28" t="str">
        <f aca="false">INDEX(map!$B$1:$B$26,MATCH(COLUMN(),map!$A$1:$A$26,0))</f>
        <v>F</v>
      </c>
      <c r="G1" s="28" t="str">
        <f aca="false">INDEX(map!$B$1:$B$26,MATCH(COLUMN(),map!$A$1:$A$26,0))</f>
        <v>G</v>
      </c>
      <c r="H1" s="115" t="str">
        <f aca="false">INDEX(map!$B$1:$B$26,MATCH(COLUMN(),map!$A$1:$A$26,0))</f>
        <v>H</v>
      </c>
      <c r="I1" s="115" t="str">
        <f aca="false">INDEX(map!$B$1:$B$26,MATCH(COLUMN(),map!$A$1:$A$26,0))</f>
        <v>I</v>
      </c>
      <c r="J1" s="115" t="str">
        <f aca="false">INDEX(map!$B$1:$B$26,MATCH(COLUMN(),map!$A$1:$A$26,0))</f>
        <v>J</v>
      </c>
      <c r="K1" s="28" t="str">
        <f aca="false">INDEX(map!$B$1:$B$26,MATCH(COLUMN(),map!$A$1:$A$26,0))</f>
        <v>K</v>
      </c>
    </row>
    <row r="2" customFormat="false" ht="14.1" hidden="false" customHeight="false" outlineLevel="0" collapsed="false">
      <c r="H2" s="0"/>
      <c r="I2" s="0"/>
      <c r="J2" s="0"/>
    </row>
    <row r="3" customFormat="false" ht="14.1" hidden="false" customHeight="false" outlineLevel="0" collapsed="false">
      <c r="A3" s="0" t="s">
        <v>0</v>
      </c>
      <c r="B3" s="0" t="s">
        <v>450</v>
      </c>
      <c r="C3" s="0" t="s">
        <v>451</v>
      </c>
      <c r="D3" s="0" t="s">
        <v>452</v>
      </c>
      <c r="E3" s="0" t="s">
        <v>453</v>
      </c>
      <c r="F3" s="0" t="s">
        <v>454</v>
      </c>
      <c r="G3" s="0" t="s">
        <v>455</v>
      </c>
      <c r="H3" s="0"/>
      <c r="I3" s="0"/>
      <c r="J3" s="0"/>
      <c r="K3" s="0" t="s">
        <v>385</v>
      </c>
      <c r="N3" s="0" t="s">
        <v>456</v>
      </c>
      <c r="P3" s="5" t="n">
        <f aca="false">STDEV(H5:H255)</f>
        <v>0.02584184316801</v>
      </c>
    </row>
    <row r="4" customFormat="false" ht="14.1" hidden="false" customHeight="false" outlineLevel="0" collapsed="false">
      <c r="A4" s="6" t="n">
        <v>39447</v>
      </c>
      <c r="G4" s="0" t="n">
        <v>1468.36</v>
      </c>
      <c r="H4" s="0"/>
      <c r="I4" s="0"/>
      <c r="J4" s="0"/>
    </row>
    <row r="5" customFormat="false" ht="14.1" hidden="false" customHeight="false" outlineLevel="0" collapsed="false">
      <c r="A5" s="6" t="n">
        <v>39449</v>
      </c>
      <c r="B5" s="0" t="n">
        <v>1467.97</v>
      </c>
      <c r="C5" s="0" t="n">
        <v>1471.77</v>
      </c>
      <c r="D5" s="0" t="n">
        <v>1442.07</v>
      </c>
      <c r="E5" s="0" t="n">
        <v>1447.16</v>
      </c>
      <c r="F5" s="0" t="n">
        <v>3452650000</v>
      </c>
      <c r="G5" s="0" t="n">
        <v>1447.16</v>
      </c>
      <c r="H5" s="41" t="n">
        <f aca="false">G5/G4-1</f>
        <v>-0.0144378762701244</v>
      </c>
      <c r="I5" s="41" t="n">
        <f aca="false">LN(1+H5)</f>
        <v>-0.0145431165985078</v>
      </c>
      <c r="J5" s="41" t="n">
        <f aca="false">SUM(I$5:I5)</f>
        <v>-0.0145431165985078</v>
      </c>
      <c r="K5" s="0" t="n">
        <f aca="false">IF(ISBLANK(A6),MONTH(A5),IF(MONTH(A6)-MONTH(A5)=1,MONTH(A5),0))</f>
        <v>0</v>
      </c>
      <c r="R5" s="75" t="s">
        <v>435</v>
      </c>
      <c r="S5" s="75"/>
      <c r="T5" s="75"/>
      <c r="U5" s="75"/>
      <c r="V5" s="10" t="s">
        <v>437</v>
      </c>
      <c r="W5" s="10"/>
      <c r="X5" s="10"/>
      <c r="Y5" s="10"/>
    </row>
    <row r="6" customFormat="false" ht="14.1" hidden="false" customHeight="false" outlineLevel="0" collapsed="false">
      <c r="A6" s="6" t="n">
        <v>39450</v>
      </c>
      <c r="B6" s="0" t="n">
        <v>1447.55</v>
      </c>
      <c r="C6" s="0" t="n">
        <v>1456.8</v>
      </c>
      <c r="D6" s="0" t="n">
        <v>1443.73</v>
      </c>
      <c r="E6" s="0" t="n">
        <v>1447.16</v>
      </c>
      <c r="F6" s="0" t="n">
        <v>3429500000</v>
      </c>
      <c r="G6" s="0" t="n">
        <v>1447.16</v>
      </c>
      <c r="H6" s="41" t="n">
        <f aca="false">G6/G5-1</f>
        <v>0</v>
      </c>
      <c r="I6" s="41" t="n">
        <f aca="false">LN(1+H6)</f>
        <v>0</v>
      </c>
      <c r="J6" s="41" t="n">
        <f aca="false">SUM(I$5:I6)</f>
        <v>-0.0145431165985078</v>
      </c>
      <c r="K6" s="0" t="n">
        <f aca="false">IF(ISBLANK(A7),MONTH(A6),IF(MONTH(A7)-MONTH(A6)=1,MONTH(A6),0))</f>
        <v>0</v>
      </c>
      <c r="N6" s="69"/>
      <c r="O6" s="69"/>
      <c r="P6" s="76" t="s">
        <v>1</v>
      </c>
      <c r="Q6" s="76" t="s">
        <v>457</v>
      </c>
      <c r="R6" s="76" t="s">
        <v>442</v>
      </c>
      <c r="S6" s="76" t="s">
        <v>443</v>
      </c>
      <c r="T6" s="76" t="s">
        <v>444</v>
      </c>
      <c r="U6" s="77" t="s">
        <v>445</v>
      </c>
      <c r="V6" s="76" t="s">
        <v>442</v>
      </c>
      <c r="W6" s="76" t="s">
        <v>443</v>
      </c>
      <c r="X6" s="76" t="s">
        <v>444</v>
      </c>
      <c r="Y6" s="76" t="s">
        <v>445</v>
      </c>
    </row>
    <row r="7" customFormat="false" ht="14.1" hidden="false" customHeight="false" outlineLevel="0" collapsed="false">
      <c r="A7" s="6" t="n">
        <v>39451</v>
      </c>
      <c r="B7" s="0" t="n">
        <v>1444.01</v>
      </c>
      <c r="C7" s="0" t="n">
        <v>1444.01</v>
      </c>
      <c r="D7" s="0" t="n">
        <v>1411.19</v>
      </c>
      <c r="E7" s="0" t="n">
        <v>1411.63</v>
      </c>
      <c r="F7" s="0" t="n">
        <v>4166000000</v>
      </c>
      <c r="G7" s="0" t="n">
        <v>1411.63</v>
      </c>
      <c r="H7" s="41" t="n">
        <f aca="false">G7/G6-1</f>
        <v>-0.0245515354211007</v>
      </c>
      <c r="I7" s="41" t="n">
        <f aca="false">LN(1+H7)</f>
        <v>-0.0248579500644866</v>
      </c>
      <c r="J7" s="41" t="n">
        <f aca="false">SUM(I$5:I7)</f>
        <v>-0.0394010666629944</v>
      </c>
      <c r="K7" s="0" t="n">
        <f aca="false">IF(ISBLANK(A8),MONTH(A7),IF(MONTH(A8)-MONTH(A7)=1,MONTH(A7),0))</f>
        <v>0</v>
      </c>
      <c r="N7" s="6" t="n">
        <f aca="false">EOMONTH(A5,-1)</f>
        <v>39447</v>
      </c>
      <c r="O7" s="6"/>
      <c r="P7" s="30" t="n">
        <f aca="false">G4</f>
        <v>1468.36</v>
      </c>
      <c r="U7" s="74"/>
    </row>
    <row r="8" customFormat="false" ht="14.1" hidden="false" customHeight="false" outlineLevel="0" collapsed="false">
      <c r="A8" s="6" t="n">
        <v>39454</v>
      </c>
      <c r="B8" s="0" t="n">
        <v>1414.07</v>
      </c>
      <c r="C8" s="0" t="n">
        <v>1423.87</v>
      </c>
      <c r="D8" s="0" t="n">
        <v>1403.45</v>
      </c>
      <c r="E8" s="0" t="n">
        <v>1416.18</v>
      </c>
      <c r="F8" s="0" t="n">
        <v>4221260000</v>
      </c>
      <c r="G8" s="0" t="n">
        <v>1416.18</v>
      </c>
      <c r="H8" s="41" t="n">
        <f aca="false">G8/G7-1</f>
        <v>0.00322322421597732</v>
      </c>
      <c r="I8" s="41" t="n">
        <f aca="false">LN(1+H8)</f>
        <v>0.00321804076410252</v>
      </c>
      <c r="J8" s="41" t="n">
        <f aca="false">SUM(I$5:I8)</f>
        <v>-0.0361830258988919</v>
      </c>
      <c r="K8" s="0" t="n">
        <f aca="false">IF(ISBLANK(A9),MONTH(A8),IF(MONTH(A9)-MONTH(A8)=1,MONTH(A8),0))</f>
        <v>0</v>
      </c>
      <c r="M8" s="30" t="n">
        <f aca="false">IF(ISERROR(MATCH(WORKDAY(N7,1,holiday!$D$2:$D$10),A:A,0)),MATCH(MAX(A:A),A:A,0)+1,MATCH(WORKDAY(N7,1,holiday!$D$2:$D$10),A:A,0))</f>
        <v>5</v>
      </c>
      <c r="N8" s="98" t="n">
        <f aca="false">EOMONTH(N7,1)</f>
        <v>39478</v>
      </c>
      <c r="O8" s="30" t="n">
        <f aca="true">COUNT(INDIRECT($H$1&amp;$M8):INDIRECT($H$1&amp;$M9-1))</f>
        <v>21</v>
      </c>
      <c r="P8" s="30" t="n">
        <f aca="false">INDEX($G$5:$G$257,MATCH(MONTH(N8),$K$5:$K$257,0))</f>
        <v>1378.55</v>
      </c>
      <c r="Q8" s="30" t="n">
        <f aca="false">P8-P7</f>
        <v>-89.8099999999999</v>
      </c>
      <c r="R8" s="5" t="n">
        <f aca="false">Q8/P7</f>
        <v>-0.0611634748971642</v>
      </c>
      <c r="U8" s="74"/>
      <c r="V8" s="5" t="n">
        <f aca="true">STDEV(INDIRECT($H$1&amp;$M8):INDIRECT($H$1&amp;$M9-1))*SQRT(COUNT(INDIRECT($H$1&amp;$M8):INDIRECT($H$1&amp;$M9-1)))</f>
        <v>0.0699219471591153</v>
      </c>
    </row>
    <row r="9" customFormat="false" ht="14.1" hidden="false" customHeight="false" outlineLevel="0" collapsed="false">
      <c r="A9" s="6" t="n">
        <v>39455</v>
      </c>
      <c r="B9" s="0" t="n">
        <v>1415.71</v>
      </c>
      <c r="C9" s="0" t="n">
        <v>1430.28</v>
      </c>
      <c r="D9" s="0" t="n">
        <v>1388.3</v>
      </c>
      <c r="E9" s="0" t="n">
        <v>1390.19</v>
      </c>
      <c r="F9" s="0" t="n">
        <v>4705390000</v>
      </c>
      <c r="G9" s="0" t="n">
        <v>1390.19</v>
      </c>
      <c r="H9" s="41" t="n">
        <f aca="false">G9/G8-1</f>
        <v>-0.0183521868689008</v>
      </c>
      <c r="I9" s="41" t="n">
        <f aca="false">LN(1+H9)</f>
        <v>-0.0185226773879385</v>
      </c>
      <c r="J9" s="41" t="n">
        <f aca="false">SUM(I$5:I9)</f>
        <v>-0.0547057032868304</v>
      </c>
      <c r="K9" s="0" t="n">
        <f aca="false">IF(ISBLANK(A10),MONTH(A9),IF(MONTH(A10)-MONTH(A9)=1,MONTH(A9),0))</f>
        <v>0</v>
      </c>
      <c r="M9" s="30" t="n">
        <f aca="false">IF(ISERROR(MATCH(WORKDAY(N8,1,holiday!$D$2:$D$10),A:A,0)),MATCH(MAX(A:A),A:A,0)+1,MATCH(WORKDAY(N8,1,holiday!$D$2:$D$10),A:A,0))</f>
        <v>26</v>
      </c>
      <c r="N9" s="98" t="n">
        <f aca="false">EOMONTH(N8,1)</f>
        <v>39507</v>
      </c>
      <c r="O9" s="30" t="n">
        <f aca="true">COUNT(INDIRECT($H$1&amp;$M9):INDIRECT($H$1&amp;$M10-1))</f>
        <v>20</v>
      </c>
      <c r="P9" s="30" t="n">
        <f aca="false">INDEX($G$5:$G$257,MATCH(MONTH(N9),$K$5:$K$257,0))</f>
        <v>1330.63</v>
      </c>
      <c r="Q9" s="30" t="n">
        <f aca="false">P9-P8</f>
        <v>-47.9199999999999</v>
      </c>
      <c r="R9" s="5" t="n">
        <f aca="false">Q9/P8</f>
        <v>-0.0347611620906023</v>
      </c>
      <c r="U9" s="74"/>
      <c r="V9" s="5" t="n">
        <f aca="true">STDEV(INDIRECT($H$1&amp;$M9):INDIRECT($H$1&amp;$M10-1))*SQRT(COUNT(INDIRECT($H$1&amp;$M9):INDIRECT($H$1&amp;$M10-1)))</f>
        <v>0.0577534663063351</v>
      </c>
    </row>
    <row r="10" customFormat="false" ht="14.1" hidden="false" customHeight="false" outlineLevel="0" collapsed="false">
      <c r="A10" s="6" t="n">
        <v>39456</v>
      </c>
      <c r="B10" s="0" t="n">
        <v>1390.25</v>
      </c>
      <c r="C10" s="0" t="n">
        <v>1409.19</v>
      </c>
      <c r="D10" s="0" t="n">
        <v>1378.7</v>
      </c>
      <c r="E10" s="0" t="n">
        <v>1409.13</v>
      </c>
      <c r="F10" s="0" t="n">
        <v>5351030000</v>
      </c>
      <c r="G10" s="0" t="n">
        <v>1409.13</v>
      </c>
      <c r="H10" s="41" t="n">
        <f aca="false">G10/G9-1</f>
        <v>0.0136240370021365</v>
      </c>
      <c r="I10" s="41" t="n">
        <f aca="false">LN(1+H10)</f>
        <v>0.0135320642287469</v>
      </c>
      <c r="J10" s="41" t="n">
        <f aca="false">SUM(I$5:I10)</f>
        <v>-0.0411736390580835</v>
      </c>
      <c r="K10" s="0" t="n">
        <f aca="false">IF(ISBLANK(A11),MONTH(A10),IF(MONTH(A11)-MONTH(A10)=1,MONTH(A10),0))</f>
        <v>0</v>
      </c>
      <c r="M10" s="30" t="n">
        <f aca="false">IF(ISERROR(MATCH(WORKDAY(N9,1,holiday!$D$2:$D$10),A:A,0)),MATCH(MAX(A:A),A:A,0)+1,MATCH(WORKDAY(N9,1,holiday!$D$2:$D$10),A:A,0))</f>
        <v>46</v>
      </c>
      <c r="N10" s="98" t="n">
        <f aca="false">EOMONTH(N9,1)</f>
        <v>39538</v>
      </c>
      <c r="O10" s="30" t="n">
        <f aca="true">COUNT(INDIRECT($H$1&amp;$M10):INDIRECT($H$1&amp;$M11-1))</f>
        <v>20</v>
      </c>
      <c r="P10" s="30" t="n">
        <f aca="false">INDEX($G$5:$G$257,MATCH(MONTH(N10),$K$5:$K$257,0))</f>
        <v>1322.7</v>
      </c>
      <c r="Q10" s="30" t="n">
        <f aca="false">P10-P9</f>
        <v>-7.93000000000006</v>
      </c>
      <c r="R10" s="5" t="n">
        <f aca="false">Q10/P9</f>
        <v>-0.00595958305464334</v>
      </c>
      <c r="S10" s="5" t="n">
        <f aca="false" t="array" ref="S10:S10">PRODUCT(1+R8:R10)-1</f>
        <v>-0.0991991064861477</v>
      </c>
      <c r="U10" s="74"/>
      <c r="V10" s="5" t="n">
        <f aca="true">STDEV(INDIRECT($H$1&amp;$M10):INDIRECT($H$1&amp;$M11-1))*SQRT(COUNT(INDIRECT($H$1&amp;$M10):INDIRECT($H$1&amp;$M11-1)))</f>
        <v>0.0816750262693713</v>
      </c>
      <c r="W10" s="5" t="n">
        <f aca="true">STDEV(INDIRECT($H$1&amp;$M8):INDIRECT($H$1&amp;$M11-1))*SQRT(COUNT(INDIRECT($H$1&amp;$M8):INDIRECT($H$1&amp;$M11-1)))</f>
        <v>0.12032099927972</v>
      </c>
    </row>
    <row r="11" customFormat="false" ht="14.1" hidden="false" customHeight="false" outlineLevel="0" collapsed="false">
      <c r="A11" s="6" t="n">
        <v>39457</v>
      </c>
      <c r="B11" s="0" t="n">
        <v>1406.78</v>
      </c>
      <c r="C11" s="0" t="n">
        <v>1429.09</v>
      </c>
      <c r="D11" s="0" t="n">
        <v>1395.31</v>
      </c>
      <c r="E11" s="0" t="n">
        <v>1420.33</v>
      </c>
      <c r="F11" s="0" t="n">
        <v>5170490000</v>
      </c>
      <c r="G11" s="0" t="n">
        <v>1420.33</v>
      </c>
      <c r="H11" s="41" t="n">
        <f aca="false">G11/G10-1</f>
        <v>0.00794816659924913</v>
      </c>
      <c r="I11" s="41" t="n">
        <f aca="false">LN(1+H11)</f>
        <v>0.00791674630246481</v>
      </c>
      <c r="J11" s="41" t="n">
        <f aca="false">SUM(I$5:I11)</f>
        <v>-0.0332568927556187</v>
      </c>
      <c r="K11" s="0" t="n">
        <f aca="false">IF(ISBLANK(A12),MONTH(A11),IF(MONTH(A12)-MONTH(A11)=1,MONTH(A11),0))</f>
        <v>0</v>
      </c>
      <c r="M11" s="30" t="n">
        <f aca="false">IF(ISERROR(MATCH(WORKDAY(N10,1,holiday!$D$2:$D$10),A:A,0)),MATCH(MAX(A:A),A:A,0)+1,MATCH(WORKDAY(N10,1,holiday!$D$2:$D$10),A:A,0))</f>
        <v>66</v>
      </c>
      <c r="N11" s="98" t="n">
        <f aca="false">EOMONTH(N10,1)</f>
        <v>39568</v>
      </c>
      <c r="O11" s="30" t="n">
        <f aca="true">COUNT(INDIRECT($H$1&amp;$M11):INDIRECT($H$1&amp;$M12-1))</f>
        <v>22</v>
      </c>
      <c r="P11" s="30" t="n">
        <f aca="false">INDEX($G$5:$G$257,MATCH(MONTH(N11),$K$5:$K$257,0))</f>
        <v>1385.59</v>
      </c>
      <c r="Q11" s="30" t="n">
        <f aca="false">P11-P10</f>
        <v>62.8899999999999</v>
      </c>
      <c r="R11" s="5" t="n">
        <f aca="false">Q11/P10</f>
        <v>0.0475466848113706</v>
      </c>
      <c r="S11" s="5" t="n">
        <f aca="false" t="array" ref="S11:S11">PRODUCT(1+R9:R11)-1</f>
        <v>0.00510681513184141</v>
      </c>
      <c r="U11" s="74"/>
      <c r="V11" s="5" t="n">
        <f aca="true">STDEV(INDIRECT($H$1&amp;$M11):INDIRECT($H$1&amp;$M12-1))*SQRT(COUNT(INDIRECT($H$1&amp;$M11):INDIRECT($H$1&amp;$M12-1)))</f>
        <v>0.0541554496909035</v>
      </c>
      <c r="W11" s="5" t="n">
        <f aca="true">STDEV(INDIRECT($H$1&amp;$M9):INDIRECT($H$1&amp;$M12-1))*SQRT(COUNT(INDIRECT($H$1&amp;$M9):INDIRECT($H$1&amp;$M12-1)))</f>
        <v>0.112558124240316</v>
      </c>
    </row>
    <row r="12" customFormat="false" ht="14.1" hidden="false" customHeight="false" outlineLevel="0" collapsed="false">
      <c r="A12" s="6" t="n">
        <v>39458</v>
      </c>
      <c r="B12" s="0" t="n">
        <v>1419.91</v>
      </c>
      <c r="C12" s="0" t="n">
        <v>1419.91</v>
      </c>
      <c r="D12" s="0" t="n">
        <v>1394.83</v>
      </c>
      <c r="E12" s="0" t="n">
        <v>1401.02</v>
      </c>
      <c r="F12" s="0" t="n">
        <v>4495840000</v>
      </c>
      <c r="G12" s="0" t="n">
        <v>1401.02</v>
      </c>
      <c r="H12" s="41" t="n">
        <f aca="false">G12/G11-1</f>
        <v>-0.0135954320474819</v>
      </c>
      <c r="I12" s="41" t="n">
        <f aca="false">LN(1+H12)</f>
        <v>-0.0136886962095155</v>
      </c>
      <c r="J12" s="41" t="n">
        <f aca="false">SUM(I$5:I12)</f>
        <v>-0.0469455889651342</v>
      </c>
      <c r="K12" s="0" t="n">
        <f aca="false">IF(ISBLANK(A13),MONTH(A12),IF(MONTH(A13)-MONTH(A12)=1,MONTH(A12),0))</f>
        <v>0</v>
      </c>
      <c r="M12" s="30" t="n">
        <f aca="false">IF(ISERROR(MATCH(WORKDAY(N11,1,holiday!$D$2:$D$10),A:A,0)),MATCH(MAX(A:A),A:A,0)+1,MATCH(WORKDAY(N11,1,holiday!$D$2:$D$10),A:A,0))</f>
        <v>88</v>
      </c>
      <c r="N12" s="98" t="n">
        <f aca="false">EOMONTH(N11,1)</f>
        <v>39599</v>
      </c>
      <c r="O12" s="30" t="n">
        <f aca="true">COUNT(INDIRECT($H$1&amp;$M12):INDIRECT($H$1&amp;$M13-1))</f>
        <v>21</v>
      </c>
      <c r="P12" s="30" t="n">
        <f aca="false">INDEX($G$5:$G$257,MATCH(MONTH(N12),$K$5:$K$257,0))</f>
        <v>1400.38</v>
      </c>
      <c r="Q12" s="30" t="n">
        <f aca="false">P12-P11</f>
        <v>14.7900000000002</v>
      </c>
      <c r="R12" s="5" t="n">
        <f aca="false">Q12/P11</f>
        <v>0.0106741532487967</v>
      </c>
      <c r="S12" s="5" t="n">
        <f aca="false" t="array" ref="S12:S12">PRODUCT(1+R10:R12)-1</f>
        <v>0.0524187790745736</v>
      </c>
      <c r="U12" s="74"/>
      <c r="V12" s="5" t="n">
        <f aca="true">STDEV(INDIRECT($H$1&amp;$M12):INDIRECT($H$1&amp;$M13-1))*SQRT(COUNT(INDIRECT($H$1&amp;$M12):INDIRECT($H$1&amp;$M13-1)))</f>
        <v>0.0414263458382262</v>
      </c>
      <c r="W12" s="5" t="n">
        <f aca="true">STDEV(INDIRECT($H$1&amp;$M10):INDIRECT($H$1&amp;$M13-1))*SQRT(COUNT(INDIRECT($H$1&amp;$M10):INDIRECT($H$1&amp;$M13-1)))</f>
        <v>0.104910031544239</v>
      </c>
    </row>
    <row r="13" customFormat="false" ht="14.1" hidden="false" customHeight="false" outlineLevel="0" collapsed="false">
      <c r="A13" s="6" t="n">
        <v>39461</v>
      </c>
      <c r="B13" s="0" t="n">
        <v>1402.91</v>
      </c>
      <c r="C13" s="0" t="n">
        <v>1417.89</v>
      </c>
      <c r="D13" s="0" t="n">
        <v>1402.91</v>
      </c>
      <c r="E13" s="0" t="n">
        <v>1416.25</v>
      </c>
      <c r="F13" s="0" t="n">
        <v>3682090000</v>
      </c>
      <c r="G13" s="0" t="n">
        <v>1416.25</v>
      </c>
      <c r="H13" s="41" t="n">
        <f aca="false">G13/G12-1</f>
        <v>0.010870651382564</v>
      </c>
      <c r="I13" s="41" t="n">
        <f aca="false">LN(1+H13)</f>
        <v>0.0108119905896157</v>
      </c>
      <c r="J13" s="41" t="n">
        <f aca="false">SUM(I$5:I13)</f>
        <v>-0.0361335983755185</v>
      </c>
      <c r="K13" s="0" t="n">
        <f aca="false">IF(ISBLANK(A14),MONTH(A13),IF(MONTH(A14)-MONTH(A13)=1,MONTH(A13),0))</f>
        <v>0</v>
      </c>
      <c r="M13" s="30" t="n">
        <f aca="false">IF(ISERROR(MATCH(WORKDAY(N12,1,holiday!$D$2:$D$10),A:A,0)),MATCH(MAX(A:A),A:A,0)+1,MATCH(WORKDAY(N12,1,holiday!$D$2:$D$10),A:A,0))</f>
        <v>109</v>
      </c>
      <c r="N13" s="98" t="n">
        <f aca="false">EOMONTH(N12,1)</f>
        <v>39629</v>
      </c>
      <c r="O13" s="30" t="n">
        <f aca="true">COUNT(INDIRECT($H$1&amp;$M13):INDIRECT($H$1&amp;$M14-1))</f>
        <v>21</v>
      </c>
      <c r="P13" s="30" t="n">
        <f aca="false">INDEX($G$5:$G$257,MATCH(MONTH(N13),$K$5:$K$257,0))</f>
        <v>1280</v>
      </c>
      <c r="Q13" s="30" t="n">
        <f aca="false">P13-P12</f>
        <v>-120.38</v>
      </c>
      <c r="R13" s="5" t="n">
        <f aca="false">Q13/P12</f>
        <v>-0.0859623816392694</v>
      </c>
      <c r="S13" s="5" t="n">
        <f aca="false" t="array" ref="S13:S13">PRODUCT(1+R11:R13)-1</f>
        <v>-0.0322824525591593</v>
      </c>
      <c r="T13" s="5" t="n">
        <f aca="false" t="array" ref="T13:T13">PRODUCT(1+R8:R13)-1</f>
        <v>-0.128279168596257</v>
      </c>
      <c r="U13" s="74"/>
      <c r="V13" s="5" t="n">
        <f aca="true">STDEV(INDIRECT($H$1&amp;$M13):INDIRECT($H$1&amp;$M14-1))*SQRT(COUNT(INDIRECT($H$1&amp;$M13):INDIRECT($H$1&amp;$M14-1)))</f>
        <v>0.0566389472617724</v>
      </c>
      <c r="W13" s="5" t="n">
        <f aca="true">STDEV(INDIRECT($H$1&amp;$M11):INDIRECT($H$1&amp;$M14-1))*SQRT(COUNT(INDIRECT($H$1&amp;$M11):INDIRECT($H$1&amp;$M14-1)))</f>
        <v>0.0899051419809692</v>
      </c>
      <c r="X13" s="5" t="n">
        <f aca="true">STDEV(INDIRECT($H$1&amp;$M8):INDIRECT($H$1&amp;$M14-1))*SQRT(COUNT(INDIRECT($H$1&amp;$M8):INDIRECT($H$1&amp;$M14-1)))</f>
        <v>0.149721993231802</v>
      </c>
    </row>
    <row r="14" customFormat="false" ht="14.1" hidden="false" customHeight="false" outlineLevel="0" collapsed="false">
      <c r="A14" s="6" t="n">
        <v>39462</v>
      </c>
      <c r="B14" s="0" t="n">
        <v>1411.88</v>
      </c>
      <c r="C14" s="0" t="n">
        <v>1411.88</v>
      </c>
      <c r="D14" s="0" t="n">
        <v>1380.6</v>
      </c>
      <c r="E14" s="0" t="n">
        <v>1380.95</v>
      </c>
      <c r="F14" s="0" t="n">
        <v>4601640000</v>
      </c>
      <c r="G14" s="0" t="n">
        <v>1380.95</v>
      </c>
      <c r="H14" s="41" t="n">
        <f aca="false">G14/G13-1</f>
        <v>-0.0249249779346866</v>
      </c>
      <c r="I14" s="41" t="n">
        <f aca="false">LN(1+H14)</f>
        <v>-0.0252408652364453</v>
      </c>
      <c r="J14" s="41" t="n">
        <f aca="false">SUM(I$5:I14)</f>
        <v>-0.0613744636119638</v>
      </c>
      <c r="K14" s="0" t="n">
        <f aca="false">IF(ISBLANK(A15),MONTH(A14),IF(MONTH(A15)-MONTH(A14)=1,MONTH(A14),0))</f>
        <v>0</v>
      </c>
      <c r="M14" s="30" t="n">
        <f aca="false">IF(ISERROR(MATCH(WORKDAY(N13,1,holiday!$D$2:$D$10),A:A,0)),MATCH(MAX(A:A),A:A,0)+1,MATCH(WORKDAY(N13,1,holiday!$D$2:$D$10),A:A,0))</f>
        <v>130</v>
      </c>
      <c r="N14" s="98" t="n">
        <f aca="false">EOMONTH(N13,1)</f>
        <v>39660</v>
      </c>
      <c r="O14" s="30" t="n">
        <f aca="true">COUNT(INDIRECT($H$1&amp;$M14):INDIRECT($H$1&amp;$M15-1))</f>
        <v>22</v>
      </c>
      <c r="P14" s="30" t="n">
        <f aca="false">INDEX($G$5:$G$257,MATCH(MONTH(N14),$K$5:$K$257,0))</f>
        <v>1267.38</v>
      </c>
      <c r="Q14" s="30" t="n">
        <f aca="false">P14-P13</f>
        <v>-12.6199999999999</v>
      </c>
      <c r="R14" s="5" t="n">
        <f aca="false">Q14/P13</f>
        <v>-0.00985937499999992</v>
      </c>
      <c r="S14" s="5" t="n">
        <f aca="false" t="array" ref="S14:S14">PRODUCT(1+R12:R14)-1</f>
        <v>-0.0853138374266557</v>
      </c>
      <c r="T14" s="5" t="n">
        <f aca="false" t="array" ref="T14:T14">PRODUCT(1+R9:R14)-1</f>
        <v>-0.0806427042907403</v>
      </c>
      <c r="U14" s="74"/>
      <c r="V14" s="5" t="n">
        <f aca="true">STDEV(INDIRECT($H$1&amp;$M14):INDIRECT($H$1&amp;$M15-1))*SQRT(COUNT(INDIRECT($H$1&amp;$M14):INDIRECT($H$1&amp;$M15-1)))</f>
        <v>0.0683791001701247</v>
      </c>
      <c r="W14" s="5" t="n">
        <f aca="true">STDEV(INDIRECT($H$1&amp;$M12):INDIRECT($H$1&amp;$M15-1))*SQRT(COUNT(INDIRECT($H$1&amp;$M12):INDIRECT($H$1&amp;$M15-1)))</f>
        <v>0.0978263985124939</v>
      </c>
      <c r="X14" s="5" t="n">
        <f aca="true">STDEV(INDIRECT($H$1&amp;$M9):INDIRECT($H$1&amp;$M15-1))*SQRT(COUNT(INDIRECT($H$1&amp;$M9):INDIRECT($H$1&amp;$M15-1)))</f>
        <v>0.148768392999026</v>
      </c>
    </row>
    <row r="15" customFormat="false" ht="14.1" hidden="false" customHeight="false" outlineLevel="0" collapsed="false">
      <c r="A15" s="6" t="n">
        <v>39463</v>
      </c>
      <c r="B15" s="0" t="n">
        <v>1377.41</v>
      </c>
      <c r="C15" s="0" t="n">
        <v>1391.99</v>
      </c>
      <c r="D15" s="0" t="n">
        <v>1364.27</v>
      </c>
      <c r="E15" s="0" t="n">
        <v>1373.2</v>
      </c>
      <c r="F15" s="0" t="n">
        <v>5440620000</v>
      </c>
      <c r="G15" s="0" t="n">
        <v>1373.2</v>
      </c>
      <c r="H15" s="41" t="n">
        <f aca="false">G15/G14-1</f>
        <v>-0.00561207864151492</v>
      </c>
      <c r="I15" s="41" t="n">
        <f aca="false">LN(1+H15)</f>
        <v>-0.00562788552223375</v>
      </c>
      <c r="J15" s="41" t="n">
        <f aca="false">SUM(I$5:I15)</f>
        <v>-0.0670023491341975</v>
      </c>
      <c r="K15" s="0" t="n">
        <f aca="false">IF(ISBLANK(A16),MONTH(A15),IF(MONTH(A16)-MONTH(A15)=1,MONTH(A15),0))</f>
        <v>0</v>
      </c>
      <c r="M15" s="30" t="n">
        <f aca="false">IF(ISERROR(MATCH(WORKDAY(N14,1,holiday!$D$2:$D$10),A:A,0)),MATCH(MAX(A:A),A:A,0)+1,MATCH(WORKDAY(N14,1,holiday!$D$2:$D$10),A:A,0))</f>
        <v>152</v>
      </c>
      <c r="N15" s="98" t="n">
        <f aca="false">EOMONTH(N14,1)</f>
        <v>39691</v>
      </c>
      <c r="O15" s="30" t="n">
        <f aca="true">COUNT(INDIRECT($H$1&amp;$M15):INDIRECT($H$1&amp;$M16-1))</f>
        <v>21</v>
      </c>
      <c r="P15" s="30" t="n">
        <f aca="false">INDEX($G$5:$G$257,MATCH(MONTH(N15),$K$5:$K$257,0))</f>
        <v>1282.83</v>
      </c>
      <c r="Q15" s="30" t="n">
        <f aca="false">P15-P14</f>
        <v>15.4499999999998</v>
      </c>
      <c r="R15" s="5" t="n">
        <f aca="false">Q15/P14</f>
        <v>0.0121905032429104</v>
      </c>
      <c r="S15" s="5" t="n">
        <f aca="false" t="array" ref="S15:S15">PRODUCT(1+R13:R15)-1</f>
        <v>-0.0839415015924251</v>
      </c>
      <c r="T15" s="5" t="n">
        <f aca="false" t="array" ref="T15:T15">PRODUCT(1+R10:R15)-1</f>
        <v>-0.0359228335450128</v>
      </c>
      <c r="U15" s="74"/>
      <c r="V15" s="5" t="n">
        <f aca="true">STDEV(INDIRECT($H$1&amp;$M15):INDIRECT($H$1&amp;$M16-1))*SQRT(COUNT(INDIRECT($H$1&amp;$M15):INDIRECT($H$1&amp;$M16-1)))</f>
        <v>0.0600888512424201</v>
      </c>
      <c r="W15" s="5" t="n">
        <f aca="true">STDEV(INDIRECT($H$1&amp;$M13):INDIRECT($H$1&amp;$M16-1))*SQRT(COUNT(INDIRECT($H$1&amp;$M13):INDIRECT($H$1&amp;$M16-1)))</f>
        <v>0.106827936417259</v>
      </c>
      <c r="X15" s="5" t="n">
        <f aca="true">STDEV(INDIRECT($H$1&amp;$M10):INDIRECT($H$1&amp;$M16-1))*SQRT(COUNT(INDIRECT($H$1&amp;$M10):INDIRECT($H$1&amp;$M16-1)))</f>
        <v>0.149640176435532</v>
      </c>
    </row>
    <row r="16" customFormat="false" ht="14.1" hidden="false" customHeight="false" outlineLevel="0" collapsed="false">
      <c r="A16" s="6" t="n">
        <v>39464</v>
      </c>
      <c r="B16" s="0" t="n">
        <v>1374.79</v>
      </c>
      <c r="C16" s="0" t="n">
        <v>1377.72</v>
      </c>
      <c r="D16" s="0" t="n">
        <v>1330.67</v>
      </c>
      <c r="E16" s="0" t="n">
        <v>1333.25</v>
      </c>
      <c r="F16" s="0" t="n">
        <v>5303130000</v>
      </c>
      <c r="G16" s="0" t="n">
        <v>1333.25</v>
      </c>
      <c r="H16" s="41" t="n">
        <f aca="false">G16/G15-1</f>
        <v>-0.0290926303524615</v>
      </c>
      <c r="I16" s="41" t="n">
        <f aca="false">LN(1+H16)</f>
        <v>-0.0295242121028254</v>
      </c>
      <c r="J16" s="41" t="n">
        <f aca="false">SUM(I$5:I16)</f>
        <v>-0.096526561237023</v>
      </c>
      <c r="K16" s="0" t="n">
        <f aca="false">IF(ISBLANK(A17),MONTH(A16),IF(MONTH(A17)-MONTH(A16)=1,MONTH(A16),0))</f>
        <v>0</v>
      </c>
      <c r="M16" s="30" t="n">
        <f aca="false">IF(ISERROR(MATCH(WORKDAY(N15,1,holiday!$D$2:$D$10),A:A,0)),MATCH(MAX(A:A),A:A,0)+1,MATCH(WORKDAY(N15,1,holiday!$D$2:$D$10),A:A,0))</f>
        <v>173</v>
      </c>
      <c r="N16" s="98" t="n">
        <f aca="false">EOMONTH(N15,1)</f>
        <v>39721</v>
      </c>
      <c r="O16" s="30" t="n">
        <f aca="true">COUNT(INDIRECT($H$1&amp;$M16):INDIRECT($H$1&amp;$M17-1))</f>
        <v>21</v>
      </c>
      <c r="P16" s="30" t="n">
        <f aca="false">INDEX($G$5:$G$257,MATCH(MONTH(N16),$K$5:$K$257,0))</f>
        <v>1166.36</v>
      </c>
      <c r="Q16" s="30" t="n">
        <f aca="false">P16-P15</f>
        <v>-116.47</v>
      </c>
      <c r="R16" s="5" t="n">
        <f aca="false">Q16/P15</f>
        <v>-0.090791453271283</v>
      </c>
      <c r="S16" s="5" t="n">
        <f aca="false" t="array" ref="S16:S16">PRODUCT(1+R14:R16)-1</f>
        <v>-0.08878125</v>
      </c>
      <c r="T16" s="5" t="n">
        <f aca="false" t="array" ref="T16:T16">PRODUCT(1+R11:R16)-1</f>
        <v>-0.118197626067892</v>
      </c>
      <c r="U16" s="74"/>
      <c r="V16" s="5" t="n">
        <f aca="true">STDEV(INDIRECT($H$1&amp;$M16):INDIRECT($H$1&amp;$M17-1))*SQRT(COUNT(INDIRECT($H$1&amp;$M16):INDIRECT($H$1&amp;$M17-1)))</f>
        <v>0.157001893030304</v>
      </c>
      <c r="W16" s="5" t="n">
        <f aca="true">STDEV(INDIRECT($H$1&amp;$M14):INDIRECT($H$1&amp;$M17-1))*SQRT(COUNT(INDIRECT($H$1&amp;$M14):INDIRECT($H$1&amp;$M17-1)))</f>
        <v>0.179241234700345</v>
      </c>
      <c r="X16" s="5" t="n">
        <f aca="true">STDEV(INDIRECT($H$1&amp;$M11):INDIRECT($H$1&amp;$M17-1))*SQRT(COUNT(INDIRECT($H$1&amp;$M11):INDIRECT($H$1&amp;$M17-1)))</f>
        <v>0.199779652898186</v>
      </c>
    </row>
    <row r="17" customFormat="false" ht="14.1" hidden="false" customHeight="false" outlineLevel="0" collapsed="false">
      <c r="A17" s="6" t="n">
        <v>39465</v>
      </c>
      <c r="B17" s="0" t="n">
        <v>1333.9</v>
      </c>
      <c r="C17" s="0" t="n">
        <v>1350.28</v>
      </c>
      <c r="D17" s="0" t="n">
        <v>1312.51</v>
      </c>
      <c r="E17" s="0" t="n">
        <v>1325.19</v>
      </c>
      <c r="F17" s="0" t="n">
        <v>6004840000</v>
      </c>
      <c r="G17" s="0" t="n">
        <v>1325.19</v>
      </c>
      <c r="H17" s="41" t="n">
        <f aca="false">G17/G16-1</f>
        <v>-0.0060453778361147</v>
      </c>
      <c r="I17" s="41" t="n">
        <f aca="false">LN(1+H17)</f>
        <v>-0.00606372511422998</v>
      </c>
      <c r="J17" s="41" t="n">
        <f aca="false">SUM(I$5:I17)</f>
        <v>-0.102590286351253</v>
      </c>
      <c r="K17" s="0" t="n">
        <f aca="false">IF(ISBLANK(A18),MONTH(A17),IF(MONTH(A18)-MONTH(A17)=1,MONTH(A17),0))</f>
        <v>0</v>
      </c>
      <c r="M17" s="30" t="n">
        <f aca="false">IF(ISERROR(MATCH(WORKDAY(N16,1,holiday!$D$2:$D$10),A:A,0)),MATCH(MAX(A:A),A:A,0)+1,MATCH(WORKDAY(N16,1,holiday!$D$2:$D$10),A:A,0))</f>
        <v>194</v>
      </c>
      <c r="N17" s="98" t="n">
        <f aca="false">EOMONTH(N16,1)</f>
        <v>39752</v>
      </c>
      <c r="O17" s="30" t="n">
        <f aca="true">COUNT(INDIRECT($H$1&amp;$M17):INDIRECT($H$1&amp;$M18-1))</f>
        <v>23</v>
      </c>
      <c r="P17" s="30" t="n">
        <f aca="false">INDEX($G$5:$G$257,MATCH(MONTH(N17),$K$5:$K$257,0))</f>
        <v>968.75</v>
      </c>
      <c r="Q17" s="30" t="n">
        <f aca="false">P17-P16</f>
        <v>-197.61</v>
      </c>
      <c r="R17" s="5" t="n">
        <f aca="false">Q17/P16</f>
        <v>-0.169424534449055</v>
      </c>
      <c r="S17" s="5" t="n">
        <f aca="false" t="array" ref="S17:S17">PRODUCT(1+R15:R17)-1</f>
        <v>-0.235627830642743</v>
      </c>
      <c r="T17" s="5" t="n">
        <f aca="false" t="array" ref="T17:T17">PRODUCT(1+R12:R17)-1</f>
        <v>-0.300839353632748</v>
      </c>
      <c r="U17" s="74"/>
      <c r="V17" s="5" t="n">
        <f aca="true">STDEV(INDIRECT($H$1&amp;$M17):INDIRECT($H$1&amp;$M18-1))*SQRT(COUNT(INDIRECT($H$1&amp;$M17):INDIRECT($H$1&amp;$M18-1)))</f>
        <v>0.244152067690858</v>
      </c>
      <c r="W17" s="5" t="n">
        <f aca="true">STDEV(INDIRECT($H$1&amp;$M15):INDIRECT($H$1&amp;$M18-1))*SQRT(COUNT(INDIRECT($H$1&amp;$M15):INDIRECT($H$1&amp;$M18-1)))</f>
        <v>0.293044893086462</v>
      </c>
      <c r="X17" s="5" t="n">
        <f aca="true">STDEV(INDIRECT($H$1&amp;$M12):INDIRECT($H$1&amp;$M18-1))*SQRT(COUNT(INDIRECT($H$1&amp;$M12):INDIRECT($H$1&amp;$M18-1)))</f>
        <v>0.307994085348975</v>
      </c>
    </row>
    <row r="18" customFormat="false" ht="14.1" hidden="false" customHeight="false" outlineLevel="0" collapsed="false">
      <c r="A18" s="6" t="n">
        <v>39469</v>
      </c>
      <c r="B18" s="0" t="n">
        <v>1312.94</v>
      </c>
      <c r="C18" s="0" t="n">
        <v>1322.09</v>
      </c>
      <c r="D18" s="0" t="n">
        <v>1274.29</v>
      </c>
      <c r="E18" s="0" t="n">
        <v>1310.5</v>
      </c>
      <c r="F18" s="0" t="n">
        <v>6544690000</v>
      </c>
      <c r="G18" s="0" t="n">
        <v>1310.5</v>
      </c>
      <c r="H18" s="41" t="n">
        <f aca="false">G18/G17-1</f>
        <v>-0.0110852028765687</v>
      </c>
      <c r="I18" s="41" t="n">
        <f aca="false">LN(1+H18)</f>
        <v>-0.0111471016030206</v>
      </c>
      <c r="J18" s="41" t="n">
        <f aca="false">SUM(I$5:I18)</f>
        <v>-0.113737387954274</v>
      </c>
      <c r="K18" s="0" t="n">
        <f aca="false">IF(ISBLANK(A19),MONTH(A18),IF(MONTH(A19)-MONTH(A18)=1,MONTH(A18),0))</f>
        <v>0</v>
      </c>
      <c r="M18" s="30" t="n">
        <f aca="false">IF(ISERROR(MATCH(WORKDAY(N17,1,holiday!$D$2:$D$10),A:A,0)),MATCH(MAX(A:A),A:A,0)+1,MATCH(WORKDAY(N17,1,holiday!$D$2:$D$10),A:A,0))</f>
        <v>217</v>
      </c>
      <c r="N18" s="98" t="n">
        <f aca="false">EOMONTH(N17,1)</f>
        <v>39782</v>
      </c>
      <c r="O18" s="30" t="n">
        <f aca="true">COUNT(INDIRECT($H$1&amp;$M18):INDIRECT($H$1&amp;$M19-1))</f>
        <v>19</v>
      </c>
      <c r="P18" s="30" t="n">
        <f aca="false">INDEX($G$5:$G$257,MATCH(MONTH(N18),$K$5:$K$257,0))</f>
        <v>896.24</v>
      </c>
      <c r="Q18" s="30" t="n">
        <f aca="false">P18-P17</f>
        <v>-72.51</v>
      </c>
      <c r="R18" s="5" t="n">
        <f aca="false">Q18/P17</f>
        <v>-0.0748490322580645</v>
      </c>
      <c r="S18" s="5" t="n">
        <f aca="false" t="array" ref="S18:S18">PRODUCT(1+R16:R18)-1</f>
        <v>-0.30135715566365</v>
      </c>
      <c r="T18" s="5" t="n">
        <f aca="false" t="array" ref="T18:T18">PRODUCT(1+R13:R18)-1</f>
        <v>-0.360002285094046</v>
      </c>
      <c r="U18" s="74"/>
      <c r="V18" s="5" t="n">
        <f aca="true">STDEV(INDIRECT($H$1&amp;$M18):INDIRECT($H$1&amp;$M19-1))*SQRT(COUNT(INDIRECT($H$1&amp;$M18):INDIRECT($H$1&amp;$M19-1)))</f>
        <v>0.195124728990431</v>
      </c>
      <c r="W18" s="5" t="n">
        <f aca="true">STDEV(INDIRECT($H$1&amp;$M16):INDIRECT($H$1&amp;$M19-1))*SQRT(COUNT(INDIRECT($H$1&amp;$M16):INDIRECT($H$1&amp;$M19-1)))</f>
        <v>0.344395204116529</v>
      </c>
      <c r="X18" s="5" t="n">
        <f aca="true">STDEV(INDIRECT($H$1&amp;$M13):INDIRECT($H$1&amp;$M19-1))*SQRT(COUNT(INDIRECT($H$1&amp;$M13):INDIRECT($H$1&amp;$M19-1)))</f>
        <v>0.359667714412362</v>
      </c>
    </row>
    <row r="19" customFormat="false" ht="14.1" hidden="false" customHeight="false" outlineLevel="0" collapsed="false">
      <c r="A19" s="6" t="n">
        <v>39470</v>
      </c>
      <c r="B19" s="0" t="n">
        <v>1310.41</v>
      </c>
      <c r="C19" s="0" t="n">
        <v>1339.09</v>
      </c>
      <c r="D19" s="0" t="n">
        <v>1270.05</v>
      </c>
      <c r="E19" s="0" t="n">
        <v>1338.6</v>
      </c>
      <c r="F19" s="0" t="n">
        <v>3241680000</v>
      </c>
      <c r="G19" s="0" t="n">
        <v>1338.6</v>
      </c>
      <c r="H19" s="41" t="n">
        <f aca="false">G19/G18-1</f>
        <v>0.0214421976344905</v>
      </c>
      <c r="I19" s="41" t="n">
        <f aca="false">LN(1+H19)</f>
        <v>0.0212155479030807</v>
      </c>
      <c r="J19" s="41" t="n">
        <f aca="false">SUM(I$5:I19)</f>
        <v>-0.0925218400511928</v>
      </c>
      <c r="K19" s="0" t="n">
        <f aca="false">IF(ISBLANK(A20),MONTH(A19),IF(MONTH(A20)-MONTH(A19)=1,MONTH(A19),0))</f>
        <v>0</v>
      </c>
      <c r="M19" s="30" t="n">
        <f aca="false">IF(ISERROR(MATCH(WORKDAY(N18,1,holiday!$D$2:$D$10),A:A,0)),MATCH(MAX(A:A),A:A,0)+1,MATCH(WORKDAY(N18,1,holiday!$D$2:$D$10),A:A,0))</f>
        <v>236</v>
      </c>
      <c r="N19" s="98" t="n">
        <f aca="false">EOMONTH(N18,1)</f>
        <v>39813</v>
      </c>
      <c r="O19" s="30" t="n">
        <f aca="true">COUNT(INDIRECT($H$1&amp;$M19):INDIRECT($H$1&amp;$M20-1))</f>
        <v>22</v>
      </c>
      <c r="P19" s="30" t="n">
        <f aca="false">INDEX($G$5:$G$257,MATCH(MONTH(N19),$K$5:$K$257,0))</f>
        <v>903.25</v>
      </c>
      <c r="Q19" s="30" t="n">
        <f aca="false">P19-P18</f>
        <v>7.00999999999999</v>
      </c>
      <c r="R19" s="5" t="n">
        <f aca="false">Q19/P18</f>
        <v>0.00782156565205747</v>
      </c>
      <c r="S19" s="5" t="n">
        <f aca="false" t="array" ref="S19:S19">PRODUCT(1+R17:R19)-1</f>
        <v>-0.22558215302308</v>
      </c>
      <c r="T19" s="5" t="n">
        <f aca="false" t="array" ref="T19:T19">PRODUCT(1+R14:R19)-1</f>
        <v>-0.2943359375</v>
      </c>
      <c r="U19" s="91" t="n">
        <f aca="false" t="array" ref="U19:U19">PRODUCT(1+R8:R19)-1</f>
        <v>-0.384857936745757</v>
      </c>
      <c r="V19" s="5" t="n">
        <f aca="true">STDEV(INDIRECT($H$1&amp;$M19):INDIRECT($H$1&amp;$M20-1))*SQRT(COUNT(INDIRECT($H$1&amp;$M19):INDIRECT($H$1&amp;$M20-1)))</f>
        <v>0.145021760470162</v>
      </c>
      <c r="W19" s="5" t="n">
        <f aca="true">STDEV(INDIRECT($H$1&amp;$M17):INDIRECT($H$1&amp;$M20-1))*SQRT(COUNT(INDIRECT($H$1&amp;$M17):INDIRECT($H$1&amp;$M20-1)))</f>
        <v>0.340039008373503</v>
      </c>
      <c r="X19" s="5" t="n">
        <f aca="true">STDEV(INDIRECT($H$1&amp;$M14):INDIRECT($H$1&amp;$M20-1))*SQRT(COUNT(INDIRECT($H$1&amp;$M14):INDIRECT($H$1&amp;$M20-1)))</f>
        <v>0.383023512722558</v>
      </c>
      <c r="Y19" s="5" t="n">
        <f aca="true">STDEV(INDIRECT($H$1&amp;$M8):INDIRECT($H$1&amp;$M20-1))*SQRT(COUNT(INDIRECT($H$1&amp;$M8):INDIRECT($H$1&amp;$M20-1)))</f>
        <v>0.41054468689475</v>
      </c>
    </row>
    <row r="20" customFormat="false" ht="14.1" hidden="false" customHeight="false" outlineLevel="0" collapsed="false">
      <c r="A20" s="6" t="n">
        <v>39471</v>
      </c>
      <c r="B20" s="0" t="n">
        <v>1340.13</v>
      </c>
      <c r="C20" s="0" t="n">
        <v>1355.15</v>
      </c>
      <c r="D20" s="0" t="n">
        <v>1334.31</v>
      </c>
      <c r="E20" s="0" t="n">
        <v>1352.07</v>
      </c>
      <c r="F20" s="0" t="n">
        <v>5735300000</v>
      </c>
      <c r="G20" s="0" t="n">
        <v>1352.07</v>
      </c>
      <c r="H20" s="41" t="n">
        <f aca="false">G20/G19-1</f>
        <v>0.0100627521290901</v>
      </c>
      <c r="I20" s="41" t="n">
        <f aca="false">LN(1+H20)</f>
        <v>0.0100124597440099</v>
      </c>
      <c r="J20" s="41" t="n">
        <f aca="false">SUM(I$5:I20)</f>
        <v>-0.082509380307183</v>
      </c>
      <c r="K20" s="0" t="n">
        <f aca="false">IF(ISBLANK(A21),MONTH(A20),IF(MONTH(A21)-MONTH(A20)=1,MONTH(A20),0))</f>
        <v>0</v>
      </c>
      <c r="M20" s="30" t="n">
        <f aca="false">IF(ISERROR(MATCH(WORKDAY(N19,1,holiday!$D$2:$D$10),A:A,0)),MATCH(MAX(A:A),A:A,0)+1,MATCH(WORKDAY(N19,1,holiday!$D$2:$D$10),A:A,0))</f>
        <v>258</v>
      </c>
    </row>
    <row r="21" customFormat="false" ht="14.1" hidden="false" customHeight="false" outlineLevel="0" collapsed="false">
      <c r="A21" s="6" t="n">
        <v>39472</v>
      </c>
      <c r="B21" s="0" t="n">
        <v>1357.32</v>
      </c>
      <c r="C21" s="0" t="n">
        <v>1368.56</v>
      </c>
      <c r="D21" s="0" t="n">
        <v>1327.5</v>
      </c>
      <c r="E21" s="0" t="n">
        <v>1330.61</v>
      </c>
      <c r="F21" s="0" t="n">
        <v>4882250000</v>
      </c>
      <c r="G21" s="0" t="n">
        <v>1330.61</v>
      </c>
      <c r="H21" s="41" t="n">
        <f aca="false">G21/G20-1</f>
        <v>-0.0158719592920485</v>
      </c>
      <c r="I21" s="41" t="n">
        <f aca="false">LN(1+H21)</f>
        <v>-0.0159992677244216</v>
      </c>
      <c r="J21" s="41" t="n">
        <f aca="false">SUM(I$5:I21)</f>
        <v>-0.0985086480316046</v>
      </c>
      <c r="K21" s="0" t="n">
        <f aca="false">IF(ISBLANK(A22),MONTH(A21),IF(MONTH(A22)-MONTH(A21)=1,MONTH(A21),0))</f>
        <v>0</v>
      </c>
    </row>
    <row r="22" customFormat="false" ht="14.1" hidden="false" customHeight="false" outlineLevel="0" collapsed="false">
      <c r="A22" s="6" t="n">
        <v>39475</v>
      </c>
      <c r="B22" s="0" t="n">
        <v>1330.7</v>
      </c>
      <c r="C22" s="0" t="n">
        <v>1353.97</v>
      </c>
      <c r="D22" s="0" t="n">
        <v>1322.26</v>
      </c>
      <c r="E22" s="0" t="n">
        <v>1353.96</v>
      </c>
      <c r="F22" s="0" t="n">
        <v>4100930000</v>
      </c>
      <c r="G22" s="0" t="n">
        <v>1353.96</v>
      </c>
      <c r="H22" s="41" t="n">
        <f aca="false">G22/G21-1</f>
        <v>0.0175483424895351</v>
      </c>
      <c r="I22" s="41" t="n">
        <f aca="false">LN(1+H22)</f>
        <v>0.0173961482522251</v>
      </c>
      <c r="J22" s="41" t="n">
        <f aca="false">SUM(I$5:I22)</f>
        <v>-0.0811124997793795</v>
      </c>
      <c r="K22" s="0" t="n">
        <f aca="false">IF(ISBLANK(A23),MONTH(A22),IF(MONTH(A23)-MONTH(A22)=1,MONTH(A22),0))</f>
        <v>0</v>
      </c>
    </row>
    <row r="23" customFormat="false" ht="14.1" hidden="false" customHeight="false" outlineLevel="0" collapsed="false">
      <c r="A23" s="6" t="n">
        <v>39476</v>
      </c>
      <c r="B23" s="0" t="n">
        <v>1355.94</v>
      </c>
      <c r="C23" s="0" t="n">
        <v>1364.93</v>
      </c>
      <c r="D23" s="0" t="n">
        <v>1350.19</v>
      </c>
      <c r="E23" s="0" t="n">
        <v>1362.3</v>
      </c>
      <c r="F23" s="0" t="n">
        <v>4232960000</v>
      </c>
      <c r="G23" s="0" t="n">
        <v>1362.3</v>
      </c>
      <c r="H23" s="41" t="n">
        <f aca="false">G23/G22-1</f>
        <v>0.00615970929717258</v>
      </c>
      <c r="I23" s="41" t="n">
        <f aca="false">LN(1+H23)</f>
        <v>0.00614081583365995</v>
      </c>
      <c r="J23" s="41" t="n">
        <f aca="false">SUM(I$5:I23)</f>
        <v>-0.0749716839457195</v>
      </c>
      <c r="K23" s="0" t="n">
        <f aca="false">IF(ISBLANK(A24),MONTH(A23),IF(MONTH(A24)-MONTH(A23)=1,MONTH(A23),0))</f>
        <v>0</v>
      </c>
    </row>
    <row r="24" customFormat="false" ht="14.1" hidden="false" customHeight="false" outlineLevel="0" collapsed="false">
      <c r="A24" s="6" t="n">
        <v>39477</v>
      </c>
      <c r="B24" s="0" t="n">
        <v>1362.22</v>
      </c>
      <c r="C24" s="0" t="n">
        <v>1385.86</v>
      </c>
      <c r="D24" s="0" t="n">
        <v>1352.95</v>
      </c>
      <c r="E24" s="0" t="n">
        <v>1355.81</v>
      </c>
      <c r="F24" s="0" t="n">
        <v>4742760000</v>
      </c>
      <c r="G24" s="0" t="n">
        <v>1355.81</v>
      </c>
      <c r="H24" s="41" t="n">
        <f aca="false">G24/G23-1</f>
        <v>-0.00476400205534755</v>
      </c>
      <c r="I24" s="41" t="n">
        <f aca="false">LN(1+H24)</f>
        <v>-0.00477538608321774</v>
      </c>
      <c r="J24" s="41" t="n">
        <f aca="false">SUM(I$5:I24)</f>
        <v>-0.0797470700289373</v>
      </c>
      <c r="K24" s="0" t="n">
        <f aca="false">IF(ISBLANK(A25),MONTH(A24),IF(MONTH(A25)-MONTH(A24)=1,MONTH(A24),0))</f>
        <v>0</v>
      </c>
      <c r="N24" s="116"/>
      <c r="O24" s="116"/>
    </row>
    <row r="25" customFormat="false" ht="14.1" hidden="false" customHeight="false" outlineLevel="0" collapsed="false">
      <c r="A25" s="6" t="n">
        <v>39478</v>
      </c>
      <c r="B25" s="0" t="n">
        <v>1351.98</v>
      </c>
      <c r="C25" s="0" t="n">
        <v>1385.62</v>
      </c>
      <c r="D25" s="0" t="n">
        <v>1334.08</v>
      </c>
      <c r="E25" s="0" t="n">
        <v>1378.55</v>
      </c>
      <c r="F25" s="0" t="n">
        <v>4970290000</v>
      </c>
      <c r="G25" s="0" t="n">
        <v>1378.55</v>
      </c>
      <c r="H25" s="41" t="n">
        <f aca="false">G25/G24-1</f>
        <v>0.0167722616000767</v>
      </c>
      <c r="I25" s="41" t="n">
        <f aca="false">LN(1+H25)</f>
        <v>0.0166331604266603</v>
      </c>
      <c r="J25" s="41" t="n">
        <f aca="false">SUM(I$5:I25)</f>
        <v>-0.063113909602277</v>
      </c>
      <c r="K25" s="0" t="n">
        <f aca="false">IF(ISBLANK(A26),MONTH(A25),IF(MONTH(A26)-MONTH(A25)=1,MONTH(A25),0))</f>
        <v>1</v>
      </c>
      <c r="N25" s="117"/>
      <c r="O25" s="117"/>
    </row>
    <row r="26" customFormat="false" ht="14.1" hidden="false" customHeight="false" outlineLevel="0" collapsed="false">
      <c r="A26" s="6" t="n">
        <v>39479</v>
      </c>
      <c r="B26" s="0" t="n">
        <v>1378.6</v>
      </c>
      <c r="C26" s="0" t="n">
        <v>1396.02</v>
      </c>
      <c r="D26" s="0" t="n">
        <v>1375.93</v>
      </c>
      <c r="E26" s="0" t="n">
        <v>1395.42</v>
      </c>
      <c r="F26" s="0" t="n">
        <v>4650770000</v>
      </c>
      <c r="G26" s="0" t="n">
        <v>1395.42</v>
      </c>
      <c r="H26" s="41" t="n">
        <f aca="false">G26/G25-1</f>
        <v>0.0122374959196259</v>
      </c>
      <c r="I26" s="41" t="n">
        <f aca="false">LN(1+H26)</f>
        <v>0.012163223094762</v>
      </c>
      <c r="J26" s="41"/>
      <c r="K26" s="0" t="n">
        <f aca="false">IF(ISBLANK(A27),MONTH(A26),IF(MONTH(A27)-MONTH(A26)=1,MONTH(A26),0))</f>
        <v>0</v>
      </c>
    </row>
    <row r="27" customFormat="false" ht="14.1" hidden="false" customHeight="false" outlineLevel="0" collapsed="false">
      <c r="A27" s="6" t="n">
        <v>39482</v>
      </c>
      <c r="B27" s="0" t="n">
        <v>1395.38</v>
      </c>
      <c r="C27" s="0" t="n">
        <v>1395.38</v>
      </c>
      <c r="D27" s="0" t="n">
        <v>1379.69</v>
      </c>
      <c r="E27" s="0" t="n">
        <v>1380.82</v>
      </c>
      <c r="F27" s="0" t="n">
        <v>3495780000</v>
      </c>
      <c r="G27" s="0" t="n">
        <v>1380.82</v>
      </c>
      <c r="H27" s="41" t="n">
        <f aca="false">G27/G26-1</f>
        <v>-0.0104627997305472</v>
      </c>
      <c r="I27" s="41" t="n">
        <f aca="false">LN(1+H27)</f>
        <v>-0.0105179196290589</v>
      </c>
      <c r="J27" s="41"/>
      <c r="K27" s="0" t="n">
        <f aca="false">IF(ISBLANK(A28),MONTH(A27),IF(MONTH(A28)-MONTH(A27)=1,MONTH(A27),0))</f>
        <v>0</v>
      </c>
    </row>
    <row r="28" customFormat="false" ht="14.1" hidden="false" customHeight="false" outlineLevel="0" collapsed="false">
      <c r="A28" s="6" t="n">
        <v>39483</v>
      </c>
      <c r="B28" s="0" t="n">
        <v>1380.28</v>
      </c>
      <c r="C28" s="0" t="n">
        <v>1380.28</v>
      </c>
      <c r="D28" s="0" t="n">
        <v>1336.64</v>
      </c>
      <c r="E28" s="0" t="n">
        <v>1336.64</v>
      </c>
      <c r="F28" s="0" t="n">
        <v>4315740000</v>
      </c>
      <c r="G28" s="0" t="n">
        <v>1336.64</v>
      </c>
      <c r="H28" s="41" t="n">
        <f aca="false">G28/G27-1</f>
        <v>-0.0319954809461044</v>
      </c>
      <c r="I28" s="41" t="n">
        <f aca="false">LN(1+H28)</f>
        <v>-0.0325185232723501</v>
      </c>
      <c r="J28" s="41"/>
      <c r="K28" s="0" t="n">
        <f aca="false">IF(ISBLANK(A29),MONTH(A28),IF(MONTH(A29)-MONTH(A28)=1,MONTH(A28),0))</f>
        <v>0</v>
      </c>
      <c r="N28" s="116"/>
      <c r="O28" s="116"/>
    </row>
    <row r="29" customFormat="false" ht="14.1" hidden="false" customHeight="false" outlineLevel="0" collapsed="false">
      <c r="A29" s="6" t="n">
        <v>39484</v>
      </c>
      <c r="B29" s="0" t="n">
        <v>1339.48</v>
      </c>
      <c r="C29" s="0" t="n">
        <v>1351.96</v>
      </c>
      <c r="D29" s="0" t="n">
        <v>1324.34</v>
      </c>
      <c r="E29" s="0" t="n">
        <v>1326.45</v>
      </c>
      <c r="F29" s="0" t="n">
        <v>4008120000</v>
      </c>
      <c r="G29" s="0" t="n">
        <v>1326.45</v>
      </c>
      <c r="H29" s="41" t="n">
        <f aca="false">G29/G28-1</f>
        <v>-0.00762359348814945</v>
      </c>
      <c r="I29" s="41" t="n">
        <f aca="false">LN(1+H29)</f>
        <v>-0.00765280161895677</v>
      </c>
      <c r="J29" s="41"/>
      <c r="K29" s="0" t="n">
        <f aca="false">IF(ISBLANK(A30),MONTH(A29),IF(MONTH(A30)-MONTH(A29)=1,MONTH(A29),0))</f>
        <v>0</v>
      </c>
    </row>
    <row r="30" customFormat="false" ht="14.1" hidden="false" customHeight="false" outlineLevel="0" collapsed="false">
      <c r="A30" s="6" t="n">
        <v>39485</v>
      </c>
      <c r="B30" s="0" t="n">
        <v>1324.01</v>
      </c>
      <c r="C30" s="0" t="n">
        <v>1347.16</v>
      </c>
      <c r="D30" s="0" t="n">
        <v>1316.75</v>
      </c>
      <c r="E30" s="0" t="n">
        <v>1336.91</v>
      </c>
      <c r="F30" s="0" t="n">
        <v>4589160000</v>
      </c>
      <c r="G30" s="0" t="n">
        <v>1336.91</v>
      </c>
      <c r="H30" s="41" t="n">
        <f aca="false">G30/G29-1</f>
        <v>0.00788570997776028</v>
      </c>
      <c r="I30" s="41" t="n">
        <f aca="false">LN(1+H30)</f>
        <v>0.00785478026227216</v>
      </c>
      <c r="J30" s="41"/>
      <c r="K30" s="0" t="n">
        <f aca="false">IF(ISBLANK(A31),MONTH(A30),IF(MONTH(A31)-MONTH(A30)=1,MONTH(A30),0))</f>
        <v>0</v>
      </c>
    </row>
    <row r="31" customFormat="false" ht="14.1" hidden="false" customHeight="false" outlineLevel="0" collapsed="false">
      <c r="A31" s="6" t="n">
        <v>39486</v>
      </c>
      <c r="B31" s="0" t="n">
        <v>1336.88</v>
      </c>
      <c r="C31" s="0" t="n">
        <v>1341.22</v>
      </c>
      <c r="D31" s="0" t="n">
        <v>1321.06</v>
      </c>
      <c r="E31" s="0" t="n">
        <v>1331.29</v>
      </c>
      <c r="F31" s="0" t="n">
        <v>3768490000</v>
      </c>
      <c r="G31" s="0" t="n">
        <v>1331.29</v>
      </c>
      <c r="H31" s="41" t="n">
        <f aca="false">G31/G30-1</f>
        <v>-0.00420372351167997</v>
      </c>
      <c r="I31" s="41" t="n">
        <f aca="false">LN(1+H31)</f>
        <v>-0.00421258399743439</v>
      </c>
      <c r="J31" s="41"/>
      <c r="K31" s="0" t="n">
        <f aca="false">IF(ISBLANK(A32),MONTH(A31),IF(MONTH(A32)-MONTH(A31)=1,MONTH(A31),0))</f>
        <v>0</v>
      </c>
    </row>
    <row r="32" customFormat="false" ht="14.1" hidden="false" customHeight="false" outlineLevel="0" collapsed="false">
      <c r="A32" s="6" t="n">
        <v>39489</v>
      </c>
      <c r="B32" s="0" t="n">
        <v>1331.92</v>
      </c>
      <c r="C32" s="0" t="n">
        <v>1341.4</v>
      </c>
      <c r="D32" s="0" t="n">
        <v>1320.32</v>
      </c>
      <c r="E32" s="0" t="n">
        <v>1339.13</v>
      </c>
      <c r="F32" s="0" t="n">
        <v>3593140000</v>
      </c>
      <c r="G32" s="0" t="n">
        <v>1339.13</v>
      </c>
      <c r="H32" s="41" t="n">
        <f aca="false">G32/G31-1</f>
        <v>0.00588902493070642</v>
      </c>
      <c r="I32" s="41" t="n">
        <f aca="false">LN(1+H32)</f>
        <v>0.00587175240244734</v>
      </c>
      <c r="J32" s="41"/>
      <c r="K32" s="0" t="n">
        <f aca="false">IF(ISBLANK(A33),MONTH(A32),IF(MONTH(A33)-MONTH(A32)=1,MONTH(A32),0))</f>
        <v>0</v>
      </c>
    </row>
    <row r="33" customFormat="false" ht="14.1" hidden="false" customHeight="false" outlineLevel="0" collapsed="false">
      <c r="A33" s="6" t="n">
        <v>39490</v>
      </c>
      <c r="B33" s="0" t="n">
        <v>1340.55</v>
      </c>
      <c r="C33" s="0" t="n">
        <v>1362.1</v>
      </c>
      <c r="D33" s="0" t="n">
        <v>1339.36</v>
      </c>
      <c r="E33" s="0" t="n">
        <v>1348.86</v>
      </c>
      <c r="F33" s="0" t="n">
        <v>4044640000</v>
      </c>
      <c r="G33" s="0" t="n">
        <v>1348.86</v>
      </c>
      <c r="H33" s="41" t="n">
        <f aca="false">G33/G32-1</f>
        <v>0.00726591144997113</v>
      </c>
      <c r="I33" s="41" t="n">
        <f aca="false">LN(1+H33)</f>
        <v>0.0072396418868341</v>
      </c>
      <c r="J33" s="41"/>
      <c r="K33" s="0" t="n">
        <f aca="false">IF(ISBLANK(A34),MONTH(A33),IF(MONTH(A34)-MONTH(A33)=1,MONTH(A33),0))</f>
        <v>0</v>
      </c>
    </row>
    <row r="34" customFormat="false" ht="14.1" hidden="false" customHeight="false" outlineLevel="0" collapsed="false">
      <c r="A34" s="6" t="n">
        <v>39491</v>
      </c>
      <c r="B34" s="0" t="n">
        <v>1353.12</v>
      </c>
      <c r="C34" s="0" t="n">
        <v>1369.23</v>
      </c>
      <c r="D34" s="0" t="n">
        <v>1350.78</v>
      </c>
      <c r="E34" s="0" t="n">
        <v>1367.21</v>
      </c>
      <c r="F34" s="0" t="n">
        <v>3856420000</v>
      </c>
      <c r="G34" s="0" t="n">
        <v>1367.21</v>
      </c>
      <c r="H34" s="41" t="n">
        <f aca="false">G34/G33-1</f>
        <v>0.0136040804827782</v>
      </c>
      <c r="I34" s="41" t="n">
        <f aca="false">LN(1+H34)</f>
        <v>0.0135123757495009</v>
      </c>
      <c r="J34" s="41"/>
      <c r="K34" s="0" t="n">
        <f aca="false">IF(ISBLANK(A35),MONTH(A34),IF(MONTH(A35)-MONTH(A34)=1,MONTH(A34),0))</f>
        <v>0</v>
      </c>
    </row>
    <row r="35" customFormat="false" ht="14.1" hidden="false" customHeight="false" outlineLevel="0" collapsed="false">
      <c r="A35" s="6" t="n">
        <v>39492</v>
      </c>
      <c r="B35" s="0" t="n">
        <v>1367.33</v>
      </c>
      <c r="C35" s="0" t="n">
        <v>1368.16</v>
      </c>
      <c r="D35" s="0" t="n">
        <v>1347.31</v>
      </c>
      <c r="E35" s="0" t="n">
        <v>1348.86</v>
      </c>
      <c r="F35" s="0" t="n">
        <v>3644760000</v>
      </c>
      <c r="G35" s="0" t="n">
        <v>1348.86</v>
      </c>
      <c r="H35" s="41" t="n">
        <f aca="false">G35/G34-1</f>
        <v>-0.0134214934062801</v>
      </c>
      <c r="I35" s="41" t="n">
        <f aca="false">LN(1+H35)</f>
        <v>-0.0135123757495009</v>
      </c>
      <c r="J35" s="41"/>
      <c r="K35" s="0" t="n">
        <f aca="false">IF(ISBLANK(A36),MONTH(A35),IF(MONTH(A36)-MONTH(A35)=1,MONTH(A35),0))</f>
        <v>0</v>
      </c>
    </row>
    <row r="36" customFormat="false" ht="14.1" hidden="false" customHeight="false" outlineLevel="0" collapsed="false">
      <c r="A36" s="6" t="n">
        <v>39493</v>
      </c>
      <c r="B36" s="0" t="n">
        <v>1347.52</v>
      </c>
      <c r="C36" s="0" t="n">
        <v>1350</v>
      </c>
      <c r="D36" s="0" t="n">
        <v>1338.13</v>
      </c>
      <c r="E36" s="0" t="n">
        <v>1349.99</v>
      </c>
      <c r="F36" s="0" t="n">
        <v>3583300000</v>
      </c>
      <c r="G36" s="0" t="n">
        <v>1349.99</v>
      </c>
      <c r="H36" s="41" t="n">
        <f aca="false">G36/G35-1</f>
        <v>0.000837744465697066</v>
      </c>
      <c r="I36" s="41" t="n">
        <f aca="false">LN(1+H36)</f>
        <v>0.000837393753659873</v>
      </c>
      <c r="J36" s="41"/>
      <c r="K36" s="0" t="n">
        <f aca="false">IF(ISBLANK(A37),MONTH(A36),IF(MONTH(A37)-MONTH(A36)=1,MONTH(A36),0))</f>
        <v>0</v>
      </c>
    </row>
    <row r="37" customFormat="false" ht="14.1" hidden="false" customHeight="false" outlineLevel="0" collapsed="false">
      <c r="A37" s="6" t="n">
        <v>39497</v>
      </c>
      <c r="B37" s="0" t="n">
        <v>1355.86</v>
      </c>
      <c r="C37" s="0" t="n">
        <v>1367.28</v>
      </c>
      <c r="D37" s="0" t="n">
        <v>1345.05</v>
      </c>
      <c r="E37" s="0" t="n">
        <v>1348.78</v>
      </c>
      <c r="F37" s="0" t="n">
        <v>3613550000</v>
      </c>
      <c r="G37" s="0" t="n">
        <v>1348.78</v>
      </c>
      <c r="H37" s="41" t="n">
        <f aca="false">G37/G36-1</f>
        <v>-0.000896302935577298</v>
      </c>
      <c r="I37" s="41" t="n">
        <f aca="false">LN(1+H37)</f>
        <v>-0.000896704855232585</v>
      </c>
      <c r="J37" s="41"/>
      <c r="K37" s="0" t="n">
        <f aca="false">IF(ISBLANK(A38),MONTH(A37),IF(MONTH(A38)-MONTH(A37)=1,MONTH(A37),0))</f>
        <v>0</v>
      </c>
    </row>
    <row r="38" customFormat="false" ht="14.1" hidden="false" customHeight="false" outlineLevel="0" collapsed="false">
      <c r="A38" s="6" t="n">
        <v>39498</v>
      </c>
      <c r="B38" s="0" t="n">
        <v>1348.39</v>
      </c>
      <c r="C38" s="0" t="n">
        <v>1363.71</v>
      </c>
      <c r="D38" s="0" t="n">
        <v>1336.55</v>
      </c>
      <c r="E38" s="0" t="n">
        <v>1360.03</v>
      </c>
      <c r="F38" s="0" t="n">
        <v>3870520000</v>
      </c>
      <c r="G38" s="0" t="n">
        <v>1360.03</v>
      </c>
      <c r="H38" s="41" t="n">
        <f aca="false">G38/G37-1</f>
        <v>0.00834087100935665</v>
      </c>
      <c r="I38" s="41" t="n">
        <f aca="false">LN(1+H38)</f>
        <v>0.00830627816793472</v>
      </c>
      <c r="J38" s="41"/>
      <c r="K38" s="0" t="n">
        <f aca="false">IF(ISBLANK(A39),MONTH(A38),IF(MONTH(A39)-MONTH(A38)=1,MONTH(A38),0))</f>
        <v>0</v>
      </c>
    </row>
    <row r="39" customFormat="false" ht="14.1" hidden="false" customHeight="false" outlineLevel="0" collapsed="false">
      <c r="A39" s="6" t="n">
        <v>39499</v>
      </c>
      <c r="B39" s="0" t="n">
        <v>1362.21</v>
      </c>
      <c r="C39" s="0" t="n">
        <v>1367.94</v>
      </c>
      <c r="D39" s="0" t="n">
        <v>1339.34</v>
      </c>
      <c r="E39" s="0" t="n">
        <v>1342.53</v>
      </c>
      <c r="F39" s="0" t="n">
        <v>3696660000</v>
      </c>
      <c r="G39" s="0" t="n">
        <v>1342.53</v>
      </c>
      <c r="H39" s="41" t="n">
        <f aca="false">G39/G38-1</f>
        <v>-0.012867363219929</v>
      </c>
      <c r="I39" s="41" t="n">
        <f aca="false">LN(1+H39)</f>
        <v>-0.0129508648082764</v>
      </c>
      <c r="J39" s="41"/>
      <c r="K39" s="0" t="n">
        <f aca="false">IF(ISBLANK(A40),MONTH(A39),IF(MONTH(A40)-MONTH(A39)=1,MONTH(A39),0))</f>
        <v>0</v>
      </c>
    </row>
    <row r="40" customFormat="false" ht="14.1" hidden="false" customHeight="false" outlineLevel="0" collapsed="false">
      <c r="A40" s="6" t="n">
        <v>39500</v>
      </c>
      <c r="B40" s="0" t="n">
        <v>1344.22</v>
      </c>
      <c r="C40" s="0" t="n">
        <v>1354.3</v>
      </c>
      <c r="D40" s="0" t="n">
        <v>1327.04</v>
      </c>
      <c r="E40" s="0" t="n">
        <v>1353.11</v>
      </c>
      <c r="F40" s="0" t="n">
        <v>3572660000</v>
      </c>
      <c r="G40" s="0" t="n">
        <v>1353.11</v>
      </c>
      <c r="H40" s="41" t="n">
        <f aca="false">G40/G39-1</f>
        <v>0.00788064326309268</v>
      </c>
      <c r="I40" s="41" t="n">
        <f aca="false">LN(1+H40)</f>
        <v>0.00784975317700559</v>
      </c>
      <c r="J40" s="41"/>
      <c r="K40" s="0" t="n">
        <f aca="false">IF(ISBLANK(A41),MONTH(A40),IF(MONTH(A41)-MONTH(A40)=1,MONTH(A40),0))</f>
        <v>0</v>
      </c>
    </row>
    <row r="41" customFormat="false" ht="14.1" hidden="false" customHeight="false" outlineLevel="0" collapsed="false">
      <c r="A41" s="6" t="n">
        <v>39503</v>
      </c>
      <c r="B41" s="0" t="n">
        <v>1352.75</v>
      </c>
      <c r="C41" s="0" t="n">
        <v>1374.36</v>
      </c>
      <c r="D41" s="0" t="n">
        <v>1346.03</v>
      </c>
      <c r="E41" s="0" t="n">
        <v>1371.8</v>
      </c>
      <c r="F41" s="0" t="n">
        <v>3866350000</v>
      </c>
      <c r="G41" s="0" t="n">
        <v>1371.8</v>
      </c>
      <c r="H41" s="41" t="n">
        <f aca="false">G41/G40-1</f>
        <v>0.0138126242508001</v>
      </c>
      <c r="I41" s="41" t="n">
        <f aca="false">LN(1+H41)</f>
        <v>0.0137180993861569</v>
      </c>
      <c r="J41" s="41"/>
      <c r="K41" s="0" t="n">
        <f aca="false">IF(ISBLANK(A42),MONTH(A41),IF(MONTH(A42)-MONTH(A41)=1,MONTH(A41),0))</f>
        <v>0</v>
      </c>
    </row>
    <row r="42" customFormat="false" ht="14.1" hidden="false" customHeight="false" outlineLevel="0" collapsed="false">
      <c r="A42" s="6" t="n">
        <v>39504</v>
      </c>
      <c r="B42" s="0" t="n">
        <v>1371.76</v>
      </c>
      <c r="C42" s="0" t="n">
        <v>1387.34</v>
      </c>
      <c r="D42" s="0" t="n">
        <v>1363.29</v>
      </c>
      <c r="E42" s="0" t="n">
        <v>1381.29</v>
      </c>
      <c r="F42" s="0" t="n">
        <v>4096060000</v>
      </c>
      <c r="G42" s="0" t="n">
        <v>1381.29</v>
      </c>
      <c r="H42" s="41" t="n">
        <f aca="false">G42/G41-1</f>
        <v>0.00691791806385766</v>
      </c>
      <c r="I42" s="41" t="n">
        <f aca="false">LN(1+H42)</f>
        <v>0.00689409905754826</v>
      </c>
      <c r="J42" s="41"/>
      <c r="K42" s="0" t="n">
        <f aca="false">IF(ISBLANK(A43),MONTH(A42),IF(MONTH(A43)-MONTH(A42)=1,MONTH(A42),0))</f>
        <v>0</v>
      </c>
    </row>
    <row r="43" customFormat="false" ht="14.1" hidden="false" customHeight="false" outlineLevel="0" collapsed="false">
      <c r="A43" s="6" t="n">
        <v>39505</v>
      </c>
      <c r="B43" s="0" t="n">
        <v>1378.95</v>
      </c>
      <c r="C43" s="0" t="n">
        <v>1388.34</v>
      </c>
      <c r="D43" s="0" t="n">
        <v>1372</v>
      </c>
      <c r="E43" s="0" t="n">
        <v>1380.02</v>
      </c>
      <c r="F43" s="0" t="n">
        <v>3904700000</v>
      </c>
      <c r="G43" s="0" t="n">
        <v>1380.02</v>
      </c>
      <c r="H43" s="41" t="n">
        <f aca="false">G43/G42-1</f>
        <v>-0.00091943038753628</v>
      </c>
      <c r="I43" s="41" t="n">
        <f aca="false">LN(1+H43)</f>
        <v>-0.000919853322914674</v>
      </c>
      <c r="J43" s="41"/>
      <c r="K43" s="0" t="n">
        <f aca="false">IF(ISBLANK(A44),MONTH(A43),IF(MONTH(A44)-MONTH(A43)=1,MONTH(A43),0))</f>
        <v>0</v>
      </c>
    </row>
    <row r="44" customFormat="false" ht="14.1" hidden="false" customHeight="false" outlineLevel="0" collapsed="false">
      <c r="A44" s="6" t="n">
        <v>39506</v>
      </c>
      <c r="B44" s="0" t="n">
        <v>1378.16</v>
      </c>
      <c r="C44" s="0" t="n">
        <v>1378.16</v>
      </c>
      <c r="D44" s="0" t="n">
        <v>1363.16</v>
      </c>
      <c r="E44" s="0" t="n">
        <v>1367.68</v>
      </c>
      <c r="F44" s="0" t="n">
        <v>3938580000</v>
      </c>
      <c r="G44" s="0" t="n">
        <v>1367.68</v>
      </c>
      <c r="H44" s="41" t="n">
        <f aca="false">G44/G43-1</f>
        <v>-0.00894189939276235</v>
      </c>
      <c r="I44" s="41" t="n">
        <f aca="false">LN(1+H44)</f>
        <v>-0.00898211810912644</v>
      </c>
      <c r="J44" s="41"/>
      <c r="K44" s="0" t="n">
        <f aca="false">IF(ISBLANK(A45),MONTH(A44),IF(MONTH(A45)-MONTH(A44)=1,MONTH(A44),0))</f>
        <v>0</v>
      </c>
    </row>
    <row r="45" customFormat="false" ht="14.1" hidden="false" customHeight="false" outlineLevel="0" collapsed="false">
      <c r="A45" s="6" t="n">
        <v>39507</v>
      </c>
      <c r="B45" s="0" t="n">
        <v>1364.07</v>
      </c>
      <c r="C45" s="0" t="n">
        <v>1364.07</v>
      </c>
      <c r="D45" s="0" t="n">
        <v>1325.42</v>
      </c>
      <c r="E45" s="0" t="n">
        <v>1330.63</v>
      </c>
      <c r="F45" s="0" t="n">
        <v>4426730000</v>
      </c>
      <c r="G45" s="0" t="n">
        <v>1330.63</v>
      </c>
      <c r="H45" s="41" t="n">
        <f aca="false">G45/G44-1</f>
        <v>-0.0270896700982686</v>
      </c>
      <c r="I45" s="41" t="n">
        <f aca="false">LN(1+H45)</f>
        <v>-0.0274633594173526</v>
      </c>
      <c r="J45" s="41"/>
      <c r="K45" s="0" t="n">
        <f aca="false">IF(ISBLANK(A46),MONTH(A45),IF(MONTH(A46)-MONTH(A45)=1,MONTH(A45),0))</f>
        <v>2</v>
      </c>
    </row>
    <row r="46" customFormat="false" ht="14.1" hidden="false" customHeight="false" outlineLevel="0" collapsed="false">
      <c r="A46" s="6" t="n">
        <v>39510</v>
      </c>
      <c r="B46" s="0" t="n">
        <v>1330.45</v>
      </c>
      <c r="C46" s="0" t="n">
        <v>1335.13</v>
      </c>
      <c r="D46" s="0" t="n">
        <v>1320.04</v>
      </c>
      <c r="E46" s="0" t="n">
        <v>1331.34</v>
      </c>
      <c r="F46" s="0" t="n">
        <v>4117570000</v>
      </c>
      <c r="G46" s="0" t="n">
        <v>1331.34</v>
      </c>
      <c r="H46" s="41" t="n">
        <f aca="false">G46/G45-1</f>
        <v>0.000533581837174779</v>
      </c>
      <c r="I46" s="41" t="n">
        <f aca="false">LN(1+H46)</f>
        <v>0.000533439533004661</v>
      </c>
      <c r="J46" s="41"/>
      <c r="K46" s="0" t="n">
        <f aca="false">IF(ISBLANK(A47),MONTH(A46),IF(MONTH(A47)-MONTH(A46)=1,MONTH(A46),0))</f>
        <v>0</v>
      </c>
    </row>
    <row r="47" customFormat="false" ht="14.1" hidden="false" customHeight="false" outlineLevel="0" collapsed="false">
      <c r="A47" s="6" t="n">
        <v>39511</v>
      </c>
      <c r="B47" s="0" t="n">
        <v>1329.58</v>
      </c>
      <c r="C47" s="0" t="n">
        <v>1331.03</v>
      </c>
      <c r="D47" s="0" t="n">
        <v>1307.39</v>
      </c>
      <c r="E47" s="0" t="n">
        <v>1326.75</v>
      </c>
      <c r="F47" s="0" t="n">
        <v>4757180000</v>
      </c>
      <c r="G47" s="0" t="n">
        <v>1326.75</v>
      </c>
      <c r="H47" s="41" t="n">
        <f aca="false">G47/G46-1</f>
        <v>-0.00344765424309335</v>
      </c>
      <c r="I47" s="41" t="n">
        <f aca="false">LN(1+H47)</f>
        <v>-0.00345361109837576</v>
      </c>
      <c r="J47" s="41"/>
      <c r="K47" s="0" t="n">
        <f aca="false">IF(ISBLANK(A48),MONTH(A47),IF(MONTH(A48)-MONTH(A47)=1,MONTH(A47),0))</f>
        <v>0</v>
      </c>
    </row>
    <row r="48" customFormat="false" ht="14.1" hidden="false" customHeight="false" outlineLevel="0" collapsed="false">
      <c r="A48" s="6" t="n">
        <v>39512</v>
      </c>
      <c r="B48" s="0" t="n">
        <v>1327.69</v>
      </c>
      <c r="C48" s="0" t="n">
        <v>1344.19</v>
      </c>
      <c r="D48" s="0" t="n">
        <v>1320.22</v>
      </c>
      <c r="E48" s="0" t="n">
        <v>1333.7</v>
      </c>
      <c r="F48" s="0" t="n">
        <v>4277710000</v>
      </c>
      <c r="G48" s="0" t="n">
        <v>1333.7</v>
      </c>
      <c r="H48" s="41" t="n">
        <f aca="false">G48/G47-1</f>
        <v>0.00523836442434522</v>
      </c>
      <c r="I48" s="41" t="n">
        <f aca="false">LN(1+H48)</f>
        <v>0.00522469192034451</v>
      </c>
      <c r="J48" s="41"/>
      <c r="K48" s="0" t="n">
        <f aca="false">IF(ISBLANK(A49),MONTH(A48),IF(MONTH(A49)-MONTH(A48)=1,MONTH(A48),0))</f>
        <v>0</v>
      </c>
    </row>
    <row r="49" customFormat="false" ht="14.1" hidden="false" customHeight="false" outlineLevel="0" collapsed="false">
      <c r="A49" s="6" t="n">
        <v>39513</v>
      </c>
      <c r="B49" s="0" t="n">
        <v>1332.2</v>
      </c>
      <c r="C49" s="0" t="n">
        <v>1332.2</v>
      </c>
      <c r="D49" s="0" t="n">
        <v>1303.42</v>
      </c>
      <c r="E49" s="0" t="n">
        <v>1304.34</v>
      </c>
      <c r="F49" s="0" t="n">
        <v>4323460000</v>
      </c>
      <c r="G49" s="0" t="n">
        <v>1304.34</v>
      </c>
      <c r="H49" s="41" t="n">
        <f aca="false">G49/G48-1</f>
        <v>-0.0220139461648048</v>
      </c>
      <c r="I49" s="41" t="n">
        <f aca="false">LN(1+H49)</f>
        <v>-0.0222598689312063</v>
      </c>
      <c r="J49" s="41"/>
      <c r="K49" s="0" t="n">
        <f aca="false">IF(ISBLANK(A50),MONTH(A49),IF(MONTH(A50)-MONTH(A49)=1,MONTH(A49),0))</f>
        <v>0</v>
      </c>
    </row>
    <row r="50" customFormat="false" ht="14.1" hidden="false" customHeight="false" outlineLevel="0" collapsed="false">
      <c r="A50" s="6" t="n">
        <v>39514</v>
      </c>
      <c r="B50" s="0" t="n">
        <v>1301.53</v>
      </c>
      <c r="C50" s="0" t="n">
        <v>1313.24</v>
      </c>
      <c r="D50" s="0" t="n">
        <v>1282.43</v>
      </c>
      <c r="E50" s="0" t="n">
        <v>1293.37</v>
      </c>
      <c r="F50" s="0" t="n">
        <v>4565410000</v>
      </c>
      <c r="G50" s="0" t="n">
        <v>1293.37</v>
      </c>
      <c r="H50" s="41" t="n">
        <f aca="false">G50/G49-1</f>
        <v>-0.00841038379563608</v>
      </c>
      <c r="I50" s="41" t="n">
        <f aca="false">LN(1+H50)</f>
        <v>-0.00844595063433755</v>
      </c>
      <c r="J50" s="41"/>
      <c r="K50" s="0" t="n">
        <f aca="false">IF(ISBLANK(A51),MONTH(A50),IF(MONTH(A51)-MONTH(A50)=1,MONTH(A50),0))</f>
        <v>0</v>
      </c>
    </row>
    <row r="51" customFormat="false" ht="14.1" hidden="false" customHeight="false" outlineLevel="0" collapsed="false">
      <c r="A51" s="6" t="n">
        <v>39517</v>
      </c>
      <c r="B51" s="0" t="n">
        <v>1293.16</v>
      </c>
      <c r="C51" s="0" t="n">
        <v>1295.01</v>
      </c>
      <c r="D51" s="0" t="n">
        <v>1272.66</v>
      </c>
      <c r="E51" s="0" t="n">
        <v>1273.37</v>
      </c>
      <c r="F51" s="0" t="n">
        <v>4261240000</v>
      </c>
      <c r="G51" s="0" t="n">
        <v>1273.37</v>
      </c>
      <c r="H51" s="41" t="n">
        <f aca="false">G51/G50-1</f>
        <v>-0.015463479128169</v>
      </c>
      <c r="I51" s="41" t="n">
        <f aca="false">LN(1+H51)</f>
        <v>-0.015584285733367</v>
      </c>
      <c r="J51" s="41"/>
      <c r="K51" s="0" t="n">
        <f aca="false">IF(ISBLANK(A52),MONTH(A51),IF(MONTH(A52)-MONTH(A51)=1,MONTH(A51),0))</f>
        <v>0</v>
      </c>
    </row>
    <row r="52" customFormat="false" ht="14.1" hidden="false" customHeight="false" outlineLevel="0" collapsed="false">
      <c r="A52" s="6" t="n">
        <v>39518</v>
      </c>
      <c r="B52" s="0" t="n">
        <v>1274.4</v>
      </c>
      <c r="C52" s="0" t="n">
        <v>1320.65</v>
      </c>
      <c r="D52" s="0" t="n">
        <v>1274.4</v>
      </c>
      <c r="E52" s="0" t="n">
        <v>1320.65</v>
      </c>
      <c r="F52" s="0" t="n">
        <v>5109080000</v>
      </c>
      <c r="G52" s="0" t="n">
        <v>1320.65</v>
      </c>
      <c r="H52" s="41" t="n">
        <f aca="false">G52/G51-1</f>
        <v>0.0371298208690327</v>
      </c>
      <c r="I52" s="41" t="n">
        <f aca="false">LN(1+H52)</f>
        <v>0.0364571102923722</v>
      </c>
      <c r="J52" s="41"/>
      <c r="K52" s="0" t="n">
        <f aca="false">IF(ISBLANK(A53),MONTH(A52),IF(MONTH(A53)-MONTH(A52)=1,MONTH(A52),0))</f>
        <v>0</v>
      </c>
    </row>
    <row r="53" customFormat="false" ht="14.1" hidden="false" customHeight="false" outlineLevel="0" collapsed="false">
      <c r="A53" s="6" t="n">
        <v>39519</v>
      </c>
      <c r="B53" s="0" t="n">
        <v>1321.13</v>
      </c>
      <c r="C53" s="0" t="n">
        <v>1333.26</v>
      </c>
      <c r="D53" s="0" t="n">
        <v>1307.86</v>
      </c>
      <c r="E53" s="0" t="n">
        <v>1308.77</v>
      </c>
      <c r="F53" s="0" t="n">
        <v>4414280000</v>
      </c>
      <c r="G53" s="0" t="n">
        <v>1308.77</v>
      </c>
      <c r="H53" s="41" t="n">
        <f aca="false">G53/G52-1</f>
        <v>-0.00899557036307885</v>
      </c>
      <c r="I53" s="41" t="n">
        <f aca="false">LN(1+H53)</f>
        <v>-0.00903627479642632</v>
      </c>
      <c r="J53" s="41"/>
      <c r="K53" s="0" t="n">
        <f aca="false">IF(ISBLANK(A54),MONTH(A53),IF(MONTH(A54)-MONTH(A53)=1,MONTH(A53),0))</f>
        <v>0</v>
      </c>
    </row>
    <row r="54" customFormat="false" ht="14.1" hidden="false" customHeight="false" outlineLevel="0" collapsed="false">
      <c r="A54" s="6" t="n">
        <v>39520</v>
      </c>
      <c r="B54" s="0" t="n">
        <v>1305.26</v>
      </c>
      <c r="C54" s="0" t="n">
        <v>1321.68</v>
      </c>
      <c r="D54" s="0" t="n">
        <v>1282.11</v>
      </c>
      <c r="E54" s="0" t="n">
        <v>1315.48</v>
      </c>
      <c r="F54" s="0" t="n">
        <v>5073360000</v>
      </c>
      <c r="G54" s="0" t="n">
        <v>1315.48</v>
      </c>
      <c r="H54" s="41" t="n">
        <f aca="false">G54/G53-1</f>
        <v>0.00512695125957974</v>
      </c>
      <c r="I54" s="41" t="n">
        <f aca="false">LN(1+H54)</f>
        <v>0.00511385319465585</v>
      </c>
      <c r="J54" s="41"/>
      <c r="K54" s="0" t="n">
        <f aca="false">IF(ISBLANK(A55),MONTH(A54),IF(MONTH(A55)-MONTH(A54)=1,MONTH(A54),0))</f>
        <v>0</v>
      </c>
    </row>
    <row r="55" customFormat="false" ht="14.1" hidden="false" customHeight="false" outlineLevel="0" collapsed="false">
      <c r="A55" s="6" t="n">
        <v>39521</v>
      </c>
      <c r="B55" s="0" t="n">
        <v>1316.05</v>
      </c>
      <c r="C55" s="0" t="n">
        <v>1321.47</v>
      </c>
      <c r="D55" s="0" t="n">
        <v>1274.86</v>
      </c>
      <c r="E55" s="0" t="n">
        <v>1288.14</v>
      </c>
      <c r="F55" s="0" t="n">
        <v>5153780000</v>
      </c>
      <c r="G55" s="0" t="n">
        <v>1288.14</v>
      </c>
      <c r="H55" s="41" t="n">
        <f aca="false">G55/G54-1</f>
        <v>-0.0207832882293915</v>
      </c>
      <c r="I55" s="41" t="n">
        <f aca="false">LN(1+H55)</f>
        <v>-0.021002300610511</v>
      </c>
      <c r="J55" s="41"/>
      <c r="K55" s="0" t="n">
        <f aca="false">IF(ISBLANK(A56),MONTH(A55),IF(MONTH(A56)-MONTH(A55)=1,MONTH(A55),0))</f>
        <v>0</v>
      </c>
    </row>
    <row r="56" customFormat="false" ht="14.1" hidden="false" customHeight="false" outlineLevel="0" collapsed="false">
      <c r="A56" s="6" t="n">
        <v>39524</v>
      </c>
      <c r="B56" s="0" t="n">
        <v>1283.21</v>
      </c>
      <c r="C56" s="0" t="n">
        <v>1287.5</v>
      </c>
      <c r="D56" s="0" t="n">
        <v>1256.98</v>
      </c>
      <c r="E56" s="0" t="n">
        <v>1276.6</v>
      </c>
      <c r="F56" s="0" t="n">
        <v>5683010000</v>
      </c>
      <c r="G56" s="0" t="n">
        <v>1276.6</v>
      </c>
      <c r="H56" s="41" t="n">
        <f aca="false">G56/G55-1</f>
        <v>-0.00895865356250114</v>
      </c>
      <c r="I56" s="41" t="n">
        <f aca="false">LN(1+H56)</f>
        <v>-0.0089990235875717</v>
      </c>
      <c r="J56" s="41"/>
      <c r="K56" s="0" t="n">
        <f aca="false">IF(ISBLANK(A57),MONTH(A56),IF(MONTH(A57)-MONTH(A56)=1,MONTH(A56),0))</f>
        <v>0</v>
      </c>
    </row>
    <row r="57" customFormat="false" ht="14.1" hidden="false" customHeight="false" outlineLevel="0" collapsed="false">
      <c r="A57" s="6" t="n">
        <v>39525</v>
      </c>
      <c r="B57" s="0" t="n">
        <v>1277.16</v>
      </c>
      <c r="C57" s="0" t="n">
        <v>1330.74</v>
      </c>
      <c r="D57" s="0" t="n">
        <v>1277.16</v>
      </c>
      <c r="E57" s="0" t="n">
        <v>1330.74</v>
      </c>
      <c r="F57" s="0" t="n">
        <v>5335630000</v>
      </c>
      <c r="G57" s="0" t="n">
        <v>1330.74</v>
      </c>
      <c r="H57" s="41" t="n">
        <f aca="false">G57/G56-1</f>
        <v>0.0424095253015824</v>
      </c>
      <c r="I57" s="41" t="n">
        <f aca="false">LN(1+H57)</f>
        <v>0.0415348846432165</v>
      </c>
      <c r="J57" s="41"/>
      <c r="K57" s="0" t="n">
        <f aca="false">IF(ISBLANK(A58),MONTH(A57),IF(MONTH(A58)-MONTH(A57)=1,MONTH(A57),0))</f>
        <v>0</v>
      </c>
    </row>
    <row r="58" customFormat="false" ht="14.1" hidden="false" customHeight="false" outlineLevel="0" collapsed="false">
      <c r="A58" s="6" t="n">
        <v>39526</v>
      </c>
      <c r="B58" s="0" t="n">
        <v>1330.97</v>
      </c>
      <c r="C58" s="0" t="n">
        <v>1341.51</v>
      </c>
      <c r="D58" s="0" t="n">
        <v>1298.42</v>
      </c>
      <c r="E58" s="0" t="n">
        <v>1298.42</v>
      </c>
      <c r="F58" s="0" t="n">
        <v>1203830000</v>
      </c>
      <c r="G58" s="0" t="n">
        <v>1298.42</v>
      </c>
      <c r="H58" s="41" t="n">
        <f aca="false">G58/G57-1</f>
        <v>-0.0242872386792311</v>
      </c>
      <c r="I58" s="41" t="n">
        <f aca="false">LN(1+H58)</f>
        <v>-0.0245870378097967</v>
      </c>
      <c r="J58" s="41"/>
      <c r="K58" s="0" t="n">
        <f aca="false">IF(ISBLANK(A59),MONTH(A58),IF(MONTH(A59)-MONTH(A58)=1,MONTH(A58),0))</f>
        <v>0</v>
      </c>
    </row>
    <row r="59" customFormat="false" ht="14.1" hidden="false" customHeight="false" outlineLevel="0" collapsed="false">
      <c r="A59" s="6" t="n">
        <v>39527</v>
      </c>
      <c r="B59" s="0" t="n">
        <v>1299.67</v>
      </c>
      <c r="C59" s="0" t="n">
        <v>1330.67</v>
      </c>
      <c r="D59" s="0" t="n">
        <v>1295.22</v>
      </c>
      <c r="E59" s="0" t="n">
        <v>1329.51</v>
      </c>
      <c r="F59" s="0" t="n">
        <v>6145220000</v>
      </c>
      <c r="G59" s="0" t="n">
        <v>1329.51</v>
      </c>
      <c r="H59" s="41" t="n">
        <f aca="false">G59/G58-1</f>
        <v>0.023944486375749</v>
      </c>
      <c r="I59" s="41" t="n">
        <f aca="false">LN(1+H59)</f>
        <v>0.0236623126240814</v>
      </c>
      <c r="J59" s="41"/>
      <c r="K59" s="0" t="n">
        <f aca="false">IF(ISBLANK(A60),MONTH(A59),IF(MONTH(A60)-MONTH(A59)=1,MONTH(A59),0))</f>
        <v>0</v>
      </c>
    </row>
    <row r="60" customFormat="false" ht="14.1" hidden="false" customHeight="false" outlineLevel="0" collapsed="false">
      <c r="A60" s="6" t="n">
        <v>39531</v>
      </c>
      <c r="B60" s="0" t="n">
        <v>1330.29</v>
      </c>
      <c r="C60" s="0" t="n">
        <v>1359.68</v>
      </c>
      <c r="D60" s="0" t="n">
        <v>1330.29</v>
      </c>
      <c r="E60" s="0" t="n">
        <v>1349.88</v>
      </c>
      <c r="F60" s="0" t="n">
        <v>4499000000</v>
      </c>
      <c r="G60" s="0" t="n">
        <v>1349.88</v>
      </c>
      <c r="H60" s="41" t="n">
        <f aca="false">G60/G59-1</f>
        <v>0.0153214342126047</v>
      </c>
      <c r="I60" s="41" t="n">
        <f aca="false">LN(1+H60)</f>
        <v>0.0152052463132767</v>
      </c>
      <c r="J60" s="41"/>
      <c r="K60" s="0" t="n">
        <f aca="false">IF(ISBLANK(A61),MONTH(A60),IF(MONTH(A61)-MONTH(A60)=1,MONTH(A60),0))</f>
        <v>0</v>
      </c>
    </row>
    <row r="61" customFormat="false" ht="14.1" hidden="false" customHeight="false" outlineLevel="0" collapsed="false">
      <c r="A61" s="6" t="n">
        <v>39532</v>
      </c>
      <c r="B61" s="0" t="n">
        <v>1349.07</v>
      </c>
      <c r="C61" s="0" t="n">
        <v>1357.47</v>
      </c>
      <c r="D61" s="0" t="n">
        <v>1341.21</v>
      </c>
      <c r="E61" s="0" t="n">
        <v>1352.99</v>
      </c>
      <c r="F61" s="0" t="n">
        <v>4145120000</v>
      </c>
      <c r="G61" s="0" t="n">
        <v>1352.99</v>
      </c>
      <c r="H61" s="41" t="n">
        <f aca="false">G61/G60-1</f>
        <v>0.00230390849556983</v>
      </c>
      <c r="I61" s="41" t="n">
        <f aca="false">LN(1+H61)</f>
        <v>0.00230125856773887</v>
      </c>
      <c r="J61" s="41"/>
      <c r="K61" s="0" t="n">
        <f aca="false">IF(ISBLANK(A62),MONTH(A61),IF(MONTH(A62)-MONTH(A61)=1,MONTH(A61),0))</f>
        <v>0</v>
      </c>
    </row>
    <row r="62" customFormat="false" ht="14.1" hidden="false" customHeight="false" outlineLevel="0" collapsed="false">
      <c r="A62" s="6" t="n">
        <v>39533</v>
      </c>
      <c r="B62" s="0" t="n">
        <v>1352.45</v>
      </c>
      <c r="C62" s="0" t="n">
        <v>1352.45</v>
      </c>
      <c r="D62" s="0" t="n">
        <v>1336.41</v>
      </c>
      <c r="E62" s="0" t="n">
        <v>1341.13</v>
      </c>
      <c r="F62" s="0" t="n">
        <v>4055670000</v>
      </c>
      <c r="G62" s="0" t="n">
        <v>1341.13</v>
      </c>
      <c r="H62" s="41" t="n">
        <f aca="false">G62/G61-1</f>
        <v>-0.00876577062653816</v>
      </c>
      <c r="I62" s="41" t="n">
        <f aca="false">LN(1+H62)</f>
        <v>-0.00880441599725943</v>
      </c>
      <c r="J62" s="41"/>
      <c r="K62" s="0" t="n">
        <f aca="false">IF(ISBLANK(A63),MONTH(A62),IF(MONTH(A63)-MONTH(A62)=1,MONTH(A62),0))</f>
        <v>0</v>
      </c>
    </row>
    <row r="63" customFormat="false" ht="14.1" hidden="false" customHeight="false" outlineLevel="0" collapsed="false">
      <c r="A63" s="6" t="n">
        <v>39534</v>
      </c>
      <c r="B63" s="0" t="n">
        <v>1340.34</v>
      </c>
      <c r="C63" s="0" t="n">
        <v>1345.62</v>
      </c>
      <c r="D63" s="0" t="n">
        <v>1325.66</v>
      </c>
      <c r="E63" s="0" t="n">
        <v>1325.76</v>
      </c>
      <c r="F63" s="0" t="n">
        <v>4037930000</v>
      </c>
      <c r="G63" s="0" t="n">
        <v>1325.76</v>
      </c>
      <c r="H63" s="41" t="n">
        <f aca="false">G63/G62-1</f>
        <v>-0.0114604848150441</v>
      </c>
      <c r="I63" s="41" t="n">
        <f aca="false">LN(1+H63)</f>
        <v>-0.0115266622741774</v>
      </c>
      <c r="J63" s="41"/>
      <c r="K63" s="0" t="n">
        <f aca="false">IF(ISBLANK(A64),MONTH(A63),IF(MONTH(A64)-MONTH(A63)=1,MONTH(A63),0))</f>
        <v>0</v>
      </c>
    </row>
    <row r="64" customFormat="false" ht="14.1" hidden="false" customHeight="false" outlineLevel="0" collapsed="false">
      <c r="A64" s="6" t="n">
        <v>39535</v>
      </c>
      <c r="B64" s="0" t="n">
        <v>1327.02</v>
      </c>
      <c r="C64" s="0" t="n">
        <v>1334.87</v>
      </c>
      <c r="D64" s="0" t="n">
        <v>1312.95</v>
      </c>
      <c r="E64" s="0" t="n">
        <v>1315.22</v>
      </c>
      <c r="F64" s="0" t="n">
        <v>3686980000</v>
      </c>
      <c r="G64" s="0" t="n">
        <v>1315.22</v>
      </c>
      <c r="H64" s="41" t="n">
        <f aca="false">G64/G63-1</f>
        <v>-0.00795015689114165</v>
      </c>
      <c r="I64" s="41" t="n">
        <f aca="false">LN(1+H64)</f>
        <v>-0.00798192789009182</v>
      </c>
      <c r="J64" s="41"/>
      <c r="K64" s="0" t="n">
        <f aca="false">IF(ISBLANK(A65),MONTH(A64),IF(MONTH(A65)-MONTH(A64)=1,MONTH(A64),0))</f>
        <v>0</v>
      </c>
    </row>
    <row r="65" customFormat="false" ht="14.1" hidden="false" customHeight="false" outlineLevel="0" collapsed="false">
      <c r="A65" s="6" t="n">
        <v>39538</v>
      </c>
      <c r="B65" s="0" t="n">
        <v>1315.92</v>
      </c>
      <c r="C65" s="0" t="n">
        <v>1328.52</v>
      </c>
      <c r="D65" s="0" t="n">
        <v>1312.81</v>
      </c>
      <c r="E65" s="0" t="n">
        <v>1322.7</v>
      </c>
      <c r="F65" s="0" t="n">
        <v>4188990000</v>
      </c>
      <c r="G65" s="0" t="n">
        <v>1322.7</v>
      </c>
      <c r="H65" s="41" t="n">
        <f aca="false">G65/G64-1</f>
        <v>0.00568726144675424</v>
      </c>
      <c r="I65" s="41" t="n">
        <f aca="false">LN(1+H65)</f>
        <v>0.00567115003305659</v>
      </c>
      <c r="J65" s="41"/>
      <c r="K65" s="0" t="n">
        <f aca="false">IF(ISBLANK(A66),MONTH(A65),IF(MONTH(A66)-MONTH(A65)=1,MONTH(A65),0))</f>
        <v>3</v>
      </c>
    </row>
    <row r="66" customFormat="false" ht="14.1" hidden="false" customHeight="false" outlineLevel="0" collapsed="false">
      <c r="A66" s="6" t="n">
        <v>39539</v>
      </c>
      <c r="B66" s="0" t="n">
        <v>1326.41</v>
      </c>
      <c r="C66" s="0" t="n">
        <v>1370.18</v>
      </c>
      <c r="D66" s="0" t="n">
        <v>1326.41</v>
      </c>
      <c r="E66" s="0" t="n">
        <v>1370.18</v>
      </c>
      <c r="F66" s="0" t="n">
        <v>4745120000</v>
      </c>
      <c r="G66" s="0" t="n">
        <v>1370.18</v>
      </c>
      <c r="H66" s="41" t="n">
        <f aca="false">G66/G65-1</f>
        <v>0.0358962727753838</v>
      </c>
      <c r="I66" s="41" t="n">
        <f aca="false">LN(1+H66)</f>
        <v>0.0352670160209852</v>
      </c>
      <c r="J66" s="41"/>
      <c r="K66" s="0" t="n">
        <f aca="false">IF(ISBLANK(A67),MONTH(A66),IF(MONTH(A67)-MONTH(A66)=1,MONTH(A66),0))</f>
        <v>0</v>
      </c>
    </row>
    <row r="67" customFormat="false" ht="14.1" hidden="false" customHeight="false" outlineLevel="0" collapsed="false">
      <c r="A67" s="6" t="n">
        <v>39540</v>
      </c>
      <c r="B67" s="0" t="n">
        <v>1369.96</v>
      </c>
      <c r="C67" s="0" t="n">
        <v>1377.95</v>
      </c>
      <c r="D67" s="0" t="n">
        <v>1361.55</v>
      </c>
      <c r="E67" s="0" t="n">
        <v>1367.53</v>
      </c>
      <c r="F67" s="0" t="n">
        <v>4320440000</v>
      </c>
      <c r="G67" s="0" t="n">
        <v>1367.53</v>
      </c>
      <c r="H67" s="41" t="n">
        <f aca="false">G67/G66-1</f>
        <v>-0.00193405246026079</v>
      </c>
      <c r="I67" s="41" t="n">
        <f aca="false">LN(1+H67)</f>
        <v>-0.00193592515470274</v>
      </c>
      <c r="J67" s="41"/>
      <c r="K67" s="0" t="n">
        <f aca="false">IF(ISBLANK(A68),MONTH(A67),IF(MONTH(A68)-MONTH(A67)=1,MONTH(A67),0))</f>
        <v>0</v>
      </c>
    </row>
    <row r="68" customFormat="false" ht="14.1" hidden="false" customHeight="false" outlineLevel="0" collapsed="false">
      <c r="A68" s="6" t="n">
        <v>39541</v>
      </c>
      <c r="B68" s="0" t="n">
        <v>1365.69</v>
      </c>
      <c r="C68" s="0" t="n">
        <v>1375.66</v>
      </c>
      <c r="D68" s="0" t="n">
        <v>1358.68</v>
      </c>
      <c r="E68" s="0" t="n">
        <v>1369.31</v>
      </c>
      <c r="F68" s="0" t="n">
        <v>3920100000</v>
      </c>
      <c r="G68" s="0" t="n">
        <v>1369.31</v>
      </c>
      <c r="H68" s="41" t="n">
        <f aca="false">G68/G67-1</f>
        <v>0.00130161678354401</v>
      </c>
      <c r="I68" s="41" t="n">
        <f aca="false">LN(1+H68)</f>
        <v>0.00130077041477067</v>
      </c>
      <c r="J68" s="41"/>
      <c r="K68" s="0" t="n">
        <f aca="false">IF(ISBLANK(A69),MONTH(A68),IF(MONTH(A69)-MONTH(A68)=1,MONTH(A68),0))</f>
        <v>0</v>
      </c>
    </row>
    <row r="69" customFormat="false" ht="14.1" hidden="false" customHeight="false" outlineLevel="0" collapsed="false">
      <c r="A69" s="6" t="n">
        <v>39542</v>
      </c>
      <c r="B69" s="0" t="n">
        <v>1369.85</v>
      </c>
      <c r="C69" s="0" t="n">
        <v>1380.91</v>
      </c>
      <c r="D69" s="0" t="n">
        <v>1362.83</v>
      </c>
      <c r="E69" s="0" t="n">
        <v>1370.4</v>
      </c>
      <c r="F69" s="0" t="n">
        <v>3703100000</v>
      </c>
      <c r="G69" s="0" t="n">
        <v>1370.4</v>
      </c>
      <c r="H69" s="41" t="n">
        <f aca="false">G69/G68-1</f>
        <v>0.000796021353820731</v>
      </c>
      <c r="I69" s="41" t="n">
        <f aca="false">LN(1+H69)</f>
        <v>0.000795704696855523</v>
      </c>
      <c r="J69" s="41"/>
      <c r="K69" s="0" t="n">
        <f aca="false">IF(ISBLANK(A70),MONTH(A69),IF(MONTH(A70)-MONTH(A69)=1,MONTH(A69),0))</f>
        <v>0</v>
      </c>
    </row>
    <row r="70" customFormat="false" ht="14.1" hidden="false" customHeight="false" outlineLevel="0" collapsed="false">
      <c r="A70" s="6" t="n">
        <v>39545</v>
      </c>
      <c r="B70" s="0" t="n">
        <v>1373.69</v>
      </c>
      <c r="C70" s="0" t="n">
        <v>1386.74</v>
      </c>
      <c r="D70" s="0" t="n">
        <v>1369.02</v>
      </c>
      <c r="E70" s="0" t="n">
        <v>1372.54</v>
      </c>
      <c r="F70" s="0" t="n">
        <v>3747780000</v>
      </c>
      <c r="G70" s="0" t="n">
        <v>1372.54</v>
      </c>
      <c r="H70" s="41" t="n">
        <f aca="false">G70/G69-1</f>
        <v>0.00156158785755967</v>
      </c>
      <c r="I70" s="41" t="n">
        <f aca="false">LN(1+H70)</f>
        <v>0.00156036984709659</v>
      </c>
      <c r="J70" s="41"/>
      <c r="K70" s="0" t="n">
        <f aca="false">IF(ISBLANK(A71),MONTH(A70),IF(MONTH(A71)-MONTH(A70)=1,MONTH(A70),0))</f>
        <v>0</v>
      </c>
    </row>
    <row r="71" customFormat="false" ht="14.1" hidden="false" customHeight="false" outlineLevel="0" collapsed="false">
      <c r="A71" s="6" t="n">
        <v>39546</v>
      </c>
      <c r="B71" s="0" t="n">
        <v>1370.16</v>
      </c>
      <c r="C71" s="0" t="n">
        <v>1370.16</v>
      </c>
      <c r="D71" s="0" t="n">
        <v>1360.62</v>
      </c>
      <c r="E71" s="0" t="n">
        <v>1365.54</v>
      </c>
      <c r="F71" s="0" t="n">
        <v>3602500000</v>
      </c>
      <c r="G71" s="0" t="n">
        <v>1365.54</v>
      </c>
      <c r="H71" s="41" t="n">
        <f aca="false">G71/G70-1</f>
        <v>-0.00510003351450594</v>
      </c>
      <c r="I71" s="41" t="n">
        <f aca="false">LN(1+H71)</f>
        <v>-0.00511308307312969</v>
      </c>
      <c r="J71" s="41"/>
      <c r="K71" s="0" t="n">
        <f aca="false">IF(ISBLANK(A72),MONTH(A71),IF(MONTH(A72)-MONTH(A71)=1,MONTH(A71),0))</f>
        <v>0</v>
      </c>
    </row>
    <row r="72" customFormat="false" ht="14.1" hidden="false" customHeight="false" outlineLevel="0" collapsed="false">
      <c r="A72" s="6" t="n">
        <v>39547</v>
      </c>
      <c r="B72" s="0" t="n">
        <v>1365.5</v>
      </c>
      <c r="C72" s="0" t="n">
        <v>1368.39</v>
      </c>
      <c r="D72" s="0" t="n">
        <v>1349.97</v>
      </c>
      <c r="E72" s="0" t="n">
        <v>1354.49</v>
      </c>
      <c r="F72" s="0" t="n">
        <v>3556670000</v>
      </c>
      <c r="G72" s="0" t="n">
        <v>1354.49</v>
      </c>
      <c r="H72" s="41" t="n">
        <f aca="false">G72/G71-1</f>
        <v>-0.0080920368498909</v>
      </c>
      <c r="I72" s="41" t="n">
        <f aca="false">LN(1+H72)</f>
        <v>-0.00812495508406089</v>
      </c>
      <c r="J72" s="41"/>
      <c r="K72" s="0" t="n">
        <f aca="false">IF(ISBLANK(A73),MONTH(A72),IF(MONTH(A73)-MONTH(A72)=1,MONTH(A72),0))</f>
        <v>0</v>
      </c>
    </row>
    <row r="73" customFormat="false" ht="14.1" hidden="false" customHeight="false" outlineLevel="0" collapsed="false">
      <c r="A73" s="6" t="n">
        <v>39548</v>
      </c>
      <c r="B73" s="0" t="n">
        <v>1355.37</v>
      </c>
      <c r="C73" s="0" t="n">
        <v>1367.24</v>
      </c>
      <c r="D73" s="0" t="n">
        <v>1350.11</v>
      </c>
      <c r="E73" s="0" t="n">
        <v>1360.55</v>
      </c>
      <c r="F73" s="0" t="n">
        <v>3686150000</v>
      </c>
      <c r="G73" s="0" t="n">
        <v>1360.55</v>
      </c>
      <c r="H73" s="41" t="n">
        <f aca="false">G73/G72-1</f>
        <v>0.00447400866746883</v>
      </c>
      <c r="I73" s="41" t="n">
        <f aca="false">LN(1+H73)</f>
        <v>0.00446403004258976</v>
      </c>
      <c r="J73" s="41"/>
      <c r="K73" s="0" t="n">
        <f aca="false">IF(ISBLANK(A74),MONTH(A73),IF(MONTH(A74)-MONTH(A73)=1,MONTH(A73),0))</f>
        <v>0</v>
      </c>
    </row>
    <row r="74" customFormat="false" ht="14.1" hidden="false" customHeight="false" outlineLevel="0" collapsed="false">
      <c r="A74" s="6" t="n">
        <v>39549</v>
      </c>
      <c r="B74" s="0" t="n">
        <v>1357.98</v>
      </c>
      <c r="C74" s="0" t="n">
        <v>1357.98</v>
      </c>
      <c r="D74" s="0" t="n">
        <v>1331.21</v>
      </c>
      <c r="E74" s="0" t="n">
        <v>1332.83</v>
      </c>
      <c r="F74" s="0" t="n">
        <v>3723790000</v>
      </c>
      <c r="G74" s="0" t="n">
        <v>1332.83</v>
      </c>
      <c r="H74" s="41" t="n">
        <f aca="false">G74/G73-1</f>
        <v>-0.020374113410018</v>
      </c>
      <c r="I74" s="41" t="n">
        <f aca="false">LN(1+H74)</f>
        <v>-0.0205845285795504</v>
      </c>
      <c r="J74" s="41"/>
      <c r="K74" s="0" t="n">
        <f aca="false">IF(ISBLANK(A75),MONTH(A74),IF(MONTH(A75)-MONTH(A74)=1,MONTH(A74),0))</f>
        <v>0</v>
      </c>
    </row>
    <row r="75" customFormat="false" ht="14.1" hidden="false" customHeight="false" outlineLevel="0" collapsed="false">
      <c r="A75" s="6" t="n">
        <v>39552</v>
      </c>
      <c r="B75" s="0" t="n">
        <v>1332.2</v>
      </c>
      <c r="C75" s="0" t="n">
        <v>1335.64</v>
      </c>
      <c r="D75" s="0" t="n">
        <v>1326.16</v>
      </c>
      <c r="E75" s="0" t="n">
        <v>1328.32</v>
      </c>
      <c r="F75" s="0" t="n">
        <v>3565020000</v>
      </c>
      <c r="G75" s="0" t="n">
        <v>1328.32</v>
      </c>
      <c r="H75" s="41" t="n">
        <f aca="false">G75/G74-1</f>
        <v>-0.00338377737595941</v>
      </c>
      <c r="I75" s="41" t="n">
        <f aca="false">LN(1+H75)</f>
        <v>-0.00338951529818191</v>
      </c>
      <c r="J75" s="41"/>
      <c r="K75" s="0" t="n">
        <f aca="false">IF(ISBLANK(A76),MONTH(A75),IF(MONTH(A76)-MONTH(A75)=1,MONTH(A75),0))</f>
        <v>0</v>
      </c>
    </row>
    <row r="76" customFormat="false" ht="14.1" hidden="false" customHeight="false" outlineLevel="0" collapsed="false">
      <c r="A76" s="6" t="n">
        <v>39553</v>
      </c>
      <c r="B76" s="0" t="n">
        <v>1331.72</v>
      </c>
      <c r="C76" s="0" t="n">
        <v>1337.72</v>
      </c>
      <c r="D76" s="0" t="n">
        <v>1324.35</v>
      </c>
      <c r="E76" s="0" t="n">
        <v>1334.43</v>
      </c>
      <c r="F76" s="0" t="n">
        <v>3581230000</v>
      </c>
      <c r="G76" s="0" t="n">
        <v>1334.43</v>
      </c>
      <c r="H76" s="41" t="n">
        <f aca="false">G76/G75-1</f>
        <v>0.00459979523006515</v>
      </c>
      <c r="I76" s="41" t="n">
        <f aca="false">LN(1+H76)</f>
        <v>0.00458924850148027</v>
      </c>
      <c r="J76" s="41"/>
      <c r="K76" s="0" t="n">
        <f aca="false">IF(ISBLANK(A77),MONTH(A76),IF(MONTH(A77)-MONTH(A76)=1,MONTH(A76),0))</f>
        <v>0</v>
      </c>
    </row>
    <row r="77" customFormat="false" ht="14.1" hidden="false" customHeight="false" outlineLevel="0" collapsed="false">
      <c r="A77" s="6" t="n">
        <v>39554</v>
      </c>
      <c r="B77" s="0" t="n">
        <v>1337.02</v>
      </c>
      <c r="C77" s="0" t="n">
        <v>1365.49</v>
      </c>
      <c r="D77" s="0" t="n">
        <v>1337.02</v>
      </c>
      <c r="E77" s="0" t="n">
        <v>1364.71</v>
      </c>
      <c r="F77" s="0" t="n">
        <v>4260370000</v>
      </c>
      <c r="G77" s="0" t="n">
        <v>1364.71</v>
      </c>
      <c r="H77" s="41" t="n">
        <f aca="false">G77/G76-1</f>
        <v>0.0226913363758308</v>
      </c>
      <c r="I77" s="41" t="n">
        <f aca="false">LN(1+H77)</f>
        <v>0.0224377174688585</v>
      </c>
      <c r="J77" s="41"/>
      <c r="K77" s="0" t="n">
        <f aca="false">IF(ISBLANK(A78),MONTH(A77),IF(MONTH(A78)-MONTH(A77)=1,MONTH(A77),0))</f>
        <v>0</v>
      </c>
    </row>
    <row r="78" customFormat="false" ht="14.1" hidden="false" customHeight="false" outlineLevel="0" collapsed="false">
      <c r="A78" s="6" t="n">
        <v>39555</v>
      </c>
      <c r="B78" s="0" t="n">
        <v>1363.37</v>
      </c>
      <c r="C78" s="0" t="n">
        <v>1368.6</v>
      </c>
      <c r="D78" s="0" t="n">
        <v>1357.25</v>
      </c>
      <c r="E78" s="0" t="n">
        <v>1365.56</v>
      </c>
      <c r="F78" s="0" t="n">
        <v>3713880000</v>
      </c>
      <c r="G78" s="0" t="n">
        <v>1365.56</v>
      </c>
      <c r="H78" s="41" t="n">
        <f aca="false">G78/G77-1</f>
        <v>0.000622842948318603</v>
      </c>
      <c r="I78" s="41" t="n">
        <f aca="false">LN(1+H78)</f>
        <v>0.000622649062152378</v>
      </c>
      <c r="J78" s="41"/>
      <c r="K78" s="0" t="n">
        <f aca="false">IF(ISBLANK(A79),MONTH(A78),IF(MONTH(A79)-MONTH(A78)=1,MONTH(A78),0))</f>
        <v>0</v>
      </c>
    </row>
    <row r="79" customFormat="false" ht="14.1" hidden="false" customHeight="false" outlineLevel="0" collapsed="false">
      <c r="A79" s="6" t="n">
        <v>39556</v>
      </c>
      <c r="B79" s="0" t="n">
        <v>1369</v>
      </c>
      <c r="C79" s="0" t="n">
        <v>1395.9</v>
      </c>
      <c r="D79" s="0" t="n">
        <v>1369</v>
      </c>
      <c r="E79" s="0" t="n">
        <v>1390.33</v>
      </c>
      <c r="F79" s="0" t="n">
        <v>4222380000</v>
      </c>
      <c r="G79" s="0" t="n">
        <v>1390.33</v>
      </c>
      <c r="H79" s="41" t="n">
        <f aca="false">G79/G78-1</f>
        <v>0.0181390784733002</v>
      </c>
      <c r="I79" s="41" t="n">
        <f aca="false">LN(1+H79)</f>
        <v>0.0179765281222031</v>
      </c>
      <c r="J79" s="41"/>
      <c r="K79" s="0" t="n">
        <f aca="false">IF(ISBLANK(A80),MONTH(A79),IF(MONTH(A80)-MONTH(A79)=1,MONTH(A79),0))</f>
        <v>0</v>
      </c>
    </row>
    <row r="80" customFormat="false" ht="14.1" hidden="false" customHeight="false" outlineLevel="0" collapsed="false">
      <c r="A80" s="6" t="n">
        <v>39559</v>
      </c>
      <c r="B80" s="0" t="n">
        <v>1387.72</v>
      </c>
      <c r="C80" s="0" t="n">
        <v>1390.23</v>
      </c>
      <c r="D80" s="0" t="n">
        <v>1379.25</v>
      </c>
      <c r="E80" s="0" t="n">
        <v>1388.17</v>
      </c>
      <c r="F80" s="0" t="n">
        <v>3420570000</v>
      </c>
      <c r="G80" s="0" t="n">
        <v>1388.17</v>
      </c>
      <c r="H80" s="41" t="n">
        <f aca="false">G80/G79-1</f>
        <v>-0.00155358799709415</v>
      </c>
      <c r="I80" s="41" t="n">
        <f aca="false">LN(1+H80)</f>
        <v>-0.00155479606631653</v>
      </c>
      <c r="J80" s="41"/>
      <c r="K80" s="0" t="n">
        <f aca="false">IF(ISBLANK(A81),MONTH(A80),IF(MONTH(A81)-MONTH(A80)=1,MONTH(A80),0))</f>
        <v>0</v>
      </c>
    </row>
    <row r="81" customFormat="false" ht="14.1" hidden="false" customHeight="false" outlineLevel="0" collapsed="false">
      <c r="A81" s="6" t="n">
        <v>39560</v>
      </c>
      <c r="B81" s="0" t="n">
        <v>1386.43</v>
      </c>
      <c r="C81" s="0" t="n">
        <v>1386.43</v>
      </c>
      <c r="D81" s="0" t="n">
        <v>1369.84</v>
      </c>
      <c r="E81" s="0" t="n">
        <v>1375.94</v>
      </c>
      <c r="F81" s="0" t="n">
        <v>3821900000</v>
      </c>
      <c r="G81" s="0" t="n">
        <v>1375.94</v>
      </c>
      <c r="H81" s="41" t="n">
        <f aca="false">G81/G80-1</f>
        <v>-0.00881016013888791</v>
      </c>
      <c r="I81" s="41" t="n">
        <f aca="false">LN(1+H81)</f>
        <v>-0.00884919906163608</v>
      </c>
      <c r="J81" s="41"/>
      <c r="K81" s="0" t="n">
        <f aca="false">IF(ISBLANK(A82),MONTH(A81),IF(MONTH(A82)-MONTH(A81)=1,MONTH(A81),0))</f>
        <v>0</v>
      </c>
    </row>
    <row r="82" customFormat="false" ht="14.1" hidden="false" customHeight="false" outlineLevel="0" collapsed="false">
      <c r="A82" s="6" t="n">
        <v>39561</v>
      </c>
      <c r="B82" s="0" t="n">
        <v>1378.4</v>
      </c>
      <c r="C82" s="0" t="n">
        <v>1387.87</v>
      </c>
      <c r="D82" s="0" t="n">
        <v>1372.24</v>
      </c>
      <c r="E82" s="0" t="n">
        <v>1379.93</v>
      </c>
      <c r="F82" s="0" t="n">
        <v>4103610000</v>
      </c>
      <c r="G82" s="0" t="n">
        <v>1379.93</v>
      </c>
      <c r="H82" s="41" t="n">
        <f aca="false">G82/G81-1</f>
        <v>0.00289983574865182</v>
      </c>
      <c r="I82" s="41" t="n">
        <f aca="false">LN(1+H82)</f>
        <v>0.00289563933561553</v>
      </c>
      <c r="J82" s="41"/>
      <c r="K82" s="0" t="n">
        <f aca="false">IF(ISBLANK(A83),MONTH(A82),IF(MONTH(A83)-MONTH(A82)=1,MONTH(A82),0))</f>
        <v>0</v>
      </c>
    </row>
    <row r="83" customFormat="false" ht="14.1" hidden="false" customHeight="false" outlineLevel="0" collapsed="false">
      <c r="A83" s="6" t="n">
        <v>39562</v>
      </c>
      <c r="B83" s="0" t="n">
        <v>1380.52</v>
      </c>
      <c r="C83" s="0" t="n">
        <v>1397.72</v>
      </c>
      <c r="D83" s="0" t="n">
        <v>1371.09</v>
      </c>
      <c r="E83" s="0" t="n">
        <v>1388.82</v>
      </c>
      <c r="F83" s="0" t="n">
        <v>4461660000</v>
      </c>
      <c r="G83" s="0" t="n">
        <v>1388.82</v>
      </c>
      <c r="H83" s="41" t="n">
        <f aca="false">G83/G82-1</f>
        <v>0.00644235577166952</v>
      </c>
      <c r="I83" s="41" t="n">
        <f aca="false">LN(1+H83)</f>
        <v>0.0064216924970211</v>
      </c>
      <c r="J83" s="41"/>
      <c r="K83" s="0" t="n">
        <f aca="false">IF(ISBLANK(A84),MONTH(A83),IF(MONTH(A84)-MONTH(A83)=1,MONTH(A83),0))</f>
        <v>0</v>
      </c>
    </row>
    <row r="84" customFormat="false" ht="14.1" hidden="false" customHeight="false" outlineLevel="0" collapsed="false">
      <c r="A84" s="6" t="n">
        <v>39563</v>
      </c>
      <c r="B84" s="0" t="n">
        <v>1387.88</v>
      </c>
      <c r="C84" s="0" t="n">
        <v>1399.11</v>
      </c>
      <c r="D84" s="0" t="n">
        <v>1379.98</v>
      </c>
      <c r="E84" s="0" t="n">
        <v>1397.84</v>
      </c>
      <c r="F84" s="0" t="n">
        <v>3891150000</v>
      </c>
      <c r="G84" s="0" t="n">
        <v>1397.84</v>
      </c>
      <c r="H84" s="41" t="n">
        <f aca="false">G84/G83-1</f>
        <v>0.00649472213821811</v>
      </c>
      <c r="I84" s="41" t="n">
        <f aca="false">LN(1+H84)</f>
        <v>0.00647372230673058</v>
      </c>
      <c r="J84" s="41"/>
      <c r="K84" s="0" t="n">
        <f aca="false">IF(ISBLANK(A85),MONTH(A84),IF(MONTH(A85)-MONTH(A84)=1,MONTH(A84),0))</f>
        <v>0</v>
      </c>
    </row>
    <row r="85" customFormat="false" ht="14.1" hidden="false" customHeight="false" outlineLevel="0" collapsed="false">
      <c r="A85" s="6" t="n">
        <v>39566</v>
      </c>
      <c r="B85" s="0" t="n">
        <v>1397.96</v>
      </c>
      <c r="C85" s="0" t="n">
        <v>1402.9</v>
      </c>
      <c r="D85" s="0" t="n">
        <v>1394.4</v>
      </c>
      <c r="E85" s="0" t="n">
        <v>1396.37</v>
      </c>
      <c r="F85" s="0" t="n">
        <v>3607000000</v>
      </c>
      <c r="G85" s="0" t="n">
        <v>1396.37</v>
      </c>
      <c r="H85" s="41" t="n">
        <f aca="false">G85/G84-1</f>
        <v>-0.00105162250329083</v>
      </c>
      <c r="I85" s="41" t="n">
        <f aca="false">LN(1+H85)</f>
        <v>-0.00105217584620813</v>
      </c>
      <c r="J85" s="41"/>
      <c r="K85" s="0" t="n">
        <f aca="false">IF(ISBLANK(A86),MONTH(A85),IF(MONTH(A86)-MONTH(A85)=1,MONTH(A85),0))</f>
        <v>0</v>
      </c>
    </row>
    <row r="86" customFormat="false" ht="14.1" hidden="false" customHeight="false" outlineLevel="0" collapsed="false">
      <c r="A86" s="6" t="n">
        <v>39567</v>
      </c>
      <c r="B86" s="0" t="n">
        <v>1395.61</v>
      </c>
      <c r="C86" s="0" t="n">
        <v>1397</v>
      </c>
      <c r="D86" s="0" t="n">
        <v>1386.7</v>
      </c>
      <c r="E86" s="0" t="n">
        <v>1390.94</v>
      </c>
      <c r="F86" s="0" t="n">
        <v>3815320000</v>
      </c>
      <c r="G86" s="0" t="n">
        <v>1390.94</v>
      </c>
      <c r="H86" s="41" t="n">
        <f aca="false">G86/G85-1</f>
        <v>-0.00388865415326867</v>
      </c>
      <c r="I86" s="41" t="n">
        <f aca="false">LN(1+H86)</f>
        <v>-0.00389623462710611</v>
      </c>
      <c r="J86" s="41"/>
      <c r="K86" s="0" t="n">
        <f aca="false">IF(ISBLANK(A87),MONTH(A86),IF(MONTH(A87)-MONTH(A86)=1,MONTH(A86),0))</f>
        <v>0</v>
      </c>
    </row>
    <row r="87" customFormat="false" ht="14.1" hidden="false" customHeight="false" outlineLevel="0" collapsed="false">
      <c r="A87" s="6" t="n">
        <v>39568</v>
      </c>
      <c r="B87" s="0" t="n">
        <v>1391.22</v>
      </c>
      <c r="C87" s="0" t="n">
        <v>1404.57</v>
      </c>
      <c r="D87" s="0" t="n">
        <v>1384.25</v>
      </c>
      <c r="E87" s="0" t="n">
        <v>1385.59</v>
      </c>
      <c r="F87" s="0" t="n">
        <v>4508890000</v>
      </c>
      <c r="G87" s="0" t="n">
        <v>1385.59</v>
      </c>
      <c r="H87" s="41" t="n">
        <f aca="false">G87/G86-1</f>
        <v>-0.00384631975498595</v>
      </c>
      <c r="I87" s="41" t="n">
        <f aca="false">LN(1+H87)</f>
        <v>-0.00385373586541059</v>
      </c>
      <c r="J87" s="41"/>
      <c r="K87" s="0" t="n">
        <f aca="false">IF(ISBLANK(A88),MONTH(A87),IF(MONTH(A88)-MONTH(A87)=1,MONTH(A87),0))</f>
        <v>4</v>
      </c>
    </row>
    <row r="88" customFormat="false" ht="14.1" hidden="false" customHeight="false" outlineLevel="0" collapsed="false">
      <c r="A88" s="6" t="n">
        <v>39569</v>
      </c>
      <c r="B88" s="0" t="n">
        <v>1385.97</v>
      </c>
      <c r="C88" s="0" t="n">
        <v>1410.07</v>
      </c>
      <c r="D88" s="0" t="n">
        <v>1383.07</v>
      </c>
      <c r="E88" s="0" t="n">
        <v>1409.34</v>
      </c>
      <c r="F88" s="0" t="n">
        <v>4448780000</v>
      </c>
      <c r="G88" s="0" t="n">
        <v>1409.34</v>
      </c>
      <c r="H88" s="41" t="n">
        <f aca="false">G88/G87-1</f>
        <v>0.0171407126206165</v>
      </c>
      <c r="I88" s="41" t="n">
        <f aca="false">LN(1+H88)</f>
        <v>0.016995467987741</v>
      </c>
      <c r="J88" s="41"/>
      <c r="K88" s="0" t="n">
        <f aca="false">IF(ISBLANK(A89),MONTH(A88),IF(MONTH(A89)-MONTH(A88)=1,MONTH(A88),0))</f>
        <v>0</v>
      </c>
    </row>
    <row r="89" customFormat="false" ht="14.1" hidden="false" customHeight="false" outlineLevel="0" collapsed="false">
      <c r="A89" s="6" t="n">
        <v>39570</v>
      </c>
      <c r="B89" s="0" t="n">
        <v>1409.16</v>
      </c>
      <c r="C89" s="0" t="n">
        <v>1422.72</v>
      </c>
      <c r="D89" s="0" t="n">
        <v>1406.25</v>
      </c>
      <c r="E89" s="0" t="n">
        <v>1413.9</v>
      </c>
      <c r="F89" s="0" t="n">
        <v>3953030000</v>
      </c>
      <c r="G89" s="0" t="n">
        <v>1413.9</v>
      </c>
      <c r="H89" s="41" t="n">
        <f aca="false">G89/G88-1</f>
        <v>0.00323555706926659</v>
      </c>
      <c r="I89" s="41" t="n">
        <f aca="false">LN(1+H89)</f>
        <v>0.0032303339179958</v>
      </c>
      <c r="J89" s="41"/>
      <c r="K89" s="0" t="n">
        <f aca="false">IF(ISBLANK(A90),MONTH(A89),IF(MONTH(A90)-MONTH(A89)=1,MONTH(A89),0))</f>
        <v>0</v>
      </c>
    </row>
    <row r="90" customFormat="false" ht="14.1" hidden="false" customHeight="false" outlineLevel="0" collapsed="false">
      <c r="A90" s="6" t="n">
        <v>39573</v>
      </c>
      <c r="B90" s="0" t="n">
        <v>1415.34</v>
      </c>
      <c r="C90" s="0" t="n">
        <v>1415.34</v>
      </c>
      <c r="D90" s="0" t="n">
        <v>1404.37</v>
      </c>
      <c r="E90" s="0" t="n">
        <v>1407.49</v>
      </c>
      <c r="F90" s="0" t="n">
        <v>3410090000</v>
      </c>
      <c r="G90" s="0" t="n">
        <v>1407.49</v>
      </c>
      <c r="H90" s="41" t="n">
        <f aca="false">G90/G89-1</f>
        <v>-0.00453355965768443</v>
      </c>
      <c r="I90" s="41" t="n">
        <f aca="false">LN(1+H90)</f>
        <v>-0.00454386740492572</v>
      </c>
      <c r="J90" s="41"/>
      <c r="K90" s="0" t="n">
        <f aca="false">IF(ISBLANK(A91),MONTH(A90),IF(MONTH(A91)-MONTH(A90)=1,MONTH(A90),0))</f>
        <v>0</v>
      </c>
    </row>
    <row r="91" customFormat="false" ht="14.1" hidden="false" customHeight="false" outlineLevel="0" collapsed="false">
      <c r="A91" s="6" t="n">
        <v>39574</v>
      </c>
      <c r="B91" s="0" t="n">
        <v>1405.6</v>
      </c>
      <c r="C91" s="0" t="n">
        <v>1421.57</v>
      </c>
      <c r="D91" s="0" t="n">
        <v>1397.1</v>
      </c>
      <c r="E91" s="0" t="n">
        <v>1418.26</v>
      </c>
      <c r="F91" s="0" t="n">
        <v>3924100000</v>
      </c>
      <c r="G91" s="0" t="n">
        <v>1418.26</v>
      </c>
      <c r="H91" s="41" t="n">
        <f aca="false">G91/G90-1</f>
        <v>0.00765191937420506</v>
      </c>
      <c r="I91" s="41" t="n">
        <f aca="false">LN(1+H91)</f>
        <v>0.00762279193201319</v>
      </c>
      <c r="J91" s="41"/>
      <c r="K91" s="0" t="n">
        <f aca="false">IF(ISBLANK(A92),MONTH(A91),IF(MONTH(A92)-MONTH(A91)=1,MONTH(A91),0))</f>
        <v>0</v>
      </c>
    </row>
    <row r="92" customFormat="false" ht="14.1" hidden="false" customHeight="false" outlineLevel="0" collapsed="false">
      <c r="A92" s="6" t="n">
        <v>39575</v>
      </c>
      <c r="B92" s="0" t="n">
        <v>1417.49</v>
      </c>
      <c r="C92" s="0" t="n">
        <v>1419.54</v>
      </c>
      <c r="D92" s="0" t="n">
        <v>1391.16</v>
      </c>
      <c r="E92" s="0" t="n">
        <v>1392.57</v>
      </c>
      <c r="F92" s="0" t="n">
        <v>4075860000</v>
      </c>
      <c r="G92" s="0" t="n">
        <v>1392.57</v>
      </c>
      <c r="H92" s="41" t="n">
        <f aca="false">G92/G91-1</f>
        <v>-0.018113745011493</v>
      </c>
      <c r="I92" s="41" t="n">
        <f aca="false">LN(1+H92)</f>
        <v>-0.0182798072870818</v>
      </c>
      <c r="J92" s="41"/>
      <c r="K92" s="0" t="n">
        <f aca="false">IF(ISBLANK(A93),MONTH(A92),IF(MONTH(A93)-MONTH(A92)=1,MONTH(A92),0))</f>
        <v>0</v>
      </c>
    </row>
    <row r="93" customFormat="false" ht="14.1" hidden="false" customHeight="false" outlineLevel="0" collapsed="false">
      <c r="A93" s="6" t="n">
        <v>39576</v>
      </c>
      <c r="B93" s="0" t="n">
        <v>1394.29</v>
      </c>
      <c r="C93" s="0" t="n">
        <v>1402.35</v>
      </c>
      <c r="D93" s="0" t="n">
        <v>1389.39</v>
      </c>
      <c r="E93" s="0" t="n">
        <v>1397.68</v>
      </c>
      <c r="F93" s="0" t="n">
        <v>3827550000</v>
      </c>
      <c r="G93" s="0" t="n">
        <v>1397.68</v>
      </c>
      <c r="H93" s="41" t="n">
        <f aca="false">G93/G92-1</f>
        <v>0.00366947442498411</v>
      </c>
      <c r="I93" s="41" t="n">
        <f aca="false">LN(1+H93)</f>
        <v>0.00366275832838854</v>
      </c>
      <c r="J93" s="41"/>
      <c r="K93" s="0" t="n">
        <f aca="false">IF(ISBLANK(A94),MONTH(A93),IF(MONTH(A94)-MONTH(A93)=1,MONTH(A93),0))</f>
        <v>0</v>
      </c>
    </row>
    <row r="94" customFormat="false" ht="14.1" hidden="false" customHeight="false" outlineLevel="0" collapsed="false">
      <c r="A94" s="6" t="n">
        <v>39577</v>
      </c>
      <c r="B94" s="0" t="n">
        <v>1394.9</v>
      </c>
      <c r="C94" s="0" t="n">
        <v>1394.9</v>
      </c>
      <c r="D94" s="0" t="n">
        <v>1384.11</v>
      </c>
      <c r="E94" s="0" t="n">
        <v>1388.28</v>
      </c>
      <c r="F94" s="0" t="n">
        <v>3518620000</v>
      </c>
      <c r="G94" s="0" t="n">
        <v>1388.28</v>
      </c>
      <c r="H94" s="41" t="n">
        <f aca="false">G94/G93-1</f>
        <v>-0.00672543071375431</v>
      </c>
      <c r="I94" s="41" t="n">
        <f aca="false">LN(1+H94)</f>
        <v>-0.00674814833739135</v>
      </c>
      <c r="J94" s="41"/>
      <c r="K94" s="0" t="n">
        <f aca="false">IF(ISBLANK(A95),MONTH(A94),IF(MONTH(A95)-MONTH(A94)=1,MONTH(A94),0))</f>
        <v>0</v>
      </c>
    </row>
    <row r="95" customFormat="false" ht="14.1" hidden="false" customHeight="false" outlineLevel="0" collapsed="false">
      <c r="A95" s="6" t="n">
        <v>39580</v>
      </c>
      <c r="B95" s="0" t="n">
        <v>1389.4</v>
      </c>
      <c r="C95" s="0" t="n">
        <v>1404.06</v>
      </c>
      <c r="D95" s="0" t="n">
        <v>1386.2</v>
      </c>
      <c r="E95" s="0" t="n">
        <v>1403.58</v>
      </c>
      <c r="F95" s="0" t="n">
        <v>3370630000</v>
      </c>
      <c r="G95" s="0" t="n">
        <v>1403.58</v>
      </c>
      <c r="H95" s="41" t="n">
        <f aca="false">G95/G94-1</f>
        <v>0.0110208315325437</v>
      </c>
      <c r="I95" s="41" t="n">
        <f aca="false">LN(1+H95)</f>
        <v>0.0109605447049329</v>
      </c>
      <c r="J95" s="41"/>
      <c r="K95" s="0" t="n">
        <f aca="false">IF(ISBLANK(A96),MONTH(A95),IF(MONTH(A96)-MONTH(A95)=1,MONTH(A95),0))</f>
        <v>0</v>
      </c>
    </row>
    <row r="96" customFormat="false" ht="14.1" hidden="false" customHeight="false" outlineLevel="0" collapsed="false">
      <c r="A96" s="6" t="n">
        <v>39581</v>
      </c>
      <c r="B96" s="0" t="n">
        <v>1404.4</v>
      </c>
      <c r="C96" s="0" t="n">
        <v>1406.3</v>
      </c>
      <c r="D96" s="0" t="n">
        <v>1396.26</v>
      </c>
      <c r="E96" s="0" t="n">
        <v>1403.04</v>
      </c>
      <c r="F96" s="0" t="n">
        <v>4018590000</v>
      </c>
      <c r="G96" s="0" t="n">
        <v>1403.04</v>
      </c>
      <c r="H96" s="41" t="n">
        <f aca="false">G96/G95-1</f>
        <v>-0.000384730474928374</v>
      </c>
      <c r="I96" s="41" t="n">
        <f aca="false">LN(1+H96)</f>
        <v>-0.000384804502685308</v>
      </c>
      <c r="J96" s="41"/>
      <c r="K96" s="0" t="n">
        <f aca="false">IF(ISBLANK(A97),MONTH(A96),IF(MONTH(A97)-MONTH(A96)=1,MONTH(A96),0))</f>
        <v>0</v>
      </c>
    </row>
    <row r="97" customFormat="false" ht="14.1" hidden="false" customHeight="false" outlineLevel="0" collapsed="false">
      <c r="A97" s="6" t="n">
        <v>39582</v>
      </c>
      <c r="B97" s="0" t="n">
        <v>1405.65</v>
      </c>
      <c r="C97" s="0" t="n">
        <v>1420.19</v>
      </c>
      <c r="D97" s="0" t="n">
        <v>1405.65</v>
      </c>
      <c r="E97" s="0" t="n">
        <v>1408.66</v>
      </c>
      <c r="F97" s="0" t="n">
        <v>3979370000</v>
      </c>
      <c r="G97" s="0" t="n">
        <v>1408.66</v>
      </c>
      <c r="H97" s="41" t="n">
        <f aca="false">G97/G96-1</f>
        <v>0.00400558786634742</v>
      </c>
      <c r="I97" s="41" t="n">
        <f aca="false">LN(1+H97)</f>
        <v>0.00399758685798123</v>
      </c>
      <c r="J97" s="41"/>
      <c r="K97" s="0" t="n">
        <f aca="false">IF(ISBLANK(A98),MONTH(A97),IF(MONTH(A98)-MONTH(A97)=1,MONTH(A97),0))</f>
        <v>0</v>
      </c>
    </row>
    <row r="98" customFormat="false" ht="14.1" hidden="false" customHeight="false" outlineLevel="0" collapsed="false">
      <c r="A98" s="6" t="n">
        <v>39583</v>
      </c>
      <c r="B98" s="0" t="n">
        <v>1408.36</v>
      </c>
      <c r="C98" s="0" t="n">
        <v>1424.4</v>
      </c>
      <c r="D98" s="0" t="n">
        <v>1406.87</v>
      </c>
      <c r="E98" s="0" t="n">
        <v>1423.57</v>
      </c>
      <c r="F98" s="0" t="n">
        <v>3836480000</v>
      </c>
      <c r="G98" s="0" t="n">
        <v>1423.57</v>
      </c>
      <c r="H98" s="41" t="n">
        <f aca="false">G98/G97-1</f>
        <v>0.0105845271392671</v>
      </c>
      <c r="I98" s="41" t="n">
        <f aca="false">LN(1+H98)</f>
        <v>0.0105289031897585</v>
      </c>
      <c r="J98" s="41"/>
      <c r="K98" s="0" t="n">
        <f aca="false">IF(ISBLANK(A99),MONTH(A98),IF(MONTH(A99)-MONTH(A98)=1,MONTH(A98),0))</f>
        <v>0</v>
      </c>
    </row>
    <row r="99" customFormat="false" ht="14.1" hidden="false" customHeight="false" outlineLevel="0" collapsed="false">
      <c r="A99" s="6" t="n">
        <v>39584</v>
      </c>
      <c r="B99" s="0" t="n">
        <v>1423.89</v>
      </c>
      <c r="C99" s="0" t="n">
        <v>1425.82</v>
      </c>
      <c r="D99" s="0" t="n">
        <v>1414.35</v>
      </c>
      <c r="E99" s="0" t="n">
        <v>1425.35</v>
      </c>
      <c r="F99" s="0" t="n">
        <v>3842590000</v>
      </c>
      <c r="G99" s="0" t="n">
        <v>1425.35</v>
      </c>
      <c r="H99" s="41" t="n">
        <f aca="false">G99/G98-1</f>
        <v>0.00125037757187907</v>
      </c>
      <c r="I99" s="41" t="n">
        <f aca="false">LN(1+H99)</f>
        <v>0.00124959650086426</v>
      </c>
      <c r="J99" s="41"/>
      <c r="K99" s="0" t="n">
        <f aca="false">IF(ISBLANK(A100),MONTH(A99),IF(MONTH(A100)-MONTH(A99)=1,MONTH(A99),0))</f>
        <v>0</v>
      </c>
    </row>
    <row r="100" customFormat="false" ht="14.1" hidden="false" customHeight="false" outlineLevel="0" collapsed="false">
      <c r="A100" s="6" t="n">
        <v>39587</v>
      </c>
      <c r="B100" s="0" t="n">
        <v>1425.28</v>
      </c>
      <c r="C100" s="0" t="n">
        <v>1440.24</v>
      </c>
      <c r="D100" s="0" t="n">
        <v>1421.63</v>
      </c>
      <c r="E100" s="0" t="n">
        <v>1426.63</v>
      </c>
      <c r="F100" s="0" t="n">
        <v>3683970000</v>
      </c>
      <c r="G100" s="0" t="n">
        <v>1426.63</v>
      </c>
      <c r="H100" s="41" t="n">
        <f aca="false">G100/G99-1</f>
        <v>0.000898025046479845</v>
      </c>
      <c r="I100" s="41" t="n">
        <f aca="false">LN(1+H100)</f>
        <v>0.000897622063229114</v>
      </c>
      <c r="J100" s="41"/>
      <c r="K100" s="0" t="n">
        <f aca="false">IF(ISBLANK(A101),MONTH(A100),IF(MONTH(A101)-MONTH(A100)=1,MONTH(A100),0))</f>
        <v>0</v>
      </c>
    </row>
    <row r="101" customFormat="false" ht="14.1" hidden="false" customHeight="false" outlineLevel="0" collapsed="false">
      <c r="A101" s="6" t="n">
        <v>39588</v>
      </c>
      <c r="B101" s="0" t="n">
        <v>1424.49</v>
      </c>
      <c r="C101" s="0" t="n">
        <v>1424.49</v>
      </c>
      <c r="D101" s="0" t="n">
        <v>1409.09</v>
      </c>
      <c r="E101" s="0" t="n">
        <v>1413.4</v>
      </c>
      <c r="F101" s="0" t="n">
        <v>3854320000</v>
      </c>
      <c r="G101" s="0" t="n">
        <v>1413.4</v>
      </c>
      <c r="H101" s="41" t="n">
        <f aca="false">G101/G100-1</f>
        <v>-0.0092736028262409</v>
      </c>
      <c r="I101" s="41" t="n">
        <f aca="false">LN(1+H101)</f>
        <v>-0.00931687038612476</v>
      </c>
      <c r="J101" s="41"/>
      <c r="K101" s="0" t="n">
        <f aca="false">IF(ISBLANK(A102),MONTH(A101),IF(MONTH(A102)-MONTH(A101)=1,MONTH(A101),0))</f>
        <v>0</v>
      </c>
    </row>
    <row r="102" customFormat="false" ht="14.1" hidden="false" customHeight="false" outlineLevel="0" collapsed="false">
      <c r="A102" s="6" t="n">
        <v>39589</v>
      </c>
      <c r="B102" s="0" t="n">
        <v>1414.06</v>
      </c>
      <c r="C102" s="0" t="n">
        <v>1419.12</v>
      </c>
      <c r="D102" s="0" t="n">
        <v>1388.81</v>
      </c>
      <c r="E102" s="0" t="n">
        <v>1390.71</v>
      </c>
      <c r="F102" s="0" t="n">
        <v>4517990000</v>
      </c>
      <c r="G102" s="0" t="n">
        <v>1390.71</v>
      </c>
      <c r="H102" s="41" t="n">
        <f aca="false">G102/G101-1</f>
        <v>-0.0160534880430169</v>
      </c>
      <c r="I102" s="41" t="n">
        <f aca="false">LN(1+H102)</f>
        <v>-0.0161837411746142</v>
      </c>
      <c r="J102" s="41"/>
      <c r="K102" s="0" t="n">
        <f aca="false">IF(ISBLANK(A103),MONTH(A102),IF(MONTH(A103)-MONTH(A102)=1,MONTH(A102),0))</f>
        <v>0</v>
      </c>
    </row>
    <row r="103" customFormat="false" ht="14.1" hidden="false" customHeight="false" outlineLevel="0" collapsed="false">
      <c r="A103" s="6" t="n">
        <v>39590</v>
      </c>
      <c r="B103" s="0" t="n">
        <v>1390.83</v>
      </c>
      <c r="C103" s="0" t="n">
        <v>1399.07</v>
      </c>
      <c r="D103" s="0" t="n">
        <v>1390.23</v>
      </c>
      <c r="E103" s="0" t="n">
        <v>1394.35</v>
      </c>
      <c r="F103" s="0" t="n">
        <v>3955960000</v>
      </c>
      <c r="G103" s="0" t="n">
        <v>1394.35</v>
      </c>
      <c r="H103" s="41" t="n">
        <f aca="false">G103/G102-1</f>
        <v>0.00261736810693813</v>
      </c>
      <c r="I103" s="41" t="n">
        <f aca="false">LN(1+H103)</f>
        <v>0.00261394876418741</v>
      </c>
      <c r="J103" s="41"/>
      <c r="K103" s="0" t="n">
        <f aca="false">IF(ISBLANK(A104),MONTH(A103),IF(MONTH(A104)-MONTH(A103)=1,MONTH(A103),0))</f>
        <v>0</v>
      </c>
    </row>
    <row r="104" customFormat="false" ht="14.1" hidden="false" customHeight="false" outlineLevel="0" collapsed="false">
      <c r="A104" s="6" t="n">
        <v>39591</v>
      </c>
      <c r="B104" s="0" t="n">
        <v>1392.2</v>
      </c>
      <c r="C104" s="0" t="n">
        <v>1392.2</v>
      </c>
      <c r="D104" s="0" t="n">
        <v>1373.72</v>
      </c>
      <c r="E104" s="0" t="n">
        <v>1375.93</v>
      </c>
      <c r="F104" s="0" t="n">
        <v>3516380000</v>
      </c>
      <c r="G104" s="0" t="n">
        <v>1375.93</v>
      </c>
      <c r="H104" s="41" t="n">
        <f aca="false">G104/G103-1</f>
        <v>-0.0132104564851004</v>
      </c>
      <c r="I104" s="41" t="n">
        <f aca="false">LN(1+H104)</f>
        <v>-0.0132984907400902</v>
      </c>
      <c r="J104" s="41"/>
      <c r="K104" s="0" t="n">
        <f aca="false">IF(ISBLANK(A105),MONTH(A104),IF(MONTH(A105)-MONTH(A104)=1,MONTH(A104),0))</f>
        <v>0</v>
      </c>
    </row>
    <row r="105" customFormat="false" ht="14.1" hidden="false" customHeight="false" outlineLevel="0" collapsed="false">
      <c r="A105" s="6" t="n">
        <v>39595</v>
      </c>
      <c r="B105" s="0" t="n">
        <v>1375.97</v>
      </c>
      <c r="C105" s="0" t="n">
        <v>1387.4</v>
      </c>
      <c r="D105" s="0" t="n">
        <v>1373.07</v>
      </c>
      <c r="E105" s="0" t="n">
        <v>1385.35</v>
      </c>
      <c r="F105" s="0" t="n">
        <v>3588860000</v>
      </c>
      <c r="G105" s="0" t="n">
        <v>1385.35</v>
      </c>
      <c r="H105" s="41" t="n">
        <f aca="false">G105/G104-1</f>
        <v>0.00684627851707553</v>
      </c>
      <c r="I105" s="41" t="n">
        <f aca="false">LN(1+H105)</f>
        <v>0.00682294917124679</v>
      </c>
      <c r="J105" s="41"/>
      <c r="K105" s="0" t="n">
        <f aca="false">IF(ISBLANK(A106),MONTH(A105),IF(MONTH(A106)-MONTH(A105)=1,MONTH(A105),0))</f>
        <v>0</v>
      </c>
    </row>
    <row r="106" customFormat="false" ht="14.1" hidden="false" customHeight="false" outlineLevel="0" collapsed="false">
      <c r="A106" s="6" t="n">
        <v>39596</v>
      </c>
      <c r="B106" s="0" t="n">
        <v>1386.54</v>
      </c>
      <c r="C106" s="0" t="n">
        <v>1391.25</v>
      </c>
      <c r="D106" s="0" t="n">
        <v>1378.16</v>
      </c>
      <c r="E106" s="0" t="n">
        <v>1390.84</v>
      </c>
      <c r="F106" s="0" t="n">
        <v>3927240000</v>
      </c>
      <c r="G106" s="0" t="n">
        <v>1390.84</v>
      </c>
      <c r="H106" s="41" t="n">
        <f aca="false">G106/G105-1</f>
        <v>0.00396289746273504</v>
      </c>
      <c r="I106" s="41" t="n">
        <f aca="false">LN(1+H106)</f>
        <v>0.00395506586830363</v>
      </c>
      <c r="J106" s="41"/>
      <c r="K106" s="0" t="n">
        <f aca="false">IF(ISBLANK(A107),MONTH(A106),IF(MONTH(A107)-MONTH(A106)=1,MONTH(A106),0))</f>
        <v>0</v>
      </c>
    </row>
    <row r="107" customFormat="false" ht="14.1" hidden="false" customHeight="false" outlineLevel="0" collapsed="false">
      <c r="A107" s="6" t="n">
        <v>39597</v>
      </c>
      <c r="B107" s="0" t="n">
        <v>1390.5</v>
      </c>
      <c r="C107" s="0" t="n">
        <v>1406.32</v>
      </c>
      <c r="D107" s="0" t="n">
        <v>1388.59</v>
      </c>
      <c r="E107" s="0" t="n">
        <v>1398.26</v>
      </c>
      <c r="F107" s="0" t="n">
        <v>3894440000</v>
      </c>
      <c r="G107" s="0" t="n">
        <v>1398.26</v>
      </c>
      <c r="H107" s="41" t="n">
        <f aca="false">G107/G106-1</f>
        <v>0.00533490552471894</v>
      </c>
      <c r="I107" s="41" t="n">
        <f aca="false">LN(1+H107)</f>
        <v>0.00532072532722488</v>
      </c>
      <c r="J107" s="41"/>
      <c r="K107" s="0" t="n">
        <f aca="false">IF(ISBLANK(A108),MONTH(A107),IF(MONTH(A108)-MONTH(A107)=1,MONTH(A107),0))</f>
        <v>0</v>
      </c>
    </row>
    <row r="108" customFormat="false" ht="14.1" hidden="false" customHeight="false" outlineLevel="0" collapsed="false">
      <c r="A108" s="6" t="n">
        <v>39598</v>
      </c>
      <c r="B108" s="0" t="n">
        <v>1398.36</v>
      </c>
      <c r="C108" s="0" t="n">
        <v>1404.46</v>
      </c>
      <c r="D108" s="0" t="n">
        <v>1398.08</v>
      </c>
      <c r="E108" s="0" t="n">
        <v>1400.38</v>
      </c>
      <c r="F108" s="0" t="n">
        <v>3845630000</v>
      </c>
      <c r="G108" s="0" t="n">
        <v>1400.38</v>
      </c>
      <c r="H108" s="41" t="n">
        <f aca="false">G108/G107-1</f>
        <v>0.00151617009712068</v>
      </c>
      <c r="I108" s="41" t="n">
        <f aca="false">LN(1+H108)</f>
        <v>0.00151502187169583</v>
      </c>
      <c r="J108" s="41"/>
      <c r="K108" s="0" t="n">
        <f aca="false">IF(ISBLANK(A109),MONTH(A108),IF(MONTH(A109)-MONTH(A108)=1,MONTH(A108),0))</f>
        <v>5</v>
      </c>
    </row>
    <row r="109" customFormat="false" ht="14.1" hidden="false" customHeight="false" outlineLevel="0" collapsed="false">
      <c r="A109" s="6" t="n">
        <v>39601</v>
      </c>
      <c r="B109" s="0" t="n">
        <v>1399.62</v>
      </c>
      <c r="C109" s="0" t="n">
        <v>1399.62</v>
      </c>
      <c r="D109" s="0" t="n">
        <v>1377.79</v>
      </c>
      <c r="E109" s="0" t="n">
        <v>1385.67</v>
      </c>
      <c r="F109" s="0" t="n">
        <v>3714320000</v>
      </c>
      <c r="G109" s="0" t="n">
        <v>1385.67</v>
      </c>
      <c r="H109" s="41" t="n">
        <f aca="false">G109/G108-1</f>
        <v>-0.010504291692255</v>
      </c>
      <c r="I109" s="41" t="n">
        <f aca="false">LN(1+H109)</f>
        <v>-0.0105598511821261</v>
      </c>
      <c r="J109" s="41"/>
      <c r="K109" s="0" t="n">
        <f aca="false">IF(ISBLANK(A110),MONTH(A109),IF(MONTH(A110)-MONTH(A109)=1,MONTH(A109),0))</f>
        <v>0</v>
      </c>
    </row>
    <row r="110" customFormat="false" ht="14.1" hidden="false" customHeight="false" outlineLevel="0" collapsed="false">
      <c r="A110" s="6" t="n">
        <v>39602</v>
      </c>
      <c r="B110" s="0" t="n">
        <v>1386.42</v>
      </c>
      <c r="C110" s="0" t="n">
        <v>1393.12</v>
      </c>
      <c r="D110" s="0" t="n">
        <v>1370.12</v>
      </c>
      <c r="E110" s="0" t="n">
        <v>1377.65</v>
      </c>
      <c r="F110" s="0" t="n">
        <v>4396380000</v>
      </c>
      <c r="G110" s="0" t="n">
        <v>1377.65</v>
      </c>
      <c r="H110" s="41" t="n">
        <f aca="false">G110/G109-1</f>
        <v>-0.00578781383734939</v>
      </c>
      <c r="I110" s="41" t="n">
        <f aca="false">LN(1+H110)</f>
        <v>-0.00580462814195632</v>
      </c>
      <c r="J110" s="41"/>
      <c r="K110" s="0" t="n">
        <f aca="false">IF(ISBLANK(A111),MONTH(A110),IF(MONTH(A111)-MONTH(A110)=1,MONTH(A110),0))</f>
        <v>0</v>
      </c>
    </row>
    <row r="111" customFormat="false" ht="14.1" hidden="false" customHeight="false" outlineLevel="0" collapsed="false">
      <c r="A111" s="6" t="n">
        <v>39603</v>
      </c>
      <c r="B111" s="0" t="n">
        <v>1376.26</v>
      </c>
      <c r="C111" s="0" t="n">
        <v>1388.18</v>
      </c>
      <c r="D111" s="0" t="n">
        <v>1371.74</v>
      </c>
      <c r="E111" s="0" t="n">
        <v>1377.2</v>
      </c>
      <c r="F111" s="0" t="n">
        <v>4338640000</v>
      </c>
      <c r="G111" s="0" t="n">
        <v>1377.2</v>
      </c>
      <c r="H111" s="41" t="n">
        <f aca="false">G111/G110-1</f>
        <v>-0.000326643196748133</v>
      </c>
      <c r="I111" s="41" t="n">
        <f aca="false">LN(1+H111)</f>
        <v>-0.000326696556257121</v>
      </c>
      <c r="J111" s="41"/>
      <c r="K111" s="0" t="n">
        <f aca="false">IF(ISBLANK(A112),MONTH(A111),IF(MONTH(A112)-MONTH(A111)=1,MONTH(A111),0))</f>
        <v>0</v>
      </c>
    </row>
    <row r="112" customFormat="false" ht="14.1" hidden="false" customHeight="false" outlineLevel="0" collapsed="false">
      <c r="A112" s="6" t="n">
        <v>39604</v>
      </c>
      <c r="B112" s="0" t="n">
        <v>1377.48</v>
      </c>
      <c r="C112" s="0" t="n">
        <v>1404.05</v>
      </c>
      <c r="D112" s="0" t="n">
        <v>1377.48</v>
      </c>
      <c r="E112" s="0" t="n">
        <v>1404.05</v>
      </c>
      <c r="F112" s="0" t="n">
        <v>4350790000</v>
      </c>
      <c r="G112" s="0" t="n">
        <v>1404.05</v>
      </c>
      <c r="H112" s="41" t="n">
        <f aca="false">G112/G111-1</f>
        <v>0.0194960790008714</v>
      </c>
      <c r="I112" s="41" t="n">
        <f aca="false">LN(1+H112)</f>
        <v>0.019308465022889</v>
      </c>
      <c r="J112" s="41"/>
      <c r="K112" s="0" t="n">
        <f aca="false">IF(ISBLANK(A113),MONTH(A112),IF(MONTH(A113)-MONTH(A112)=1,MONTH(A112),0))</f>
        <v>0</v>
      </c>
    </row>
    <row r="113" customFormat="false" ht="14.1" hidden="false" customHeight="false" outlineLevel="0" collapsed="false">
      <c r="A113" s="6" t="n">
        <v>39605</v>
      </c>
      <c r="B113" s="0" t="n">
        <v>1400.06</v>
      </c>
      <c r="C113" s="0" t="n">
        <v>1400.06</v>
      </c>
      <c r="D113" s="0" t="n">
        <v>1359.9</v>
      </c>
      <c r="E113" s="0" t="n">
        <v>1360.68</v>
      </c>
      <c r="F113" s="0" t="n">
        <v>4771660000</v>
      </c>
      <c r="G113" s="0" t="n">
        <v>1360.68</v>
      </c>
      <c r="H113" s="41" t="n">
        <f aca="false">G113/G112-1</f>
        <v>-0.0308892133471029</v>
      </c>
      <c r="I113" s="41" t="n">
        <f aca="false">LN(1+H113)</f>
        <v>-0.0313763427155088</v>
      </c>
      <c r="J113" s="41"/>
      <c r="K113" s="0" t="n">
        <f aca="false">IF(ISBLANK(A114),MONTH(A113),IF(MONTH(A114)-MONTH(A113)=1,MONTH(A113),0))</f>
        <v>0</v>
      </c>
    </row>
    <row r="114" customFormat="false" ht="14.1" hidden="false" customHeight="false" outlineLevel="0" collapsed="false">
      <c r="A114" s="6" t="n">
        <v>39608</v>
      </c>
      <c r="B114" s="0" t="n">
        <v>1360.83</v>
      </c>
      <c r="C114" s="0" t="n">
        <v>1370.63</v>
      </c>
      <c r="D114" s="0" t="n">
        <v>1350.62</v>
      </c>
      <c r="E114" s="0" t="n">
        <v>1361.76</v>
      </c>
      <c r="F114" s="0" t="n">
        <v>4404570000</v>
      </c>
      <c r="G114" s="0" t="n">
        <v>1361.76</v>
      </c>
      <c r="H114" s="41" t="n">
        <f aca="false">G114/G113-1</f>
        <v>0.000793720786665508</v>
      </c>
      <c r="I114" s="41" t="n">
        <f aca="false">LN(1+H114)</f>
        <v>0.000793405956902186</v>
      </c>
      <c r="J114" s="41"/>
      <c r="K114" s="0" t="n">
        <f aca="false">IF(ISBLANK(A115),MONTH(A114),IF(MONTH(A115)-MONTH(A114)=1,MONTH(A114),0))</f>
        <v>0</v>
      </c>
    </row>
    <row r="115" customFormat="false" ht="14.1" hidden="false" customHeight="false" outlineLevel="0" collapsed="false">
      <c r="A115" s="6" t="n">
        <v>39609</v>
      </c>
      <c r="B115" s="0" t="n">
        <v>1358.98</v>
      </c>
      <c r="C115" s="0" t="n">
        <v>1366.84</v>
      </c>
      <c r="D115" s="0" t="n">
        <v>1351.56</v>
      </c>
      <c r="E115" s="0" t="n">
        <v>1358.44</v>
      </c>
      <c r="F115" s="0" t="n">
        <v>4635070000</v>
      </c>
      <c r="G115" s="0" t="n">
        <v>1358.44</v>
      </c>
      <c r="H115" s="41" t="n">
        <f aca="false">G115/G114-1</f>
        <v>-0.0024380213840911</v>
      </c>
      <c r="I115" s="41" t="n">
        <f aca="false">LN(1+H115)</f>
        <v>-0.00244099819756664</v>
      </c>
      <c r="J115" s="41"/>
      <c r="K115" s="0" t="n">
        <f aca="false">IF(ISBLANK(A116),MONTH(A115),IF(MONTH(A116)-MONTH(A115)=1,MONTH(A115),0))</f>
        <v>0</v>
      </c>
    </row>
    <row r="116" customFormat="false" ht="14.1" hidden="false" customHeight="false" outlineLevel="0" collapsed="false">
      <c r="A116" s="6" t="n">
        <v>39610</v>
      </c>
      <c r="B116" s="0" t="n">
        <v>1357.09</v>
      </c>
      <c r="C116" s="0" t="n">
        <v>1357.09</v>
      </c>
      <c r="D116" s="0" t="n">
        <v>1335.47</v>
      </c>
      <c r="E116" s="0" t="n">
        <v>1335.49</v>
      </c>
      <c r="F116" s="0" t="n">
        <v>4779980000</v>
      </c>
      <c r="G116" s="0" t="n">
        <v>1335.49</v>
      </c>
      <c r="H116" s="41" t="n">
        <f aca="false">G116/G115-1</f>
        <v>-0.0168943788463237</v>
      </c>
      <c r="I116" s="41" t="n">
        <f aca="false">LN(1+H116)</f>
        <v>-0.0170387168413752</v>
      </c>
      <c r="J116" s="41"/>
      <c r="K116" s="0" t="n">
        <f aca="false">IF(ISBLANK(A117),MONTH(A116),IF(MONTH(A117)-MONTH(A116)=1,MONTH(A116),0))</f>
        <v>0</v>
      </c>
    </row>
    <row r="117" customFormat="false" ht="14.1" hidden="false" customHeight="false" outlineLevel="0" collapsed="false">
      <c r="A117" s="6" t="n">
        <v>39611</v>
      </c>
      <c r="B117" s="0" t="n">
        <v>1335.78</v>
      </c>
      <c r="C117" s="0" t="n">
        <v>1353.03</v>
      </c>
      <c r="D117" s="0" t="n">
        <v>1331.29</v>
      </c>
      <c r="E117" s="0" t="n">
        <v>1339.87</v>
      </c>
      <c r="F117" s="0" t="n">
        <v>4734240000</v>
      </c>
      <c r="G117" s="0" t="n">
        <v>1339.87</v>
      </c>
      <c r="H117" s="41" t="n">
        <f aca="false">G117/G116-1</f>
        <v>0.0032796950931866</v>
      </c>
      <c r="I117" s="41" t="n">
        <f aca="false">LN(1+H117)</f>
        <v>0.00327432862362244</v>
      </c>
      <c r="J117" s="41"/>
      <c r="K117" s="0" t="n">
        <f aca="false">IF(ISBLANK(A118),MONTH(A117),IF(MONTH(A118)-MONTH(A117)=1,MONTH(A117),0))</f>
        <v>0</v>
      </c>
    </row>
    <row r="118" customFormat="false" ht="14.1" hidden="false" customHeight="false" outlineLevel="0" collapsed="false">
      <c r="A118" s="6" t="n">
        <v>39612</v>
      </c>
      <c r="B118" s="0" t="n">
        <v>1341.81</v>
      </c>
      <c r="C118" s="0" t="n">
        <v>1360.03</v>
      </c>
      <c r="D118" s="0" t="n">
        <v>1341.71</v>
      </c>
      <c r="E118" s="0" t="n">
        <v>1360.03</v>
      </c>
      <c r="F118" s="0" t="n">
        <v>4080420000</v>
      </c>
      <c r="G118" s="0" t="n">
        <v>1360.03</v>
      </c>
      <c r="H118" s="41" t="n">
        <f aca="false">G118/G117-1</f>
        <v>0.0150462358288492</v>
      </c>
      <c r="I118" s="41" t="n">
        <f aca="false">LN(1+H118)</f>
        <v>0.0149341639970033</v>
      </c>
      <c r="J118" s="41"/>
      <c r="K118" s="0" t="n">
        <f aca="false">IF(ISBLANK(A119),MONTH(A118),IF(MONTH(A119)-MONTH(A118)=1,MONTH(A118),0))</f>
        <v>0</v>
      </c>
    </row>
    <row r="119" customFormat="false" ht="14.1" hidden="false" customHeight="false" outlineLevel="0" collapsed="false">
      <c r="A119" s="6" t="n">
        <v>39615</v>
      </c>
      <c r="B119" s="0" t="n">
        <v>1358.85</v>
      </c>
      <c r="C119" s="0" t="n">
        <v>1364.7</v>
      </c>
      <c r="D119" s="0" t="n">
        <v>1352.07</v>
      </c>
      <c r="E119" s="0" t="n">
        <v>1360.14</v>
      </c>
      <c r="F119" s="0" t="n">
        <v>3706940000</v>
      </c>
      <c r="G119" s="0" t="n">
        <v>1360.14</v>
      </c>
      <c r="H119" s="41" t="n">
        <f aca="false">G119/G118-1</f>
        <v>8.08805688110592E-005</v>
      </c>
      <c r="I119" s="41" t="n">
        <f aca="false">LN(1+H119)</f>
        <v>8.08772981542075E-005</v>
      </c>
      <c r="J119" s="41"/>
      <c r="K119" s="0" t="n">
        <f aca="false">IF(ISBLANK(A120),MONTH(A119),IF(MONTH(A120)-MONTH(A119)=1,MONTH(A119),0))</f>
        <v>0</v>
      </c>
    </row>
    <row r="120" customFormat="false" ht="14.1" hidden="false" customHeight="false" outlineLevel="0" collapsed="false">
      <c r="A120" s="6" t="n">
        <v>39616</v>
      </c>
      <c r="B120" s="0" t="n">
        <v>1360.71</v>
      </c>
      <c r="C120" s="0" t="n">
        <v>1366.59</v>
      </c>
      <c r="D120" s="0" t="n">
        <v>1350.54</v>
      </c>
      <c r="E120" s="0" t="n">
        <v>1350.93</v>
      </c>
      <c r="F120" s="0" t="n">
        <v>3801960000</v>
      </c>
      <c r="G120" s="0" t="n">
        <v>1350.93</v>
      </c>
      <c r="H120" s="41" t="n">
        <f aca="false">G120/G119-1</f>
        <v>-0.00677136177158233</v>
      </c>
      <c r="I120" s="41" t="n">
        <f aca="false">LN(1+H120)</f>
        <v>-0.00679439146215697</v>
      </c>
      <c r="J120" s="41"/>
      <c r="K120" s="0" t="n">
        <f aca="false">IF(ISBLANK(A121),MONTH(A120),IF(MONTH(A121)-MONTH(A120)=1,MONTH(A120),0))</f>
        <v>0</v>
      </c>
    </row>
    <row r="121" customFormat="false" ht="14.1" hidden="false" customHeight="false" outlineLevel="0" collapsed="false">
      <c r="A121" s="6" t="n">
        <v>39617</v>
      </c>
      <c r="B121" s="0" t="n">
        <v>1349.59</v>
      </c>
      <c r="C121" s="0" t="n">
        <v>1349.59</v>
      </c>
      <c r="D121" s="0" t="n">
        <v>1333.4</v>
      </c>
      <c r="E121" s="0" t="n">
        <v>1337.81</v>
      </c>
      <c r="F121" s="0" t="n">
        <v>4573570000</v>
      </c>
      <c r="G121" s="0" t="n">
        <v>1337.81</v>
      </c>
      <c r="H121" s="41" t="n">
        <f aca="false">G121/G120-1</f>
        <v>-0.00971182814801663</v>
      </c>
      <c r="I121" s="41" t="n">
        <f aca="false">LN(1+H121)</f>
        <v>-0.00975929553107404</v>
      </c>
      <c r="J121" s="41"/>
      <c r="K121" s="0" t="n">
        <f aca="false">IF(ISBLANK(A122),MONTH(A121),IF(MONTH(A122)-MONTH(A121)=1,MONTH(A121),0))</f>
        <v>0</v>
      </c>
    </row>
    <row r="122" customFormat="false" ht="14.1" hidden="false" customHeight="false" outlineLevel="0" collapsed="false">
      <c r="A122" s="6" t="n">
        <v>39618</v>
      </c>
      <c r="B122" s="0" t="n">
        <v>1336.89</v>
      </c>
      <c r="C122" s="0" t="n">
        <v>1347.66</v>
      </c>
      <c r="D122" s="0" t="n">
        <v>1330.5</v>
      </c>
      <c r="E122" s="0" t="n">
        <v>1342.83</v>
      </c>
      <c r="F122" s="0" t="n">
        <v>4811670000</v>
      </c>
      <c r="G122" s="0" t="n">
        <v>1342.83</v>
      </c>
      <c r="H122" s="41" t="n">
        <f aca="false">G122/G121-1</f>
        <v>0.00375240131259291</v>
      </c>
      <c r="I122" s="41" t="n">
        <f aca="false">LN(1+H122)</f>
        <v>0.00374537861728572</v>
      </c>
      <c r="J122" s="41"/>
      <c r="K122" s="0" t="n">
        <f aca="false">IF(ISBLANK(A123),MONTH(A122),IF(MONTH(A123)-MONTH(A122)=1,MONTH(A122),0))</f>
        <v>0</v>
      </c>
    </row>
    <row r="123" customFormat="false" ht="14.1" hidden="false" customHeight="false" outlineLevel="0" collapsed="false">
      <c r="A123" s="6" t="n">
        <v>39619</v>
      </c>
      <c r="B123" s="0" t="n">
        <v>1341.02</v>
      </c>
      <c r="C123" s="0" t="n">
        <v>1341.02</v>
      </c>
      <c r="D123" s="0" t="n">
        <v>1314.46</v>
      </c>
      <c r="E123" s="0" t="n">
        <v>1317.93</v>
      </c>
      <c r="F123" s="0" t="n">
        <v>5324900000</v>
      </c>
      <c r="G123" s="0" t="n">
        <v>1317.93</v>
      </c>
      <c r="H123" s="41" t="n">
        <f aca="false">G123/G122-1</f>
        <v>-0.018542927995353</v>
      </c>
      <c r="I123" s="41" t="n">
        <f aca="false">LN(1+H123)</f>
        <v>-0.0187170033544181</v>
      </c>
      <c r="J123" s="41"/>
      <c r="K123" s="0" t="n">
        <f aca="false">IF(ISBLANK(A124),MONTH(A123),IF(MONTH(A124)-MONTH(A123)=1,MONTH(A123),0))</f>
        <v>0</v>
      </c>
    </row>
    <row r="124" customFormat="false" ht="14.1" hidden="false" customHeight="false" outlineLevel="0" collapsed="false">
      <c r="A124" s="6" t="n">
        <v>39622</v>
      </c>
      <c r="B124" s="0" t="n">
        <v>1319.77</v>
      </c>
      <c r="C124" s="0" t="n">
        <v>1323.78</v>
      </c>
      <c r="D124" s="0" t="n">
        <v>1315.31</v>
      </c>
      <c r="E124" s="0" t="n">
        <v>1318</v>
      </c>
      <c r="F124" s="0" t="n">
        <v>4186370000</v>
      </c>
      <c r="G124" s="0" t="n">
        <v>1318</v>
      </c>
      <c r="H124" s="41" t="n">
        <f aca="false">G124/G123-1</f>
        <v>5.31135948038664E-005</v>
      </c>
      <c r="I124" s="41" t="n">
        <f aca="false">LN(1+H124)</f>
        <v>5.31121843268333E-005</v>
      </c>
      <c r="J124" s="41"/>
      <c r="K124" s="0" t="n">
        <f aca="false">IF(ISBLANK(A125),MONTH(A124),IF(MONTH(A125)-MONTH(A124)=1,MONTH(A124),0))</f>
        <v>0</v>
      </c>
    </row>
    <row r="125" customFormat="false" ht="14.1" hidden="false" customHeight="false" outlineLevel="0" collapsed="false">
      <c r="A125" s="6" t="n">
        <v>39623</v>
      </c>
      <c r="B125" s="0" t="n">
        <v>1317.23</v>
      </c>
      <c r="C125" s="0" t="n">
        <v>1326.02</v>
      </c>
      <c r="D125" s="0" t="n">
        <v>1304.42</v>
      </c>
      <c r="E125" s="0" t="n">
        <v>1314.29</v>
      </c>
      <c r="F125" s="0" t="n">
        <v>4705050000</v>
      </c>
      <c r="G125" s="0" t="n">
        <v>1314.29</v>
      </c>
      <c r="H125" s="41" t="n">
        <f aca="false">G125/G124-1</f>
        <v>-0.00281487101669198</v>
      </c>
      <c r="I125" s="41" t="n">
        <f aca="false">LN(1+H125)</f>
        <v>-0.00281884021638558</v>
      </c>
      <c r="J125" s="41"/>
      <c r="K125" s="0" t="n">
        <f aca="false">IF(ISBLANK(A126),MONTH(A125),IF(MONTH(A126)-MONTH(A125)=1,MONTH(A125),0))</f>
        <v>0</v>
      </c>
    </row>
    <row r="126" customFormat="false" ht="14.1" hidden="false" customHeight="false" outlineLevel="0" collapsed="false">
      <c r="A126" s="6" t="n">
        <v>39624</v>
      </c>
      <c r="B126" s="0" t="n">
        <v>1314.54</v>
      </c>
      <c r="C126" s="0" t="n">
        <v>1335.63</v>
      </c>
      <c r="D126" s="0" t="n">
        <v>1314.54</v>
      </c>
      <c r="E126" s="0" t="n">
        <v>1321.97</v>
      </c>
      <c r="F126" s="0" t="n">
        <v>4825640000</v>
      </c>
      <c r="G126" s="0" t="n">
        <v>1321.97</v>
      </c>
      <c r="H126" s="41" t="n">
        <f aca="false">G126/G125-1</f>
        <v>0.0058434592061114</v>
      </c>
      <c r="I126" s="41" t="n">
        <f aca="false">LN(1+H126)</f>
        <v>0.00582645241851596</v>
      </c>
      <c r="J126" s="41"/>
      <c r="K126" s="0" t="n">
        <f aca="false">IF(ISBLANK(A127),MONTH(A126),IF(MONTH(A127)-MONTH(A126)=1,MONTH(A126),0))</f>
        <v>0</v>
      </c>
    </row>
    <row r="127" customFormat="false" ht="14.1" hidden="false" customHeight="false" outlineLevel="0" collapsed="false">
      <c r="A127" s="6" t="n">
        <v>39625</v>
      </c>
      <c r="B127" s="0" t="n">
        <v>1316.29</v>
      </c>
      <c r="C127" s="0" t="n">
        <v>1316.29</v>
      </c>
      <c r="D127" s="0" t="n">
        <v>1283.15</v>
      </c>
      <c r="E127" s="0" t="n">
        <v>1283.15</v>
      </c>
      <c r="F127" s="0" t="n">
        <v>5231280000</v>
      </c>
      <c r="G127" s="0" t="n">
        <v>1283.15</v>
      </c>
      <c r="H127" s="41" t="n">
        <f aca="false">G127/G126-1</f>
        <v>-0.0293652654750107</v>
      </c>
      <c r="I127" s="41" t="n">
        <f aca="false">LN(1+H127)</f>
        <v>-0.0298050559987732</v>
      </c>
      <c r="J127" s="41"/>
      <c r="K127" s="0" t="n">
        <f aca="false">IF(ISBLANK(A128),MONTH(A127),IF(MONTH(A128)-MONTH(A127)=1,MONTH(A127),0))</f>
        <v>0</v>
      </c>
    </row>
    <row r="128" customFormat="false" ht="14.1" hidden="false" customHeight="false" outlineLevel="0" collapsed="false">
      <c r="A128" s="6" t="n">
        <v>39626</v>
      </c>
      <c r="B128" s="0" t="n">
        <v>1283.6</v>
      </c>
      <c r="C128" s="0" t="n">
        <v>1289.45</v>
      </c>
      <c r="D128" s="0" t="n">
        <v>1272</v>
      </c>
      <c r="E128" s="0" t="n">
        <v>1278.38</v>
      </c>
      <c r="F128" s="0" t="n">
        <v>6208260000</v>
      </c>
      <c r="G128" s="0" t="n">
        <v>1278.38</v>
      </c>
      <c r="H128" s="41" t="n">
        <f aca="false">G128/G127-1</f>
        <v>-0.00371741417605109</v>
      </c>
      <c r="I128" s="41" t="n">
        <f aca="false">LN(1+H128)</f>
        <v>-0.00372434093187122</v>
      </c>
      <c r="J128" s="41"/>
      <c r="K128" s="0" t="n">
        <f aca="false">IF(ISBLANK(A129),MONTH(A128),IF(MONTH(A129)-MONTH(A128)=1,MONTH(A128),0))</f>
        <v>0</v>
      </c>
    </row>
    <row r="129" customFormat="false" ht="14.1" hidden="false" customHeight="false" outlineLevel="0" collapsed="false">
      <c r="A129" s="6" t="n">
        <v>39629</v>
      </c>
      <c r="B129" s="0" t="n">
        <v>1278.06</v>
      </c>
      <c r="C129" s="0" t="n">
        <v>1290.31</v>
      </c>
      <c r="D129" s="0" t="n">
        <v>1274.86</v>
      </c>
      <c r="E129" s="0" t="n">
        <v>1280</v>
      </c>
      <c r="F129" s="0" t="n">
        <v>5032330000</v>
      </c>
      <c r="G129" s="0" t="n">
        <v>1280</v>
      </c>
      <c r="H129" s="41" t="n">
        <f aca="false">G129/G128-1</f>
        <v>0.0012672288364961</v>
      </c>
      <c r="I129" s="41" t="n">
        <f aca="false">LN(1+H129)</f>
        <v>0.0012664265797245</v>
      </c>
      <c r="J129" s="41"/>
      <c r="K129" s="0" t="n">
        <f aca="false">IF(ISBLANK(A130),MONTH(A129),IF(MONTH(A130)-MONTH(A129)=1,MONTH(A129),0))</f>
        <v>6</v>
      </c>
    </row>
    <row r="130" customFormat="false" ht="14.1" hidden="false" customHeight="false" outlineLevel="0" collapsed="false">
      <c r="A130" s="6" t="n">
        <v>39630</v>
      </c>
      <c r="B130" s="0" t="n">
        <v>1276.69</v>
      </c>
      <c r="C130" s="0" t="n">
        <v>1285.31</v>
      </c>
      <c r="D130" s="0" t="n">
        <v>1260.68</v>
      </c>
      <c r="E130" s="0" t="n">
        <v>1284.91</v>
      </c>
      <c r="F130" s="0" t="n">
        <v>5846290000</v>
      </c>
      <c r="G130" s="0" t="n">
        <v>1284.91</v>
      </c>
      <c r="H130" s="41" t="n">
        <f aca="false">G130/G129-1</f>
        <v>0.00383593750000011</v>
      </c>
      <c r="I130" s="41" t="n">
        <f aca="false">LN(1+H130)</f>
        <v>0.00382859905231257</v>
      </c>
      <c r="J130" s="41"/>
      <c r="K130" s="0" t="n">
        <f aca="false">IF(ISBLANK(A131),MONTH(A130),IF(MONTH(A131)-MONTH(A130)=1,MONTH(A130),0))</f>
        <v>0</v>
      </c>
    </row>
    <row r="131" customFormat="false" ht="14.1" hidden="false" customHeight="false" outlineLevel="0" collapsed="false">
      <c r="A131" s="6" t="n">
        <v>39631</v>
      </c>
      <c r="B131" s="0" t="n">
        <v>1285.82</v>
      </c>
      <c r="C131" s="0" t="n">
        <v>1292.17</v>
      </c>
      <c r="D131" s="0" t="n">
        <v>1261.51</v>
      </c>
      <c r="E131" s="0" t="n">
        <v>1261.52</v>
      </c>
      <c r="F131" s="0" t="n">
        <v>5276090000</v>
      </c>
      <c r="G131" s="0" t="n">
        <v>1261.52</v>
      </c>
      <c r="H131" s="41" t="n">
        <f aca="false">G131/G130-1</f>
        <v>-0.0182036095913333</v>
      </c>
      <c r="I131" s="41" t="n">
        <f aca="false">LN(1+H131)</f>
        <v>-0.0183713338686439</v>
      </c>
      <c r="J131" s="41"/>
      <c r="K131" s="0" t="n">
        <f aca="false">IF(ISBLANK(A132),MONTH(A131),IF(MONTH(A132)-MONTH(A131)=1,MONTH(A131),0))</f>
        <v>0</v>
      </c>
    </row>
    <row r="132" customFormat="false" ht="14.1" hidden="false" customHeight="false" outlineLevel="0" collapsed="false">
      <c r="A132" s="6" t="n">
        <v>39632</v>
      </c>
      <c r="B132" s="0" t="n">
        <v>1262.96</v>
      </c>
      <c r="C132" s="0" t="n">
        <v>1271.48</v>
      </c>
      <c r="D132" s="0" t="n">
        <v>1252.01</v>
      </c>
      <c r="E132" s="0" t="n">
        <v>1262.9</v>
      </c>
      <c r="F132" s="0" t="n">
        <v>3247590000</v>
      </c>
      <c r="G132" s="0" t="n">
        <v>1262.9</v>
      </c>
      <c r="H132" s="41" t="n">
        <f aca="false">G132/G131-1</f>
        <v>0.00109391844758711</v>
      </c>
      <c r="I132" s="41" t="n">
        <f aca="false">LN(1+H132)</f>
        <v>0.00109332055479303</v>
      </c>
      <c r="J132" s="41"/>
      <c r="K132" s="0" t="n">
        <f aca="false">IF(ISBLANK(A133),MONTH(A132),IF(MONTH(A133)-MONTH(A132)=1,MONTH(A132),0))</f>
        <v>0</v>
      </c>
    </row>
    <row r="133" customFormat="false" ht="14.1" hidden="false" customHeight="false" outlineLevel="0" collapsed="false">
      <c r="A133" s="6" t="n">
        <v>39636</v>
      </c>
      <c r="B133" s="0" t="n">
        <v>1262.9</v>
      </c>
      <c r="C133" s="0" t="n">
        <v>1273.95</v>
      </c>
      <c r="D133" s="0" t="n">
        <v>1240.68</v>
      </c>
      <c r="E133" s="0" t="n">
        <v>1252.31</v>
      </c>
      <c r="F133" s="0" t="n">
        <v>5265420000</v>
      </c>
      <c r="G133" s="0" t="n">
        <v>1252.31</v>
      </c>
      <c r="H133" s="41" t="n">
        <f aca="false">G133/G132-1</f>
        <v>-0.00838546203183166</v>
      </c>
      <c r="I133" s="41" t="n">
        <f aca="false">LN(1+H133)</f>
        <v>-0.00842081780698511</v>
      </c>
      <c r="J133" s="41"/>
      <c r="K133" s="0" t="n">
        <f aca="false">IF(ISBLANK(A134),MONTH(A133),IF(MONTH(A134)-MONTH(A133)=1,MONTH(A133),0))</f>
        <v>0</v>
      </c>
    </row>
    <row r="134" customFormat="false" ht="14.1" hidden="false" customHeight="false" outlineLevel="0" collapsed="false">
      <c r="A134" s="6" t="n">
        <v>39637</v>
      </c>
      <c r="B134" s="0" t="n">
        <v>1251.84</v>
      </c>
      <c r="C134" s="0" t="n">
        <v>1274.17</v>
      </c>
      <c r="D134" s="0" t="n">
        <v>1242.84</v>
      </c>
      <c r="E134" s="0" t="n">
        <v>1273.7</v>
      </c>
      <c r="F134" s="0" t="n">
        <v>6034110000</v>
      </c>
      <c r="G134" s="0" t="n">
        <v>1273.7</v>
      </c>
      <c r="H134" s="41" t="n">
        <f aca="false">G134/G133-1</f>
        <v>0.0170804353554632</v>
      </c>
      <c r="I134" s="41" t="n">
        <f aca="false">LN(1+H134)</f>
        <v>0.0169362047505745</v>
      </c>
      <c r="J134" s="41"/>
      <c r="K134" s="0" t="n">
        <f aca="false">IF(ISBLANK(A135),MONTH(A134),IF(MONTH(A135)-MONTH(A134)=1,MONTH(A134),0))</f>
        <v>0</v>
      </c>
    </row>
    <row r="135" customFormat="false" ht="14.1" hidden="false" customHeight="false" outlineLevel="0" collapsed="false">
      <c r="A135" s="6" t="n">
        <v>39638</v>
      </c>
      <c r="B135" s="0" t="n">
        <v>1273.38</v>
      </c>
      <c r="C135" s="0" t="n">
        <v>1277.36</v>
      </c>
      <c r="D135" s="0" t="n">
        <v>1244.57</v>
      </c>
      <c r="E135" s="0" t="n">
        <v>1244.69</v>
      </c>
      <c r="F135" s="0" t="n">
        <v>5181000000</v>
      </c>
      <c r="G135" s="0" t="n">
        <v>1244.69</v>
      </c>
      <c r="H135" s="41" t="n">
        <f aca="false">G135/G134-1</f>
        <v>-0.0227761639318521</v>
      </c>
      <c r="I135" s="41" t="n">
        <f aca="false">LN(1+H135)</f>
        <v>-0.0230395476854884</v>
      </c>
      <c r="J135" s="41"/>
      <c r="K135" s="0" t="n">
        <f aca="false">IF(ISBLANK(A136),MONTH(A135),IF(MONTH(A136)-MONTH(A135)=1,MONTH(A135),0))</f>
        <v>0</v>
      </c>
    </row>
    <row r="136" customFormat="false" ht="14.1" hidden="false" customHeight="false" outlineLevel="0" collapsed="false">
      <c r="A136" s="6" t="n">
        <v>39639</v>
      </c>
      <c r="B136" s="0" t="n">
        <v>1245.25</v>
      </c>
      <c r="C136" s="0" t="n">
        <v>1257.65</v>
      </c>
      <c r="D136" s="0" t="n">
        <v>1236.76</v>
      </c>
      <c r="E136" s="0" t="n">
        <v>1253.39</v>
      </c>
      <c r="F136" s="0" t="n">
        <v>5840430000</v>
      </c>
      <c r="G136" s="0" t="n">
        <v>1253.39</v>
      </c>
      <c r="H136" s="41" t="n">
        <f aca="false">G136/G135-1</f>
        <v>0.00698969221251877</v>
      </c>
      <c r="I136" s="41" t="n">
        <f aca="false">LN(1+H136)</f>
        <v>0.00696537754949621</v>
      </c>
      <c r="J136" s="41"/>
      <c r="K136" s="0" t="n">
        <f aca="false">IF(ISBLANK(A137),MONTH(A136),IF(MONTH(A137)-MONTH(A136)=1,MONTH(A136),0))</f>
        <v>0</v>
      </c>
    </row>
    <row r="137" customFormat="false" ht="14.1" hidden="false" customHeight="false" outlineLevel="0" collapsed="false">
      <c r="A137" s="6" t="n">
        <v>39640</v>
      </c>
      <c r="B137" s="0" t="n">
        <v>1248.66</v>
      </c>
      <c r="C137" s="0" t="n">
        <v>1257.27</v>
      </c>
      <c r="D137" s="0" t="n">
        <v>1225.35</v>
      </c>
      <c r="E137" s="0" t="n">
        <v>1239.49</v>
      </c>
      <c r="F137" s="0" t="n">
        <v>6742200000</v>
      </c>
      <c r="G137" s="0" t="n">
        <v>1239.49</v>
      </c>
      <c r="H137" s="41" t="n">
        <f aca="false">G137/G136-1</f>
        <v>-0.011089924125771</v>
      </c>
      <c r="I137" s="41" t="n">
        <f aca="false">LN(1+H137)</f>
        <v>-0.011151875786283</v>
      </c>
      <c r="J137" s="41"/>
      <c r="K137" s="0" t="n">
        <f aca="false">IF(ISBLANK(A138),MONTH(A137),IF(MONTH(A138)-MONTH(A137)=1,MONTH(A137),0))</f>
        <v>0</v>
      </c>
    </row>
    <row r="138" customFormat="false" ht="14.1" hidden="false" customHeight="false" outlineLevel="0" collapsed="false">
      <c r="A138" s="6" t="n">
        <v>39643</v>
      </c>
      <c r="B138" s="0" t="n">
        <v>1241.61</v>
      </c>
      <c r="C138" s="0" t="n">
        <v>1253.5</v>
      </c>
      <c r="D138" s="0" t="n">
        <v>1225.01</v>
      </c>
      <c r="E138" s="0" t="n">
        <v>1228.3</v>
      </c>
      <c r="F138" s="0" t="n">
        <v>5434860000</v>
      </c>
      <c r="G138" s="0" t="n">
        <v>1228.3</v>
      </c>
      <c r="H138" s="41" t="n">
        <f aca="false">G138/G137-1</f>
        <v>-0.00902790663902098</v>
      </c>
      <c r="I138" s="41" t="n">
        <f aca="false">LN(1+H138)</f>
        <v>-0.00906890512839018</v>
      </c>
      <c r="J138" s="41"/>
      <c r="K138" s="0" t="n">
        <f aca="false">IF(ISBLANK(A139),MONTH(A138),IF(MONTH(A139)-MONTH(A138)=1,MONTH(A138),0))</f>
        <v>0</v>
      </c>
    </row>
    <row r="139" customFormat="false" ht="14.1" hidden="false" customHeight="false" outlineLevel="0" collapsed="false">
      <c r="A139" s="6" t="n">
        <v>39644</v>
      </c>
      <c r="B139" s="0" t="n">
        <v>1226.83</v>
      </c>
      <c r="C139" s="0" t="n">
        <v>1234.35</v>
      </c>
      <c r="D139" s="0" t="n">
        <v>1200.44</v>
      </c>
      <c r="E139" s="0" t="n">
        <v>1214.91</v>
      </c>
      <c r="F139" s="0" t="n">
        <v>7363640000</v>
      </c>
      <c r="G139" s="0" t="n">
        <v>1214.91</v>
      </c>
      <c r="H139" s="41" t="n">
        <f aca="false">G139/G138-1</f>
        <v>-0.0109012456240332</v>
      </c>
      <c r="I139" s="41" t="n">
        <f aca="false">LN(1+H139)</f>
        <v>-0.0109610995880936</v>
      </c>
      <c r="J139" s="41"/>
      <c r="K139" s="0" t="n">
        <f aca="false">IF(ISBLANK(A140),MONTH(A139),IF(MONTH(A140)-MONTH(A139)=1,MONTH(A139),0))</f>
        <v>0</v>
      </c>
    </row>
    <row r="140" customFormat="false" ht="14.1" hidden="false" customHeight="false" outlineLevel="0" collapsed="false">
      <c r="A140" s="6" t="n">
        <v>39645</v>
      </c>
      <c r="B140" s="0" t="n">
        <v>1214.65</v>
      </c>
      <c r="C140" s="0" t="n">
        <v>1245.52</v>
      </c>
      <c r="D140" s="0" t="n">
        <v>1211.39</v>
      </c>
      <c r="E140" s="0" t="n">
        <v>1245.36</v>
      </c>
      <c r="F140" s="0" t="n">
        <v>6738630400</v>
      </c>
      <c r="G140" s="0" t="n">
        <v>1245.36</v>
      </c>
      <c r="H140" s="41" t="n">
        <f aca="false">G140/G139-1</f>
        <v>0.0250635849569103</v>
      </c>
      <c r="I140" s="41" t="n">
        <f aca="false">LN(1+H140)</f>
        <v>0.0247546447706388</v>
      </c>
      <c r="J140" s="41"/>
      <c r="K140" s="0" t="n">
        <f aca="false">IF(ISBLANK(A141),MONTH(A140),IF(MONTH(A141)-MONTH(A140)=1,MONTH(A140),0))</f>
        <v>0</v>
      </c>
    </row>
    <row r="141" customFormat="false" ht="14.1" hidden="false" customHeight="false" outlineLevel="0" collapsed="false">
      <c r="A141" s="6" t="n">
        <v>39646</v>
      </c>
      <c r="B141" s="0" t="n">
        <v>1246.31</v>
      </c>
      <c r="C141" s="0" t="n">
        <v>1262.31</v>
      </c>
      <c r="D141" s="0" t="n">
        <v>1241.49</v>
      </c>
      <c r="E141" s="0" t="n">
        <v>1260.32</v>
      </c>
      <c r="F141" s="0" t="n">
        <v>7365209600</v>
      </c>
      <c r="G141" s="0" t="n">
        <v>1260.32</v>
      </c>
      <c r="H141" s="41" t="n">
        <f aca="false">G141/G140-1</f>
        <v>0.0120125907368152</v>
      </c>
      <c r="I141" s="41" t="n">
        <f aca="false">LN(1+H141)</f>
        <v>0.0119410122274204</v>
      </c>
      <c r="J141" s="41"/>
      <c r="K141" s="0" t="n">
        <f aca="false">IF(ISBLANK(A142),MONTH(A141),IF(MONTH(A142)-MONTH(A141)=1,MONTH(A141),0))</f>
        <v>0</v>
      </c>
    </row>
    <row r="142" customFormat="false" ht="14.1" hidden="false" customHeight="false" outlineLevel="0" collapsed="false">
      <c r="A142" s="6" t="n">
        <v>39647</v>
      </c>
      <c r="B142" s="0" t="n">
        <v>1258.22</v>
      </c>
      <c r="C142" s="0" t="n">
        <v>1262.23</v>
      </c>
      <c r="D142" s="0" t="n">
        <v>1251.81</v>
      </c>
      <c r="E142" s="0" t="n">
        <v>1260.68</v>
      </c>
      <c r="F142" s="0" t="n">
        <v>5653280000</v>
      </c>
      <c r="G142" s="0" t="n">
        <v>1260.68</v>
      </c>
      <c r="H142" s="41" t="n">
        <f aca="false">G142/G141-1</f>
        <v>0.000285641741780029</v>
      </c>
      <c r="I142" s="41" t="n">
        <f aca="false">LN(1+H142)</f>
        <v>0.00028560095394466</v>
      </c>
      <c r="J142" s="41"/>
      <c r="K142" s="0" t="n">
        <f aca="false">IF(ISBLANK(A143),MONTH(A142),IF(MONTH(A143)-MONTH(A142)=1,MONTH(A142),0))</f>
        <v>0</v>
      </c>
    </row>
    <row r="143" customFormat="false" ht="14.1" hidden="false" customHeight="false" outlineLevel="0" collapsed="false">
      <c r="A143" s="6" t="n">
        <v>39650</v>
      </c>
      <c r="B143" s="0" t="n">
        <v>1261.82</v>
      </c>
      <c r="C143" s="0" t="n">
        <v>1267.74</v>
      </c>
      <c r="D143" s="0" t="n">
        <v>1255.7</v>
      </c>
      <c r="E143" s="0" t="n">
        <v>1260</v>
      </c>
      <c r="F143" s="0" t="n">
        <v>4630640000</v>
      </c>
      <c r="G143" s="0" t="n">
        <v>1260</v>
      </c>
      <c r="H143" s="41" t="n">
        <f aca="false">G143/G142-1</f>
        <v>-0.000539391439540626</v>
      </c>
      <c r="I143" s="41" t="n">
        <f aca="false">LN(1+H143)</f>
        <v>-0.000539536963435066</v>
      </c>
      <c r="J143" s="41"/>
      <c r="K143" s="0" t="n">
        <f aca="false">IF(ISBLANK(A144),MONTH(A143),IF(MONTH(A144)-MONTH(A143)=1,MONTH(A143),0))</f>
        <v>0</v>
      </c>
    </row>
    <row r="144" customFormat="false" ht="14.1" hidden="false" customHeight="false" outlineLevel="0" collapsed="false">
      <c r="A144" s="6" t="n">
        <v>39651</v>
      </c>
      <c r="B144" s="0" t="n">
        <v>1257.08</v>
      </c>
      <c r="C144" s="0" t="n">
        <v>1277.42</v>
      </c>
      <c r="D144" s="0" t="n">
        <v>1248.83</v>
      </c>
      <c r="E144" s="0" t="n">
        <v>1277</v>
      </c>
      <c r="F144" s="0" t="n">
        <v>6180230000</v>
      </c>
      <c r="G144" s="0" t="n">
        <v>1277</v>
      </c>
      <c r="H144" s="41" t="n">
        <f aca="false">G144/G143-1</f>
        <v>0.0134920634920634</v>
      </c>
      <c r="I144" s="41" t="n">
        <f aca="false">LN(1+H144)</f>
        <v>0.0134018560870156</v>
      </c>
      <c r="J144" s="41"/>
      <c r="K144" s="0" t="n">
        <f aca="false">IF(ISBLANK(A145),MONTH(A144),IF(MONTH(A145)-MONTH(A144)=1,MONTH(A144),0))</f>
        <v>0</v>
      </c>
    </row>
    <row r="145" customFormat="false" ht="14.1" hidden="false" customHeight="false" outlineLevel="0" collapsed="false">
      <c r="A145" s="6" t="n">
        <v>39652</v>
      </c>
      <c r="B145" s="0" t="n">
        <v>1278.87</v>
      </c>
      <c r="C145" s="0" t="n">
        <v>1291.17</v>
      </c>
      <c r="D145" s="0" t="n">
        <v>1276.06</v>
      </c>
      <c r="E145" s="0" t="n">
        <v>1282.19</v>
      </c>
      <c r="F145" s="0" t="n">
        <v>6705830000</v>
      </c>
      <c r="G145" s="0" t="n">
        <v>1282.19</v>
      </c>
      <c r="H145" s="41" t="n">
        <f aca="false">G145/G144-1</f>
        <v>0.004064212999217</v>
      </c>
      <c r="I145" s="41" t="n">
        <f aca="false">LN(1+H145)</f>
        <v>0.00405597639489968</v>
      </c>
      <c r="J145" s="41"/>
      <c r="K145" s="0" t="n">
        <f aca="false">IF(ISBLANK(A146),MONTH(A145),IF(MONTH(A146)-MONTH(A145)=1,MONTH(A145),0))</f>
        <v>0</v>
      </c>
    </row>
    <row r="146" customFormat="false" ht="14.1" hidden="false" customHeight="false" outlineLevel="0" collapsed="false">
      <c r="A146" s="6" t="n">
        <v>39653</v>
      </c>
      <c r="B146" s="0" t="n">
        <v>1283.22</v>
      </c>
      <c r="C146" s="0" t="n">
        <v>1283.22</v>
      </c>
      <c r="D146" s="0" t="n">
        <v>1251.48</v>
      </c>
      <c r="E146" s="0" t="n">
        <v>1252.54</v>
      </c>
      <c r="F146" s="0" t="n">
        <v>6127980000</v>
      </c>
      <c r="G146" s="0" t="n">
        <v>1252.54</v>
      </c>
      <c r="H146" s="41" t="n">
        <f aca="false">G146/G145-1</f>
        <v>-0.0231244979293241</v>
      </c>
      <c r="I146" s="41" t="n">
        <f aca="false">LN(1+H146)</f>
        <v>-0.0233960638506219</v>
      </c>
      <c r="J146" s="41"/>
      <c r="K146" s="0" t="n">
        <f aca="false">IF(ISBLANK(A147),MONTH(A146),IF(MONTH(A147)-MONTH(A146)=1,MONTH(A146),0))</f>
        <v>0</v>
      </c>
    </row>
    <row r="147" customFormat="false" ht="14.1" hidden="false" customHeight="false" outlineLevel="0" collapsed="false">
      <c r="A147" s="6" t="n">
        <v>39654</v>
      </c>
      <c r="B147" s="0" t="n">
        <v>1253.51</v>
      </c>
      <c r="C147" s="0" t="n">
        <v>1263.23</v>
      </c>
      <c r="D147" s="0" t="n">
        <v>1251.75</v>
      </c>
      <c r="E147" s="0" t="n">
        <v>1257.76</v>
      </c>
      <c r="F147" s="0" t="n">
        <v>4672560000</v>
      </c>
      <c r="G147" s="0" t="n">
        <v>1257.76</v>
      </c>
      <c r="H147" s="41" t="n">
        <f aca="false">G147/G146-1</f>
        <v>0.00416753157583782</v>
      </c>
      <c r="I147" s="41" t="n">
        <f aca="false">LN(1+H147)</f>
        <v>0.00415887146862918</v>
      </c>
      <c r="J147" s="41"/>
      <c r="K147" s="0" t="n">
        <f aca="false">IF(ISBLANK(A148),MONTH(A147),IF(MONTH(A148)-MONTH(A147)=1,MONTH(A147),0))</f>
        <v>0</v>
      </c>
    </row>
    <row r="148" customFormat="false" ht="14.1" hidden="false" customHeight="false" outlineLevel="0" collapsed="false">
      <c r="A148" s="6" t="n">
        <v>39657</v>
      </c>
      <c r="B148" s="0" t="n">
        <v>1257.76</v>
      </c>
      <c r="C148" s="0" t="n">
        <v>1260.09</v>
      </c>
      <c r="D148" s="0" t="n">
        <v>1234.37</v>
      </c>
      <c r="E148" s="0" t="n">
        <v>1234.37</v>
      </c>
      <c r="F148" s="0" t="n">
        <v>4282960000</v>
      </c>
      <c r="G148" s="0" t="n">
        <v>1234.37</v>
      </c>
      <c r="H148" s="41" t="n">
        <f aca="false">G148/G147-1</f>
        <v>-0.0185965526014503</v>
      </c>
      <c r="I148" s="41" t="n">
        <f aca="false">LN(1+H148)</f>
        <v>-0.018771642597075</v>
      </c>
      <c r="J148" s="41"/>
      <c r="K148" s="0" t="n">
        <f aca="false">IF(ISBLANK(A149),MONTH(A148),IF(MONTH(A149)-MONTH(A148)=1,MONTH(A148),0))</f>
        <v>0</v>
      </c>
    </row>
    <row r="149" customFormat="false" ht="14.1" hidden="false" customHeight="false" outlineLevel="0" collapsed="false">
      <c r="A149" s="6" t="n">
        <v>39658</v>
      </c>
      <c r="B149" s="0" t="n">
        <v>1236.38</v>
      </c>
      <c r="C149" s="0" t="n">
        <v>1263.2</v>
      </c>
      <c r="D149" s="0" t="n">
        <v>1236.38</v>
      </c>
      <c r="E149" s="0" t="n">
        <v>1263.2</v>
      </c>
      <c r="F149" s="0" t="n">
        <v>5414240000</v>
      </c>
      <c r="G149" s="0" t="n">
        <v>1263.2</v>
      </c>
      <c r="H149" s="41" t="n">
        <f aca="false">G149/G148-1</f>
        <v>0.0233560439738492</v>
      </c>
      <c r="I149" s="41" t="n">
        <f aca="false">LN(1+H149)</f>
        <v>0.023087465493061</v>
      </c>
      <c r="J149" s="41"/>
      <c r="K149" s="0" t="n">
        <f aca="false">IF(ISBLANK(A150),MONTH(A149),IF(MONTH(A150)-MONTH(A149)=1,MONTH(A149),0))</f>
        <v>0</v>
      </c>
    </row>
    <row r="150" customFormat="false" ht="14.1" hidden="false" customHeight="false" outlineLevel="0" collapsed="false">
      <c r="A150" s="6" t="n">
        <v>39659</v>
      </c>
      <c r="B150" s="0" t="n">
        <v>1264.52</v>
      </c>
      <c r="C150" s="0" t="n">
        <v>1284.33</v>
      </c>
      <c r="D150" s="0" t="n">
        <v>1264.52</v>
      </c>
      <c r="E150" s="0" t="n">
        <v>1284.26</v>
      </c>
      <c r="F150" s="0" t="n">
        <v>5631330000</v>
      </c>
      <c r="G150" s="0" t="n">
        <v>1284.26</v>
      </c>
      <c r="H150" s="41" t="n">
        <f aca="false">G150/G149-1</f>
        <v>0.0166719442685244</v>
      </c>
      <c r="I150" s="41" t="n">
        <f aca="false">LN(1+H150)</f>
        <v>0.0165344930215314</v>
      </c>
      <c r="J150" s="41"/>
      <c r="K150" s="0" t="n">
        <f aca="false">IF(ISBLANK(A151),MONTH(A150),IF(MONTH(A151)-MONTH(A150)=1,MONTH(A150),0))</f>
        <v>0</v>
      </c>
    </row>
    <row r="151" customFormat="false" ht="14.1" hidden="false" customHeight="false" outlineLevel="0" collapsed="false">
      <c r="A151" s="6" t="n">
        <v>39660</v>
      </c>
      <c r="B151" s="0" t="n">
        <v>1281.37</v>
      </c>
      <c r="C151" s="0" t="n">
        <v>1284.93</v>
      </c>
      <c r="D151" s="0" t="n">
        <v>1265.97</v>
      </c>
      <c r="E151" s="0" t="n">
        <v>1267.38</v>
      </c>
      <c r="F151" s="0" t="n">
        <v>5346050000</v>
      </c>
      <c r="G151" s="0" t="n">
        <v>1267.38</v>
      </c>
      <c r="H151" s="41" t="n">
        <f aca="false">G151/G150-1</f>
        <v>-0.0131437559372711</v>
      </c>
      <c r="I151" s="41" t="n">
        <f aca="false">LN(1+H151)</f>
        <v>-0.0132308995357571</v>
      </c>
      <c r="J151" s="41"/>
      <c r="K151" s="0" t="n">
        <f aca="false">IF(ISBLANK(A152),MONTH(A151),IF(MONTH(A152)-MONTH(A151)=1,MONTH(A151),0))</f>
        <v>7</v>
      </c>
    </row>
    <row r="152" customFormat="false" ht="14.1" hidden="false" customHeight="false" outlineLevel="0" collapsed="false">
      <c r="A152" s="6" t="n">
        <v>39661</v>
      </c>
      <c r="B152" s="0" t="n">
        <v>1269.42</v>
      </c>
      <c r="C152" s="0" t="n">
        <v>1270.52</v>
      </c>
      <c r="D152" s="0" t="n">
        <v>1254.54</v>
      </c>
      <c r="E152" s="0" t="n">
        <v>1260.31</v>
      </c>
      <c r="F152" s="0" t="n">
        <v>4684870000</v>
      </c>
      <c r="G152" s="0" t="n">
        <v>1260.31</v>
      </c>
      <c r="H152" s="41" t="n">
        <f aca="false">G152/G151-1</f>
        <v>-0.00557843740630293</v>
      </c>
      <c r="I152" s="41" t="n">
        <f aca="false">LN(1+H152)</f>
        <v>-0.00559405499649797</v>
      </c>
      <c r="J152" s="41"/>
      <c r="K152" s="0" t="n">
        <f aca="false">IF(ISBLANK(A153),MONTH(A152),IF(MONTH(A153)-MONTH(A152)=1,MONTH(A152),0))</f>
        <v>0</v>
      </c>
    </row>
    <row r="153" customFormat="false" ht="14.1" hidden="false" customHeight="false" outlineLevel="0" collapsed="false">
      <c r="A153" s="6" t="n">
        <v>39664</v>
      </c>
      <c r="B153" s="0" t="n">
        <v>1253.27</v>
      </c>
      <c r="C153" s="0" t="n">
        <v>1260.49</v>
      </c>
      <c r="D153" s="0" t="n">
        <v>1247.45</v>
      </c>
      <c r="E153" s="0" t="n">
        <v>1249.01</v>
      </c>
      <c r="F153" s="0" t="n">
        <v>4562280000</v>
      </c>
      <c r="G153" s="0" t="n">
        <v>1249.01</v>
      </c>
      <c r="H153" s="41" t="n">
        <f aca="false">G153/G152-1</f>
        <v>-0.0089660480358007</v>
      </c>
      <c r="I153" s="41" t="n">
        <f aca="false">LN(1+H153)</f>
        <v>-0.00900648493205802</v>
      </c>
      <c r="J153" s="41"/>
      <c r="K153" s="0" t="n">
        <f aca="false">IF(ISBLANK(A154),MONTH(A153),IF(MONTH(A154)-MONTH(A153)=1,MONTH(A153),0))</f>
        <v>0</v>
      </c>
    </row>
    <row r="154" customFormat="false" ht="14.1" hidden="false" customHeight="false" outlineLevel="0" collapsed="false">
      <c r="A154" s="6" t="n">
        <v>39665</v>
      </c>
      <c r="B154" s="0" t="n">
        <v>1254.87</v>
      </c>
      <c r="C154" s="0" t="n">
        <v>1284.88</v>
      </c>
      <c r="D154" s="0" t="n">
        <v>1254.67</v>
      </c>
      <c r="E154" s="0" t="n">
        <v>1284.88</v>
      </c>
      <c r="F154" s="0" t="n">
        <v>1219310000</v>
      </c>
      <c r="G154" s="0" t="n">
        <v>1284.88</v>
      </c>
      <c r="H154" s="41" t="n">
        <f aca="false">G154/G153-1</f>
        <v>0.0287187452462352</v>
      </c>
      <c r="I154" s="41" t="n">
        <f aca="false">LN(1+H154)</f>
        <v>0.0283140912559913</v>
      </c>
      <c r="J154" s="41"/>
      <c r="K154" s="0" t="n">
        <f aca="false">IF(ISBLANK(A155),MONTH(A154),IF(MONTH(A155)-MONTH(A154)=1,MONTH(A154),0))</f>
        <v>0</v>
      </c>
    </row>
    <row r="155" customFormat="false" ht="14.1" hidden="false" customHeight="false" outlineLevel="0" collapsed="false">
      <c r="A155" s="6" t="n">
        <v>39666</v>
      </c>
      <c r="B155" s="0" t="n">
        <v>1283.99</v>
      </c>
      <c r="C155" s="0" t="n">
        <v>1291.67</v>
      </c>
      <c r="D155" s="0" t="n">
        <v>1276</v>
      </c>
      <c r="E155" s="0" t="n">
        <v>1289.19</v>
      </c>
      <c r="F155" s="0" t="n">
        <v>4873420000</v>
      </c>
      <c r="G155" s="0" t="n">
        <v>1289.19</v>
      </c>
      <c r="H155" s="41" t="n">
        <f aca="false">G155/G154-1</f>
        <v>0.00335439885436761</v>
      </c>
      <c r="I155" s="41" t="n">
        <f aca="false">LN(1+H155)</f>
        <v>0.00334878540818605</v>
      </c>
      <c r="J155" s="41"/>
      <c r="K155" s="0" t="n">
        <f aca="false">IF(ISBLANK(A156),MONTH(A155),IF(MONTH(A156)-MONTH(A155)=1,MONTH(A155),0))</f>
        <v>0</v>
      </c>
    </row>
    <row r="156" customFormat="false" ht="14.1" hidden="false" customHeight="false" outlineLevel="0" collapsed="false">
      <c r="A156" s="6" t="n">
        <v>39667</v>
      </c>
      <c r="B156" s="0" t="n">
        <v>1286.51</v>
      </c>
      <c r="C156" s="0" t="n">
        <v>1286.51</v>
      </c>
      <c r="D156" s="0" t="n">
        <v>1264.29</v>
      </c>
      <c r="E156" s="0" t="n">
        <v>1266.07</v>
      </c>
      <c r="F156" s="0" t="n">
        <v>5319380000</v>
      </c>
      <c r="G156" s="0" t="n">
        <v>1266.07</v>
      </c>
      <c r="H156" s="41" t="n">
        <f aca="false">G156/G155-1</f>
        <v>-0.0179337413414625</v>
      </c>
      <c r="I156" s="41" t="n">
        <f aca="false">LN(1+H156)</f>
        <v>-0.0180964997281834</v>
      </c>
      <c r="J156" s="41"/>
      <c r="K156" s="0" t="n">
        <f aca="false">IF(ISBLANK(A157),MONTH(A156),IF(MONTH(A157)-MONTH(A156)=1,MONTH(A156),0))</f>
        <v>0</v>
      </c>
    </row>
    <row r="157" customFormat="false" ht="14.1" hidden="false" customHeight="false" outlineLevel="0" collapsed="false">
      <c r="A157" s="6" t="n">
        <v>39668</v>
      </c>
      <c r="B157" s="0" t="n">
        <v>1266.29</v>
      </c>
      <c r="C157" s="0" t="n">
        <v>1297.85</v>
      </c>
      <c r="D157" s="0" t="n">
        <v>1262.11</v>
      </c>
      <c r="E157" s="0" t="n">
        <v>1296.32</v>
      </c>
      <c r="F157" s="0" t="n">
        <v>4966810000</v>
      </c>
      <c r="G157" s="0" t="n">
        <v>1296.32</v>
      </c>
      <c r="H157" s="41" t="n">
        <f aca="false">G157/G156-1</f>
        <v>0.0238928337295725</v>
      </c>
      <c r="I157" s="41" t="n">
        <f aca="false">LN(1+H157)</f>
        <v>0.023611866579681</v>
      </c>
      <c r="J157" s="41"/>
      <c r="K157" s="0" t="n">
        <f aca="false">IF(ISBLANK(A158),MONTH(A157),IF(MONTH(A158)-MONTH(A157)=1,MONTH(A157),0))</f>
        <v>0</v>
      </c>
    </row>
    <row r="158" customFormat="false" ht="14.1" hidden="false" customHeight="false" outlineLevel="0" collapsed="false">
      <c r="A158" s="6" t="n">
        <v>39671</v>
      </c>
      <c r="B158" s="0" t="n">
        <v>1294.42</v>
      </c>
      <c r="C158" s="0" t="n">
        <v>1313.15</v>
      </c>
      <c r="D158" s="0" t="n">
        <v>1291.41</v>
      </c>
      <c r="E158" s="0" t="n">
        <v>1305.32</v>
      </c>
      <c r="F158" s="0" t="n">
        <v>5067310000</v>
      </c>
      <c r="G158" s="0" t="n">
        <v>1305.32</v>
      </c>
      <c r="H158" s="41" t="n">
        <f aca="false">G158/G157-1</f>
        <v>0.00694273019007663</v>
      </c>
      <c r="I158" s="41" t="n">
        <f aca="false">LN(1+H158)</f>
        <v>0.00691874041120074</v>
      </c>
      <c r="J158" s="41"/>
      <c r="K158" s="0" t="n">
        <f aca="false">IF(ISBLANK(A159),MONTH(A158),IF(MONTH(A159)-MONTH(A158)=1,MONTH(A158),0))</f>
        <v>0</v>
      </c>
    </row>
    <row r="159" customFormat="false" ht="14.1" hidden="false" customHeight="false" outlineLevel="0" collapsed="false">
      <c r="A159" s="6" t="n">
        <v>39672</v>
      </c>
      <c r="B159" s="0" t="n">
        <v>1304.79</v>
      </c>
      <c r="C159" s="0" t="n">
        <v>1304.79</v>
      </c>
      <c r="D159" s="0" t="n">
        <v>1285.64</v>
      </c>
      <c r="E159" s="0" t="n">
        <v>1289.59</v>
      </c>
      <c r="F159" s="0" t="n">
        <v>4711290000</v>
      </c>
      <c r="G159" s="0" t="n">
        <v>1289.59</v>
      </c>
      <c r="H159" s="41" t="n">
        <f aca="false">G159/G158-1</f>
        <v>-0.012050684889529</v>
      </c>
      <c r="I159" s="41" t="n">
        <f aca="false">LN(1+H159)</f>
        <v>-0.0121238830456593</v>
      </c>
      <c r="J159" s="41"/>
      <c r="K159" s="0" t="n">
        <f aca="false">IF(ISBLANK(A160),MONTH(A159),IF(MONTH(A160)-MONTH(A159)=1,MONTH(A159),0))</f>
        <v>0</v>
      </c>
    </row>
    <row r="160" customFormat="false" ht="14.1" hidden="false" customHeight="false" outlineLevel="0" collapsed="false">
      <c r="A160" s="6" t="n">
        <v>39673</v>
      </c>
      <c r="B160" s="0" t="n">
        <v>1288.64</v>
      </c>
      <c r="C160" s="0" t="n">
        <v>1294.03</v>
      </c>
      <c r="D160" s="0" t="n">
        <v>1274.86</v>
      </c>
      <c r="E160" s="0" t="n">
        <v>1285.83</v>
      </c>
      <c r="F160" s="0" t="n">
        <v>4787600000</v>
      </c>
      <c r="G160" s="0" t="n">
        <v>1285.83</v>
      </c>
      <c r="H160" s="41" t="n">
        <f aca="false">G160/G159-1</f>
        <v>-0.00291565536333249</v>
      </c>
      <c r="I160" s="41" t="n">
        <f aca="false">LN(1+H160)</f>
        <v>-0.00291991416658086</v>
      </c>
      <c r="J160" s="41"/>
      <c r="K160" s="0" t="n">
        <f aca="false">IF(ISBLANK(A161),MONTH(A160),IF(MONTH(A161)-MONTH(A160)=1,MONTH(A160),0))</f>
        <v>0</v>
      </c>
    </row>
    <row r="161" customFormat="false" ht="14.1" hidden="false" customHeight="false" outlineLevel="0" collapsed="false">
      <c r="A161" s="6" t="n">
        <v>39674</v>
      </c>
      <c r="B161" s="0" t="n">
        <v>1282.11</v>
      </c>
      <c r="C161" s="0" t="n">
        <v>1300.11</v>
      </c>
      <c r="D161" s="0" t="n">
        <v>1276.84</v>
      </c>
      <c r="E161" s="0" t="n">
        <v>1292.93</v>
      </c>
      <c r="F161" s="0" t="n">
        <v>4064000000</v>
      </c>
      <c r="G161" s="0" t="n">
        <v>1292.93</v>
      </c>
      <c r="H161" s="41" t="n">
        <f aca="false">G161/G160-1</f>
        <v>0.00552172526694839</v>
      </c>
      <c r="I161" s="41" t="n">
        <f aca="false">LN(1+H161)</f>
        <v>0.00550653642872883</v>
      </c>
      <c r="J161" s="41"/>
      <c r="K161" s="0" t="n">
        <f aca="false">IF(ISBLANK(A162),MONTH(A161),IF(MONTH(A162)-MONTH(A161)=1,MONTH(A161),0))</f>
        <v>0</v>
      </c>
    </row>
    <row r="162" customFormat="false" ht="14.1" hidden="false" customHeight="false" outlineLevel="0" collapsed="false">
      <c r="A162" s="6" t="n">
        <v>39675</v>
      </c>
      <c r="B162" s="0" t="n">
        <v>1293.85</v>
      </c>
      <c r="C162" s="0" t="n">
        <v>1302.05</v>
      </c>
      <c r="D162" s="0" t="n">
        <v>1290.74</v>
      </c>
      <c r="E162" s="0" t="n">
        <v>1298.2</v>
      </c>
      <c r="F162" s="0" t="n">
        <v>4041820000</v>
      </c>
      <c r="G162" s="0" t="n">
        <v>1298.2</v>
      </c>
      <c r="H162" s="41" t="n">
        <f aca="false">G162/G161-1</f>
        <v>0.00407601339593011</v>
      </c>
      <c r="I162" s="41" t="n">
        <f aca="false">LN(1+H162)</f>
        <v>0.00406772895735338</v>
      </c>
      <c r="J162" s="41"/>
      <c r="K162" s="0" t="n">
        <f aca="false">IF(ISBLANK(A163),MONTH(A162),IF(MONTH(A163)-MONTH(A162)=1,MONTH(A162),0))</f>
        <v>0</v>
      </c>
    </row>
    <row r="163" customFormat="false" ht="14.1" hidden="false" customHeight="false" outlineLevel="0" collapsed="false">
      <c r="A163" s="6" t="n">
        <v>39678</v>
      </c>
      <c r="B163" s="0" t="n">
        <v>1298.14</v>
      </c>
      <c r="C163" s="0" t="n">
        <v>1300.22</v>
      </c>
      <c r="D163" s="0" t="n">
        <v>1274.51</v>
      </c>
      <c r="E163" s="0" t="n">
        <v>1278.6</v>
      </c>
      <c r="F163" s="0" t="n">
        <v>3829290000</v>
      </c>
      <c r="G163" s="0" t="n">
        <v>1278.6</v>
      </c>
      <c r="H163" s="41" t="n">
        <f aca="false">G163/G162-1</f>
        <v>-0.015097827761516</v>
      </c>
      <c r="I163" s="41" t="n">
        <f aca="false">LN(1+H163)</f>
        <v>-0.0152129602667418</v>
      </c>
      <c r="J163" s="41"/>
      <c r="K163" s="0" t="n">
        <f aca="false">IF(ISBLANK(A164),MONTH(A163),IF(MONTH(A164)-MONTH(A163)=1,MONTH(A163),0))</f>
        <v>0</v>
      </c>
    </row>
    <row r="164" customFormat="false" ht="14.1" hidden="false" customHeight="false" outlineLevel="0" collapsed="false">
      <c r="A164" s="6" t="n">
        <v>39679</v>
      </c>
      <c r="B164" s="0" t="n">
        <v>1276.65</v>
      </c>
      <c r="C164" s="0" t="n">
        <v>1276.65</v>
      </c>
      <c r="D164" s="0" t="n">
        <v>1263.11</v>
      </c>
      <c r="E164" s="0" t="n">
        <v>1266.69</v>
      </c>
      <c r="F164" s="0" t="n">
        <v>4159760000</v>
      </c>
      <c r="G164" s="0" t="n">
        <v>1266.69</v>
      </c>
      <c r="H164" s="41" t="n">
        <f aca="false">G164/G163-1</f>
        <v>-0.00931487564523692</v>
      </c>
      <c r="I164" s="41" t="n">
        <f aca="false">LN(1+H164)</f>
        <v>-0.00935853040329288</v>
      </c>
      <c r="J164" s="41"/>
      <c r="K164" s="0" t="n">
        <f aca="false">IF(ISBLANK(A165),MONTH(A164),IF(MONTH(A165)-MONTH(A164)=1,MONTH(A164),0))</f>
        <v>0</v>
      </c>
    </row>
    <row r="165" customFormat="false" ht="14.1" hidden="false" customHeight="false" outlineLevel="0" collapsed="false">
      <c r="A165" s="6" t="n">
        <v>39680</v>
      </c>
      <c r="B165" s="0" t="n">
        <v>1267.34</v>
      </c>
      <c r="C165" s="0" t="n">
        <v>1276.01</v>
      </c>
      <c r="D165" s="0" t="n">
        <v>1261.16</v>
      </c>
      <c r="E165" s="0" t="n">
        <v>1274.54</v>
      </c>
      <c r="F165" s="0" t="n">
        <v>4555030000</v>
      </c>
      <c r="G165" s="0" t="n">
        <v>1274.54</v>
      </c>
      <c r="H165" s="41" t="n">
        <f aca="false">G165/G164-1</f>
        <v>0.00619725426110573</v>
      </c>
      <c r="I165" s="41" t="n">
        <f aca="false">LN(1+H165)</f>
        <v>0.00617813025114891</v>
      </c>
      <c r="J165" s="41"/>
      <c r="K165" s="0" t="n">
        <f aca="false">IF(ISBLANK(A166),MONTH(A165),IF(MONTH(A166)-MONTH(A165)=1,MONTH(A165),0))</f>
        <v>0</v>
      </c>
    </row>
    <row r="166" customFormat="false" ht="14.1" hidden="false" customHeight="false" outlineLevel="0" collapsed="false">
      <c r="A166" s="6" t="n">
        <v>39681</v>
      </c>
      <c r="B166" s="0" t="n">
        <v>1271.07</v>
      </c>
      <c r="C166" s="0" t="n">
        <v>1281.4</v>
      </c>
      <c r="D166" s="0" t="n">
        <v>1265.22</v>
      </c>
      <c r="E166" s="0" t="n">
        <v>1277.72</v>
      </c>
      <c r="F166" s="0" t="n">
        <v>4032590000</v>
      </c>
      <c r="G166" s="0" t="n">
        <v>1277.72</v>
      </c>
      <c r="H166" s="41" t="n">
        <f aca="false">G166/G165-1</f>
        <v>0.00249501781034733</v>
      </c>
      <c r="I166" s="41" t="n">
        <f aca="false">LN(1+H166)</f>
        <v>0.00249191042099831</v>
      </c>
      <c r="J166" s="41"/>
      <c r="K166" s="0" t="n">
        <f aca="false">IF(ISBLANK(A167),MONTH(A166),IF(MONTH(A167)-MONTH(A166)=1,MONTH(A166),0))</f>
        <v>0</v>
      </c>
    </row>
    <row r="167" customFormat="false" ht="14.1" hidden="false" customHeight="false" outlineLevel="0" collapsed="false">
      <c r="A167" s="6" t="n">
        <v>39682</v>
      </c>
      <c r="B167" s="0" t="n">
        <v>1277.59</v>
      </c>
      <c r="C167" s="0" t="n">
        <v>1293.09</v>
      </c>
      <c r="D167" s="0" t="n">
        <v>1277.59</v>
      </c>
      <c r="E167" s="0" t="n">
        <v>1292.2</v>
      </c>
      <c r="F167" s="0" t="n">
        <v>3741070000</v>
      </c>
      <c r="G167" s="0" t="n">
        <v>1292.2</v>
      </c>
      <c r="H167" s="41" t="n">
        <f aca="false">G167/G166-1</f>
        <v>0.0113326863475567</v>
      </c>
      <c r="I167" s="41" t="n">
        <f aca="false">LN(1+H167)</f>
        <v>0.0112689525225845</v>
      </c>
      <c r="J167" s="41"/>
      <c r="K167" s="0" t="n">
        <f aca="false">IF(ISBLANK(A168),MONTH(A167),IF(MONTH(A168)-MONTH(A167)=1,MONTH(A167),0))</f>
        <v>0</v>
      </c>
    </row>
    <row r="168" customFormat="false" ht="14.1" hidden="false" customHeight="false" outlineLevel="0" collapsed="false">
      <c r="A168" s="6" t="n">
        <v>39685</v>
      </c>
      <c r="B168" s="0" t="n">
        <v>1290.47</v>
      </c>
      <c r="C168" s="0" t="n">
        <v>1290.47</v>
      </c>
      <c r="D168" s="0" t="n">
        <v>1264.87</v>
      </c>
      <c r="E168" s="0" t="n">
        <v>1266.84</v>
      </c>
      <c r="F168" s="0" t="n">
        <v>3420600000</v>
      </c>
      <c r="G168" s="0" t="n">
        <v>1266.84</v>
      </c>
      <c r="H168" s="41" t="n">
        <f aca="false">G168/G167-1</f>
        <v>-0.0196254449775578</v>
      </c>
      <c r="I168" s="41" t="n">
        <f aca="false">LN(1+H168)</f>
        <v>-0.0198205813344615</v>
      </c>
      <c r="J168" s="41"/>
      <c r="K168" s="0" t="n">
        <f aca="false">IF(ISBLANK(A169),MONTH(A168),IF(MONTH(A169)-MONTH(A168)=1,MONTH(A168),0))</f>
        <v>0</v>
      </c>
    </row>
    <row r="169" customFormat="false" ht="14.1" hidden="false" customHeight="false" outlineLevel="0" collapsed="false">
      <c r="A169" s="6" t="n">
        <v>39686</v>
      </c>
      <c r="B169" s="0" t="n">
        <v>1267.03</v>
      </c>
      <c r="C169" s="0" t="n">
        <v>1275.65</v>
      </c>
      <c r="D169" s="0" t="n">
        <v>1263.21</v>
      </c>
      <c r="E169" s="0" t="n">
        <v>1271.51</v>
      </c>
      <c r="F169" s="0" t="n">
        <v>3587570000</v>
      </c>
      <c r="G169" s="0" t="n">
        <v>1271.51</v>
      </c>
      <c r="H169" s="41" t="n">
        <f aca="false">G169/G168-1</f>
        <v>0.00368633765905724</v>
      </c>
      <c r="I169" s="41" t="n">
        <f aca="false">LN(1+H169)</f>
        <v>0.00367955976834454</v>
      </c>
      <c r="J169" s="41"/>
      <c r="K169" s="0" t="n">
        <f aca="false">IF(ISBLANK(A170),MONTH(A169),IF(MONTH(A170)-MONTH(A169)=1,MONTH(A169),0))</f>
        <v>0</v>
      </c>
    </row>
    <row r="170" customFormat="false" ht="14.1" hidden="false" customHeight="false" outlineLevel="0" collapsed="false">
      <c r="A170" s="6" t="n">
        <v>39687</v>
      </c>
      <c r="B170" s="0" t="n">
        <v>1271.29</v>
      </c>
      <c r="C170" s="0" t="n">
        <v>1285.05</v>
      </c>
      <c r="D170" s="0" t="n">
        <v>1270.03</v>
      </c>
      <c r="E170" s="0" t="n">
        <v>1281.66</v>
      </c>
      <c r="F170" s="0" t="n">
        <v>3499610000</v>
      </c>
      <c r="G170" s="0" t="n">
        <v>1281.66</v>
      </c>
      <c r="H170" s="41" t="n">
        <f aca="false">G170/G169-1</f>
        <v>0.00798263482001715</v>
      </c>
      <c r="I170" s="41" t="n">
        <f aca="false">LN(1+H170)</f>
        <v>0.00795094213969009</v>
      </c>
      <c r="J170" s="41"/>
      <c r="K170" s="0" t="n">
        <f aca="false">IF(ISBLANK(A171),MONTH(A170),IF(MONTH(A171)-MONTH(A170)=1,MONTH(A170),0))</f>
        <v>0</v>
      </c>
    </row>
    <row r="171" customFormat="false" ht="14.1" hidden="false" customHeight="false" outlineLevel="0" collapsed="false">
      <c r="A171" s="6" t="n">
        <v>39688</v>
      </c>
      <c r="B171" s="0" t="n">
        <v>1283.79</v>
      </c>
      <c r="C171" s="0" t="n">
        <v>1300.68</v>
      </c>
      <c r="D171" s="0" t="n">
        <v>1283.79</v>
      </c>
      <c r="E171" s="0" t="n">
        <v>1300.68</v>
      </c>
      <c r="F171" s="0" t="n">
        <v>3854280000</v>
      </c>
      <c r="G171" s="0" t="n">
        <v>1300.68</v>
      </c>
      <c r="H171" s="41" t="n">
        <f aca="false">G171/G170-1</f>
        <v>0.0148401292074341</v>
      </c>
      <c r="I171" s="41" t="n">
        <f aca="false">LN(1+H171)</f>
        <v>0.0147310919180204</v>
      </c>
      <c r="J171" s="41"/>
      <c r="K171" s="0" t="n">
        <f aca="false">IF(ISBLANK(A172),MONTH(A171),IF(MONTH(A172)-MONTH(A171)=1,MONTH(A171),0))</f>
        <v>0</v>
      </c>
    </row>
    <row r="172" customFormat="false" ht="14.1" hidden="false" customHeight="false" outlineLevel="0" collapsed="false">
      <c r="A172" s="6" t="n">
        <v>39689</v>
      </c>
      <c r="B172" s="0" t="n">
        <v>1296.49</v>
      </c>
      <c r="C172" s="0" t="n">
        <v>1297.59</v>
      </c>
      <c r="D172" s="0" t="n">
        <v>1282.74</v>
      </c>
      <c r="E172" s="0" t="n">
        <v>1282.83</v>
      </c>
      <c r="F172" s="0" t="n">
        <v>3288120000</v>
      </c>
      <c r="G172" s="0" t="n">
        <v>1282.83</v>
      </c>
      <c r="H172" s="41" t="n">
        <f aca="false">G172/G171-1</f>
        <v>-0.013723590737153</v>
      </c>
      <c r="I172" s="41" t="n">
        <f aca="false">LN(1+H172)</f>
        <v>-0.0138186297277393</v>
      </c>
      <c r="J172" s="41"/>
      <c r="K172" s="0" t="n">
        <f aca="false">IF(ISBLANK(A173),MONTH(A172),IF(MONTH(A173)-MONTH(A172)=1,MONTH(A172),0))</f>
        <v>8</v>
      </c>
    </row>
    <row r="173" customFormat="false" ht="14.1" hidden="false" customHeight="false" outlineLevel="0" collapsed="false">
      <c r="A173" s="6" t="n">
        <v>39693</v>
      </c>
      <c r="B173" s="0" t="n">
        <v>1287.83</v>
      </c>
      <c r="C173" s="0" t="n">
        <v>1303.04</v>
      </c>
      <c r="D173" s="0" t="n">
        <v>1272.2</v>
      </c>
      <c r="E173" s="0" t="n">
        <v>1277.58</v>
      </c>
      <c r="F173" s="0" t="n">
        <v>4783560000</v>
      </c>
      <c r="G173" s="0" t="n">
        <v>1277.58</v>
      </c>
      <c r="H173" s="41" t="n">
        <f aca="false">G173/G172-1</f>
        <v>-0.00409251420687073</v>
      </c>
      <c r="I173" s="41" t="n">
        <f aca="false">LN(1+H173)</f>
        <v>-0.00410091146155745</v>
      </c>
      <c r="J173" s="41"/>
      <c r="K173" s="0" t="n">
        <f aca="false">IF(ISBLANK(A174),MONTH(A173),IF(MONTH(A174)-MONTH(A173)=1,MONTH(A173),0))</f>
        <v>0</v>
      </c>
    </row>
    <row r="174" customFormat="false" ht="14.1" hidden="false" customHeight="false" outlineLevel="0" collapsed="false">
      <c r="A174" s="6" t="n">
        <v>39694</v>
      </c>
      <c r="B174" s="0" t="n">
        <v>1276.61</v>
      </c>
      <c r="C174" s="0" t="n">
        <v>1280.6</v>
      </c>
      <c r="D174" s="0" t="n">
        <v>1265.59</v>
      </c>
      <c r="E174" s="0" t="n">
        <v>1274.98</v>
      </c>
      <c r="F174" s="0" t="n">
        <v>5056980000</v>
      </c>
      <c r="G174" s="0" t="n">
        <v>1274.98</v>
      </c>
      <c r="H174" s="41" t="n">
        <f aca="false">G174/G173-1</f>
        <v>-0.00203509760641207</v>
      </c>
      <c r="I174" s="41" t="n">
        <f aca="false">LN(1+H174)</f>
        <v>-0.00203717123137632</v>
      </c>
      <c r="J174" s="41"/>
      <c r="K174" s="0" t="n">
        <f aca="false">IF(ISBLANK(A175),MONTH(A174),IF(MONTH(A175)-MONTH(A174)=1,MONTH(A174),0))</f>
        <v>0</v>
      </c>
    </row>
    <row r="175" customFormat="false" ht="14.1" hidden="false" customHeight="false" outlineLevel="0" collapsed="false">
      <c r="A175" s="6" t="n">
        <v>39695</v>
      </c>
      <c r="B175" s="0" t="n">
        <v>1271.8</v>
      </c>
      <c r="C175" s="0" t="n">
        <v>1271.8</v>
      </c>
      <c r="D175" s="0" t="n">
        <v>1232.83</v>
      </c>
      <c r="E175" s="0" t="n">
        <v>1236.83</v>
      </c>
      <c r="F175" s="0" t="n">
        <v>5212500000</v>
      </c>
      <c r="G175" s="0" t="n">
        <v>1236.83</v>
      </c>
      <c r="H175" s="41" t="n">
        <f aca="false">G175/G174-1</f>
        <v>-0.0299220379927529</v>
      </c>
      <c r="I175" s="41" t="n">
        <f aca="false">LN(1+H175)</f>
        <v>-0.0303788375111139</v>
      </c>
      <c r="J175" s="41"/>
      <c r="K175" s="0" t="n">
        <f aca="false">IF(ISBLANK(A176),MONTH(A175),IF(MONTH(A176)-MONTH(A175)=1,MONTH(A175),0))</f>
        <v>0</v>
      </c>
    </row>
    <row r="176" customFormat="false" ht="14.1" hidden="false" customHeight="false" outlineLevel="0" collapsed="false">
      <c r="A176" s="6" t="n">
        <v>39696</v>
      </c>
      <c r="B176" s="0" t="n">
        <v>1233.21</v>
      </c>
      <c r="C176" s="0" t="n">
        <v>1244.94</v>
      </c>
      <c r="D176" s="0" t="n">
        <v>1217.23</v>
      </c>
      <c r="E176" s="0" t="n">
        <v>1242.31</v>
      </c>
      <c r="F176" s="0" t="n">
        <v>5017080000</v>
      </c>
      <c r="G176" s="0" t="n">
        <v>1242.31</v>
      </c>
      <c r="H176" s="41" t="n">
        <f aca="false">G176/G175-1</f>
        <v>0.00443068166199079</v>
      </c>
      <c r="I176" s="41" t="n">
        <f aca="false">LN(1+H176)</f>
        <v>0.0044208950888079</v>
      </c>
      <c r="J176" s="41"/>
      <c r="K176" s="0" t="n">
        <f aca="false">IF(ISBLANK(A177),MONTH(A176),IF(MONTH(A177)-MONTH(A176)=1,MONTH(A176),0))</f>
        <v>0</v>
      </c>
    </row>
    <row r="177" customFormat="false" ht="14.1" hidden="false" customHeight="false" outlineLevel="0" collapsed="false">
      <c r="A177" s="6" t="n">
        <v>39699</v>
      </c>
      <c r="B177" s="0" t="n">
        <v>1249.5</v>
      </c>
      <c r="C177" s="0" t="n">
        <v>1274.42</v>
      </c>
      <c r="D177" s="0" t="n">
        <v>1247.12</v>
      </c>
      <c r="E177" s="0" t="n">
        <v>1267.79</v>
      </c>
      <c r="F177" s="0" t="n">
        <v>7351340000</v>
      </c>
      <c r="G177" s="0" t="n">
        <v>1267.79</v>
      </c>
      <c r="H177" s="41" t="n">
        <f aca="false">G177/G176-1</f>
        <v>0.0205101786188633</v>
      </c>
      <c r="I177" s="41" t="n">
        <f aca="false">LN(1+H177)</f>
        <v>0.0203026773668336</v>
      </c>
      <c r="J177" s="41"/>
      <c r="K177" s="0" t="n">
        <f aca="false">IF(ISBLANK(A178),MONTH(A177),IF(MONTH(A178)-MONTH(A177)=1,MONTH(A177),0))</f>
        <v>0</v>
      </c>
    </row>
    <row r="178" customFormat="false" ht="14.1" hidden="false" customHeight="false" outlineLevel="0" collapsed="false">
      <c r="A178" s="6" t="n">
        <v>39700</v>
      </c>
      <c r="B178" s="0" t="n">
        <v>1267.98</v>
      </c>
      <c r="C178" s="0" t="n">
        <v>1268.66</v>
      </c>
      <c r="D178" s="0" t="n">
        <v>1224.51</v>
      </c>
      <c r="E178" s="0" t="n">
        <v>1224.51</v>
      </c>
      <c r="F178" s="0" t="n">
        <v>7380630400</v>
      </c>
      <c r="G178" s="0" t="n">
        <v>1224.51</v>
      </c>
      <c r="H178" s="41" t="n">
        <f aca="false">G178/G177-1</f>
        <v>-0.0341381459074452</v>
      </c>
      <c r="I178" s="41" t="n">
        <f aca="false">LN(1+H178)</f>
        <v>-0.0347344631820258</v>
      </c>
      <c r="J178" s="41"/>
      <c r="K178" s="0" t="n">
        <f aca="false">IF(ISBLANK(A179),MONTH(A178),IF(MONTH(A179)-MONTH(A178)=1,MONTH(A178),0))</f>
        <v>0</v>
      </c>
    </row>
    <row r="179" customFormat="false" ht="14.1" hidden="false" customHeight="false" outlineLevel="0" collapsed="false">
      <c r="A179" s="6" t="n">
        <v>39701</v>
      </c>
      <c r="B179" s="0" t="n">
        <v>1227.5</v>
      </c>
      <c r="C179" s="0" t="n">
        <v>1243.9</v>
      </c>
      <c r="D179" s="0" t="n">
        <v>1221.6</v>
      </c>
      <c r="E179" s="0" t="n">
        <v>1232.04</v>
      </c>
      <c r="F179" s="0" t="n">
        <v>6543440000</v>
      </c>
      <c r="G179" s="0" t="n">
        <v>1232.04</v>
      </c>
      <c r="H179" s="41" t="n">
        <f aca="false">G179/G178-1</f>
        <v>0.00614939853492413</v>
      </c>
      <c r="I179" s="41" t="n">
        <f aca="false">LN(1+H179)</f>
        <v>0.00613056814138603</v>
      </c>
      <c r="J179" s="41"/>
      <c r="K179" s="0" t="n">
        <f aca="false">IF(ISBLANK(A180),MONTH(A179),IF(MONTH(A180)-MONTH(A179)=1,MONTH(A179),0))</f>
        <v>0</v>
      </c>
    </row>
    <row r="180" customFormat="false" ht="14.1" hidden="false" customHeight="false" outlineLevel="0" collapsed="false">
      <c r="A180" s="6" t="n">
        <v>39702</v>
      </c>
      <c r="B180" s="0" t="n">
        <v>1229.04</v>
      </c>
      <c r="C180" s="0" t="n">
        <v>1249.98</v>
      </c>
      <c r="D180" s="0" t="n">
        <v>1211.54</v>
      </c>
      <c r="E180" s="0" t="n">
        <v>1249.05</v>
      </c>
      <c r="F180" s="0" t="n">
        <v>6869249600</v>
      </c>
      <c r="G180" s="0" t="n">
        <v>1249.05</v>
      </c>
      <c r="H180" s="41" t="n">
        <f aca="false">G180/G179-1</f>
        <v>0.0138063699230544</v>
      </c>
      <c r="I180" s="41" t="n">
        <f aca="false">LN(1+H180)</f>
        <v>0.0137119302510643</v>
      </c>
      <c r="J180" s="41"/>
      <c r="K180" s="0" t="n">
        <f aca="false">IF(ISBLANK(A181),MONTH(A180),IF(MONTH(A181)-MONTH(A180)=1,MONTH(A180),0))</f>
        <v>0</v>
      </c>
    </row>
    <row r="181" customFormat="false" ht="14.1" hidden="false" customHeight="false" outlineLevel="0" collapsed="false">
      <c r="A181" s="6" t="n">
        <v>39703</v>
      </c>
      <c r="B181" s="0" t="n">
        <v>1245.88</v>
      </c>
      <c r="C181" s="0" t="n">
        <v>1255.09</v>
      </c>
      <c r="D181" s="0" t="n">
        <v>1233.81</v>
      </c>
      <c r="E181" s="0" t="n">
        <v>1251.7</v>
      </c>
      <c r="F181" s="0" t="n">
        <v>6273260000</v>
      </c>
      <c r="G181" s="0" t="n">
        <v>1251.7</v>
      </c>
      <c r="H181" s="41" t="n">
        <f aca="false">G181/G180-1</f>
        <v>0.00212161242544351</v>
      </c>
      <c r="I181" s="41" t="n">
        <f aca="false">LN(1+H181)</f>
        <v>0.00211936498403997</v>
      </c>
      <c r="J181" s="41"/>
      <c r="K181" s="0" t="n">
        <f aca="false">IF(ISBLANK(A182),MONTH(A181),IF(MONTH(A182)-MONTH(A181)=1,MONTH(A181),0))</f>
        <v>0</v>
      </c>
    </row>
    <row r="182" customFormat="false" ht="14.1" hidden="false" customHeight="false" outlineLevel="0" collapsed="false">
      <c r="A182" s="6" t="n">
        <v>39706</v>
      </c>
      <c r="B182" s="0" t="n">
        <v>1250.92</v>
      </c>
      <c r="C182" s="0" t="n">
        <v>1250.92</v>
      </c>
      <c r="D182" s="0" t="n">
        <v>1192.7</v>
      </c>
      <c r="E182" s="0" t="n">
        <v>1192.7</v>
      </c>
      <c r="F182" s="0" t="n">
        <v>8279510400</v>
      </c>
      <c r="G182" s="0" t="n">
        <v>1192.7</v>
      </c>
      <c r="H182" s="41" t="n">
        <f aca="false">G182/G181-1</f>
        <v>-0.0471358951825517</v>
      </c>
      <c r="I182" s="41" t="n">
        <f aca="false">LN(1+H182)</f>
        <v>-0.0482829827493544</v>
      </c>
      <c r="J182" s="41"/>
      <c r="K182" s="0" t="n">
        <f aca="false">IF(ISBLANK(A183),MONTH(A182),IF(MONTH(A183)-MONTH(A182)=1,MONTH(A182),0))</f>
        <v>0</v>
      </c>
    </row>
    <row r="183" customFormat="false" ht="14.1" hidden="false" customHeight="false" outlineLevel="0" collapsed="false">
      <c r="A183" s="6" t="n">
        <v>39707</v>
      </c>
      <c r="B183" s="0" t="n">
        <v>1188.31</v>
      </c>
      <c r="C183" s="0" t="n">
        <v>1214.84</v>
      </c>
      <c r="D183" s="0" t="n">
        <v>1169.28</v>
      </c>
      <c r="E183" s="0" t="n">
        <v>1213.6</v>
      </c>
      <c r="F183" s="0" t="n">
        <v>9459830400</v>
      </c>
      <c r="G183" s="0" t="n">
        <v>1213.6</v>
      </c>
      <c r="H183" s="41" t="n">
        <f aca="false">G183/G182-1</f>
        <v>0.0175232665381067</v>
      </c>
      <c r="I183" s="41" t="n">
        <f aca="false">LN(1+H183)</f>
        <v>0.017371504449699</v>
      </c>
      <c r="J183" s="41"/>
      <c r="K183" s="0" t="n">
        <f aca="false">IF(ISBLANK(A184),MONTH(A183),IF(MONTH(A184)-MONTH(A183)=1,MONTH(A183),0))</f>
        <v>0</v>
      </c>
    </row>
    <row r="184" customFormat="false" ht="14.1" hidden="false" customHeight="false" outlineLevel="0" collapsed="false">
      <c r="A184" s="6" t="n">
        <v>39708</v>
      </c>
      <c r="B184" s="0" t="n">
        <v>1210.34</v>
      </c>
      <c r="C184" s="0" t="n">
        <v>1210.34</v>
      </c>
      <c r="D184" s="0" t="n">
        <v>1155.88</v>
      </c>
      <c r="E184" s="0" t="n">
        <v>1156.39</v>
      </c>
      <c r="F184" s="0" t="n">
        <v>9431870400</v>
      </c>
      <c r="G184" s="0" t="n">
        <v>1156.39</v>
      </c>
      <c r="H184" s="41" t="n">
        <f aca="false">G184/G183-1</f>
        <v>-0.0471407382992747</v>
      </c>
      <c r="I184" s="41" t="n">
        <f aca="false">LN(1+H184)</f>
        <v>-0.0482880654563287</v>
      </c>
      <c r="J184" s="41"/>
      <c r="K184" s="0" t="n">
        <f aca="false">IF(ISBLANK(A185),MONTH(A184),IF(MONTH(A185)-MONTH(A184)=1,MONTH(A184),0))</f>
        <v>0</v>
      </c>
    </row>
    <row r="185" customFormat="false" ht="14.1" hidden="false" customHeight="false" outlineLevel="0" collapsed="false">
      <c r="A185" s="6" t="n">
        <v>39709</v>
      </c>
      <c r="B185" s="0" t="n">
        <v>1157.08</v>
      </c>
      <c r="C185" s="0" t="n">
        <v>1211.14</v>
      </c>
      <c r="D185" s="0" t="n">
        <v>1133.5</v>
      </c>
      <c r="E185" s="0" t="n">
        <v>1206.51</v>
      </c>
      <c r="F185" s="0" t="n">
        <v>10082689600</v>
      </c>
      <c r="G185" s="0" t="n">
        <v>1206.51</v>
      </c>
      <c r="H185" s="41" t="n">
        <f aca="false">G185/G184-1</f>
        <v>0.0433417791575506</v>
      </c>
      <c r="I185" s="41" t="n">
        <f aca="false">LN(1+H185)</f>
        <v>0.0424288108903733</v>
      </c>
      <c r="J185" s="41"/>
      <c r="K185" s="0" t="n">
        <f aca="false">IF(ISBLANK(A186),MONTH(A185),IF(MONTH(A186)-MONTH(A185)=1,MONTH(A185),0))</f>
        <v>0</v>
      </c>
    </row>
    <row r="186" customFormat="false" ht="14.1" hidden="false" customHeight="false" outlineLevel="0" collapsed="false">
      <c r="A186" s="6" t="n">
        <v>39710</v>
      </c>
      <c r="B186" s="0" t="n">
        <v>1213.11</v>
      </c>
      <c r="C186" s="0" t="n">
        <v>1265.12</v>
      </c>
      <c r="D186" s="0" t="n">
        <v>1213.11</v>
      </c>
      <c r="E186" s="0" t="n">
        <v>1255.08</v>
      </c>
      <c r="F186" s="0" t="n">
        <v>9387169600</v>
      </c>
      <c r="G186" s="0" t="n">
        <v>1255.08</v>
      </c>
      <c r="H186" s="41" t="n">
        <f aca="false">G186/G185-1</f>
        <v>0.0402566079021309</v>
      </c>
      <c r="I186" s="41" t="n">
        <f aca="false">LN(1+H186)</f>
        <v>0.0394674210858101</v>
      </c>
      <c r="J186" s="41"/>
      <c r="K186" s="0" t="n">
        <f aca="false">IF(ISBLANK(A187),MONTH(A186),IF(MONTH(A187)-MONTH(A186)=1,MONTH(A186),0))</f>
        <v>0</v>
      </c>
    </row>
    <row r="187" customFormat="false" ht="14.1" hidden="false" customHeight="false" outlineLevel="0" collapsed="false">
      <c r="A187" s="6" t="n">
        <v>39713</v>
      </c>
      <c r="B187" s="0" t="n">
        <v>1255.37</v>
      </c>
      <c r="C187" s="0" t="n">
        <v>1255.37</v>
      </c>
      <c r="D187" s="0" t="n">
        <v>1205.61</v>
      </c>
      <c r="E187" s="0" t="n">
        <v>1207.09</v>
      </c>
      <c r="F187" s="0" t="n">
        <v>5332130000</v>
      </c>
      <c r="G187" s="0" t="n">
        <v>1207.09</v>
      </c>
      <c r="H187" s="41" t="n">
        <f aca="false">G187/G186-1</f>
        <v>-0.0382366064314625</v>
      </c>
      <c r="I187" s="41" t="n">
        <f aca="false">LN(1+H187)</f>
        <v>-0.0389868111991973</v>
      </c>
      <c r="J187" s="41"/>
      <c r="K187" s="0" t="n">
        <f aca="false">IF(ISBLANK(A188),MONTH(A187),IF(MONTH(A188)-MONTH(A187)=1,MONTH(A187),0))</f>
        <v>0</v>
      </c>
    </row>
    <row r="188" customFormat="false" ht="14.1" hidden="false" customHeight="false" outlineLevel="0" collapsed="false">
      <c r="A188" s="6" t="n">
        <v>39714</v>
      </c>
      <c r="B188" s="0" t="n">
        <v>1207.61</v>
      </c>
      <c r="C188" s="0" t="n">
        <v>1221.15</v>
      </c>
      <c r="D188" s="0" t="n">
        <v>1187.06</v>
      </c>
      <c r="E188" s="0" t="n">
        <v>1188.22</v>
      </c>
      <c r="F188" s="0" t="n">
        <v>5185730000</v>
      </c>
      <c r="G188" s="0" t="n">
        <v>1188.22</v>
      </c>
      <c r="H188" s="41" t="n">
        <f aca="false">G188/G187-1</f>
        <v>-0.015632637168728</v>
      </c>
      <c r="I188" s="41" t="n">
        <f aca="false">LN(1+H188)</f>
        <v>-0.0157561153918641</v>
      </c>
      <c r="J188" s="41"/>
      <c r="K188" s="0" t="n">
        <f aca="false">IF(ISBLANK(A189),MONTH(A188),IF(MONTH(A189)-MONTH(A188)=1,MONTH(A188),0))</f>
        <v>0</v>
      </c>
    </row>
    <row r="189" customFormat="false" ht="14.1" hidden="false" customHeight="false" outlineLevel="0" collapsed="false">
      <c r="A189" s="6" t="n">
        <v>39715</v>
      </c>
      <c r="B189" s="0" t="n">
        <v>1188.79</v>
      </c>
      <c r="C189" s="0" t="n">
        <v>1197.41</v>
      </c>
      <c r="D189" s="0" t="n">
        <v>1179.79</v>
      </c>
      <c r="E189" s="0" t="n">
        <v>1185.87</v>
      </c>
      <c r="F189" s="0" t="n">
        <v>4820360000</v>
      </c>
      <c r="G189" s="0" t="n">
        <v>1185.87</v>
      </c>
      <c r="H189" s="41" t="n">
        <f aca="false">G189/G188-1</f>
        <v>-0.00197774822844266</v>
      </c>
      <c r="I189" s="41" t="n">
        <f aca="false">LN(1+H189)</f>
        <v>-0.0019797065549474</v>
      </c>
      <c r="J189" s="41"/>
      <c r="K189" s="0" t="n">
        <f aca="false">IF(ISBLANK(A190),MONTH(A189),IF(MONTH(A190)-MONTH(A189)=1,MONTH(A189),0))</f>
        <v>0</v>
      </c>
    </row>
    <row r="190" customFormat="false" ht="14.1" hidden="false" customHeight="false" outlineLevel="0" collapsed="false">
      <c r="A190" s="6" t="n">
        <v>39716</v>
      </c>
      <c r="B190" s="0" t="n">
        <v>1187.87</v>
      </c>
      <c r="C190" s="0" t="n">
        <v>1220.03</v>
      </c>
      <c r="D190" s="0" t="n">
        <v>1187.87</v>
      </c>
      <c r="E190" s="0" t="n">
        <v>1209.18</v>
      </c>
      <c r="F190" s="0" t="n">
        <v>5877640000</v>
      </c>
      <c r="G190" s="0" t="n">
        <v>1209.18</v>
      </c>
      <c r="H190" s="41" t="n">
        <f aca="false">G190/G189-1</f>
        <v>0.0196564547547371</v>
      </c>
      <c r="I190" s="41" t="n">
        <f aca="false">LN(1+H190)</f>
        <v>0.0194657614992846</v>
      </c>
      <c r="J190" s="41"/>
      <c r="K190" s="0" t="n">
        <f aca="false">IF(ISBLANK(A191),MONTH(A190),IF(MONTH(A191)-MONTH(A190)=1,MONTH(A190),0))</f>
        <v>0</v>
      </c>
    </row>
    <row r="191" customFormat="false" ht="14.1" hidden="false" customHeight="false" outlineLevel="0" collapsed="false">
      <c r="A191" s="6" t="n">
        <v>39717</v>
      </c>
      <c r="B191" s="0" t="n">
        <v>1204.47</v>
      </c>
      <c r="C191" s="0" t="n">
        <v>1215.77</v>
      </c>
      <c r="D191" s="0" t="n">
        <v>1187.54</v>
      </c>
      <c r="E191" s="0" t="n">
        <v>1213.27</v>
      </c>
      <c r="F191" s="0" t="n">
        <v>5383610000</v>
      </c>
      <c r="G191" s="0" t="n">
        <v>1213.27</v>
      </c>
      <c r="H191" s="41" t="n">
        <f aca="false">G191/G190-1</f>
        <v>0.00338245753320421</v>
      </c>
      <c r="I191" s="41" t="n">
        <f aca="false">LN(1+H191)</f>
        <v>0.00337674989067324</v>
      </c>
      <c r="J191" s="41"/>
      <c r="K191" s="0" t="n">
        <f aca="false">IF(ISBLANK(A192),MONTH(A191),IF(MONTH(A192)-MONTH(A191)=1,MONTH(A191),0))</f>
        <v>0</v>
      </c>
    </row>
    <row r="192" customFormat="false" ht="14.1" hidden="false" customHeight="false" outlineLevel="0" collapsed="false">
      <c r="A192" s="6" t="n">
        <v>39720</v>
      </c>
      <c r="B192" s="0" t="n">
        <v>1209.07</v>
      </c>
      <c r="C192" s="0" t="n">
        <v>1209.07</v>
      </c>
      <c r="D192" s="0" t="n">
        <v>1106.42</v>
      </c>
      <c r="E192" s="0" t="n">
        <v>1106.42</v>
      </c>
      <c r="F192" s="0" t="n">
        <v>7305060000</v>
      </c>
      <c r="G192" s="0" t="n">
        <v>1106.42</v>
      </c>
      <c r="H192" s="41" t="n">
        <f aca="false">G192/G191-1</f>
        <v>-0.0880677837579433</v>
      </c>
      <c r="I192" s="41" t="n">
        <f aca="false">LN(1+H192)</f>
        <v>-0.0921896159659835</v>
      </c>
      <c r="J192" s="41"/>
      <c r="K192" s="0" t="n">
        <f aca="false">IF(ISBLANK(A193),MONTH(A192),IF(MONTH(A193)-MONTH(A192)=1,MONTH(A192),0))</f>
        <v>0</v>
      </c>
    </row>
    <row r="193" customFormat="false" ht="14.1" hidden="false" customHeight="false" outlineLevel="0" collapsed="false">
      <c r="A193" s="6" t="n">
        <v>39721</v>
      </c>
      <c r="B193" s="0" t="n">
        <v>1113.78</v>
      </c>
      <c r="C193" s="0" t="n">
        <v>1168.03</v>
      </c>
      <c r="D193" s="0" t="n">
        <v>1113.78</v>
      </c>
      <c r="E193" s="0" t="n">
        <v>1166.36</v>
      </c>
      <c r="F193" s="0" t="n">
        <v>4937680000</v>
      </c>
      <c r="G193" s="0" t="n">
        <v>1166.36</v>
      </c>
      <c r="H193" s="41" t="n">
        <f aca="false">G193/G192-1</f>
        <v>0.054174725691871</v>
      </c>
      <c r="I193" s="41" t="n">
        <f aca="false">LN(1+H193)</f>
        <v>0.0527582102814016</v>
      </c>
      <c r="J193" s="41"/>
      <c r="K193" s="0" t="n">
        <f aca="false">IF(ISBLANK(A194),MONTH(A193),IF(MONTH(A194)-MONTH(A193)=1,MONTH(A193),0))</f>
        <v>9</v>
      </c>
    </row>
    <row r="194" customFormat="false" ht="14.1" hidden="false" customHeight="false" outlineLevel="0" collapsed="false">
      <c r="A194" s="6" t="n">
        <v>39722</v>
      </c>
      <c r="B194" s="0" t="n">
        <v>1164.17</v>
      </c>
      <c r="C194" s="0" t="n">
        <v>1167.03</v>
      </c>
      <c r="D194" s="0" t="n">
        <v>1140.77</v>
      </c>
      <c r="E194" s="0" t="n">
        <v>1161.06</v>
      </c>
      <c r="F194" s="0" t="n">
        <v>5782130000</v>
      </c>
      <c r="G194" s="0" t="n">
        <v>1161.06</v>
      </c>
      <c r="H194" s="41" t="n">
        <f aca="false">G194/G193-1</f>
        <v>-0.00454405157927218</v>
      </c>
      <c r="I194" s="41" t="n">
        <f aca="false">LN(1+H194)</f>
        <v>-0.00455440716443324</v>
      </c>
      <c r="J194" s="41"/>
      <c r="K194" s="0" t="n">
        <f aca="false">IF(ISBLANK(A195),MONTH(A194),IF(MONTH(A195)-MONTH(A194)=1,MONTH(A194),0))</f>
        <v>0</v>
      </c>
    </row>
    <row r="195" customFormat="false" ht="14.1" hidden="false" customHeight="false" outlineLevel="0" collapsed="false">
      <c r="A195" s="6" t="n">
        <v>39723</v>
      </c>
      <c r="B195" s="0" t="n">
        <v>1160.64</v>
      </c>
      <c r="C195" s="0" t="n">
        <v>1160.64</v>
      </c>
      <c r="D195" s="0" t="n">
        <v>1111.43</v>
      </c>
      <c r="E195" s="0" t="n">
        <v>1114.28</v>
      </c>
      <c r="F195" s="0" t="n">
        <v>6285640000</v>
      </c>
      <c r="G195" s="0" t="n">
        <v>1114.28</v>
      </c>
      <c r="H195" s="41" t="n">
        <f aca="false">G195/G194-1</f>
        <v>-0.0402907687802525</v>
      </c>
      <c r="I195" s="41" t="n">
        <f aca="false">LN(1+H195)</f>
        <v>-0.0411249245450187</v>
      </c>
      <c r="J195" s="41"/>
      <c r="K195" s="0" t="n">
        <f aca="false">IF(ISBLANK(A196),MONTH(A195),IF(MONTH(A196)-MONTH(A195)=1,MONTH(A195),0))</f>
        <v>0</v>
      </c>
    </row>
    <row r="196" customFormat="false" ht="14.1" hidden="false" customHeight="false" outlineLevel="0" collapsed="false">
      <c r="A196" s="6" t="n">
        <v>39724</v>
      </c>
      <c r="B196" s="0" t="n">
        <v>1115.16</v>
      </c>
      <c r="C196" s="0" t="n">
        <v>1153.82</v>
      </c>
      <c r="D196" s="0" t="n">
        <v>1098.14</v>
      </c>
      <c r="E196" s="0" t="n">
        <v>1099.23</v>
      </c>
      <c r="F196" s="0" t="n">
        <v>6716120000</v>
      </c>
      <c r="G196" s="0" t="n">
        <v>1099.23</v>
      </c>
      <c r="H196" s="41" t="n">
        <f aca="false">G196/G195-1</f>
        <v>-0.0135064795204077</v>
      </c>
      <c r="I196" s="41" t="n">
        <f aca="false">LN(1+H196)</f>
        <v>-0.0135985217320237</v>
      </c>
      <c r="J196" s="41"/>
      <c r="K196" s="0" t="n">
        <f aca="false">IF(ISBLANK(A197),MONTH(A196),IF(MONTH(A197)-MONTH(A196)=1,MONTH(A196),0))</f>
        <v>0</v>
      </c>
    </row>
    <row r="197" customFormat="false" ht="14.1" hidden="false" customHeight="false" outlineLevel="0" collapsed="false">
      <c r="A197" s="6" t="n">
        <v>39727</v>
      </c>
      <c r="B197" s="0" t="n">
        <v>1097.56</v>
      </c>
      <c r="C197" s="0" t="n">
        <v>1097.56</v>
      </c>
      <c r="D197" s="0" t="n">
        <v>1007.97</v>
      </c>
      <c r="E197" s="0" t="n">
        <v>1056.89</v>
      </c>
      <c r="F197" s="0" t="n">
        <v>7956020000</v>
      </c>
      <c r="G197" s="0" t="n">
        <v>1056.89</v>
      </c>
      <c r="H197" s="41" t="n">
        <f aca="false">G197/G196-1</f>
        <v>-0.0385178716010297</v>
      </c>
      <c r="I197" s="41" t="n">
        <f aca="false">LN(1+H197)</f>
        <v>-0.0392793013346062</v>
      </c>
      <c r="J197" s="41"/>
      <c r="K197" s="0" t="n">
        <f aca="false">IF(ISBLANK(A198),MONTH(A197),IF(MONTH(A198)-MONTH(A197)=1,MONTH(A197),0))</f>
        <v>0</v>
      </c>
    </row>
    <row r="198" customFormat="false" ht="14.1" hidden="false" customHeight="false" outlineLevel="0" collapsed="false">
      <c r="A198" s="6" t="n">
        <v>39728</v>
      </c>
      <c r="B198" s="0" t="n">
        <v>1057.6</v>
      </c>
      <c r="C198" s="0" t="n">
        <v>1072.91</v>
      </c>
      <c r="D198" s="0" t="n">
        <v>996.23</v>
      </c>
      <c r="E198" s="0" t="n">
        <v>996.23</v>
      </c>
      <c r="F198" s="0" t="n">
        <v>7069209600</v>
      </c>
      <c r="G198" s="0" t="n">
        <v>996.23</v>
      </c>
      <c r="H198" s="41" t="n">
        <f aca="false">G198/G197-1</f>
        <v>-0.057394809298981</v>
      </c>
      <c r="I198" s="41" t="n">
        <f aca="false">LN(1+H198)</f>
        <v>-0.0591077577168573</v>
      </c>
      <c r="J198" s="41"/>
      <c r="K198" s="0" t="n">
        <f aca="false">IF(ISBLANK(A199),MONTH(A198),IF(MONTH(A199)-MONTH(A198)=1,MONTH(A198),0))</f>
        <v>0</v>
      </c>
    </row>
    <row r="199" customFormat="false" ht="14.1" hidden="false" customHeight="false" outlineLevel="0" collapsed="false">
      <c r="A199" s="6" t="n">
        <v>39729</v>
      </c>
      <c r="B199" s="0" t="n">
        <v>988.91</v>
      </c>
      <c r="C199" s="0" t="n">
        <v>1021.06</v>
      </c>
      <c r="D199" s="0" t="n">
        <v>970.97</v>
      </c>
      <c r="E199" s="0" t="n">
        <v>984.94</v>
      </c>
      <c r="F199" s="0" t="n">
        <v>8716329600</v>
      </c>
      <c r="G199" s="0" t="n">
        <v>984.94</v>
      </c>
      <c r="H199" s="41" t="n">
        <f aca="false">G199/G198-1</f>
        <v>-0.0113327243708782</v>
      </c>
      <c r="I199" s="41" t="n">
        <f aca="false">LN(1+H199)</f>
        <v>-0.0113974290094149</v>
      </c>
      <c r="J199" s="41"/>
      <c r="K199" s="0" t="n">
        <f aca="false">IF(ISBLANK(A200),MONTH(A199),IF(MONTH(A200)-MONTH(A199)=1,MONTH(A199),0))</f>
        <v>0</v>
      </c>
    </row>
    <row r="200" customFormat="false" ht="14.1" hidden="false" customHeight="false" outlineLevel="0" collapsed="false">
      <c r="A200" s="6" t="n">
        <v>39730</v>
      </c>
      <c r="B200" s="0" t="n">
        <v>988.42</v>
      </c>
      <c r="C200" s="0" t="n">
        <v>1005.25</v>
      </c>
      <c r="D200" s="0" t="n">
        <v>909.19</v>
      </c>
      <c r="E200" s="0" t="n">
        <v>909.92</v>
      </c>
      <c r="F200" s="0" t="n">
        <v>6819000000</v>
      </c>
      <c r="G200" s="0" t="n">
        <v>909.92</v>
      </c>
      <c r="H200" s="41" t="n">
        <f aca="false">G200/G199-1</f>
        <v>-0.0761670761670763</v>
      </c>
      <c r="I200" s="41" t="n">
        <f aca="false">LN(1+H200)</f>
        <v>-0.0792240420527006</v>
      </c>
      <c r="J200" s="41"/>
      <c r="K200" s="0" t="n">
        <f aca="false">IF(ISBLANK(A201),MONTH(A200),IF(MONTH(A201)-MONTH(A200)=1,MONTH(A200),0))</f>
        <v>0</v>
      </c>
    </row>
    <row r="201" customFormat="false" ht="14.1" hidden="false" customHeight="false" outlineLevel="0" collapsed="false">
      <c r="A201" s="6" t="n">
        <v>39731</v>
      </c>
      <c r="B201" s="0" t="n">
        <v>902.31</v>
      </c>
      <c r="C201" s="0" t="n">
        <v>936.36</v>
      </c>
      <c r="D201" s="0" t="n">
        <v>839.8</v>
      </c>
      <c r="E201" s="0" t="n">
        <v>899.22</v>
      </c>
      <c r="F201" s="0" t="n">
        <v>11456230400</v>
      </c>
      <c r="G201" s="0" t="n">
        <v>899.22</v>
      </c>
      <c r="H201" s="41" t="n">
        <f aca="false">G201/G200-1</f>
        <v>-0.0117592755407068</v>
      </c>
      <c r="I201" s="41" t="n">
        <f aca="false">LN(1+H201)</f>
        <v>-0.0118289626735297</v>
      </c>
      <c r="J201" s="41"/>
      <c r="K201" s="0" t="n">
        <f aca="false">IF(ISBLANK(A202),MONTH(A201),IF(MONTH(A202)-MONTH(A201)=1,MONTH(A201),0))</f>
        <v>0</v>
      </c>
    </row>
    <row r="202" customFormat="false" ht="14.1" hidden="false" customHeight="false" outlineLevel="0" collapsed="false">
      <c r="A202" s="6" t="n">
        <v>39734</v>
      </c>
      <c r="B202" s="0" t="n">
        <v>912.75</v>
      </c>
      <c r="C202" s="0" t="n">
        <v>1006.93</v>
      </c>
      <c r="D202" s="0" t="n">
        <v>912.75</v>
      </c>
      <c r="E202" s="0" t="n">
        <v>1003.35</v>
      </c>
      <c r="F202" s="0" t="n">
        <v>7263369600</v>
      </c>
      <c r="G202" s="0" t="n">
        <v>1003.35</v>
      </c>
      <c r="H202" s="41" t="n">
        <f aca="false">G202/G201-1</f>
        <v>0.115800360312271</v>
      </c>
      <c r="I202" s="41" t="n">
        <f aca="false">LN(1+H202)</f>
        <v>0.109571959347567</v>
      </c>
      <c r="J202" s="41"/>
      <c r="K202" s="0" t="n">
        <f aca="false">IF(ISBLANK(A203),MONTH(A202),IF(MONTH(A203)-MONTH(A202)=1,MONTH(A202),0))</f>
        <v>0</v>
      </c>
    </row>
    <row r="203" customFormat="false" ht="14.1" hidden="false" customHeight="false" outlineLevel="0" collapsed="false">
      <c r="A203" s="6" t="n">
        <v>39735</v>
      </c>
      <c r="B203" s="0" t="n">
        <v>1009.97</v>
      </c>
      <c r="C203" s="0" t="n">
        <v>1044.31</v>
      </c>
      <c r="D203" s="0" t="n">
        <v>972.07</v>
      </c>
      <c r="E203" s="0" t="n">
        <v>998.01</v>
      </c>
      <c r="F203" s="0" t="n">
        <v>8161990400</v>
      </c>
      <c r="G203" s="0" t="n">
        <v>998.01</v>
      </c>
      <c r="H203" s="41" t="n">
        <f aca="false">G203/G202-1</f>
        <v>-0.00532217072806107</v>
      </c>
      <c r="I203" s="41" t="n">
        <f aca="false">LN(1+H203)</f>
        <v>-0.00533638393118295</v>
      </c>
      <c r="J203" s="41"/>
      <c r="K203" s="0" t="n">
        <f aca="false">IF(ISBLANK(A204),MONTH(A203),IF(MONTH(A204)-MONTH(A203)=1,MONTH(A203),0))</f>
        <v>0</v>
      </c>
    </row>
    <row r="204" customFormat="false" ht="14.1" hidden="false" customHeight="false" outlineLevel="0" collapsed="false">
      <c r="A204" s="6" t="n">
        <v>39736</v>
      </c>
      <c r="B204" s="0" t="n">
        <v>994.6</v>
      </c>
      <c r="C204" s="0" t="n">
        <v>994.6</v>
      </c>
      <c r="D204" s="0" t="n">
        <v>903.99</v>
      </c>
      <c r="E204" s="0" t="n">
        <v>907.84</v>
      </c>
      <c r="F204" s="0" t="n">
        <v>6542330000</v>
      </c>
      <c r="G204" s="0" t="n">
        <v>907.84</v>
      </c>
      <c r="H204" s="41" t="n">
        <f aca="false">G204/G203-1</f>
        <v>-0.0903497960942274</v>
      </c>
      <c r="I204" s="41" t="n">
        <f aca="false">LN(1+H204)</f>
        <v>-0.0946951446808573</v>
      </c>
      <c r="J204" s="41"/>
      <c r="K204" s="0" t="n">
        <f aca="false">IF(ISBLANK(A205),MONTH(A204),IF(MONTH(A205)-MONTH(A204)=1,MONTH(A204),0))</f>
        <v>0</v>
      </c>
    </row>
    <row r="205" customFormat="false" ht="14.1" hidden="false" customHeight="false" outlineLevel="0" collapsed="false">
      <c r="A205" s="6" t="n">
        <v>39737</v>
      </c>
      <c r="B205" s="0" t="n">
        <v>909.53</v>
      </c>
      <c r="C205" s="0" t="n">
        <v>947.71</v>
      </c>
      <c r="D205" s="0" t="n">
        <v>865.83</v>
      </c>
      <c r="E205" s="0" t="n">
        <v>946.43</v>
      </c>
      <c r="F205" s="0" t="n">
        <v>7984500000</v>
      </c>
      <c r="G205" s="0" t="n">
        <v>946.43</v>
      </c>
      <c r="H205" s="41" t="n">
        <f aca="false">G205/G204-1</f>
        <v>0.0425074903066618</v>
      </c>
      <c r="I205" s="41" t="n">
        <f aca="false">LN(1+H205)</f>
        <v>0.041628859611446</v>
      </c>
      <c r="J205" s="41"/>
      <c r="K205" s="0" t="n">
        <f aca="false">IF(ISBLANK(A206),MONTH(A205),IF(MONTH(A206)-MONTH(A205)=1,MONTH(A205),0))</f>
        <v>0</v>
      </c>
    </row>
    <row r="206" customFormat="false" ht="14.1" hidden="false" customHeight="false" outlineLevel="0" collapsed="false">
      <c r="A206" s="6" t="n">
        <v>39738</v>
      </c>
      <c r="B206" s="0" t="n">
        <v>942.29</v>
      </c>
      <c r="C206" s="0" t="n">
        <v>984.64</v>
      </c>
      <c r="D206" s="0" t="n">
        <v>918.74</v>
      </c>
      <c r="E206" s="0" t="n">
        <v>940.55</v>
      </c>
      <c r="F206" s="0" t="n">
        <v>6581780000</v>
      </c>
      <c r="G206" s="0" t="n">
        <v>940.55</v>
      </c>
      <c r="H206" s="41" t="n">
        <f aca="false">G206/G205-1</f>
        <v>-0.00621282081083652</v>
      </c>
      <c r="I206" s="41" t="n">
        <f aca="false">LN(1+H206)</f>
        <v>-0.00623220069290312</v>
      </c>
      <c r="J206" s="41"/>
      <c r="K206" s="0" t="n">
        <f aca="false">IF(ISBLANK(A207),MONTH(A206),IF(MONTH(A207)-MONTH(A206)=1,MONTH(A206),0))</f>
        <v>0</v>
      </c>
    </row>
    <row r="207" customFormat="false" ht="14.1" hidden="false" customHeight="false" outlineLevel="0" collapsed="false">
      <c r="A207" s="6" t="n">
        <v>39741</v>
      </c>
      <c r="B207" s="0" t="n">
        <v>943.51</v>
      </c>
      <c r="C207" s="0" t="n">
        <v>985.4</v>
      </c>
      <c r="D207" s="0" t="n">
        <v>943.51</v>
      </c>
      <c r="E207" s="0" t="n">
        <v>985.4</v>
      </c>
      <c r="F207" s="0" t="n">
        <v>5175640000</v>
      </c>
      <c r="G207" s="0" t="n">
        <v>985.4</v>
      </c>
      <c r="H207" s="41" t="n">
        <f aca="false">G207/G206-1</f>
        <v>0.0476848652384243</v>
      </c>
      <c r="I207" s="41" t="n">
        <f aca="false">LN(1+H207)</f>
        <v>0.0465828395708331</v>
      </c>
      <c r="J207" s="41"/>
      <c r="K207" s="0" t="n">
        <f aca="false">IF(ISBLANK(A208),MONTH(A207),IF(MONTH(A208)-MONTH(A207)=1,MONTH(A207),0))</f>
        <v>0</v>
      </c>
    </row>
    <row r="208" customFormat="false" ht="14.1" hidden="false" customHeight="false" outlineLevel="0" collapsed="false">
      <c r="A208" s="6" t="n">
        <v>39742</v>
      </c>
      <c r="B208" s="0" t="n">
        <v>980.4</v>
      </c>
      <c r="C208" s="0" t="n">
        <v>985.44</v>
      </c>
      <c r="D208" s="0" t="n">
        <v>952.47</v>
      </c>
      <c r="E208" s="0" t="n">
        <v>955.05</v>
      </c>
      <c r="F208" s="0" t="n">
        <v>5121830000</v>
      </c>
      <c r="G208" s="0" t="n">
        <v>955.05</v>
      </c>
      <c r="H208" s="41" t="n">
        <f aca="false">G208/G207-1</f>
        <v>-0.0307996752587781</v>
      </c>
      <c r="I208" s="41" t="n">
        <f aca="false">LN(1+H208)</f>
        <v>-0.0312839549787187</v>
      </c>
      <c r="J208" s="41"/>
      <c r="K208" s="0" t="n">
        <f aca="false">IF(ISBLANK(A209),MONTH(A208),IF(MONTH(A209)-MONTH(A208)=1,MONTH(A208),0))</f>
        <v>0</v>
      </c>
    </row>
    <row r="209" customFormat="false" ht="14.1" hidden="false" customHeight="false" outlineLevel="0" collapsed="false">
      <c r="A209" s="6" t="n">
        <v>39743</v>
      </c>
      <c r="B209" s="0" t="n">
        <v>951.67</v>
      </c>
      <c r="C209" s="0" t="n">
        <v>951.67</v>
      </c>
      <c r="D209" s="0" t="n">
        <v>875.81</v>
      </c>
      <c r="E209" s="0" t="n">
        <v>896.78</v>
      </c>
      <c r="F209" s="0" t="n">
        <v>6147980000</v>
      </c>
      <c r="G209" s="0" t="n">
        <v>896.78</v>
      </c>
      <c r="H209" s="41" t="n">
        <f aca="false">G209/G208-1</f>
        <v>-0.0610125124339039</v>
      </c>
      <c r="I209" s="41" t="n">
        <f aca="false">LN(1+H209)</f>
        <v>-0.0629531251383794</v>
      </c>
      <c r="J209" s="41"/>
      <c r="K209" s="0" t="n">
        <f aca="false">IF(ISBLANK(A210),MONTH(A209),IF(MONTH(A210)-MONTH(A209)=1,MONTH(A209),0))</f>
        <v>0</v>
      </c>
    </row>
    <row r="210" customFormat="false" ht="14.1" hidden="false" customHeight="false" outlineLevel="0" collapsed="false">
      <c r="A210" s="6" t="n">
        <v>39744</v>
      </c>
      <c r="B210" s="0" t="n">
        <v>899.08</v>
      </c>
      <c r="C210" s="0" t="n">
        <v>922.83</v>
      </c>
      <c r="D210" s="0" t="n">
        <v>858.44</v>
      </c>
      <c r="E210" s="0" t="n">
        <v>908.11</v>
      </c>
      <c r="F210" s="0" t="n">
        <v>7184180000</v>
      </c>
      <c r="G210" s="0" t="n">
        <v>908.11</v>
      </c>
      <c r="H210" s="41" t="n">
        <f aca="false">G210/G209-1</f>
        <v>0.0126340908584046</v>
      </c>
      <c r="I210" s="41" t="n">
        <f aca="false">LN(1+H210)</f>
        <v>0.0125549466454699</v>
      </c>
      <c r="J210" s="41"/>
      <c r="K210" s="0" t="n">
        <f aca="false">IF(ISBLANK(A211),MONTH(A210),IF(MONTH(A211)-MONTH(A210)=1,MONTH(A210),0))</f>
        <v>0</v>
      </c>
    </row>
    <row r="211" customFormat="false" ht="14.1" hidden="false" customHeight="false" outlineLevel="0" collapsed="false">
      <c r="A211" s="6" t="n">
        <v>39745</v>
      </c>
      <c r="B211" s="0" t="n">
        <v>895.22</v>
      </c>
      <c r="C211" s="0" t="n">
        <v>896.3</v>
      </c>
      <c r="D211" s="0" t="n">
        <v>852.85</v>
      </c>
      <c r="E211" s="0" t="n">
        <v>876.77</v>
      </c>
      <c r="F211" s="0" t="n">
        <v>6550050000</v>
      </c>
      <c r="G211" s="0" t="n">
        <v>876.77</v>
      </c>
      <c r="H211" s="41" t="n">
        <f aca="false">G211/G210-1</f>
        <v>-0.0345112376253979</v>
      </c>
      <c r="I211" s="41" t="n">
        <f aca="false">LN(1+H211)</f>
        <v>-0.0351208163583082</v>
      </c>
      <c r="J211" s="41"/>
      <c r="K211" s="0" t="n">
        <f aca="false">IF(ISBLANK(A212),MONTH(A211),IF(MONTH(A212)-MONTH(A211)=1,MONTH(A211),0))</f>
        <v>0</v>
      </c>
    </row>
    <row r="212" customFormat="false" ht="14.1" hidden="false" customHeight="false" outlineLevel="0" collapsed="false">
      <c r="A212" s="6" t="n">
        <v>39748</v>
      </c>
      <c r="B212" s="0" t="n">
        <v>874.28</v>
      </c>
      <c r="C212" s="0" t="n">
        <v>893.78</v>
      </c>
      <c r="D212" s="0" t="n">
        <v>846.75</v>
      </c>
      <c r="E212" s="0" t="n">
        <v>848.92</v>
      </c>
      <c r="F212" s="0" t="n">
        <v>5558050000</v>
      </c>
      <c r="G212" s="0" t="n">
        <v>848.92</v>
      </c>
      <c r="H212" s="41" t="n">
        <f aca="false">G212/G211-1</f>
        <v>-0.0317643167535386</v>
      </c>
      <c r="I212" s="41" t="n">
        <f aca="false">LN(1+H212)</f>
        <v>-0.0322797469124859</v>
      </c>
      <c r="J212" s="41"/>
      <c r="K212" s="0" t="n">
        <f aca="false">IF(ISBLANK(A213),MONTH(A212),IF(MONTH(A213)-MONTH(A212)=1,MONTH(A212),0))</f>
        <v>0</v>
      </c>
    </row>
    <row r="213" customFormat="false" ht="14.1" hidden="false" customHeight="false" outlineLevel="0" collapsed="false">
      <c r="A213" s="6" t="n">
        <v>39749</v>
      </c>
      <c r="B213" s="0" t="n">
        <v>848.92</v>
      </c>
      <c r="C213" s="0" t="n">
        <v>940.51</v>
      </c>
      <c r="D213" s="0" t="n">
        <v>845.27</v>
      </c>
      <c r="E213" s="0" t="n">
        <v>940.51</v>
      </c>
      <c r="F213" s="0" t="n">
        <v>7096950400</v>
      </c>
      <c r="G213" s="0" t="n">
        <v>940.51</v>
      </c>
      <c r="H213" s="41" t="n">
        <f aca="false">G213/G212-1</f>
        <v>0.107890024972907</v>
      </c>
      <c r="I213" s="41" t="n">
        <f aca="false">LN(1+H213)</f>
        <v>0.10245732795933</v>
      </c>
      <c r="J213" s="41"/>
      <c r="K213" s="0" t="n">
        <f aca="false">IF(ISBLANK(A214),MONTH(A213),IF(MONTH(A214)-MONTH(A213)=1,MONTH(A213),0))</f>
        <v>0</v>
      </c>
    </row>
    <row r="214" customFormat="false" ht="14.1" hidden="false" customHeight="false" outlineLevel="0" collapsed="false">
      <c r="A214" s="6" t="n">
        <v>39750</v>
      </c>
      <c r="B214" s="0" t="n">
        <v>939.51</v>
      </c>
      <c r="C214" s="0" t="n">
        <v>969.97</v>
      </c>
      <c r="D214" s="0" t="n">
        <v>922.26</v>
      </c>
      <c r="E214" s="0" t="n">
        <v>930.09</v>
      </c>
      <c r="F214" s="0" t="n">
        <v>7077800000</v>
      </c>
      <c r="G214" s="0" t="n">
        <v>930.09</v>
      </c>
      <c r="H214" s="41" t="n">
        <f aca="false">G214/G213-1</f>
        <v>-0.0110790953844191</v>
      </c>
      <c r="I214" s="41" t="n">
        <f aca="false">LN(1+H214)</f>
        <v>-0.0111409256682407</v>
      </c>
      <c r="J214" s="41"/>
      <c r="K214" s="0" t="n">
        <f aca="false">IF(ISBLANK(A215),MONTH(A214),IF(MONTH(A215)-MONTH(A214)=1,MONTH(A214),0))</f>
        <v>0</v>
      </c>
    </row>
    <row r="215" customFormat="false" ht="14.1" hidden="false" customHeight="false" outlineLevel="0" collapsed="false">
      <c r="A215" s="6" t="n">
        <v>39751</v>
      </c>
      <c r="B215" s="0" t="n">
        <v>939.38</v>
      </c>
      <c r="C215" s="0" t="n">
        <v>963.23</v>
      </c>
      <c r="D215" s="0" t="n">
        <v>928.5</v>
      </c>
      <c r="E215" s="0" t="n">
        <v>954.09</v>
      </c>
      <c r="F215" s="0" t="n">
        <v>6175830000</v>
      </c>
      <c r="G215" s="0" t="n">
        <v>954.09</v>
      </c>
      <c r="H215" s="41" t="n">
        <f aca="false">G215/G214-1</f>
        <v>0.0258039544560205</v>
      </c>
      <c r="I215" s="41" t="n">
        <f aca="false">LN(1+H215)</f>
        <v>0.0254766509626959</v>
      </c>
      <c r="J215" s="41"/>
      <c r="K215" s="0" t="n">
        <f aca="false">IF(ISBLANK(A216),MONTH(A215),IF(MONTH(A216)-MONTH(A215)=1,MONTH(A215),0))</f>
        <v>0</v>
      </c>
    </row>
    <row r="216" customFormat="false" ht="14.1" hidden="false" customHeight="false" outlineLevel="0" collapsed="false">
      <c r="A216" s="6" t="n">
        <v>39752</v>
      </c>
      <c r="B216" s="0" t="n">
        <v>953.11</v>
      </c>
      <c r="C216" s="0" t="n">
        <v>984.38</v>
      </c>
      <c r="D216" s="0" t="n">
        <v>944.59</v>
      </c>
      <c r="E216" s="0" t="n">
        <v>968.75</v>
      </c>
      <c r="F216" s="0" t="n">
        <v>6394350000</v>
      </c>
      <c r="G216" s="0" t="n">
        <v>968.75</v>
      </c>
      <c r="H216" s="41" t="n">
        <f aca="false">G216/G215-1</f>
        <v>0.015365426741712</v>
      </c>
      <c r="I216" s="41" t="n">
        <f aca="false">LN(1+H216)</f>
        <v>0.0152485740463311</v>
      </c>
      <c r="J216" s="41"/>
      <c r="K216" s="0" t="n">
        <f aca="false">IF(ISBLANK(A217),MONTH(A216),IF(MONTH(A217)-MONTH(A216)=1,MONTH(A216),0))</f>
        <v>10</v>
      </c>
    </row>
    <row r="217" customFormat="false" ht="14.1" hidden="false" customHeight="false" outlineLevel="0" collapsed="false">
      <c r="A217" s="6" t="n">
        <v>39755</v>
      </c>
      <c r="B217" s="0" t="n">
        <v>968.67</v>
      </c>
      <c r="C217" s="0" t="n">
        <v>975.57</v>
      </c>
      <c r="D217" s="0" t="n">
        <v>958.82</v>
      </c>
      <c r="E217" s="0" t="n">
        <v>966.3</v>
      </c>
      <c r="F217" s="0" t="n">
        <v>4492280000</v>
      </c>
      <c r="G217" s="0" t="n">
        <v>966.3</v>
      </c>
      <c r="H217" s="41" t="n">
        <f aca="false">G217/G216-1</f>
        <v>-0.00252903225806456</v>
      </c>
      <c r="I217" s="41" t="n">
        <f aca="false">LN(1+H217)</f>
        <v>-0.00253223566229396</v>
      </c>
      <c r="J217" s="41"/>
      <c r="K217" s="0" t="n">
        <f aca="false">IF(ISBLANK(A218),MONTH(A217),IF(MONTH(A218)-MONTH(A217)=1,MONTH(A217),0))</f>
        <v>0</v>
      </c>
    </row>
    <row r="218" customFormat="false" ht="14.1" hidden="false" customHeight="false" outlineLevel="0" collapsed="false">
      <c r="A218" s="6" t="n">
        <v>39756</v>
      </c>
      <c r="B218" s="0" t="n">
        <v>971.31</v>
      </c>
      <c r="C218" s="0" t="n">
        <v>1007.51</v>
      </c>
      <c r="D218" s="0" t="n">
        <v>971.31</v>
      </c>
      <c r="E218" s="0" t="n">
        <v>1005.75</v>
      </c>
      <c r="F218" s="0" t="n">
        <v>5531290000</v>
      </c>
      <c r="G218" s="0" t="n">
        <v>1005.75</v>
      </c>
      <c r="H218" s="41" t="n">
        <f aca="false">G218/G217-1</f>
        <v>0.0408258304874263</v>
      </c>
      <c r="I218" s="41" t="n">
        <f aca="false">LN(1+H218)</f>
        <v>0.0400144658246348</v>
      </c>
      <c r="J218" s="41"/>
      <c r="K218" s="0" t="n">
        <f aca="false">IF(ISBLANK(A219),MONTH(A218),IF(MONTH(A219)-MONTH(A218)=1,MONTH(A218),0))</f>
        <v>0</v>
      </c>
    </row>
    <row r="219" customFormat="false" ht="14.1" hidden="false" customHeight="false" outlineLevel="0" collapsed="false">
      <c r="A219" s="6" t="n">
        <v>39757</v>
      </c>
      <c r="B219" s="0" t="n">
        <v>1001.84</v>
      </c>
      <c r="C219" s="0" t="n">
        <v>1001.84</v>
      </c>
      <c r="D219" s="0" t="n">
        <v>949.86</v>
      </c>
      <c r="E219" s="0" t="n">
        <v>952.77</v>
      </c>
      <c r="F219" s="0" t="n">
        <v>5426640000</v>
      </c>
      <c r="G219" s="0" t="n">
        <v>952.77</v>
      </c>
      <c r="H219" s="41" t="n">
        <f aca="false">G219/G218-1</f>
        <v>-0.0526771066368382</v>
      </c>
      <c r="I219" s="41" t="n">
        <f aca="false">LN(1+H219)</f>
        <v>-0.0541152794306021</v>
      </c>
      <c r="J219" s="41"/>
      <c r="K219" s="0" t="n">
        <f aca="false">IF(ISBLANK(A220),MONTH(A219),IF(MONTH(A220)-MONTH(A219)=1,MONTH(A219),0))</f>
        <v>0</v>
      </c>
    </row>
    <row r="220" customFormat="false" ht="14.1" hidden="false" customHeight="false" outlineLevel="0" collapsed="false">
      <c r="A220" s="6" t="n">
        <v>39758</v>
      </c>
      <c r="B220" s="0" t="n">
        <v>952.4</v>
      </c>
      <c r="C220" s="0" t="n">
        <v>952.4</v>
      </c>
      <c r="D220" s="0" t="n">
        <v>899.73</v>
      </c>
      <c r="E220" s="0" t="n">
        <v>904.88</v>
      </c>
      <c r="F220" s="0" t="n">
        <v>6102230000</v>
      </c>
      <c r="G220" s="0" t="n">
        <v>904.88</v>
      </c>
      <c r="H220" s="41" t="n">
        <f aca="false">G220/G219-1</f>
        <v>-0.0502639671694113</v>
      </c>
      <c r="I220" s="41" t="n">
        <f aca="false">LN(1+H220)</f>
        <v>-0.0515711931761699</v>
      </c>
      <c r="J220" s="41"/>
      <c r="K220" s="0" t="n">
        <f aca="false">IF(ISBLANK(A221),MONTH(A220),IF(MONTH(A221)-MONTH(A220)=1,MONTH(A220),0))</f>
        <v>0</v>
      </c>
    </row>
    <row r="221" customFormat="false" ht="14.1" hidden="false" customHeight="false" outlineLevel="0" collapsed="false">
      <c r="A221" s="6" t="n">
        <v>39759</v>
      </c>
      <c r="B221" s="0" t="n">
        <v>907.44</v>
      </c>
      <c r="C221" s="0" t="n">
        <v>931.46</v>
      </c>
      <c r="D221" s="0" t="n">
        <v>906.9</v>
      </c>
      <c r="E221" s="0" t="n">
        <v>930.99</v>
      </c>
      <c r="F221" s="0" t="n">
        <v>4931640000</v>
      </c>
      <c r="G221" s="0" t="n">
        <v>930.99</v>
      </c>
      <c r="H221" s="41" t="n">
        <f aca="false">G221/G220-1</f>
        <v>0.0288546547608524</v>
      </c>
      <c r="I221" s="41" t="n">
        <f aca="false">LN(1+H221)</f>
        <v>0.0284461978576944</v>
      </c>
      <c r="J221" s="41"/>
      <c r="K221" s="0" t="n">
        <f aca="false">IF(ISBLANK(A222),MONTH(A221),IF(MONTH(A222)-MONTH(A221)=1,MONTH(A221),0))</f>
        <v>0</v>
      </c>
    </row>
    <row r="222" customFormat="false" ht="14.1" hidden="false" customHeight="false" outlineLevel="0" collapsed="false">
      <c r="A222" s="6" t="n">
        <v>39762</v>
      </c>
      <c r="B222" s="0" t="n">
        <v>936.75</v>
      </c>
      <c r="C222" s="0" t="n">
        <v>951.95</v>
      </c>
      <c r="D222" s="0" t="n">
        <v>907.47</v>
      </c>
      <c r="E222" s="0" t="n">
        <v>919.21</v>
      </c>
      <c r="F222" s="0" t="n">
        <v>4572000000</v>
      </c>
      <c r="G222" s="0" t="n">
        <v>919.21</v>
      </c>
      <c r="H222" s="41" t="n">
        <f aca="false">G222/G221-1</f>
        <v>-0.0126531971342334</v>
      </c>
      <c r="I222" s="41" t="n">
        <f aca="false">LN(1+H222)</f>
        <v>-0.0127339305802108</v>
      </c>
      <c r="J222" s="41"/>
      <c r="K222" s="0" t="n">
        <f aca="false">IF(ISBLANK(A223),MONTH(A222),IF(MONTH(A223)-MONTH(A222)=1,MONTH(A222),0))</f>
        <v>0</v>
      </c>
    </row>
    <row r="223" customFormat="false" ht="14.1" hidden="false" customHeight="false" outlineLevel="0" collapsed="false">
      <c r="A223" s="6" t="n">
        <v>39763</v>
      </c>
      <c r="B223" s="0" t="n">
        <v>917.15</v>
      </c>
      <c r="C223" s="0" t="n">
        <v>917.15</v>
      </c>
      <c r="D223" s="0" t="n">
        <v>884.9</v>
      </c>
      <c r="E223" s="0" t="n">
        <v>898.95</v>
      </c>
      <c r="F223" s="0" t="n">
        <v>4998340000</v>
      </c>
      <c r="G223" s="0" t="n">
        <v>898.95</v>
      </c>
      <c r="H223" s="41" t="n">
        <f aca="false">G223/G222-1</f>
        <v>-0.0220406653539452</v>
      </c>
      <c r="I223" s="41" t="n">
        <f aca="false">LN(1+H223)</f>
        <v>-0.0222871899283051</v>
      </c>
      <c r="J223" s="41"/>
      <c r="K223" s="0" t="n">
        <f aca="false">IF(ISBLANK(A224),MONTH(A223),IF(MONTH(A224)-MONTH(A223)=1,MONTH(A223),0))</f>
        <v>0</v>
      </c>
    </row>
    <row r="224" customFormat="false" ht="14.1" hidden="false" customHeight="false" outlineLevel="0" collapsed="false">
      <c r="A224" s="6" t="n">
        <v>39764</v>
      </c>
      <c r="B224" s="0" t="n">
        <v>893.39</v>
      </c>
      <c r="C224" s="0" t="n">
        <v>893.39</v>
      </c>
      <c r="D224" s="0" t="n">
        <v>850.48</v>
      </c>
      <c r="E224" s="0" t="n">
        <v>852.3</v>
      </c>
      <c r="F224" s="0" t="n">
        <v>5764180000</v>
      </c>
      <c r="G224" s="0" t="n">
        <v>852.3</v>
      </c>
      <c r="H224" s="41" t="n">
        <f aca="false">G224/G223-1</f>
        <v>-0.0518938761888871</v>
      </c>
      <c r="I224" s="41" t="n">
        <f aca="false">LN(1+H224)</f>
        <v>-0.0532888380440521</v>
      </c>
      <c r="J224" s="41"/>
      <c r="K224" s="0" t="n">
        <f aca="false">IF(ISBLANK(A225),MONTH(A224),IF(MONTH(A225)-MONTH(A224)=1,MONTH(A224),0))</f>
        <v>0</v>
      </c>
    </row>
    <row r="225" customFormat="false" ht="14.1" hidden="false" customHeight="false" outlineLevel="0" collapsed="false">
      <c r="A225" s="6" t="n">
        <v>39765</v>
      </c>
      <c r="B225" s="0" t="n">
        <v>853.13</v>
      </c>
      <c r="C225" s="0" t="n">
        <v>913.01</v>
      </c>
      <c r="D225" s="0" t="n">
        <v>818.69</v>
      </c>
      <c r="E225" s="0" t="n">
        <v>911.29</v>
      </c>
      <c r="F225" s="0" t="n">
        <v>7849120000</v>
      </c>
      <c r="G225" s="0" t="n">
        <v>911.29</v>
      </c>
      <c r="H225" s="41" t="n">
        <f aca="false">G225/G224-1</f>
        <v>0.0692127185263405</v>
      </c>
      <c r="I225" s="41" t="n">
        <f aca="false">LN(1+H225)</f>
        <v>0.0669226005788253</v>
      </c>
      <c r="J225" s="41"/>
      <c r="K225" s="0" t="n">
        <f aca="false">IF(ISBLANK(A226),MONTH(A225),IF(MONTH(A226)-MONTH(A225)=1,MONTH(A225),0))</f>
        <v>0</v>
      </c>
    </row>
    <row r="226" customFormat="false" ht="14.1" hidden="false" customHeight="false" outlineLevel="0" collapsed="false">
      <c r="A226" s="6" t="n">
        <v>39766</v>
      </c>
      <c r="B226" s="0" t="n">
        <v>904.36</v>
      </c>
      <c r="C226" s="0" t="n">
        <v>916.88</v>
      </c>
      <c r="D226" s="0" t="n">
        <v>869.88</v>
      </c>
      <c r="E226" s="0" t="n">
        <v>873.29</v>
      </c>
      <c r="F226" s="0" t="n">
        <v>5881030000</v>
      </c>
      <c r="G226" s="0" t="n">
        <v>873.29</v>
      </c>
      <c r="H226" s="41" t="n">
        <f aca="false">G226/G225-1</f>
        <v>-0.0416991298050017</v>
      </c>
      <c r="I226" s="41" t="n">
        <f aca="false">LN(1+H226)</f>
        <v>-0.0425934895716846</v>
      </c>
      <c r="J226" s="41"/>
      <c r="K226" s="0" t="n">
        <f aca="false">IF(ISBLANK(A227),MONTH(A226),IF(MONTH(A227)-MONTH(A226)=1,MONTH(A226),0))</f>
        <v>0</v>
      </c>
    </row>
    <row r="227" customFormat="false" ht="14.1" hidden="false" customHeight="false" outlineLevel="0" collapsed="false">
      <c r="A227" s="6" t="n">
        <v>39769</v>
      </c>
      <c r="B227" s="0" t="n">
        <v>873.23</v>
      </c>
      <c r="C227" s="0" t="n">
        <v>882.29</v>
      </c>
      <c r="D227" s="0" t="n">
        <v>848.98</v>
      </c>
      <c r="E227" s="0" t="n">
        <v>850.75</v>
      </c>
      <c r="F227" s="0" t="n">
        <v>4927490000</v>
      </c>
      <c r="G227" s="0" t="n">
        <v>850.75</v>
      </c>
      <c r="H227" s="41" t="n">
        <f aca="false">G227/G226-1</f>
        <v>-0.0258104409760789</v>
      </c>
      <c r="I227" s="41" t="n">
        <f aca="false">LN(1+H227)</f>
        <v>-0.0261493751543774</v>
      </c>
      <c r="J227" s="41"/>
      <c r="K227" s="0" t="n">
        <f aca="false">IF(ISBLANK(A228),MONTH(A227),IF(MONTH(A228)-MONTH(A227)=1,MONTH(A227),0))</f>
        <v>0</v>
      </c>
    </row>
    <row r="228" customFormat="false" ht="14.1" hidden="false" customHeight="false" outlineLevel="0" collapsed="false">
      <c r="A228" s="6" t="n">
        <v>39770</v>
      </c>
      <c r="B228" s="0" t="n">
        <v>852.34</v>
      </c>
      <c r="C228" s="0" t="n">
        <v>865.9</v>
      </c>
      <c r="D228" s="0" t="n">
        <v>826.84</v>
      </c>
      <c r="E228" s="0" t="n">
        <v>859.12</v>
      </c>
      <c r="F228" s="0" t="n">
        <v>6679470000</v>
      </c>
      <c r="G228" s="0" t="n">
        <v>859.12</v>
      </c>
      <c r="H228" s="41" t="n">
        <f aca="false">G228/G227-1</f>
        <v>0.00983837790185138</v>
      </c>
      <c r="I228" s="41" t="n">
        <f aca="false">LN(1+H228)</f>
        <v>0.00979029616894602</v>
      </c>
      <c r="J228" s="41"/>
      <c r="K228" s="0" t="n">
        <f aca="false">IF(ISBLANK(A229),MONTH(A228),IF(MONTH(A229)-MONTH(A228)=1,MONTH(A228),0))</f>
        <v>0</v>
      </c>
    </row>
    <row r="229" customFormat="false" ht="14.1" hidden="false" customHeight="false" outlineLevel="0" collapsed="false">
      <c r="A229" s="6" t="n">
        <v>39771</v>
      </c>
      <c r="B229" s="0" t="n">
        <v>859.03</v>
      </c>
      <c r="C229" s="0" t="n">
        <v>864.57</v>
      </c>
      <c r="D229" s="0" t="n">
        <v>806.18</v>
      </c>
      <c r="E229" s="0" t="n">
        <v>806.58</v>
      </c>
      <c r="F229" s="0" t="n">
        <v>6548600000</v>
      </c>
      <c r="G229" s="0" t="n">
        <v>806.58</v>
      </c>
      <c r="H229" s="41" t="n">
        <f aca="false">G229/G228-1</f>
        <v>-0.061155601080175</v>
      </c>
      <c r="I229" s="41" t="n">
        <f aca="false">LN(1+H229)</f>
        <v>-0.0631055228557447</v>
      </c>
      <c r="J229" s="41"/>
      <c r="K229" s="0" t="n">
        <f aca="false">IF(ISBLANK(A230),MONTH(A229),IF(MONTH(A230)-MONTH(A229)=1,MONTH(A229),0))</f>
        <v>0</v>
      </c>
    </row>
    <row r="230" customFormat="false" ht="14.1" hidden="false" customHeight="false" outlineLevel="0" collapsed="false">
      <c r="A230" s="6" t="n">
        <v>39772</v>
      </c>
      <c r="B230" s="0" t="n">
        <v>805.87</v>
      </c>
      <c r="C230" s="0" t="n">
        <v>820.52</v>
      </c>
      <c r="D230" s="0" t="n">
        <v>747.78</v>
      </c>
      <c r="E230" s="0" t="n">
        <v>752.44</v>
      </c>
      <c r="F230" s="0" t="n">
        <v>9093740000</v>
      </c>
      <c r="G230" s="0" t="n">
        <v>752.44</v>
      </c>
      <c r="H230" s="41" t="n">
        <f aca="false">G230/G229-1</f>
        <v>-0.067122914032086</v>
      </c>
      <c r="I230" s="41" t="n">
        <f aca="false">LN(1+H230)</f>
        <v>-0.0694818274693964</v>
      </c>
      <c r="J230" s="41"/>
      <c r="K230" s="0" t="n">
        <f aca="false">IF(ISBLANK(A231),MONTH(A230),IF(MONTH(A231)-MONTH(A230)=1,MONTH(A230),0))</f>
        <v>0</v>
      </c>
    </row>
    <row r="231" customFormat="false" ht="14.1" hidden="false" customHeight="false" outlineLevel="0" collapsed="false">
      <c r="A231" s="6" t="n">
        <v>39773</v>
      </c>
      <c r="B231" s="0" t="n">
        <v>755.84</v>
      </c>
      <c r="C231" s="0" t="n">
        <v>801.2</v>
      </c>
      <c r="D231" s="0" t="n">
        <v>741.02</v>
      </c>
      <c r="E231" s="0" t="n">
        <v>800.03</v>
      </c>
      <c r="F231" s="0" t="n">
        <v>9495900000</v>
      </c>
      <c r="G231" s="0" t="n">
        <v>800.03</v>
      </c>
      <c r="H231" s="41" t="n">
        <f aca="false">G231/G230-1</f>
        <v>0.0632475679123916</v>
      </c>
      <c r="I231" s="41" t="n">
        <f aca="false">LN(1+H231)</f>
        <v>0.06132796774</v>
      </c>
      <c r="J231" s="41"/>
      <c r="K231" s="0" t="n">
        <f aca="false">IF(ISBLANK(A232),MONTH(A231),IF(MONTH(A232)-MONTH(A231)=1,MONTH(A231),0))</f>
        <v>0</v>
      </c>
    </row>
    <row r="232" customFormat="false" ht="14.1" hidden="false" customHeight="false" outlineLevel="0" collapsed="false">
      <c r="A232" s="6" t="n">
        <v>39776</v>
      </c>
      <c r="B232" s="0" t="n">
        <v>801.2</v>
      </c>
      <c r="C232" s="0" t="n">
        <v>865.6</v>
      </c>
      <c r="D232" s="0" t="n">
        <v>801.2</v>
      </c>
      <c r="E232" s="0" t="n">
        <v>851.81</v>
      </c>
      <c r="F232" s="0" t="n">
        <v>7879440000</v>
      </c>
      <c r="G232" s="0" t="n">
        <v>851.81</v>
      </c>
      <c r="H232" s="41" t="n">
        <f aca="false">G232/G231-1</f>
        <v>0.0647225729035161</v>
      </c>
      <c r="I232" s="41" t="n">
        <f aca="false">LN(1+H232)</f>
        <v>0.0627142703004158</v>
      </c>
      <c r="J232" s="41"/>
      <c r="K232" s="0" t="n">
        <f aca="false">IF(ISBLANK(A233),MONTH(A232),IF(MONTH(A233)-MONTH(A232)=1,MONTH(A232),0))</f>
        <v>0</v>
      </c>
    </row>
    <row r="233" customFormat="false" ht="14.1" hidden="false" customHeight="false" outlineLevel="0" collapsed="false">
      <c r="A233" s="6" t="n">
        <v>39777</v>
      </c>
      <c r="B233" s="0" t="n">
        <v>853.4</v>
      </c>
      <c r="C233" s="0" t="n">
        <v>868.94</v>
      </c>
      <c r="D233" s="0" t="n">
        <v>834.99</v>
      </c>
      <c r="E233" s="0" t="n">
        <v>857.39</v>
      </c>
      <c r="F233" s="0" t="n">
        <v>6952700000</v>
      </c>
      <c r="G233" s="0" t="n">
        <v>857.39</v>
      </c>
      <c r="H233" s="41" t="n">
        <f aca="false">G233/G232-1</f>
        <v>0.00655075662412985</v>
      </c>
      <c r="I233" s="41" t="n">
        <f aca="false">LN(1+H233)</f>
        <v>0.00652939366290944</v>
      </c>
      <c r="J233" s="41"/>
      <c r="K233" s="0" t="n">
        <f aca="false">IF(ISBLANK(A234),MONTH(A233),IF(MONTH(A234)-MONTH(A233)=1,MONTH(A233),0))</f>
        <v>0</v>
      </c>
    </row>
    <row r="234" customFormat="false" ht="14.1" hidden="false" customHeight="false" outlineLevel="0" collapsed="false">
      <c r="A234" s="6" t="n">
        <v>39778</v>
      </c>
      <c r="B234" s="0" t="n">
        <v>852.9</v>
      </c>
      <c r="C234" s="0" t="n">
        <v>887.68</v>
      </c>
      <c r="D234" s="0" t="n">
        <v>841.37</v>
      </c>
      <c r="E234" s="0" t="n">
        <v>887.68</v>
      </c>
      <c r="F234" s="0" t="n">
        <v>5793260000</v>
      </c>
      <c r="G234" s="0" t="n">
        <v>887.68</v>
      </c>
      <c r="H234" s="41" t="n">
        <f aca="false">G234/G233-1</f>
        <v>0.0353281470509337</v>
      </c>
      <c r="I234" s="41" t="n">
        <f aca="false">LN(1+H234)</f>
        <v>0.034718426758267</v>
      </c>
      <c r="J234" s="41"/>
      <c r="K234" s="0" t="n">
        <f aca="false">IF(ISBLANK(A235),MONTH(A234),IF(MONTH(A235)-MONTH(A234)=1,MONTH(A234),0))</f>
        <v>0</v>
      </c>
    </row>
    <row r="235" customFormat="false" ht="14.1" hidden="false" customHeight="false" outlineLevel="0" collapsed="false">
      <c r="A235" s="6" t="n">
        <v>39780</v>
      </c>
      <c r="B235" s="0" t="n">
        <v>886.89</v>
      </c>
      <c r="C235" s="0" t="n">
        <v>896.25</v>
      </c>
      <c r="D235" s="0" t="n">
        <v>881.21</v>
      </c>
      <c r="E235" s="0" t="n">
        <v>896.24</v>
      </c>
      <c r="F235" s="0" t="n">
        <v>2740860000</v>
      </c>
      <c r="G235" s="0" t="n">
        <v>896.24</v>
      </c>
      <c r="H235" s="41" t="n">
        <f aca="false">G235/G234-1</f>
        <v>0.00964311463590484</v>
      </c>
      <c r="I235" s="41" t="n">
        <f aca="false">LN(1+H235)</f>
        <v>0.00959691656405579</v>
      </c>
      <c r="J235" s="41"/>
      <c r="K235" s="0" t="n">
        <f aca="false">IF(ISBLANK(A236),MONTH(A235),IF(MONTH(A236)-MONTH(A235)=1,MONTH(A235),0))</f>
        <v>11</v>
      </c>
    </row>
    <row r="236" customFormat="false" ht="14.1" hidden="false" customHeight="false" outlineLevel="0" collapsed="false">
      <c r="A236" s="6" t="n">
        <v>39783</v>
      </c>
      <c r="B236" s="0" t="n">
        <v>888.61</v>
      </c>
      <c r="C236" s="0" t="n">
        <v>888.61</v>
      </c>
      <c r="D236" s="0" t="n">
        <v>815.69</v>
      </c>
      <c r="E236" s="0" t="n">
        <v>816.21</v>
      </c>
      <c r="F236" s="0" t="n">
        <v>6052010000</v>
      </c>
      <c r="G236" s="0" t="n">
        <v>816.21</v>
      </c>
      <c r="H236" s="41" t="n">
        <f aca="false">G236/G235-1</f>
        <v>-0.0892952780505222</v>
      </c>
      <c r="I236" s="41" t="n">
        <f aca="false">LN(1+H236)</f>
        <v>-0.0935365594547721</v>
      </c>
      <c r="J236" s="41"/>
      <c r="K236" s="0" t="n">
        <f aca="false">IF(ISBLANK(A237),MONTH(A236),IF(MONTH(A237)-MONTH(A236)=1,MONTH(A236),0))</f>
        <v>0</v>
      </c>
    </row>
    <row r="237" customFormat="false" ht="14.1" hidden="false" customHeight="false" outlineLevel="0" collapsed="false">
      <c r="A237" s="6" t="n">
        <v>39784</v>
      </c>
      <c r="B237" s="0" t="n">
        <v>817.94</v>
      </c>
      <c r="C237" s="0" t="n">
        <v>850.54</v>
      </c>
      <c r="D237" s="0" t="n">
        <v>817.94</v>
      </c>
      <c r="E237" s="0" t="n">
        <v>848.81</v>
      </c>
      <c r="F237" s="0" t="n">
        <v>6170100000</v>
      </c>
      <c r="G237" s="0" t="n">
        <v>848.81</v>
      </c>
      <c r="H237" s="41" t="n">
        <f aca="false">G237/G236-1</f>
        <v>0.0399407015351441</v>
      </c>
      <c r="I237" s="41" t="n">
        <f aca="false">LN(1+H237)</f>
        <v>0.0391636937730382</v>
      </c>
      <c r="J237" s="41"/>
      <c r="K237" s="0" t="n">
        <f aca="false">IF(ISBLANK(A238),MONTH(A237),IF(MONTH(A238)-MONTH(A237)=1,MONTH(A237),0))</f>
        <v>0</v>
      </c>
    </row>
    <row r="238" customFormat="false" ht="14.1" hidden="false" customHeight="false" outlineLevel="0" collapsed="false">
      <c r="A238" s="6" t="n">
        <v>39785</v>
      </c>
      <c r="B238" s="0" t="n">
        <v>843.6</v>
      </c>
      <c r="C238" s="0" t="n">
        <v>873.12</v>
      </c>
      <c r="D238" s="0" t="n">
        <v>827.6</v>
      </c>
      <c r="E238" s="0" t="n">
        <v>870.74</v>
      </c>
      <c r="F238" s="0" t="n">
        <v>6221880000</v>
      </c>
      <c r="G238" s="0" t="n">
        <v>870.74</v>
      </c>
      <c r="H238" s="41" t="n">
        <f aca="false">G238/G237-1</f>
        <v>0.0258361706388945</v>
      </c>
      <c r="I238" s="41" t="n">
        <f aca="false">LN(1+H238)</f>
        <v>0.0255080562588614</v>
      </c>
      <c r="J238" s="41"/>
      <c r="K238" s="0" t="n">
        <f aca="false">IF(ISBLANK(A239),MONTH(A238),IF(MONTH(A239)-MONTH(A238)=1,MONTH(A238),0))</f>
        <v>0</v>
      </c>
    </row>
    <row r="239" customFormat="false" ht="14.1" hidden="false" customHeight="false" outlineLevel="0" collapsed="false">
      <c r="A239" s="6" t="n">
        <v>39786</v>
      </c>
      <c r="B239" s="0" t="n">
        <v>869.75</v>
      </c>
      <c r="C239" s="0" t="n">
        <v>875.6</v>
      </c>
      <c r="D239" s="0" t="n">
        <v>833.6</v>
      </c>
      <c r="E239" s="0" t="n">
        <v>845.22</v>
      </c>
      <c r="F239" s="0" t="n">
        <v>5860390000</v>
      </c>
      <c r="G239" s="0" t="n">
        <v>845.22</v>
      </c>
      <c r="H239" s="41" t="n">
        <f aca="false">G239/G238-1</f>
        <v>-0.0293084043457289</v>
      </c>
      <c r="I239" s="41" t="n">
        <f aca="false">LN(1+H239)</f>
        <v>-0.0297464763273248</v>
      </c>
      <c r="J239" s="41"/>
      <c r="K239" s="0" t="n">
        <f aca="false">IF(ISBLANK(A240),MONTH(A239),IF(MONTH(A240)-MONTH(A239)=1,MONTH(A239),0))</f>
        <v>0</v>
      </c>
    </row>
    <row r="240" customFormat="false" ht="14.1" hidden="false" customHeight="false" outlineLevel="0" collapsed="false">
      <c r="A240" s="6" t="n">
        <v>39787</v>
      </c>
      <c r="B240" s="0" t="n">
        <v>844.43</v>
      </c>
      <c r="C240" s="0" t="n">
        <v>879.42</v>
      </c>
      <c r="D240" s="0" t="n">
        <v>818.41</v>
      </c>
      <c r="E240" s="0" t="n">
        <v>876.07</v>
      </c>
      <c r="F240" s="0" t="n">
        <v>6165370000</v>
      </c>
      <c r="G240" s="0" t="n">
        <v>876.07</v>
      </c>
      <c r="H240" s="41" t="n">
        <f aca="false">G240/G239-1</f>
        <v>0.0364993729443221</v>
      </c>
      <c r="I240" s="41" t="n">
        <f aca="false">LN(1+H240)</f>
        <v>0.0358490479193918</v>
      </c>
      <c r="J240" s="41"/>
      <c r="K240" s="0" t="n">
        <f aca="false">IF(ISBLANK(A241),MONTH(A240),IF(MONTH(A241)-MONTH(A240)=1,MONTH(A240),0))</f>
        <v>0</v>
      </c>
    </row>
    <row r="241" customFormat="false" ht="14.1" hidden="false" customHeight="false" outlineLevel="0" collapsed="false">
      <c r="A241" s="6" t="n">
        <v>39790</v>
      </c>
      <c r="B241" s="0" t="n">
        <v>882.71</v>
      </c>
      <c r="C241" s="0" t="n">
        <v>918.57</v>
      </c>
      <c r="D241" s="0" t="n">
        <v>882.71</v>
      </c>
      <c r="E241" s="0" t="n">
        <v>909.7</v>
      </c>
      <c r="F241" s="0" t="n">
        <v>6553600000</v>
      </c>
      <c r="G241" s="0" t="n">
        <v>909.7</v>
      </c>
      <c r="H241" s="41" t="n">
        <f aca="false">G241/G240-1</f>
        <v>0.0383873434771194</v>
      </c>
      <c r="I241" s="41" t="n">
        <f aca="false">LN(1+H241)</f>
        <v>0.0376688784083538</v>
      </c>
      <c r="J241" s="41"/>
      <c r="K241" s="0" t="n">
        <f aca="false">IF(ISBLANK(A242),MONTH(A241),IF(MONTH(A242)-MONTH(A241)=1,MONTH(A241),0))</f>
        <v>0</v>
      </c>
    </row>
    <row r="242" customFormat="false" ht="14.1" hidden="false" customHeight="false" outlineLevel="0" collapsed="false">
      <c r="A242" s="6" t="n">
        <v>39791</v>
      </c>
      <c r="B242" s="0" t="n">
        <v>906.48</v>
      </c>
      <c r="C242" s="0" t="n">
        <v>916.26</v>
      </c>
      <c r="D242" s="0" t="n">
        <v>885.38</v>
      </c>
      <c r="E242" s="0" t="n">
        <v>888.67</v>
      </c>
      <c r="F242" s="0" t="n">
        <v>5693110000</v>
      </c>
      <c r="G242" s="0" t="n">
        <v>888.67</v>
      </c>
      <c r="H242" s="41" t="n">
        <f aca="false">G242/G241-1</f>
        <v>-0.0231175112674509</v>
      </c>
      <c r="I242" s="41" t="n">
        <f aca="false">LN(1+H242)</f>
        <v>-0.0233889118267723</v>
      </c>
      <c r="J242" s="41"/>
      <c r="K242" s="0" t="n">
        <f aca="false">IF(ISBLANK(A243),MONTH(A242),IF(MONTH(A243)-MONTH(A242)=1,MONTH(A242),0))</f>
        <v>0</v>
      </c>
    </row>
    <row r="243" customFormat="false" ht="14.1" hidden="false" customHeight="false" outlineLevel="0" collapsed="false">
      <c r="A243" s="6" t="n">
        <v>39792</v>
      </c>
      <c r="B243" s="0" t="n">
        <v>892.17</v>
      </c>
      <c r="C243" s="0" t="n">
        <v>908.27</v>
      </c>
      <c r="D243" s="0" t="n">
        <v>885.45</v>
      </c>
      <c r="E243" s="0" t="n">
        <v>899.24</v>
      </c>
      <c r="F243" s="0" t="n">
        <v>5942130000</v>
      </c>
      <c r="G243" s="0" t="n">
        <v>899.24</v>
      </c>
      <c r="H243" s="41" t="n">
        <f aca="false">G243/G242-1</f>
        <v>0.0118941789415645</v>
      </c>
      <c r="I243" s="41" t="n">
        <f aca="false">LN(1+H243)</f>
        <v>0.0118239991345648</v>
      </c>
      <c r="J243" s="41"/>
      <c r="K243" s="0" t="n">
        <f aca="false">IF(ISBLANK(A244),MONTH(A243),IF(MONTH(A244)-MONTH(A243)=1,MONTH(A243),0))</f>
        <v>0</v>
      </c>
    </row>
    <row r="244" customFormat="false" ht="14.1" hidden="false" customHeight="false" outlineLevel="0" collapsed="false">
      <c r="A244" s="6" t="n">
        <v>39793</v>
      </c>
      <c r="B244" s="0" t="n">
        <v>898.35</v>
      </c>
      <c r="C244" s="0" t="n">
        <v>904.63</v>
      </c>
      <c r="D244" s="0" t="n">
        <v>868.73</v>
      </c>
      <c r="E244" s="0" t="n">
        <v>873.59</v>
      </c>
      <c r="F244" s="0" t="n">
        <v>5513840000</v>
      </c>
      <c r="G244" s="0" t="n">
        <v>873.59</v>
      </c>
      <c r="H244" s="41" t="n">
        <f aca="false">G244/G243-1</f>
        <v>-0.0285240870068058</v>
      </c>
      <c r="I244" s="41" t="n">
        <f aca="false">LN(1+H244)</f>
        <v>-0.028938804097131</v>
      </c>
      <c r="J244" s="41"/>
      <c r="K244" s="0" t="n">
        <f aca="false">IF(ISBLANK(A245),MONTH(A244),IF(MONTH(A245)-MONTH(A244)=1,MONTH(A244),0))</f>
        <v>0</v>
      </c>
    </row>
    <row r="245" customFormat="false" ht="14.1" hidden="false" customHeight="false" outlineLevel="0" collapsed="false">
      <c r="A245" s="6" t="n">
        <v>39794</v>
      </c>
      <c r="B245" s="0" t="n">
        <v>871.79</v>
      </c>
      <c r="C245" s="0" t="n">
        <v>883.24</v>
      </c>
      <c r="D245" s="0" t="n">
        <v>851.35</v>
      </c>
      <c r="E245" s="0" t="n">
        <v>879.73</v>
      </c>
      <c r="F245" s="0" t="n">
        <v>5959590000</v>
      </c>
      <c r="G245" s="0" t="n">
        <v>879.73</v>
      </c>
      <c r="H245" s="41" t="n">
        <f aca="false">G245/G244-1</f>
        <v>0.00702846873247176</v>
      </c>
      <c r="I245" s="41" t="n">
        <f aca="false">LN(1+H245)</f>
        <v>0.00700388417342812</v>
      </c>
      <c r="J245" s="41"/>
      <c r="K245" s="0" t="n">
        <f aca="false">IF(ISBLANK(A246),MONTH(A245),IF(MONTH(A246)-MONTH(A245)=1,MONTH(A245),0))</f>
        <v>0</v>
      </c>
    </row>
    <row r="246" customFormat="false" ht="14.1" hidden="false" customHeight="false" outlineLevel="0" collapsed="false">
      <c r="A246" s="6" t="n">
        <v>39797</v>
      </c>
      <c r="B246" s="0" t="n">
        <v>881.07</v>
      </c>
      <c r="C246" s="0" t="n">
        <v>884.63</v>
      </c>
      <c r="D246" s="0" t="n">
        <v>857.72</v>
      </c>
      <c r="E246" s="0" t="n">
        <v>868.57</v>
      </c>
      <c r="F246" s="0" t="n">
        <v>4982390000</v>
      </c>
      <c r="G246" s="0" t="n">
        <v>868.57</v>
      </c>
      <c r="H246" s="41" t="n">
        <f aca="false">G246/G245-1</f>
        <v>-0.0126857103884146</v>
      </c>
      <c r="I246" s="41" t="n">
        <f aca="false">LN(1+H246)</f>
        <v>-0.012766861045401</v>
      </c>
      <c r="J246" s="41"/>
      <c r="K246" s="0" t="n">
        <f aca="false">IF(ISBLANK(A247),MONTH(A246),IF(MONTH(A247)-MONTH(A246)=1,MONTH(A246),0))</f>
        <v>0</v>
      </c>
    </row>
    <row r="247" customFormat="false" ht="14.1" hidden="false" customHeight="false" outlineLevel="0" collapsed="false">
      <c r="A247" s="6" t="n">
        <v>39798</v>
      </c>
      <c r="B247" s="0" t="n">
        <v>871.53</v>
      </c>
      <c r="C247" s="0" t="n">
        <v>914.66</v>
      </c>
      <c r="D247" s="0" t="n">
        <v>871.53</v>
      </c>
      <c r="E247" s="0" t="n">
        <v>913.18</v>
      </c>
      <c r="F247" s="0" t="n">
        <v>6009780000</v>
      </c>
      <c r="G247" s="0" t="n">
        <v>913.18</v>
      </c>
      <c r="H247" s="41" t="n">
        <f aca="false">G247/G246-1</f>
        <v>0.0513602818425687</v>
      </c>
      <c r="I247" s="41" t="n">
        <f aca="false">LN(1+H247)</f>
        <v>0.0500848322416587</v>
      </c>
      <c r="J247" s="41"/>
      <c r="K247" s="0" t="n">
        <f aca="false">IF(ISBLANK(A248),MONTH(A247),IF(MONTH(A248)-MONTH(A247)=1,MONTH(A247),0))</f>
        <v>0</v>
      </c>
    </row>
    <row r="248" customFormat="false" ht="14.1" hidden="false" customHeight="false" outlineLevel="0" collapsed="false">
      <c r="A248" s="6" t="n">
        <v>39799</v>
      </c>
      <c r="B248" s="0" t="n">
        <v>908.16</v>
      </c>
      <c r="C248" s="0" t="n">
        <v>918.85</v>
      </c>
      <c r="D248" s="0" t="n">
        <v>895.94</v>
      </c>
      <c r="E248" s="0" t="n">
        <v>904.42</v>
      </c>
      <c r="F248" s="0" t="n">
        <v>5907380000</v>
      </c>
      <c r="G248" s="0" t="n">
        <v>904.42</v>
      </c>
      <c r="H248" s="41" t="n">
        <f aca="false">G248/G247-1</f>
        <v>-0.00959285135460697</v>
      </c>
      <c r="I248" s="41" t="n">
        <f aca="false">LN(1+H248)</f>
        <v>-0.00963915914026065</v>
      </c>
      <c r="J248" s="41"/>
      <c r="K248" s="0" t="n">
        <f aca="false">IF(ISBLANK(A249),MONTH(A248),IF(MONTH(A249)-MONTH(A248)=1,MONTH(A248),0))</f>
        <v>0</v>
      </c>
    </row>
    <row r="249" customFormat="false" ht="14.1" hidden="false" customHeight="false" outlineLevel="0" collapsed="false">
      <c r="A249" s="6" t="n">
        <v>39800</v>
      </c>
      <c r="B249" s="0" t="n">
        <v>905.98</v>
      </c>
      <c r="C249" s="0" t="n">
        <v>911.02</v>
      </c>
      <c r="D249" s="0" t="n">
        <v>877.44</v>
      </c>
      <c r="E249" s="0" t="n">
        <v>885.28</v>
      </c>
      <c r="F249" s="0" t="n">
        <v>5675000000</v>
      </c>
      <c r="G249" s="0" t="n">
        <v>885.28</v>
      </c>
      <c r="H249" s="41" t="n">
        <f aca="false">G249/G248-1</f>
        <v>-0.0211627341279494</v>
      </c>
      <c r="I249" s="41" t="n">
        <f aca="false">LN(1+H249)</f>
        <v>-0.0213898751183033</v>
      </c>
      <c r="J249" s="41"/>
      <c r="K249" s="0" t="n">
        <f aca="false">IF(ISBLANK(A250),MONTH(A249),IF(MONTH(A250)-MONTH(A249)=1,MONTH(A249),0))</f>
        <v>0</v>
      </c>
    </row>
    <row r="250" customFormat="false" ht="14.1" hidden="false" customHeight="false" outlineLevel="0" collapsed="false">
      <c r="A250" s="6" t="n">
        <v>39801</v>
      </c>
      <c r="B250" s="0" t="n">
        <v>886.96</v>
      </c>
      <c r="C250" s="0" t="n">
        <v>905.47</v>
      </c>
      <c r="D250" s="0" t="n">
        <v>883.02</v>
      </c>
      <c r="E250" s="0" t="n">
        <v>887.88</v>
      </c>
      <c r="F250" s="0" t="n">
        <v>6705310000</v>
      </c>
      <c r="G250" s="0" t="n">
        <v>887.88</v>
      </c>
      <c r="H250" s="41" t="n">
        <f aca="false">G250/G249-1</f>
        <v>0.00293692391107903</v>
      </c>
      <c r="I250" s="41" t="n">
        <f aca="false">LN(1+H250)</f>
        <v>0.00293261957566031</v>
      </c>
      <c r="J250" s="41"/>
      <c r="K250" s="0" t="n">
        <f aca="false">IF(ISBLANK(A251),MONTH(A250),IF(MONTH(A251)-MONTH(A250)=1,MONTH(A250),0))</f>
        <v>0</v>
      </c>
    </row>
    <row r="251" customFormat="false" ht="14.1" hidden="false" customHeight="false" outlineLevel="0" collapsed="false">
      <c r="A251" s="6" t="n">
        <v>39804</v>
      </c>
      <c r="B251" s="0" t="n">
        <v>887.2</v>
      </c>
      <c r="C251" s="0" t="n">
        <v>887.37</v>
      </c>
      <c r="D251" s="0" t="n">
        <v>857.09</v>
      </c>
      <c r="E251" s="0" t="n">
        <v>871.63</v>
      </c>
      <c r="F251" s="0" t="n">
        <v>4869850000</v>
      </c>
      <c r="G251" s="0" t="n">
        <v>871.63</v>
      </c>
      <c r="H251" s="41" t="n">
        <f aca="false">G251/G250-1</f>
        <v>-0.0183020227958733</v>
      </c>
      <c r="I251" s="41" t="n">
        <f aca="false">LN(1+H251)</f>
        <v>-0.0184715767888639</v>
      </c>
      <c r="J251" s="41"/>
      <c r="K251" s="0" t="n">
        <f aca="false">IF(ISBLANK(A252),MONTH(A251),IF(MONTH(A252)-MONTH(A251)=1,MONTH(A251),0))</f>
        <v>0</v>
      </c>
    </row>
    <row r="252" customFormat="false" ht="14.1" hidden="false" customHeight="false" outlineLevel="0" collapsed="false">
      <c r="A252" s="6" t="n">
        <v>39805</v>
      </c>
      <c r="B252" s="0" t="n">
        <v>874.31</v>
      </c>
      <c r="C252" s="0" t="n">
        <v>880.44</v>
      </c>
      <c r="D252" s="0" t="n">
        <v>860.1</v>
      </c>
      <c r="E252" s="0" t="n">
        <v>863.16</v>
      </c>
      <c r="F252" s="0" t="n">
        <v>4051970000</v>
      </c>
      <c r="G252" s="0" t="n">
        <v>863.16</v>
      </c>
      <c r="H252" s="41" t="n">
        <f aca="false">G252/G251-1</f>
        <v>-0.0097174259720294</v>
      </c>
      <c r="I252" s="41" t="n">
        <f aca="false">LN(1+H252)</f>
        <v>-0.00976494826933086</v>
      </c>
      <c r="J252" s="41"/>
      <c r="K252" s="0" t="n">
        <f aca="false">IF(ISBLANK(A253),MONTH(A252),IF(MONTH(A253)-MONTH(A252)=1,MONTH(A252),0))</f>
        <v>0</v>
      </c>
    </row>
    <row r="253" customFormat="false" ht="14.1" hidden="false" customHeight="false" outlineLevel="0" collapsed="false">
      <c r="A253" s="6" t="n">
        <v>39806</v>
      </c>
      <c r="B253" s="0" t="n">
        <v>863.87</v>
      </c>
      <c r="C253" s="0" t="n">
        <v>869.79</v>
      </c>
      <c r="D253" s="0" t="n">
        <v>861.44</v>
      </c>
      <c r="E253" s="0" t="n">
        <v>868.15</v>
      </c>
      <c r="F253" s="0" t="n">
        <v>1546550000</v>
      </c>
      <c r="G253" s="0" t="n">
        <v>868.15</v>
      </c>
      <c r="H253" s="41" t="n">
        <f aca="false">G253/G252-1</f>
        <v>0.00578108346077211</v>
      </c>
      <c r="I253" s="41" t="n">
        <f aca="false">LN(1+H253)</f>
        <v>0.00576443712288173</v>
      </c>
      <c r="J253" s="41"/>
      <c r="K253" s="0" t="n">
        <f aca="false">IF(ISBLANK(A254),MONTH(A253),IF(MONTH(A254)-MONTH(A253)=1,MONTH(A253),0))</f>
        <v>0</v>
      </c>
    </row>
    <row r="254" customFormat="false" ht="14.1" hidden="false" customHeight="false" outlineLevel="0" collapsed="false">
      <c r="A254" s="6" t="n">
        <v>39808</v>
      </c>
      <c r="B254" s="0" t="n">
        <v>869.51</v>
      </c>
      <c r="C254" s="0" t="n">
        <v>873.74</v>
      </c>
      <c r="D254" s="0" t="n">
        <v>866.52</v>
      </c>
      <c r="E254" s="0" t="n">
        <v>872.8</v>
      </c>
      <c r="F254" s="0" t="n">
        <v>1880050000</v>
      </c>
      <c r="G254" s="0" t="n">
        <v>872.8</v>
      </c>
      <c r="H254" s="41" t="n">
        <f aca="false">G254/G253-1</f>
        <v>0.00535621724356394</v>
      </c>
      <c r="I254" s="41" t="n">
        <f aca="false">LN(1+H254)</f>
        <v>0.00534192372871428</v>
      </c>
      <c r="J254" s="41"/>
      <c r="K254" s="0" t="n">
        <f aca="false">IF(ISBLANK(A255),MONTH(A254),IF(MONTH(A255)-MONTH(A254)=1,MONTH(A254),0))</f>
        <v>0</v>
      </c>
    </row>
    <row r="255" customFormat="false" ht="14.1" hidden="false" customHeight="false" outlineLevel="0" collapsed="false">
      <c r="A255" s="6" t="n">
        <v>39811</v>
      </c>
      <c r="B255" s="0" t="n">
        <v>872.37</v>
      </c>
      <c r="C255" s="0" t="n">
        <v>873.7</v>
      </c>
      <c r="D255" s="0" t="n">
        <v>857.07</v>
      </c>
      <c r="E255" s="0" t="n">
        <v>869.42</v>
      </c>
      <c r="F255" s="0" t="n">
        <v>3323430000</v>
      </c>
      <c r="G255" s="0" t="n">
        <v>869.42</v>
      </c>
      <c r="H255" s="41" t="n">
        <f aca="false">G255/G254-1</f>
        <v>-0.0038725939505041</v>
      </c>
      <c r="I255" s="41" t="n">
        <f aca="false">LN(1+H255)</f>
        <v>-0.00388011185793536</v>
      </c>
      <c r="J255" s="41"/>
      <c r="K255" s="0" t="n">
        <f aca="false">IF(ISBLANK(A256),MONTH(A255),IF(MONTH(A256)-MONTH(A255)=1,MONTH(A255),0))</f>
        <v>0</v>
      </c>
    </row>
    <row r="256" customFormat="false" ht="14.1" hidden="false" customHeight="false" outlineLevel="0" collapsed="false">
      <c r="A256" s="6" t="n">
        <v>39812</v>
      </c>
      <c r="B256" s="0" t="n">
        <v>870.58</v>
      </c>
      <c r="C256" s="0" t="n">
        <v>891.12</v>
      </c>
      <c r="D256" s="0" t="n">
        <v>870.58</v>
      </c>
      <c r="E256" s="0" t="n">
        <v>890.64</v>
      </c>
      <c r="F256" s="0" t="n">
        <v>3627800000</v>
      </c>
      <c r="G256" s="0" t="n">
        <v>890.64</v>
      </c>
      <c r="H256" s="41" t="n">
        <f aca="false">G256/G255-1</f>
        <v>0.024407075981689</v>
      </c>
      <c r="I256" s="41" t="n">
        <f aca="false">LN(1+H256)</f>
        <v>0.0241139827595262</v>
      </c>
      <c r="J256" s="41"/>
      <c r="K256" s="0" t="n">
        <f aca="false">IF(ISBLANK(A257),MONTH(A256),IF(MONTH(A257)-MONTH(A256)=1,MONTH(A256),0))</f>
        <v>0</v>
      </c>
    </row>
    <row r="257" customFormat="false" ht="14.1" hidden="false" customHeight="false" outlineLevel="0" collapsed="false">
      <c r="A257" s="6" t="n">
        <v>39813</v>
      </c>
      <c r="B257" s="0" t="n">
        <v>890.59</v>
      </c>
      <c r="C257" s="0" t="n">
        <v>910.32</v>
      </c>
      <c r="D257" s="0" t="n">
        <v>889.67</v>
      </c>
      <c r="E257" s="0" t="n">
        <v>903.25</v>
      </c>
      <c r="F257" s="0" t="n">
        <v>4172940000</v>
      </c>
      <c r="G257" s="0" t="n">
        <v>903.25</v>
      </c>
      <c r="H257" s="41" t="n">
        <f aca="false">G257/G256-1</f>
        <v>0.0141583580346718</v>
      </c>
      <c r="I257" s="41" t="n">
        <f aca="false">LN(1+H257)</f>
        <v>0.0140590646072979</v>
      </c>
      <c r="J257" s="41"/>
      <c r="K257" s="0" t="n">
        <f aca="false">IF(ISBLANK(A258),MONTH(A257),IF(MONTH(A258)-MONTH(A257)=1,MONTH(A257),0))</f>
        <v>12</v>
      </c>
    </row>
  </sheetData>
  <mergeCells count="2">
    <mergeCell ref="R5:U5"/>
    <mergeCell ref="V5:Y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S257"/>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624" topLeftCell="A199" activePane="bottomLeft" state="split"/>
      <selection pane="topLeft" activeCell="A1" activeCellId="0" sqref="A1"/>
      <selection pane="bottomLeft" activeCell="I250" activeCellId="0" sqref="I250"/>
    </sheetView>
  </sheetViews>
  <sheetFormatPr defaultRowHeight="14.1"/>
  <cols>
    <col collapsed="false" hidden="false" max="1" min="1" style="0" width="11.4489795918367"/>
    <col collapsed="false" hidden="false" max="11" min="2" style="0" width="13.9234693877551"/>
    <col collapsed="false" hidden="false" max="12" min="12" style="0" width="13.0918367346939"/>
    <col collapsed="false" hidden="false" max="18" min="13" style="0" width="13.6530612244898"/>
    <col collapsed="false" hidden="false" max="1025" min="19" style="0" width="11.4489795918367"/>
  </cols>
  <sheetData>
    <row r="1" customFormat="false" ht="14.1" hidden="false" customHeight="false" outlineLevel="0" collapsed="false">
      <c r="A1" s="0" t="s">
        <v>495</v>
      </c>
      <c r="B1" s="28" t="s">
        <v>493</v>
      </c>
      <c r="C1" s="28"/>
      <c r="D1" s="28"/>
      <c r="E1" s="28" t="s">
        <v>494</v>
      </c>
    </row>
    <row r="2" customFormat="false" ht="14.1" hidden="false" customHeight="false" outlineLevel="0" collapsed="false">
      <c r="B2" s="28"/>
      <c r="C2" s="28"/>
      <c r="D2" s="28"/>
      <c r="E2" s="28"/>
    </row>
    <row r="3" customFormat="false" ht="27.95" hidden="false" customHeight="false" outlineLevel="0" collapsed="false">
      <c r="A3" s="0" t="s">
        <v>385</v>
      </c>
      <c r="B3" s="118" t="s">
        <v>509</v>
      </c>
      <c r="C3" s="118" t="s">
        <v>510</v>
      </c>
      <c r="D3" s="118" t="s">
        <v>511</v>
      </c>
      <c r="E3" s="118" t="s">
        <v>512</v>
      </c>
      <c r="F3" s="118" t="s">
        <v>513</v>
      </c>
      <c r="G3" s="118" t="s">
        <v>514</v>
      </c>
      <c r="H3" s="118" t="s">
        <v>515</v>
      </c>
      <c r="I3" s="118" t="s">
        <v>516</v>
      </c>
      <c r="J3" s="118" t="s">
        <v>517</v>
      </c>
      <c r="K3" s="118" t="s">
        <v>518</v>
      </c>
      <c r="L3" s="119" t="s">
        <v>519</v>
      </c>
      <c r="M3" s="119" t="s">
        <v>520</v>
      </c>
      <c r="N3" s="119" t="s">
        <v>521</v>
      </c>
      <c r="O3" s="119" t="s">
        <v>522</v>
      </c>
      <c r="P3" s="119" t="s">
        <v>523</v>
      </c>
      <c r="Q3" s="119" t="s">
        <v>524</v>
      </c>
      <c r="R3" s="119" t="s">
        <v>525</v>
      </c>
    </row>
    <row r="4" customFormat="false" ht="14.1" hidden="false" customHeight="false" outlineLevel="0" collapsed="false">
      <c r="A4" s="0" t="n">
        <v>0</v>
      </c>
      <c r="B4" s="118"/>
      <c r="S4" s="0" t="n">
        <v>1</v>
      </c>
    </row>
    <row r="5" customFormat="false" ht="14.1" hidden="false" customHeight="false" outlineLevel="0" collapsed="false">
      <c r="A5" s="0" t="n">
        <v>0</v>
      </c>
      <c r="B5" s="24" t="n">
        <f aca="false">IF('Sim Period'!D5&lt;(AVERAGE('Sim Period'!$D$4:D5)),'Sim Period'!D5-AVERAGE('Sim Period'!$D$4:D5),"")</f>
        <v>-0.0143</v>
      </c>
      <c r="L5" s="24" t="n">
        <f aca="false">IF('Sim Period'!D5&lt;'Sim Period'!F5,'Sim Period'!D5-'Sim Period'!F5,"")</f>
        <v>-0.0142102550000001</v>
      </c>
      <c r="S5" s="0" t="n">
        <v>1</v>
      </c>
    </row>
    <row r="6" customFormat="false" ht="14.1" hidden="false" customHeight="false" outlineLevel="0" collapsed="false">
      <c r="A6" s="0" t="n">
        <v>0</v>
      </c>
      <c r="B6" s="0" t="str">
        <f aca="false">IF('Sim Period'!D6&lt;(AVERAGE('Sim Period'!$D$4:D6)),'Sim Period'!D6-AVERAGE('Sim Period'!$D$4:D6),"")</f>
        <v/>
      </c>
      <c r="L6" s="0" t="str">
        <f aca="false">IF('Sim Period'!D6&lt;'Sim Period'!F6,'Sim Period'!D6-'Sim Period'!F6,"")</f>
        <v/>
      </c>
      <c r="S6" s="0" t="n">
        <v>1</v>
      </c>
    </row>
    <row r="7" customFormat="false" ht="14.1" hidden="false" customHeight="false" outlineLevel="0" collapsed="false">
      <c r="A7" s="0" t="n">
        <v>0</v>
      </c>
      <c r="B7" s="0" t="str">
        <f aca="false">IF('Sim Period'!D7&lt;(AVERAGE('Sim Period'!$D$4:D7)),'Sim Period'!D7-AVERAGE('Sim Period'!$D$4:D7),"")</f>
        <v/>
      </c>
      <c r="L7" s="0" t="str">
        <f aca="false">IF('Sim Period'!D7&lt;'Sim Period'!F7,'Sim Period'!D7-'Sim Period'!F7,"")</f>
        <v/>
      </c>
      <c r="S7" s="0" t="n">
        <v>1</v>
      </c>
    </row>
    <row r="8" customFormat="false" ht="14.1" hidden="false" customHeight="false" outlineLevel="0" collapsed="false">
      <c r="A8" s="0" t="n">
        <v>0</v>
      </c>
      <c r="B8" s="0" t="str">
        <f aca="false">IF('Sim Period'!D8&lt;(AVERAGE('Sim Period'!$D$4:D8)),'Sim Period'!D8-AVERAGE('Sim Period'!$D$4:D8),"")</f>
        <v/>
      </c>
      <c r="L8" s="0" t="str">
        <f aca="false">IF('Sim Period'!D8&lt;'Sim Period'!F8,'Sim Period'!D8-'Sim Period'!F8,"")</f>
        <v/>
      </c>
      <c r="S8" s="0" t="n">
        <v>1</v>
      </c>
    </row>
    <row r="9" customFormat="false" ht="14.1" hidden="false" customHeight="false" outlineLevel="0" collapsed="false">
      <c r="A9" s="0" t="n">
        <v>0</v>
      </c>
      <c r="B9" s="24" t="n">
        <f aca="false">IF('Sim Period'!D9&lt;(AVERAGE('Sim Period'!$D$4:D9)),'Sim Period'!D9-AVERAGE('Sim Period'!$D$4:D9),"")</f>
        <v>-0.0339999999999999</v>
      </c>
      <c r="L9" s="24" t="n">
        <f aca="false">IF('Sim Period'!D9&lt;'Sim Period'!F9,'Sim Period'!D9-'Sim Period'!F9,"")</f>
        <v>-0.0340839175796505</v>
      </c>
      <c r="S9" s="0" t="n">
        <v>1</v>
      </c>
    </row>
    <row r="10" customFormat="false" ht="14.1" hidden="false" customHeight="false" outlineLevel="0" collapsed="false">
      <c r="A10" s="0" t="n">
        <v>0</v>
      </c>
      <c r="B10" s="0" t="str">
        <f aca="false">IF('Sim Period'!D10&lt;(AVERAGE('Sim Period'!$D$4:D10)),'Sim Period'!D10-AVERAGE('Sim Period'!$D$4:D10),"")</f>
        <v/>
      </c>
      <c r="L10" s="0" t="str">
        <f aca="false">IF('Sim Period'!D10&lt;'Sim Period'!F10,'Sim Period'!D10-'Sim Period'!F10,"")</f>
        <v/>
      </c>
      <c r="S10" s="0" t="n">
        <v>1</v>
      </c>
    </row>
    <row r="11" customFormat="false" ht="14.1" hidden="false" customHeight="false" outlineLevel="0" collapsed="false">
      <c r="A11" s="0" t="n">
        <v>0</v>
      </c>
      <c r="B11" s="0" t="str">
        <f aca="false">IF('Sim Period'!D11&lt;(AVERAGE('Sim Period'!$D$4:D11)),'Sim Period'!D11-AVERAGE('Sim Period'!$D$4:D11),"")</f>
        <v/>
      </c>
      <c r="L11" s="0" t="str">
        <f aca="false">IF('Sim Period'!D11&lt;'Sim Period'!F11,'Sim Period'!D11-'Sim Period'!F11,"")</f>
        <v/>
      </c>
      <c r="S11" s="0" t="n">
        <v>1</v>
      </c>
    </row>
    <row r="12" customFormat="false" ht="14.1" hidden="false" customHeight="false" outlineLevel="0" collapsed="false">
      <c r="A12" s="0" t="n">
        <v>0</v>
      </c>
      <c r="B12" s="24" t="n">
        <f aca="false">IF('Sim Period'!D12&lt;(AVERAGE('Sim Period'!$D$4:D12)),'Sim Period'!D12-AVERAGE('Sim Period'!$D$4:D12),"")</f>
        <v>-0.0287222222222223</v>
      </c>
      <c r="L12" s="24" t="n">
        <f aca="false">IF('Sim Period'!D12&lt;'Sim Period'!F12,'Sim Period'!D12-'Sim Period'!F12,"")</f>
        <v>-0.0293109636990242</v>
      </c>
      <c r="S12" s="0" t="n">
        <v>1</v>
      </c>
    </row>
    <row r="13" customFormat="false" ht="14.1" hidden="false" customHeight="false" outlineLevel="0" collapsed="false">
      <c r="A13" s="0" t="n">
        <v>0</v>
      </c>
      <c r="B13" s="24" t="n">
        <f aca="false">IF('Sim Period'!D13&lt;(AVERAGE('Sim Period'!$D$4:D13)),'Sim Period'!D13-AVERAGE('Sim Period'!$D$4:D13),"")</f>
        <v>-0.0505100000000001</v>
      </c>
      <c r="L13" s="24" t="n">
        <f aca="false">IF('Sim Period'!D13&lt;'Sim Period'!F13,'Sim Period'!D13-'Sim Period'!F13,"")</f>
        <v>-0.050462417781895</v>
      </c>
      <c r="S13" s="0" t="n">
        <v>1</v>
      </c>
    </row>
    <row r="14" customFormat="false" ht="14.1" hidden="false" customHeight="false" outlineLevel="0" collapsed="false">
      <c r="A14" s="0" t="n">
        <v>0</v>
      </c>
      <c r="B14" s="24" t="n">
        <f aca="false">IF('Sim Period'!D14&lt;(AVERAGE('Sim Period'!$D$4:D14)),'Sim Period'!D14-AVERAGE('Sim Period'!$D$4:D14),"")</f>
        <v>-0.0114636363636363</v>
      </c>
      <c r="L14" s="24" t="n">
        <f aca="false">IF('Sim Period'!D14&lt;'Sim Period'!F14,'Sim Period'!D14-'Sim Period'!F14,"")</f>
        <v>-0.0113931436772661</v>
      </c>
      <c r="S14" s="0" t="n">
        <v>1</v>
      </c>
    </row>
    <row r="15" customFormat="false" ht="14.1" hidden="false" customHeight="false" outlineLevel="0" collapsed="false">
      <c r="A15" s="0" t="n">
        <v>0</v>
      </c>
      <c r="B15" s="0" t="str">
        <f aca="false">IF('Sim Period'!D15&lt;(AVERAGE('Sim Period'!$D$4:D15)),'Sim Period'!D15-AVERAGE('Sim Period'!$D$4:D15),"")</f>
        <v/>
      </c>
      <c r="L15" s="0" t="str">
        <f aca="false">IF('Sim Period'!D15&lt;'Sim Period'!F15,'Sim Period'!D15-'Sim Period'!F15,"")</f>
        <v/>
      </c>
      <c r="S15" s="0" t="n">
        <v>1</v>
      </c>
    </row>
    <row r="16" customFormat="false" ht="14.1" hidden="false" customHeight="false" outlineLevel="0" collapsed="false">
      <c r="A16" s="0" t="n">
        <v>0</v>
      </c>
      <c r="B16" s="0" t="str">
        <f aca="false">IF('Sim Period'!D16&lt;(AVERAGE('Sim Period'!$D$4:D16)),'Sim Period'!D16-AVERAGE('Sim Period'!$D$4:D16),"")</f>
        <v/>
      </c>
      <c r="L16" s="0" t="str">
        <f aca="false">IF('Sim Period'!D16&lt;'Sim Period'!F16,'Sim Period'!D16-'Sim Period'!F16,"")</f>
        <v/>
      </c>
      <c r="S16" s="0" t="n">
        <v>1</v>
      </c>
    </row>
    <row r="17" customFormat="false" ht="14.1" hidden="false" customHeight="false" outlineLevel="0" collapsed="false">
      <c r="A17" s="0" t="n">
        <v>0</v>
      </c>
      <c r="B17" s="0" t="str">
        <f aca="false">IF('Sim Period'!D17&lt;(AVERAGE('Sim Period'!$D$4:D17)),'Sim Period'!D17-AVERAGE('Sim Period'!$D$4:D17),"")</f>
        <v/>
      </c>
      <c r="L17" s="0" t="str">
        <f aca="false">IF('Sim Period'!D17&lt;'Sim Period'!F17,'Sim Period'!D17-'Sim Period'!F17,"")</f>
        <v/>
      </c>
      <c r="S17" s="0" t="n">
        <v>1</v>
      </c>
    </row>
    <row r="18" customFormat="false" ht="14.1" hidden="false" customHeight="false" outlineLevel="0" collapsed="false">
      <c r="A18" s="0" t="n">
        <v>0</v>
      </c>
      <c r="B18" s="0" t="str">
        <f aca="false">IF('Sim Period'!D18&lt;(AVERAGE('Sim Period'!$D$4:D18)),'Sim Period'!D18-AVERAGE('Sim Period'!$D$4:D18),"")</f>
        <v/>
      </c>
      <c r="L18" s="0" t="str">
        <f aca="false">IF('Sim Period'!D18&lt;'Sim Period'!F18,'Sim Period'!D18-'Sim Period'!F18,"")</f>
        <v/>
      </c>
      <c r="S18" s="0" t="n">
        <v>1</v>
      </c>
    </row>
    <row r="19" customFormat="false" ht="14.1" hidden="false" customHeight="false" outlineLevel="0" collapsed="false">
      <c r="A19" s="0" t="n">
        <v>0</v>
      </c>
      <c r="B19" s="24" t="n">
        <f aca="false">IF('Sim Period'!D19&lt;(AVERAGE('Sim Period'!$D$4:D19)),'Sim Period'!D19-AVERAGE('Sim Period'!$D$4:D19),"")</f>
        <v>-0.0549</v>
      </c>
      <c r="L19" s="24" t="n">
        <f aca="false">IF('Sim Period'!D19&lt;'Sim Period'!F19,'Sim Period'!D19-'Sim Period'!F19,"")</f>
        <v>-0.0551136564521561</v>
      </c>
      <c r="S19" s="0" t="n">
        <v>1</v>
      </c>
    </row>
    <row r="20" customFormat="false" ht="14.1" hidden="false" customHeight="false" outlineLevel="0" collapsed="false">
      <c r="A20" s="0" t="n">
        <v>0</v>
      </c>
      <c r="B20" s="0" t="str">
        <f aca="false">IF('Sim Period'!D20&lt;(AVERAGE('Sim Period'!$D$4:D20)),'Sim Period'!D20-AVERAGE('Sim Period'!$D$4:D20),"")</f>
        <v/>
      </c>
      <c r="L20" s="0" t="str">
        <f aca="false">IF('Sim Period'!D20&lt;'Sim Period'!F20,'Sim Period'!D20-'Sim Period'!F20,"")</f>
        <v/>
      </c>
      <c r="S20" s="0" t="n">
        <v>1</v>
      </c>
    </row>
    <row r="21" customFormat="false" ht="14.1" hidden="false" customHeight="false" outlineLevel="0" collapsed="false">
      <c r="A21" s="0" t="n">
        <v>0</v>
      </c>
      <c r="B21" s="24" t="n">
        <f aca="false">IF('Sim Period'!D21&lt;(AVERAGE('Sim Period'!$D$4:D21)),'Sim Period'!D21-AVERAGE('Sim Period'!$D$4:D21),"")</f>
        <v>-0.0533499999999999</v>
      </c>
      <c r="L21" s="24" t="n">
        <f aca="false">IF('Sim Period'!D21&lt;'Sim Period'!F21,'Sim Period'!D21-'Sim Period'!F21,"")</f>
        <v>-0.0532924394419751</v>
      </c>
      <c r="S21" s="0" t="n">
        <v>1</v>
      </c>
    </row>
    <row r="22" customFormat="false" ht="14.1" hidden="false" customHeight="false" outlineLevel="0" collapsed="false">
      <c r="A22" s="0" t="n">
        <v>0</v>
      </c>
      <c r="B22" s="24" t="n">
        <f aca="false">IF('Sim Period'!D22&lt;(AVERAGE('Sim Period'!$D$4:D22)),'Sim Period'!D22-AVERAGE('Sim Period'!$D$4:D22),"")</f>
        <v>-0.00487894736842107</v>
      </c>
      <c r="L22" s="24" t="n">
        <f aca="false">IF('Sim Period'!D22&lt;'Sim Period'!F22,'Sim Period'!D22-'Sim Period'!F22,"")</f>
        <v>-0.00483872548244529</v>
      </c>
      <c r="S22" s="0" t="n">
        <v>1</v>
      </c>
    </row>
    <row r="23" customFormat="false" ht="14.1" hidden="false" customHeight="false" outlineLevel="0" collapsed="false">
      <c r="A23" s="0" t="n">
        <v>1</v>
      </c>
      <c r="B23" s="24" t="n">
        <f aca="false">IF('Sim Period'!D23&lt;(AVERAGE('Sim Period'!$D$4:D23)),'Sim Period'!D23-AVERAGE('Sim Period'!$D$4:D23),"")</f>
        <v>-0.0325650000000001</v>
      </c>
      <c r="L23" s="24" t="n">
        <f aca="false">IF('Sim Period'!D23&lt;'Sim Period'!F23,'Sim Period'!D23-'Sim Period'!F23,"")</f>
        <v>-0.0323468333629359</v>
      </c>
      <c r="S23" s="0" t="n">
        <v>1</v>
      </c>
    </row>
    <row r="24" customFormat="false" ht="14.1" hidden="false" customHeight="false" outlineLevel="0" collapsed="false">
      <c r="A24" s="0" t="n">
        <v>0</v>
      </c>
      <c r="B24" s="24" t="n">
        <f aca="false">IF('Sim Period'!D24&lt;(AVERAGE('Sim Period'!$D$4:D24)),'Sim Period'!D24-AVERAGE('Sim Period'!$D$4:D24),"")</f>
        <v>-0.0458714285714287</v>
      </c>
      <c r="C24" s="0" t="str">
        <f aca="false">IF('Sim Period'!D24&lt;(AVERAGE('Sim Period'!$D$24:D24)),'Sim Period'!D24-AVERAGE('Sim Period'!$D$24:D24),"")</f>
        <v/>
      </c>
      <c r="L24" s="24" t="n">
        <f aca="false">IF('Sim Period'!D24&lt;'Sim Period'!F24,'Sim Period'!D24-'Sim Period'!F24,"")</f>
        <v>-0.0454574516301581</v>
      </c>
      <c r="M24" s="0" t="str">
        <f aca="false">IF('Sim Period'!D24&lt;(AVERAGE('Sim Period'!$D$24:D24)),'Sim Period'!D24-AVERAGE('Sim Period'!$D$24:D24),"")</f>
        <v/>
      </c>
      <c r="S24" s="0" t="n">
        <v>1</v>
      </c>
    </row>
    <row r="25" customFormat="false" ht="14.1" hidden="false" customHeight="false" outlineLevel="0" collapsed="false">
      <c r="A25" s="0" t="n">
        <v>0</v>
      </c>
      <c r="B25" s="0" t="str">
        <f aca="false">IF('Sim Period'!D25&lt;(AVERAGE('Sim Period'!$D$4:D25)),'Sim Period'!D25-AVERAGE('Sim Period'!$D$4:D25),"")</f>
        <v/>
      </c>
      <c r="C25" s="0" t="str">
        <f aca="false">IF('Sim Period'!D25&lt;(AVERAGE('Sim Period'!$D$24:D25)),'Sim Period'!D25-AVERAGE('Sim Period'!$D$24:D25),"")</f>
        <v/>
      </c>
      <c r="L25" s="0" t="str">
        <f aca="false">IF('Sim Period'!D25&lt;'Sim Period'!F25,'Sim Period'!D25-'Sim Period'!F25,"")</f>
        <v/>
      </c>
      <c r="M25" s="0" t="str">
        <f aca="false">IF('Sim Period'!D25&lt;(AVERAGE('Sim Period'!$D$24:D25)),'Sim Period'!D25-AVERAGE('Sim Period'!$D$24:D25),"")</f>
        <v/>
      </c>
      <c r="S25" s="0" t="n">
        <v>1</v>
      </c>
    </row>
    <row r="26" customFormat="false" ht="14.1" hidden="false" customHeight="false" outlineLevel="0" collapsed="false">
      <c r="A26" s="0" t="n">
        <v>0</v>
      </c>
      <c r="B26" s="24" t="n">
        <f aca="false">IF('Sim Period'!D26&lt;(AVERAGE('Sim Period'!$D$4:D26)),'Sim Period'!D26-AVERAGE('Sim Period'!$D$4:D26),"")</f>
        <v>-0.014517391304348</v>
      </c>
      <c r="C26" s="24" t="n">
        <f aca="false">IF('Sim Period'!D26&lt;(AVERAGE('Sim Period'!$D$24:D26)),'Sim Period'!D26-AVERAGE('Sim Period'!$D$24:D26),"")</f>
        <v>-0.00686666666666673</v>
      </c>
      <c r="L26" s="24" t="n">
        <f aca="false">IF('Sim Period'!D26&lt;'Sim Period'!F26,'Sim Period'!D26-'Sim Period'!F26,"")</f>
        <v>-0.014194490160806</v>
      </c>
      <c r="M26" s="24" t="n">
        <f aca="false">IF('Sim Period'!D26&lt;(AVERAGE('Sim Period'!$D$24:D26)),'Sim Period'!D26-AVERAGE('Sim Period'!$D$24:D26),"")</f>
        <v>-0.00686666666666673</v>
      </c>
      <c r="S26" s="0" t="n">
        <v>1</v>
      </c>
    </row>
    <row r="27" customFormat="false" ht="14.1" hidden="false" customHeight="false" outlineLevel="0" collapsed="false">
      <c r="A27" s="0" t="n">
        <v>0</v>
      </c>
      <c r="B27" s="0" t="str">
        <f aca="false">IF('Sim Period'!D27&lt;(AVERAGE('Sim Period'!$D$4:D27)),'Sim Period'!D27-AVERAGE('Sim Period'!$D$4:D27),"")</f>
        <v/>
      </c>
      <c r="C27" s="0" t="str">
        <f aca="false">IF('Sim Period'!D27&lt;(AVERAGE('Sim Period'!$D$24:D27)),'Sim Period'!D27-AVERAGE('Sim Period'!$D$24:D27),"")</f>
        <v/>
      </c>
      <c r="L27" s="0" t="str">
        <f aca="false">IF('Sim Period'!D27&lt;'Sim Period'!F27,'Sim Period'!D27-'Sim Period'!F27,"")</f>
        <v/>
      </c>
      <c r="M27" s="0" t="str">
        <f aca="false">IF('Sim Period'!D27&lt;(AVERAGE('Sim Period'!$D$24:D27)),'Sim Period'!D27-AVERAGE('Sim Period'!$D$24:D27),"")</f>
        <v/>
      </c>
      <c r="S27" s="0" t="n">
        <v>1</v>
      </c>
    </row>
    <row r="28" customFormat="false" ht="14.1" hidden="false" customHeight="false" outlineLevel="0" collapsed="false">
      <c r="A28" s="0" t="n">
        <v>0</v>
      </c>
      <c r="B28" s="24" t="n">
        <f aca="false">IF('Sim Period'!D28&lt;(AVERAGE('Sim Period'!$D$4:D28)),'Sim Period'!D28-AVERAGE('Sim Period'!$D$4:D28),"")</f>
        <v>-0.035028</v>
      </c>
      <c r="C28" s="24" t="n">
        <f aca="false">IF('Sim Period'!D28&lt;(AVERAGE('Sim Period'!$D$24:D28)),'Sim Period'!D28-AVERAGE('Sim Period'!$D$24:D28),"")</f>
        <v>-0.02968</v>
      </c>
      <c r="L28" s="24" t="n">
        <f aca="false">IF('Sim Period'!D28&lt;'Sim Period'!F28,'Sim Period'!D28-'Sim Period'!F28,"")</f>
        <v>-0.0346963503551034</v>
      </c>
      <c r="M28" s="24" t="n">
        <f aca="false">IF('Sim Period'!D28&lt;(AVERAGE('Sim Period'!$D$24:D28)),'Sim Period'!D28-AVERAGE('Sim Period'!$D$24:D28),"")</f>
        <v>-0.02968</v>
      </c>
      <c r="S28" s="0" t="n">
        <v>1</v>
      </c>
    </row>
    <row r="29" customFormat="false" ht="14.1" hidden="false" customHeight="false" outlineLevel="0" collapsed="false">
      <c r="A29" s="0" t="n">
        <v>0</v>
      </c>
      <c r="B29" s="24" t="n">
        <f aca="false">IF('Sim Period'!D29&lt;(AVERAGE('Sim Period'!$D$4:D29)),'Sim Period'!D29-AVERAGE('Sim Period'!$D$4:D29),"")</f>
        <v>-0.00348846153846155</v>
      </c>
      <c r="C29" s="0" t="str">
        <f aca="false">IF('Sim Period'!D29&lt;(AVERAGE('Sim Period'!$D$24:D29)),'Sim Period'!D29-AVERAGE('Sim Period'!$D$24:D29),"")</f>
        <v/>
      </c>
      <c r="L29" s="24" t="n">
        <f aca="false">IF('Sim Period'!D29&lt;'Sim Period'!F29,'Sim Period'!D29-'Sim Period'!F29,"")</f>
        <v>-0.00317060505789412</v>
      </c>
      <c r="M29" s="0" t="str">
        <f aca="false">IF('Sim Period'!D29&lt;(AVERAGE('Sim Period'!$D$24:D29)),'Sim Period'!D29-AVERAGE('Sim Period'!$D$24:D29),"")</f>
        <v/>
      </c>
      <c r="S29" s="0" t="n">
        <v>1</v>
      </c>
    </row>
    <row r="30" customFormat="false" ht="14.1" hidden="false" customHeight="false" outlineLevel="0" collapsed="false">
      <c r="A30" s="0" t="n">
        <v>0</v>
      </c>
      <c r="B30" s="0" t="str">
        <f aca="false">IF('Sim Period'!D30&lt;(AVERAGE('Sim Period'!$D$4:D30)),'Sim Period'!D30-AVERAGE('Sim Period'!$D$4:D30),"")</f>
        <v/>
      </c>
      <c r="C30" s="0" t="str">
        <f aca="false">IF('Sim Period'!D30&lt;(AVERAGE('Sim Period'!$D$24:D30)),'Sim Period'!D30-AVERAGE('Sim Period'!$D$24:D30),"")</f>
        <v/>
      </c>
      <c r="L30" s="0" t="str">
        <f aca="false">IF('Sim Period'!D30&lt;'Sim Period'!F30,'Sim Period'!D30-'Sim Period'!F30,"")</f>
        <v/>
      </c>
      <c r="M30" s="0" t="str">
        <f aca="false">IF('Sim Period'!D30&lt;(AVERAGE('Sim Period'!$D$24:D30)),'Sim Period'!D30-AVERAGE('Sim Period'!$D$24:D30),"")</f>
        <v/>
      </c>
      <c r="S30" s="0" t="n">
        <v>1</v>
      </c>
    </row>
    <row r="31" customFormat="false" ht="14.1" hidden="false" customHeight="false" outlineLevel="0" collapsed="false">
      <c r="A31" s="0" t="n">
        <v>0</v>
      </c>
      <c r="B31" s="0" t="str">
        <f aca="false">IF('Sim Period'!D31&lt;(AVERAGE('Sim Period'!$D$4:D31)),'Sim Period'!D31-AVERAGE('Sim Period'!$D$4:D31),"")</f>
        <v/>
      </c>
      <c r="C31" s="0" t="str">
        <f aca="false">IF('Sim Period'!D31&lt;(AVERAGE('Sim Period'!$D$24:D31)),'Sim Period'!D31-AVERAGE('Sim Period'!$D$24:D31),"")</f>
        <v/>
      </c>
      <c r="L31" s="0" t="str">
        <f aca="false">IF('Sim Period'!D31&lt;'Sim Period'!F31,'Sim Period'!D31-'Sim Period'!F31,"")</f>
        <v/>
      </c>
      <c r="M31" s="0" t="str">
        <f aca="false">IF('Sim Period'!D31&lt;(AVERAGE('Sim Period'!$D$24:D31)),'Sim Period'!D31-AVERAGE('Sim Period'!$D$24:D31),"")</f>
        <v/>
      </c>
      <c r="S31" s="0" t="n">
        <v>1</v>
      </c>
    </row>
    <row r="32" customFormat="false" ht="14.1" hidden="false" customHeight="false" outlineLevel="0" collapsed="false">
      <c r="A32" s="0" t="n">
        <v>0</v>
      </c>
      <c r="B32" s="24" t="n">
        <f aca="false">IF('Sim Period'!D32&lt;(AVERAGE('Sim Period'!$D$4:D32)),'Sim Period'!D32-AVERAGE('Sim Period'!$D$4:D32),"")</f>
        <v>-0.0257379310344828</v>
      </c>
      <c r="C32" s="24" t="n">
        <f aca="false">IF('Sim Period'!D32&lt;(AVERAGE('Sim Period'!$D$24:D32)),'Sim Period'!D32-AVERAGE('Sim Period'!$D$24:D32),"")</f>
        <v>-0.0234555555555556</v>
      </c>
      <c r="L32" s="24" t="n">
        <f aca="false">IF('Sim Period'!D32&lt;'Sim Period'!F32,'Sim Period'!D32-'Sim Period'!F32,"")</f>
        <v>-0.02551102817438</v>
      </c>
      <c r="M32" s="24" t="n">
        <f aca="false">IF('Sim Period'!D32&lt;(AVERAGE('Sim Period'!$D$24:D32)),'Sim Period'!D32-AVERAGE('Sim Period'!$D$24:D32),"")</f>
        <v>-0.0234555555555556</v>
      </c>
      <c r="S32" s="0" t="n">
        <v>1</v>
      </c>
    </row>
    <row r="33" customFormat="false" ht="14.1" hidden="false" customHeight="false" outlineLevel="0" collapsed="false">
      <c r="A33" s="0" t="n">
        <v>0</v>
      </c>
      <c r="B33" s="24" t="n">
        <f aca="false">IF('Sim Period'!D33&lt;(AVERAGE('Sim Period'!$D$4:D33)),'Sim Period'!D33-AVERAGE('Sim Period'!$D$4:D33),"")</f>
        <v>-0.000230000000000099</v>
      </c>
      <c r="C33" s="0" t="str">
        <f aca="false">IF('Sim Period'!D33&lt;(AVERAGE('Sim Period'!$D$24:D33)),'Sim Period'!D33-AVERAGE('Sim Period'!$D$24:D33),"")</f>
        <v/>
      </c>
      <c r="L33" s="24" t="n">
        <f aca="false">IF('Sim Period'!D33&lt;'Sim Period'!F33,'Sim Period'!D33-'Sim Period'!F33,"")</f>
        <v>-2.61698775083285E-005</v>
      </c>
      <c r="M33" s="0" t="str">
        <f aca="false">IF('Sim Period'!D33&lt;(AVERAGE('Sim Period'!$D$24:D33)),'Sim Period'!D33-AVERAGE('Sim Period'!$D$24:D33),"")</f>
        <v/>
      </c>
      <c r="S33" s="0" t="n">
        <v>1</v>
      </c>
    </row>
    <row r="34" customFormat="false" ht="14.1" hidden="false" customHeight="false" outlineLevel="0" collapsed="false">
      <c r="A34" s="0" t="n">
        <v>0</v>
      </c>
      <c r="B34" s="0" t="str">
        <f aca="false">IF('Sim Period'!D34&lt;(AVERAGE('Sim Period'!$D$4:D34)),'Sim Period'!D34-AVERAGE('Sim Period'!$D$4:D34),"")</f>
        <v/>
      </c>
      <c r="C34" s="0" t="str">
        <f aca="false">IF('Sim Period'!D34&lt;(AVERAGE('Sim Period'!$D$24:D34)),'Sim Period'!D34-AVERAGE('Sim Period'!$D$24:D34),"")</f>
        <v/>
      </c>
      <c r="L34" s="0" t="str">
        <f aca="false">IF('Sim Period'!D34&lt;'Sim Period'!F34,'Sim Period'!D34-'Sim Period'!F34,"")</f>
        <v/>
      </c>
      <c r="M34" s="0" t="str">
        <f aca="false">IF('Sim Period'!D34&lt;(AVERAGE('Sim Period'!$D$24:D34)),'Sim Period'!D34-AVERAGE('Sim Period'!$D$24:D34),"")</f>
        <v/>
      </c>
      <c r="S34" s="0" t="n">
        <v>1</v>
      </c>
    </row>
    <row r="35" customFormat="false" ht="14.1" hidden="false" customHeight="false" outlineLevel="0" collapsed="false">
      <c r="A35" s="0" t="n">
        <v>0</v>
      </c>
      <c r="B35" s="24" t="n">
        <f aca="false">IF('Sim Period'!D35&lt;(AVERAGE('Sim Period'!$D$4:D35)),'Sim Period'!D35-AVERAGE('Sim Period'!$D$4:D35),"")</f>
        <v>-0.0019906250000001</v>
      </c>
      <c r="C35" s="24" t="n">
        <f aca="false">IF('Sim Period'!D35&lt;(AVERAGE('Sim Period'!$D$24:D35)),'Sim Period'!D35-AVERAGE('Sim Period'!$D$24:D35),"")</f>
        <v>-0.00136666666666674</v>
      </c>
      <c r="L35" s="24" t="n">
        <f aca="false">IF('Sim Period'!D35&lt;'Sim Period'!F35,'Sim Period'!D35-'Sim Period'!F35,"")</f>
        <v>-0.00191397242395269</v>
      </c>
      <c r="M35" s="24" t="n">
        <f aca="false">IF('Sim Period'!D35&lt;(AVERAGE('Sim Period'!$D$24:D35)),'Sim Period'!D35-AVERAGE('Sim Period'!$D$24:D35),"")</f>
        <v>-0.00136666666666674</v>
      </c>
      <c r="S35" s="0" t="n">
        <v>1</v>
      </c>
    </row>
    <row r="36" customFormat="false" ht="14.1" hidden="false" customHeight="false" outlineLevel="0" collapsed="false">
      <c r="A36" s="0" t="n">
        <v>0</v>
      </c>
      <c r="B36" s="24" t="n">
        <f aca="false">IF('Sim Period'!D36&lt;(AVERAGE('Sim Period'!$D$4:D36)),'Sim Period'!D36-AVERAGE('Sim Period'!$D$4:D36),"")</f>
        <v>-0.0405242424242424</v>
      </c>
      <c r="C36" s="24" t="n">
        <f aca="false">IF('Sim Period'!D36&lt;(AVERAGE('Sim Period'!$D$24:D36)),'Sim Period'!D36-AVERAGE('Sim Period'!$D$24:D36),"")</f>
        <v>-0.038</v>
      </c>
      <c r="L36" s="24" t="n">
        <f aca="false">IF('Sim Period'!D36&lt;'Sim Period'!F36,'Sim Period'!D36-'Sim Period'!F36,"")</f>
        <v>-0.0402776599675237</v>
      </c>
      <c r="M36" s="24" t="n">
        <f aca="false">IF('Sim Period'!D36&lt;(AVERAGE('Sim Period'!$D$24:D36)),'Sim Period'!D36-AVERAGE('Sim Period'!$D$24:D36),"")</f>
        <v>-0.038</v>
      </c>
      <c r="S36" s="0" t="n">
        <v>1</v>
      </c>
    </row>
    <row r="37" customFormat="false" ht="14.1" hidden="false" customHeight="false" outlineLevel="0" collapsed="false">
      <c r="A37" s="0" t="n">
        <v>0</v>
      </c>
      <c r="B37" s="0" t="str">
        <f aca="false">IF('Sim Period'!D37&lt;(AVERAGE('Sim Period'!$D$4:D37)),'Sim Period'!D37-AVERAGE('Sim Period'!$D$4:D37),"")</f>
        <v/>
      </c>
      <c r="C37" s="0" t="str">
        <f aca="false">IF('Sim Period'!D37&lt;(AVERAGE('Sim Period'!$D$24:D37)),'Sim Period'!D37-AVERAGE('Sim Period'!$D$24:D37),"")</f>
        <v/>
      </c>
      <c r="L37" s="0" t="str">
        <f aca="false">IF('Sim Period'!D37&lt;'Sim Period'!F37,'Sim Period'!D37-'Sim Period'!F37,"")</f>
        <v/>
      </c>
      <c r="M37" s="0" t="str">
        <f aca="false">IF('Sim Period'!D37&lt;(AVERAGE('Sim Period'!$D$24:D37)),'Sim Period'!D37-AVERAGE('Sim Period'!$D$24:D37),"")</f>
        <v/>
      </c>
      <c r="S37" s="0" t="n">
        <v>1</v>
      </c>
    </row>
    <row r="38" customFormat="false" ht="14.1" hidden="false" customHeight="false" outlineLevel="0" collapsed="false">
      <c r="A38" s="0" t="n">
        <v>0</v>
      </c>
      <c r="B38" s="0" t="str">
        <f aca="false">IF('Sim Period'!D38&lt;(AVERAGE('Sim Period'!$D$4:D38)),'Sim Period'!D38-AVERAGE('Sim Period'!$D$4:D38),"")</f>
        <v/>
      </c>
      <c r="C38" s="0" t="str">
        <f aca="false">IF('Sim Period'!D38&lt;(AVERAGE('Sim Period'!$D$24:D38)),'Sim Period'!D38-AVERAGE('Sim Period'!$D$24:D38),"")</f>
        <v/>
      </c>
      <c r="L38" s="0" t="str">
        <f aca="false">IF('Sim Period'!D38&lt;'Sim Period'!F38,'Sim Period'!D38-'Sim Period'!F38,"")</f>
        <v/>
      </c>
      <c r="M38" s="0" t="str">
        <f aca="false">IF('Sim Period'!D38&lt;(AVERAGE('Sim Period'!$D$24:D38)),'Sim Period'!D38-AVERAGE('Sim Period'!$D$24:D38),"")</f>
        <v/>
      </c>
      <c r="S38" s="0" t="n">
        <v>1</v>
      </c>
    </row>
    <row r="39" customFormat="false" ht="14.1" hidden="false" customHeight="false" outlineLevel="0" collapsed="false">
      <c r="A39" s="0" t="n">
        <v>0</v>
      </c>
      <c r="B39" s="24" t="n">
        <f aca="false">IF('Sim Period'!D39&lt;(AVERAGE('Sim Period'!$D$4:D39)),'Sim Period'!D39-AVERAGE('Sim Period'!$D$4:D39),"")</f>
        <v>-0.0217111111111111</v>
      </c>
      <c r="C39" s="24" t="n">
        <f aca="false">IF('Sim Period'!D39&lt;(AVERAGE('Sim Period'!$D$24:D39)),'Sim Period'!D39-AVERAGE('Sim Period'!$D$24:D39),"")</f>
        <v>-0.01989375</v>
      </c>
      <c r="L39" s="24" t="n">
        <f aca="false">IF('Sim Period'!D39&lt;'Sim Period'!F39,'Sim Period'!D39-'Sim Period'!F39,"")</f>
        <v>-0.0215251016246185</v>
      </c>
      <c r="M39" s="24" t="n">
        <f aca="false">IF('Sim Period'!D39&lt;(AVERAGE('Sim Period'!$D$24:D39)),'Sim Period'!D39-AVERAGE('Sim Period'!$D$24:D39),"")</f>
        <v>-0.01989375</v>
      </c>
      <c r="S39" s="0" t="n">
        <v>1</v>
      </c>
    </row>
    <row r="40" customFormat="false" ht="14.1" hidden="false" customHeight="false" outlineLevel="0" collapsed="false">
      <c r="A40" s="0" t="n">
        <v>0</v>
      </c>
      <c r="B40" s="24" t="n">
        <f aca="false">IF('Sim Period'!D40&lt;(AVERAGE('Sim Period'!$D$4:D40)),'Sim Period'!D40-AVERAGE('Sim Period'!$D$4:D40),"")</f>
        <v>-0.0388324324324324</v>
      </c>
      <c r="C40" s="24" t="n">
        <f aca="false">IF('Sim Period'!D40&lt;(AVERAGE('Sim Period'!$D$24:D40)),'Sim Period'!D40-AVERAGE('Sim Period'!$D$24:D40),"")</f>
        <v>-0.0358529411764706</v>
      </c>
      <c r="L40" s="24" t="n">
        <f aca="false">IF('Sim Period'!D40&lt;'Sim Period'!F40,'Sim Period'!D40-'Sim Period'!F40,"")</f>
        <v>-0.0385241209841868</v>
      </c>
      <c r="M40" s="24" t="n">
        <f aca="false">IF('Sim Period'!D40&lt;(AVERAGE('Sim Period'!$D$24:D40)),'Sim Period'!D40-AVERAGE('Sim Period'!$D$24:D40),"")</f>
        <v>-0.0358529411764706</v>
      </c>
      <c r="S40" s="0" t="n">
        <v>1</v>
      </c>
    </row>
    <row r="41" customFormat="false" ht="14.1" hidden="false" customHeight="false" outlineLevel="0" collapsed="false">
      <c r="A41" s="0" t="n">
        <v>0</v>
      </c>
      <c r="B41" s="24" t="n">
        <f aca="false">IF('Sim Period'!D41&lt;(AVERAGE('Sim Period'!$D$4:D41)),'Sim Period'!D41-AVERAGE('Sim Period'!$D$4:D41),"")</f>
        <v>-0.0417052631578947</v>
      </c>
      <c r="C41" s="24" t="n">
        <f aca="false">IF('Sim Period'!D41&lt;(AVERAGE('Sim Period'!$D$24:D41)),'Sim Period'!D41-AVERAGE('Sim Period'!$D$24:D41),"")</f>
        <v>-0.0376388888888888</v>
      </c>
      <c r="L41" s="24" t="n">
        <f aca="false">IF('Sim Period'!D41&lt;'Sim Period'!F41,'Sim Period'!D41-'Sim Period'!F41,"")</f>
        <v>-0.0413104160029124</v>
      </c>
      <c r="M41" s="24" t="n">
        <f aca="false">IF('Sim Period'!D41&lt;(AVERAGE('Sim Period'!$D$24:D41)),'Sim Period'!D41-AVERAGE('Sim Period'!$D$24:D41),"")</f>
        <v>-0.0376388888888888</v>
      </c>
      <c r="S41" s="0" t="n">
        <v>1</v>
      </c>
    </row>
    <row r="42" customFormat="false" ht="14.1" hidden="false" customHeight="false" outlineLevel="0" collapsed="false">
      <c r="A42" s="0" t="n">
        <v>2</v>
      </c>
      <c r="B42" s="24" t="n">
        <f aca="false">IF('Sim Period'!D42&lt;(AVERAGE('Sim Period'!$D$4:D42)),'Sim Period'!D42-AVERAGE('Sim Period'!$D$4:D42),"")</f>
        <v>-0.0135487179487179</v>
      </c>
      <c r="C42" s="24" t="n">
        <f aca="false">IF('Sim Period'!D42&lt;(AVERAGE('Sim Period'!$D$24:D42)),'Sim Period'!D42-AVERAGE('Sim Period'!$D$24:D42),"")</f>
        <v>-0.00932105263157886</v>
      </c>
      <c r="L42" s="24" t="n">
        <f aca="false">IF('Sim Period'!D42&lt;'Sim Period'!F42,'Sim Period'!D42-'Sim Period'!F42,"")</f>
        <v>-0.0131494887095105</v>
      </c>
      <c r="M42" s="24" t="n">
        <f aca="false">IF('Sim Period'!D42&lt;(AVERAGE('Sim Period'!$D$24:D42)),'Sim Period'!D42-AVERAGE('Sim Period'!$D$24:D42),"")</f>
        <v>-0.00932105263157886</v>
      </c>
      <c r="S42" s="0" t="n">
        <v>1</v>
      </c>
    </row>
    <row r="43" customFormat="false" ht="14.1" hidden="false" customHeight="false" outlineLevel="0" collapsed="false">
      <c r="A43" s="0" t="n">
        <v>0</v>
      </c>
      <c r="B43" s="24" t="n">
        <f aca="false">IF('Sim Period'!D43&lt;(AVERAGE('Sim Period'!$D$4:D43)),'Sim Period'!D43-AVERAGE('Sim Period'!$D$4:D43),"")</f>
        <v>-0.00609250000000002</v>
      </c>
      <c r="C43" s="24" t="n">
        <f aca="false">IF('Sim Period'!D43&lt;(AVERAGE('Sim Period'!$D$24:D43)),'Sim Period'!D43-AVERAGE('Sim Period'!$D$24:D43),"")</f>
        <v>-0.00192000000000001</v>
      </c>
      <c r="D43" s="0" t="str">
        <f aca="false">IF('Sim Period'!D43&lt;(AVERAGE('Sim Period'!$D$43:D43)),'Sim Period'!D43-AVERAGE('Sim Period'!$D$43:D43),"")</f>
        <v/>
      </c>
      <c r="L43" s="24" t="n">
        <f aca="false">IF('Sim Period'!D43&lt;'Sim Period'!F43,'Sim Period'!D43-'Sim Period'!F43,"")</f>
        <v>-0.00569911023431396</v>
      </c>
      <c r="M43" s="24" t="n">
        <f aca="false">IF('Sim Period'!D43&lt;(AVERAGE('Sim Period'!$D$24:D43)),'Sim Period'!D43-AVERAGE('Sim Period'!$D$24:D43),"")</f>
        <v>-0.00192000000000001</v>
      </c>
      <c r="N43" s="0" t="str">
        <f aca="false">IF('Sim Period'!D43&lt;(AVERAGE('Sim Period'!$D$43:D43)),'Sim Period'!D43-AVERAGE('Sim Period'!$D$43:D43),"")</f>
        <v/>
      </c>
      <c r="S43" s="0" t="n">
        <v>1</v>
      </c>
    </row>
    <row r="44" customFormat="false" ht="14.1" hidden="false" customHeight="false" outlineLevel="0" collapsed="false">
      <c r="A44" s="0" t="n">
        <v>0</v>
      </c>
      <c r="B44" s="0" t="str">
        <f aca="false">IF('Sim Period'!D44&lt;(AVERAGE('Sim Period'!$D$4:D44)),'Sim Period'!D44-AVERAGE('Sim Period'!$D$4:D44),"")</f>
        <v/>
      </c>
      <c r="C44" s="0" t="str">
        <f aca="false">IF('Sim Period'!D44&lt;(AVERAGE('Sim Period'!$D$24:D44)),'Sim Period'!D44-AVERAGE('Sim Period'!$D$24:D44),"")</f>
        <v/>
      </c>
      <c r="D44" s="0" t="str">
        <f aca="false">IF('Sim Period'!D44&lt;(AVERAGE('Sim Period'!$D$43:D44)),'Sim Period'!D44-AVERAGE('Sim Period'!$D$43:D44),"")</f>
        <v/>
      </c>
      <c r="L44" s="0" t="str">
        <f aca="false">IF('Sim Period'!D44&lt;'Sim Period'!F44,'Sim Period'!D44-'Sim Period'!F44,"")</f>
        <v/>
      </c>
      <c r="M44" s="0" t="str">
        <f aca="false">IF('Sim Period'!D44&lt;(AVERAGE('Sim Period'!$D$24:D44)),'Sim Period'!D44-AVERAGE('Sim Period'!$D$24:D44),"")</f>
        <v/>
      </c>
      <c r="N44" s="0" t="str">
        <f aca="false">IF('Sim Period'!D44&lt;(AVERAGE('Sim Period'!$D$43:D44)),'Sim Period'!D44-AVERAGE('Sim Period'!$D$43:D44),"")</f>
        <v/>
      </c>
      <c r="S44" s="0" t="n">
        <v>1</v>
      </c>
    </row>
    <row r="45" customFormat="false" ht="14.1" hidden="false" customHeight="false" outlineLevel="0" collapsed="false">
      <c r="A45" s="0" t="n">
        <v>0</v>
      </c>
      <c r="B45" s="24" t="n">
        <f aca="false">IF('Sim Period'!D45&lt;(AVERAGE('Sim Period'!$D$4:D45)),'Sim Period'!D45-AVERAGE('Sim Period'!$D$4:D45),"")</f>
        <v>-0.0415476190476191</v>
      </c>
      <c r="C45" s="24" t="n">
        <f aca="false">IF('Sim Period'!D45&lt;(AVERAGE('Sim Period'!$D$24:D45)),'Sim Period'!D45-AVERAGE('Sim Period'!$D$24:D45),"")</f>
        <v>-0.0372590909090909</v>
      </c>
      <c r="D45" s="24" t="n">
        <f aca="false">IF('Sim Period'!D45&lt;(AVERAGE('Sim Period'!$D$43:D45)),'Sim Period'!D45-AVERAGE('Sim Period'!$D$43:D45),"")</f>
        <v>-0.0324333333333333</v>
      </c>
      <c r="L45" s="24" t="n">
        <f aca="false">IF('Sim Period'!D45&lt;'Sim Period'!F45,'Sim Period'!D45-'Sim Period'!F45,"")</f>
        <v>-0.0411388088409673</v>
      </c>
      <c r="M45" s="24" t="n">
        <f aca="false">IF('Sim Period'!D45&lt;(AVERAGE('Sim Period'!$D$24:D45)),'Sim Period'!D45-AVERAGE('Sim Period'!$D$24:D45),"")</f>
        <v>-0.0372590909090909</v>
      </c>
      <c r="N45" s="24" t="n">
        <f aca="false">IF('Sim Period'!D45&lt;(AVERAGE('Sim Period'!$D$43:D45)),'Sim Period'!D45-AVERAGE('Sim Period'!$D$43:D45),"")</f>
        <v>-0.0324333333333333</v>
      </c>
      <c r="S45" s="0" t="n">
        <v>1</v>
      </c>
    </row>
    <row r="46" customFormat="false" ht="14.1" hidden="false" customHeight="false" outlineLevel="0" collapsed="false">
      <c r="A46" s="0" t="n">
        <v>0</v>
      </c>
      <c r="B46" s="0" t="str">
        <f aca="false">IF('Sim Period'!D46&lt;(AVERAGE('Sim Period'!$D$4:D46)),'Sim Period'!D46-AVERAGE('Sim Period'!$D$4:D46),"")</f>
        <v/>
      </c>
      <c r="C46" s="0" t="str">
        <f aca="false">IF('Sim Period'!D46&lt;(AVERAGE('Sim Period'!$D$24:D46)),'Sim Period'!D46-AVERAGE('Sim Period'!$D$24:D46),"")</f>
        <v/>
      </c>
      <c r="D46" s="0" t="str">
        <f aca="false">IF('Sim Period'!D46&lt;(AVERAGE('Sim Period'!$D$43:D46)),'Sim Period'!D46-AVERAGE('Sim Period'!$D$43:D46),"")</f>
        <v/>
      </c>
      <c r="L46" s="0" t="str">
        <f aca="false">IF('Sim Period'!D46&lt;'Sim Period'!F46,'Sim Period'!D46-'Sim Period'!F46,"")</f>
        <v/>
      </c>
      <c r="M46" s="0" t="str">
        <f aca="false">IF('Sim Period'!D46&lt;(AVERAGE('Sim Period'!$D$24:D46)),'Sim Period'!D46-AVERAGE('Sim Period'!$D$24:D46),"")</f>
        <v/>
      </c>
      <c r="N46" s="0" t="str">
        <f aca="false">IF('Sim Period'!D46&lt;(AVERAGE('Sim Period'!$D$43:D46)),'Sim Period'!D46-AVERAGE('Sim Period'!$D$43:D46),"")</f>
        <v/>
      </c>
      <c r="S46" s="0" t="n">
        <v>1</v>
      </c>
    </row>
    <row r="47" customFormat="false" ht="14.1" hidden="false" customHeight="false" outlineLevel="0" collapsed="false">
      <c r="A47" s="0" t="n">
        <v>0</v>
      </c>
      <c r="B47" s="0" t="str">
        <f aca="false">IF('Sim Period'!D47&lt;(AVERAGE('Sim Period'!$D$4:D47)),'Sim Period'!D47-AVERAGE('Sim Period'!$D$4:D47),"")</f>
        <v/>
      </c>
      <c r="C47" s="0" t="str">
        <f aca="false">IF('Sim Period'!D47&lt;(AVERAGE('Sim Period'!$D$24:D47)),'Sim Period'!D47-AVERAGE('Sim Period'!$D$24:D47),"")</f>
        <v/>
      </c>
      <c r="D47" s="0" t="str">
        <f aca="false">IF('Sim Period'!D47&lt;(AVERAGE('Sim Period'!$D$43:D47)),'Sim Period'!D47-AVERAGE('Sim Period'!$D$43:D47),"")</f>
        <v/>
      </c>
      <c r="L47" s="0" t="str">
        <f aca="false">IF('Sim Period'!D47&lt;'Sim Period'!F47,'Sim Period'!D47-'Sim Period'!F47,"")</f>
        <v/>
      </c>
      <c r="M47" s="0" t="str">
        <f aca="false">IF('Sim Period'!D47&lt;(AVERAGE('Sim Period'!$D$24:D47)),'Sim Period'!D47-AVERAGE('Sim Period'!$D$24:D47),"")</f>
        <v/>
      </c>
      <c r="N47" s="0" t="str">
        <f aca="false">IF('Sim Period'!D47&lt;(AVERAGE('Sim Period'!$D$43:D47)),'Sim Period'!D47-AVERAGE('Sim Period'!$D$43:D47),"")</f>
        <v/>
      </c>
      <c r="S47" s="0" t="n">
        <v>1</v>
      </c>
    </row>
    <row r="48" customFormat="false" ht="14.1" hidden="false" customHeight="false" outlineLevel="0" collapsed="false">
      <c r="A48" s="0" t="n">
        <v>0</v>
      </c>
      <c r="B48" s="0" t="str">
        <f aca="false">IF('Sim Period'!D48&lt;(AVERAGE('Sim Period'!$D$4:D48)),'Sim Period'!D48-AVERAGE('Sim Period'!$D$4:D48),"")</f>
        <v/>
      </c>
      <c r="C48" s="0" t="str">
        <f aca="false">IF('Sim Period'!D48&lt;(AVERAGE('Sim Period'!$D$24:D48)),'Sim Period'!D48-AVERAGE('Sim Period'!$D$24:D48),"")</f>
        <v/>
      </c>
      <c r="D48" s="0" t="str">
        <f aca="false">IF('Sim Period'!D48&lt;(AVERAGE('Sim Period'!$D$43:D48)),'Sim Period'!D48-AVERAGE('Sim Period'!$D$43:D48),"")</f>
        <v/>
      </c>
      <c r="L48" s="0" t="str">
        <f aca="false">IF('Sim Period'!D48&lt;'Sim Period'!F48,'Sim Period'!D48-'Sim Period'!F48,"")</f>
        <v/>
      </c>
      <c r="M48" s="0" t="str">
        <f aca="false">IF('Sim Period'!D48&lt;(AVERAGE('Sim Period'!$D$24:D48)),'Sim Period'!D48-AVERAGE('Sim Period'!$D$24:D48),"")</f>
        <v/>
      </c>
      <c r="N48" s="0" t="str">
        <f aca="false">IF('Sim Period'!D48&lt;(AVERAGE('Sim Period'!$D$43:D48)),'Sim Period'!D48-AVERAGE('Sim Period'!$D$43:D48),"")</f>
        <v/>
      </c>
      <c r="S48" s="0" t="n">
        <v>1</v>
      </c>
    </row>
    <row r="49" customFormat="false" ht="14.1" hidden="false" customHeight="false" outlineLevel="0" collapsed="false">
      <c r="A49" s="0" t="n">
        <v>0</v>
      </c>
      <c r="B49" s="24" t="n">
        <f aca="false">IF('Sim Period'!D49&lt;(AVERAGE('Sim Period'!$D$4:D49)),'Sim Period'!D49-AVERAGE('Sim Period'!$D$4:D49),"")</f>
        <v>-0.019004347826087</v>
      </c>
      <c r="C49" s="24" t="n">
        <f aca="false">IF('Sim Period'!D49&lt;(AVERAGE('Sim Period'!$D$24:D49)),'Sim Period'!D49-AVERAGE('Sim Period'!$D$24:D49),"")</f>
        <v>-0.0154192307692308</v>
      </c>
      <c r="D49" s="24" t="n">
        <f aca="false">IF('Sim Period'!D49&lt;(AVERAGE('Sim Period'!$D$43:D49)),'Sim Period'!D49-AVERAGE('Sim Period'!$D$43:D49),"")</f>
        <v>-0.0154142857142857</v>
      </c>
      <c r="L49" s="24" t="n">
        <f aca="false">IF('Sim Period'!D49&lt;'Sim Period'!F49,'Sim Period'!D49-'Sim Period'!F49,"")</f>
        <v>-0.0186254939021674</v>
      </c>
      <c r="M49" s="24" t="n">
        <f aca="false">IF('Sim Period'!D49&lt;(AVERAGE('Sim Period'!$D$24:D49)),'Sim Period'!D49-AVERAGE('Sim Period'!$D$24:D49),"")</f>
        <v>-0.0154192307692308</v>
      </c>
      <c r="N49" s="24" t="n">
        <f aca="false">IF('Sim Period'!D49&lt;(AVERAGE('Sim Period'!$D$43:D49)),'Sim Period'!D49-AVERAGE('Sim Period'!$D$43:D49),"")</f>
        <v>-0.0154142857142857</v>
      </c>
      <c r="S49" s="0" t="n">
        <v>1</v>
      </c>
    </row>
    <row r="50" customFormat="false" ht="14.1" hidden="false" customHeight="false" outlineLevel="0" collapsed="false">
      <c r="A50" s="0" t="n">
        <v>0</v>
      </c>
      <c r="B50" s="24" t="n">
        <f aca="false">IF('Sim Period'!D50&lt;(AVERAGE('Sim Period'!$D$4:D50)),'Sim Period'!D50-AVERAGE('Sim Period'!$D$4:D50),"")</f>
        <v>-0.0433617021276596</v>
      </c>
      <c r="C50" s="24" t="n">
        <f aca="false">IF('Sim Period'!D50&lt;(AVERAGE('Sim Period'!$D$24:D50)),'Sim Period'!D50-AVERAGE('Sim Period'!$D$24:D50),"")</f>
        <v>-0.0392111111111111</v>
      </c>
      <c r="D50" s="24" t="n">
        <f aca="false">IF('Sim Period'!D50&lt;(AVERAGE('Sim Period'!$D$43:D50)),'Sim Period'!D50-AVERAGE('Sim Period'!$D$43:D50),"")</f>
        <v>-0.035625</v>
      </c>
      <c r="L50" s="24" t="n">
        <f aca="false">IF('Sim Period'!D50&lt;'Sim Period'!F50,'Sim Period'!D50-'Sim Period'!F50,"")</f>
        <v>-0.0429812645033524</v>
      </c>
      <c r="M50" s="24" t="n">
        <f aca="false">IF('Sim Period'!D50&lt;(AVERAGE('Sim Period'!$D$24:D50)),'Sim Period'!D50-AVERAGE('Sim Period'!$D$24:D50),"")</f>
        <v>-0.0392111111111111</v>
      </c>
      <c r="N50" s="24" t="n">
        <f aca="false">IF('Sim Period'!D50&lt;(AVERAGE('Sim Period'!$D$43:D50)),'Sim Period'!D50-AVERAGE('Sim Period'!$D$43:D50),"")</f>
        <v>-0.035625</v>
      </c>
      <c r="S50" s="0" t="n">
        <v>1</v>
      </c>
    </row>
    <row r="51" customFormat="false" ht="14.1" hidden="false" customHeight="false" outlineLevel="0" collapsed="false">
      <c r="A51" s="0" t="n">
        <v>0</v>
      </c>
      <c r="B51" s="0" t="str">
        <f aca="false">IF('Sim Period'!D51&lt;(AVERAGE('Sim Period'!$D$4:D51)),'Sim Period'!D51-AVERAGE('Sim Period'!$D$4:D51),"")</f>
        <v/>
      </c>
      <c r="C51" s="0" t="str">
        <f aca="false">IF('Sim Period'!D51&lt;(AVERAGE('Sim Period'!$D$24:D51)),'Sim Period'!D51-AVERAGE('Sim Period'!$D$24:D51),"")</f>
        <v/>
      </c>
      <c r="D51" s="0" t="str">
        <f aca="false">IF('Sim Period'!D51&lt;(AVERAGE('Sim Period'!$D$43:D51)),'Sim Period'!D51-AVERAGE('Sim Period'!$D$43:D51),"")</f>
        <v/>
      </c>
      <c r="L51" s="0" t="str">
        <f aca="false">IF('Sim Period'!D51&lt;'Sim Period'!F51,'Sim Period'!D51-'Sim Period'!F51,"")</f>
        <v/>
      </c>
      <c r="M51" s="0" t="str">
        <f aca="false">IF('Sim Period'!D51&lt;(AVERAGE('Sim Period'!$D$24:D51)),'Sim Period'!D51-AVERAGE('Sim Period'!$D$24:D51),"")</f>
        <v/>
      </c>
      <c r="N51" s="0" t="str">
        <f aca="false">IF('Sim Period'!D51&lt;(AVERAGE('Sim Period'!$D$43:D51)),'Sim Period'!D51-AVERAGE('Sim Period'!$D$43:D51),"")</f>
        <v/>
      </c>
      <c r="S51" s="0" t="n">
        <v>1</v>
      </c>
    </row>
    <row r="52" customFormat="false" ht="14.1" hidden="false" customHeight="false" outlineLevel="0" collapsed="false">
      <c r="A52" s="0" t="n">
        <v>0</v>
      </c>
      <c r="B52" s="24" t="n">
        <f aca="false">IF('Sim Period'!D52&lt;(AVERAGE('Sim Period'!$D$4:D52)),'Sim Period'!D52-AVERAGE('Sim Period'!$D$4:D52),"")</f>
        <v>-0.0242204081632653</v>
      </c>
      <c r="C52" s="24" t="n">
        <f aca="false">IF('Sim Period'!D52&lt;(AVERAGE('Sim Period'!$D$24:D52)),'Sim Period'!D52-AVERAGE('Sim Period'!$D$24:D52),"")</f>
        <v>-0.0206034482758621</v>
      </c>
      <c r="D52" s="24" t="n">
        <f aca="false">IF('Sim Period'!D52&lt;(AVERAGE('Sim Period'!$D$43:D52)),'Sim Period'!D52-AVERAGE('Sim Period'!$D$43:D52),"")</f>
        <v>-0.01943</v>
      </c>
      <c r="L52" s="24" t="n">
        <f aca="false">IF('Sim Period'!D52&lt;'Sim Period'!F52,'Sim Period'!D52-'Sim Period'!F52,"")</f>
        <v>-0.0238242350792135</v>
      </c>
      <c r="M52" s="24" t="n">
        <f aca="false">IF('Sim Period'!D52&lt;(AVERAGE('Sim Period'!$D$24:D52)),'Sim Period'!D52-AVERAGE('Sim Period'!$D$24:D52),"")</f>
        <v>-0.0206034482758621</v>
      </c>
      <c r="N52" s="24" t="n">
        <f aca="false">IF('Sim Period'!D52&lt;(AVERAGE('Sim Period'!$D$43:D52)),'Sim Period'!D52-AVERAGE('Sim Period'!$D$43:D52),"")</f>
        <v>-0.01943</v>
      </c>
      <c r="S52" s="0" t="n">
        <v>1</v>
      </c>
    </row>
    <row r="53" customFormat="false" ht="14.1" hidden="false" customHeight="false" outlineLevel="0" collapsed="false">
      <c r="A53" s="0" t="n">
        <v>0</v>
      </c>
      <c r="B53" s="24" t="n">
        <f aca="false">IF('Sim Period'!D53&lt;(AVERAGE('Sim Period'!$D$4:D53)),'Sim Period'!D53-AVERAGE('Sim Period'!$D$4:D53),"")</f>
        <v>-0.00531200000000006</v>
      </c>
      <c r="C53" s="24" t="n">
        <f aca="false">IF('Sim Period'!D53&lt;(AVERAGE('Sim Period'!$D$24:D53)),'Sim Period'!D53-AVERAGE('Sim Period'!$D$24:D53),"")</f>
        <v>-0.00174333333333338</v>
      </c>
      <c r="D53" s="24" t="n">
        <f aca="false">IF('Sim Period'!D53&lt;(AVERAGE('Sim Period'!$D$43:D53)),'Sim Period'!D53-AVERAGE('Sim Period'!$D$43:D53),"")</f>
        <v>-0.000572727272727298</v>
      </c>
      <c r="L53" s="24" t="n">
        <f aca="false">IF('Sim Period'!D53&lt;'Sim Period'!F53,'Sim Period'!D53-'Sim Period'!F53,"")</f>
        <v>-0.00492573892559007</v>
      </c>
      <c r="M53" s="24" t="n">
        <f aca="false">IF('Sim Period'!D53&lt;(AVERAGE('Sim Period'!$D$24:D53)),'Sim Period'!D53-AVERAGE('Sim Period'!$D$24:D53),"")</f>
        <v>-0.00174333333333338</v>
      </c>
      <c r="N53" s="24" t="n">
        <f aca="false">IF('Sim Period'!D53&lt;(AVERAGE('Sim Period'!$D$43:D53)),'Sim Period'!D53-AVERAGE('Sim Period'!$D$43:D53),"")</f>
        <v>-0.000572727272727298</v>
      </c>
      <c r="S53" s="0" t="n">
        <v>1</v>
      </c>
    </row>
    <row r="54" customFormat="false" ht="14.1" hidden="false" customHeight="false" outlineLevel="0" collapsed="false">
      <c r="A54" s="0" t="n">
        <v>0</v>
      </c>
      <c r="B54" s="24" t="n">
        <f aca="false">IF('Sim Period'!D54&lt;(AVERAGE('Sim Period'!$D$4:D54)),'Sim Period'!D54-AVERAGE('Sim Period'!$D$4:D54),"")</f>
        <v>-0.00373725490196081</v>
      </c>
      <c r="C54" s="24" t="n">
        <f aca="false">IF('Sim Period'!D54&lt;(AVERAGE('Sim Period'!$D$24:D54)),'Sim Period'!D54-AVERAGE('Sim Period'!$D$24:D54),"")</f>
        <v>-0.000235483870967755</v>
      </c>
      <c r="D54" s="0" t="str">
        <f aca="false">IF('Sim Period'!D54&lt;(AVERAGE('Sim Period'!$D$43:D54)),'Sim Period'!D54-AVERAGE('Sim Period'!$D$43:D54),"")</f>
        <v/>
      </c>
      <c r="L54" s="24" t="n">
        <f aca="false">IF('Sim Period'!D54&lt;'Sim Period'!F54,'Sim Period'!D54-'Sim Period'!F54,"")</f>
        <v>-0.00336038092527475</v>
      </c>
      <c r="M54" s="24" t="n">
        <f aca="false">IF('Sim Period'!D54&lt;(AVERAGE('Sim Period'!$D$24:D54)),'Sim Period'!D54-AVERAGE('Sim Period'!$D$24:D54),"")</f>
        <v>-0.000235483870967755</v>
      </c>
      <c r="N54" s="0" t="str">
        <f aca="false">IF('Sim Period'!D54&lt;(AVERAGE('Sim Period'!$D$43:D54)),'Sim Period'!D54-AVERAGE('Sim Period'!$D$43:D54),"")</f>
        <v/>
      </c>
      <c r="S54" s="0" t="n">
        <v>1</v>
      </c>
    </row>
    <row r="55" customFormat="false" ht="14.1" hidden="false" customHeight="false" outlineLevel="0" collapsed="false">
      <c r="A55" s="0" t="n">
        <v>0</v>
      </c>
      <c r="B55" s="24" t="n">
        <f aca="false">IF('Sim Period'!D55&lt;(AVERAGE('Sim Period'!$D$4:D55)),'Sim Period'!D55-AVERAGE('Sim Period'!$D$4:D55),"")</f>
        <v>-0.0266153846153846</v>
      </c>
      <c r="C55" s="24" t="n">
        <f aca="false">IF('Sim Period'!D55&lt;(AVERAGE('Sim Period'!$D$24:D55)),'Sim Period'!D55-AVERAGE('Sim Period'!$D$24:D55),"")</f>
        <v>-0.022896875</v>
      </c>
      <c r="D55" s="24" t="n">
        <f aca="false">IF('Sim Period'!D55&lt;(AVERAGE('Sim Period'!$D$43:D55)),'Sim Period'!D55-AVERAGE('Sim Period'!$D$43:D55),"")</f>
        <v>-0.0208153846153846</v>
      </c>
      <c r="L55" s="24" t="n">
        <f aca="false">IF('Sim Period'!D55&lt;'Sim Period'!F55,'Sim Period'!D55-'Sim Period'!F55,"")</f>
        <v>-0.0262602065158991</v>
      </c>
      <c r="M55" s="24" t="n">
        <f aca="false">IF('Sim Period'!D55&lt;(AVERAGE('Sim Period'!$D$24:D55)),'Sim Period'!D55-AVERAGE('Sim Period'!$D$24:D55),"")</f>
        <v>-0.022896875</v>
      </c>
      <c r="N55" s="24" t="n">
        <f aca="false">IF('Sim Period'!D55&lt;(AVERAGE('Sim Period'!$D$43:D55)),'Sim Period'!D55-AVERAGE('Sim Period'!$D$43:D55),"")</f>
        <v>-0.0208153846153846</v>
      </c>
      <c r="S55" s="0" t="n">
        <v>1</v>
      </c>
    </row>
    <row r="56" customFormat="false" ht="14.1" hidden="false" customHeight="false" outlineLevel="0" collapsed="false">
      <c r="A56" s="0" t="n">
        <v>0</v>
      </c>
      <c r="B56" s="24" t="n">
        <f aca="false">IF('Sim Period'!D56&lt;(AVERAGE('Sim Period'!$D$4:D56)),'Sim Period'!D56-AVERAGE('Sim Period'!$D$4:D56),"")</f>
        <v>-0.00668679245283018</v>
      </c>
      <c r="C56" s="24" t="n">
        <f aca="false">IF('Sim Period'!D56&lt;(AVERAGE('Sim Period'!$D$24:D56)),'Sim Period'!D56-AVERAGE('Sim Period'!$D$24:D56),"")</f>
        <v>-0.00300303030303029</v>
      </c>
      <c r="D56" s="24" t="n">
        <f aca="false">IF('Sim Period'!D56&lt;(AVERAGE('Sim Period'!$D$43:D56)),'Sim Period'!D56-AVERAGE('Sim Period'!$D$43:D56),"")</f>
        <v>-0.000942857142857113</v>
      </c>
      <c r="L56" s="24" t="n">
        <f aca="false">IF('Sim Period'!D56&lt;'Sim Period'!F56,'Sim Period'!D56-'Sim Period'!F56,"")</f>
        <v>-0.00634596713746321</v>
      </c>
      <c r="M56" s="24" t="n">
        <f aca="false">IF('Sim Period'!D56&lt;(AVERAGE('Sim Period'!$D$24:D56)),'Sim Period'!D56-AVERAGE('Sim Period'!$D$24:D56),"")</f>
        <v>-0.00300303030303029</v>
      </c>
      <c r="N56" s="24" t="n">
        <f aca="false">IF('Sim Period'!D56&lt;(AVERAGE('Sim Period'!$D$43:D56)),'Sim Period'!D56-AVERAGE('Sim Period'!$D$43:D56),"")</f>
        <v>-0.000942857142857113</v>
      </c>
      <c r="S56" s="0" t="n">
        <v>1</v>
      </c>
    </row>
    <row r="57" customFormat="false" ht="14.1" hidden="false" customHeight="false" outlineLevel="0" collapsed="false">
      <c r="A57" s="0" t="n">
        <v>0</v>
      </c>
      <c r="B57" s="0" t="str">
        <f aca="false">IF('Sim Period'!D57&lt;(AVERAGE('Sim Period'!$D$4:D57)),'Sim Period'!D57-AVERAGE('Sim Period'!$D$4:D57),"")</f>
        <v/>
      </c>
      <c r="C57" s="0" t="str">
        <f aca="false">IF('Sim Period'!D57&lt;(AVERAGE('Sim Period'!$D$24:D57)),'Sim Period'!D57-AVERAGE('Sim Period'!$D$24:D57),"")</f>
        <v/>
      </c>
      <c r="D57" s="0" t="str">
        <f aca="false">IF('Sim Period'!D57&lt;(AVERAGE('Sim Period'!$D$43:D57)),'Sim Period'!D57-AVERAGE('Sim Period'!$D$43:D57),"")</f>
        <v/>
      </c>
      <c r="L57" s="0" t="str">
        <f aca="false">IF('Sim Period'!D57&lt;'Sim Period'!F57,'Sim Period'!D57-'Sim Period'!F57,"")</f>
        <v/>
      </c>
      <c r="M57" s="0" t="str">
        <f aca="false">IF('Sim Period'!D57&lt;(AVERAGE('Sim Period'!$D$24:D57)),'Sim Period'!D57-AVERAGE('Sim Period'!$D$24:D57),"")</f>
        <v/>
      </c>
      <c r="N57" s="0" t="str">
        <f aca="false">IF('Sim Period'!D57&lt;(AVERAGE('Sim Period'!$D$43:D57)),'Sim Period'!D57-AVERAGE('Sim Period'!$D$43:D57),"")</f>
        <v/>
      </c>
      <c r="S57" s="0" t="n">
        <v>1</v>
      </c>
    </row>
    <row r="58" customFormat="false" ht="14.1" hidden="false" customHeight="false" outlineLevel="0" collapsed="false">
      <c r="A58" s="0" t="n">
        <v>0</v>
      </c>
      <c r="B58" s="24" t="n">
        <f aca="false">IF('Sim Period'!D58&lt;(AVERAGE('Sim Period'!$D$4:D58)),'Sim Period'!D58-AVERAGE('Sim Period'!$D$4:D58),"")</f>
        <v>-0.0362490909090908</v>
      </c>
      <c r="C58" s="24" t="n">
        <f aca="false">IF('Sim Period'!D58&lt;(AVERAGE('Sim Period'!$D$24:D58)),'Sim Period'!D58-AVERAGE('Sim Period'!$D$24:D58),"")</f>
        <v>-0.0324685714285713</v>
      </c>
      <c r="D58" s="24" t="n">
        <f aca="false">IF('Sim Period'!D58&lt;(AVERAGE('Sim Period'!$D$43:D58)),'Sim Period'!D58-AVERAGE('Sim Period'!$D$43:D58),"")</f>
        <v>-0.0299124999999999</v>
      </c>
      <c r="L58" s="24" t="n">
        <f aca="false">IF('Sim Period'!D58&lt;'Sim Period'!F58,'Sim Period'!D58-'Sim Period'!F58,"")</f>
        <v>-0.0359512480994517</v>
      </c>
      <c r="M58" s="24" t="n">
        <f aca="false">IF('Sim Period'!D58&lt;(AVERAGE('Sim Period'!$D$24:D58)),'Sim Period'!D58-AVERAGE('Sim Period'!$D$24:D58),"")</f>
        <v>-0.0324685714285713</v>
      </c>
      <c r="N58" s="24" t="n">
        <f aca="false">IF('Sim Period'!D58&lt;(AVERAGE('Sim Period'!$D$43:D58)),'Sim Period'!D58-AVERAGE('Sim Period'!$D$43:D58),"")</f>
        <v>-0.0299124999999999</v>
      </c>
      <c r="S58" s="0" t="n">
        <v>1</v>
      </c>
    </row>
    <row r="59" customFormat="false" ht="14.1" hidden="false" customHeight="false" outlineLevel="0" collapsed="false">
      <c r="A59" s="0" t="n">
        <v>0</v>
      </c>
      <c r="B59" s="0" t="str">
        <f aca="false">IF('Sim Period'!D59&lt;(AVERAGE('Sim Period'!$D$4:D59)),'Sim Period'!D59-AVERAGE('Sim Period'!$D$4:D59),"")</f>
        <v/>
      </c>
      <c r="C59" s="0" t="str">
        <f aca="false">IF('Sim Period'!D59&lt;(AVERAGE('Sim Period'!$D$24:D59)),'Sim Period'!D59-AVERAGE('Sim Period'!$D$24:D59),"")</f>
        <v/>
      </c>
      <c r="D59" s="0" t="str">
        <f aca="false">IF('Sim Period'!D59&lt;(AVERAGE('Sim Period'!$D$43:D59)),'Sim Period'!D59-AVERAGE('Sim Period'!$D$43:D59),"")</f>
        <v/>
      </c>
      <c r="L59" s="0" t="str">
        <f aca="false">IF('Sim Period'!D59&lt;'Sim Period'!F59,'Sim Period'!D59-'Sim Period'!F59,"")</f>
        <v/>
      </c>
      <c r="M59" s="0" t="str">
        <f aca="false">IF('Sim Period'!D59&lt;(AVERAGE('Sim Period'!$D$24:D59)),'Sim Period'!D59-AVERAGE('Sim Period'!$D$24:D59),"")</f>
        <v/>
      </c>
      <c r="N59" s="0" t="str">
        <f aca="false">IF('Sim Period'!D59&lt;(AVERAGE('Sim Period'!$D$43:D59)),'Sim Period'!D59-AVERAGE('Sim Period'!$D$43:D59),"")</f>
        <v/>
      </c>
      <c r="S59" s="0" t="n">
        <v>1</v>
      </c>
    </row>
    <row r="60" customFormat="false" ht="14.1" hidden="false" customHeight="false" outlineLevel="0" collapsed="false">
      <c r="A60" s="0" t="n">
        <v>0</v>
      </c>
      <c r="B60" s="0" t="str">
        <f aca="false">IF('Sim Period'!D60&lt;(AVERAGE('Sim Period'!$D$4:D60)),'Sim Period'!D60-AVERAGE('Sim Period'!$D$4:D60),"")</f>
        <v/>
      </c>
      <c r="C60" s="0" t="str">
        <f aca="false">IF('Sim Period'!D60&lt;(AVERAGE('Sim Period'!$D$24:D60)),'Sim Period'!D60-AVERAGE('Sim Period'!$D$24:D60),"")</f>
        <v/>
      </c>
      <c r="D60" s="0" t="str">
        <f aca="false">IF('Sim Period'!D60&lt;(AVERAGE('Sim Period'!$D$43:D60)),'Sim Period'!D60-AVERAGE('Sim Period'!$D$43:D60),"")</f>
        <v/>
      </c>
      <c r="L60" s="0" t="str">
        <f aca="false">IF('Sim Period'!D60&lt;'Sim Period'!F60,'Sim Period'!D60-'Sim Period'!F60,"")</f>
        <v/>
      </c>
      <c r="M60" s="0" t="str">
        <f aca="false">IF('Sim Period'!D60&lt;(AVERAGE('Sim Period'!$D$24:D60)),'Sim Period'!D60-AVERAGE('Sim Period'!$D$24:D60),"")</f>
        <v/>
      </c>
      <c r="N60" s="0" t="str">
        <f aca="false">IF('Sim Period'!D60&lt;(AVERAGE('Sim Period'!$D$43:D60)),'Sim Period'!D60-AVERAGE('Sim Period'!$D$43:D60),"")</f>
        <v/>
      </c>
      <c r="S60" s="0" t="n">
        <v>1</v>
      </c>
    </row>
    <row r="61" customFormat="false" ht="14.1" hidden="false" customHeight="false" outlineLevel="0" collapsed="false">
      <c r="A61" s="0" t="n">
        <v>0</v>
      </c>
      <c r="B61" s="0" t="str">
        <f aca="false">IF('Sim Period'!D61&lt;(AVERAGE('Sim Period'!$D$4:D61)),'Sim Period'!D61-AVERAGE('Sim Period'!$D$4:D61),"")</f>
        <v/>
      </c>
      <c r="C61" s="0" t="str">
        <f aca="false">IF('Sim Period'!D61&lt;(AVERAGE('Sim Period'!$D$24:D61)),'Sim Period'!D61-AVERAGE('Sim Period'!$D$24:D61),"")</f>
        <v/>
      </c>
      <c r="D61" s="0" t="str">
        <f aca="false">IF('Sim Period'!D61&lt;(AVERAGE('Sim Period'!$D$43:D61)),'Sim Period'!D61-AVERAGE('Sim Period'!$D$43:D61),"")</f>
        <v/>
      </c>
      <c r="L61" s="0" t="str">
        <f aca="false">IF('Sim Period'!D61&lt;'Sim Period'!F61,'Sim Period'!D61-'Sim Period'!F61,"")</f>
        <v/>
      </c>
      <c r="M61" s="0" t="str">
        <f aca="false">IF('Sim Period'!D61&lt;(AVERAGE('Sim Period'!$D$24:D61)),'Sim Period'!D61-AVERAGE('Sim Period'!$D$24:D61),"")</f>
        <v/>
      </c>
      <c r="N61" s="0" t="str">
        <f aca="false">IF('Sim Period'!D61&lt;(AVERAGE('Sim Period'!$D$43:D61)),'Sim Period'!D61-AVERAGE('Sim Period'!$D$43:D61),"")</f>
        <v/>
      </c>
      <c r="S61" s="0" t="n">
        <v>1</v>
      </c>
    </row>
    <row r="62" customFormat="false" ht="14.1" hidden="false" customHeight="false" outlineLevel="0" collapsed="false">
      <c r="A62" s="0" t="n">
        <v>0</v>
      </c>
      <c r="B62" s="0" t="str">
        <f aca="false">IF('Sim Period'!D62&lt;(AVERAGE('Sim Period'!$D$4:D62)),'Sim Period'!D62-AVERAGE('Sim Period'!$D$4:D62),"")</f>
        <v/>
      </c>
      <c r="C62" s="0" t="str">
        <f aca="false">IF('Sim Period'!D62&lt;(AVERAGE('Sim Period'!$D$24:D62)),'Sim Period'!D62-AVERAGE('Sim Period'!$D$24:D62),"")</f>
        <v/>
      </c>
      <c r="D62" s="0" t="str">
        <f aca="false">IF('Sim Period'!D62&lt;(AVERAGE('Sim Period'!$D$43:D62)),'Sim Period'!D62-AVERAGE('Sim Period'!$D$43:D62),"")</f>
        <v/>
      </c>
      <c r="L62" s="0" t="str">
        <f aca="false">IF('Sim Period'!D62&lt;'Sim Period'!F62,'Sim Period'!D62-'Sim Period'!F62,"")</f>
        <v/>
      </c>
      <c r="M62" s="0" t="str">
        <f aca="false">IF('Sim Period'!D62&lt;(AVERAGE('Sim Period'!$D$24:D62)),'Sim Period'!D62-AVERAGE('Sim Period'!$D$24:D62),"")</f>
        <v/>
      </c>
      <c r="N62" s="0" t="str">
        <f aca="false">IF('Sim Period'!D62&lt;(AVERAGE('Sim Period'!$D$43:D62)),'Sim Period'!D62-AVERAGE('Sim Period'!$D$43:D62),"")</f>
        <v/>
      </c>
      <c r="S62" s="0" t="n">
        <v>1</v>
      </c>
    </row>
    <row r="63" customFormat="false" ht="14.1" hidden="false" customHeight="false" outlineLevel="0" collapsed="false">
      <c r="A63" s="0" t="n">
        <v>0</v>
      </c>
      <c r="B63" s="24" t="n">
        <f aca="false">IF('Sim Period'!D63&lt;(AVERAGE('Sim Period'!$D$4:D63)),'Sim Period'!D63-AVERAGE('Sim Period'!$D$4:D63),"")</f>
        <v>-0.0287699999999999</v>
      </c>
      <c r="C63" s="24" t="n">
        <f aca="false">IF('Sim Period'!D63&lt;(AVERAGE('Sim Period'!$D$24:D63)),'Sim Period'!D63-AVERAGE('Sim Period'!$D$24:D63),"")</f>
        <v>-0.0263224999999999</v>
      </c>
      <c r="D63" s="24" t="n">
        <f aca="false">IF('Sim Period'!D63&lt;(AVERAGE('Sim Period'!$D$43:D63)),'Sim Period'!D63-AVERAGE('Sim Period'!$D$43:D63),"")</f>
        <v>-0.0271380952380951</v>
      </c>
      <c r="L63" s="24" t="n">
        <f aca="false">IF('Sim Period'!D63&lt;'Sim Period'!F63,'Sim Period'!D63-'Sim Period'!F63,"")</f>
        <v>-0.0283821278899357</v>
      </c>
      <c r="M63" s="24" t="n">
        <f aca="false">IF('Sim Period'!D63&lt;(AVERAGE('Sim Period'!$D$24:D63)),'Sim Period'!D63-AVERAGE('Sim Period'!$D$24:D63),"")</f>
        <v>-0.0263224999999999</v>
      </c>
      <c r="N63" s="24" t="n">
        <f aca="false">IF('Sim Period'!D63&lt;(AVERAGE('Sim Period'!$D$43:D63)),'Sim Period'!D63-AVERAGE('Sim Period'!$D$43:D63),"")</f>
        <v>-0.0271380952380951</v>
      </c>
      <c r="S63" s="0" t="n">
        <v>1</v>
      </c>
    </row>
    <row r="64" customFormat="false" ht="14.1" hidden="false" customHeight="false" outlineLevel="0" collapsed="false">
      <c r="A64" s="0" t="n">
        <v>0</v>
      </c>
      <c r="B64" s="24" t="n">
        <f aca="false">IF('Sim Period'!D64&lt;(AVERAGE('Sim Period'!$D$4:D64)),'Sim Period'!D64-AVERAGE('Sim Period'!$D$4:D64),"")</f>
        <v>-0.0339049180327869</v>
      </c>
      <c r="C64" s="24" t="n">
        <f aca="false">IF('Sim Period'!D64&lt;(AVERAGE('Sim Period'!$D$24:D64)),'Sim Period'!D64-AVERAGE('Sim Period'!$D$24:D64),"")</f>
        <v>-0.0312414634146341</v>
      </c>
      <c r="D64" s="24" t="n">
        <f aca="false">IF('Sim Period'!D64&lt;(AVERAGE('Sim Period'!$D$43:D64)),'Sim Period'!D64-AVERAGE('Sim Period'!$D$43:D64),"")</f>
        <v>-0.0313454545454545</v>
      </c>
      <c r="L64" s="24" t="n">
        <f aca="false">IF('Sim Period'!D64&lt;'Sim Period'!F64,'Sim Period'!D64-'Sim Period'!F64,"")</f>
        <v>-0.0335240039300547</v>
      </c>
      <c r="M64" s="24" t="n">
        <f aca="false">IF('Sim Period'!D64&lt;(AVERAGE('Sim Period'!$D$24:D64)),'Sim Period'!D64-AVERAGE('Sim Period'!$D$24:D64),"")</f>
        <v>-0.0312414634146341</v>
      </c>
      <c r="N64" s="24" t="n">
        <f aca="false">IF('Sim Period'!D64&lt;(AVERAGE('Sim Period'!$D$43:D64)),'Sim Period'!D64-AVERAGE('Sim Period'!$D$43:D64),"")</f>
        <v>-0.0313454545454545</v>
      </c>
      <c r="S64" s="0" t="n">
        <v>1</v>
      </c>
    </row>
    <row r="65" customFormat="false" ht="14.1" hidden="false" customHeight="false" outlineLevel="0" collapsed="false">
      <c r="A65" s="0" t="n">
        <v>3</v>
      </c>
      <c r="B65" s="0" t="str">
        <f aca="false">IF('Sim Period'!D65&lt;(AVERAGE('Sim Period'!$D$4:D65)),'Sim Period'!D65-AVERAGE('Sim Period'!$D$4:D65),"")</f>
        <v/>
      </c>
      <c r="C65" s="0" t="str">
        <f aca="false">IF('Sim Period'!D65&lt;(AVERAGE('Sim Period'!$D$24:D65)),'Sim Period'!D65-AVERAGE('Sim Period'!$D$24:D65),"")</f>
        <v/>
      </c>
      <c r="D65" s="0" t="str">
        <f aca="false">IF('Sim Period'!D65&lt;(AVERAGE('Sim Period'!$D$43:D65)),'Sim Period'!D65-AVERAGE('Sim Period'!$D$43:D65),"")</f>
        <v/>
      </c>
      <c r="L65" s="0" t="str">
        <f aca="false">IF('Sim Period'!D65&lt;'Sim Period'!F65,'Sim Period'!D65-'Sim Period'!F65,"")</f>
        <v/>
      </c>
      <c r="M65" s="0" t="str">
        <f aca="false">IF('Sim Period'!D65&lt;(AVERAGE('Sim Period'!$D$24:D65)),'Sim Period'!D65-AVERAGE('Sim Period'!$D$24:D65),"")</f>
        <v/>
      </c>
      <c r="N65" s="0" t="str">
        <f aca="false">IF('Sim Period'!D65&lt;(AVERAGE('Sim Period'!$D$43:D65)),'Sim Period'!D65-AVERAGE('Sim Period'!$D$43:D65),"")</f>
        <v/>
      </c>
      <c r="S65" s="0" t="n">
        <v>1</v>
      </c>
    </row>
    <row r="66" customFormat="false" ht="14.1" hidden="false" customHeight="false" outlineLevel="0" collapsed="false">
      <c r="A66" s="0" t="n">
        <v>0</v>
      </c>
      <c r="C66" s="0" t="str">
        <f aca="false">IF('Sim Period'!D66&lt;(AVERAGE('Sim Period'!$D$24:D66)),'Sim Period'!D66-AVERAGE('Sim Period'!$D$24:D66),"")</f>
        <v/>
      </c>
      <c r="D66" s="0" t="str">
        <f aca="false">IF('Sim Period'!D66&lt;(AVERAGE('Sim Period'!$D$43:D66)),'Sim Period'!D66-AVERAGE('Sim Period'!$D$43:D66),"")</f>
        <v/>
      </c>
      <c r="E66" s="0" t="str">
        <f aca="false">IF('Sim Period'!D66&lt;(AVERAGE('Sim Period'!$D$66:D66)),'Sim Period'!D66-AVERAGE('Sim Period'!$D$66:D66),"")</f>
        <v/>
      </c>
      <c r="L66" s="0" t="str">
        <f aca="false">IF('Sim Period'!D66&lt;'Sim Period'!F66,'Sim Period'!D66-'Sim Period'!F66,"")</f>
        <v/>
      </c>
      <c r="M66" s="0" t="str">
        <f aca="false">IF('Sim Period'!D66&lt;(AVERAGE('Sim Period'!$D$24:D66)),'Sim Period'!D66-AVERAGE('Sim Period'!$D$24:D66),"")</f>
        <v/>
      </c>
      <c r="N66" s="0" t="str">
        <f aca="false">IF('Sim Period'!D66&lt;(AVERAGE('Sim Period'!$D$43:D66)),'Sim Period'!D66-AVERAGE('Sim Period'!$D$43:D66),"")</f>
        <v/>
      </c>
      <c r="O66" s="0" t="str">
        <f aca="false">IF('Sim Period'!D66&lt;(AVERAGE('Sim Period'!$D$66:D66)),'Sim Period'!D66-AVERAGE('Sim Period'!$D$66:D66),"")</f>
        <v/>
      </c>
      <c r="S66" s="0" t="n">
        <v>1</v>
      </c>
    </row>
    <row r="67" customFormat="false" ht="14.1" hidden="false" customHeight="false" outlineLevel="0" collapsed="false">
      <c r="A67" s="0" t="n">
        <v>0</v>
      </c>
      <c r="C67" s="0" t="str">
        <f aca="false">IF('Sim Period'!D67&lt;(AVERAGE('Sim Period'!$D$24:D67)),'Sim Period'!D67-AVERAGE('Sim Period'!$D$24:D67),"")</f>
        <v/>
      </c>
      <c r="D67" s="0" t="str">
        <f aca="false">IF('Sim Period'!D67&lt;(AVERAGE('Sim Period'!$D$43:D67)),'Sim Period'!D67-AVERAGE('Sim Period'!$D$43:D67),"")</f>
        <v/>
      </c>
      <c r="E67" s="24" t="n">
        <f aca="false">IF('Sim Period'!D67&lt;(AVERAGE('Sim Period'!$D$66:D67)),'Sim Period'!D67-AVERAGE('Sim Period'!$D$66:D67),"")</f>
        <v>-0.02155</v>
      </c>
      <c r="L67" s="0" t="str">
        <f aca="false">IF('Sim Period'!D67&lt;'Sim Period'!F67,'Sim Period'!D67-'Sim Period'!F67,"")</f>
        <v/>
      </c>
      <c r="M67" s="0" t="str">
        <f aca="false">IF('Sim Period'!D67&lt;(AVERAGE('Sim Period'!$D$24:D67)),'Sim Period'!D67-AVERAGE('Sim Period'!$D$24:D67),"")</f>
        <v/>
      </c>
      <c r="N67" s="0" t="str">
        <f aca="false">IF('Sim Period'!D67&lt;(AVERAGE('Sim Period'!$D$43:D67)),'Sim Period'!D67-AVERAGE('Sim Period'!$D$43:D67),"")</f>
        <v/>
      </c>
      <c r="O67" s="24" t="n">
        <f aca="false">IF('Sim Period'!D67&lt;(AVERAGE('Sim Period'!$D$66:D67)),'Sim Period'!D67-AVERAGE('Sim Period'!$D$66:D67),"")</f>
        <v>-0.02155</v>
      </c>
      <c r="S67" s="0" t="n">
        <v>1</v>
      </c>
    </row>
    <row r="68" customFormat="false" ht="14.1" hidden="false" customHeight="false" outlineLevel="0" collapsed="false">
      <c r="A68" s="0" t="n">
        <v>0</v>
      </c>
      <c r="C68" s="24" t="n">
        <f aca="false">IF('Sim Period'!D68&lt;(AVERAGE('Sim Period'!$D$24:D68)),'Sim Period'!D68-AVERAGE('Sim Period'!$D$24:D68),"")</f>
        <v>-0.042468888888889</v>
      </c>
      <c r="D68" s="24" t="n">
        <f aca="false">IF('Sim Period'!D68&lt;(AVERAGE('Sim Period'!$D$43:D68)),'Sim Period'!D68-AVERAGE('Sim Period'!$D$43:D68),"")</f>
        <v>-0.0433807692307693</v>
      </c>
      <c r="E68" s="24" t="n">
        <f aca="false">IF('Sim Period'!D68&lt;(AVERAGE('Sim Period'!$D$66:D68)),'Sim Period'!D68-AVERAGE('Sim Period'!$D$66:D68),"")</f>
        <v>-0.0484333333333334</v>
      </c>
      <c r="L68" s="24" t="n">
        <f aca="false">IF('Sim Period'!D68&lt;'Sim Period'!F68,'Sim Period'!D68-'Sim Period'!F68,"")</f>
        <v>-0.0442145357034269</v>
      </c>
      <c r="M68" s="24" t="n">
        <f aca="false">IF('Sim Period'!D68&lt;(AVERAGE('Sim Period'!$D$24:D68)),'Sim Period'!D68-AVERAGE('Sim Period'!$D$24:D68),"")</f>
        <v>-0.042468888888889</v>
      </c>
      <c r="N68" s="24" t="n">
        <f aca="false">IF('Sim Period'!D68&lt;(AVERAGE('Sim Period'!$D$43:D68)),'Sim Period'!D68-AVERAGE('Sim Period'!$D$43:D68),"")</f>
        <v>-0.0433807692307693</v>
      </c>
      <c r="O68" s="24" t="n">
        <f aca="false">IF('Sim Period'!D68&lt;(AVERAGE('Sim Period'!$D$66:D68)),'Sim Period'!D68-AVERAGE('Sim Period'!$D$66:D68),"")</f>
        <v>-0.0484333333333334</v>
      </c>
      <c r="S68" s="0" t="n">
        <v>1</v>
      </c>
    </row>
    <row r="69" customFormat="false" ht="14.1" hidden="false" customHeight="false" outlineLevel="0" collapsed="false">
      <c r="A69" s="0" t="n">
        <v>0</v>
      </c>
      <c r="C69" s="24" t="n">
        <f aca="false">IF('Sim Period'!D69&lt;(AVERAGE('Sim Period'!$D$24:D69)),'Sim Period'!D69-AVERAGE('Sim Period'!$D$24:D69),"")</f>
        <v>-0.0139586956521739</v>
      </c>
      <c r="D69" s="24" t="n">
        <f aca="false">IF('Sim Period'!D69&lt;(AVERAGE('Sim Period'!$D$43:D69)),'Sim Period'!D69-AVERAGE('Sim Period'!$D$43:D69),"")</f>
        <v>-0.0146185185185185</v>
      </c>
      <c r="E69" s="24" t="n">
        <f aca="false">IF('Sim Period'!D69&lt;(AVERAGE('Sim Period'!$D$66:D69)),'Sim Period'!D69-AVERAGE('Sim Period'!$D$66:D69),"")</f>
        <v>-0.015175</v>
      </c>
      <c r="L69" s="24" t="n">
        <f aca="false">IF('Sim Period'!D69&lt;'Sim Period'!F69,'Sim Period'!D69-'Sim Period'!F69,"")</f>
        <v>-0.015771662175624</v>
      </c>
      <c r="M69" s="24" t="n">
        <f aca="false">IF('Sim Period'!D69&lt;(AVERAGE('Sim Period'!$D$24:D69)),'Sim Period'!D69-AVERAGE('Sim Period'!$D$24:D69),"")</f>
        <v>-0.0139586956521739</v>
      </c>
      <c r="N69" s="24" t="n">
        <f aca="false">IF('Sim Period'!D69&lt;(AVERAGE('Sim Period'!$D$43:D69)),'Sim Period'!D69-AVERAGE('Sim Period'!$D$43:D69),"")</f>
        <v>-0.0146185185185185</v>
      </c>
      <c r="O69" s="24" t="n">
        <f aca="false">IF('Sim Period'!D69&lt;(AVERAGE('Sim Period'!$D$66:D69)),'Sim Period'!D69-AVERAGE('Sim Period'!$D$66:D69),"")</f>
        <v>-0.015175</v>
      </c>
      <c r="S69" s="0" t="n">
        <v>1</v>
      </c>
    </row>
    <row r="70" customFormat="false" ht="14.1" hidden="false" customHeight="false" outlineLevel="0" collapsed="false">
      <c r="A70" s="0" t="n">
        <v>0</v>
      </c>
      <c r="C70" s="0" t="str">
        <f aca="false">IF('Sim Period'!D70&lt;(AVERAGE('Sim Period'!$D$24:D70)),'Sim Period'!D70-AVERAGE('Sim Period'!$D$24:D70),"")</f>
        <v/>
      </c>
      <c r="D70" s="0" t="str">
        <f aca="false">IF('Sim Period'!D70&lt;(AVERAGE('Sim Period'!$D$43:D70)),'Sim Period'!D70-AVERAGE('Sim Period'!$D$43:D70),"")</f>
        <v/>
      </c>
      <c r="E70" s="0" t="str">
        <f aca="false">IF('Sim Period'!D70&lt;(AVERAGE('Sim Period'!$D$66:D70)),'Sim Period'!D70-AVERAGE('Sim Period'!$D$66:D70),"")</f>
        <v/>
      </c>
      <c r="L70" s="0" t="str">
        <f aca="false">IF('Sim Period'!D70&lt;'Sim Period'!F70,'Sim Period'!D70-'Sim Period'!F70,"")</f>
        <v/>
      </c>
      <c r="M70" s="0" t="str">
        <f aca="false">IF('Sim Period'!D70&lt;(AVERAGE('Sim Period'!$D$24:D70)),'Sim Period'!D70-AVERAGE('Sim Period'!$D$24:D70),"")</f>
        <v/>
      </c>
      <c r="N70" s="0" t="str">
        <f aca="false">IF('Sim Period'!D70&lt;(AVERAGE('Sim Period'!$D$43:D70)),'Sim Period'!D70-AVERAGE('Sim Period'!$D$43:D70),"")</f>
        <v/>
      </c>
      <c r="O70" s="0" t="str">
        <f aca="false">IF('Sim Period'!D70&lt;(AVERAGE('Sim Period'!$D$66:D70)),'Sim Period'!D70-AVERAGE('Sim Period'!$D$66:D70),"")</f>
        <v/>
      </c>
      <c r="S70" s="0" t="n">
        <v>1</v>
      </c>
    </row>
    <row r="71" customFormat="false" ht="14.1" hidden="false" customHeight="false" outlineLevel="0" collapsed="false">
      <c r="A71" s="0" t="n">
        <v>0</v>
      </c>
      <c r="C71" s="0" t="str">
        <f aca="false">IF('Sim Period'!D71&lt;(AVERAGE('Sim Period'!$D$24:D71)),'Sim Period'!D71-AVERAGE('Sim Period'!$D$24:D71),"")</f>
        <v/>
      </c>
      <c r="D71" s="0" t="str">
        <f aca="false">IF('Sim Period'!D71&lt;(AVERAGE('Sim Period'!$D$43:D71)),'Sim Period'!D71-AVERAGE('Sim Period'!$D$43:D71),"")</f>
        <v/>
      </c>
      <c r="E71" s="0" t="str">
        <f aca="false">IF('Sim Period'!D71&lt;(AVERAGE('Sim Period'!$D$66:D71)),'Sim Period'!D71-AVERAGE('Sim Period'!$D$66:D71),"")</f>
        <v/>
      </c>
      <c r="L71" s="0" t="str">
        <f aca="false">IF('Sim Period'!D71&lt;'Sim Period'!F71,'Sim Period'!D71-'Sim Period'!F71,"")</f>
        <v/>
      </c>
      <c r="M71" s="0" t="str">
        <f aca="false">IF('Sim Period'!D71&lt;(AVERAGE('Sim Period'!$D$24:D71)),'Sim Period'!D71-AVERAGE('Sim Period'!$D$24:D71),"")</f>
        <v/>
      </c>
      <c r="N71" s="0" t="str">
        <f aca="false">IF('Sim Period'!D71&lt;(AVERAGE('Sim Period'!$D$43:D71)),'Sim Period'!D71-AVERAGE('Sim Period'!$D$43:D71),"")</f>
        <v/>
      </c>
      <c r="O71" s="0" t="str">
        <f aca="false">IF('Sim Period'!D71&lt;(AVERAGE('Sim Period'!$D$66:D71)),'Sim Period'!D71-AVERAGE('Sim Period'!$D$66:D71),"")</f>
        <v/>
      </c>
      <c r="S71" s="0" t="n">
        <v>1</v>
      </c>
    </row>
    <row r="72" customFormat="false" ht="14.1" hidden="false" customHeight="false" outlineLevel="0" collapsed="false">
      <c r="A72" s="0" t="n">
        <v>0</v>
      </c>
      <c r="C72" s="24" t="n">
        <f aca="false">IF('Sim Period'!D72&lt;(AVERAGE('Sim Period'!$D$24:D72)),'Sim Period'!D72-AVERAGE('Sim Period'!$D$24:D72),"")</f>
        <v>-0.0387224489795918</v>
      </c>
      <c r="D72" s="24" t="n">
        <f aca="false">IF('Sim Period'!D72&lt;(AVERAGE('Sim Period'!$D$43:D72)),'Sim Period'!D72-AVERAGE('Sim Period'!$D$43:D72),"")</f>
        <v>-0.0395466666666667</v>
      </c>
      <c r="E72" s="24" t="n">
        <f aca="false">IF('Sim Period'!D72&lt;(AVERAGE('Sim Period'!$D$66:D72)),'Sim Period'!D72-AVERAGE('Sim Period'!$D$66:D72),"")</f>
        <v>-0.0416</v>
      </c>
      <c r="L72" s="24" t="n">
        <f aca="false">IF('Sim Period'!D72&lt;'Sim Period'!F72,'Sim Period'!D72-'Sim Period'!F72,"")</f>
        <v>-0.0403268010564443</v>
      </c>
      <c r="M72" s="24" t="n">
        <f aca="false">IF('Sim Period'!D72&lt;(AVERAGE('Sim Period'!$D$24:D72)),'Sim Period'!D72-AVERAGE('Sim Period'!$D$24:D72),"")</f>
        <v>-0.0387224489795918</v>
      </c>
      <c r="N72" s="24" t="n">
        <f aca="false">IF('Sim Period'!D72&lt;(AVERAGE('Sim Period'!$D$43:D72)),'Sim Period'!D72-AVERAGE('Sim Period'!$D$43:D72),"")</f>
        <v>-0.0395466666666667</v>
      </c>
      <c r="O72" s="24" t="n">
        <f aca="false">IF('Sim Period'!D72&lt;(AVERAGE('Sim Period'!$D$66:D72)),'Sim Period'!D72-AVERAGE('Sim Period'!$D$66:D72),"")</f>
        <v>-0.0416</v>
      </c>
      <c r="S72" s="0" t="n">
        <v>1</v>
      </c>
    </row>
    <row r="73" customFormat="false" ht="14.1" hidden="false" customHeight="false" outlineLevel="0" collapsed="false">
      <c r="A73" s="0" t="n">
        <v>0</v>
      </c>
      <c r="C73" s="24" t="n">
        <f aca="false">IF('Sim Period'!D73&lt;(AVERAGE('Sim Period'!$D$24:D73)),'Sim Period'!D73-AVERAGE('Sim Period'!$D$24:D73),"")</f>
        <v>-0.00502000000000001</v>
      </c>
      <c r="D73" s="24" t="n">
        <f aca="false">IF('Sim Period'!D73&lt;(AVERAGE('Sim Period'!$D$43:D73)),'Sim Period'!D73-AVERAGE('Sim Period'!$D$43:D73),"")</f>
        <v>-0.00575483870967742</v>
      </c>
      <c r="E73" s="24" t="n">
        <f aca="false">IF('Sim Period'!D73&lt;(AVERAGE('Sim Period'!$D$66:D73)),'Sim Period'!D73-AVERAGE('Sim Period'!$D$66:D73),"")</f>
        <v>-0.00699999999999998</v>
      </c>
      <c r="L73" s="24" t="n">
        <f aca="false">IF('Sim Period'!D73&lt;'Sim Period'!F73,'Sim Period'!D73-'Sim Period'!F73,"")</f>
        <v>-0.00663119454055681</v>
      </c>
      <c r="M73" s="24" t="n">
        <f aca="false">IF('Sim Period'!D73&lt;(AVERAGE('Sim Period'!$D$24:D73)),'Sim Period'!D73-AVERAGE('Sim Period'!$D$24:D73),"")</f>
        <v>-0.00502000000000001</v>
      </c>
      <c r="N73" s="24" t="n">
        <f aca="false">IF('Sim Period'!D73&lt;(AVERAGE('Sim Period'!$D$43:D73)),'Sim Period'!D73-AVERAGE('Sim Period'!$D$43:D73),"")</f>
        <v>-0.00575483870967742</v>
      </c>
      <c r="O73" s="24" t="n">
        <f aca="false">IF('Sim Period'!D73&lt;(AVERAGE('Sim Period'!$D$66:D73)),'Sim Period'!D73-AVERAGE('Sim Period'!$D$66:D73),"")</f>
        <v>-0.00699999999999998</v>
      </c>
      <c r="S73" s="0" t="n">
        <v>1</v>
      </c>
    </row>
    <row r="74" customFormat="false" ht="14.1" hidden="false" customHeight="false" outlineLevel="0" collapsed="false">
      <c r="A74" s="0" t="n">
        <v>0</v>
      </c>
      <c r="C74" s="24" t="n">
        <f aca="false">IF('Sim Period'!D74&lt;(AVERAGE('Sim Period'!$D$24:D74)),'Sim Period'!D74-AVERAGE('Sim Period'!$D$24:D74),"")</f>
        <v>-0.0351176470588235</v>
      </c>
      <c r="D74" s="24" t="n">
        <f aca="false">IF('Sim Period'!D74&lt;(AVERAGE('Sim Period'!$D$43:D74)),'Sim Period'!D74-AVERAGE('Sim Period'!$D$43:D74),"")</f>
        <v>-0.0354125</v>
      </c>
      <c r="E74" s="24" t="n">
        <f aca="false">IF('Sim Period'!D74&lt;(AVERAGE('Sim Period'!$D$66:D74)),'Sim Period'!D74-AVERAGE('Sim Period'!$D$66:D74),"")</f>
        <v>-0.0336</v>
      </c>
      <c r="L74" s="24" t="n">
        <f aca="false">IF('Sim Period'!D74&lt;'Sim Period'!F74,'Sim Period'!D74-'Sim Period'!F74,"")</f>
        <v>-0.0369102523071582</v>
      </c>
      <c r="M74" s="24" t="n">
        <f aca="false">IF('Sim Period'!D74&lt;(AVERAGE('Sim Period'!$D$24:D74)),'Sim Period'!D74-AVERAGE('Sim Period'!$D$24:D74),"")</f>
        <v>-0.0351176470588235</v>
      </c>
      <c r="N74" s="24" t="n">
        <f aca="false">IF('Sim Period'!D74&lt;(AVERAGE('Sim Period'!$D$43:D74)),'Sim Period'!D74-AVERAGE('Sim Period'!$D$43:D74),"")</f>
        <v>-0.0354125</v>
      </c>
      <c r="O74" s="24" t="n">
        <f aca="false">IF('Sim Period'!D74&lt;(AVERAGE('Sim Period'!$D$66:D74)),'Sim Period'!D74-AVERAGE('Sim Period'!$D$66:D74),"")</f>
        <v>-0.0336</v>
      </c>
      <c r="S74" s="0" t="n">
        <v>1</v>
      </c>
    </row>
    <row r="75" customFormat="false" ht="14.1" hidden="false" customHeight="false" outlineLevel="0" collapsed="false">
      <c r="A75" s="0" t="n">
        <v>0</v>
      </c>
      <c r="C75" s="0" t="str">
        <f aca="false">IF('Sim Period'!D75&lt;(AVERAGE('Sim Period'!$D$24:D75)),'Sim Period'!D75-AVERAGE('Sim Period'!$D$24:D75),"")</f>
        <v/>
      </c>
      <c r="D75" s="0" t="str">
        <f aca="false">IF('Sim Period'!D75&lt;(AVERAGE('Sim Period'!$D$43:D75)),'Sim Period'!D75-AVERAGE('Sim Period'!$D$43:D75),"")</f>
        <v/>
      </c>
      <c r="E75" s="0" t="str">
        <f aca="false">IF('Sim Period'!D75&lt;(AVERAGE('Sim Period'!$D$66:D75)),'Sim Period'!D75-AVERAGE('Sim Period'!$D$66:D75),"")</f>
        <v/>
      </c>
      <c r="L75" s="0" t="str">
        <f aca="false">IF('Sim Period'!D75&lt;'Sim Period'!F75,'Sim Period'!D75-'Sim Period'!F75,"")</f>
        <v/>
      </c>
      <c r="M75" s="0" t="str">
        <f aca="false">IF('Sim Period'!D75&lt;(AVERAGE('Sim Period'!$D$24:D75)),'Sim Period'!D75-AVERAGE('Sim Period'!$D$24:D75),"")</f>
        <v/>
      </c>
      <c r="N75" s="0" t="str">
        <f aca="false">IF('Sim Period'!D75&lt;(AVERAGE('Sim Period'!$D$43:D75)),'Sim Period'!D75-AVERAGE('Sim Period'!$D$43:D75),"")</f>
        <v/>
      </c>
      <c r="O75" s="0" t="str">
        <f aca="false">IF('Sim Period'!D75&lt;(AVERAGE('Sim Period'!$D$66:D75)),'Sim Period'!D75-AVERAGE('Sim Period'!$D$66:D75),"")</f>
        <v/>
      </c>
      <c r="S75" s="0" t="n">
        <v>1</v>
      </c>
    </row>
    <row r="76" customFormat="false" ht="14.1" hidden="false" customHeight="false" outlineLevel="0" collapsed="false">
      <c r="A76" s="0" t="n">
        <v>0</v>
      </c>
      <c r="C76" s="0" t="str">
        <f aca="false">IF('Sim Period'!D76&lt;(AVERAGE('Sim Period'!$D$24:D76)),'Sim Period'!D76-AVERAGE('Sim Period'!$D$24:D76),"")</f>
        <v/>
      </c>
      <c r="D76" s="0" t="str">
        <f aca="false">IF('Sim Period'!D76&lt;(AVERAGE('Sim Period'!$D$43:D76)),'Sim Period'!D76-AVERAGE('Sim Period'!$D$43:D76),"")</f>
        <v/>
      </c>
      <c r="E76" s="0" t="str">
        <f aca="false">IF('Sim Period'!D76&lt;(AVERAGE('Sim Period'!$D$66:D76)),'Sim Period'!D76-AVERAGE('Sim Period'!$D$66:D76),"")</f>
        <v/>
      </c>
      <c r="L76" s="0" t="str">
        <f aca="false">IF('Sim Period'!D76&lt;'Sim Period'!F76,'Sim Period'!D76-'Sim Period'!F76,"")</f>
        <v/>
      </c>
      <c r="M76" s="0" t="str">
        <f aca="false">IF('Sim Period'!D76&lt;(AVERAGE('Sim Period'!$D$24:D76)),'Sim Period'!D76-AVERAGE('Sim Period'!$D$24:D76),"")</f>
        <v/>
      </c>
      <c r="N76" s="0" t="str">
        <f aca="false">IF('Sim Period'!D76&lt;(AVERAGE('Sim Period'!$D$43:D76)),'Sim Period'!D76-AVERAGE('Sim Period'!$D$43:D76),"")</f>
        <v/>
      </c>
      <c r="O76" s="0" t="str">
        <f aca="false">IF('Sim Period'!D76&lt;(AVERAGE('Sim Period'!$D$66:D76)),'Sim Period'!D76-AVERAGE('Sim Period'!$D$66:D76),"")</f>
        <v/>
      </c>
      <c r="S76" s="0" t="n">
        <v>1</v>
      </c>
    </row>
    <row r="77" customFormat="false" ht="14.1" hidden="false" customHeight="false" outlineLevel="0" collapsed="false">
      <c r="A77" s="0" t="n">
        <v>0</v>
      </c>
      <c r="C77" s="24" t="n">
        <f aca="false">IF('Sim Period'!D77&lt;(AVERAGE('Sim Period'!$D$24:D77)),'Sim Period'!D77-AVERAGE('Sim Period'!$D$24:D77),"")</f>
        <v>-0.0456037037037037</v>
      </c>
      <c r="D77" s="24" t="n">
        <f aca="false">IF('Sim Period'!D77&lt;(AVERAGE('Sim Period'!$D$43:D77)),'Sim Period'!D77-AVERAGE('Sim Period'!$D$43:D77),"")</f>
        <v>-0.0458657142857143</v>
      </c>
      <c r="E77" s="24" t="n">
        <f aca="false">IF('Sim Period'!D77&lt;(AVERAGE('Sim Period'!$D$66:D77)),'Sim Period'!D77-AVERAGE('Sim Period'!$D$66:D77),"")</f>
        <v>-0.0444166666666666</v>
      </c>
      <c r="L77" s="24" t="n">
        <f aca="false">IF('Sim Period'!D77&lt;'Sim Period'!F77,'Sim Period'!D77-'Sim Period'!F77,"")</f>
        <v>-0.0473100386817144</v>
      </c>
      <c r="M77" s="24" t="n">
        <f aca="false">IF('Sim Period'!D77&lt;(AVERAGE('Sim Period'!$D$24:D77)),'Sim Period'!D77-AVERAGE('Sim Period'!$D$24:D77),"")</f>
        <v>-0.0456037037037037</v>
      </c>
      <c r="N77" s="24" t="n">
        <f aca="false">IF('Sim Period'!D77&lt;(AVERAGE('Sim Period'!$D$43:D77)),'Sim Period'!D77-AVERAGE('Sim Period'!$D$43:D77),"")</f>
        <v>-0.0458657142857143</v>
      </c>
      <c r="O77" s="24" t="n">
        <f aca="false">IF('Sim Period'!D77&lt;(AVERAGE('Sim Period'!$D$66:D77)),'Sim Period'!D77-AVERAGE('Sim Period'!$D$66:D77),"")</f>
        <v>-0.0444166666666666</v>
      </c>
      <c r="S77" s="0" t="n">
        <v>1</v>
      </c>
    </row>
    <row r="78" customFormat="false" ht="14.1" hidden="false" customHeight="false" outlineLevel="0" collapsed="false">
      <c r="A78" s="0" t="n">
        <v>0</v>
      </c>
      <c r="C78" s="24" t="n">
        <f aca="false">IF('Sim Period'!D78&lt;(AVERAGE('Sim Period'!$D$24:D78)),'Sim Period'!D78-AVERAGE('Sim Period'!$D$24:D78),"")</f>
        <v>-0.0107054545454546</v>
      </c>
      <c r="D78" s="24" t="n">
        <f aca="false">IF('Sim Period'!D78&lt;(AVERAGE('Sim Period'!$D$43:D78)),'Sim Period'!D78-AVERAGE('Sim Period'!$D$43:D78),"")</f>
        <v>-0.0108555555555556</v>
      </c>
      <c r="E78" s="24" t="n">
        <f aca="false">IF('Sim Period'!D78&lt;(AVERAGE('Sim Period'!$D$66:D78)),'Sim Period'!D78-AVERAGE('Sim Period'!$D$66:D78),"")</f>
        <v>-0.00896923076923084</v>
      </c>
      <c r="L78" s="24" t="n">
        <f aca="false">IF('Sim Period'!D78&lt;'Sim Period'!F78,'Sim Period'!D78-'Sim Period'!F78,"")</f>
        <v>-0.0124523491745345</v>
      </c>
      <c r="M78" s="24" t="n">
        <f aca="false">IF('Sim Period'!D78&lt;(AVERAGE('Sim Period'!$D$24:D78)),'Sim Period'!D78-AVERAGE('Sim Period'!$D$24:D78),"")</f>
        <v>-0.0107054545454546</v>
      </c>
      <c r="N78" s="24" t="n">
        <f aca="false">IF('Sim Period'!D78&lt;(AVERAGE('Sim Period'!$D$43:D78)),'Sim Period'!D78-AVERAGE('Sim Period'!$D$43:D78),"")</f>
        <v>-0.0108555555555556</v>
      </c>
      <c r="O78" s="24" t="n">
        <f aca="false">IF('Sim Period'!D78&lt;(AVERAGE('Sim Period'!$D$66:D78)),'Sim Period'!D78-AVERAGE('Sim Period'!$D$66:D78),"")</f>
        <v>-0.00896923076923084</v>
      </c>
      <c r="S78" s="0" t="n">
        <v>1</v>
      </c>
    </row>
    <row r="79" customFormat="false" ht="14.1" hidden="false" customHeight="false" outlineLevel="0" collapsed="false">
      <c r="A79" s="0" t="n">
        <v>0</v>
      </c>
      <c r="C79" s="0" t="str">
        <f aca="false">IF('Sim Period'!D79&lt;(AVERAGE('Sim Period'!$D$24:D79)),'Sim Period'!D79-AVERAGE('Sim Period'!$D$24:D79),"")</f>
        <v/>
      </c>
      <c r="D79" s="0" t="str">
        <f aca="false">IF('Sim Period'!D79&lt;(AVERAGE('Sim Period'!$D$43:D79)),'Sim Period'!D79-AVERAGE('Sim Period'!$D$43:D79),"")</f>
        <v/>
      </c>
      <c r="E79" s="0" t="str">
        <f aca="false">IF('Sim Period'!D79&lt;(AVERAGE('Sim Period'!$D$66:D79)),'Sim Period'!D79-AVERAGE('Sim Period'!$D$66:D79),"")</f>
        <v/>
      </c>
      <c r="L79" s="0" t="str">
        <f aca="false">IF('Sim Period'!D79&lt;'Sim Period'!F79,'Sim Period'!D79-'Sim Period'!F79,"")</f>
        <v/>
      </c>
      <c r="M79" s="0" t="str">
        <f aca="false">IF('Sim Period'!D79&lt;(AVERAGE('Sim Period'!$D$24:D79)),'Sim Period'!D79-AVERAGE('Sim Period'!$D$24:D79),"")</f>
        <v/>
      </c>
      <c r="N79" s="0" t="str">
        <f aca="false">IF('Sim Period'!D79&lt;(AVERAGE('Sim Period'!$D$43:D79)),'Sim Period'!D79-AVERAGE('Sim Period'!$D$43:D79),"")</f>
        <v/>
      </c>
      <c r="O79" s="0" t="str">
        <f aca="false">IF('Sim Period'!D79&lt;(AVERAGE('Sim Period'!$D$66:D79)),'Sim Period'!D79-AVERAGE('Sim Period'!$D$66:D79),"")</f>
        <v/>
      </c>
      <c r="S79" s="0" t="n">
        <v>1</v>
      </c>
    </row>
    <row r="80" customFormat="false" ht="14.1" hidden="false" customHeight="false" outlineLevel="0" collapsed="false">
      <c r="A80" s="0" t="n">
        <v>0</v>
      </c>
      <c r="C80" s="0" t="str">
        <f aca="false">IF('Sim Period'!D80&lt;(AVERAGE('Sim Period'!$D$24:D80)),'Sim Period'!D80-AVERAGE('Sim Period'!$D$24:D80),"")</f>
        <v/>
      </c>
      <c r="D80" s="0" t="str">
        <f aca="false">IF('Sim Period'!D80&lt;(AVERAGE('Sim Period'!$D$43:D80)),'Sim Period'!D80-AVERAGE('Sim Period'!$D$43:D80),"")</f>
        <v/>
      </c>
      <c r="E80" s="0" t="str">
        <f aca="false">IF('Sim Period'!D80&lt;(AVERAGE('Sim Period'!$D$66:D80)),'Sim Period'!D80-AVERAGE('Sim Period'!$D$66:D80),"")</f>
        <v/>
      </c>
      <c r="L80" s="0" t="str">
        <f aca="false">IF('Sim Period'!D80&lt;'Sim Period'!F80,'Sim Period'!D80-'Sim Period'!F80,"")</f>
        <v/>
      </c>
      <c r="M80" s="0" t="str">
        <f aca="false">IF('Sim Period'!D80&lt;(AVERAGE('Sim Period'!$D$24:D80)),'Sim Period'!D80-AVERAGE('Sim Period'!$D$24:D80),"")</f>
        <v/>
      </c>
      <c r="N80" s="0" t="str">
        <f aca="false">IF('Sim Period'!D80&lt;(AVERAGE('Sim Period'!$D$43:D80)),'Sim Period'!D80-AVERAGE('Sim Period'!$D$43:D80),"")</f>
        <v/>
      </c>
      <c r="O80" s="0" t="str">
        <f aca="false">IF('Sim Period'!D80&lt;(AVERAGE('Sim Period'!$D$66:D80)),'Sim Period'!D80-AVERAGE('Sim Period'!$D$66:D80),"")</f>
        <v/>
      </c>
      <c r="S80" s="0" t="n">
        <v>1</v>
      </c>
    </row>
    <row r="81" customFormat="false" ht="14.1" hidden="false" customHeight="false" outlineLevel="0" collapsed="false">
      <c r="A81" s="0" t="n">
        <v>0</v>
      </c>
      <c r="C81" s="0" t="str">
        <f aca="false">IF('Sim Period'!D81&lt;(AVERAGE('Sim Period'!$D$24:D81)),'Sim Period'!D81-AVERAGE('Sim Period'!$D$24:D81),"")</f>
        <v/>
      </c>
      <c r="D81" s="0" t="str">
        <f aca="false">IF('Sim Period'!D81&lt;(AVERAGE('Sim Period'!$D$43:D81)),'Sim Period'!D81-AVERAGE('Sim Period'!$D$43:D81),"")</f>
        <v/>
      </c>
      <c r="E81" s="0" t="str">
        <f aca="false">IF('Sim Period'!D81&lt;(AVERAGE('Sim Period'!$D$66:D81)),'Sim Period'!D81-AVERAGE('Sim Period'!$D$66:D81),"")</f>
        <v/>
      </c>
      <c r="L81" s="0" t="str">
        <f aca="false">IF('Sim Period'!D81&lt;'Sim Period'!F81,'Sim Period'!D81-'Sim Period'!F81,"")</f>
        <v/>
      </c>
      <c r="M81" s="0" t="str">
        <f aca="false">IF('Sim Period'!D81&lt;(AVERAGE('Sim Period'!$D$24:D81)),'Sim Period'!D81-AVERAGE('Sim Period'!$D$24:D81),"")</f>
        <v/>
      </c>
      <c r="N81" s="0" t="str">
        <f aca="false">IF('Sim Period'!D81&lt;(AVERAGE('Sim Period'!$D$43:D81)),'Sim Period'!D81-AVERAGE('Sim Period'!$D$43:D81),"")</f>
        <v/>
      </c>
      <c r="O81" s="0" t="str">
        <f aca="false">IF('Sim Period'!D81&lt;(AVERAGE('Sim Period'!$D$66:D81)),'Sim Period'!D81-AVERAGE('Sim Period'!$D$66:D81),"")</f>
        <v/>
      </c>
      <c r="S81" s="0" t="n">
        <v>1</v>
      </c>
    </row>
    <row r="82" customFormat="false" ht="14.1" hidden="false" customHeight="false" outlineLevel="0" collapsed="false">
      <c r="A82" s="0" t="n">
        <v>0</v>
      </c>
      <c r="C82" s="0" t="str">
        <f aca="false">IF('Sim Period'!D82&lt;(AVERAGE('Sim Period'!$D$24:D82)),'Sim Period'!D82-AVERAGE('Sim Period'!$D$24:D82),"")</f>
        <v/>
      </c>
      <c r="D82" s="0" t="str">
        <f aca="false">IF('Sim Period'!D82&lt;(AVERAGE('Sim Period'!$D$43:D82)),'Sim Period'!D82-AVERAGE('Sim Period'!$D$43:D82),"")</f>
        <v/>
      </c>
      <c r="E82" s="0" t="str">
        <f aca="false">IF('Sim Period'!D82&lt;(AVERAGE('Sim Period'!$D$66:D82)),'Sim Period'!D82-AVERAGE('Sim Period'!$D$66:D82),"")</f>
        <v/>
      </c>
      <c r="L82" s="0" t="str">
        <f aca="false">IF('Sim Period'!D82&lt;'Sim Period'!F82,'Sim Period'!D82-'Sim Period'!F82,"")</f>
        <v/>
      </c>
      <c r="M82" s="0" t="str">
        <f aca="false">IF('Sim Period'!D82&lt;(AVERAGE('Sim Period'!$D$24:D82)),'Sim Period'!D82-AVERAGE('Sim Period'!$D$24:D82),"")</f>
        <v/>
      </c>
      <c r="N82" s="0" t="str">
        <f aca="false">IF('Sim Period'!D82&lt;(AVERAGE('Sim Period'!$D$43:D82)),'Sim Period'!D82-AVERAGE('Sim Period'!$D$43:D82),"")</f>
        <v/>
      </c>
      <c r="O82" s="0" t="str">
        <f aca="false">IF('Sim Period'!D82&lt;(AVERAGE('Sim Period'!$D$66:D82)),'Sim Period'!D82-AVERAGE('Sim Period'!$D$66:D82),"")</f>
        <v/>
      </c>
      <c r="S82" s="0" t="n">
        <v>1</v>
      </c>
    </row>
    <row r="83" customFormat="false" ht="14.1" hidden="false" customHeight="false" outlineLevel="0" collapsed="false">
      <c r="A83" s="0" t="n">
        <v>0</v>
      </c>
      <c r="C83" s="0" t="str">
        <f aca="false">IF('Sim Period'!D83&lt;(AVERAGE('Sim Period'!$D$24:D83)),'Sim Period'!D83-AVERAGE('Sim Period'!$D$24:D83),"")</f>
        <v/>
      </c>
      <c r="D83" s="0" t="str">
        <f aca="false">IF('Sim Period'!D83&lt;(AVERAGE('Sim Period'!$D$43:D83)),'Sim Period'!D83-AVERAGE('Sim Period'!$D$43:D83),"")</f>
        <v/>
      </c>
      <c r="E83" s="0" t="str">
        <f aca="false">IF('Sim Period'!D83&lt;(AVERAGE('Sim Period'!$D$66:D83)),'Sim Period'!D83-AVERAGE('Sim Period'!$D$66:D83),"")</f>
        <v/>
      </c>
      <c r="L83" s="0" t="str">
        <f aca="false">IF('Sim Period'!D83&lt;'Sim Period'!F83,'Sim Period'!D83-'Sim Period'!F83,"")</f>
        <v/>
      </c>
      <c r="M83" s="0" t="str">
        <f aca="false">IF('Sim Period'!D83&lt;(AVERAGE('Sim Period'!$D$24:D83)),'Sim Period'!D83-AVERAGE('Sim Period'!$D$24:D83),"")</f>
        <v/>
      </c>
      <c r="N83" s="0" t="str">
        <f aca="false">IF('Sim Period'!D83&lt;(AVERAGE('Sim Period'!$D$43:D83)),'Sim Period'!D83-AVERAGE('Sim Period'!$D$43:D83),"")</f>
        <v/>
      </c>
      <c r="O83" s="0" t="str">
        <f aca="false">IF('Sim Period'!D83&lt;(AVERAGE('Sim Period'!$D$66:D83)),'Sim Period'!D83-AVERAGE('Sim Period'!$D$66:D83),"")</f>
        <v/>
      </c>
      <c r="S83" s="0" t="n">
        <v>1</v>
      </c>
    </row>
    <row r="84" customFormat="false" ht="14.1" hidden="false" customHeight="false" outlineLevel="0" collapsed="false">
      <c r="A84" s="0" t="n">
        <v>4</v>
      </c>
      <c r="C84" s="24" t="n">
        <f aca="false">IF('Sim Period'!D84&lt;(AVERAGE('Sim Period'!$D$24:D84)),'Sim Period'!D84-AVERAGE('Sim Period'!$D$24:D84),"")</f>
        <v>-0.0148213114754098</v>
      </c>
      <c r="D84" s="24" t="n">
        <f aca="false">IF('Sim Period'!D84&lt;(AVERAGE('Sim Period'!$D$43:D84)),'Sim Period'!D84-AVERAGE('Sim Period'!$D$43:D84),"")</f>
        <v>-0.0162238095238095</v>
      </c>
      <c r="E84" s="24" t="n">
        <f aca="false">IF('Sim Period'!D84&lt;(AVERAGE('Sim Period'!$D$66:D84)),'Sim Period'!D84-AVERAGE('Sim Period'!$D$66:D84),"")</f>
        <v>-0.0198578947368421</v>
      </c>
      <c r="L84" s="24" t="n">
        <f aca="false">IF('Sim Period'!D84&lt;'Sim Period'!F84,'Sim Period'!D84-'Sim Period'!F84,"")</f>
        <v>-0.0157118708209671</v>
      </c>
      <c r="M84" s="24" t="n">
        <f aca="false">IF('Sim Period'!D84&lt;(AVERAGE('Sim Period'!$D$24:D84)),'Sim Period'!D84-AVERAGE('Sim Period'!$D$24:D84),"")</f>
        <v>-0.0148213114754098</v>
      </c>
      <c r="N84" s="24" t="n">
        <f aca="false">IF('Sim Period'!D84&lt;(AVERAGE('Sim Period'!$D$43:D84)),'Sim Period'!D84-AVERAGE('Sim Period'!$D$43:D84),"")</f>
        <v>-0.0162238095238095</v>
      </c>
      <c r="O84" s="24" t="n">
        <f aca="false">IF('Sim Period'!D84&lt;(AVERAGE('Sim Period'!$D$66:D84)),'Sim Period'!D84-AVERAGE('Sim Period'!$D$66:D84),"")</f>
        <v>-0.0198578947368421</v>
      </c>
      <c r="S84" s="0" t="n">
        <v>1</v>
      </c>
    </row>
    <row r="85" customFormat="false" ht="14.1" hidden="false" customHeight="false" outlineLevel="0" collapsed="false">
      <c r="A85" s="0" t="n">
        <v>0</v>
      </c>
      <c r="D85" s="24" t="n">
        <f aca="false">IF('Sim Period'!D85&lt;(AVERAGE('Sim Period'!$D$43:D85)),'Sim Period'!D85-AVERAGE('Sim Period'!$D$43:D85),"")</f>
        <v>-0.0110604651162791</v>
      </c>
      <c r="E85" s="24" t="n">
        <f aca="false">IF('Sim Period'!D85&lt;(AVERAGE('Sim Period'!$D$66:D85)),'Sim Period'!D85-AVERAGE('Sim Period'!$D$66:D85),"")</f>
        <v>-0.0142100000000001</v>
      </c>
      <c r="F85" s="0" t="str">
        <f aca="false">IF('Sim Period'!D85&lt;(AVERAGE('Sim Period'!$D$85:D85)),'Sim Period'!D85-AVERAGE('Sim Period'!$D$85:D85),"")</f>
        <v/>
      </c>
      <c r="L85" s="24" t="n">
        <f aca="false">IF('Sim Period'!D85&lt;'Sim Period'!F85,'Sim Period'!D85-'Sim Period'!F85,"")</f>
        <v>-0.0106702233346422</v>
      </c>
      <c r="M85" s="24" t="n">
        <f aca="false">IF('Sim Period'!D85&lt;(AVERAGE('Sim Period'!$D$24:D85)),'Sim Period'!D85-AVERAGE('Sim Period'!$D$24:D85),"")</f>
        <v>-0.00976129032258071</v>
      </c>
      <c r="N85" s="24" t="n">
        <f aca="false">IF('Sim Period'!D85&lt;(AVERAGE('Sim Period'!$D$43:D85)),'Sim Period'!D85-AVERAGE('Sim Period'!$D$43:D85),"")</f>
        <v>-0.0110604651162791</v>
      </c>
      <c r="O85" s="24" t="n">
        <f aca="false">IF('Sim Period'!D85&lt;(AVERAGE('Sim Period'!$D$66:D85)),'Sim Period'!D85-AVERAGE('Sim Period'!$D$66:D85),"")</f>
        <v>-0.0142100000000001</v>
      </c>
      <c r="P85" s="0" t="str">
        <f aca="false">IF('Sim Period'!D85&lt;(AVERAGE('Sim Period'!$D$85:D85)),'Sim Period'!D85-AVERAGE('Sim Period'!$D$85:D85),"")</f>
        <v/>
      </c>
      <c r="S85" s="0" t="n">
        <v>1</v>
      </c>
    </row>
    <row r="86" customFormat="false" ht="14.1" hidden="false" customHeight="false" outlineLevel="0" collapsed="false">
      <c r="A86" s="0" t="n">
        <v>0</v>
      </c>
      <c r="D86" s="0" t="str">
        <f aca="false">IF('Sim Period'!D86&lt;(AVERAGE('Sim Period'!$D$43:D86)),'Sim Period'!D86-AVERAGE('Sim Period'!$D$43:D86),"")</f>
        <v/>
      </c>
      <c r="E86" s="0" t="str">
        <f aca="false">IF('Sim Period'!D86&lt;(AVERAGE('Sim Period'!$D$66:D86)),'Sim Period'!D86-AVERAGE('Sim Period'!$D$66:D86),"")</f>
        <v/>
      </c>
      <c r="F86" s="0" t="str">
        <f aca="false">IF('Sim Period'!D86&lt;(AVERAGE('Sim Period'!$D$85:D86)),'Sim Period'!D86-AVERAGE('Sim Period'!$D$85:D86),"")</f>
        <v/>
      </c>
      <c r="L86" s="0" t="str">
        <f aca="false">IF('Sim Period'!D86&lt;'Sim Period'!F86,'Sim Period'!D86-'Sim Period'!F86,"")</f>
        <v/>
      </c>
      <c r="M86" s="0" t="str">
        <f aca="false">IF('Sim Period'!D86&lt;(AVERAGE('Sim Period'!$D$24:D86)),'Sim Period'!D86-AVERAGE('Sim Period'!$D$24:D86),"")</f>
        <v/>
      </c>
      <c r="N86" s="0" t="str">
        <f aca="false">IF('Sim Period'!D86&lt;(AVERAGE('Sim Period'!$D$43:D86)),'Sim Period'!D86-AVERAGE('Sim Period'!$D$43:D86),"")</f>
        <v/>
      </c>
      <c r="O86" s="0" t="str">
        <f aca="false">IF('Sim Period'!D86&lt;(AVERAGE('Sim Period'!$D$66:D86)),'Sim Period'!D86-AVERAGE('Sim Period'!$D$66:D86),"")</f>
        <v/>
      </c>
      <c r="P86" s="0" t="str">
        <f aca="false">IF('Sim Period'!D86&lt;(AVERAGE('Sim Period'!$D$85:D86)),'Sim Period'!D86-AVERAGE('Sim Period'!$D$85:D86),"")</f>
        <v/>
      </c>
      <c r="S86" s="0" t="n">
        <v>1</v>
      </c>
    </row>
    <row r="87" customFormat="false" ht="14.1" hidden="false" customHeight="false" outlineLevel="0" collapsed="false">
      <c r="A87" s="0" t="n">
        <v>0</v>
      </c>
      <c r="D87" s="24" t="n">
        <f aca="false">IF('Sim Period'!D87&lt;(AVERAGE('Sim Period'!$D$43:D87)),'Sim Period'!D87-AVERAGE('Sim Period'!$D$43:D87),"")</f>
        <v>-0.0122311111111111</v>
      </c>
      <c r="E87" s="24" t="n">
        <f aca="false">IF('Sim Period'!D87&lt;(AVERAGE('Sim Period'!$D$66:D87)),'Sim Period'!D87-AVERAGE('Sim Period'!$D$66:D87),"")</f>
        <v>-0.0159</v>
      </c>
      <c r="F87" s="24" t="n">
        <f aca="false">IF('Sim Period'!D87&lt;(AVERAGE('Sim Period'!$D$85:D87)),'Sim Period'!D87-AVERAGE('Sim Period'!$D$85:D87),"")</f>
        <v>-0.0193333333333333</v>
      </c>
      <c r="L87" s="24" t="n">
        <f aca="false">IF('Sim Period'!D87&lt;'Sim Period'!F87,'Sim Period'!D87-'Sim Period'!F87,"")</f>
        <v>-0.0115177959807532</v>
      </c>
      <c r="M87" s="24" t="n">
        <f aca="false">IF('Sim Period'!D87&lt;(AVERAGE('Sim Period'!$D$24:D87)),'Sim Period'!D87-AVERAGE('Sim Period'!$D$24:D87),"")</f>
        <v>-0.01074375</v>
      </c>
      <c r="N87" s="24" t="n">
        <f aca="false">IF('Sim Period'!D87&lt;(AVERAGE('Sim Period'!$D$43:D87)),'Sim Period'!D87-AVERAGE('Sim Period'!$D$43:D87),"")</f>
        <v>-0.0122311111111111</v>
      </c>
      <c r="O87" s="24" t="n">
        <f aca="false">IF('Sim Period'!D87&lt;(AVERAGE('Sim Period'!$D$66:D87)),'Sim Period'!D87-AVERAGE('Sim Period'!$D$66:D87),"")</f>
        <v>-0.0159</v>
      </c>
      <c r="P87" s="24" t="n">
        <f aca="false">IF('Sim Period'!D87&lt;(AVERAGE('Sim Period'!$D$85:D87)),'Sim Period'!D87-AVERAGE('Sim Period'!$D$85:D87),"")</f>
        <v>-0.0193333333333333</v>
      </c>
      <c r="S87" s="0" t="n">
        <v>1</v>
      </c>
    </row>
    <row r="88" customFormat="false" ht="14.1" hidden="false" customHeight="false" outlineLevel="0" collapsed="false">
      <c r="A88" s="0" t="n">
        <v>0</v>
      </c>
      <c r="D88" s="0" t="str">
        <f aca="false">IF('Sim Period'!D88&lt;(AVERAGE('Sim Period'!$D$43:D88)),'Sim Period'!D88-AVERAGE('Sim Period'!$D$43:D88),"")</f>
        <v/>
      </c>
      <c r="E88" s="0" t="str">
        <f aca="false">IF('Sim Period'!D88&lt;(AVERAGE('Sim Period'!$D$66:D88)),'Sim Period'!D88-AVERAGE('Sim Period'!$D$66:D88),"")</f>
        <v/>
      </c>
      <c r="F88" s="0" t="str">
        <f aca="false">IF('Sim Period'!D88&lt;(AVERAGE('Sim Period'!$D$85:D88)),'Sim Period'!D88-AVERAGE('Sim Period'!$D$85:D88),"")</f>
        <v/>
      </c>
      <c r="L88" s="0" t="str">
        <f aca="false">IF('Sim Period'!D88&lt;'Sim Period'!F88,'Sim Period'!D88-'Sim Period'!F88,"")</f>
        <v/>
      </c>
      <c r="M88" s="0" t="str">
        <f aca="false">IF('Sim Period'!D88&lt;(AVERAGE('Sim Period'!$D$24:D88)),'Sim Period'!D88-AVERAGE('Sim Period'!$D$24:D88),"")</f>
        <v/>
      </c>
      <c r="N88" s="0" t="str">
        <f aca="false">IF('Sim Period'!D88&lt;(AVERAGE('Sim Period'!$D$43:D88)),'Sim Period'!D88-AVERAGE('Sim Period'!$D$43:D88),"")</f>
        <v/>
      </c>
      <c r="O88" s="0" t="str">
        <f aca="false">IF('Sim Period'!D88&lt;(AVERAGE('Sim Period'!$D$66:D88)),'Sim Period'!D88-AVERAGE('Sim Period'!$D$66:D88),"")</f>
        <v/>
      </c>
      <c r="P88" s="0" t="str">
        <f aca="false">IF('Sim Period'!D88&lt;(AVERAGE('Sim Period'!$D$85:D88)),'Sim Period'!D88-AVERAGE('Sim Period'!$D$85:D88),"")</f>
        <v/>
      </c>
      <c r="S88" s="0" t="n">
        <v>1</v>
      </c>
    </row>
    <row r="89" customFormat="false" ht="14.1" hidden="false" customHeight="false" outlineLevel="0" collapsed="false">
      <c r="A89" s="0" t="n">
        <v>0</v>
      </c>
      <c r="D89" s="0" t="str">
        <f aca="false">IF('Sim Period'!D89&lt;(AVERAGE('Sim Period'!$D$43:D89)),'Sim Period'!D89-AVERAGE('Sim Period'!$D$43:D89),"")</f>
        <v/>
      </c>
      <c r="E89" s="0" t="str">
        <f aca="false">IF('Sim Period'!D89&lt;(AVERAGE('Sim Period'!$D$66:D89)),'Sim Period'!D89-AVERAGE('Sim Period'!$D$66:D89),"")</f>
        <v/>
      </c>
      <c r="F89" s="0" t="str">
        <f aca="false">IF('Sim Period'!D89&lt;(AVERAGE('Sim Period'!$D$85:D89)),'Sim Period'!D89-AVERAGE('Sim Period'!$D$85:D89),"")</f>
        <v/>
      </c>
      <c r="L89" s="0" t="str">
        <f aca="false">IF('Sim Period'!D89&lt;'Sim Period'!F89,'Sim Period'!D89-'Sim Period'!F89,"")</f>
        <v/>
      </c>
      <c r="M89" s="0" t="str">
        <f aca="false">IF('Sim Period'!D89&lt;(AVERAGE('Sim Period'!$D$24:D89)),'Sim Period'!D89-AVERAGE('Sim Period'!$D$24:D89),"")</f>
        <v/>
      </c>
      <c r="N89" s="0" t="str">
        <f aca="false">IF('Sim Period'!D89&lt;(AVERAGE('Sim Period'!$D$43:D89)),'Sim Period'!D89-AVERAGE('Sim Period'!$D$43:D89),"")</f>
        <v/>
      </c>
      <c r="O89" s="0" t="str">
        <f aca="false">IF('Sim Period'!D89&lt;(AVERAGE('Sim Period'!$D$66:D89)),'Sim Period'!D89-AVERAGE('Sim Period'!$D$66:D89),"")</f>
        <v/>
      </c>
      <c r="P89" s="0" t="str">
        <f aca="false">IF('Sim Period'!D89&lt;(AVERAGE('Sim Period'!$D$85:D89)),'Sim Period'!D89-AVERAGE('Sim Period'!$D$85:D89),"")</f>
        <v/>
      </c>
      <c r="S89" s="0" t="n">
        <v>1</v>
      </c>
    </row>
    <row r="90" customFormat="false" ht="14.1" hidden="false" customHeight="false" outlineLevel="0" collapsed="false">
      <c r="A90" s="0" t="n">
        <v>0</v>
      </c>
      <c r="D90" s="0" t="str">
        <f aca="false">IF('Sim Period'!D90&lt;(AVERAGE('Sim Period'!$D$43:D90)),'Sim Period'!D90-AVERAGE('Sim Period'!$D$43:D90),"")</f>
        <v/>
      </c>
      <c r="E90" s="0" t="str">
        <f aca="false">IF('Sim Period'!D90&lt;(AVERAGE('Sim Period'!$D$66:D90)),'Sim Period'!D90-AVERAGE('Sim Period'!$D$66:D90),"")</f>
        <v/>
      </c>
      <c r="F90" s="0" t="str">
        <f aca="false">IF('Sim Period'!D90&lt;(AVERAGE('Sim Period'!$D$85:D90)),'Sim Period'!D90-AVERAGE('Sim Period'!$D$85:D90),"")</f>
        <v/>
      </c>
      <c r="L90" s="0" t="str">
        <f aca="false">IF('Sim Period'!D90&lt;'Sim Period'!F90,'Sim Period'!D90-'Sim Period'!F90,"")</f>
        <v/>
      </c>
      <c r="M90" s="0" t="str">
        <f aca="false">IF('Sim Period'!D90&lt;(AVERAGE('Sim Period'!$D$24:D90)),'Sim Period'!D90-AVERAGE('Sim Period'!$D$24:D90),"")</f>
        <v/>
      </c>
      <c r="N90" s="0" t="str">
        <f aca="false">IF('Sim Period'!D90&lt;(AVERAGE('Sim Period'!$D$43:D90)),'Sim Period'!D90-AVERAGE('Sim Period'!$D$43:D90),"")</f>
        <v/>
      </c>
      <c r="O90" s="0" t="str">
        <f aca="false">IF('Sim Period'!D90&lt;(AVERAGE('Sim Period'!$D$66:D90)),'Sim Period'!D90-AVERAGE('Sim Period'!$D$66:D90),"")</f>
        <v/>
      </c>
      <c r="P90" s="0" t="str">
        <f aca="false">IF('Sim Period'!D90&lt;(AVERAGE('Sim Period'!$D$85:D90)),'Sim Period'!D90-AVERAGE('Sim Period'!$D$85:D90),"")</f>
        <v/>
      </c>
      <c r="S90" s="0" t="n">
        <v>1</v>
      </c>
    </row>
    <row r="91" customFormat="false" ht="14.1" hidden="false" customHeight="false" outlineLevel="0" collapsed="false">
      <c r="A91" s="0" t="n">
        <v>0</v>
      </c>
      <c r="D91" s="0" t="str">
        <f aca="false">IF('Sim Period'!D91&lt;(AVERAGE('Sim Period'!$D$43:D91)),'Sim Period'!D91-AVERAGE('Sim Period'!$D$43:D91),"")</f>
        <v/>
      </c>
      <c r="E91" s="0" t="str">
        <f aca="false">IF('Sim Period'!D91&lt;(AVERAGE('Sim Period'!$D$66:D91)),'Sim Period'!D91-AVERAGE('Sim Period'!$D$66:D91),"")</f>
        <v/>
      </c>
      <c r="F91" s="0" t="str">
        <f aca="false">IF('Sim Period'!D91&lt;(AVERAGE('Sim Period'!$D$85:D91)),'Sim Period'!D91-AVERAGE('Sim Period'!$D$85:D91),"")</f>
        <v/>
      </c>
      <c r="L91" s="0" t="str">
        <f aca="false">IF('Sim Period'!D91&lt;'Sim Period'!F91,'Sim Period'!D91-'Sim Period'!F91,"")</f>
        <v/>
      </c>
      <c r="M91" s="0" t="str">
        <f aca="false">IF('Sim Period'!D91&lt;(AVERAGE('Sim Period'!$D$24:D91)),'Sim Period'!D91-AVERAGE('Sim Period'!$D$24:D91),"")</f>
        <v/>
      </c>
      <c r="N91" s="0" t="str">
        <f aca="false">IF('Sim Period'!D91&lt;(AVERAGE('Sim Period'!$D$43:D91)),'Sim Period'!D91-AVERAGE('Sim Period'!$D$43:D91),"")</f>
        <v/>
      </c>
      <c r="O91" s="0" t="str">
        <f aca="false">IF('Sim Period'!D91&lt;(AVERAGE('Sim Period'!$D$66:D91)),'Sim Period'!D91-AVERAGE('Sim Period'!$D$66:D91),"")</f>
        <v/>
      </c>
      <c r="P91" s="0" t="str">
        <f aca="false">IF('Sim Period'!D91&lt;(AVERAGE('Sim Period'!$D$85:D91)),'Sim Period'!D91-AVERAGE('Sim Period'!$D$85:D91),"")</f>
        <v/>
      </c>
      <c r="S91" s="0" t="n">
        <v>1</v>
      </c>
    </row>
    <row r="92" customFormat="false" ht="14.1" hidden="false" customHeight="false" outlineLevel="0" collapsed="false">
      <c r="A92" s="0" t="n">
        <v>0</v>
      </c>
      <c r="D92" s="24" t="n">
        <f aca="false">IF('Sim Period'!D92&lt;(AVERAGE('Sim Period'!$D$43:D92)),'Sim Period'!D92-AVERAGE('Sim Period'!$D$43:D92),"")</f>
        <v>-0.010494</v>
      </c>
      <c r="E92" s="24" t="n">
        <f aca="false">IF('Sim Period'!D92&lt;(AVERAGE('Sim Period'!$D$66:D92)),'Sim Period'!D92-AVERAGE('Sim Period'!$D$66:D92),"")</f>
        <v>-0.0149851851851851</v>
      </c>
      <c r="F92" s="24" t="n">
        <f aca="false">IF('Sim Period'!D92&lt;(AVERAGE('Sim Period'!$D$85:D92)),'Sim Period'!D92-AVERAGE('Sim Period'!$D$85:D92),"")</f>
        <v>-0.0224125</v>
      </c>
      <c r="L92" s="24" t="n">
        <f aca="false">IF('Sim Period'!D92&lt;'Sim Period'!F92,'Sim Period'!D92-'Sim Period'!F92,"")</f>
        <v>-0.00921235487116664</v>
      </c>
      <c r="M92" s="24" t="n">
        <f aca="false">IF('Sim Period'!D92&lt;(AVERAGE('Sim Period'!$D$24:D92)),'Sim Period'!D92-AVERAGE('Sim Period'!$D$24:D92),"")</f>
        <v>-0.00862898550724634</v>
      </c>
      <c r="N92" s="24" t="n">
        <f aca="false">IF('Sim Period'!D92&lt;(AVERAGE('Sim Period'!$D$43:D92)),'Sim Period'!D92-AVERAGE('Sim Period'!$D$43:D92),"")</f>
        <v>-0.010494</v>
      </c>
      <c r="O92" s="24" t="n">
        <f aca="false">IF('Sim Period'!D92&lt;(AVERAGE('Sim Period'!$D$66:D92)),'Sim Period'!D92-AVERAGE('Sim Period'!$D$66:D92),"")</f>
        <v>-0.0149851851851851</v>
      </c>
      <c r="P92" s="24" t="n">
        <f aca="false">IF('Sim Period'!D92&lt;(AVERAGE('Sim Period'!$D$85:D92)),'Sim Period'!D92-AVERAGE('Sim Period'!$D$85:D92),"")</f>
        <v>-0.0224125</v>
      </c>
      <c r="S92" s="0" t="n">
        <v>1</v>
      </c>
    </row>
    <row r="93" customFormat="false" ht="14.1" hidden="false" customHeight="false" outlineLevel="0" collapsed="false">
      <c r="A93" s="0" t="n">
        <v>0</v>
      </c>
      <c r="D93" s="0" t="str">
        <f aca="false">IF('Sim Period'!D93&lt;(AVERAGE('Sim Period'!$D$43:D93)),'Sim Period'!D93-AVERAGE('Sim Period'!$D$43:D93),"")</f>
        <v/>
      </c>
      <c r="E93" s="0" t="str">
        <f aca="false">IF('Sim Period'!D93&lt;(AVERAGE('Sim Period'!$D$66:D93)),'Sim Period'!D93-AVERAGE('Sim Period'!$D$66:D93),"")</f>
        <v/>
      </c>
      <c r="F93" s="0" t="str">
        <f aca="false">IF('Sim Period'!D93&lt;(AVERAGE('Sim Period'!$D$85:D93)),'Sim Period'!D93-AVERAGE('Sim Period'!$D$85:D93),"")</f>
        <v/>
      </c>
      <c r="L93" s="0" t="str">
        <f aca="false">IF('Sim Period'!D93&lt;'Sim Period'!F93,'Sim Period'!D93-'Sim Period'!F93,"")</f>
        <v/>
      </c>
      <c r="M93" s="0" t="str">
        <f aca="false">IF('Sim Period'!D93&lt;(AVERAGE('Sim Period'!$D$24:D93)),'Sim Period'!D93-AVERAGE('Sim Period'!$D$24:D93),"")</f>
        <v/>
      </c>
      <c r="N93" s="0" t="str">
        <f aca="false">IF('Sim Period'!D93&lt;(AVERAGE('Sim Period'!$D$43:D93)),'Sim Period'!D93-AVERAGE('Sim Period'!$D$43:D93),"")</f>
        <v/>
      </c>
      <c r="O93" s="0" t="str">
        <f aca="false">IF('Sim Period'!D93&lt;(AVERAGE('Sim Period'!$D$66:D93)),'Sim Period'!D93-AVERAGE('Sim Period'!$D$66:D93),"")</f>
        <v/>
      </c>
      <c r="P93" s="0" t="str">
        <f aca="false">IF('Sim Period'!D93&lt;(AVERAGE('Sim Period'!$D$85:D93)),'Sim Period'!D93-AVERAGE('Sim Period'!$D$85:D93),"")</f>
        <v/>
      </c>
      <c r="S93" s="0" t="n">
        <v>1</v>
      </c>
    </row>
    <row r="94" customFormat="false" ht="14.1" hidden="false" customHeight="false" outlineLevel="0" collapsed="false">
      <c r="A94" s="0" t="n">
        <v>0</v>
      </c>
      <c r="D94" s="24" t="n">
        <f aca="false">IF('Sim Period'!D94&lt;(AVERAGE('Sim Period'!$D$43:D94)),'Sim Period'!D94-AVERAGE('Sim Period'!$D$43:D94),"")</f>
        <v>-0.0469057692307692</v>
      </c>
      <c r="E94" s="24" t="n">
        <f aca="false">IF('Sim Period'!D94&lt;(AVERAGE('Sim Period'!$D$66:D94)),'Sim Period'!D94-AVERAGE('Sim Period'!$D$66:D94),"")</f>
        <v>-0.0510172413793103</v>
      </c>
      <c r="F94" s="24" t="n">
        <f aca="false">IF('Sim Period'!D94&lt;(AVERAGE('Sim Period'!$D$85:D94)),'Sim Period'!D94-AVERAGE('Sim Period'!$D$85:D94),"")</f>
        <v>-0.05607</v>
      </c>
      <c r="L94" s="24" t="n">
        <f aca="false">IF('Sim Period'!D94&lt;'Sim Period'!F94,'Sim Period'!D94-'Sim Period'!F94,"")</f>
        <v>-0.0456706403658422</v>
      </c>
      <c r="M94" s="24" t="n">
        <f aca="false">IF('Sim Period'!D94&lt;(AVERAGE('Sim Period'!$D$24:D94)),'Sim Period'!D94-AVERAGE('Sim Period'!$D$24:D94),"")</f>
        <v>-0.0451169014084507</v>
      </c>
      <c r="N94" s="24" t="n">
        <f aca="false">IF('Sim Period'!D94&lt;(AVERAGE('Sim Period'!$D$43:D94)),'Sim Period'!D94-AVERAGE('Sim Period'!$D$43:D94),"")</f>
        <v>-0.0469057692307692</v>
      </c>
      <c r="O94" s="24" t="n">
        <f aca="false">IF('Sim Period'!D94&lt;(AVERAGE('Sim Period'!$D$66:D94)),'Sim Period'!D94-AVERAGE('Sim Period'!$D$66:D94),"")</f>
        <v>-0.0510172413793103</v>
      </c>
      <c r="P94" s="24" t="n">
        <f aca="false">IF('Sim Period'!D94&lt;(AVERAGE('Sim Period'!$D$85:D94)),'Sim Period'!D94-AVERAGE('Sim Period'!$D$85:D94),"")</f>
        <v>-0.05607</v>
      </c>
      <c r="S94" s="0" t="n">
        <v>1</v>
      </c>
    </row>
    <row r="95" customFormat="false" ht="14.1" hidden="false" customHeight="false" outlineLevel="0" collapsed="false">
      <c r="A95" s="0" t="n">
        <v>0</v>
      </c>
      <c r="D95" s="0" t="str">
        <f aca="false">IF('Sim Period'!D95&lt;(AVERAGE('Sim Period'!$D$43:D95)),'Sim Period'!D95-AVERAGE('Sim Period'!$D$43:D95),"")</f>
        <v/>
      </c>
      <c r="E95" s="0" t="str">
        <f aca="false">IF('Sim Period'!D95&lt;(AVERAGE('Sim Period'!$D$66:D95)),'Sim Period'!D95-AVERAGE('Sim Period'!$D$66:D95),"")</f>
        <v/>
      </c>
      <c r="F95" s="0" t="str">
        <f aca="false">IF('Sim Period'!D95&lt;(AVERAGE('Sim Period'!$D$85:D95)),'Sim Period'!D95-AVERAGE('Sim Period'!$D$85:D95),"")</f>
        <v/>
      </c>
      <c r="L95" s="0" t="str">
        <f aca="false">IF('Sim Period'!D95&lt;'Sim Period'!F95,'Sim Period'!D95-'Sim Period'!F95,"")</f>
        <v/>
      </c>
      <c r="M95" s="0" t="str">
        <f aca="false">IF('Sim Period'!D95&lt;(AVERAGE('Sim Period'!$D$24:D95)),'Sim Period'!D95-AVERAGE('Sim Period'!$D$24:D95),"")</f>
        <v/>
      </c>
      <c r="N95" s="0" t="str">
        <f aca="false">IF('Sim Period'!D95&lt;(AVERAGE('Sim Period'!$D$43:D95)),'Sim Period'!D95-AVERAGE('Sim Period'!$D$43:D95),"")</f>
        <v/>
      </c>
      <c r="O95" s="0" t="str">
        <f aca="false">IF('Sim Period'!D95&lt;(AVERAGE('Sim Period'!$D$66:D95)),'Sim Period'!D95-AVERAGE('Sim Period'!$D$66:D95),"")</f>
        <v/>
      </c>
      <c r="P95" s="0" t="str">
        <f aca="false">IF('Sim Period'!D95&lt;(AVERAGE('Sim Period'!$D$85:D95)),'Sim Period'!D95-AVERAGE('Sim Period'!$D$85:D95),"")</f>
        <v/>
      </c>
      <c r="S95" s="0" t="n">
        <v>1</v>
      </c>
    </row>
    <row r="96" customFormat="false" ht="14.1" hidden="false" customHeight="false" outlineLevel="0" collapsed="false">
      <c r="A96" s="0" t="n">
        <v>0</v>
      </c>
      <c r="D96" s="0" t="str">
        <f aca="false">IF('Sim Period'!D96&lt;(AVERAGE('Sim Period'!$D$43:D96)),'Sim Period'!D96-AVERAGE('Sim Period'!$D$43:D96),"")</f>
        <v/>
      </c>
      <c r="E96" s="0" t="str">
        <f aca="false">IF('Sim Period'!D96&lt;(AVERAGE('Sim Period'!$D$66:D96)),'Sim Period'!D96-AVERAGE('Sim Period'!$D$66:D96),"")</f>
        <v/>
      </c>
      <c r="F96" s="0" t="str">
        <f aca="false">IF('Sim Period'!D96&lt;(AVERAGE('Sim Period'!$D$85:D96)),'Sim Period'!D96-AVERAGE('Sim Period'!$D$85:D96),"")</f>
        <v/>
      </c>
      <c r="L96" s="0" t="str">
        <f aca="false">IF('Sim Period'!D96&lt;'Sim Period'!F96,'Sim Period'!D96-'Sim Period'!F96,"")</f>
        <v/>
      </c>
      <c r="M96" s="0" t="str">
        <f aca="false">IF('Sim Period'!D96&lt;(AVERAGE('Sim Period'!$D$24:D96)),'Sim Period'!D96-AVERAGE('Sim Period'!$D$24:D96),"")</f>
        <v/>
      </c>
      <c r="N96" s="0" t="str">
        <f aca="false">IF('Sim Period'!D96&lt;(AVERAGE('Sim Period'!$D$43:D96)),'Sim Period'!D96-AVERAGE('Sim Period'!$D$43:D96),"")</f>
        <v/>
      </c>
      <c r="O96" s="0" t="str">
        <f aca="false">IF('Sim Period'!D96&lt;(AVERAGE('Sim Period'!$D$66:D96)),'Sim Period'!D96-AVERAGE('Sim Period'!$D$66:D96),"")</f>
        <v/>
      </c>
      <c r="P96" s="0" t="str">
        <f aca="false">IF('Sim Period'!D96&lt;(AVERAGE('Sim Period'!$D$85:D96)),'Sim Period'!D96-AVERAGE('Sim Period'!$D$85:D96),"")</f>
        <v/>
      </c>
      <c r="S96" s="0" t="n">
        <v>1</v>
      </c>
    </row>
    <row r="97" customFormat="false" ht="14.1" hidden="false" customHeight="false" outlineLevel="0" collapsed="false">
      <c r="A97" s="0" t="n">
        <v>0</v>
      </c>
      <c r="D97" s="24" t="n">
        <f aca="false">IF('Sim Period'!D97&lt;(AVERAGE('Sim Period'!$D$43:D97)),'Sim Period'!D97-AVERAGE('Sim Period'!$D$43:D97),"")</f>
        <v>-0.0342145454545454</v>
      </c>
      <c r="E97" s="24" t="n">
        <f aca="false">IF('Sim Period'!D97&lt;(AVERAGE('Sim Period'!$D$66:D97)),'Sim Period'!D97-AVERAGE('Sim Period'!$D$66:D97),"")</f>
        <v>-0.037946875</v>
      </c>
      <c r="F97" s="24" t="n">
        <f aca="false">IF('Sim Period'!D97&lt;(AVERAGE('Sim Period'!$D$85:D97)),'Sim Period'!D97-AVERAGE('Sim Period'!$D$85:D97),"")</f>
        <v>-0.0412923076923077</v>
      </c>
      <c r="L97" s="24" t="n">
        <f aca="false">IF('Sim Period'!D97&lt;'Sim Period'!F97,'Sim Period'!D97-'Sim Period'!F97,"")</f>
        <v>-0.0330316371468999</v>
      </c>
      <c r="M97" s="24" t="n">
        <f aca="false">IF('Sim Period'!D97&lt;(AVERAGE('Sim Period'!$D$24:D97)),'Sim Period'!D97-AVERAGE('Sim Period'!$D$24:D97),"")</f>
        <v>-0.0324959459459459</v>
      </c>
      <c r="N97" s="24" t="n">
        <f aca="false">IF('Sim Period'!D97&lt;(AVERAGE('Sim Period'!$D$43:D97)),'Sim Period'!D97-AVERAGE('Sim Period'!$D$43:D97),"")</f>
        <v>-0.0342145454545454</v>
      </c>
      <c r="O97" s="24" t="n">
        <f aca="false">IF('Sim Period'!D97&lt;(AVERAGE('Sim Period'!$D$66:D97)),'Sim Period'!D97-AVERAGE('Sim Period'!$D$66:D97),"")</f>
        <v>-0.037946875</v>
      </c>
      <c r="P97" s="24" t="n">
        <f aca="false">IF('Sim Period'!D97&lt;(AVERAGE('Sim Period'!$D$85:D97)),'Sim Period'!D97-AVERAGE('Sim Period'!$D$85:D97),"")</f>
        <v>-0.0412923076923077</v>
      </c>
      <c r="S97" s="0" t="n">
        <v>1</v>
      </c>
    </row>
    <row r="98" customFormat="false" ht="14.1" hidden="false" customHeight="false" outlineLevel="0" collapsed="false">
      <c r="A98" s="0" t="n">
        <v>0</v>
      </c>
      <c r="D98" s="24" t="n">
        <f aca="false">IF('Sim Period'!D98&lt;(AVERAGE('Sim Period'!$D$43:D98)),'Sim Period'!D98-AVERAGE('Sim Period'!$D$43:D98),"")</f>
        <v>-0.0347821428571428</v>
      </c>
      <c r="E98" s="24" t="n">
        <f aca="false">IF('Sim Period'!D98&lt;(AVERAGE('Sim Period'!$D$66:D98)),'Sim Period'!D98-AVERAGE('Sim Period'!$D$66:D98),"")</f>
        <v>-0.037960606060606</v>
      </c>
      <c r="F98" s="24" t="n">
        <f aca="false">IF('Sim Period'!D98&lt;(AVERAGE('Sim Period'!$D$85:D98)),'Sim Period'!D98-AVERAGE('Sim Period'!$D$85:D98),"")</f>
        <v>-0.0394571428571428</v>
      </c>
      <c r="L98" s="24" t="n">
        <f aca="false">IF('Sim Period'!D98&lt;'Sim Period'!F98,'Sim Period'!D98-'Sim Period'!F98,"")</f>
        <v>-0.0337918959940868</v>
      </c>
      <c r="M98" s="24" t="n">
        <f aca="false">IF('Sim Period'!D98&lt;(AVERAGE('Sim Period'!$D$24:D98)),'Sim Period'!D98-AVERAGE('Sim Period'!$D$24:D98),"")</f>
        <v>-0.0332466666666666</v>
      </c>
      <c r="N98" s="24" t="n">
        <f aca="false">IF('Sim Period'!D98&lt;(AVERAGE('Sim Period'!$D$43:D98)),'Sim Period'!D98-AVERAGE('Sim Period'!$D$43:D98),"")</f>
        <v>-0.0347821428571428</v>
      </c>
      <c r="O98" s="24" t="n">
        <f aca="false">IF('Sim Period'!D98&lt;(AVERAGE('Sim Period'!$D$66:D98)),'Sim Period'!D98-AVERAGE('Sim Period'!$D$66:D98),"")</f>
        <v>-0.037960606060606</v>
      </c>
      <c r="P98" s="24" t="n">
        <f aca="false">IF('Sim Period'!D98&lt;(AVERAGE('Sim Period'!$D$85:D98)),'Sim Period'!D98-AVERAGE('Sim Period'!$D$85:D98),"")</f>
        <v>-0.0394571428571428</v>
      </c>
      <c r="S98" s="0" t="n">
        <v>1</v>
      </c>
    </row>
    <row r="99" customFormat="false" ht="14.1" hidden="false" customHeight="false" outlineLevel="0" collapsed="false">
      <c r="A99" s="0" t="n">
        <v>0</v>
      </c>
      <c r="D99" s="24" t="n">
        <f aca="false">IF('Sim Period'!D99&lt;(AVERAGE('Sim Period'!$D$43:D99)),'Sim Period'!D99-AVERAGE('Sim Period'!$D$43:D99),"")</f>
        <v>-0.00970877192982459</v>
      </c>
      <c r="E99" s="24" t="n">
        <f aca="false">IF('Sim Period'!D99&lt;(AVERAGE('Sim Period'!$D$66:D99)),'Sim Period'!D99-AVERAGE('Sim Period'!$D$66:D99),"")</f>
        <v>-0.0126764705882353</v>
      </c>
      <c r="F99" s="24" t="n">
        <f aca="false">IF('Sim Period'!D99&lt;(AVERAGE('Sim Period'!$D$85:D99)),'Sim Period'!D99-AVERAGE('Sim Period'!$D$85:D99),"")</f>
        <v>-0.0135866666666667</v>
      </c>
      <c r="L99" s="24" t="n">
        <f aca="false">IF('Sim Period'!D99&lt;'Sim Period'!F99,'Sim Period'!D99-'Sim Period'!F99,"")</f>
        <v>-0.00878519536068831</v>
      </c>
      <c r="M99" s="24" t="n">
        <f aca="false">IF('Sim Period'!D99&lt;(AVERAGE('Sim Period'!$D$24:D99)),'Sim Period'!D99-AVERAGE('Sim Period'!$D$24:D99),"")</f>
        <v>-0.00823684210526319</v>
      </c>
      <c r="N99" s="24" t="n">
        <f aca="false">IF('Sim Period'!D99&lt;(AVERAGE('Sim Period'!$D$43:D99)),'Sim Period'!D99-AVERAGE('Sim Period'!$D$43:D99),"")</f>
        <v>-0.00970877192982459</v>
      </c>
      <c r="O99" s="24" t="n">
        <f aca="false">IF('Sim Period'!D99&lt;(AVERAGE('Sim Period'!$D$66:D99)),'Sim Period'!D99-AVERAGE('Sim Period'!$D$66:D99),"")</f>
        <v>-0.0126764705882353</v>
      </c>
      <c r="P99" s="24" t="n">
        <f aca="false">IF('Sim Period'!D99&lt;(AVERAGE('Sim Period'!$D$85:D99)),'Sim Period'!D99-AVERAGE('Sim Period'!$D$85:D99),"")</f>
        <v>-0.0135866666666667</v>
      </c>
      <c r="S99" s="0" t="n">
        <v>1</v>
      </c>
    </row>
    <row r="100" customFormat="false" ht="14.1" hidden="false" customHeight="false" outlineLevel="0" collapsed="false">
      <c r="A100" s="0" t="n">
        <v>0</v>
      </c>
      <c r="D100" s="0" t="str">
        <f aca="false">IF('Sim Period'!D100&lt;(AVERAGE('Sim Period'!$D$43:D100)),'Sim Period'!D100-AVERAGE('Sim Period'!$D$43:D100),"")</f>
        <v/>
      </c>
      <c r="E100" s="0" t="str">
        <f aca="false">IF('Sim Period'!D100&lt;(AVERAGE('Sim Period'!$D$66:D100)),'Sim Period'!D100-AVERAGE('Sim Period'!$D$66:D100),"")</f>
        <v/>
      </c>
      <c r="F100" s="0" t="str">
        <f aca="false">IF('Sim Period'!D100&lt;(AVERAGE('Sim Period'!$D$85:D100)),'Sim Period'!D100-AVERAGE('Sim Period'!$D$85:D100),"")</f>
        <v/>
      </c>
      <c r="L100" s="0" t="str">
        <f aca="false">IF('Sim Period'!D100&lt;'Sim Period'!F100,'Sim Period'!D100-'Sim Period'!F100,"")</f>
        <v/>
      </c>
      <c r="M100" s="0" t="str">
        <f aca="false">IF('Sim Period'!D100&lt;(AVERAGE('Sim Period'!$D$24:D100)),'Sim Period'!D100-AVERAGE('Sim Period'!$D$24:D100),"")</f>
        <v/>
      </c>
      <c r="N100" s="0" t="str">
        <f aca="false">IF('Sim Period'!D100&lt;(AVERAGE('Sim Period'!$D$43:D100)),'Sim Period'!D100-AVERAGE('Sim Period'!$D$43:D100),"")</f>
        <v/>
      </c>
      <c r="O100" s="0" t="str">
        <f aca="false">IF('Sim Period'!D100&lt;(AVERAGE('Sim Period'!$D$66:D100)),'Sim Period'!D100-AVERAGE('Sim Period'!$D$66:D100),"")</f>
        <v/>
      </c>
      <c r="P100" s="0" t="str">
        <f aca="false">IF('Sim Period'!D100&lt;(AVERAGE('Sim Period'!$D$85:D100)),'Sim Period'!D100-AVERAGE('Sim Period'!$D$85:D100),"")</f>
        <v/>
      </c>
      <c r="S100" s="0" t="n">
        <v>1</v>
      </c>
    </row>
    <row r="101" customFormat="false" ht="14.1" hidden="false" customHeight="false" outlineLevel="0" collapsed="false">
      <c r="A101" s="0" t="n">
        <v>0</v>
      </c>
      <c r="D101" s="24" t="n">
        <f aca="false">IF('Sim Period'!D101&lt;(AVERAGE('Sim Period'!$D$43:D101)),'Sim Period'!D101-AVERAGE('Sim Period'!$D$43:D101),"")</f>
        <v>-0.028522033898305</v>
      </c>
      <c r="E101" s="24" t="n">
        <f aca="false">IF('Sim Period'!D101&lt;(AVERAGE('Sim Period'!$D$66:D101)),'Sim Period'!D101-AVERAGE('Sim Period'!$D$66:D101),"")</f>
        <v>-0.0312694444444443</v>
      </c>
      <c r="F101" s="24" t="n">
        <f aca="false">IF('Sim Period'!D101&lt;(AVERAGE('Sim Period'!$D$85:D101)),'Sim Period'!D101-AVERAGE('Sim Period'!$D$85:D101),"")</f>
        <v>-0.0317294117647058</v>
      </c>
      <c r="L101" s="24" t="n">
        <f aca="false">IF('Sim Period'!D101&lt;'Sim Period'!F101,'Sim Period'!D101-'Sim Period'!F101,"")</f>
        <v>-0.0276449426110292</v>
      </c>
      <c r="M101" s="24" t="n">
        <f aca="false">IF('Sim Period'!D101&lt;(AVERAGE('Sim Period'!$D$24:D101)),'Sim Period'!D101-AVERAGE('Sim Period'!$D$24:D101),"")</f>
        <v>-0.0271089743589743</v>
      </c>
      <c r="N101" s="24" t="n">
        <f aca="false">IF('Sim Period'!D101&lt;(AVERAGE('Sim Period'!$D$43:D101)),'Sim Period'!D101-AVERAGE('Sim Period'!$D$43:D101),"")</f>
        <v>-0.028522033898305</v>
      </c>
      <c r="O101" s="24" t="n">
        <f aca="false">IF('Sim Period'!D101&lt;(AVERAGE('Sim Period'!$D$66:D101)),'Sim Period'!D101-AVERAGE('Sim Period'!$D$66:D101),"")</f>
        <v>-0.0312694444444443</v>
      </c>
      <c r="P101" s="24" t="n">
        <f aca="false">IF('Sim Period'!D101&lt;(AVERAGE('Sim Period'!$D$85:D101)),'Sim Period'!D101-AVERAGE('Sim Period'!$D$85:D101),"")</f>
        <v>-0.0317294117647058</v>
      </c>
      <c r="S101" s="0" t="n">
        <v>1</v>
      </c>
    </row>
    <row r="102" customFormat="false" ht="14.1" hidden="false" customHeight="false" outlineLevel="0" collapsed="false">
      <c r="A102" s="0" t="n">
        <v>0</v>
      </c>
      <c r="D102" s="24" t="n">
        <f aca="false">IF('Sim Period'!D102&lt;(AVERAGE('Sim Period'!$D$43:D102)),'Sim Period'!D102-AVERAGE('Sim Period'!$D$43:D102),"")</f>
        <v>-0.0350283333333332</v>
      </c>
      <c r="E102" s="24" t="n">
        <f aca="false">IF('Sim Period'!D102&lt;(AVERAGE('Sim Period'!$D$66:D102)),'Sim Period'!D102-AVERAGE('Sim Period'!$D$66:D102),"")</f>
        <v>-0.0373324324324323</v>
      </c>
      <c r="F102" s="24" t="n">
        <f aca="false">IF('Sim Period'!D102&lt;(AVERAGE('Sim Period'!$D$85:D102)),'Sim Period'!D102-AVERAGE('Sim Period'!$D$85:D102),"")</f>
        <v>-0.0366722222222221</v>
      </c>
      <c r="L102" s="24" t="n">
        <f aca="false">IF('Sim Period'!D102&lt;'Sim Period'!F102,'Sim Period'!D102-'Sim Period'!F102,"")</f>
        <v>-0.0343308338621411</v>
      </c>
      <c r="M102" s="24" t="n">
        <f aca="false">IF('Sim Period'!D102&lt;(AVERAGE('Sim Period'!$D$24:D102)),'Sim Period'!D102-AVERAGE('Sim Period'!$D$24:D102),"")</f>
        <v>-0.0337759493670885</v>
      </c>
      <c r="N102" s="24" t="n">
        <f aca="false">IF('Sim Period'!D102&lt;(AVERAGE('Sim Period'!$D$43:D102)),'Sim Period'!D102-AVERAGE('Sim Period'!$D$43:D102),"")</f>
        <v>-0.0350283333333332</v>
      </c>
      <c r="O102" s="24" t="n">
        <f aca="false">IF('Sim Period'!D102&lt;(AVERAGE('Sim Period'!$D$66:D102)),'Sim Period'!D102-AVERAGE('Sim Period'!$D$66:D102),"")</f>
        <v>-0.0373324324324323</v>
      </c>
      <c r="P102" s="24" t="n">
        <f aca="false">IF('Sim Period'!D102&lt;(AVERAGE('Sim Period'!$D$85:D102)),'Sim Period'!D102-AVERAGE('Sim Period'!$D$85:D102),"")</f>
        <v>-0.0366722222222221</v>
      </c>
      <c r="S102" s="0" t="n">
        <v>1</v>
      </c>
    </row>
    <row r="103" customFormat="false" ht="14.1" hidden="false" customHeight="false" outlineLevel="0" collapsed="false">
      <c r="A103" s="0" t="n">
        <v>0</v>
      </c>
      <c r="D103" s="0" t="str">
        <f aca="false">IF('Sim Period'!D103&lt;(AVERAGE('Sim Period'!$D$43:D103)),'Sim Period'!D103-AVERAGE('Sim Period'!$D$43:D103),"")</f>
        <v/>
      </c>
      <c r="E103" s="0" t="str">
        <f aca="false">IF('Sim Period'!D103&lt;(AVERAGE('Sim Period'!$D$66:D103)),'Sim Period'!D103-AVERAGE('Sim Period'!$D$66:D103),"")</f>
        <v/>
      </c>
      <c r="F103" s="0" t="str">
        <f aca="false">IF('Sim Period'!D103&lt;(AVERAGE('Sim Period'!$D$85:D103)),'Sim Period'!D103-AVERAGE('Sim Period'!$D$85:D103),"")</f>
        <v/>
      </c>
      <c r="L103" s="0" t="str">
        <f aca="false">IF('Sim Period'!D103&lt;'Sim Period'!F103,'Sim Period'!D103-'Sim Period'!F103,"")</f>
        <v/>
      </c>
      <c r="M103" s="0" t="str">
        <f aca="false">IF('Sim Period'!D103&lt;(AVERAGE('Sim Period'!$D$24:D103)),'Sim Period'!D103-AVERAGE('Sim Period'!$D$24:D103),"")</f>
        <v/>
      </c>
      <c r="N103" s="0" t="str">
        <f aca="false">IF('Sim Period'!D103&lt;(AVERAGE('Sim Period'!$D$43:D103)),'Sim Period'!D103-AVERAGE('Sim Period'!$D$43:D103),"")</f>
        <v/>
      </c>
      <c r="O103" s="0" t="str">
        <f aca="false">IF('Sim Period'!D103&lt;(AVERAGE('Sim Period'!$D$66:D103)),'Sim Period'!D103-AVERAGE('Sim Period'!$D$66:D103),"")</f>
        <v/>
      </c>
      <c r="P103" s="0" t="str">
        <f aca="false">IF('Sim Period'!D103&lt;(AVERAGE('Sim Period'!$D$85:D103)),'Sim Period'!D103-AVERAGE('Sim Period'!$D$85:D103),"")</f>
        <v/>
      </c>
      <c r="S103" s="0" t="n">
        <v>1</v>
      </c>
    </row>
    <row r="104" customFormat="false" ht="14.1" hidden="false" customHeight="false" outlineLevel="0" collapsed="false">
      <c r="A104" s="0" t="n">
        <v>0</v>
      </c>
      <c r="D104" s="0" t="str">
        <f aca="false">IF('Sim Period'!D104&lt;(AVERAGE('Sim Period'!$D$43:D104)),'Sim Period'!D104-AVERAGE('Sim Period'!$D$43:D104),"")</f>
        <v/>
      </c>
      <c r="E104" s="0" t="str">
        <f aca="false">IF('Sim Period'!D104&lt;(AVERAGE('Sim Period'!$D$66:D104)),'Sim Period'!D104-AVERAGE('Sim Period'!$D$66:D104),"")</f>
        <v/>
      </c>
      <c r="F104" s="0" t="str">
        <f aca="false">IF('Sim Period'!D104&lt;(AVERAGE('Sim Period'!$D$85:D104)),'Sim Period'!D104-AVERAGE('Sim Period'!$D$85:D104),"")</f>
        <v/>
      </c>
      <c r="L104" s="0" t="str">
        <f aca="false">IF('Sim Period'!D104&lt;'Sim Period'!F104,'Sim Period'!D104-'Sim Period'!F104,"")</f>
        <v/>
      </c>
      <c r="M104" s="0" t="str">
        <f aca="false">IF('Sim Period'!D104&lt;(AVERAGE('Sim Period'!$D$24:D104)),'Sim Period'!D104-AVERAGE('Sim Period'!$D$24:D104),"")</f>
        <v/>
      </c>
      <c r="N104" s="0" t="str">
        <f aca="false">IF('Sim Period'!D104&lt;(AVERAGE('Sim Period'!$D$43:D104)),'Sim Period'!D104-AVERAGE('Sim Period'!$D$43:D104),"")</f>
        <v/>
      </c>
      <c r="O104" s="0" t="str">
        <f aca="false">IF('Sim Period'!D104&lt;(AVERAGE('Sim Period'!$D$66:D104)),'Sim Period'!D104-AVERAGE('Sim Period'!$D$66:D104),"")</f>
        <v/>
      </c>
      <c r="P104" s="0" t="str">
        <f aca="false">IF('Sim Period'!D104&lt;(AVERAGE('Sim Period'!$D$85:D104)),'Sim Period'!D104-AVERAGE('Sim Period'!$D$85:D104),"")</f>
        <v/>
      </c>
      <c r="S104" s="0" t="n">
        <v>1</v>
      </c>
    </row>
    <row r="105" customFormat="false" ht="14.1" hidden="false" customHeight="false" outlineLevel="0" collapsed="false">
      <c r="A105" s="0" t="n">
        <v>0</v>
      </c>
      <c r="D105" s="24" t="n">
        <f aca="false">IF('Sim Period'!D105&lt;(AVERAGE('Sim Period'!$D$43:D105)),'Sim Period'!D105-AVERAGE('Sim Period'!$D$43:D105),"")</f>
        <v>-0.00469365079365088</v>
      </c>
      <c r="E105" s="24" t="n">
        <f aca="false">IF('Sim Period'!D105&lt;(AVERAGE('Sim Period'!$D$66:D105)),'Sim Period'!D105-AVERAGE('Sim Period'!$D$66:D105),"")</f>
        <v>-0.00709250000000008</v>
      </c>
      <c r="F105" s="24" t="n">
        <f aca="false">IF('Sim Period'!D105&lt;(AVERAGE('Sim Period'!$D$85:D105)),'Sim Period'!D105-AVERAGE('Sim Period'!$D$85:D105),"")</f>
        <v>-0.00703333333333343</v>
      </c>
      <c r="L105" s="24" t="n">
        <f aca="false">IF('Sim Period'!D105&lt;'Sim Period'!F105,'Sim Period'!D105-'Sim Period'!F105,"")</f>
        <v>-0.00389436697427673</v>
      </c>
      <c r="M105" s="24" t="n">
        <f aca="false">IF('Sim Period'!D105&lt;(AVERAGE('Sim Period'!$D$24:D105)),'Sim Period'!D105-AVERAGE('Sim Period'!$D$24:D105),"")</f>
        <v>-0.00337926829268302</v>
      </c>
      <c r="N105" s="24" t="n">
        <f aca="false">IF('Sim Period'!D105&lt;(AVERAGE('Sim Period'!$D$43:D105)),'Sim Period'!D105-AVERAGE('Sim Period'!$D$43:D105),"")</f>
        <v>-0.00469365079365088</v>
      </c>
      <c r="O105" s="24" t="n">
        <f aca="false">IF('Sim Period'!D105&lt;(AVERAGE('Sim Period'!$D$66:D105)),'Sim Period'!D105-AVERAGE('Sim Period'!$D$66:D105),"")</f>
        <v>-0.00709250000000008</v>
      </c>
      <c r="P105" s="24" t="n">
        <f aca="false">IF('Sim Period'!D105&lt;(AVERAGE('Sim Period'!$D$85:D105)),'Sim Period'!D105-AVERAGE('Sim Period'!$D$85:D105),"")</f>
        <v>-0.00703333333333343</v>
      </c>
      <c r="S105" s="0" t="n">
        <v>1</v>
      </c>
    </row>
    <row r="106" customFormat="false" ht="14.1" hidden="false" customHeight="false" outlineLevel="0" collapsed="false">
      <c r="A106" s="0" t="n">
        <v>5</v>
      </c>
      <c r="D106" s="0" t="str">
        <f aca="false">IF('Sim Period'!D106&lt;(AVERAGE('Sim Period'!$D$43:D106)),'Sim Period'!D106-AVERAGE('Sim Period'!$D$43:D106),"")</f>
        <v/>
      </c>
      <c r="E106" s="0" t="str">
        <f aca="false">IF('Sim Period'!D106&lt;(AVERAGE('Sim Period'!$D$66:D106)),'Sim Period'!D106-AVERAGE('Sim Period'!$D$66:D106),"")</f>
        <v/>
      </c>
      <c r="F106" s="0" t="str">
        <f aca="false">IF('Sim Period'!D106&lt;(AVERAGE('Sim Period'!$D$85:D106)),'Sim Period'!D106-AVERAGE('Sim Period'!$D$85:D106),"")</f>
        <v/>
      </c>
      <c r="L106" s="0" t="str">
        <f aca="false">IF('Sim Period'!D106&lt;'Sim Period'!F106,'Sim Period'!D106-'Sim Period'!F106,"")</f>
        <v/>
      </c>
      <c r="M106" s="0" t="str">
        <f aca="false">IF('Sim Period'!D106&lt;(AVERAGE('Sim Period'!$D$24:D106)),'Sim Period'!D106-AVERAGE('Sim Period'!$D$24:D106),"")</f>
        <v/>
      </c>
      <c r="N106" s="0" t="str">
        <f aca="false">IF('Sim Period'!D106&lt;(AVERAGE('Sim Period'!$D$43:D106)),'Sim Period'!D106-AVERAGE('Sim Period'!$D$43:D106),"")</f>
        <v/>
      </c>
      <c r="O106" s="0" t="str">
        <f aca="false">IF('Sim Period'!D106&lt;(AVERAGE('Sim Period'!$D$66:D106)),'Sim Period'!D106-AVERAGE('Sim Period'!$D$66:D106),"")</f>
        <v/>
      </c>
      <c r="P106" s="0" t="str">
        <f aca="false">IF('Sim Period'!D106&lt;(AVERAGE('Sim Period'!$D$85:D106)),'Sim Period'!D106-AVERAGE('Sim Period'!$D$85:D106),"")</f>
        <v/>
      </c>
      <c r="S106" s="0" t="n">
        <v>1</v>
      </c>
    </row>
    <row r="107" customFormat="false" ht="14.1" hidden="false" customHeight="false" outlineLevel="0" collapsed="false">
      <c r="A107" s="0" t="n">
        <v>0</v>
      </c>
      <c r="E107" s="0" t="str">
        <f aca="false">IF('Sim Period'!D107&lt;(AVERAGE('Sim Period'!$D$66:D107)),'Sim Period'!D107-AVERAGE('Sim Period'!$D$66:D107),"")</f>
        <v/>
      </c>
      <c r="F107" s="0" t="str">
        <f aca="false">IF('Sim Period'!D107&lt;(AVERAGE('Sim Period'!$D$85:D107)),'Sim Period'!D107-AVERAGE('Sim Period'!$D$85:D107),"")</f>
        <v/>
      </c>
      <c r="G107" s="0" t="str">
        <f aca="false">IF('Sim Period'!D107&lt;(AVERAGE('Sim Period'!$D$107:D107)),'Sim Period'!D107-AVERAGE('Sim Period'!$D$107:D107),"")</f>
        <v/>
      </c>
      <c r="L107" s="0" t="str">
        <f aca="false">IF('Sim Period'!D107&lt;'Sim Period'!F107,'Sim Period'!D107-'Sim Period'!F107,"")</f>
        <v/>
      </c>
      <c r="M107" s="0" t="str">
        <f aca="false">IF('Sim Period'!D107&lt;(AVERAGE('Sim Period'!$D$24:D107)),'Sim Period'!D107-AVERAGE('Sim Period'!$D$24:D107),"")</f>
        <v/>
      </c>
      <c r="N107" s="0" t="str">
        <f aca="false">IF('Sim Period'!D107&lt;(AVERAGE('Sim Period'!$D$43:D107)),'Sim Period'!D107-AVERAGE('Sim Period'!$D$43:D107),"")</f>
        <v/>
      </c>
      <c r="O107" s="0" t="str">
        <f aca="false">IF('Sim Period'!D107&lt;(AVERAGE('Sim Period'!$D$66:D107)),'Sim Period'!D107-AVERAGE('Sim Period'!$D$66:D107),"")</f>
        <v/>
      </c>
      <c r="P107" s="0" t="str">
        <f aca="false">IF('Sim Period'!D107&lt;(AVERAGE('Sim Period'!$D$85:D107)),'Sim Period'!D107-AVERAGE('Sim Period'!$D$85:D107),"")</f>
        <v/>
      </c>
      <c r="Q107" s="0" t="str">
        <f aca="false">IF('Sim Period'!D107&lt;(AVERAGE('Sim Period'!$D$107:D107)),'Sim Period'!D107-AVERAGE('Sim Period'!$D$107:D107),"")</f>
        <v/>
      </c>
      <c r="S107" s="0" t="n">
        <v>1</v>
      </c>
    </row>
    <row r="108" customFormat="false" ht="14.1" hidden="false" customHeight="false" outlineLevel="0" collapsed="false">
      <c r="A108" s="0" t="n">
        <v>0</v>
      </c>
      <c r="E108" s="24" t="n">
        <f aca="false">IF('Sim Period'!D108&lt;(AVERAGE('Sim Period'!$D$66:D108)),'Sim Period'!D108-AVERAGE('Sim Period'!$D$66:D108),"")</f>
        <v>-0.0151418604651163</v>
      </c>
      <c r="F108" s="24" t="n">
        <f aca="false">IF('Sim Period'!D108&lt;(AVERAGE('Sim Period'!$D$85:D108)),'Sim Period'!D108-AVERAGE('Sim Period'!$D$85:D108),"")</f>
        <v>-0.0156833333333334</v>
      </c>
      <c r="G108" s="24" t="n">
        <f aca="false">IF('Sim Period'!D108&lt;(AVERAGE('Sim Period'!$D$107:D108)),'Sim Period'!D108-AVERAGE('Sim Period'!$D$107:D108),"")</f>
        <v>-0.0186500000000001</v>
      </c>
      <c r="L108" s="24" t="n">
        <f aca="false">IF('Sim Period'!D108&lt;'Sim Period'!F108,'Sim Period'!D108-'Sim Period'!F108,"")</f>
        <v>-0.0116831104603295</v>
      </c>
      <c r="M108" s="24" t="n">
        <f aca="false">IF('Sim Period'!D108&lt;(AVERAGE('Sim Period'!$D$24:D108)),'Sim Period'!D108-AVERAGE('Sim Period'!$D$24:D108),"")</f>
        <v>-0.0111894117647059</v>
      </c>
      <c r="N108" s="24" t="n">
        <f aca="false">IF('Sim Period'!D108&lt;(AVERAGE('Sim Period'!$D$43:D108)),'Sim Period'!D108-AVERAGE('Sim Period'!$D$43:D108),"")</f>
        <v>-0.0125909090909091</v>
      </c>
      <c r="O108" s="24" t="n">
        <f aca="false">IF('Sim Period'!D108&lt;(AVERAGE('Sim Period'!$D$66:D108)),'Sim Period'!D108-AVERAGE('Sim Period'!$D$66:D108),"")</f>
        <v>-0.0151418604651163</v>
      </c>
      <c r="P108" s="24" t="n">
        <f aca="false">IF('Sim Period'!D108&lt;(AVERAGE('Sim Period'!$D$85:D108)),'Sim Period'!D108-AVERAGE('Sim Period'!$D$85:D108),"")</f>
        <v>-0.0156833333333334</v>
      </c>
      <c r="Q108" s="24" t="n">
        <f aca="false">IF('Sim Period'!D108&lt;(AVERAGE('Sim Period'!$D$107:D108)),'Sim Period'!D108-AVERAGE('Sim Period'!$D$107:D108),"")</f>
        <v>-0.0186500000000001</v>
      </c>
      <c r="S108" s="0" t="n">
        <v>1</v>
      </c>
    </row>
    <row r="109" customFormat="false" ht="14.1" hidden="false" customHeight="false" outlineLevel="0" collapsed="false">
      <c r="A109" s="0" t="n">
        <v>0</v>
      </c>
      <c r="E109" s="0" t="str">
        <f aca="false">IF('Sim Period'!D109&lt;(AVERAGE('Sim Period'!$D$66:D109)),'Sim Period'!D109-AVERAGE('Sim Period'!$D$66:D109),"")</f>
        <v/>
      </c>
      <c r="F109" s="0" t="str">
        <f aca="false">IF('Sim Period'!D109&lt;(AVERAGE('Sim Period'!$D$85:D109)),'Sim Period'!D109-AVERAGE('Sim Period'!$D$85:D109),"")</f>
        <v/>
      </c>
      <c r="G109" s="0" t="str">
        <f aca="false">IF('Sim Period'!D109&lt;(AVERAGE('Sim Period'!$D$107:D109)),'Sim Period'!D109-AVERAGE('Sim Period'!$D$107:D109),"")</f>
        <v/>
      </c>
      <c r="L109" s="0" t="str">
        <f aca="false">IF('Sim Period'!D109&lt;'Sim Period'!F109,'Sim Period'!D109-'Sim Period'!F109,"")</f>
        <v/>
      </c>
      <c r="M109" s="0" t="str">
        <f aca="false">IF('Sim Period'!D109&lt;(AVERAGE('Sim Period'!$D$24:D109)),'Sim Period'!D109-AVERAGE('Sim Period'!$D$24:D109),"")</f>
        <v/>
      </c>
      <c r="N109" s="0" t="str">
        <f aca="false">IF('Sim Period'!D109&lt;(AVERAGE('Sim Period'!$D$43:D109)),'Sim Period'!D109-AVERAGE('Sim Period'!$D$43:D109),"")</f>
        <v/>
      </c>
      <c r="O109" s="0" t="str">
        <f aca="false">IF('Sim Period'!D109&lt;(AVERAGE('Sim Period'!$D$66:D109)),'Sim Period'!D109-AVERAGE('Sim Period'!$D$66:D109),"")</f>
        <v/>
      </c>
      <c r="P109" s="0" t="str">
        <f aca="false">IF('Sim Period'!D109&lt;(AVERAGE('Sim Period'!$D$85:D109)),'Sim Period'!D109-AVERAGE('Sim Period'!$D$85:D109),"")</f>
        <v/>
      </c>
      <c r="Q109" s="0" t="str">
        <f aca="false">IF('Sim Period'!D109&lt;(AVERAGE('Sim Period'!$D$107:D109)),'Sim Period'!D109-AVERAGE('Sim Period'!$D$107:D109),"")</f>
        <v/>
      </c>
      <c r="S109" s="0" t="n">
        <v>1</v>
      </c>
    </row>
    <row r="110" customFormat="false" ht="14.1" hidden="false" customHeight="false" outlineLevel="0" collapsed="false">
      <c r="A110" s="0" t="n">
        <v>0</v>
      </c>
      <c r="E110" s="24" t="n">
        <f aca="false">IF('Sim Period'!D110&lt;(AVERAGE('Sim Period'!$D$66:D110)),'Sim Period'!D110-AVERAGE('Sim Period'!$D$66:D110),"")</f>
        <v>-0.0416666666666668</v>
      </c>
      <c r="F110" s="24" t="n">
        <f aca="false">IF('Sim Period'!D110&lt;(AVERAGE('Sim Period'!$D$85:D110)),'Sim Period'!D110-AVERAGE('Sim Period'!$D$85:D110),"")</f>
        <v>-0.041673076923077</v>
      </c>
      <c r="G110" s="24" t="n">
        <f aca="false">IF('Sim Period'!D110&lt;(AVERAGE('Sim Period'!$D$107:D110)),'Sim Period'!D110-AVERAGE('Sim Period'!$D$107:D110),"")</f>
        <v>-0.0365000000000001</v>
      </c>
      <c r="L110" s="24" t="n">
        <f aca="false">IF('Sim Period'!D110&lt;'Sim Period'!F110,'Sim Period'!D110-'Sim Period'!F110,"")</f>
        <v>-0.0386124774647178</v>
      </c>
      <c r="M110" s="24" t="n">
        <f aca="false">IF('Sim Period'!D110&lt;(AVERAGE('Sim Period'!$D$24:D110)),'Sim Period'!D110-AVERAGE('Sim Period'!$D$24:D110),"")</f>
        <v>-0.0381310344827587</v>
      </c>
      <c r="N110" s="24" t="n">
        <f aca="false">IF('Sim Period'!D110&lt;(AVERAGE('Sim Period'!$D$43:D110)),'Sim Period'!D110-AVERAGE('Sim Period'!$D$43:D110),"")</f>
        <v>-0.0394191176470589</v>
      </c>
      <c r="O110" s="24" t="n">
        <f aca="false">IF('Sim Period'!D110&lt;(AVERAGE('Sim Period'!$D$66:D110)),'Sim Period'!D110-AVERAGE('Sim Period'!$D$66:D110),"")</f>
        <v>-0.0416666666666668</v>
      </c>
      <c r="P110" s="24" t="n">
        <f aca="false">IF('Sim Period'!D110&lt;(AVERAGE('Sim Period'!$D$85:D110)),'Sim Period'!D110-AVERAGE('Sim Period'!$D$85:D110),"")</f>
        <v>-0.041673076923077</v>
      </c>
      <c r="Q110" s="24" t="n">
        <f aca="false">IF('Sim Period'!D110&lt;(AVERAGE('Sim Period'!$D$107:D110)),'Sim Period'!D110-AVERAGE('Sim Period'!$D$107:D110),"")</f>
        <v>-0.0365000000000001</v>
      </c>
      <c r="S110" s="0" t="n">
        <v>1</v>
      </c>
    </row>
    <row r="111" customFormat="false" ht="14.1" hidden="false" customHeight="false" outlineLevel="0" collapsed="false">
      <c r="A111" s="0" t="n">
        <v>0</v>
      </c>
      <c r="E111" s="24" t="n">
        <f aca="false">IF('Sim Period'!D111&lt;(AVERAGE('Sim Period'!$D$66:D111)),'Sim Period'!D111-AVERAGE('Sim Period'!$D$66:D111),"")</f>
        <v>-0.0134673913043479</v>
      </c>
      <c r="F111" s="24" t="n">
        <f aca="false">IF('Sim Period'!D111&lt;(AVERAGE('Sim Period'!$D$85:D111)),'Sim Period'!D111-AVERAGE('Sim Period'!$D$85:D111),"")</f>
        <v>-0.013262962962963</v>
      </c>
      <c r="G111" s="24" t="n">
        <f aca="false">IF('Sim Period'!D111&lt;(AVERAGE('Sim Period'!$D$107:D111)),'Sim Period'!D111-AVERAGE('Sim Period'!$D$107:D111),"")</f>
        <v>-0.00688000000000005</v>
      </c>
      <c r="L111" s="24" t="n">
        <f aca="false">IF('Sim Period'!D111&lt;'Sim Period'!F111,'Sim Period'!D111-'Sim Period'!F111,"")</f>
        <v>-0.0105952887681646</v>
      </c>
      <c r="M111" s="24" t="n">
        <f aca="false">IF('Sim Period'!D111&lt;(AVERAGE('Sim Period'!$D$24:D111)),'Sim Period'!D111-AVERAGE('Sim Period'!$D$24:D111),"")</f>
        <v>-0.0101147727272728</v>
      </c>
      <c r="N111" s="24" t="n">
        <f aca="false">IF('Sim Period'!D111&lt;(AVERAGE('Sim Period'!$D$43:D111)),'Sim Period'!D111-AVERAGE('Sim Period'!$D$43:D111),"")</f>
        <v>-0.0113521739130436</v>
      </c>
      <c r="O111" s="24" t="n">
        <f aca="false">IF('Sim Period'!D111&lt;(AVERAGE('Sim Period'!$D$66:D111)),'Sim Period'!D111-AVERAGE('Sim Period'!$D$66:D111),"")</f>
        <v>-0.0134673913043479</v>
      </c>
      <c r="P111" s="24" t="n">
        <f aca="false">IF('Sim Period'!D111&lt;(AVERAGE('Sim Period'!$D$85:D111)),'Sim Period'!D111-AVERAGE('Sim Period'!$D$85:D111),"")</f>
        <v>-0.013262962962963</v>
      </c>
      <c r="Q111" s="24" t="n">
        <f aca="false">IF('Sim Period'!D111&lt;(AVERAGE('Sim Period'!$D$107:D111)),'Sim Period'!D111-AVERAGE('Sim Period'!$D$107:D111),"")</f>
        <v>-0.00688000000000005</v>
      </c>
      <c r="S111" s="0" t="n">
        <v>1</v>
      </c>
    </row>
    <row r="112" customFormat="false" ht="14.1" hidden="false" customHeight="false" outlineLevel="0" collapsed="false">
      <c r="A112" s="0" t="n">
        <v>0</v>
      </c>
      <c r="E112" s="24" t="n">
        <f aca="false">IF('Sim Period'!D112&lt;(AVERAGE('Sim Period'!$D$66:D112)),'Sim Period'!D112-AVERAGE('Sim Period'!$D$66:D112),"")</f>
        <v>-0.0177808510638298</v>
      </c>
      <c r="F112" s="24" t="n">
        <f aca="false">IF('Sim Period'!D112&lt;(AVERAGE('Sim Period'!$D$85:D112)),'Sim Period'!D112-AVERAGE('Sim Period'!$D$85:D112),"")</f>
        <v>-0.0173214285714286</v>
      </c>
      <c r="G112" s="24" t="n">
        <f aca="false">IF('Sim Period'!D112&lt;(AVERAGE('Sim Period'!$D$107:D112)),'Sim Period'!D112-AVERAGE('Sim Period'!$D$107:D112),"")</f>
        <v>-0.00964999999999998</v>
      </c>
      <c r="L112" s="24" t="n">
        <f aca="false">IF('Sim Period'!D112&lt;'Sim Period'!F112,'Sim Period'!D112-'Sim Period'!F112,"")</f>
        <v>-0.0151286711392218</v>
      </c>
      <c r="M112" s="24" t="n">
        <f aca="false">IF('Sim Period'!D112&lt;(AVERAGE('Sim Period'!$D$24:D112)),'Sim Period'!D112-AVERAGE('Sim Period'!$D$24:D112),"")</f>
        <v>-0.0146483146067416</v>
      </c>
      <c r="N112" s="24" t="n">
        <f aca="false">IF('Sim Period'!D112&lt;(AVERAGE('Sim Period'!$D$43:D112)),'Sim Period'!D112-AVERAGE('Sim Period'!$D$43:D112),"")</f>
        <v>-0.0158228571428571</v>
      </c>
      <c r="O112" s="24" t="n">
        <f aca="false">IF('Sim Period'!D112&lt;(AVERAGE('Sim Period'!$D$66:D112)),'Sim Period'!D112-AVERAGE('Sim Period'!$D$66:D112),"")</f>
        <v>-0.0177808510638298</v>
      </c>
      <c r="P112" s="24" t="n">
        <f aca="false">IF('Sim Period'!D112&lt;(AVERAGE('Sim Period'!$D$85:D112)),'Sim Period'!D112-AVERAGE('Sim Period'!$D$85:D112),"")</f>
        <v>-0.0173214285714286</v>
      </c>
      <c r="Q112" s="24" t="n">
        <f aca="false">IF('Sim Period'!D112&lt;(AVERAGE('Sim Period'!$D$107:D112)),'Sim Period'!D112-AVERAGE('Sim Period'!$D$107:D112),"")</f>
        <v>-0.00964999999999998</v>
      </c>
      <c r="S112" s="0" t="n">
        <v>1</v>
      </c>
    </row>
    <row r="113" customFormat="false" ht="14.1" hidden="false" customHeight="false" outlineLevel="0" collapsed="false">
      <c r="A113" s="0" t="n">
        <v>0</v>
      </c>
      <c r="E113" s="24" t="n">
        <f aca="false">IF('Sim Period'!D113&lt;(AVERAGE('Sim Period'!$D$66:D113)),'Sim Period'!D113-AVERAGE('Sim Period'!$D$66:D113),"")</f>
        <v>-0.03464375</v>
      </c>
      <c r="F113" s="24" t="n">
        <f aca="false">IF('Sim Period'!D113&lt;(AVERAGE('Sim Period'!$D$85:D113)),'Sim Period'!D113-AVERAGE('Sim Period'!$D$85:D113),"")</f>
        <v>-0.0337172413793103</v>
      </c>
      <c r="G113" s="24" t="n">
        <f aca="false">IF('Sim Period'!D113&lt;(AVERAGE('Sim Period'!$D$107:D113)),'Sim Period'!D113-AVERAGE('Sim Period'!$D$107:D113),"")</f>
        <v>-0.0233571428571428</v>
      </c>
      <c r="L113" s="24" t="n">
        <f aca="false">IF('Sim Period'!D113&lt;'Sim Period'!F113,'Sim Period'!D113-'Sim Period'!F113,"")</f>
        <v>-0.0323751455173742</v>
      </c>
      <c r="M113" s="24" t="n">
        <f aca="false">IF('Sim Period'!D113&lt;(AVERAGE('Sim Period'!$D$24:D113)),'Sim Period'!D113-AVERAGE('Sim Period'!$D$24:D113),"")</f>
        <v>-0.03189</v>
      </c>
      <c r="N113" s="24" t="n">
        <f aca="false">IF('Sim Period'!D113&lt;(AVERAGE('Sim Period'!$D$43:D113)),'Sim Period'!D113-AVERAGE('Sim Period'!$D$43:D113),"")</f>
        <v>-0.0329521126760563</v>
      </c>
      <c r="O113" s="24" t="n">
        <f aca="false">IF('Sim Period'!D113&lt;(AVERAGE('Sim Period'!$D$66:D113)),'Sim Period'!D113-AVERAGE('Sim Period'!$D$66:D113),"")</f>
        <v>-0.03464375</v>
      </c>
      <c r="P113" s="24" t="n">
        <f aca="false">IF('Sim Period'!D113&lt;(AVERAGE('Sim Period'!$D$85:D113)),'Sim Period'!D113-AVERAGE('Sim Period'!$D$85:D113),"")</f>
        <v>-0.0337172413793103</v>
      </c>
      <c r="Q113" s="24" t="n">
        <f aca="false">IF('Sim Period'!D113&lt;(AVERAGE('Sim Period'!$D$107:D113)),'Sim Period'!D113-AVERAGE('Sim Period'!$D$107:D113),"")</f>
        <v>-0.0233571428571428</v>
      </c>
      <c r="S113" s="0" t="n">
        <v>1</v>
      </c>
    </row>
    <row r="114" customFormat="false" ht="14.1" hidden="false" customHeight="false" outlineLevel="0" collapsed="false">
      <c r="A114" s="0" t="n">
        <v>0</v>
      </c>
      <c r="E114" s="0" t="str">
        <f aca="false">IF('Sim Period'!D114&lt;(AVERAGE('Sim Period'!$D$66:D114)),'Sim Period'!D114-AVERAGE('Sim Period'!$D$66:D114),"")</f>
        <v/>
      </c>
      <c r="F114" s="0" t="str">
        <f aca="false">IF('Sim Period'!D114&lt;(AVERAGE('Sim Period'!$D$85:D114)),'Sim Period'!D114-AVERAGE('Sim Period'!$D$85:D114),"")</f>
        <v/>
      </c>
      <c r="G114" s="0" t="str">
        <f aca="false">IF('Sim Period'!D114&lt;(AVERAGE('Sim Period'!$D$107:D114)),'Sim Period'!D114-AVERAGE('Sim Period'!$D$107:D114),"")</f>
        <v/>
      </c>
      <c r="L114" s="0" t="str">
        <f aca="false">IF('Sim Period'!D114&lt;'Sim Period'!F114,'Sim Period'!D114-'Sim Period'!F114,"")</f>
        <v/>
      </c>
      <c r="M114" s="0" t="str">
        <f aca="false">IF('Sim Period'!D114&lt;(AVERAGE('Sim Period'!$D$24:D114)),'Sim Period'!D114-AVERAGE('Sim Period'!$D$24:D114),"")</f>
        <v/>
      </c>
      <c r="N114" s="0" t="str">
        <f aca="false">IF('Sim Period'!D114&lt;(AVERAGE('Sim Period'!$D$43:D114)),'Sim Period'!D114-AVERAGE('Sim Period'!$D$43:D114),"")</f>
        <v/>
      </c>
      <c r="O114" s="0" t="str">
        <f aca="false">IF('Sim Period'!D114&lt;(AVERAGE('Sim Period'!$D$66:D114)),'Sim Period'!D114-AVERAGE('Sim Period'!$D$66:D114),"")</f>
        <v/>
      </c>
      <c r="P114" s="0" t="str">
        <f aca="false">IF('Sim Period'!D114&lt;(AVERAGE('Sim Period'!$D$85:D114)),'Sim Period'!D114-AVERAGE('Sim Period'!$D$85:D114),"")</f>
        <v/>
      </c>
      <c r="Q114" s="0" t="str">
        <f aca="false">IF('Sim Period'!D114&lt;(AVERAGE('Sim Period'!$D$107:D114)),'Sim Period'!D114-AVERAGE('Sim Period'!$D$107:D114),"")</f>
        <v/>
      </c>
      <c r="S114" s="0" t="n">
        <v>1</v>
      </c>
    </row>
    <row r="115" customFormat="false" ht="14.1" hidden="false" customHeight="false" outlineLevel="0" collapsed="false">
      <c r="A115" s="0" t="n">
        <v>0</v>
      </c>
      <c r="E115" s="24" t="n">
        <f aca="false">IF('Sim Period'!D115&lt;(AVERAGE('Sim Period'!$D$66:D115)),'Sim Period'!D115-AVERAGE('Sim Period'!$D$66:D115),"")</f>
        <v>-0.019142</v>
      </c>
      <c r="F115" s="24" t="n">
        <f aca="false">IF('Sim Period'!D115&lt;(AVERAGE('Sim Period'!$D$85:D115)),'Sim Period'!D115-AVERAGE('Sim Period'!$D$85:D115),"")</f>
        <v>-0.0185806451612903</v>
      </c>
      <c r="G115" s="24" t="n">
        <f aca="false">IF('Sim Period'!D115&lt;(AVERAGE('Sim Period'!$D$107:D115)),'Sim Period'!D115-AVERAGE('Sim Period'!$D$107:D115),"")</f>
        <v>-0.0126333333333333</v>
      </c>
      <c r="L115" s="24" t="n">
        <f aca="false">IF('Sim Period'!D115&lt;'Sim Period'!F115,'Sim Period'!D115-'Sim Period'!F115,"")</f>
        <v>-0.0166777169225124</v>
      </c>
      <c r="M115" s="24" t="n">
        <f aca="false">IF('Sim Period'!D115&lt;(AVERAGE('Sim Period'!$D$24:D115)),'Sim Period'!D115-AVERAGE('Sim Period'!$D$24:D115),"")</f>
        <v>-0.016220652173913</v>
      </c>
      <c r="N115" s="24" t="n">
        <f aca="false">IF('Sim Period'!D115&lt;(AVERAGE('Sim Period'!$D$43:D115)),'Sim Period'!D115-AVERAGE('Sim Period'!$D$43:D115),"")</f>
        <v>-0.0173397260273973</v>
      </c>
      <c r="O115" s="24" t="n">
        <f aca="false">IF('Sim Period'!D115&lt;(AVERAGE('Sim Period'!$D$66:D115)),'Sim Period'!D115-AVERAGE('Sim Period'!$D$66:D115),"")</f>
        <v>-0.019142</v>
      </c>
      <c r="P115" s="24" t="n">
        <f aca="false">IF('Sim Period'!D115&lt;(AVERAGE('Sim Period'!$D$85:D115)),'Sim Period'!D115-AVERAGE('Sim Period'!$D$85:D115),"")</f>
        <v>-0.0185806451612903</v>
      </c>
      <c r="Q115" s="24" t="n">
        <f aca="false">IF('Sim Period'!D115&lt;(AVERAGE('Sim Period'!$D$107:D115)),'Sim Period'!D115-AVERAGE('Sim Period'!$D$107:D115),"")</f>
        <v>-0.0126333333333333</v>
      </c>
      <c r="S115" s="0" t="n">
        <v>1</v>
      </c>
    </row>
    <row r="116" customFormat="false" ht="14.1" hidden="false" customHeight="false" outlineLevel="0" collapsed="false">
      <c r="A116" s="0" t="n">
        <v>0</v>
      </c>
      <c r="E116" s="0" t="str">
        <f aca="false">IF('Sim Period'!D116&lt;(AVERAGE('Sim Period'!$D$66:D116)),'Sim Period'!D116-AVERAGE('Sim Period'!$D$66:D116),"")</f>
        <v/>
      </c>
      <c r="F116" s="0" t="str">
        <f aca="false">IF('Sim Period'!D116&lt;(AVERAGE('Sim Period'!$D$85:D116)),'Sim Period'!D116-AVERAGE('Sim Period'!$D$85:D116),"")</f>
        <v/>
      </c>
      <c r="G116" s="0" t="str">
        <f aca="false">IF('Sim Period'!D116&lt;(AVERAGE('Sim Period'!$D$107:D116)),'Sim Period'!D116-AVERAGE('Sim Period'!$D$107:D116),"")</f>
        <v/>
      </c>
      <c r="L116" s="0" t="str">
        <f aca="false">IF('Sim Period'!D116&lt;'Sim Period'!F116,'Sim Period'!D116-'Sim Period'!F116,"")</f>
        <v/>
      </c>
      <c r="M116" s="0" t="str">
        <f aca="false">IF('Sim Period'!D116&lt;(AVERAGE('Sim Period'!$D$24:D116)),'Sim Period'!D116-AVERAGE('Sim Period'!$D$24:D116),"")</f>
        <v/>
      </c>
      <c r="N116" s="0" t="str">
        <f aca="false">IF('Sim Period'!D116&lt;(AVERAGE('Sim Period'!$D$43:D116)),'Sim Period'!D116-AVERAGE('Sim Period'!$D$43:D116),"")</f>
        <v/>
      </c>
      <c r="O116" s="0" t="str">
        <f aca="false">IF('Sim Period'!D116&lt;(AVERAGE('Sim Period'!$D$66:D116)),'Sim Period'!D116-AVERAGE('Sim Period'!$D$66:D116),"")</f>
        <v/>
      </c>
      <c r="P116" s="0" t="str">
        <f aca="false">IF('Sim Period'!D116&lt;(AVERAGE('Sim Period'!$D$85:D116)),'Sim Period'!D116-AVERAGE('Sim Period'!$D$85:D116),"")</f>
        <v/>
      </c>
      <c r="Q116" s="0" t="str">
        <f aca="false">IF('Sim Period'!D116&lt;(AVERAGE('Sim Period'!$D$107:D116)),'Sim Period'!D116-AVERAGE('Sim Period'!$D$107:D116),"")</f>
        <v/>
      </c>
      <c r="S116" s="0" t="n">
        <v>1</v>
      </c>
    </row>
    <row r="117" customFormat="false" ht="14.1" hidden="false" customHeight="false" outlineLevel="0" collapsed="false">
      <c r="A117" s="0" t="n">
        <v>0</v>
      </c>
      <c r="E117" s="24" t="n">
        <f aca="false">IF('Sim Period'!D117&lt;(AVERAGE('Sim Period'!$D$66:D117)),'Sim Period'!D117-AVERAGE('Sim Period'!$D$66:D117),"")</f>
        <v>-0.0357980769230769</v>
      </c>
      <c r="F117" s="24" t="n">
        <f aca="false">IF('Sim Period'!D117&lt;(AVERAGE('Sim Period'!$D$85:D117)),'Sim Period'!D117-AVERAGE('Sim Period'!$D$85:D117),"")</f>
        <v>-0.0352454545454546</v>
      </c>
      <c r="G117" s="24" t="n">
        <f aca="false">IF('Sim Period'!D117&lt;(AVERAGE('Sim Period'!$D$107:D117)),'Sim Period'!D117-AVERAGE('Sim Period'!$D$107:D117),"")</f>
        <v>-0.0303090909090909</v>
      </c>
      <c r="L117" s="24" t="n">
        <f aca="false">IF('Sim Period'!D117&lt;'Sim Period'!F117,'Sim Period'!D117-'Sim Period'!F117,"")</f>
        <v>-0.0333991792618746</v>
      </c>
      <c r="M117" s="24" t="n">
        <f aca="false">IF('Sim Period'!D117&lt;(AVERAGE('Sim Period'!$D$24:D117)),'Sim Period'!D117-AVERAGE('Sim Period'!$D$24:D117),"")</f>
        <v>-0.0329585106382979</v>
      </c>
      <c r="N117" s="24" t="n">
        <f aca="false">IF('Sim Period'!D117&lt;(AVERAGE('Sim Period'!$D$43:D117)),'Sim Period'!D117-AVERAGE('Sim Period'!$D$43:D117),"")</f>
        <v>-0.0340573333333333</v>
      </c>
      <c r="O117" s="24" t="n">
        <f aca="false">IF('Sim Period'!D117&lt;(AVERAGE('Sim Period'!$D$66:D117)),'Sim Period'!D117-AVERAGE('Sim Period'!$D$66:D117),"")</f>
        <v>-0.0357980769230769</v>
      </c>
      <c r="P117" s="24" t="n">
        <f aca="false">IF('Sim Period'!D117&lt;(AVERAGE('Sim Period'!$D$85:D117)),'Sim Period'!D117-AVERAGE('Sim Period'!$D$85:D117),"")</f>
        <v>-0.0352454545454546</v>
      </c>
      <c r="Q117" s="24" t="n">
        <f aca="false">IF('Sim Period'!D117&lt;(AVERAGE('Sim Period'!$D$107:D117)),'Sim Period'!D117-AVERAGE('Sim Period'!$D$107:D117),"")</f>
        <v>-0.0303090909090909</v>
      </c>
      <c r="S117" s="0" t="n">
        <v>1</v>
      </c>
    </row>
    <row r="118" customFormat="false" ht="14.1" hidden="false" customHeight="false" outlineLevel="0" collapsed="false">
      <c r="A118" s="0" t="n">
        <v>0</v>
      </c>
      <c r="E118" s="24" t="n">
        <f aca="false">IF('Sim Period'!D118&lt;(AVERAGE('Sim Period'!$D$66:D118)),'Sim Period'!D118-AVERAGE('Sim Period'!$D$66:D118),"")</f>
        <v>-0.0327679245283019</v>
      </c>
      <c r="F118" s="24" t="n">
        <f aca="false">IF('Sim Period'!D118&lt;(AVERAGE('Sim Period'!$D$85:D118)),'Sim Period'!D118-AVERAGE('Sim Period'!$D$85:D118),"")</f>
        <v>-0.0318794117647059</v>
      </c>
      <c r="G118" s="24" t="n">
        <f aca="false">IF('Sim Period'!D118&lt;(AVERAGE('Sim Period'!$D$107:D118)),'Sim Period'!D118-AVERAGE('Sim Period'!$D$107:D118),"")</f>
        <v>-0.0255833333333333</v>
      </c>
      <c r="L118" s="24" t="n">
        <f aca="false">IF('Sim Period'!D118&lt;'Sim Period'!F118,'Sim Period'!D118-'Sim Period'!F118,"")</f>
        <v>-0.030677541981972</v>
      </c>
      <c r="M118" s="24" t="n">
        <f aca="false">IF('Sim Period'!D118&lt;(AVERAGE('Sim Period'!$D$24:D118)),'Sim Period'!D118-AVERAGE('Sim Period'!$D$24:D118),"")</f>
        <v>-0.0302368421052632</v>
      </c>
      <c r="N118" s="24" t="n">
        <f aca="false">IF('Sim Period'!D118&lt;(AVERAGE('Sim Period'!$D$43:D118)),'Sim Period'!D118-AVERAGE('Sim Period'!$D$43:D118),"")</f>
        <v>-0.0312407894736842</v>
      </c>
      <c r="O118" s="24" t="n">
        <f aca="false">IF('Sim Period'!D118&lt;(AVERAGE('Sim Period'!$D$66:D118)),'Sim Period'!D118-AVERAGE('Sim Period'!$D$66:D118),"")</f>
        <v>-0.0327679245283019</v>
      </c>
      <c r="P118" s="24" t="n">
        <f aca="false">IF('Sim Period'!D118&lt;(AVERAGE('Sim Period'!$D$85:D118)),'Sim Period'!D118-AVERAGE('Sim Period'!$D$85:D118),"")</f>
        <v>-0.0318794117647059</v>
      </c>
      <c r="Q118" s="24" t="n">
        <f aca="false">IF('Sim Period'!D118&lt;(AVERAGE('Sim Period'!$D$107:D118)),'Sim Period'!D118-AVERAGE('Sim Period'!$D$107:D118),"")</f>
        <v>-0.0255833333333333</v>
      </c>
      <c r="S118" s="0" t="n">
        <v>1</v>
      </c>
    </row>
    <row r="119" customFormat="false" ht="14.1" hidden="false" customHeight="false" outlineLevel="0" collapsed="false">
      <c r="A119" s="0" t="n">
        <v>0</v>
      </c>
      <c r="E119" s="24" t="n">
        <f aca="false">IF('Sim Period'!D119&lt;(AVERAGE('Sim Period'!$D$66:D119)),'Sim Period'!D119-AVERAGE('Sim Period'!$D$66:D119),"")</f>
        <v>-0.047962962962963</v>
      </c>
      <c r="F119" s="24" t="n">
        <f aca="false">IF('Sim Period'!D119&lt;(AVERAGE('Sim Period'!$D$85:D119)),'Sim Period'!D119-AVERAGE('Sim Period'!$D$85:D119),"")</f>
        <v>-0.0466085714285714</v>
      </c>
      <c r="G119" s="24" t="n">
        <f aca="false">IF('Sim Period'!D119&lt;(AVERAGE('Sim Period'!$D$107:D119)),'Sim Period'!D119-AVERAGE('Sim Period'!$D$107:D119),"")</f>
        <v>-0.0384769230769231</v>
      </c>
      <c r="L119" s="24" t="n">
        <f aca="false">IF('Sim Period'!D119&lt;'Sim Period'!F119,'Sim Period'!D119-'Sim Period'!F119,"")</f>
        <v>-0.0463079316635491</v>
      </c>
      <c r="M119" s="24" t="n">
        <f aca="false">IF('Sim Period'!D119&lt;(AVERAGE('Sim Period'!$D$24:D119)),'Sim Period'!D119-AVERAGE('Sim Period'!$D$24:D119),"")</f>
        <v>-0.0458541666666667</v>
      </c>
      <c r="N119" s="24" t="n">
        <f aca="false">IF('Sim Period'!D119&lt;(AVERAGE('Sim Period'!$D$43:D119)),'Sim Period'!D119-AVERAGE('Sim Period'!$D$43:D119),"")</f>
        <v>-0.046725974025974</v>
      </c>
      <c r="O119" s="24" t="n">
        <f aca="false">IF('Sim Period'!D119&lt;(AVERAGE('Sim Period'!$D$66:D119)),'Sim Period'!D119-AVERAGE('Sim Period'!$D$66:D119),"")</f>
        <v>-0.047962962962963</v>
      </c>
      <c r="P119" s="24" t="n">
        <f aca="false">IF('Sim Period'!D119&lt;(AVERAGE('Sim Period'!$D$85:D119)),'Sim Period'!D119-AVERAGE('Sim Period'!$D$85:D119),"")</f>
        <v>-0.0466085714285714</v>
      </c>
      <c r="Q119" s="24" t="n">
        <f aca="false">IF('Sim Period'!D119&lt;(AVERAGE('Sim Period'!$D$107:D119)),'Sim Period'!D119-AVERAGE('Sim Period'!$D$107:D119),"")</f>
        <v>-0.0384769230769231</v>
      </c>
      <c r="S119" s="0" t="n">
        <v>1</v>
      </c>
    </row>
    <row r="120" customFormat="false" ht="14.1" hidden="false" customHeight="false" outlineLevel="0" collapsed="false">
      <c r="A120" s="0" t="n">
        <v>0</v>
      </c>
      <c r="E120" s="24" t="n">
        <f aca="false">IF('Sim Period'!D120&lt;(AVERAGE('Sim Period'!$D$66:D120)),'Sim Period'!D120-AVERAGE('Sim Period'!$D$66:D120),"")</f>
        <v>-0.0468945454545453</v>
      </c>
      <c r="F120" s="24" t="n">
        <f aca="false">IF('Sim Period'!D120&lt;(AVERAGE('Sim Period'!$D$85:D120)),'Sim Period'!D120-AVERAGE('Sim Period'!$D$85:D120),"")</f>
        <v>-0.0451194444444443</v>
      </c>
      <c r="G120" s="24" t="n">
        <f aca="false">IF('Sim Period'!D120&lt;(AVERAGE('Sim Period'!$D$107:D120)),'Sim Period'!D120-AVERAGE('Sim Period'!$D$107:D120),"")</f>
        <v>-0.035542857142857</v>
      </c>
      <c r="L120" s="24" t="n">
        <f aca="false">IF('Sim Period'!D120&lt;'Sim Period'!F120,'Sim Period'!D120-'Sim Period'!F120,"")</f>
        <v>-0.0456687775870142</v>
      </c>
      <c r="M120" s="24" t="n">
        <f aca="false">IF('Sim Period'!D120&lt;(AVERAGE('Sim Period'!$D$24:D120)),'Sim Period'!D120-AVERAGE('Sim Period'!$D$24:D120),"")</f>
        <v>-0.0451835051546391</v>
      </c>
      <c r="N120" s="24" t="n">
        <f aca="false">IF('Sim Period'!D120&lt;(AVERAGE('Sim Period'!$D$43:D120)),'Sim Period'!D120-AVERAGE('Sim Period'!$D$43:D120),"")</f>
        <v>-0.0459294871794871</v>
      </c>
      <c r="O120" s="24" t="n">
        <f aca="false">IF('Sim Period'!D120&lt;(AVERAGE('Sim Period'!$D$66:D120)),'Sim Period'!D120-AVERAGE('Sim Period'!$D$66:D120),"")</f>
        <v>-0.0468945454545453</v>
      </c>
      <c r="P120" s="24" t="n">
        <f aca="false">IF('Sim Period'!D120&lt;(AVERAGE('Sim Period'!$D$85:D120)),'Sim Period'!D120-AVERAGE('Sim Period'!$D$85:D120),"")</f>
        <v>-0.0451194444444443</v>
      </c>
      <c r="Q120" s="24" t="n">
        <f aca="false">IF('Sim Period'!D120&lt;(AVERAGE('Sim Period'!$D$107:D120)),'Sim Period'!D120-AVERAGE('Sim Period'!$D$107:D120),"")</f>
        <v>-0.035542857142857</v>
      </c>
      <c r="S120" s="0" t="n">
        <v>1</v>
      </c>
    </row>
    <row r="121" customFormat="false" ht="14.1" hidden="false" customHeight="false" outlineLevel="0" collapsed="false">
      <c r="A121" s="0" t="n">
        <v>0</v>
      </c>
      <c r="E121" s="0" t="str">
        <f aca="false">IF('Sim Period'!D121&lt;(AVERAGE('Sim Period'!$D$66:D121)),'Sim Period'!D121-AVERAGE('Sim Period'!$D$66:D121),"")</f>
        <v/>
      </c>
      <c r="F121" s="0" t="str">
        <f aca="false">IF('Sim Period'!D121&lt;(AVERAGE('Sim Period'!$D$85:D121)),'Sim Period'!D121-AVERAGE('Sim Period'!$D$85:D121),"")</f>
        <v/>
      </c>
      <c r="G121" s="0" t="str">
        <f aca="false">IF('Sim Period'!D121&lt;(AVERAGE('Sim Period'!$D$107:D121)),'Sim Period'!D121-AVERAGE('Sim Period'!$D$107:D121),"")</f>
        <v/>
      </c>
      <c r="L121" s="0" t="str">
        <f aca="false">IF('Sim Period'!D121&lt;'Sim Period'!F121,'Sim Period'!D121-'Sim Period'!F121,"")</f>
        <v/>
      </c>
      <c r="M121" s="0" t="str">
        <f aca="false">IF('Sim Period'!D121&lt;(AVERAGE('Sim Period'!$D$24:D121)),'Sim Period'!D121-AVERAGE('Sim Period'!$D$24:D121),"")</f>
        <v/>
      </c>
      <c r="N121" s="0" t="str">
        <f aca="false">IF('Sim Period'!D121&lt;(AVERAGE('Sim Period'!$D$43:D121)),'Sim Period'!D121-AVERAGE('Sim Period'!$D$43:D121),"")</f>
        <v/>
      </c>
      <c r="O121" s="0" t="str">
        <f aca="false">IF('Sim Period'!D121&lt;(AVERAGE('Sim Period'!$D$66:D121)),'Sim Period'!D121-AVERAGE('Sim Period'!$D$66:D121),"")</f>
        <v/>
      </c>
      <c r="P121" s="0" t="str">
        <f aca="false">IF('Sim Period'!D121&lt;(AVERAGE('Sim Period'!$D$85:D121)),'Sim Period'!D121-AVERAGE('Sim Period'!$D$85:D121),"")</f>
        <v/>
      </c>
      <c r="Q121" s="0" t="str">
        <f aca="false">IF('Sim Period'!D121&lt;(AVERAGE('Sim Period'!$D$107:D121)),'Sim Period'!D121-AVERAGE('Sim Period'!$D$107:D121),"")</f>
        <v/>
      </c>
      <c r="S121" s="0" t="n">
        <v>1</v>
      </c>
    </row>
    <row r="122" customFormat="false" ht="14.1" hidden="false" customHeight="false" outlineLevel="0" collapsed="false">
      <c r="A122" s="0" t="n">
        <v>0</v>
      </c>
      <c r="E122" s="0" t="str">
        <f aca="false">IF('Sim Period'!D122&lt;(AVERAGE('Sim Period'!$D$66:D122)),'Sim Period'!D122-AVERAGE('Sim Period'!$D$66:D122),"")</f>
        <v/>
      </c>
      <c r="F122" s="0" t="str">
        <f aca="false">IF('Sim Period'!D122&lt;(AVERAGE('Sim Period'!$D$85:D122)),'Sim Period'!D122-AVERAGE('Sim Period'!$D$85:D122),"")</f>
        <v/>
      </c>
      <c r="G122" s="0" t="str">
        <f aca="false">IF('Sim Period'!D122&lt;(AVERAGE('Sim Period'!$D$107:D122)),'Sim Period'!D122-AVERAGE('Sim Period'!$D$107:D122),"")</f>
        <v/>
      </c>
      <c r="L122" s="0" t="str">
        <f aca="false">IF('Sim Period'!D122&lt;'Sim Period'!F122,'Sim Period'!D122-'Sim Period'!F122,"")</f>
        <v/>
      </c>
      <c r="M122" s="0" t="str">
        <f aca="false">IF('Sim Period'!D122&lt;(AVERAGE('Sim Period'!$D$24:D122)),'Sim Period'!D122-AVERAGE('Sim Period'!$D$24:D122),"")</f>
        <v/>
      </c>
      <c r="N122" s="0" t="str">
        <f aca="false">IF('Sim Period'!D122&lt;(AVERAGE('Sim Period'!$D$43:D122)),'Sim Period'!D122-AVERAGE('Sim Period'!$D$43:D122),"")</f>
        <v/>
      </c>
      <c r="O122" s="0" t="str">
        <f aca="false">IF('Sim Period'!D122&lt;(AVERAGE('Sim Period'!$D$66:D122)),'Sim Period'!D122-AVERAGE('Sim Period'!$D$66:D122),"")</f>
        <v/>
      </c>
      <c r="P122" s="0" t="str">
        <f aca="false">IF('Sim Period'!D122&lt;(AVERAGE('Sim Period'!$D$85:D122)),'Sim Period'!D122-AVERAGE('Sim Period'!$D$85:D122),"")</f>
        <v/>
      </c>
      <c r="Q122" s="0" t="str">
        <f aca="false">IF('Sim Period'!D122&lt;(AVERAGE('Sim Period'!$D$107:D122)),'Sim Period'!D122-AVERAGE('Sim Period'!$D$107:D122),"")</f>
        <v/>
      </c>
      <c r="S122" s="0" t="n">
        <v>1</v>
      </c>
    </row>
    <row r="123" customFormat="false" ht="14.1" hidden="false" customHeight="false" outlineLevel="0" collapsed="false">
      <c r="A123" s="0" t="n">
        <v>0</v>
      </c>
      <c r="E123" s="24" t="n">
        <f aca="false">IF('Sim Period'!D123&lt;(AVERAGE('Sim Period'!$D$66:D123)),'Sim Period'!D123-AVERAGE('Sim Period'!$D$66:D123),"")</f>
        <v>-0.0380241379310345</v>
      </c>
      <c r="F123" s="24" t="n">
        <f aca="false">IF('Sim Period'!D123&lt;(AVERAGE('Sim Period'!$D$85:D123)),'Sim Period'!D123-AVERAGE('Sim Period'!$D$85:D123),"")</f>
        <v>-0.036448717948718</v>
      </c>
      <c r="G123" s="24" t="n">
        <f aca="false">IF('Sim Period'!D123&lt;(AVERAGE('Sim Period'!$D$107:D123)),'Sim Period'!D123-AVERAGE('Sim Period'!$D$107:D123),"")</f>
        <v>-0.0289882352941176</v>
      </c>
      <c r="L123" s="24" t="n">
        <f aca="false">IF('Sim Period'!D123&lt;'Sim Period'!F123,'Sim Period'!D123-'Sim Period'!F123,"")</f>
        <v>-0.0367566531925203</v>
      </c>
      <c r="M123" s="24" t="n">
        <f aca="false">IF('Sim Period'!D123&lt;(AVERAGE('Sim Period'!$D$24:D123)),'Sim Period'!D123-AVERAGE('Sim Period'!$D$24:D123),"")</f>
        <v>-0.03631</v>
      </c>
      <c r="N123" s="24" t="n">
        <f aca="false">IF('Sim Period'!D123&lt;(AVERAGE('Sim Period'!$D$43:D123)),'Sim Period'!D123-AVERAGE('Sim Period'!$D$43:D123),"")</f>
        <v>-0.037058024691358</v>
      </c>
      <c r="O123" s="24" t="n">
        <f aca="false">IF('Sim Period'!D123&lt;(AVERAGE('Sim Period'!$D$66:D123)),'Sim Period'!D123-AVERAGE('Sim Period'!$D$66:D123),"")</f>
        <v>-0.0380241379310345</v>
      </c>
      <c r="P123" s="24" t="n">
        <f aca="false">IF('Sim Period'!D123&lt;(AVERAGE('Sim Period'!$D$85:D123)),'Sim Period'!D123-AVERAGE('Sim Period'!$D$85:D123),"")</f>
        <v>-0.036448717948718</v>
      </c>
      <c r="Q123" s="24" t="n">
        <f aca="false">IF('Sim Period'!D123&lt;(AVERAGE('Sim Period'!$D$107:D123)),'Sim Period'!D123-AVERAGE('Sim Period'!$D$107:D123),"")</f>
        <v>-0.0289882352941176</v>
      </c>
      <c r="S123" s="0" t="n">
        <v>1</v>
      </c>
    </row>
    <row r="124" customFormat="false" ht="14.1" hidden="false" customHeight="false" outlineLevel="0" collapsed="false">
      <c r="A124" s="0" t="n">
        <v>0</v>
      </c>
      <c r="E124" s="24" t="n">
        <f aca="false">IF('Sim Period'!D124&lt;(AVERAGE('Sim Period'!$D$66:D124)),'Sim Period'!D124-AVERAGE('Sim Period'!$D$66:D124),"")</f>
        <v>-0.0184067796610168</v>
      </c>
      <c r="F124" s="24" t="n">
        <f aca="false">IF('Sim Period'!D124&lt;(AVERAGE('Sim Period'!$D$85:D124)),'Sim Period'!D124-AVERAGE('Sim Period'!$D$85:D124),"")</f>
        <v>-0.0167199999999999</v>
      </c>
      <c r="G124" s="24" t="n">
        <f aca="false">IF('Sim Period'!D124&lt;(AVERAGE('Sim Period'!$D$107:D124)),'Sim Period'!D124-AVERAGE('Sim Period'!$D$107:D124),"")</f>
        <v>-0.0091499999999999</v>
      </c>
      <c r="L124" s="24" t="n">
        <f aca="false">IF('Sim Period'!D124&lt;'Sim Period'!F124,'Sim Period'!D124-'Sim Period'!F124,"")</f>
        <v>-0.0173014427294736</v>
      </c>
      <c r="M124" s="24" t="n">
        <f aca="false">IF('Sim Period'!D124&lt;(AVERAGE('Sim Period'!$D$24:D124)),'Sim Period'!D124-AVERAGE('Sim Period'!$D$24:D124),"")</f>
        <v>-0.0168415841584157</v>
      </c>
      <c r="N124" s="24" t="n">
        <f aca="false">IF('Sim Period'!D124&lt;(AVERAGE('Sim Period'!$D$43:D124)),'Sim Period'!D124-AVERAGE('Sim Period'!$D$43:D124),"")</f>
        <v>-0.017541463414634</v>
      </c>
      <c r="O124" s="24" t="n">
        <f aca="false">IF('Sim Period'!D124&lt;(AVERAGE('Sim Period'!$D$66:D124)),'Sim Period'!D124-AVERAGE('Sim Period'!$D$66:D124),"")</f>
        <v>-0.0184067796610168</v>
      </c>
      <c r="P124" s="24" t="n">
        <f aca="false">IF('Sim Period'!D124&lt;(AVERAGE('Sim Period'!$D$85:D124)),'Sim Period'!D124-AVERAGE('Sim Period'!$D$85:D124),"")</f>
        <v>-0.0167199999999999</v>
      </c>
      <c r="Q124" s="24" t="n">
        <f aca="false">IF('Sim Period'!D124&lt;(AVERAGE('Sim Period'!$D$107:D124)),'Sim Period'!D124-AVERAGE('Sim Period'!$D$107:D124),"")</f>
        <v>-0.0091499999999999</v>
      </c>
      <c r="S124" s="0" t="n">
        <v>1</v>
      </c>
    </row>
    <row r="125" customFormat="false" ht="14.1" hidden="false" customHeight="false" outlineLevel="0" collapsed="false">
      <c r="A125" s="0" t="n">
        <v>0</v>
      </c>
      <c r="E125" s="24" t="n">
        <f aca="false">IF('Sim Period'!D125&lt;(AVERAGE('Sim Period'!$D$66:D125)),'Sim Period'!D125-AVERAGE('Sim Period'!$D$66:D125),"")</f>
        <v>-0.0501566666666667</v>
      </c>
      <c r="F125" s="24" t="n">
        <f aca="false">IF('Sim Period'!D125&lt;(AVERAGE('Sim Period'!$D$85:D125)),'Sim Period'!D125-AVERAGE('Sim Period'!$D$85:D125),"")</f>
        <v>-0.0481170731707317</v>
      </c>
      <c r="G125" s="24" t="n">
        <f aca="false">IF('Sim Period'!D125&lt;(AVERAGE('Sim Period'!$D$107:D125)),'Sim Period'!D125-AVERAGE('Sim Period'!$D$107:D125),"")</f>
        <v>-0.0395526315789474</v>
      </c>
      <c r="L125" s="24" t="n">
        <f aca="false">IF('Sim Period'!D125&lt;'Sim Period'!F125,'Sim Period'!D125-'Sim Period'!F125,"")</f>
        <v>-0.0494678462827472</v>
      </c>
      <c r="M125" s="24" t="n">
        <f aca="false">IF('Sim Period'!D125&lt;(AVERAGE('Sim Period'!$D$24:D125)),'Sim Period'!D125-AVERAGE('Sim Period'!$D$24:D125),"")</f>
        <v>-0.048956862745098</v>
      </c>
      <c r="N125" s="24" t="n">
        <f aca="false">IF('Sim Period'!D125&lt;(AVERAGE('Sim Period'!$D$43:D125)),'Sim Period'!D125-AVERAGE('Sim Period'!$D$43:D125),"")</f>
        <v>-0.0495373493975904</v>
      </c>
      <c r="O125" s="24" t="n">
        <f aca="false">IF('Sim Period'!D125&lt;(AVERAGE('Sim Period'!$D$66:D125)),'Sim Period'!D125-AVERAGE('Sim Period'!$D$66:D125),"")</f>
        <v>-0.0501566666666667</v>
      </c>
      <c r="P125" s="24" t="n">
        <f aca="false">IF('Sim Period'!D125&lt;(AVERAGE('Sim Period'!$D$85:D125)),'Sim Period'!D125-AVERAGE('Sim Period'!$D$85:D125),"")</f>
        <v>-0.0481170731707317</v>
      </c>
      <c r="Q125" s="24" t="n">
        <f aca="false">IF('Sim Period'!D125&lt;(AVERAGE('Sim Period'!$D$107:D125)),'Sim Period'!D125-AVERAGE('Sim Period'!$D$107:D125),"")</f>
        <v>-0.0395526315789474</v>
      </c>
      <c r="S125" s="0" t="n">
        <v>1</v>
      </c>
    </row>
    <row r="126" customFormat="false" ht="14.1" hidden="false" customHeight="false" outlineLevel="0" collapsed="false">
      <c r="A126" s="0" t="n">
        <v>0</v>
      </c>
      <c r="E126" s="24" t="n">
        <f aca="false">IF('Sim Period'!D126&lt;(AVERAGE('Sim Period'!$D$66:D126)),'Sim Period'!D126-AVERAGE('Sim Period'!$D$66:D126),"")</f>
        <v>-0.0148098360655737</v>
      </c>
      <c r="F126" s="24" t="n">
        <f aca="false">IF('Sim Period'!D126&lt;(AVERAGE('Sim Period'!$D$85:D126)),'Sim Period'!D126-AVERAGE('Sim Period'!$D$85:D126),"")</f>
        <v>-0.0127071428571428</v>
      </c>
      <c r="G126" s="24" t="n">
        <f aca="false">IF('Sim Period'!D126&lt;(AVERAGE('Sim Period'!$D$107:D126)),'Sim Period'!D126-AVERAGE('Sim Period'!$D$107:D126),"")</f>
        <v>-0.00422999999999991</v>
      </c>
      <c r="L126" s="24" t="n">
        <f aca="false">IF('Sim Period'!D126&lt;'Sim Period'!F126,'Sim Period'!D126-'Sim Period'!F126,"")</f>
        <v>-0.0142500722103274</v>
      </c>
      <c r="M126" s="24" t="n">
        <f aca="false">IF('Sim Period'!D126&lt;(AVERAGE('Sim Period'!$D$24:D126)),'Sim Period'!D126-AVERAGE('Sim Period'!$D$24:D126),"")</f>
        <v>-0.0137223300970873</v>
      </c>
      <c r="N126" s="24" t="n">
        <f aca="false">IF('Sim Period'!D126&lt;(AVERAGE('Sim Period'!$D$43:D126)),'Sim Period'!D126-AVERAGE('Sim Period'!$D$43:D126),"")</f>
        <v>-0.0142654761904761</v>
      </c>
      <c r="O126" s="24" t="n">
        <f aca="false">IF('Sim Period'!D126&lt;(AVERAGE('Sim Period'!$D$66:D126)),'Sim Period'!D126-AVERAGE('Sim Period'!$D$66:D126),"")</f>
        <v>-0.0148098360655737</v>
      </c>
      <c r="P126" s="24" t="n">
        <f aca="false">IF('Sim Period'!D126&lt;(AVERAGE('Sim Period'!$D$85:D126)),'Sim Period'!D126-AVERAGE('Sim Period'!$D$85:D126),"")</f>
        <v>-0.0127071428571428</v>
      </c>
      <c r="Q126" s="24" t="n">
        <f aca="false">IF('Sim Period'!D126&lt;(AVERAGE('Sim Period'!$D$107:D126)),'Sim Period'!D126-AVERAGE('Sim Period'!$D$107:D126),"")</f>
        <v>-0.00422999999999991</v>
      </c>
      <c r="S126" s="0" t="n">
        <v>1</v>
      </c>
    </row>
    <row r="127" customFormat="false" ht="14.1" hidden="false" customHeight="false" outlineLevel="0" collapsed="false">
      <c r="A127" s="0" t="n">
        <v>0</v>
      </c>
      <c r="E127" s="24" t="n">
        <f aca="false">IF('Sim Period'!D127&lt;(AVERAGE('Sim Period'!$D$66:D127)),'Sim Period'!D127-AVERAGE('Sim Period'!$D$66:D127),"")</f>
        <v>-0.0403483870967742</v>
      </c>
      <c r="F127" s="24" t="n">
        <f aca="false">IF('Sim Period'!D127&lt;(AVERAGE('Sim Period'!$D$85:D127)),'Sim Period'!D127-AVERAGE('Sim Period'!$D$85:D127),"")</f>
        <v>-0.0380023255813954</v>
      </c>
      <c r="G127" s="24" t="n">
        <f aca="false">IF('Sim Period'!D127&lt;(AVERAGE('Sim Period'!$D$107:D127)),'Sim Period'!D127-AVERAGE('Sim Period'!$D$107:D127),"")</f>
        <v>-0.0289809523809524</v>
      </c>
      <c r="L127" s="24" t="n">
        <f aca="false">IF('Sim Period'!D127&lt;'Sim Period'!F127,'Sim Period'!D127-'Sim Period'!F127,"")</f>
        <v>-0.0401258677189882</v>
      </c>
      <c r="M127" s="24" t="n">
        <f aca="false">IF('Sim Period'!D127&lt;(AVERAGE('Sim Period'!$D$24:D127)),'Sim Period'!D127-AVERAGE('Sim Period'!$D$24:D127),"")</f>
        <v>-0.0395384615384615</v>
      </c>
      <c r="N127" s="24" t="n">
        <f aca="false">IF('Sim Period'!D127&lt;(AVERAGE('Sim Period'!$D$43:D127)),'Sim Period'!D127-AVERAGE('Sim Period'!$D$43:D127),"")</f>
        <v>-0.0399894117647059</v>
      </c>
      <c r="O127" s="24" t="n">
        <f aca="false">IF('Sim Period'!D127&lt;(AVERAGE('Sim Period'!$D$66:D127)),'Sim Period'!D127-AVERAGE('Sim Period'!$D$66:D127),"")</f>
        <v>-0.0403483870967742</v>
      </c>
      <c r="P127" s="24" t="n">
        <f aca="false">IF('Sim Period'!D127&lt;(AVERAGE('Sim Period'!$D$85:D127)),'Sim Period'!D127-AVERAGE('Sim Period'!$D$85:D127),"")</f>
        <v>-0.0380023255813954</v>
      </c>
      <c r="Q127" s="24" t="n">
        <f aca="false">IF('Sim Period'!D127&lt;(AVERAGE('Sim Period'!$D$107:D127)),'Sim Period'!D127-AVERAGE('Sim Period'!$D$107:D127),"")</f>
        <v>-0.0289809523809524</v>
      </c>
      <c r="S127" s="0" t="n">
        <v>1</v>
      </c>
    </row>
    <row r="128" customFormat="false" ht="14.1" hidden="false" customHeight="false" outlineLevel="0" collapsed="false">
      <c r="A128" s="0" t="n">
        <v>6</v>
      </c>
      <c r="E128" s="24" t="n">
        <f aca="false">IF('Sim Period'!D128&lt;(AVERAGE('Sim Period'!$D$66:D128)),'Sim Period'!D128-AVERAGE('Sim Period'!$D$66:D128),"")</f>
        <v>-0.0341968253968254</v>
      </c>
      <c r="F128" s="24" t="n">
        <f aca="false">IF('Sim Period'!D128&lt;(AVERAGE('Sim Period'!$D$85:D128)),'Sim Period'!D128-AVERAGE('Sim Period'!$D$85:D128),"")</f>
        <v>-0.0316659090909091</v>
      </c>
      <c r="G128" s="24" t="n">
        <f aca="false">IF('Sim Period'!D128&lt;(AVERAGE('Sim Period'!$D$107:D128)),'Sim Period'!D128-AVERAGE('Sim Period'!$D$107:D128),"")</f>
        <v>-0.0223181818181818</v>
      </c>
      <c r="L128" s="24" t="n">
        <f aca="false">IF('Sim Period'!D128&lt;'Sim Period'!F128,'Sim Period'!D128-'Sim Period'!F128,"")</f>
        <v>-0.0342626135361107</v>
      </c>
      <c r="M128" s="24" t="n">
        <f aca="false">IF('Sim Period'!D128&lt;(AVERAGE('Sim Period'!$D$24:D128)),'Sim Period'!D128-AVERAGE('Sim Period'!$D$24:D128),"")</f>
        <v>-0.0336152380952381</v>
      </c>
      <c r="N128" s="24" t="n">
        <f aca="false">IF('Sim Period'!D128&lt;(AVERAGE('Sim Period'!$D$43:D128)),'Sim Period'!D128-AVERAGE('Sim Period'!$D$43:D128),"")</f>
        <v>-0.0339895348837209</v>
      </c>
      <c r="O128" s="24" t="n">
        <f aca="false">IF('Sim Period'!D128&lt;(AVERAGE('Sim Period'!$D$66:D128)),'Sim Period'!D128-AVERAGE('Sim Period'!$D$66:D128),"")</f>
        <v>-0.0341968253968254</v>
      </c>
      <c r="P128" s="24" t="n">
        <f aca="false">IF('Sim Period'!D128&lt;(AVERAGE('Sim Period'!$D$85:D128)),'Sim Period'!D128-AVERAGE('Sim Period'!$D$85:D128),"")</f>
        <v>-0.0316659090909091</v>
      </c>
      <c r="Q128" s="24" t="n">
        <f aca="false">IF('Sim Period'!D128&lt;(AVERAGE('Sim Period'!$D$107:D128)),'Sim Period'!D128-AVERAGE('Sim Period'!$D$107:D128),"")</f>
        <v>-0.0223181818181818</v>
      </c>
      <c r="S128" s="0" t="n">
        <v>1</v>
      </c>
    </row>
    <row r="129" customFormat="false" ht="14.1" hidden="false" customHeight="false" outlineLevel="0" collapsed="false">
      <c r="A129" s="0" t="n">
        <v>0</v>
      </c>
      <c r="F129" s="0" t="str">
        <f aca="false">IF('Sim Period'!D129&lt;(AVERAGE('Sim Period'!$D$85:D129)),'Sim Period'!D129-AVERAGE('Sim Period'!$D$85:D129),"")</f>
        <v/>
      </c>
      <c r="G129" s="0" t="str">
        <f aca="false">IF('Sim Period'!D129&lt;(AVERAGE('Sim Period'!$D$107:D129)),'Sim Period'!D129-AVERAGE('Sim Period'!$D$107:D129),"")</f>
        <v/>
      </c>
      <c r="H129" s="0" t="str">
        <f aca="false">IF('Sim Period'!D129&lt;(AVERAGE('Sim Period'!$D$129:D129)),'Sim Period'!D129-AVERAGE('Sim Period'!$D$129:D129),"")</f>
        <v/>
      </c>
      <c r="M129" s="0" t="str">
        <f aca="false">IF('Sim Period'!D129&lt;(AVERAGE('Sim Period'!$D$24:D129)),'Sim Period'!D129-AVERAGE('Sim Period'!$D$24:D129),"")</f>
        <v/>
      </c>
      <c r="N129" s="0" t="str">
        <f aca="false">IF('Sim Period'!D129&lt;(AVERAGE('Sim Period'!$D$43:D129)),'Sim Period'!D129-AVERAGE('Sim Period'!$D$43:D129),"")</f>
        <v/>
      </c>
      <c r="O129" s="0" t="str">
        <f aca="false">IF('Sim Period'!D129&lt;(AVERAGE('Sim Period'!$D$66:D129)),'Sim Period'!D129-AVERAGE('Sim Period'!$D$66:D129),"")</f>
        <v/>
      </c>
      <c r="P129" s="0" t="str">
        <f aca="false">IF('Sim Period'!D129&lt;(AVERAGE('Sim Period'!$D$85:D129)),'Sim Period'!D129-AVERAGE('Sim Period'!$D$85:D129),"")</f>
        <v/>
      </c>
      <c r="Q129" s="0" t="str">
        <f aca="false">IF('Sim Period'!D129&lt;(AVERAGE('Sim Period'!$D$107:D129)),'Sim Period'!D129-AVERAGE('Sim Period'!$D$107:D129),"")</f>
        <v/>
      </c>
      <c r="R129" s="0" t="str">
        <f aca="false">IF('Sim Period'!D129&lt;(AVERAGE('Sim Period'!$D$129:D129)),'Sim Period'!D129-AVERAGE('Sim Period'!$D$129:D129),"")</f>
        <v/>
      </c>
      <c r="S129" s="0" t="n">
        <v>1</v>
      </c>
    </row>
    <row r="130" customFormat="false" ht="14.1" hidden="false" customHeight="false" outlineLevel="0" collapsed="false">
      <c r="A130" s="0" t="n">
        <v>0</v>
      </c>
      <c r="F130" s="0" t="str">
        <f aca="false">IF('Sim Period'!D130&lt;(AVERAGE('Sim Period'!$D$85:D130)),'Sim Period'!D130-AVERAGE('Sim Period'!$D$85:D130),"")</f>
        <v/>
      </c>
      <c r="G130" s="0" t="str">
        <f aca="false">IF('Sim Period'!D130&lt;(AVERAGE('Sim Period'!$D$107:D130)),'Sim Period'!D130-AVERAGE('Sim Period'!$D$107:D130),"")</f>
        <v/>
      </c>
      <c r="H130" s="0" t="str">
        <f aca="false">IF('Sim Period'!D130&lt;(AVERAGE('Sim Period'!$D$129:D130)),'Sim Period'!D130-AVERAGE('Sim Period'!$D$129:D130),"")</f>
        <v/>
      </c>
      <c r="M130" s="0" t="str">
        <f aca="false">IF('Sim Period'!D130&lt;(AVERAGE('Sim Period'!$D$24:D130)),'Sim Period'!D130-AVERAGE('Sim Period'!$D$24:D130),"")</f>
        <v/>
      </c>
      <c r="N130" s="0" t="str">
        <f aca="false">IF('Sim Period'!D130&lt;(AVERAGE('Sim Period'!$D$43:D130)),'Sim Period'!D130-AVERAGE('Sim Period'!$D$43:D130),"")</f>
        <v/>
      </c>
      <c r="O130" s="0" t="str">
        <f aca="false">IF('Sim Period'!D130&lt;(AVERAGE('Sim Period'!$D$66:D130)),'Sim Period'!D130-AVERAGE('Sim Period'!$D$66:D130),"")</f>
        <v/>
      </c>
      <c r="P130" s="0" t="str">
        <f aca="false">IF('Sim Period'!D130&lt;(AVERAGE('Sim Period'!$D$85:D130)),'Sim Period'!D130-AVERAGE('Sim Period'!$D$85:D130),"")</f>
        <v/>
      </c>
      <c r="Q130" s="0" t="str">
        <f aca="false">IF('Sim Period'!D130&lt;(AVERAGE('Sim Period'!$D$107:D130)),'Sim Period'!D130-AVERAGE('Sim Period'!$D$107:D130),"")</f>
        <v/>
      </c>
      <c r="R130" s="0" t="str">
        <f aca="false">IF('Sim Period'!D130&lt;(AVERAGE('Sim Period'!$D$129:D130)),'Sim Period'!D130-AVERAGE('Sim Period'!$D$129:D130),"")</f>
        <v/>
      </c>
      <c r="S130" s="0" t="n">
        <v>1</v>
      </c>
    </row>
    <row r="131" customFormat="false" ht="14.1" hidden="false" customHeight="false" outlineLevel="0" collapsed="false">
      <c r="A131" s="0" t="n">
        <v>0</v>
      </c>
      <c r="F131" s="24" t="n">
        <f aca="false">IF('Sim Period'!D131&lt;(AVERAGE('Sim Period'!$D$85:D131)),'Sim Period'!D131-AVERAGE('Sim Period'!$D$85:D131),"")</f>
        <v>-0.0207276595744682</v>
      </c>
      <c r="G131" s="24" t="n">
        <f aca="false">IF('Sim Period'!D131&lt;(AVERAGE('Sim Period'!$D$107:D131)),'Sim Period'!D131-AVERAGE('Sim Period'!$D$107:D131),"")</f>
        <v>-0.0130840000000001</v>
      </c>
      <c r="H131" s="24" t="n">
        <f aca="false">IF('Sim Period'!D131&lt;(AVERAGE('Sim Period'!$D$129:D131)),'Sim Period'!D131-AVERAGE('Sim Period'!$D$129:D131),"")</f>
        <v>-0.0304333333333334</v>
      </c>
      <c r="M131" s="24" t="n">
        <f aca="false">IF('Sim Period'!D131&lt;(AVERAGE('Sim Period'!$D$24:D131)),'Sim Period'!D131-AVERAGE('Sim Period'!$D$24:D131),"")</f>
        <v>-0.0222490740740742</v>
      </c>
      <c r="N131" s="24" t="n">
        <f aca="false">IF('Sim Period'!D131&lt;(AVERAGE('Sim Period'!$D$43:D131)),'Sim Period'!D131-AVERAGE('Sim Period'!$D$43:D131),"")</f>
        <v>-0.0226606741573035</v>
      </c>
      <c r="O131" s="24" t="n">
        <f aca="false">IF('Sim Period'!D131&lt;(AVERAGE('Sim Period'!$D$66:D131)),'Sim Period'!D131-AVERAGE('Sim Period'!$D$66:D131),"")</f>
        <v>-0.0229530303030304</v>
      </c>
      <c r="P131" s="24" t="n">
        <f aca="false">IF('Sim Period'!D131&lt;(AVERAGE('Sim Period'!$D$85:D131)),'Sim Period'!D131-AVERAGE('Sim Period'!$D$85:D131),"")</f>
        <v>-0.0207276595744682</v>
      </c>
      <c r="Q131" s="24" t="n">
        <f aca="false">IF('Sim Period'!D131&lt;(AVERAGE('Sim Period'!$D$107:D131)),'Sim Period'!D131-AVERAGE('Sim Period'!$D$107:D131),"")</f>
        <v>-0.0130840000000001</v>
      </c>
      <c r="R131" s="24" t="n">
        <f aca="false">IF('Sim Period'!D131&lt;(AVERAGE('Sim Period'!$D$129:D131)),'Sim Period'!D131-AVERAGE('Sim Period'!$D$129:D131),"")</f>
        <v>-0.0304333333333334</v>
      </c>
      <c r="S131" s="0" t="n">
        <v>1</v>
      </c>
    </row>
    <row r="132" customFormat="false" ht="14.1" hidden="false" customHeight="false" outlineLevel="0" collapsed="false">
      <c r="A132" s="0" t="n">
        <v>0</v>
      </c>
      <c r="F132" s="24" t="n">
        <f aca="false">IF('Sim Period'!D132&lt;(AVERAGE('Sim Period'!$D$85:D132)),'Sim Period'!D132-AVERAGE('Sim Period'!$D$85:D132),"")</f>
        <v>-0.04565625</v>
      </c>
      <c r="G132" s="24" t="n">
        <f aca="false">IF('Sim Period'!D132&lt;(AVERAGE('Sim Period'!$D$107:D132)),'Sim Period'!D132-AVERAGE('Sim Period'!$D$107:D132),"")</f>
        <v>-0.0374846153846154</v>
      </c>
      <c r="H132" s="24" t="n">
        <f aca="false">IF('Sim Period'!D132&lt;(AVERAGE('Sim Period'!$D$129:D132)),'Sim Period'!D132-AVERAGE('Sim Period'!$D$129:D132),"")</f>
        <v>-0.04225</v>
      </c>
      <c r="M132" s="24" t="n">
        <f aca="false">IF('Sim Period'!D132&lt;(AVERAGE('Sim Period'!$D$24:D132)),'Sim Period'!D132-AVERAGE('Sim Period'!$D$24:D132),"")</f>
        <v>-0.0477073394495413</v>
      </c>
      <c r="N132" s="24" t="n">
        <f aca="false">IF('Sim Period'!D132&lt;(AVERAGE('Sim Period'!$D$43:D132)),'Sim Period'!D132-AVERAGE('Sim Period'!$D$43:D132),"")</f>
        <v>-0.0480211111111111</v>
      </c>
      <c r="O132" s="24" t="n">
        <f aca="false">IF('Sim Period'!D132&lt;(AVERAGE('Sim Period'!$D$66:D132)),'Sim Period'!D132-AVERAGE('Sim Period'!$D$66:D132),"")</f>
        <v>-0.0481238805970149</v>
      </c>
      <c r="P132" s="24" t="n">
        <f aca="false">IF('Sim Period'!D132&lt;(AVERAGE('Sim Period'!$D$85:D132)),'Sim Period'!D132-AVERAGE('Sim Period'!$D$85:D132),"")</f>
        <v>-0.04565625</v>
      </c>
      <c r="Q132" s="24" t="n">
        <f aca="false">IF('Sim Period'!D132&lt;(AVERAGE('Sim Period'!$D$107:D132)),'Sim Period'!D132-AVERAGE('Sim Period'!$D$107:D132),"")</f>
        <v>-0.0374846153846154</v>
      </c>
      <c r="R132" s="24" t="n">
        <f aca="false">IF('Sim Period'!D132&lt;(AVERAGE('Sim Period'!$D$129:D132)),'Sim Period'!D132-AVERAGE('Sim Period'!$D$129:D132),"")</f>
        <v>-0.04225</v>
      </c>
      <c r="S132" s="0" t="n">
        <v>1</v>
      </c>
    </row>
    <row r="133" customFormat="false" ht="14.1" hidden="false" customHeight="false" outlineLevel="0" collapsed="false">
      <c r="A133" s="0" t="n">
        <v>0</v>
      </c>
      <c r="F133" s="0" t="str">
        <f aca="false">IF('Sim Period'!D133&lt;(AVERAGE('Sim Period'!$D$85:D133)),'Sim Period'!D133-AVERAGE('Sim Period'!$D$85:D133),"")</f>
        <v/>
      </c>
      <c r="G133" s="0" t="str">
        <f aca="false">IF('Sim Period'!D133&lt;(AVERAGE('Sim Period'!$D$107:D133)),'Sim Period'!D133-AVERAGE('Sim Period'!$D$107:D133),"")</f>
        <v/>
      </c>
      <c r="H133" s="0" t="str">
        <f aca="false">IF('Sim Period'!D133&lt;(AVERAGE('Sim Period'!$D$129:D133)),'Sim Period'!D133-AVERAGE('Sim Period'!$D$129:D133),"")</f>
        <v/>
      </c>
      <c r="M133" s="0" t="str">
        <f aca="false">IF('Sim Period'!D133&lt;(AVERAGE('Sim Period'!$D$24:D133)),'Sim Period'!D133-AVERAGE('Sim Period'!$D$24:D133),"")</f>
        <v/>
      </c>
      <c r="N133" s="0" t="str">
        <f aca="false">IF('Sim Period'!D133&lt;(AVERAGE('Sim Period'!$D$43:D133)),'Sim Period'!D133-AVERAGE('Sim Period'!$D$43:D133),"")</f>
        <v/>
      </c>
      <c r="O133" s="0" t="str">
        <f aca="false">IF('Sim Period'!D133&lt;(AVERAGE('Sim Period'!$D$66:D133)),'Sim Period'!D133-AVERAGE('Sim Period'!$D$66:D133),"")</f>
        <v/>
      </c>
      <c r="P133" s="0" t="str">
        <f aca="false">IF('Sim Period'!D133&lt;(AVERAGE('Sim Period'!$D$85:D133)),'Sim Period'!D133-AVERAGE('Sim Period'!$D$85:D133),"")</f>
        <v/>
      </c>
      <c r="Q133" s="0" t="str">
        <f aca="false">IF('Sim Period'!D133&lt;(AVERAGE('Sim Period'!$D$107:D133)),'Sim Period'!D133-AVERAGE('Sim Period'!$D$107:D133),"")</f>
        <v/>
      </c>
      <c r="R133" s="0" t="str">
        <f aca="false">IF('Sim Period'!D133&lt;(AVERAGE('Sim Period'!$D$129:D133)),'Sim Period'!D133-AVERAGE('Sim Period'!$D$129:D133),"")</f>
        <v/>
      </c>
      <c r="S133" s="0" t="n">
        <v>1</v>
      </c>
    </row>
    <row r="134" customFormat="false" ht="14.1" hidden="false" customHeight="false" outlineLevel="0" collapsed="false">
      <c r="A134" s="0" t="n">
        <v>0</v>
      </c>
      <c r="F134" s="24" t="n">
        <f aca="false">IF('Sim Period'!D134&lt;(AVERAGE('Sim Period'!$D$85:D134)),'Sim Period'!D134-AVERAGE('Sim Period'!$D$85:D134),"")</f>
        <v>-0.034786</v>
      </c>
      <c r="G134" s="24" t="n">
        <f aca="false">IF('Sim Period'!D134&lt;(AVERAGE('Sim Period'!$D$107:D134)),'Sim Period'!D134-AVERAGE('Sim Period'!$D$107:D134),"")</f>
        <v>-0.0269857142857143</v>
      </c>
      <c r="H134" s="24" t="n">
        <f aca="false">IF('Sim Period'!D134&lt;(AVERAGE('Sim Period'!$D$129:D134)),'Sim Period'!D134-AVERAGE('Sim Period'!$D$129:D134),"")</f>
        <v>-0.0305333333333333</v>
      </c>
      <c r="M134" s="24" t="n">
        <f aca="false">IF('Sim Period'!D134&lt;(AVERAGE('Sim Period'!$D$24:D134)),'Sim Period'!D134-AVERAGE('Sim Period'!$D$24:D134),"")</f>
        <v>-0.0369486486486486</v>
      </c>
      <c r="N134" s="24" t="n">
        <f aca="false">IF('Sim Period'!D134&lt;(AVERAGE('Sim Period'!$D$43:D134)),'Sim Period'!D134-AVERAGE('Sim Period'!$D$43:D134),"")</f>
        <v>-0.0372228260869565</v>
      </c>
      <c r="O134" s="24" t="n">
        <f aca="false">IF('Sim Period'!D134&lt;(AVERAGE('Sim Period'!$D$66:D134)),'Sim Period'!D134-AVERAGE('Sim Period'!$D$66:D134),"")</f>
        <v>-0.0372565217391304</v>
      </c>
      <c r="P134" s="24" t="n">
        <f aca="false">IF('Sim Period'!D134&lt;(AVERAGE('Sim Period'!$D$85:D134)),'Sim Period'!D134-AVERAGE('Sim Period'!$D$85:D134),"")</f>
        <v>-0.034786</v>
      </c>
      <c r="Q134" s="24" t="n">
        <f aca="false">IF('Sim Period'!D134&lt;(AVERAGE('Sim Period'!$D$107:D134)),'Sim Period'!D134-AVERAGE('Sim Period'!$D$107:D134),"")</f>
        <v>-0.0269857142857143</v>
      </c>
      <c r="R134" s="24" t="n">
        <f aca="false">IF('Sim Period'!D134&lt;(AVERAGE('Sim Period'!$D$129:D134)),'Sim Period'!D134-AVERAGE('Sim Period'!$D$129:D134),"")</f>
        <v>-0.0305333333333333</v>
      </c>
      <c r="S134" s="0" t="n">
        <v>1</v>
      </c>
    </row>
    <row r="135" customFormat="false" ht="14.1" hidden="false" customHeight="false" outlineLevel="0" collapsed="false">
      <c r="A135" s="0" t="n">
        <v>0</v>
      </c>
      <c r="F135" s="0" t="str">
        <f aca="false">IF('Sim Period'!D135&lt;(AVERAGE('Sim Period'!$D$85:D135)),'Sim Period'!D135-AVERAGE('Sim Period'!$D$85:D135),"")</f>
        <v/>
      </c>
      <c r="G135" s="0" t="str">
        <f aca="false">IF('Sim Period'!D135&lt;(AVERAGE('Sim Period'!$D$107:D135)),'Sim Period'!D135-AVERAGE('Sim Period'!$D$107:D135),"")</f>
        <v/>
      </c>
      <c r="H135" s="0" t="str">
        <f aca="false">IF('Sim Period'!D135&lt;(AVERAGE('Sim Period'!$D$129:D135)),'Sim Period'!D135-AVERAGE('Sim Period'!$D$129:D135),"")</f>
        <v/>
      </c>
      <c r="M135" s="0" t="str">
        <f aca="false">IF('Sim Period'!D135&lt;(AVERAGE('Sim Period'!$D$24:D135)),'Sim Period'!D135-AVERAGE('Sim Period'!$D$24:D135),"")</f>
        <v/>
      </c>
      <c r="N135" s="0" t="str">
        <f aca="false">IF('Sim Period'!D135&lt;(AVERAGE('Sim Period'!$D$43:D135)),'Sim Period'!D135-AVERAGE('Sim Period'!$D$43:D135),"")</f>
        <v/>
      </c>
      <c r="O135" s="0" t="str">
        <f aca="false">IF('Sim Period'!D135&lt;(AVERAGE('Sim Period'!$D$66:D135)),'Sim Period'!D135-AVERAGE('Sim Period'!$D$66:D135),"")</f>
        <v/>
      </c>
      <c r="P135" s="0" t="str">
        <f aca="false">IF('Sim Period'!D135&lt;(AVERAGE('Sim Period'!$D$85:D135)),'Sim Period'!D135-AVERAGE('Sim Period'!$D$85:D135),"")</f>
        <v/>
      </c>
      <c r="Q135" s="0" t="str">
        <f aca="false">IF('Sim Period'!D135&lt;(AVERAGE('Sim Period'!$D$107:D135)),'Sim Period'!D135-AVERAGE('Sim Period'!$D$107:D135),"")</f>
        <v/>
      </c>
      <c r="R135" s="0" t="str">
        <f aca="false">IF('Sim Period'!D135&lt;(AVERAGE('Sim Period'!$D$129:D135)),'Sim Period'!D135-AVERAGE('Sim Period'!$D$129:D135),"")</f>
        <v/>
      </c>
      <c r="S135" s="0" t="n">
        <v>1</v>
      </c>
    </row>
    <row r="136" customFormat="false" ht="14.1" hidden="false" customHeight="false" outlineLevel="0" collapsed="false">
      <c r="A136" s="0" t="n">
        <v>0</v>
      </c>
      <c r="F136" s="0" t="str">
        <f aca="false">IF('Sim Period'!D136&lt;(AVERAGE('Sim Period'!$D$85:D136)),'Sim Period'!D136-AVERAGE('Sim Period'!$D$85:D136),"")</f>
        <v/>
      </c>
      <c r="G136" s="0" t="str">
        <f aca="false">IF('Sim Period'!D136&lt;(AVERAGE('Sim Period'!$D$107:D136)),'Sim Period'!D136-AVERAGE('Sim Period'!$D$107:D136),"")</f>
        <v/>
      </c>
      <c r="H136" s="0" t="str">
        <f aca="false">IF('Sim Period'!D136&lt;(AVERAGE('Sim Period'!$D$129:D136)),'Sim Period'!D136-AVERAGE('Sim Period'!$D$129:D136),"")</f>
        <v/>
      </c>
      <c r="M136" s="0" t="str">
        <f aca="false">IF('Sim Period'!D136&lt;(AVERAGE('Sim Period'!$D$24:D136)),'Sim Period'!D136-AVERAGE('Sim Period'!$D$24:D136),"")</f>
        <v/>
      </c>
      <c r="N136" s="0" t="str">
        <f aca="false">IF('Sim Period'!D136&lt;(AVERAGE('Sim Period'!$D$43:D136)),'Sim Period'!D136-AVERAGE('Sim Period'!$D$43:D136),"")</f>
        <v/>
      </c>
      <c r="O136" s="0" t="str">
        <f aca="false">IF('Sim Period'!D136&lt;(AVERAGE('Sim Period'!$D$66:D136)),'Sim Period'!D136-AVERAGE('Sim Period'!$D$66:D136),"")</f>
        <v/>
      </c>
      <c r="P136" s="0" t="str">
        <f aca="false">IF('Sim Period'!D136&lt;(AVERAGE('Sim Period'!$D$85:D136)),'Sim Period'!D136-AVERAGE('Sim Period'!$D$85:D136),"")</f>
        <v/>
      </c>
      <c r="Q136" s="0" t="str">
        <f aca="false">IF('Sim Period'!D136&lt;(AVERAGE('Sim Period'!$D$107:D136)),'Sim Period'!D136-AVERAGE('Sim Period'!$D$107:D136),"")</f>
        <v/>
      </c>
      <c r="R136" s="0" t="str">
        <f aca="false">IF('Sim Period'!D136&lt;(AVERAGE('Sim Period'!$D$129:D136)),'Sim Period'!D136-AVERAGE('Sim Period'!$D$129:D136),"")</f>
        <v/>
      </c>
      <c r="S136" s="0" t="n">
        <v>1</v>
      </c>
    </row>
    <row r="137" customFormat="false" ht="14.1" hidden="false" customHeight="false" outlineLevel="0" collapsed="false">
      <c r="A137" s="0" t="n">
        <v>0</v>
      </c>
      <c r="F137" s="0" t="str">
        <f aca="false">IF('Sim Period'!D137&lt;(AVERAGE('Sim Period'!$D$85:D137)),'Sim Period'!D137-AVERAGE('Sim Period'!$D$85:D137),"")</f>
        <v/>
      </c>
      <c r="G137" s="0" t="str">
        <f aca="false">IF('Sim Period'!D137&lt;(AVERAGE('Sim Period'!$D$107:D137)),'Sim Period'!D137-AVERAGE('Sim Period'!$D$107:D137),"")</f>
        <v/>
      </c>
      <c r="H137" s="0" t="str">
        <f aca="false">IF('Sim Period'!D137&lt;(AVERAGE('Sim Period'!$D$129:D137)),'Sim Period'!D137-AVERAGE('Sim Period'!$D$129:D137),"")</f>
        <v/>
      </c>
      <c r="M137" s="0" t="str">
        <f aca="false">IF('Sim Period'!D137&lt;(AVERAGE('Sim Period'!$D$24:D137)),'Sim Period'!D137-AVERAGE('Sim Period'!$D$24:D137),"")</f>
        <v/>
      </c>
      <c r="N137" s="0" t="str">
        <f aca="false">IF('Sim Period'!D137&lt;(AVERAGE('Sim Period'!$D$43:D137)),'Sim Period'!D137-AVERAGE('Sim Period'!$D$43:D137),"")</f>
        <v/>
      </c>
      <c r="O137" s="0" t="str">
        <f aca="false">IF('Sim Period'!D137&lt;(AVERAGE('Sim Period'!$D$66:D137)),'Sim Period'!D137-AVERAGE('Sim Period'!$D$66:D137),"")</f>
        <v/>
      </c>
      <c r="P137" s="0" t="str">
        <f aca="false">IF('Sim Period'!D137&lt;(AVERAGE('Sim Period'!$D$85:D137)),'Sim Period'!D137-AVERAGE('Sim Period'!$D$85:D137),"")</f>
        <v/>
      </c>
      <c r="Q137" s="0" t="str">
        <f aca="false">IF('Sim Period'!D137&lt;(AVERAGE('Sim Period'!$D$107:D137)),'Sim Period'!D137-AVERAGE('Sim Period'!$D$107:D137),"")</f>
        <v/>
      </c>
      <c r="R137" s="0" t="str">
        <f aca="false">IF('Sim Period'!D137&lt;(AVERAGE('Sim Period'!$D$129:D137)),'Sim Period'!D137-AVERAGE('Sim Period'!$D$129:D137),"")</f>
        <v/>
      </c>
      <c r="S137" s="0" t="n">
        <v>1</v>
      </c>
    </row>
    <row r="138" customFormat="false" ht="14.1" hidden="false" customHeight="false" outlineLevel="0" collapsed="false">
      <c r="A138" s="0" t="n">
        <v>0</v>
      </c>
      <c r="F138" s="0" t="str">
        <f aca="false">IF('Sim Period'!D138&lt;(AVERAGE('Sim Period'!$D$85:D138)),'Sim Period'!D138-AVERAGE('Sim Period'!$D$85:D138),"")</f>
        <v/>
      </c>
      <c r="G138" s="0" t="str">
        <f aca="false">IF('Sim Period'!D138&lt;(AVERAGE('Sim Period'!$D$107:D138)),'Sim Period'!D138-AVERAGE('Sim Period'!$D$107:D138),"")</f>
        <v/>
      </c>
      <c r="H138" s="0" t="str">
        <f aca="false">IF('Sim Period'!D138&lt;(AVERAGE('Sim Period'!$D$129:D138)),'Sim Period'!D138-AVERAGE('Sim Period'!$D$129:D138),"")</f>
        <v/>
      </c>
      <c r="M138" s="0" t="str">
        <f aca="false">IF('Sim Period'!D138&lt;(AVERAGE('Sim Period'!$D$24:D138)),'Sim Period'!D138-AVERAGE('Sim Period'!$D$24:D138),"")</f>
        <v/>
      </c>
      <c r="N138" s="0" t="str">
        <f aca="false">IF('Sim Period'!D138&lt;(AVERAGE('Sim Period'!$D$43:D138)),'Sim Period'!D138-AVERAGE('Sim Period'!$D$43:D138),"")</f>
        <v/>
      </c>
      <c r="O138" s="0" t="str">
        <f aca="false">IF('Sim Period'!D138&lt;(AVERAGE('Sim Period'!$D$66:D138)),'Sim Period'!D138-AVERAGE('Sim Period'!$D$66:D138),"")</f>
        <v/>
      </c>
      <c r="P138" s="0" t="str">
        <f aca="false">IF('Sim Period'!D138&lt;(AVERAGE('Sim Period'!$D$85:D138)),'Sim Period'!D138-AVERAGE('Sim Period'!$D$85:D138),"")</f>
        <v/>
      </c>
      <c r="Q138" s="0" t="str">
        <f aca="false">IF('Sim Period'!D138&lt;(AVERAGE('Sim Period'!$D$107:D138)),'Sim Period'!D138-AVERAGE('Sim Period'!$D$107:D138),"")</f>
        <v/>
      </c>
      <c r="R138" s="0" t="str">
        <f aca="false">IF('Sim Period'!D138&lt;(AVERAGE('Sim Period'!$D$129:D138)),'Sim Period'!D138-AVERAGE('Sim Period'!$D$129:D138),"")</f>
        <v/>
      </c>
      <c r="S138" s="0" t="n">
        <v>1</v>
      </c>
    </row>
    <row r="139" customFormat="false" ht="14.1" hidden="false" customHeight="false" outlineLevel="0" collapsed="false">
      <c r="A139" s="0" t="n">
        <v>0</v>
      </c>
      <c r="F139" s="24" t="n">
        <f aca="false">IF('Sim Period'!D139&lt;(AVERAGE('Sim Period'!$D$85:D139)),'Sim Period'!D139-AVERAGE('Sim Period'!$D$85:D139),"")</f>
        <v>-0.00920545454545455</v>
      </c>
      <c r="G139" s="24" t="n">
        <f aca="false">IF('Sim Period'!D139&lt;(AVERAGE('Sim Period'!$D$107:D139)),'Sim Period'!D139-AVERAGE('Sim Period'!$D$107:D139),"")</f>
        <v>-0.00393333333333334</v>
      </c>
      <c r="H139" s="24" t="n">
        <f aca="false">IF('Sim Period'!D139&lt;(AVERAGE('Sim Period'!$D$129:D139)),'Sim Period'!D139-AVERAGE('Sim Period'!$D$129:D139),"")</f>
        <v>-0.0149636363636364</v>
      </c>
      <c r="M139" s="24" t="n">
        <f aca="false">IF('Sim Period'!D139&lt;(AVERAGE('Sim Period'!$D$24:D139)),'Sim Period'!D139-AVERAGE('Sim Period'!$D$24:D139),"")</f>
        <v>-0.0102129310344828</v>
      </c>
      <c r="N139" s="24" t="n">
        <f aca="false">IF('Sim Period'!D139&lt;(AVERAGE('Sim Period'!$D$43:D139)),'Sim Period'!D139-AVERAGE('Sim Period'!$D$43:D139),"")</f>
        <v>-0.0106422680412371</v>
      </c>
      <c r="O139" s="24" t="n">
        <f aca="false">IF('Sim Period'!D139&lt;(AVERAGE('Sim Period'!$D$66:D139)),'Sim Period'!D139-AVERAGE('Sim Period'!$D$66:D139),"")</f>
        <v>-0.0109905405405405</v>
      </c>
      <c r="P139" s="24" t="n">
        <f aca="false">IF('Sim Period'!D139&lt;(AVERAGE('Sim Period'!$D$85:D139)),'Sim Period'!D139-AVERAGE('Sim Period'!$D$85:D139),"")</f>
        <v>-0.00920545454545455</v>
      </c>
      <c r="Q139" s="24" t="n">
        <f aca="false">IF('Sim Period'!D139&lt;(AVERAGE('Sim Period'!$D$107:D139)),'Sim Period'!D139-AVERAGE('Sim Period'!$D$107:D139),"")</f>
        <v>-0.00393333333333334</v>
      </c>
      <c r="R139" s="24" t="n">
        <f aca="false">IF('Sim Period'!D139&lt;(AVERAGE('Sim Period'!$D$129:D139)),'Sim Period'!D139-AVERAGE('Sim Period'!$D$129:D139),"")</f>
        <v>-0.0149636363636364</v>
      </c>
      <c r="S139" s="0" t="n">
        <v>1</v>
      </c>
    </row>
    <row r="140" customFormat="false" ht="14.1" hidden="false" customHeight="false" outlineLevel="0" collapsed="false">
      <c r="A140" s="0" t="n">
        <v>0</v>
      </c>
      <c r="F140" s="24" t="n">
        <f aca="false">IF('Sim Period'!D140&lt;(AVERAGE('Sim Period'!$D$85:D140)),'Sim Period'!D140-AVERAGE('Sim Period'!$D$85:D140),"")</f>
        <v>-0.0231839285714286</v>
      </c>
      <c r="G140" s="24" t="n">
        <f aca="false">IF('Sim Period'!D140&lt;(AVERAGE('Sim Period'!$D$107:D140)),'Sim Period'!D140-AVERAGE('Sim Period'!$D$107:D140),"")</f>
        <v>-0.0177941176470588</v>
      </c>
      <c r="H140" s="24" t="n">
        <f aca="false">IF('Sim Period'!D140&lt;(AVERAGE('Sim Period'!$D$129:D140)),'Sim Period'!D140-AVERAGE('Sim Period'!$D$129:D140),"")</f>
        <v>-0.0269166666666667</v>
      </c>
      <c r="M140" s="24" t="n">
        <f aca="false">IF('Sim Period'!D140&lt;(AVERAGE('Sim Period'!$D$24:D140)),'Sim Period'!D140-AVERAGE('Sim Period'!$D$24:D140),"")</f>
        <v>-0.0244025641025641</v>
      </c>
      <c r="N140" s="24" t="n">
        <f aca="false">IF('Sim Period'!D140&lt;(AVERAGE('Sim Period'!$D$43:D140)),'Sim Period'!D140-AVERAGE('Sim Period'!$D$43:D140),"")</f>
        <v>-0.0247867346938776</v>
      </c>
      <c r="O140" s="24" t="n">
        <f aca="false">IF('Sim Period'!D140&lt;(AVERAGE('Sim Period'!$D$66:D140)),'Sim Period'!D140-AVERAGE('Sim Period'!$D$66:D140),"")</f>
        <v>-0.025052</v>
      </c>
      <c r="P140" s="24" t="n">
        <f aca="false">IF('Sim Period'!D140&lt;(AVERAGE('Sim Period'!$D$85:D140)),'Sim Period'!D140-AVERAGE('Sim Period'!$D$85:D140),"")</f>
        <v>-0.0231839285714286</v>
      </c>
      <c r="Q140" s="24" t="n">
        <f aca="false">IF('Sim Period'!D140&lt;(AVERAGE('Sim Period'!$D$107:D140)),'Sim Period'!D140-AVERAGE('Sim Period'!$D$107:D140),"")</f>
        <v>-0.0177941176470588</v>
      </c>
      <c r="R140" s="24" t="n">
        <f aca="false">IF('Sim Period'!D140&lt;(AVERAGE('Sim Period'!$D$129:D140)),'Sim Period'!D140-AVERAGE('Sim Period'!$D$129:D140),"")</f>
        <v>-0.0269166666666667</v>
      </c>
      <c r="S140" s="0" t="n">
        <v>1</v>
      </c>
    </row>
    <row r="141" customFormat="false" ht="14.1" hidden="false" customHeight="false" outlineLevel="0" collapsed="false">
      <c r="A141" s="0" t="n">
        <v>0</v>
      </c>
      <c r="F141" s="0" t="str">
        <f aca="false">IF('Sim Period'!D141&lt;(AVERAGE('Sim Period'!$D$85:D141)),'Sim Period'!D141-AVERAGE('Sim Period'!$D$85:D141),"")</f>
        <v/>
      </c>
      <c r="G141" s="0" t="str">
        <f aca="false">IF('Sim Period'!D141&lt;(AVERAGE('Sim Period'!$D$107:D141)),'Sim Period'!D141-AVERAGE('Sim Period'!$D$107:D141),"")</f>
        <v/>
      </c>
      <c r="H141" s="0" t="str">
        <f aca="false">IF('Sim Period'!D141&lt;(AVERAGE('Sim Period'!$D$129:D141)),'Sim Period'!D141-AVERAGE('Sim Period'!$D$129:D141),"")</f>
        <v/>
      </c>
      <c r="M141" s="0" t="str">
        <f aca="false">IF('Sim Period'!D141&lt;(AVERAGE('Sim Period'!$D$24:D141)),'Sim Period'!D141-AVERAGE('Sim Period'!$D$24:D141),"")</f>
        <v/>
      </c>
      <c r="N141" s="0" t="str">
        <f aca="false">IF('Sim Period'!D141&lt;(AVERAGE('Sim Period'!$D$43:D141)),'Sim Period'!D141-AVERAGE('Sim Period'!$D$43:D141),"")</f>
        <v/>
      </c>
      <c r="O141" s="0" t="str">
        <f aca="false">IF('Sim Period'!D141&lt;(AVERAGE('Sim Period'!$D$66:D141)),'Sim Period'!D141-AVERAGE('Sim Period'!$D$66:D141),"")</f>
        <v/>
      </c>
      <c r="P141" s="0" t="str">
        <f aca="false">IF('Sim Period'!D141&lt;(AVERAGE('Sim Period'!$D$85:D141)),'Sim Period'!D141-AVERAGE('Sim Period'!$D$85:D141),"")</f>
        <v/>
      </c>
      <c r="Q141" s="0" t="str">
        <f aca="false">IF('Sim Period'!D141&lt;(AVERAGE('Sim Period'!$D$107:D141)),'Sim Period'!D141-AVERAGE('Sim Period'!$D$107:D141),"")</f>
        <v/>
      </c>
      <c r="R141" s="0" t="str">
        <f aca="false">IF('Sim Period'!D141&lt;(AVERAGE('Sim Period'!$D$129:D141)),'Sim Period'!D141-AVERAGE('Sim Period'!$D$129:D141),"")</f>
        <v/>
      </c>
      <c r="S141" s="0" t="n">
        <v>1</v>
      </c>
    </row>
    <row r="142" customFormat="false" ht="14.1" hidden="false" customHeight="false" outlineLevel="0" collapsed="false">
      <c r="A142" s="0" t="n">
        <v>0</v>
      </c>
      <c r="F142" s="24" t="n">
        <f aca="false">IF('Sim Period'!D142&lt;(AVERAGE('Sim Period'!$D$85:D142)),'Sim Period'!D142-AVERAGE('Sim Period'!$D$85:D142),"")</f>
        <v>-0.0342879310344828</v>
      </c>
      <c r="G142" s="24" t="n">
        <f aca="false">IF('Sim Period'!D142&lt;(AVERAGE('Sim Period'!$D$107:D142)),'Sim Period'!D142-AVERAGE('Sim Period'!$D$107:D142),"")</f>
        <v>-0.0291388888888889</v>
      </c>
      <c r="H142" s="24" t="n">
        <f aca="false">IF('Sim Period'!D142&lt;(AVERAGE('Sim Period'!$D$129:D142)),'Sim Period'!D142-AVERAGE('Sim Period'!$D$129:D142),"")</f>
        <v>-0.0371857142857143</v>
      </c>
      <c r="M142" s="24" t="n">
        <f aca="false">IF('Sim Period'!D142&lt;(AVERAGE('Sim Period'!$D$24:D142)),'Sim Period'!D142-AVERAGE('Sim Period'!$D$24:D142),"")</f>
        <v>-0.0355352941176471</v>
      </c>
      <c r="N142" s="24" t="n">
        <f aca="false">IF('Sim Period'!D142&lt;(AVERAGE('Sim Period'!$D$43:D142)),'Sim Period'!D142-AVERAGE('Sim Period'!$D$43:D142),"")</f>
        <v>-0.035899</v>
      </c>
      <c r="O142" s="24" t="n">
        <f aca="false">IF('Sim Period'!D142&lt;(AVERAGE('Sim Period'!$D$66:D142)),'Sim Period'!D142-AVERAGE('Sim Period'!$D$66:D142),"")</f>
        <v>-0.0361311688311688</v>
      </c>
      <c r="P142" s="24" t="n">
        <f aca="false">IF('Sim Period'!D142&lt;(AVERAGE('Sim Period'!$D$85:D142)),'Sim Period'!D142-AVERAGE('Sim Period'!$D$85:D142),"")</f>
        <v>-0.0342879310344828</v>
      </c>
      <c r="Q142" s="24" t="n">
        <f aca="false">IF('Sim Period'!D142&lt;(AVERAGE('Sim Period'!$D$107:D142)),'Sim Period'!D142-AVERAGE('Sim Period'!$D$107:D142),"")</f>
        <v>-0.0291388888888889</v>
      </c>
      <c r="R142" s="24" t="n">
        <f aca="false">IF('Sim Period'!D142&lt;(AVERAGE('Sim Period'!$D$129:D142)),'Sim Period'!D142-AVERAGE('Sim Period'!$D$129:D142),"")</f>
        <v>-0.0371857142857143</v>
      </c>
      <c r="S142" s="0" t="n">
        <v>1</v>
      </c>
    </row>
    <row r="143" customFormat="false" ht="14.1" hidden="false" customHeight="false" outlineLevel="0" collapsed="false">
      <c r="A143" s="0" t="n">
        <v>0</v>
      </c>
      <c r="F143" s="24" t="n">
        <f aca="false">IF('Sim Period'!D143&lt;(AVERAGE('Sim Period'!$D$85:D143)),'Sim Period'!D143-AVERAGE('Sim Period'!$D$85:D143),"")</f>
        <v>-0.0184694915254236</v>
      </c>
      <c r="G143" s="24" t="n">
        <f aca="false">IF('Sim Period'!D143&lt;(AVERAGE('Sim Period'!$D$107:D143)),'Sim Period'!D143-AVERAGE('Sim Period'!$D$107:D143),"")</f>
        <v>-0.0132702702702702</v>
      </c>
      <c r="H143" s="24" t="n">
        <f aca="false">IF('Sim Period'!D143&lt;(AVERAGE('Sim Period'!$D$129:D143)),'Sim Period'!D143-AVERAGE('Sim Period'!$D$129:D143),"")</f>
        <v>-0.0202399999999999</v>
      </c>
      <c r="M143" s="24" t="n">
        <f aca="false">IF('Sim Period'!D143&lt;(AVERAGE('Sim Period'!$D$24:D143)),'Sim Period'!D143-AVERAGE('Sim Period'!$D$24:D143),"")</f>
        <v>-0.0198683333333332</v>
      </c>
      <c r="N143" s="24" t="n">
        <f aca="false">IF('Sim Period'!D143&lt;(AVERAGE('Sim Period'!$D$43:D143)),'Sim Period'!D143-AVERAGE('Sim Period'!$D$43:D143),"")</f>
        <v>-0.0201970297029702</v>
      </c>
      <c r="O143" s="24" t="n">
        <f aca="false">IF('Sim Period'!D143&lt;(AVERAGE('Sim Period'!$D$66:D143)),'Sim Period'!D143-AVERAGE('Sim Period'!$D$66:D143),"")</f>
        <v>-0.0203666666666666</v>
      </c>
      <c r="P143" s="24" t="n">
        <f aca="false">IF('Sim Period'!D143&lt;(AVERAGE('Sim Period'!$D$85:D143)),'Sim Period'!D143-AVERAGE('Sim Period'!$D$85:D143),"")</f>
        <v>-0.0184694915254236</v>
      </c>
      <c r="Q143" s="24" t="n">
        <f aca="false">IF('Sim Period'!D143&lt;(AVERAGE('Sim Period'!$D$107:D143)),'Sim Period'!D143-AVERAGE('Sim Period'!$D$107:D143),"")</f>
        <v>-0.0132702702702702</v>
      </c>
      <c r="R143" s="24" t="n">
        <f aca="false">IF('Sim Period'!D143&lt;(AVERAGE('Sim Period'!$D$129:D143)),'Sim Period'!D143-AVERAGE('Sim Period'!$D$129:D143),"")</f>
        <v>-0.0202399999999999</v>
      </c>
      <c r="S143" s="0" t="n">
        <v>1</v>
      </c>
    </row>
    <row r="144" customFormat="false" ht="14.1" hidden="false" customHeight="false" outlineLevel="0" collapsed="false">
      <c r="A144" s="0" t="n">
        <v>0</v>
      </c>
      <c r="F144" s="0" t="str">
        <f aca="false">IF('Sim Period'!D144&lt;(AVERAGE('Sim Period'!$D$85:D144)),'Sim Period'!D144-AVERAGE('Sim Period'!$D$85:D144),"")</f>
        <v/>
      </c>
      <c r="G144" s="0" t="str">
        <f aca="false">IF('Sim Period'!D144&lt;(AVERAGE('Sim Period'!$D$107:D144)),'Sim Period'!D144-AVERAGE('Sim Period'!$D$107:D144),"")</f>
        <v/>
      </c>
      <c r="H144" s="0" t="str">
        <f aca="false">IF('Sim Period'!D144&lt;(AVERAGE('Sim Period'!$D$129:D144)),'Sim Period'!D144-AVERAGE('Sim Period'!$D$129:D144),"")</f>
        <v/>
      </c>
      <c r="M144" s="0" t="str">
        <f aca="false">IF('Sim Period'!D144&lt;(AVERAGE('Sim Period'!$D$24:D144)),'Sim Period'!D144-AVERAGE('Sim Period'!$D$24:D144),"")</f>
        <v/>
      </c>
      <c r="N144" s="0" t="str">
        <f aca="false">IF('Sim Period'!D144&lt;(AVERAGE('Sim Period'!$D$43:D144)),'Sim Period'!D144-AVERAGE('Sim Period'!$D$43:D144),"")</f>
        <v/>
      </c>
      <c r="O144" s="0" t="str">
        <f aca="false">IF('Sim Period'!D144&lt;(AVERAGE('Sim Period'!$D$66:D144)),'Sim Period'!D144-AVERAGE('Sim Period'!$D$66:D144),"")</f>
        <v/>
      </c>
      <c r="P144" s="0" t="str">
        <f aca="false">IF('Sim Period'!D144&lt;(AVERAGE('Sim Period'!$D$85:D144)),'Sim Period'!D144-AVERAGE('Sim Period'!$D$85:D144),"")</f>
        <v/>
      </c>
      <c r="Q144" s="0" t="str">
        <f aca="false">IF('Sim Period'!D144&lt;(AVERAGE('Sim Period'!$D$107:D144)),'Sim Period'!D144-AVERAGE('Sim Period'!$D$107:D144),"")</f>
        <v/>
      </c>
      <c r="R144" s="0" t="str">
        <f aca="false">IF('Sim Period'!D144&lt;(AVERAGE('Sim Period'!$D$129:D144)),'Sim Period'!D144-AVERAGE('Sim Period'!$D$129:D144),"")</f>
        <v/>
      </c>
      <c r="S144" s="0" t="n">
        <v>1</v>
      </c>
    </row>
    <row r="145" customFormat="false" ht="14.1" hidden="false" customHeight="false" outlineLevel="0" collapsed="false">
      <c r="A145" s="0" t="n">
        <v>0</v>
      </c>
      <c r="F145" s="0" t="str">
        <f aca="false">IF('Sim Period'!D145&lt;(AVERAGE('Sim Period'!$D$85:D145)),'Sim Period'!D145-AVERAGE('Sim Period'!$D$85:D145),"")</f>
        <v/>
      </c>
      <c r="G145" s="0" t="str">
        <f aca="false">IF('Sim Period'!D145&lt;(AVERAGE('Sim Period'!$D$107:D145)),'Sim Period'!D145-AVERAGE('Sim Period'!$D$107:D145),"")</f>
        <v/>
      </c>
      <c r="H145" s="0" t="str">
        <f aca="false">IF('Sim Period'!D145&lt;(AVERAGE('Sim Period'!$D$129:D145)),'Sim Period'!D145-AVERAGE('Sim Period'!$D$129:D145),"")</f>
        <v/>
      </c>
      <c r="M145" s="0" t="str">
        <f aca="false">IF('Sim Period'!D145&lt;(AVERAGE('Sim Period'!$D$24:D145)),'Sim Period'!D145-AVERAGE('Sim Period'!$D$24:D145),"")</f>
        <v/>
      </c>
      <c r="N145" s="0" t="str">
        <f aca="false">IF('Sim Period'!D145&lt;(AVERAGE('Sim Period'!$D$43:D145)),'Sim Period'!D145-AVERAGE('Sim Period'!$D$43:D145),"")</f>
        <v/>
      </c>
      <c r="O145" s="0" t="str">
        <f aca="false">IF('Sim Period'!D145&lt;(AVERAGE('Sim Period'!$D$66:D145)),'Sim Period'!D145-AVERAGE('Sim Period'!$D$66:D145),"")</f>
        <v/>
      </c>
      <c r="P145" s="0" t="str">
        <f aca="false">IF('Sim Period'!D145&lt;(AVERAGE('Sim Period'!$D$85:D145)),'Sim Period'!D145-AVERAGE('Sim Period'!$D$85:D145),"")</f>
        <v/>
      </c>
      <c r="Q145" s="0" t="str">
        <f aca="false">IF('Sim Period'!D145&lt;(AVERAGE('Sim Period'!$D$107:D145)),'Sim Period'!D145-AVERAGE('Sim Period'!$D$107:D145),"")</f>
        <v/>
      </c>
      <c r="R145" s="0" t="str">
        <f aca="false">IF('Sim Period'!D145&lt;(AVERAGE('Sim Period'!$D$129:D145)),'Sim Period'!D145-AVERAGE('Sim Period'!$D$129:D145),"")</f>
        <v/>
      </c>
      <c r="S145" s="0" t="n">
        <v>1</v>
      </c>
    </row>
    <row r="146" customFormat="false" ht="14.1" hidden="false" customHeight="false" outlineLevel="0" collapsed="false">
      <c r="A146" s="0" t="n">
        <v>0</v>
      </c>
      <c r="F146" s="0" t="str">
        <f aca="false">IF('Sim Period'!D146&lt;(AVERAGE('Sim Period'!$D$85:D146)),'Sim Period'!D146-AVERAGE('Sim Period'!$D$85:D146),"")</f>
        <v/>
      </c>
      <c r="G146" s="0" t="str">
        <f aca="false">IF('Sim Period'!D146&lt;(AVERAGE('Sim Period'!$D$107:D146)),'Sim Period'!D146-AVERAGE('Sim Period'!$D$107:D146),"")</f>
        <v/>
      </c>
      <c r="H146" s="0" t="str">
        <f aca="false">IF('Sim Period'!D146&lt;(AVERAGE('Sim Period'!$D$129:D146)),'Sim Period'!D146-AVERAGE('Sim Period'!$D$129:D146),"")</f>
        <v/>
      </c>
      <c r="M146" s="0" t="str">
        <f aca="false">IF('Sim Period'!D146&lt;(AVERAGE('Sim Period'!$D$24:D146)),'Sim Period'!D146-AVERAGE('Sim Period'!$D$24:D146),"")</f>
        <v/>
      </c>
      <c r="N146" s="0" t="str">
        <f aca="false">IF('Sim Period'!D146&lt;(AVERAGE('Sim Period'!$D$43:D146)),'Sim Period'!D146-AVERAGE('Sim Period'!$D$43:D146),"")</f>
        <v/>
      </c>
      <c r="O146" s="0" t="str">
        <f aca="false">IF('Sim Period'!D146&lt;(AVERAGE('Sim Period'!$D$66:D146)),'Sim Period'!D146-AVERAGE('Sim Period'!$D$66:D146),"")</f>
        <v/>
      </c>
      <c r="P146" s="0" t="str">
        <f aca="false">IF('Sim Period'!D146&lt;(AVERAGE('Sim Period'!$D$85:D146)),'Sim Period'!D146-AVERAGE('Sim Period'!$D$85:D146),"")</f>
        <v/>
      </c>
      <c r="Q146" s="0" t="str">
        <f aca="false">IF('Sim Period'!D146&lt;(AVERAGE('Sim Period'!$D$107:D146)),'Sim Period'!D146-AVERAGE('Sim Period'!$D$107:D146),"")</f>
        <v/>
      </c>
      <c r="R146" s="0" t="str">
        <f aca="false">IF('Sim Period'!D146&lt;(AVERAGE('Sim Period'!$D$129:D146)),'Sim Period'!D146-AVERAGE('Sim Period'!$D$129:D146),"")</f>
        <v/>
      </c>
      <c r="S146" s="0" t="n">
        <v>1</v>
      </c>
    </row>
    <row r="147" customFormat="false" ht="14.1" hidden="false" customHeight="false" outlineLevel="0" collapsed="false">
      <c r="A147" s="0" t="n">
        <v>0</v>
      </c>
      <c r="F147" s="24" t="n">
        <f aca="false">IF('Sim Period'!D147&lt;(AVERAGE('Sim Period'!$D$85:D147)),'Sim Period'!D147-AVERAGE('Sim Period'!$D$85:D147),"")</f>
        <v>-0.0387746031746032</v>
      </c>
      <c r="G147" s="24" t="n">
        <f aca="false">IF('Sim Period'!D147&lt;(AVERAGE('Sim Period'!$D$107:D147)),'Sim Period'!D147-AVERAGE('Sim Period'!$D$107:D147),"")</f>
        <v>-0.0347292682926829</v>
      </c>
      <c r="H147" s="24" t="n">
        <f aca="false">IF('Sim Period'!D147&lt;(AVERAGE('Sim Period'!$D$129:D147)),'Sim Period'!D147-AVERAGE('Sim Period'!$D$129:D147),"")</f>
        <v>-0.0429631578947368</v>
      </c>
      <c r="M147" s="24" t="n">
        <f aca="false">IF('Sim Period'!D147&lt;(AVERAGE('Sim Period'!$D$24:D147)),'Sim Period'!D147-AVERAGE('Sim Period'!$D$24:D147),"")</f>
        <v>-0.0395354838709677</v>
      </c>
      <c r="N147" s="24" t="n">
        <f aca="false">IF('Sim Period'!D147&lt;(AVERAGE('Sim Period'!$D$43:D147)),'Sim Period'!D147-AVERAGE('Sim Period'!$D$43:D147),"")</f>
        <v>-0.0399542857142857</v>
      </c>
      <c r="O147" s="24" t="n">
        <f aca="false">IF('Sim Period'!D147&lt;(AVERAGE('Sim Period'!$D$66:D147)),'Sim Period'!D147-AVERAGE('Sim Period'!$D$66:D147),"")</f>
        <v>-0.0403</v>
      </c>
      <c r="P147" s="24" t="n">
        <f aca="false">IF('Sim Period'!D147&lt;(AVERAGE('Sim Period'!$D$85:D147)),'Sim Period'!D147-AVERAGE('Sim Period'!$D$85:D147),"")</f>
        <v>-0.0387746031746032</v>
      </c>
      <c r="Q147" s="24" t="n">
        <f aca="false">IF('Sim Period'!D147&lt;(AVERAGE('Sim Period'!$D$107:D147)),'Sim Period'!D147-AVERAGE('Sim Period'!$D$107:D147),"")</f>
        <v>-0.0347292682926829</v>
      </c>
      <c r="R147" s="24" t="n">
        <f aca="false">IF('Sim Period'!D147&lt;(AVERAGE('Sim Period'!$D$129:D147)),'Sim Period'!D147-AVERAGE('Sim Period'!$D$129:D147),"")</f>
        <v>-0.0429631578947368</v>
      </c>
      <c r="S147" s="0" t="n">
        <v>1</v>
      </c>
    </row>
    <row r="148" customFormat="false" ht="14.1" hidden="false" customHeight="false" outlineLevel="0" collapsed="false">
      <c r="A148" s="0" t="n">
        <v>7</v>
      </c>
      <c r="F148" s="0" t="str">
        <f aca="false">IF('Sim Period'!D148&lt;(AVERAGE('Sim Period'!$D$85:D148)),'Sim Period'!D148-AVERAGE('Sim Period'!$D$85:D148),"")</f>
        <v/>
      </c>
      <c r="G148" s="0" t="str">
        <f aca="false">IF('Sim Period'!D148&lt;(AVERAGE('Sim Period'!$D$107:D148)),'Sim Period'!D148-AVERAGE('Sim Period'!$D$107:D148),"")</f>
        <v/>
      </c>
      <c r="H148" s="0" t="str">
        <f aca="false">IF('Sim Period'!D148&lt;(AVERAGE('Sim Period'!$D$129:D148)),'Sim Period'!D148-AVERAGE('Sim Period'!$D$129:D148),"")</f>
        <v/>
      </c>
      <c r="M148" s="0" t="str">
        <f aca="false">IF('Sim Period'!D148&lt;(AVERAGE('Sim Period'!$D$24:D148)),'Sim Period'!D148-AVERAGE('Sim Period'!$D$24:D148),"")</f>
        <v/>
      </c>
      <c r="N148" s="0" t="str">
        <f aca="false">IF('Sim Period'!D148&lt;(AVERAGE('Sim Period'!$D$43:D148)),'Sim Period'!D148-AVERAGE('Sim Period'!$D$43:D148),"")</f>
        <v/>
      </c>
      <c r="O148" s="0" t="str">
        <f aca="false">IF('Sim Period'!D148&lt;(AVERAGE('Sim Period'!$D$66:D148)),'Sim Period'!D148-AVERAGE('Sim Period'!$D$66:D148),"")</f>
        <v/>
      </c>
      <c r="P148" s="0" t="str">
        <f aca="false">IF('Sim Period'!D148&lt;(AVERAGE('Sim Period'!$D$85:D148)),'Sim Period'!D148-AVERAGE('Sim Period'!$D$85:D148),"")</f>
        <v/>
      </c>
      <c r="Q148" s="0" t="str">
        <f aca="false">IF('Sim Period'!D148&lt;(AVERAGE('Sim Period'!$D$107:D148)),'Sim Period'!D148-AVERAGE('Sim Period'!$D$107:D148),"")</f>
        <v/>
      </c>
      <c r="R148" s="0" t="str">
        <f aca="false">IF('Sim Period'!D148&lt;(AVERAGE('Sim Period'!$D$129:D148)),'Sim Period'!D148-AVERAGE('Sim Period'!$D$129:D148),"")</f>
        <v/>
      </c>
      <c r="S148" s="0" t="n">
        <v>1</v>
      </c>
    </row>
    <row r="149" customFormat="false" ht="14.1" hidden="false" customHeight="false" outlineLevel="0" collapsed="false">
      <c r="A149" s="0" t="n">
        <v>0</v>
      </c>
      <c r="G149" s="0" t="str">
        <f aca="false">IF('Sim Period'!D149&lt;(AVERAGE('Sim Period'!$D$107:D149)),'Sim Period'!D149-AVERAGE('Sim Period'!$D$107:D149),"")</f>
        <v/>
      </c>
      <c r="H149" s="24" t="n">
        <f aca="false">IF('Sim Period'!D149&lt;(AVERAGE('Sim Period'!$D$129:D149)),'Sim Period'!D149-AVERAGE('Sim Period'!$D$129:D149),"")</f>
        <v>-0.00689999999999999</v>
      </c>
      <c r="I149" s="0" t="str">
        <f aca="false">IF('Sim Period'!D149&lt;(AVERAGE('Sim Period'!$D$149:D149)),'Sim Period'!D149-AVERAGE('Sim Period'!$D$149:D149),"")</f>
        <v/>
      </c>
      <c r="N149" s="24" t="n">
        <f aca="false">IF('Sim Period'!D149&lt;(AVERAGE('Sim Period'!$D$43:D149)),'Sim Period'!D149-AVERAGE('Sim Period'!$D$43:D149),"")</f>
        <v>-0.00311401869158877</v>
      </c>
      <c r="O149" s="24" t="n">
        <f aca="false">IF('Sim Period'!D149&lt;(AVERAGE('Sim Period'!$D$66:D149)),'Sim Period'!D149-AVERAGE('Sim Period'!$D$66:D149),"")</f>
        <v>-0.00352261904761903</v>
      </c>
      <c r="P149" s="24" t="n">
        <f aca="false">IF('Sim Period'!D149&lt;(AVERAGE('Sim Period'!$D$85:D149)),'Sim Period'!D149-AVERAGE('Sim Period'!$D$85:D149),"")</f>
        <v>-0.00213846153846153</v>
      </c>
      <c r="Q149" s="0" t="str">
        <f aca="false">IF('Sim Period'!D149&lt;(AVERAGE('Sim Period'!$D$107:D149)),'Sim Period'!D149-AVERAGE('Sim Period'!$D$107:D149),"")</f>
        <v/>
      </c>
      <c r="R149" s="24" t="n">
        <f aca="false">IF('Sim Period'!D149&lt;(AVERAGE('Sim Period'!$D$129:D149)),'Sim Period'!D149-AVERAGE('Sim Period'!$D$129:D149),"")</f>
        <v>-0.00689999999999999</v>
      </c>
      <c r="S149" s="0" t="n">
        <v>1</v>
      </c>
    </row>
    <row r="150" customFormat="false" ht="14.1" hidden="false" customHeight="false" outlineLevel="0" collapsed="false">
      <c r="A150" s="0" t="n">
        <v>0</v>
      </c>
      <c r="G150" s="0" t="str">
        <f aca="false">IF('Sim Period'!D150&lt;(AVERAGE('Sim Period'!$D$107:D150)),'Sim Period'!D150-AVERAGE('Sim Period'!$D$107:D150),"")</f>
        <v/>
      </c>
      <c r="H150" s="0" t="str">
        <f aca="false">IF('Sim Period'!D150&lt;(AVERAGE('Sim Period'!$D$129:D150)),'Sim Period'!D150-AVERAGE('Sim Period'!$D$129:D150),"")</f>
        <v/>
      </c>
      <c r="I150" s="0" t="str">
        <f aca="false">IF('Sim Period'!D150&lt;(AVERAGE('Sim Period'!$D$149:D150)),'Sim Period'!D150-AVERAGE('Sim Period'!$D$149:D150),"")</f>
        <v/>
      </c>
      <c r="N150" s="0" t="str">
        <f aca="false">IF('Sim Period'!D150&lt;(AVERAGE('Sim Period'!$D$43:D150)),'Sim Period'!D150-AVERAGE('Sim Period'!$D$43:D150),"")</f>
        <v/>
      </c>
      <c r="O150" s="0" t="str">
        <f aca="false">IF('Sim Period'!D150&lt;(AVERAGE('Sim Period'!$D$66:D150)),'Sim Period'!D150-AVERAGE('Sim Period'!$D$66:D150),"")</f>
        <v/>
      </c>
      <c r="P150" s="0" t="str">
        <f aca="false">IF('Sim Period'!D150&lt;(AVERAGE('Sim Period'!$D$85:D150)),'Sim Period'!D150-AVERAGE('Sim Period'!$D$85:D150),"")</f>
        <v/>
      </c>
      <c r="Q150" s="0" t="str">
        <f aca="false">IF('Sim Period'!D150&lt;(AVERAGE('Sim Period'!$D$107:D150)),'Sim Period'!D150-AVERAGE('Sim Period'!$D$107:D150),"")</f>
        <v/>
      </c>
      <c r="R150" s="0" t="str">
        <f aca="false">IF('Sim Period'!D150&lt;(AVERAGE('Sim Period'!$D$129:D150)),'Sim Period'!D150-AVERAGE('Sim Period'!$D$129:D150),"")</f>
        <v/>
      </c>
      <c r="S150" s="0" t="n">
        <v>1</v>
      </c>
    </row>
    <row r="151" customFormat="false" ht="14.1" hidden="false" customHeight="false" outlineLevel="0" collapsed="false">
      <c r="A151" s="0" t="n">
        <v>0</v>
      </c>
      <c r="G151" s="0" t="str">
        <f aca="false">IF('Sim Period'!D151&lt;(AVERAGE('Sim Period'!$D$107:D151)),'Sim Period'!D151-AVERAGE('Sim Period'!$D$107:D151),"")</f>
        <v/>
      </c>
      <c r="H151" s="0" t="str">
        <f aca="false">IF('Sim Period'!D151&lt;(AVERAGE('Sim Period'!$D$129:D151)),'Sim Period'!D151-AVERAGE('Sim Period'!$D$129:D151),"")</f>
        <v/>
      </c>
      <c r="I151" s="0" t="str">
        <f aca="false">IF('Sim Period'!D151&lt;(AVERAGE('Sim Period'!$D$149:D151)),'Sim Period'!D151-AVERAGE('Sim Period'!$D$149:D151),"")</f>
        <v/>
      </c>
      <c r="N151" s="0" t="str">
        <f aca="false">IF('Sim Period'!D151&lt;(AVERAGE('Sim Period'!$D$43:D151)),'Sim Period'!D151-AVERAGE('Sim Period'!$D$43:D151),"")</f>
        <v/>
      </c>
      <c r="O151" s="0" t="str">
        <f aca="false">IF('Sim Period'!D151&lt;(AVERAGE('Sim Period'!$D$66:D151)),'Sim Period'!D151-AVERAGE('Sim Period'!$D$66:D151),"")</f>
        <v/>
      </c>
      <c r="P151" s="0" t="str">
        <f aca="false">IF('Sim Period'!D151&lt;(AVERAGE('Sim Period'!$D$85:D151)),'Sim Period'!D151-AVERAGE('Sim Period'!$D$85:D151),"")</f>
        <v/>
      </c>
      <c r="Q151" s="0" t="str">
        <f aca="false">IF('Sim Period'!D151&lt;(AVERAGE('Sim Period'!$D$107:D151)),'Sim Period'!D151-AVERAGE('Sim Period'!$D$107:D151),"")</f>
        <v/>
      </c>
      <c r="R151" s="0" t="str">
        <f aca="false">IF('Sim Period'!D151&lt;(AVERAGE('Sim Period'!$D$129:D151)),'Sim Period'!D151-AVERAGE('Sim Period'!$D$129:D151),"")</f>
        <v/>
      </c>
      <c r="S151" s="0" t="n">
        <v>1</v>
      </c>
    </row>
    <row r="152" customFormat="false" ht="14.1" hidden="false" customHeight="false" outlineLevel="0" collapsed="false">
      <c r="A152" s="0" t="n">
        <v>0</v>
      </c>
      <c r="G152" s="0" t="str">
        <f aca="false">IF('Sim Period'!D152&lt;(AVERAGE('Sim Period'!$D$107:D152)),'Sim Period'!D152-AVERAGE('Sim Period'!$D$107:D152),"")</f>
        <v/>
      </c>
      <c r="H152" s="24" t="n">
        <f aca="false">IF('Sim Period'!D152&lt;(AVERAGE('Sim Period'!$D$129:D152)),'Sim Period'!D152-AVERAGE('Sim Period'!$D$129:D152),"")</f>
        <v>-0.00677083333333337</v>
      </c>
      <c r="I152" s="24" t="n">
        <f aca="false">IF('Sim Period'!D152&lt;(AVERAGE('Sim Period'!$D$149:D152)),'Sim Period'!D152-AVERAGE('Sim Period'!$D$149:D152),"")</f>
        <v>-0.0104000000000001</v>
      </c>
      <c r="N152" s="24" t="n">
        <f aca="false">IF('Sim Period'!D152&lt;(AVERAGE('Sim Period'!$D$43:D152)),'Sim Period'!D152-AVERAGE('Sim Period'!$D$43:D152),"")</f>
        <v>-0.00225090909090912</v>
      </c>
      <c r="O152" s="24" t="n">
        <f aca="false">IF('Sim Period'!D152&lt;(AVERAGE('Sim Period'!$D$66:D152)),'Sim Period'!D152-AVERAGE('Sim Period'!$D$66:D152),"")</f>
        <v>-0.00273448275862072</v>
      </c>
      <c r="P152" s="24" t="n">
        <f aca="false">IF('Sim Period'!D152&lt;(AVERAGE('Sim Period'!$D$85:D152)),'Sim Period'!D152-AVERAGE('Sim Period'!$D$85:D152),"")</f>
        <v>-0.00152647058823533</v>
      </c>
      <c r="Q152" s="0" t="str">
        <f aca="false">IF('Sim Period'!D152&lt;(AVERAGE('Sim Period'!$D$107:D152)),'Sim Period'!D152-AVERAGE('Sim Period'!$D$107:D152),"")</f>
        <v/>
      </c>
      <c r="R152" s="24" t="n">
        <f aca="false">IF('Sim Period'!D152&lt;(AVERAGE('Sim Period'!$D$129:D152)),'Sim Period'!D152-AVERAGE('Sim Period'!$D$129:D152),"")</f>
        <v>-0.00677083333333337</v>
      </c>
      <c r="S152" s="0" t="n">
        <v>1</v>
      </c>
    </row>
    <row r="153" customFormat="false" ht="14.1" hidden="false" customHeight="false" outlineLevel="0" collapsed="false">
      <c r="A153" s="0" t="n">
        <v>0</v>
      </c>
      <c r="G153" s="24" t="n">
        <f aca="false">IF('Sim Period'!D153&lt;(AVERAGE('Sim Period'!$D$107:D153)),'Sim Period'!D153-AVERAGE('Sim Period'!$D$107:D153),"")</f>
        <v>-0.0195978723404255</v>
      </c>
      <c r="H153" s="24" t="n">
        <f aca="false">IF('Sim Period'!D153&lt;(AVERAGE('Sim Period'!$D$129:D153)),'Sim Period'!D153-AVERAGE('Sim Period'!$D$129:D153),"")</f>
        <v>-0.027236</v>
      </c>
      <c r="I153" s="24" t="n">
        <f aca="false">IF('Sim Period'!D153&lt;(AVERAGE('Sim Period'!$D$149:D153)),'Sim Period'!D153-AVERAGE('Sim Period'!$D$149:D153),"")</f>
        <v>-0.0256</v>
      </c>
      <c r="N153" s="24" t="n">
        <f aca="false">IF('Sim Period'!D153&lt;(AVERAGE('Sim Period'!$D$43:D153)),'Sim Period'!D153-AVERAGE('Sim Period'!$D$43:D153),"")</f>
        <v>-0.023636036036036</v>
      </c>
      <c r="O153" s="24" t="n">
        <f aca="false">IF('Sim Period'!D153&lt;(AVERAGE('Sim Period'!$D$66:D153)),'Sim Period'!D153-AVERAGE('Sim Period'!$D$66:D153),"")</f>
        <v>-0.0240579545454545</v>
      </c>
      <c r="P153" s="24" t="n">
        <f aca="false">IF('Sim Period'!D153&lt;(AVERAGE('Sim Period'!$D$85:D153)),'Sim Period'!D153-AVERAGE('Sim Period'!$D$85:D153),"")</f>
        <v>-0.0227913043478261</v>
      </c>
      <c r="Q153" s="24" t="n">
        <f aca="false">IF('Sim Period'!D153&lt;(AVERAGE('Sim Period'!$D$107:D153)),'Sim Period'!D153-AVERAGE('Sim Period'!$D$107:D153),"")</f>
        <v>-0.0195978723404255</v>
      </c>
      <c r="R153" s="24" t="n">
        <f aca="false">IF('Sim Period'!D153&lt;(AVERAGE('Sim Period'!$D$129:D153)),'Sim Period'!D153-AVERAGE('Sim Period'!$D$129:D153),"")</f>
        <v>-0.027236</v>
      </c>
      <c r="S153" s="0" t="n">
        <v>1</v>
      </c>
    </row>
    <row r="154" customFormat="false" ht="14.1" hidden="false" customHeight="false" outlineLevel="0" collapsed="false">
      <c r="A154" s="0" t="n">
        <v>0</v>
      </c>
      <c r="G154" s="24" t="n">
        <f aca="false">IF('Sim Period'!D154&lt;(AVERAGE('Sim Period'!$D$107:D154)),'Sim Period'!D154-AVERAGE('Sim Period'!$D$107:D154),"")</f>
        <v>-0.00185833333333331</v>
      </c>
      <c r="H154" s="24" t="n">
        <f aca="false">IF('Sim Period'!D154&lt;(AVERAGE('Sim Period'!$D$129:D154)),'Sim Period'!D154-AVERAGE('Sim Period'!$D$129:D154),"")</f>
        <v>-0.00916923076923075</v>
      </c>
      <c r="I154" s="24" t="n">
        <f aca="false">IF('Sim Period'!D154&lt;(AVERAGE('Sim Period'!$D$149:D154)),'Sim Period'!D154-AVERAGE('Sim Period'!$D$149:D154),"")</f>
        <v>-0.00658333333333332</v>
      </c>
      <c r="N154" s="24" t="n">
        <f aca="false">IF('Sim Period'!D154&lt;(AVERAGE('Sim Period'!$D$43:D154)),'Sim Period'!D154-AVERAGE('Sim Period'!$D$43:D154),"")</f>
        <v>-0.00588303571428569</v>
      </c>
      <c r="O154" s="24" t="n">
        <f aca="false">IF('Sim Period'!D154&lt;(AVERAGE('Sim Period'!$D$66:D154)),'Sim Period'!D154-AVERAGE('Sim Period'!$D$66:D154),"")</f>
        <v>-0.00628651685393256</v>
      </c>
      <c r="P154" s="24" t="n">
        <f aca="false">IF('Sim Period'!D154&lt;(AVERAGE('Sim Period'!$D$85:D154)),'Sim Period'!D154-AVERAGE('Sim Period'!$D$85:D154),"")</f>
        <v>-0.00501857142857141</v>
      </c>
      <c r="Q154" s="24" t="n">
        <f aca="false">IF('Sim Period'!D154&lt;(AVERAGE('Sim Period'!$D$107:D154)),'Sim Period'!D154-AVERAGE('Sim Period'!$D$107:D154),"")</f>
        <v>-0.00185833333333331</v>
      </c>
      <c r="R154" s="24" t="n">
        <f aca="false">IF('Sim Period'!D154&lt;(AVERAGE('Sim Period'!$D$129:D154)),'Sim Period'!D154-AVERAGE('Sim Period'!$D$129:D154),"")</f>
        <v>-0.00916923076923075</v>
      </c>
      <c r="S154" s="0" t="n">
        <v>1</v>
      </c>
    </row>
    <row r="155" customFormat="false" ht="14.1" hidden="false" customHeight="false" outlineLevel="0" collapsed="false">
      <c r="A155" s="0" t="n">
        <v>0</v>
      </c>
      <c r="G155" s="24" t="n">
        <f aca="false">IF('Sim Period'!D155&lt;(AVERAGE('Sim Period'!$D$107:D155)),'Sim Period'!D155-AVERAGE('Sim Period'!$D$107:D155),"")</f>
        <v>-0.00760000000000001</v>
      </c>
      <c r="H155" s="24" t="n">
        <f aca="false">IF('Sim Period'!D155&lt;(AVERAGE('Sim Period'!$D$129:D155)),'Sim Period'!D155-AVERAGE('Sim Period'!$D$129:D155),"")</f>
        <v>-0.0145111111111111</v>
      </c>
      <c r="I155" s="24" t="n">
        <f aca="false">IF('Sim Period'!D155&lt;(AVERAGE('Sim Period'!$D$149:D155)),'Sim Period'!D155-AVERAGE('Sim Period'!$D$149:D155),"")</f>
        <v>-0.0107</v>
      </c>
      <c r="N155" s="24" t="n">
        <f aca="false">IF('Sim Period'!D155&lt;(AVERAGE('Sim Period'!$D$43:D155)),'Sim Period'!D155-AVERAGE('Sim Period'!$D$43:D155),"")</f>
        <v>-0.0116787610619469</v>
      </c>
      <c r="O155" s="24" t="n">
        <f aca="false">IF('Sim Period'!D155&lt;(AVERAGE('Sim Period'!$D$66:D155)),'Sim Period'!D155-AVERAGE('Sim Period'!$D$66:D155),"")</f>
        <v>-0.0120511111111111</v>
      </c>
      <c r="P155" s="24" t="n">
        <f aca="false">IF('Sim Period'!D155&lt;(AVERAGE('Sim Period'!$D$85:D155)),'Sim Period'!D155-AVERAGE('Sim Period'!$D$85:D155),"")</f>
        <v>-0.0107647887323944</v>
      </c>
      <c r="Q155" s="24" t="n">
        <f aca="false">IF('Sim Period'!D155&lt;(AVERAGE('Sim Period'!$D$107:D155)),'Sim Period'!D155-AVERAGE('Sim Period'!$D$107:D155),"")</f>
        <v>-0.00760000000000001</v>
      </c>
      <c r="R155" s="24" t="n">
        <f aca="false">IF('Sim Period'!D155&lt;(AVERAGE('Sim Period'!$D$129:D155)),'Sim Period'!D155-AVERAGE('Sim Period'!$D$129:D155),"")</f>
        <v>-0.0145111111111111</v>
      </c>
      <c r="S155" s="0" t="n">
        <v>1</v>
      </c>
    </row>
    <row r="156" customFormat="false" ht="14.1" hidden="false" customHeight="false" outlineLevel="0" collapsed="false">
      <c r="A156" s="0" t="n">
        <v>0</v>
      </c>
      <c r="G156" s="0" t="str">
        <f aca="false">IF('Sim Period'!D156&lt;(AVERAGE('Sim Period'!$D$107:D156)),'Sim Period'!D156-AVERAGE('Sim Period'!$D$107:D156),"")</f>
        <v/>
      </c>
      <c r="H156" s="0" t="str">
        <f aca="false">IF('Sim Period'!D156&lt;(AVERAGE('Sim Period'!$D$129:D156)),'Sim Period'!D156-AVERAGE('Sim Period'!$D$129:D156),"")</f>
        <v/>
      </c>
      <c r="I156" s="0" t="str">
        <f aca="false">IF('Sim Period'!D156&lt;(AVERAGE('Sim Period'!$D$149:D156)),'Sim Period'!D156-AVERAGE('Sim Period'!$D$149:D156),"")</f>
        <v/>
      </c>
      <c r="N156" s="0" t="str">
        <f aca="false">IF('Sim Period'!D156&lt;(AVERAGE('Sim Period'!$D$43:D156)),'Sim Period'!D156-AVERAGE('Sim Period'!$D$43:D156),"")</f>
        <v/>
      </c>
      <c r="O156" s="0" t="str">
        <f aca="false">IF('Sim Period'!D156&lt;(AVERAGE('Sim Period'!$D$66:D156)),'Sim Period'!D156-AVERAGE('Sim Period'!$D$66:D156),"")</f>
        <v/>
      </c>
      <c r="P156" s="0" t="str">
        <f aca="false">IF('Sim Period'!D156&lt;(AVERAGE('Sim Period'!$D$85:D156)),'Sim Period'!D156-AVERAGE('Sim Period'!$D$85:D156),"")</f>
        <v/>
      </c>
      <c r="Q156" s="0" t="str">
        <f aca="false">IF('Sim Period'!D156&lt;(AVERAGE('Sim Period'!$D$107:D156)),'Sim Period'!D156-AVERAGE('Sim Period'!$D$107:D156),"")</f>
        <v/>
      </c>
      <c r="R156" s="0" t="str">
        <f aca="false">IF('Sim Period'!D156&lt;(AVERAGE('Sim Period'!$D$129:D156)),'Sim Period'!D156-AVERAGE('Sim Period'!$D$129:D156),"")</f>
        <v/>
      </c>
      <c r="S156" s="0" t="n">
        <v>1</v>
      </c>
    </row>
    <row r="157" customFormat="false" ht="14.1" hidden="false" customHeight="false" outlineLevel="0" collapsed="false">
      <c r="A157" s="0" t="n">
        <v>0</v>
      </c>
      <c r="G157" s="24" t="n">
        <f aca="false">IF('Sim Period'!D157&lt;(AVERAGE('Sim Period'!$D$107:D157)),'Sim Period'!D157-AVERAGE('Sim Period'!$D$107:D157),"")</f>
        <v>-0.0403764705882353</v>
      </c>
      <c r="H157" s="24" t="n">
        <f aca="false">IF('Sim Period'!D157&lt;(AVERAGE('Sim Period'!$D$129:D157)),'Sim Period'!D157-AVERAGE('Sim Period'!$D$129:D157),"")</f>
        <v>-0.0463379310344828</v>
      </c>
      <c r="I157" s="24" t="n">
        <f aca="false">IF('Sim Period'!D157&lt;(AVERAGE('Sim Period'!$D$149:D157)),'Sim Period'!D157-AVERAGE('Sim Period'!$D$149:D157),"")</f>
        <v>-0.0398777777777778</v>
      </c>
      <c r="N157" s="24" t="n">
        <f aca="false">IF('Sim Period'!D157&lt;(AVERAGE('Sim Period'!$D$43:D157)),'Sim Period'!D157-AVERAGE('Sim Period'!$D$43:D157),"")</f>
        <v>-0.0447313043478261</v>
      </c>
      <c r="O157" s="24" t="n">
        <f aca="false">IF('Sim Period'!D157&lt;(AVERAGE('Sim Period'!$D$66:D157)),'Sim Period'!D157-AVERAGE('Sim Period'!$D$66:D157),"")</f>
        <v>-0.0450086956521739</v>
      </c>
      <c r="P157" s="24" t="n">
        <f aca="false">IF('Sim Period'!D157&lt;(AVERAGE('Sim Period'!$D$85:D157)),'Sim Period'!D157-AVERAGE('Sim Period'!$D$85:D157),"")</f>
        <v>-0.0436424657534247</v>
      </c>
      <c r="Q157" s="24" t="n">
        <f aca="false">IF('Sim Period'!D157&lt;(AVERAGE('Sim Period'!$D$107:D157)),'Sim Period'!D157-AVERAGE('Sim Period'!$D$107:D157),"")</f>
        <v>-0.0403764705882353</v>
      </c>
      <c r="R157" s="24" t="n">
        <f aca="false">IF('Sim Period'!D157&lt;(AVERAGE('Sim Period'!$D$129:D157)),'Sim Period'!D157-AVERAGE('Sim Period'!$D$129:D157),"")</f>
        <v>-0.0463379310344828</v>
      </c>
      <c r="S157" s="0" t="n">
        <v>1</v>
      </c>
    </row>
    <row r="158" customFormat="false" ht="14.1" hidden="false" customHeight="false" outlineLevel="0" collapsed="false">
      <c r="A158" s="0" t="n">
        <v>0</v>
      </c>
      <c r="G158" s="24" t="n">
        <f aca="false">IF('Sim Period'!D158&lt;(AVERAGE('Sim Period'!$D$107:D158)),'Sim Period'!D158-AVERAGE('Sim Period'!$D$107:D158),"")</f>
        <v>-0.0410711538461539</v>
      </c>
      <c r="H158" s="24" t="n">
        <f aca="false">IF('Sim Period'!D158&lt;(AVERAGE('Sim Period'!$D$129:D158)),'Sim Period'!D158-AVERAGE('Sim Period'!$D$129:D158),"")</f>
        <v>-0.0462433333333333</v>
      </c>
      <c r="I158" s="24" t="n">
        <f aca="false">IF('Sim Period'!D158&lt;(AVERAGE('Sim Period'!$D$149:D158)),'Sim Period'!D158-AVERAGE('Sim Period'!$D$149:D158),"")</f>
        <v>-0.03724</v>
      </c>
      <c r="N158" s="24" t="n">
        <f aca="false">IF('Sim Period'!D158&lt;(AVERAGE('Sim Period'!$D$43:D158)),'Sim Period'!D158-AVERAGE('Sim Period'!$D$43:D158),"")</f>
        <v>-0.0458327586206897</v>
      </c>
      <c r="O158" s="24" t="n">
        <f aca="false">IF('Sim Period'!D158&lt;(AVERAGE('Sim Period'!$D$66:D158)),'Sim Period'!D158-AVERAGE('Sim Period'!$D$66:D158),"")</f>
        <v>-0.0460086021505376</v>
      </c>
      <c r="P158" s="24" t="n">
        <f aca="false">IF('Sim Period'!D158&lt;(AVERAGE('Sim Period'!$D$85:D158)),'Sim Period'!D158-AVERAGE('Sim Period'!$D$85:D158),"")</f>
        <v>-0.0445324324324324</v>
      </c>
      <c r="Q158" s="24" t="n">
        <f aca="false">IF('Sim Period'!D158&lt;(AVERAGE('Sim Period'!$D$107:D158)),'Sim Period'!D158-AVERAGE('Sim Period'!$D$107:D158),"")</f>
        <v>-0.0410711538461539</v>
      </c>
      <c r="R158" s="24" t="n">
        <f aca="false">IF('Sim Period'!D158&lt;(AVERAGE('Sim Period'!$D$129:D158)),'Sim Period'!D158-AVERAGE('Sim Period'!$D$129:D158),"")</f>
        <v>-0.0462433333333333</v>
      </c>
      <c r="S158" s="0" t="n">
        <v>1</v>
      </c>
    </row>
    <row r="159" customFormat="false" ht="14.1" hidden="false" customHeight="false" outlineLevel="0" collapsed="false">
      <c r="A159" s="0" t="n">
        <v>0</v>
      </c>
      <c r="G159" s="24" t="n">
        <f aca="false">IF('Sim Period'!D159&lt;(AVERAGE('Sim Period'!$D$107:D159)),'Sim Period'!D159-AVERAGE('Sim Period'!$D$107:D159),"")</f>
        <v>-0.00674150943396237</v>
      </c>
      <c r="H159" s="24" t="n">
        <f aca="false">IF('Sim Period'!D159&lt;(AVERAGE('Sim Period'!$D$129:D159)),'Sim Period'!D159-AVERAGE('Sim Period'!$D$129:D159),"")</f>
        <v>-0.0116548387096775</v>
      </c>
      <c r="I159" s="24" t="n">
        <f aca="false">IF('Sim Period'!D159&lt;(AVERAGE('Sim Period'!$D$149:D159)),'Sim Period'!D159-AVERAGE('Sim Period'!$D$149:D159),"")</f>
        <v>-0.00276363636363646</v>
      </c>
      <c r="N159" s="24" t="n">
        <f aca="false">IF('Sim Period'!D159&lt;(AVERAGE('Sim Period'!$D$43:D159)),'Sim Period'!D159-AVERAGE('Sim Period'!$D$43:D159),"")</f>
        <v>-0.0115333333333334</v>
      </c>
      <c r="O159" s="24" t="n">
        <f aca="false">IF('Sim Period'!D159&lt;(AVERAGE('Sim Period'!$D$66:D159)),'Sim Period'!D159-AVERAGE('Sim Period'!$D$66:D159),"")</f>
        <v>-0.0116829787234044</v>
      </c>
      <c r="P159" s="24" t="n">
        <f aca="false">IF('Sim Period'!D159&lt;(AVERAGE('Sim Period'!$D$85:D159)),'Sim Period'!D159-AVERAGE('Sim Period'!$D$85:D159),"")</f>
        <v>-0.0101946666666668</v>
      </c>
      <c r="Q159" s="24" t="n">
        <f aca="false">IF('Sim Period'!D159&lt;(AVERAGE('Sim Period'!$D$107:D159)),'Sim Period'!D159-AVERAGE('Sim Period'!$D$107:D159),"")</f>
        <v>-0.00674150943396237</v>
      </c>
      <c r="R159" s="24" t="n">
        <f aca="false">IF('Sim Period'!D159&lt;(AVERAGE('Sim Period'!$D$129:D159)),'Sim Period'!D159-AVERAGE('Sim Period'!$D$129:D159),"")</f>
        <v>-0.0116548387096775</v>
      </c>
      <c r="S159" s="0" t="n">
        <v>1</v>
      </c>
    </row>
    <row r="160" customFormat="false" ht="14.1" hidden="false" customHeight="false" outlineLevel="0" collapsed="false">
      <c r="A160" s="0" t="n">
        <v>0</v>
      </c>
      <c r="G160" s="0" t="str">
        <f aca="false">IF('Sim Period'!D160&lt;(AVERAGE('Sim Period'!$D$107:D160)),'Sim Period'!D160-AVERAGE('Sim Period'!$D$107:D160),"")</f>
        <v/>
      </c>
      <c r="H160" s="0" t="str">
        <f aca="false">IF('Sim Period'!D160&lt;(AVERAGE('Sim Period'!$D$129:D160)),'Sim Period'!D160-AVERAGE('Sim Period'!$D$129:D160),"")</f>
        <v/>
      </c>
      <c r="I160" s="0" t="str">
        <f aca="false">IF('Sim Period'!D160&lt;(AVERAGE('Sim Period'!$D$149:D160)),'Sim Period'!D160-AVERAGE('Sim Period'!$D$149:D160),"")</f>
        <v/>
      </c>
      <c r="N160" s="0" t="str">
        <f aca="false">IF('Sim Period'!D160&lt;(AVERAGE('Sim Period'!$D$43:D160)),'Sim Period'!D160-AVERAGE('Sim Period'!$D$43:D160),"")</f>
        <v/>
      </c>
      <c r="O160" s="0" t="str">
        <f aca="false">IF('Sim Period'!D160&lt;(AVERAGE('Sim Period'!$D$66:D160)),'Sim Period'!D160-AVERAGE('Sim Period'!$D$66:D160),"")</f>
        <v/>
      </c>
      <c r="P160" s="0" t="str">
        <f aca="false">IF('Sim Period'!D160&lt;(AVERAGE('Sim Period'!$D$85:D160)),'Sim Period'!D160-AVERAGE('Sim Period'!$D$85:D160),"")</f>
        <v/>
      </c>
      <c r="Q160" s="0" t="str">
        <f aca="false">IF('Sim Period'!D160&lt;(AVERAGE('Sim Period'!$D$107:D160)),'Sim Period'!D160-AVERAGE('Sim Period'!$D$107:D160),"")</f>
        <v/>
      </c>
      <c r="R160" s="0" t="str">
        <f aca="false">IF('Sim Period'!D160&lt;(AVERAGE('Sim Period'!$D$129:D160)),'Sim Period'!D160-AVERAGE('Sim Period'!$D$129:D160),"")</f>
        <v/>
      </c>
      <c r="S160" s="0" t="n">
        <v>1</v>
      </c>
    </row>
    <row r="161" customFormat="false" ht="14.1" hidden="false" customHeight="false" outlineLevel="0" collapsed="false">
      <c r="A161" s="0" t="n">
        <v>0</v>
      </c>
      <c r="G161" s="24" t="n">
        <f aca="false">IF('Sim Period'!D161&lt;(AVERAGE('Sim Period'!$D$107:D161)),'Sim Period'!D161-AVERAGE('Sim Period'!$D$107:D161),"")</f>
        <v>-0.0440545454545455</v>
      </c>
      <c r="H161" s="24" t="n">
        <f aca="false">IF('Sim Period'!D161&lt;(AVERAGE('Sim Period'!$D$129:D161)),'Sim Period'!D161-AVERAGE('Sim Period'!$D$129:D161),"")</f>
        <v>-0.0485454545454546</v>
      </c>
      <c r="I161" s="24" t="n">
        <f aca="false">IF('Sim Period'!D161&lt;(AVERAGE('Sim Period'!$D$149:D161)),'Sim Period'!D161-AVERAGE('Sim Period'!$D$149:D161),"")</f>
        <v>-0.0400846153846154</v>
      </c>
      <c r="N161" s="24" t="n">
        <f aca="false">IF('Sim Period'!D161&lt;(AVERAGE('Sim Period'!$D$43:D161)),'Sim Period'!D161-AVERAGE('Sim Period'!$D$43:D161),"")</f>
        <v>-0.0488663865546219</v>
      </c>
      <c r="O161" s="24" t="n">
        <f aca="false">IF('Sim Period'!D161&lt;(AVERAGE('Sim Period'!$D$66:D161)),'Sim Period'!D161-AVERAGE('Sim Period'!$D$66:D161),"")</f>
        <v>-0.0489729166666667</v>
      </c>
      <c r="P161" s="24" t="n">
        <f aca="false">IF('Sim Period'!D161&lt;(AVERAGE('Sim Period'!$D$85:D161)),'Sim Period'!D161-AVERAGE('Sim Period'!$D$85:D161),"")</f>
        <v>-0.0474714285714286</v>
      </c>
      <c r="Q161" s="24" t="n">
        <f aca="false">IF('Sim Period'!D161&lt;(AVERAGE('Sim Period'!$D$107:D161)),'Sim Period'!D161-AVERAGE('Sim Period'!$D$107:D161),"")</f>
        <v>-0.0440545454545455</v>
      </c>
      <c r="R161" s="24" t="n">
        <f aca="false">IF('Sim Period'!D161&lt;(AVERAGE('Sim Period'!$D$129:D161)),'Sim Period'!D161-AVERAGE('Sim Period'!$D$129:D161),"")</f>
        <v>-0.0485454545454546</v>
      </c>
      <c r="S161" s="0" t="n">
        <v>1</v>
      </c>
    </row>
    <row r="162" customFormat="false" ht="14.1" hidden="false" customHeight="false" outlineLevel="0" collapsed="false">
      <c r="A162" s="0" t="n">
        <v>0</v>
      </c>
      <c r="G162" s="0" t="str">
        <f aca="false">IF('Sim Period'!D162&lt;(AVERAGE('Sim Period'!$D$107:D162)),'Sim Period'!D162-AVERAGE('Sim Period'!$D$107:D162),"")</f>
        <v/>
      </c>
      <c r="H162" s="0" t="str">
        <f aca="false">IF('Sim Period'!D162&lt;(AVERAGE('Sim Period'!$D$129:D162)),'Sim Period'!D162-AVERAGE('Sim Period'!$D$129:D162),"")</f>
        <v/>
      </c>
      <c r="I162" s="0" t="str">
        <f aca="false">IF('Sim Period'!D162&lt;(AVERAGE('Sim Period'!$D$149:D162)),'Sim Period'!D162-AVERAGE('Sim Period'!$D$149:D162),"")</f>
        <v/>
      </c>
      <c r="N162" s="0" t="str">
        <f aca="false">IF('Sim Period'!D162&lt;(AVERAGE('Sim Period'!$D$43:D162)),'Sim Period'!D162-AVERAGE('Sim Period'!$D$43:D162),"")</f>
        <v/>
      </c>
      <c r="O162" s="0" t="str">
        <f aca="false">IF('Sim Period'!D162&lt;(AVERAGE('Sim Period'!$D$66:D162)),'Sim Period'!D162-AVERAGE('Sim Period'!$D$66:D162),"")</f>
        <v/>
      </c>
      <c r="P162" s="0" t="str">
        <f aca="false">IF('Sim Period'!D162&lt;(AVERAGE('Sim Period'!$D$85:D162)),'Sim Period'!D162-AVERAGE('Sim Period'!$D$85:D162),"")</f>
        <v/>
      </c>
      <c r="Q162" s="0" t="str">
        <f aca="false">IF('Sim Period'!D162&lt;(AVERAGE('Sim Period'!$D$107:D162)),'Sim Period'!D162-AVERAGE('Sim Period'!$D$107:D162),"")</f>
        <v/>
      </c>
      <c r="R162" s="0" t="str">
        <f aca="false">IF('Sim Period'!D162&lt;(AVERAGE('Sim Period'!$D$129:D162)),'Sim Period'!D162-AVERAGE('Sim Period'!$D$129:D162),"")</f>
        <v/>
      </c>
      <c r="S162" s="0" t="n">
        <v>1</v>
      </c>
    </row>
    <row r="163" customFormat="false" ht="14.1" hidden="false" customHeight="false" outlineLevel="0" collapsed="false">
      <c r="A163" s="0" t="n">
        <v>0</v>
      </c>
      <c r="G163" s="0" t="str">
        <f aca="false">IF('Sim Period'!D163&lt;(AVERAGE('Sim Period'!$D$107:D163)),'Sim Period'!D163-AVERAGE('Sim Period'!$D$107:D163),"")</f>
        <v/>
      </c>
      <c r="H163" s="24" t="n">
        <f aca="false">IF('Sim Period'!D163&lt;(AVERAGE('Sim Period'!$D$129:D163)),'Sim Period'!D163-AVERAGE('Sim Period'!$D$129:D163),"")</f>
        <v>-0.00235142857142863</v>
      </c>
      <c r="I163" s="0" t="str">
        <f aca="false">IF('Sim Period'!D163&lt;(AVERAGE('Sim Period'!$D$149:D163)),'Sim Period'!D163-AVERAGE('Sim Period'!$D$149:D163),"")</f>
        <v/>
      </c>
      <c r="N163" s="24" t="n">
        <f aca="false">IF('Sim Period'!D163&lt;(AVERAGE('Sim Period'!$D$43:D163)),'Sim Period'!D163-AVERAGE('Sim Period'!$D$43:D163),"")</f>
        <v>-0.00202314049586782</v>
      </c>
      <c r="O163" s="24" t="n">
        <f aca="false">IF('Sim Period'!D163&lt;(AVERAGE('Sim Period'!$D$66:D163)),'Sim Period'!D163-AVERAGE('Sim Period'!$D$66:D163),"")</f>
        <v>-0.00218775510204087</v>
      </c>
      <c r="P163" s="24" t="n">
        <f aca="false">IF('Sim Period'!D163&lt;(AVERAGE('Sim Period'!$D$85:D163)),'Sim Period'!D163-AVERAGE('Sim Period'!$D$85:D163),"")</f>
        <v>-0.000800000000000057</v>
      </c>
      <c r="Q163" s="0" t="str">
        <f aca="false">IF('Sim Period'!D163&lt;(AVERAGE('Sim Period'!$D$107:D163)),'Sim Period'!D163-AVERAGE('Sim Period'!$D$107:D163),"")</f>
        <v/>
      </c>
      <c r="R163" s="24" t="n">
        <f aca="false">IF('Sim Period'!D163&lt;(AVERAGE('Sim Period'!$D$129:D163)),'Sim Period'!D163-AVERAGE('Sim Period'!$D$129:D163),"")</f>
        <v>-0.00235142857142863</v>
      </c>
      <c r="S163" s="0" t="n">
        <v>1</v>
      </c>
    </row>
    <row r="164" customFormat="false" ht="14.1" hidden="false" customHeight="false" outlineLevel="0" collapsed="false">
      <c r="A164" s="0" t="n">
        <v>0</v>
      </c>
      <c r="G164" s="0" t="str">
        <f aca="false">IF('Sim Period'!D164&lt;(AVERAGE('Sim Period'!$D$107:D164)),'Sim Period'!D164-AVERAGE('Sim Period'!$D$107:D164),"")</f>
        <v/>
      </c>
      <c r="H164" s="0" t="str">
        <f aca="false">IF('Sim Period'!D164&lt;(AVERAGE('Sim Period'!$D$129:D164)),'Sim Period'!D164-AVERAGE('Sim Period'!$D$129:D164),"")</f>
        <v/>
      </c>
      <c r="I164" s="0" t="str">
        <f aca="false">IF('Sim Period'!D164&lt;(AVERAGE('Sim Period'!$D$149:D164)),'Sim Period'!D164-AVERAGE('Sim Period'!$D$149:D164),"")</f>
        <v/>
      </c>
      <c r="N164" s="0" t="str">
        <f aca="false">IF('Sim Period'!D164&lt;(AVERAGE('Sim Period'!$D$43:D164)),'Sim Period'!D164-AVERAGE('Sim Period'!$D$43:D164),"")</f>
        <v/>
      </c>
      <c r="O164" s="0" t="str">
        <f aca="false">IF('Sim Period'!D164&lt;(AVERAGE('Sim Period'!$D$66:D164)),'Sim Period'!D164-AVERAGE('Sim Period'!$D$66:D164),"")</f>
        <v/>
      </c>
      <c r="P164" s="0" t="str">
        <f aca="false">IF('Sim Period'!D164&lt;(AVERAGE('Sim Period'!$D$85:D164)),'Sim Period'!D164-AVERAGE('Sim Period'!$D$85:D164),"")</f>
        <v/>
      </c>
      <c r="Q164" s="0" t="str">
        <f aca="false">IF('Sim Period'!D164&lt;(AVERAGE('Sim Period'!$D$107:D164)),'Sim Period'!D164-AVERAGE('Sim Period'!$D$107:D164),"")</f>
        <v/>
      </c>
      <c r="R164" s="0" t="str">
        <f aca="false">IF('Sim Period'!D164&lt;(AVERAGE('Sim Period'!$D$129:D164)),'Sim Period'!D164-AVERAGE('Sim Period'!$D$129:D164),"")</f>
        <v/>
      </c>
      <c r="S164" s="0" t="n">
        <v>1</v>
      </c>
    </row>
    <row r="165" customFormat="false" ht="14.1" hidden="false" customHeight="false" outlineLevel="0" collapsed="false">
      <c r="A165" s="0" t="n">
        <v>0</v>
      </c>
      <c r="G165" s="0" t="str">
        <f aca="false">IF('Sim Period'!D165&lt;(AVERAGE('Sim Period'!$D$107:D165)),'Sim Period'!D165-AVERAGE('Sim Period'!$D$107:D165),"")</f>
        <v/>
      </c>
      <c r="H165" s="0" t="str">
        <f aca="false">IF('Sim Period'!D165&lt;(AVERAGE('Sim Period'!$D$129:D165)),'Sim Period'!D165-AVERAGE('Sim Period'!$D$129:D165),"")</f>
        <v/>
      </c>
      <c r="I165" s="0" t="str">
        <f aca="false">IF('Sim Period'!D165&lt;(AVERAGE('Sim Period'!$D$149:D165)),'Sim Period'!D165-AVERAGE('Sim Period'!$D$149:D165),"")</f>
        <v/>
      </c>
      <c r="N165" s="0" t="str">
        <f aca="false">IF('Sim Period'!D165&lt;(AVERAGE('Sim Period'!$D$43:D165)),'Sim Period'!D165-AVERAGE('Sim Period'!$D$43:D165),"")</f>
        <v/>
      </c>
      <c r="O165" s="0" t="str">
        <f aca="false">IF('Sim Period'!D165&lt;(AVERAGE('Sim Period'!$D$66:D165)),'Sim Period'!D165-AVERAGE('Sim Period'!$D$66:D165),"")</f>
        <v/>
      </c>
      <c r="P165" s="0" t="str">
        <f aca="false">IF('Sim Period'!D165&lt;(AVERAGE('Sim Period'!$D$85:D165)),'Sim Period'!D165-AVERAGE('Sim Period'!$D$85:D165),"")</f>
        <v/>
      </c>
      <c r="Q165" s="0" t="str">
        <f aca="false">IF('Sim Period'!D165&lt;(AVERAGE('Sim Period'!$D$107:D165)),'Sim Period'!D165-AVERAGE('Sim Period'!$D$107:D165),"")</f>
        <v/>
      </c>
      <c r="R165" s="0" t="str">
        <f aca="false">IF('Sim Period'!D165&lt;(AVERAGE('Sim Period'!$D$129:D165)),'Sim Period'!D165-AVERAGE('Sim Period'!$D$129:D165),"")</f>
        <v/>
      </c>
      <c r="S165" s="0" t="n">
        <v>1</v>
      </c>
    </row>
    <row r="166" customFormat="false" ht="14.1" hidden="false" customHeight="false" outlineLevel="0" collapsed="false">
      <c r="A166" s="0" t="n">
        <v>0</v>
      </c>
      <c r="G166" s="0" t="str">
        <f aca="false">IF('Sim Period'!D166&lt;(AVERAGE('Sim Period'!$D$107:D166)),'Sim Period'!D166-AVERAGE('Sim Period'!$D$107:D166),"")</f>
        <v/>
      </c>
      <c r="H166" s="0" t="str">
        <f aca="false">IF('Sim Period'!D166&lt;(AVERAGE('Sim Period'!$D$129:D166)),'Sim Period'!D166-AVERAGE('Sim Period'!$D$129:D166),"")</f>
        <v/>
      </c>
      <c r="I166" s="0" t="str">
        <f aca="false">IF('Sim Period'!D166&lt;(AVERAGE('Sim Period'!$D$149:D166)),'Sim Period'!D166-AVERAGE('Sim Period'!$D$149:D166),"")</f>
        <v/>
      </c>
      <c r="N166" s="0" t="str">
        <f aca="false">IF('Sim Period'!D166&lt;(AVERAGE('Sim Period'!$D$43:D166)),'Sim Period'!D166-AVERAGE('Sim Period'!$D$43:D166),"")</f>
        <v/>
      </c>
      <c r="O166" s="0" t="str">
        <f aca="false">IF('Sim Period'!D166&lt;(AVERAGE('Sim Period'!$D$66:D166)),'Sim Period'!D166-AVERAGE('Sim Period'!$D$66:D166),"")</f>
        <v/>
      </c>
      <c r="P166" s="0" t="str">
        <f aca="false">IF('Sim Period'!D166&lt;(AVERAGE('Sim Period'!$D$85:D166)),'Sim Period'!D166-AVERAGE('Sim Period'!$D$85:D166),"")</f>
        <v/>
      </c>
      <c r="Q166" s="0" t="str">
        <f aca="false">IF('Sim Period'!D166&lt;(AVERAGE('Sim Period'!$D$107:D166)),'Sim Period'!D166-AVERAGE('Sim Period'!$D$107:D166),"")</f>
        <v/>
      </c>
      <c r="R166" s="0" t="str">
        <f aca="false">IF('Sim Period'!D166&lt;(AVERAGE('Sim Period'!$D$129:D166)),'Sim Period'!D166-AVERAGE('Sim Period'!$D$129:D166),"")</f>
        <v/>
      </c>
      <c r="S166" s="0" t="n">
        <v>1</v>
      </c>
    </row>
    <row r="167" customFormat="false" ht="14.1" hidden="false" customHeight="false" outlineLevel="0" collapsed="false">
      <c r="A167" s="0" t="n">
        <v>0</v>
      </c>
      <c r="G167" s="0" t="str">
        <f aca="false">IF('Sim Period'!D167&lt;(AVERAGE('Sim Period'!$D$107:D167)),'Sim Period'!D167-AVERAGE('Sim Period'!$D$107:D167),"")</f>
        <v/>
      </c>
      <c r="H167" s="0" t="str">
        <f aca="false">IF('Sim Period'!D167&lt;(AVERAGE('Sim Period'!$D$129:D167)),'Sim Period'!D167-AVERAGE('Sim Period'!$D$129:D167),"")</f>
        <v/>
      </c>
      <c r="I167" s="0" t="str">
        <f aca="false">IF('Sim Period'!D167&lt;(AVERAGE('Sim Period'!$D$149:D167)),'Sim Period'!D167-AVERAGE('Sim Period'!$D$149:D167),"")</f>
        <v/>
      </c>
      <c r="N167" s="0" t="str">
        <f aca="false">IF('Sim Period'!D167&lt;(AVERAGE('Sim Period'!$D$43:D167)),'Sim Period'!D167-AVERAGE('Sim Period'!$D$43:D167),"")</f>
        <v/>
      </c>
      <c r="O167" s="0" t="str">
        <f aca="false">IF('Sim Period'!D167&lt;(AVERAGE('Sim Period'!$D$66:D167)),'Sim Period'!D167-AVERAGE('Sim Period'!$D$66:D167),"")</f>
        <v/>
      </c>
      <c r="P167" s="0" t="str">
        <f aca="false">IF('Sim Period'!D167&lt;(AVERAGE('Sim Period'!$D$85:D167)),'Sim Period'!D167-AVERAGE('Sim Period'!$D$85:D167),"")</f>
        <v/>
      </c>
      <c r="Q167" s="0" t="str">
        <f aca="false">IF('Sim Period'!D167&lt;(AVERAGE('Sim Period'!$D$107:D167)),'Sim Period'!D167-AVERAGE('Sim Period'!$D$107:D167),"")</f>
        <v/>
      </c>
      <c r="R167" s="0" t="str">
        <f aca="false">IF('Sim Period'!D167&lt;(AVERAGE('Sim Period'!$D$129:D167)),'Sim Period'!D167-AVERAGE('Sim Period'!$D$129:D167),"")</f>
        <v/>
      </c>
      <c r="S167" s="0" t="n">
        <v>1</v>
      </c>
    </row>
    <row r="168" customFormat="false" ht="14.1" hidden="false" customHeight="false" outlineLevel="0" collapsed="false">
      <c r="A168" s="0" t="n">
        <v>0</v>
      </c>
      <c r="G168" s="0" t="str">
        <f aca="false">IF('Sim Period'!D168&lt;(AVERAGE('Sim Period'!$D$107:D168)),'Sim Period'!D168-AVERAGE('Sim Period'!$D$107:D168),"")</f>
        <v/>
      </c>
      <c r="H168" s="0" t="str">
        <f aca="false">IF('Sim Period'!D168&lt;(AVERAGE('Sim Period'!$D$129:D168)),'Sim Period'!D168-AVERAGE('Sim Period'!$D$129:D168),"")</f>
        <v/>
      </c>
      <c r="I168" s="0" t="str">
        <f aca="false">IF('Sim Period'!D168&lt;(AVERAGE('Sim Period'!$D$149:D168)),'Sim Period'!D168-AVERAGE('Sim Period'!$D$149:D168),"")</f>
        <v/>
      </c>
      <c r="N168" s="0" t="str">
        <f aca="false">IF('Sim Period'!D168&lt;(AVERAGE('Sim Period'!$D$43:D168)),'Sim Period'!D168-AVERAGE('Sim Period'!$D$43:D168),"")</f>
        <v/>
      </c>
      <c r="O168" s="0" t="str">
        <f aca="false">IF('Sim Period'!D168&lt;(AVERAGE('Sim Period'!$D$66:D168)),'Sim Period'!D168-AVERAGE('Sim Period'!$D$66:D168),"")</f>
        <v/>
      </c>
      <c r="P168" s="0" t="str">
        <f aca="false">IF('Sim Period'!D168&lt;(AVERAGE('Sim Period'!$D$85:D168)),'Sim Period'!D168-AVERAGE('Sim Period'!$D$85:D168),"")</f>
        <v/>
      </c>
      <c r="Q168" s="0" t="str">
        <f aca="false">IF('Sim Period'!D168&lt;(AVERAGE('Sim Period'!$D$107:D168)),'Sim Period'!D168-AVERAGE('Sim Period'!$D$107:D168),"")</f>
        <v/>
      </c>
      <c r="R168" s="0" t="str">
        <f aca="false">IF('Sim Period'!D168&lt;(AVERAGE('Sim Period'!$D$129:D168)),'Sim Period'!D168-AVERAGE('Sim Period'!$D$129:D168),"")</f>
        <v/>
      </c>
      <c r="S168" s="0" t="n">
        <v>1</v>
      </c>
    </row>
    <row r="169" customFormat="false" ht="14.1" hidden="false" customHeight="false" outlineLevel="0" collapsed="false">
      <c r="A169" s="0" t="n">
        <v>0</v>
      </c>
      <c r="G169" s="0" t="str">
        <f aca="false">IF('Sim Period'!D169&lt;(AVERAGE('Sim Period'!$D$107:D169)),'Sim Period'!D169-AVERAGE('Sim Period'!$D$107:D169),"")</f>
        <v/>
      </c>
      <c r="H169" s="0" t="str">
        <f aca="false">IF('Sim Period'!D169&lt;(AVERAGE('Sim Period'!$D$129:D169)),'Sim Period'!D169-AVERAGE('Sim Period'!$D$129:D169),"")</f>
        <v/>
      </c>
      <c r="I169" s="0" t="str">
        <f aca="false">IF('Sim Period'!D169&lt;(AVERAGE('Sim Period'!$D$149:D169)),'Sim Period'!D169-AVERAGE('Sim Period'!$D$149:D169),"")</f>
        <v/>
      </c>
      <c r="N169" s="0" t="str">
        <f aca="false">IF('Sim Period'!D169&lt;(AVERAGE('Sim Period'!$D$43:D169)),'Sim Period'!D169-AVERAGE('Sim Period'!$D$43:D169),"")</f>
        <v/>
      </c>
      <c r="O169" s="0" t="str">
        <f aca="false">IF('Sim Period'!D169&lt;(AVERAGE('Sim Period'!$D$66:D169)),'Sim Period'!D169-AVERAGE('Sim Period'!$D$66:D169),"")</f>
        <v/>
      </c>
      <c r="P169" s="0" t="str">
        <f aca="false">IF('Sim Period'!D169&lt;(AVERAGE('Sim Period'!$D$85:D169)),'Sim Period'!D169-AVERAGE('Sim Period'!$D$85:D169),"")</f>
        <v/>
      </c>
      <c r="Q169" s="0" t="str">
        <f aca="false">IF('Sim Period'!D169&lt;(AVERAGE('Sim Period'!$D$107:D169)),'Sim Period'!D169-AVERAGE('Sim Period'!$D$107:D169),"")</f>
        <v/>
      </c>
      <c r="R169" s="0" t="str">
        <f aca="false">IF('Sim Period'!D169&lt;(AVERAGE('Sim Period'!$D$129:D169)),'Sim Period'!D169-AVERAGE('Sim Period'!$D$129:D169),"")</f>
        <v/>
      </c>
      <c r="S169" s="0" t="n">
        <v>1</v>
      </c>
    </row>
    <row r="170" customFormat="false" ht="14.1" hidden="false" customHeight="false" outlineLevel="0" collapsed="false">
      <c r="A170" s="0" t="n">
        <v>0</v>
      </c>
      <c r="G170" s="24" t="n">
        <f aca="false">IF('Sim Period'!D170&lt;(AVERAGE('Sim Period'!$D$107:D170)),'Sim Period'!D170-AVERAGE('Sim Period'!$D$107:D170),"")</f>
        <v>-0.01138125</v>
      </c>
      <c r="H170" s="24" t="n">
        <f aca="false">IF('Sim Period'!D170&lt;(AVERAGE('Sim Period'!$D$129:D170)),'Sim Period'!D170-AVERAGE('Sim Period'!$D$129:D170),"")</f>
        <v>-0.0161285714285714</v>
      </c>
      <c r="I170" s="24" t="n">
        <f aca="false">IF('Sim Period'!D170&lt;(AVERAGE('Sim Period'!$D$149:D170)),'Sim Period'!D170-AVERAGE('Sim Period'!$D$149:D170),"")</f>
        <v>-0.0134772727272727</v>
      </c>
      <c r="N170" s="24" t="n">
        <f aca="false">IF('Sim Period'!D170&lt;(AVERAGE('Sim Period'!$D$43:D170)),'Sim Period'!D170-AVERAGE('Sim Period'!$D$43:D170),"")</f>
        <v>-0.01469140625</v>
      </c>
      <c r="O170" s="24" t="n">
        <f aca="false">IF('Sim Period'!D170&lt;(AVERAGE('Sim Period'!$D$66:D170)),'Sim Period'!D170-AVERAGE('Sim Period'!$D$66:D170),"")</f>
        <v>-0.0149695238095238</v>
      </c>
      <c r="P170" s="24" t="n">
        <f aca="false">IF('Sim Period'!D170&lt;(AVERAGE('Sim Period'!$D$85:D170)),'Sim Period'!D170-AVERAGE('Sim Period'!$D$85:D170),"")</f>
        <v>-0.0138453488372093</v>
      </c>
      <c r="Q170" s="24" t="n">
        <f aca="false">IF('Sim Period'!D170&lt;(AVERAGE('Sim Period'!$D$107:D170)),'Sim Period'!D170-AVERAGE('Sim Period'!$D$107:D170),"")</f>
        <v>-0.01138125</v>
      </c>
      <c r="R170" s="24" t="n">
        <f aca="false">IF('Sim Period'!D170&lt;(AVERAGE('Sim Period'!$D$129:D170)),'Sim Period'!D170-AVERAGE('Sim Period'!$D$129:D170),"")</f>
        <v>-0.0161285714285714</v>
      </c>
      <c r="S170" s="0" t="n">
        <v>1</v>
      </c>
    </row>
    <row r="171" customFormat="false" ht="14.1" hidden="false" customHeight="false" outlineLevel="0" collapsed="false">
      <c r="A171" s="0" t="n">
        <v>8</v>
      </c>
      <c r="G171" s="0" t="str">
        <f aca="false">IF('Sim Period'!D171&lt;(AVERAGE('Sim Period'!$D$107:D171)),'Sim Period'!D171-AVERAGE('Sim Period'!$D$107:D171),"")</f>
        <v/>
      </c>
      <c r="H171" s="0" t="str">
        <f aca="false">IF('Sim Period'!D171&lt;(AVERAGE('Sim Period'!$D$129:D171)),'Sim Period'!D171-AVERAGE('Sim Period'!$D$129:D171),"")</f>
        <v/>
      </c>
      <c r="I171" s="0" t="str">
        <f aca="false">IF('Sim Period'!D171&lt;(AVERAGE('Sim Period'!$D$149:D171)),'Sim Period'!D171-AVERAGE('Sim Period'!$D$149:D171),"")</f>
        <v/>
      </c>
      <c r="N171" s="0" t="str">
        <f aca="false">IF('Sim Period'!D171&lt;(AVERAGE('Sim Period'!$D$43:D171)),'Sim Period'!D171-AVERAGE('Sim Period'!$D$43:D171),"")</f>
        <v/>
      </c>
      <c r="O171" s="0" t="str">
        <f aca="false">IF('Sim Period'!D171&lt;(AVERAGE('Sim Period'!$D$66:D171)),'Sim Period'!D171-AVERAGE('Sim Period'!$D$66:D171),"")</f>
        <v/>
      </c>
      <c r="P171" s="0" t="str">
        <f aca="false">IF('Sim Period'!D171&lt;(AVERAGE('Sim Period'!$D$85:D171)),'Sim Period'!D171-AVERAGE('Sim Period'!$D$85:D171),"")</f>
        <v/>
      </c>
      <c r="Q171" s="0" t="str">
        <f aca="false">IF('Sim Period'!D171&lt;(AVERAGE('Sim Period'!$D$107:D171)),'Sim Period'!D171-AVERAGE('Sim Period'!$D$107:D171),"")</f>
        <v/>
      </c>
      <c r="R171" s="0" t="str">
        <f aca="false">IF('Sim Period'!D171&lt;(AVERAGE('Sim Period'!$D$129:D171)),'Sim Period'!D171-AVERAGE('Sim Period'!$D$129:D171),"")</f>
        <v/>
      </c>
      <c r="S171" s="0" t="n">
        <v>1</v>
      </c>
    </row>
    <row r="172" customFormat="false" ht="14.1" hidden="false" customHeight="false" outlineLevel="0" collapsed="false">
      <c r="A172" s="0" t="n">
        <v>0</v>
      </c>
      <c r="H172" s="0" t="str">
        <f aca="false">IF('Sim Period'!D172&lt;(AVERAGE('Sim Period'!$D$129:D172)),'Sim Period'!D172-AVERAGE('Sim Period'!$D$129:D172),"")</f>
        <v/>
      </c>
      <c r="I172" s="0" t="str">
        <f aca="false">IF('Sim Period'!D172&lt;(AVERAGE('Sim Period'!$D$149:D172)),'Sim Period'!D172-AVERAGE('Sim Period'!$D$149:D172),"")</f>
        <v/>
      </c>
      <c r="J172" s="0" t="str">
        <f aca="false">IF('Sim Period'!D172&lt;(AVERAGE('Sim Period'!$D$172:D172)),'Sim Period'!D172-AVERAGE('Sim Period'!$D$172:D172),"")</f>
        <v/>
      </c>
      <c r="O172" s="0" t="str">
        <f aca="false">IF('Sim Period'!D172&lt;(AVERAGE('Sim Period'!$D$66:D172)),'Sim Period'!D172-AVERAGE('Sim Period'!$D$66:D172),"")</f>
        <v/>
      </c>
      <c r="P172" s="0" t="str">
        <f aca="false">IF('Sim Period'!D172&lt;(AVERAGE('Sim Period'!$D$85:D172)),'Sim Period'!D172-AVERAGE('Sim Period'!$D$85:D172),"")</f>
        <v/>
      </c>
      <c r="Q172" s="0" t="str">
        <f aca="false">IF('Sim Period'!D172&lt;(AVERAGE('Sim Period'!$D$107:D172)),'Sim Period'!D172-AVERAGE('Sim Period'!$D$107:D172),"")</f>
        <v/>
      </c>
      <c r="R172" s="0" t="str">
        <f aca="false">IF('Sim Period'!D172&lt;(AVERAGE('Sim Period'!$D$129:D172)),'Sim Period'!D172-AVERAGE('Sim Period'!$D$129:D172),"")</f>
        <v/>
      </c>
      <c r="S172" s="0" t="n">
        <v>1</v>
      </c>
    </row>
    <row r="173" customFormat="false" ht="14.1" hidden="false" customHeight="false" outlineLevel="0" collapsed="false">
      <c r="A173" s="0" t="n">
        <v>0</v>
      </c>
      <c r="H173" s="24" t="n">
        <f aca="false">IF('Sim Period'!D173&lt;(AVERAGE('Sim Period'!$D$129:D173)),'Sim Period'!D173-AVERAGE('Sim Period'!$D$129:D173),"")</f>
        <v>-0.0126</v>
      </c>
      <c r="I173" s="24" t="n">
        <f aca="false">IF('Sim Period'!D173&lt;(AVERAGE('Sim Period'!$D$149:D173)),'Sim Period'!D173-AVERAGE('Sim Period'!$D$149:D173),"")</f>
        <v>-0.011364</v>
      </c>
      <c r="J173" s="24" t="n">
        <f aca="false">IF('Sim Period'!D173&lt;(AVERAGE('Sim Period'!$D$172:D173)),'Sim Period'!D173-AVERAGE('Sim Period'!$D$172:D173),"")</f>
        <v>-0.0252</v>
      </c>
      <c r="O173" s="24" t="n">
        <f aca="false">IF('Sim Period'!D173&lt;(AVERAGE('Sim Period'!$D$66:D173)),'Sim Period'!D173-AVERAGE('Sim Period'!$D$66:D173),"")</f>
        <v>-0.0106731481481482</v>
      </c>
      <c r="P173" s="24" t="n">
        <f aca="false">IF('Sim Period'!D173&lt;(AVERAGE('Sim Period'!$D$85:D173)),'Sim Period'!D173-AVERAGE('Sim Period'!$D$85:D173),"")</f>
        <v>-0.00971573033707866</v>
      </c>
      <c r="Q173" s="24" t="n">
        <f aca="false">IF('Sim Period'!D173&lt;(AVERAGE('Sim Period'!$D$107:D173)),'Sim Period'!D173-AVERAGE('Sim Period'!$D$107:D173),"")</f>
        <v>-0.00761492537313434</v>
      </c>
      <c r="R173" s="24" t="n">
        <f aca="false">IF('Sim Period'!D173&lt;(AVERAGE('Sim Period'!$D$129:D173)),'Sim Period'!D173-AVERAGE('Sim Period'!$D$129:D173),"")</f>
        <v>-0.0126</v>
      </c>
      <c r="S173" s="0" t="n">
        <v>1</v>
      </c>
    </row>
    <row r="174" customFormat="false" ht="14.1" hidden="false" customHeight="false" outlineLevel="0" collapsed="false">
      <c r="A174" s="0" t="n">
        <v>0</v>
      </c>
      <c r="H174" s="0" t="str">
        <f aca="false">IF('Sim Period'!D174&lt;(AVERAGE('Sim Period'!$D$129:D174)),'Sim Period'!D174-AVERAGE('Sim Period'!$D$129:D174),"")</f>
        <v/>
      </c>
      <c r="I174" s="0" t="str">
        <f aca="false">IF('Sim Period'!D174&lt;(AVERAGE('Sim Period'!$D$149:D174)),'Sim Period'!D174-AVERAGE('Sim Period'!$D$149:D174),"")</f>
        <v/>
      </c>
      <c r="J174" s="0" t="str">
        <f aca="false">IF('Sim Period'!D174&lt;(AVERAGE('Sim Period'!$D$172:D174)),'Sim Period'!D174-AVERAGE('Sim Period'!$D$172:D174),"")</f>
        <v/>
      </c>
      <c r="O174" s="0" t="str">
        <f aca="false">IF('Sim Period'!D174&lt;(AVERAGE('Sim Period'!$D$66:D174)),'Sim Period'!D174-AVERAGE('Sim Period'!$D$66:D174),"")</f>
        <v/>
      </c>
      <c r="P174" s="0" t="str">
        <f aca="false">IF('Sim Period'!D174&lt;(AVERAGE('Sim Period'!$D$85:D174)),'Sim Period'!D174-AVERAGE('Sim Period'!$D$85:D174),"")</f>
        <v/>
      </c>
      <c r="Q174" s="0" t="str">
        <f aca="false">IF('Sim Period'!D174&lt;(AVERAGE('Sim Period'!$D$107:D174)),'Sim Period'!D174-AVERAGE('Sim Period'!$D$107:D174),"")</f>
        <v/>
      </c>
      <c r="R174" s="0" t="str">
        <f aca="false">IF('Sim Period'!D174&lt;(AVERAGE('Sim Period'!$D$129:D174)),'Sim Period'!D174-AVERAGE('Sim Period'!$D$129:D174),"")</f>
        <v/>
      </c>
      <c r="S174" s="0" t="n">
        <v>1</v>
      </c>
    </row>
    <row r="175" customFormat="false" ht="14.1" hidden="false" customHeight="false" outlineLevel="0" collapsed="false">
      <c r="A175" s="0" t="n">
        <v>0</v>
      </c>
      <c r="H175" s="0" t="str">
        <f aca="false">IF('Sim Period'!D175&lt;(AVERAGE('Sim Period'!$D$129:D175)),'Sim Period'!D175-AVERAGE('Sim Period'!$D$129:D175),"")</f>
        <v/>
      </c>
      <c r="I175" s="0" t="str">
        <f aca="false">IF('Sim Period'!D175&lt;(AVERAGE('Sim Period'!$D$149:D175)),'Sim Period'!D175-AVERAGE('Sim Period'!$D$149:D175),"")</f>
        <v/>
      </c>
      <c r="J175" s="0" t="str">
        <f aca="false">IF('Sim Period'!D175&lt;(AVERAGE('Sim Period'!$D$172:D175)),'Sim Period'!D175-AVERAGE('Sim Period'!$D$172:D175),"")</f>
        <v/>
      </c>
      <c r="O175" s="0" t="str">
        <f aca="false">IF('Sim Period'!D175&lt;(AVERAGE('Sim Period'!$D$66:D175)),'Sim Period'!D175-AVERAGE('Sim Period'!$D$66:D175),"")</f>
        <v/>
      </c>
      <c r="P175" s="0" t="str">
        <f aca="false">IF('Sim Period'!D175&lt;(AVERAGE('Sim Period'!$D$85:D175)),'Sim Period'!D175-AVERAGE('Sim Period'!$D$85:D175),"")</f>
        <v/>
      </c>
      <c r="Q175" s="0" t="str">
        <f aca="false">IF('Sim Period'!D175&lt;(AVERAGE('Sim Period'!$D$107:D175)),'Sim Period'!D175-AVERAGE('Sim Period'!$D$107:D175),"")</f>
        <v/>
      </c>
      <c r="R175" s="0" t="str">
        <f aca="false">IF('Sim Period'!D175&lt;(AVERAGE('Sim Period'!$D$129:D175)),'Sim Period'!D175-AVERAGE('Sim Period'!$D$129:D175),"")</f>
        <v/>
      </c>
      <c r="S175" s="0" t="n">
        <v>1</v>
      </c>
    </row>
    <row r="176" customFormat="false" ht="14.1" hidden="false" customHeight="false" outlineLevel="0" collapsed="false">
      <c r="A176" s="0" t="n">
        <v>0</v>
      </c>
      <c r="H176" s="0" t="str">
        <f aca="false">IF('Sim Period'!D176&lt;(AVERAGE('Sim Period'!$D$129:D176)),'Sim Period'!D176-AVERAGE('Sim Period'!$D$129:D176),"")</f>
        <v/>
      </c>
      <c r="I176" s="0" t="str">
        <f aca="false">IF('Sim Period'!D176&lt;(AVERAGE('Sim Period'!$D$149:D176)),'Sim Period'!D176-AVERAGE('Sim Period'!$D$149:D176),"")</f>
        <v/>
      </c>
      <c r="J176" s="24" t="n">
        <f aca="false">IF('Sim Period'!D176&lt;(AVERAGE('Sim Period'!$D$172:D176)),'Sim Period'!D176-AVERAGE('Sim Period'!$D$172:D176),"")</f>
        <v>-0.0159800000000001</v>
      </c>
      <c r="O176" s="0" t="str">
        <f aca="false">IF('Sim Period'!D176&lt;(AVERAGE('Sim Period'!$D$66:D176)),'Sim Period'!D176-AVERAGE('Sim Period'!$D$66:D176),"")</f>
        <v/>
      </c>
      <c r="P176" s="0" t="str">
        <f aca="false">IF('Sim Period'!D176&lt;(AVERAGE('Sim Period'!$D$85:D176)),'Sim Period'!D176-AVERAGE('Sim Period'!$D$85:D176),"")</f>
        <v/>
      </c>
      <c r="Q176" s="0" t="str">
        <f aca="false">IF('Sim Period'!D176&lt;(AVERAGE('Sim Period'!$D$107:D176)),'Sim Period'!D176-AVERAGE('Sim Period'!$D$107:D176),"")</f>
        <v/>
      </c>
      <c r="R176" s="0" t="str">
        <f aca="false">IF('Sim Period'!D176&lt;(AVERAGE('Sim Period'!$D$129:D176)),'Sim Period'!D176-AVERAGE('Sim Period'!$D$129:D176),"")</f>
        <v/>
      </c>
      <c r="S176" s="0" t="n">
        <v>1</v>
      </c>
    </row>
    <row r="177" customFormat="false" ht="14.1" hidden="false" customHeight="false" outlineLevel="0" collapsed="false">
      <c r="A177" s="0" t="n">
        <v>0</v>
      </c>
      <c r="H177" s="24" t="n">
        <f aca="false">IF('Sim Period'!D177&lt;(AVERAGE('Sim Period'!$D$129:D177)),'Sim Period'!D177-AVERAGE('Sim Period'!$D$129:D177),"")</f>
        <v>-0.0359979591836734</v>
      </c>
      <c r="I177" s="24" t="n">
        <f aca="false">IF('Sim Period'!D177&lt;(AVERAGE('Sim Period'!$D$149:D177)),'Sim Period'!D177-AVERAGE('Sim Period'!$D$149:D177),"")</f>
        <v>-0.0353448275862068</v>
      </c>
      <c r="J177" s="24" t="n">
        <f aca="false">IF('Sim Period'!D177&lt;(AVERAGE('Sim Period'!$D$172:D177)),'Sim Period'!D177-AVERAGE('Sim Period'!$D$172:D177),"")</f>
        <v>-0.0444833333333332</v>
      </c>
      <c r="O177" s="24" t="n">
        <f aca="false">IF('Sim Period'!D177&lt;(AVERAGE('Sim Period'!$D$66:D177)),'Sim Period'!D177-AVERAGE('Sim Period'!$D$66:D177),"")</f>
        <v>-0.0338035714285713</v>
      </c>
      <c r="P177" s="24" t="n">
        <f aca="false">IF('Sim Period'!D177&lt;(AVERAGE('Sim Period'!$D$85:D177)),'Sim Period'!D177-AVERAGE('Sim Period'!$D$85:D177),"")</f>
        <v>-0.0329548387096773</v>
      </c>
      <c r="Q177" s="24" t="n">
        <f aca="false">IF('Sim Period'!D177&lt;(AVERAGE('Sim Period'!$D$107:D177)),'Sim Period'!D177-AVERAGE('Sim Period'!$D$107:D177),"")</f>
        <v>-0.0311084507042253</v>
      </c>
      <c r="R177" s="24" t="n">
        <f aca="false">IF('Sim Period'!D177&lt;(AVERAGE('Sim Period'!$D$129:D177)),'Sim Period'!D177-AVERAGE('Sim Period'!$D$129:D177),"")</f>
        <v>-0.0359979591836734</v>
      </c>
      <c r="S177" s="0" t="n">
        <v>1</v>
      </c>
    </row>
    <row r="178" customFormat="false" ht="14.1" hidden="false" customHeight="false" outlineLevel="0" collapsed="false">
      <c r="A178" s="0" t="n">
        <v>0</v>
      </c>
      <c r="H178" s="24" t="n">
        <f aca="false">IF('Sim Period'!D178&lt;(AVERAGE('Sim Period'!$D$129:D178)),'Sim Period'!D178-AVERAGE('Sim Period'!$D$129:D178),"")</f>
        <v>-0.049096</v>
      </c>
      <c r="I178" s="24" t="n">
        <f aca="false">IF('Sim Period'!D178&lt;(AVERAGE('Sim Period'!$D$149:D178)),'Sim Period'!D178-AVERAGE('Sim Period'!$D$149:D178),"")</f>
        <v>-0.0477966666666667</v>
      </c>
      <c r="J178" s="24" t="n">
        <f aca="false">IF('Sim Period'!D178&lt;(AVERAGE('Sim Period'!$D$172:D178)),'Sim Period'!D178-AVERAGE('Sim Period'!$D$172:D178),"")</f>
        <v>-0.0502142857142857</v>
      </c>
      <c r="O178" s="24" t="n">
        <f aca="false">IF('Sim Period'!D178&lt;(AVERAGE('Sim Period'!$D$66:D178)),'Sim Period'!D178-AVERAGE('Sim Period'!$D$66:D178),"")</f>
        <v>-0.0474796460176991</v>
      </c>
      <c r="P178" s="24" t="n">
        <f aca="false">IF('Sim Period'!D178&lt;(AVERAGE('Sim Period'!$D$85:D178)),'Sim Period'!D178-AVERAGE('Sim Period'!$D$85:D178),"")</f>
        <v>-0.0465542553191489</v>
      </c>
      <c r="Q178" s="24" t="n">
        <f aca="false">IF('Sim Period'!D178&lt;(AVERAGE('Sim Period'!$D$107:D178)),'Sim Period'!D178-AVERAGE('Sim Period'!$D$107:D178),"")</f>
        <v>-0.0445805555555556</v>
      </c>
      <c r="R178" s="24" t="n">
        <f aca="false">IF('Sim Period'!D178&lt;(AVERAGE('Sim Period'!$D$129:D178)),'Sim Period'!D178-AVERAGE('Sim Period'!$D$129:D178),"")</f>
        <v>-0.049096</v>
      </c>
      <c r="S178" s="0" t="n">
        <v>1</v>
      </c>
    </row>
    <row r="179" customFormat="false" ht="14.1" hidden="false" customHeight="false" outlineLevel="0" collapsed="false">
      <c r="A179" s="0" t="n">
        <v>0</v>
      </c>
      <c r="H179" s="0" t="str">
        <f aca="false">IF('Sim Period'!D179&lt;(AVERAGE('Sim Period'!$D$129:D179)),'Sim Period'!D179-AVERAGE('Sim Period'!$D$129:D179),"")</f>
        <v/>
      </c>
      <c r="I179" s="0" t="str">
        <f aca="false">IF('Sim Period'!D179&lt;(AVERAGE('Sim Period'!$D$149:D179)),'Sim Period'!D179-AVERAGE('Sim Period'!$D$149:D179),"")</f>
        <v/>
      </c>
      <c r="J179" s="0" t="str">
        <f aca="false">IF('Sim Period'!D179&lt;(AVERAGE('Sim Period'!$D$172:D179)),'Sim Period'!D179-AVERAGE('Sim Period'!$D$172:D179),"")</f>
        <v/>
      </c>
      <c r="O179" s="0" t="str">
        <f aca="false">IF('Sim Period'!D179&lt;(AVERAGE('Sim Period'!$D$66:D179)),'Sim Period'!D179-AVERAGE('Sim Period'!$D$66:D179),"")</f>
        <v/>
      </c>
      <c r="P179" s="0" t="str">
        <f aca="false">IF('Sim Period'!D179&lt;(AVERAGE('Sim Period'!$D$85:D179)),'Sim Period'!D179-AVERAGE('Sim Period'!$D$85:D179),"")</f>
        <v/>
      </c>
      <c r="Q179" s="0" t="str">
        <f aca="false">IF('Sim Period'!D179&lt;(AVERAGE('Sim Period'!$D$107:D179)),'Sim Period'!D179-AVERAGE('Sim Period'!$D$107:D179),"")</f>
        <v/>
      </c>
      <c r="R179" s="0" t="str">
        <f aca="false">IF('Sim Period'!D179&lt;(AVERAGE('Sim Period'!$D$129:D179)),'Sim Period'!D179-AVERAGE('Sim Period'!$D$129:D179),"")</f>
        <v/>
      </c>
      <c r="S179" s="0" t="n">
        <v>1</v>
      </c>
    </row>
    <row r="180" customFormat="false" ht="14.1" hidden="false" customHeight="false" outlineLevel="0" collapsed="false">
      <c r="A180" s="0" t="n">
        <v>0</v>
      </c>
      <c r="H180" s="24" t="n">
        <f aca="false">IF('Sim Period'!D180&lt;(AVERAGE('Sim Period'!$D$129:D180)),'Sim Period'!D180-AVERAGE('Sim Period'!$D$129:D180),"")</f>
        <v>-0.0397134615384615</v>
      </c>
      <c r="I180" s="24" t="n">
        <f aca="false">IF('Sim Period'!D180&lt;(AVERAGE('Sim Period'!$D$149:D180)),'Sim Period'!D180-AVERAGE('Sim Period'!$D$149:D180),"")</f>
        <v>-0.03806875</v>
      </c>
      <c r="J180" s="24" t="n">
        <f aca="false">IF('Sim Period'!D180&lt;(AVERAGE('Sim Period'!$D$172:D180)),'Sim Period'!D180-AVERAGE('Sim Period'!$D$172:D180),"")</f>
        <v>-0.0373222222222222</v>
      </c>
      <c r="O180" s="24" t="n">
        <f aca="false">IF('Sim Period'!D180&lt;(AVERAGE('Sim Period'!$D$66:D180)),'Sim Period'!D180-AVERAGE('Sim Period'!$D$66:D180),"")</f>
        <v>-0.0384991304347826</v>
      </c>
      <c r="P180" s="24" t="n">
        <f aca="false">IF('Sim Period'!D180&lt;(AVERAGE('Sim Period'!$D$85:D180)),'Sim Period'!D180-AVERAGE('Sim Period'!$D$85:D180),"")</f>
        <v>-0.0375375</v>
      </c>
      <c r="Q180" s="24" t="n">
        <f aca="false">IF('Sim Period'!D180&lt;(AVERAGE('Sim Period'!$D$107:D180)),'Sim Period'!D180-AVERAGE('Sim Period'!$D$107:D180),"")</f>
        <v>-0.035522972972973</v>
      </c>
      <c r="R180" s="24" t="n">
        <f aca="false">IF('Sim Period'!D180&lt;(AVERAGE('Sim Period'!$D$129:D180)),'Sim Period'!D180-AVERAGE('Sim Period'!$D$129:D180),"")</f>
        <v>-0.0397134615384615</v>
      </c>
      <c r="S180" s="0" t="n">
        <v>1</v>
      </c>
    </row>
    <row r="181" customFormat="false" ht="14.1" hidden="false" customHeight="false" outlineLevel="0" collapsed="false">
      <c r="A181" s="0" t="n">
        <v>0</v>
      </c>
      <c r="H181" s="24" t="n">
        <f aca="false">IF('Sim Period'!D181&lt;(AVERAGE('Sim Period'!$D$129:D181)),'Sim Period'!D181-AVERAGE('Sim Period'!$D$129:D181),"")</f>
        <v>-0.0224811320754717</v>
      </c>
      <c r="I181" s="24" t="n">
        <f aca="false">IF('Sim Period'!D181&lt;(AVERAGE('Sim Period'!$D$149:D181)),'Sim Period'!D181-AVERAGE('Sim Period'!$D$149:D181),"")</f>
        <v>-0.0206242424242424</v>
      </c>
      <c r="J181" s="24" t="n">
        <f aca="false">IF('Sim Period'!D181&lt;(AVERAGE('Sim Period'!$D$172:D181)),'Sim Period'!D181-AVERAGE('Sim Period'!$D$172:D181),"")</f>
        <v>-0.01847</v>
      </c>
      <c r="O181" s="24" t="n">
        <f aca="false">IF('Sim Period'!D181&lt;(AVERAGE('Sim Period'!$D$66:D181)),'Sim Period'!D181-AVERAGE('Sim Period'!$D$66:D181),"")</f>
        <v>-0.0215120689655172</v>
      </c>
      <c r="P181" s="24" t="n">
        <f aca="false">IF('Sim Period'!D181&lt;(AVERAGE('Sim Period'!$D$85:D181)),'Sim Period'!D181-AVERAGE('Sim Period'!$D$85:D181),"")</f>
        <v>-0.0205237113402062</v>
      </c>
      <c r="Q181" s="24" t="n">
        <f aca="false">IF('Sim Period'!D181&lt;(AVERAGE('Sim Period'!$D$107:D181)),'Sim Period'!D181-AVERAGE('Sim Period'!$D$107:D181),"")</f>
        <v>-0.0184733333333333</v>
      </c>
      <c r="R181" s="24" t="n">
        <f aca="false">IF('Sim Period'!D181&lt;(AVERAGE('Sim Period'!$D$129:D181)),'Sim Period'!D181-AVERAGE('Sim Period'!$D$129:D181),"")</f>
        <v>-0.0224811320754717</v>
      </c>
      <c r="S181" s="0" t="n">
        <v>1</v>
      </c>
    </row>
    <row r="182" customFormat="false" ht="14.1" hidden="false" customHeight="false" outlineLevel="0" collapsed="false">
      <c r="A182" s="0" t="n">
        <v>0</v>
      </c>
      <c r="H182" s="0" t="str">
        <f aca="false">IF('Sim Period'!D182&lt;(AVERAGE('Sim Period'!$D$129:D182)),'Sim Period'!D182-AVERAGE('Sim Period'!$D$129:D182),"")</f>
        <v/>
      </c>
      <c r="I182" s="0" t="str">
        <f aca="false">IF('Sim Period'!D182&lt;(AVERAGE('Sim Period'!$D$149:D182)),'Sim Period'!D182-AVERAGE('Sim Period'!$D$149:D182),"")</f>
        <v/>
      </c>
      <c r="J182" s="0" t="str">
        <f aca="false">IF('Sim Period'!D182&lt;(AVERAGE('Sim Period'!$D$172:D182)),'Sim Period'!D182-AVERAGE('Sim Period'!$D$172:D182),"")</f>
        <v/>
      </c>
      <c r="O182" s="0" t="str">
        <f aca="false">IF('Sim Period'!D182&lt;(AVERAGE('Sim Period'!$D$66:D182)),'Sim Period'!D182-AVERAGE('Sim Period'!$D$66:D182),"")</f>
        <v/>
      </c>
      <c r="P182" s="0" t="str">
        <f aca="false">IF('Sim Period'!D182&lt;(AVERAGE('Sim Period'!$D$85:D182)),'Sim Period'!D182-AVERAGE('Sim Period'!$D$85:D182),"")</f>
        <v/>
      </c>
      <c r="Q182" s="0" t="str">
        <f aca="false">IF('Sim Period'!D182&lt;(AVERAGE('Sim Period'!$D$107:D182)),'Sim Period'!D182-AVERAGE('Sim Period'!$D$107:D182),"")</f>
        <v/>
      </c>
      <c r="R182" s="0" t="str">
        <f aca="false">IF('Sim Period'!D182&lt;(AVERAGE('Sim Period'!$D$129:D182)),'Sim Period'!D182-AVERAGE('Sim Period'!$D$129:D182),"")</f>
        <v/>
      </c>
      <c r="S182" s="0" t="n">
        <v>1</v>
      </c>
    </row>
    <row r="183" customFormat="false" ht="14.1" hidden="false" customHeight="false" outlineLevel="0" collapsed="false">
      <c r="A183" s="0" t="n">
        <v>0</v>
      </c>
      <c r="H183" s="0" t="str">
        <f aca="false">IF('Sim Period'!D183&lt;(AVERAGE('Sim Period'!$D$129:D183)),'Sim Period'!D183-AVERAGE('Sim Period'!$D$129:D183),"")</f>
        <v/>
      </c>
      <c r="I183" s="0" t="str">
        <f aca="false">IF('Sim Period'!D183&lt;(AVERAGE('Sim Period'!$D$149:D183)),'Sim Period'!D183-AVERAGE('Sim Period'!$D$149:D183),"")</f>
        <v/>
      </c>
      <c r="J183" s="0" t="str">
        <f aca="false">IF('Sim Period'!D183&lt;(AVERAGE('Sim Period'!$D$172:D183)),'Sim Period'!D183-AVERAGE('Sim Period'!$D$172:D183),"")</f>
        <v/>
      </c>
      <c r="O183" s="0" t="str">
        <f aca="false">IF('Sim Period'!D183&lt;(AVERAGE('Sim Period'!$D$66:D183)),'Sim Period'!D183-AVERAGE('Sim Period'!$D$66:D183),"")</f>
        <v/>
      </c>
      <c r="P183" s="0" t="str">
        <f aca="false">IF('Sim Period'!D183&lt;(AVERAGE('Sim Period'!$D$85:D183)),'Sim Period'!D183-AVERAGE('Sim Period'!$D$85:D183),"")</f>
        <v/>
      </c>
      <c r="Q183" s="0" t="str">
        <f aca="false">IF('Sim Period'!D183&lt;(AVERAGE('Sim Period'!$D$107:D183)),'Sim Period'!D183-AVERAGE('Sim Period'!$D$107:D183),"")</f>
        <v/>
      </c>
      <c r="R183" s="0" t="str">
        <f aca="false">IF('Sim Period'!D183&lt;(AVERAGE('Sim Period'!$D$129:D183)),'Sim Period'!D183-AVERAGE('Sim Period'!$D$129:D183),"")</f>
        <v/>
      </c>
      <c r="S183" s="0" t="n">
        <v>1</v>
      </c>
    </row>
    <row r="184" customFormat="false" ht="14.1" hidden="false" customHeight="false" outlineLevel="0" collapsed="false">
      <c r="A184" s="0" t="n">
        <v>0</v>
      </c>
      <c r="H184" s="24" t="n">
        <f aca="false">IF('Sim Period'!D184&lt;(AVERAGE('Sim Period'!$D$129:D184)),'Sim Period'!D184-AVERAGE('Sim Period'!$D$129:D184),"")</f>
        <v>-0.02945</v>
      </c>
      <c r="I184" s="24" t="n">
        <f aca="false">IF('Sim Period'!D184&lt;(AVERAGE('Sim Period'!$D$149:D184)),'Sim Period'!D184-AVERAGE('Sim Period'!$D$149:D184),"")</f>
        <v>-0.0280083333333333</v>
      </c>
      <c r="J184" s="24" t="n">
        <f aca="false">IF('Sim Period'!D184&lt;(AVERAGE('Sim Period'!$D$172:D184)),'Sim Period'!D184-AVERAGE('Sim Period'!$D$172:D184),"")</f>
        <v>-0.0279153846153846</v>
      </c>
      <c r="O184" s="24" t="n">
        <f aca="false">IF('Sim Period'!D184&lt;(AVERAGE('Sim Period'!$D$66:D184)),'Sim Period'!D184-AVERAGE('Sim Period'!$D$66:D184),"")</f>
        <v>-0.0282571428571429</v>
      </c>
      <c r="P184" s="24" t="n">
        <f aca="false">IF('Sim Period'!D184&lt;(AVERAGE('Sim Period'!$D$85:D184)),'Sim Period'!D184-AVERAGE('Sim Period'!$D$85:D184),"")</f>
        <v>-0.027345</v>
      </c>
      <c r="Q184" s="24" t="n">
        <f aca="false">IF('Sim Period'!D184&lt;(AVERAGE('Sim Period'!$D$107:D184)),'Sim Period'!D184-AVERAGE('Sim Period'!$D$107:D184),"")</f>
        <v>-0.0254641025641026</v>
      </c>
      <c r="R184" s="24" t="n">
        <f aca="false">IF('Sim Period'!D184&lt;(AVERAGE('Sim Period'!$D$129:D184)),'Sim Period'!D184-AVERAGE('Sim Period'!$D$129:D184),"")</f>
        <v>-0.02945</v>
      </c>
      <c r="S184" s="0" t="n">
        <v>1</v>
      </c>
    </row>
    <row r="185" customFormat="false" ht="14.1" hidden="false" customHeight="false" outlineLevel="0" collapsed="false">
      <c r="A185" s="0" t="n">
        <v>0</v>
      </c>
      <c r="H185" s="24" t="n">
        <f aca="false">IF('Sim Period'!D185&lt;(AVERAGE('Sim Period'!$D$129:D185)),'Sim Period'!D185-AVERAGE('Sim Period'!$D$129:D185),"")</f>
        <v>-0.018421052631579</v>
      </c>
      <c r="I185" s="24" t="n">
        <f aca="false">IF('Sim Period'!D185&lt;(AVERAGE('Sim Period'!$D$149:D185)),'Sim Period'!D185-AVERAGE('Sim Period'!$D$149:D185),"")</f>
        <v>-0.0168405405405405</v>
      </c>
      <c r="J185" s="24" t="n">
        <f aca="false">IF('Sim Period'!D185&lt;(AVERAGE('Sim Period'!$D$172:D185)),'Sim Period'!D185-AVERAGE('Sim Period'!$D$172:D185),"")</f>
        <v>-0.0159857142857143</v>
      </c>
      <c r="O185" s="24" t="n">
        <f aca="false">IF('Sim Period'!D185&lt;(AVERAGE('Sim Period'!$D$66:D185)),'Sim Period'!D185-AVERAGE('Sim Period'!$D$66:D185),"")</f>
        <v>-0.0174108333333333</v>
      </c>
      <c r="P185" s="24" t="n">
        <f aca="false">IF('Sim Period'!D185&lt;(AVERAGE('Sim Period'!$D$85:D185)),'Sim Period'!D185-AVERAGE('Sim Period'!$D$85:D185),"")</f>
        <v>-0.016480198019802</v>
      </c>
      <c r="Q185" s="24" t="n">
        <f aca="false">IF('Sim Period'!D185&lt;(AVERAGE('Sim Period'!$D$107:D185)),'Sim Period'!D185-AVERAGE('Sim Period'!$D$107:D185),"")</f>
        <v>-0.0145772151898734</v>
      </c>
      <c r="R185" s="24" t="n">
        <f aca="false">IF('Sim Period'!D185&lt;(AVERAGE('Sim Period'!$D$129:D185)),'Sim Period'!D185-AVERAGE('Sim Period'!$D$129:D185),"")</f>
        <v>-0.018421052631579</v>
      </c>
      <c r="S185" s="0" t="n">
        <v>1</v>
      </c>
    </row>
    <row r="186" customFormat="false" ht="14.1" hidden="false" customHeight="false" outlineLevel="0" collapsed="false">
      <c r="A186" s="0" t="n">
        <v>0</v>
      </c>
      <c r="H186" s="0" t="str">
        <f aca="false">IF('Sim Period'!D186&lt;(AVERAGE('Sim Period'!$D$129:D186)),'Sim Period'!D186-AVERAGE('Sim Period'!$D$129:D186),"")</f>
        <v/>
      </c>
      <c r="I186" s="0" t="str">
        <f aca="false">IF('Sim Period'!D186&lt;(AVERAGE('Sim Period'!$D$149:D186)),'Sim Period'!D186-AVERAGE('Sim Period'!$D$149:D186),"")</f>
        <v/>
      </c>
      <c r="J186" s="0" t="str">
        <f aca="false">IF('Sim Period'!D186&lt;(AVERAGE('Sim Period'!$D$172:D186)),'Sim Period'!D186-AVERAGE('Sim Period'!$D$172:D186),"")</f>
        <v/>
      </c>
      <c r="O186" s="0" t="str">
        <f aca="false">IF('Sim Period'!D186&lt;(AVERAGE('Sim Period'!$D$66:D186)),'Sim Period'!D186-AVERAGE('Sim Period'!$D$66:D186),"")</f>
        <v/>
      </c>
      <c r="P186" s="0" t="str">
        <f aca="false">IF('Sim Period'!D186&lt;(AVERAGE('Sim Period'!$D$85:D186)),'Sim Period'!D186-AVERAGE('Sim Period'!$D$85:D186),"")</f>
        <v/>
      </c>
      <c r="Q186" s="0" t="str">
        <f aca="false">IF('Sim Period'!D186&lt;(AVERAGE('Sim Period'!$D$107:D186)),'Sim Period'!D186-AVERAGE('Sim Period'!$D$107:D186),"")</f>
        <v/>
      </c>
      <c r="R186" s="0" t="str">
        <f aca="false">IF('Sim Period'!D186&lt;(AVERAGE('Sim Period'!$D$129:D186)),'Sim Period'!D186-AVERAGE('Sim Period'!$D$129:D186),"")</f>
        <v/>
      </c>
      <c r="S186" s="0" t="n">
        <v>1</v>
      </c>
    </row>
    <row r="187" customFormat="false" ht="14.1" hidden="false" customHeight="false" outlineLevel="0" collapsed="false">
      <c r="A187" s="0" t="n">
        <v>0</v>
      </c>
      <c r="H187" s="0" t="str">
        <f aca="false">IF('Sim Period'!D187&lt;(AVERAGE('Sim Period'!$D$129:D187)),'Sim Period'!D187-AVERAGE('Sim Period'!$D$129:D187),"")</f>
        <v/>
      </c>
      <c r="I187" s="0" t="str">
        <f aca="false">IF('Sim Period'!D187&lt;(AVERAGE('Sim Period'!$D$149:D187)),'Sim Period'!D187-AVERAGE('Sim Period'!$D$149:D187),"")</f>
        <v/>
      </c>
      <c r="J187" s="0" t="str">
        <f aca="false">IF('Sim Period'!D187&lt;(AVERAGE('Sim Period'!$D$172:D187)),'Sim Period'!D187-AVERAGE('Sim Period'!$D$172:D187),"")</f>
        <v/>
      </c>
      <c r="O187" s="0" t="str">
        <f aca="false">IF('Sim Period'!D187&lt;(AVERAGE('Sim Period'!$D$66:D187)),'Sim Period'!D187-AVERAGE('Sim Period'!$D$66:D187),"")</f>
        <v/>
      </c>
      <c r="P187" s="0" t="str">
        <f aca="false">IF('Sim Period'!D187&lt;(AVERAGE('Sim Period'!$D$85:D187)),'Sim Period'!D187-AVERAGE('Sim Period'!$D$85:D187),"")</f>
        <v/>
      </c>
      <c r="Q187" s="0" t="str">
        <f aca="false">IF('Sim Period'!D187&lt;(AVERAGE('Sim Period'!$D$107:D187)),'Sim Period'!D187-AVERAGE('Sim Period'!$D$107:D187),"")</f>
        <v/>
      </c>
      <c r="R187" s="0" t="str">
        <f aca="false">IF('Sim Period'!D187&lt;(AVERAGE('Sim Period'!$D$129:D187)),'Sim Period'!D187-AVERAGE('Sim Period'!$D$129:D187),"")</f>
        <v/>
      </c>
      <c r="S187" s="0" t="n">
        <v>1</v>
      </c>
    </row>
    <row r="188" customFormat="false" ht="14.1" hidden="false" customHeight="false" outlineLevel="0" collapsed="false">
      <c r="A188" s="0" t="n">
        <v>0</v>
      </c>
      <c r="H188" s="24" t="n">
        <f aca="false">IF('Sim Period'!D188&lt;(AVERAGE('Sim Period'!$D$129:D188)),'Sim Period'!D188-AVERAGE('Sim Period'!$D$129:D188),"")</f>
        <v>-0.0205433333333333</v>
      </c>
      <c r="I188" s="24" t="n">
        <f aca="false">IF('Sim Period'!D188&lt;(AVERAGE('Sim Period'!$D$149:D188)),'Sim Period'!D188-AVERAGE('Sim Period'!$D$149:D188),"")</f>
        <v>-0.0195925</v>
      </c>
      <c r="J188" s="24" t="n">
        <f aca="false">IF('Sim Period'!D188&lt;(AVERAGE('Sim Period'!$D$172:D188)),'Sim Period'!D188-AVERAGE('Sim Period'!$D$172:D188),"")</f>
        <v>-0.0211235294117647</v>
      </c>
      <c r="O188" s="24" t="n">
        <f aca="false">IF('Sim Period'!D188&lt;(AVERAGE('Sim Period'!$D$66:D188)),'Sim Period'!D188-AVERAGE('Sim Period'!$D$66:D188),"")</f>
        <v>-0.0190341463414634</v>
      </c>
      <c r="P188" s="24" t="n">
        <f aca="false">IF('Sim Period'!D188&lt;(AVERAGE('Sim Period'!$D$85:D188)),'Sim Period'!D188-AVERAGE('Sim Period'!$D$85:D188),"")</f>
        <v>-0.0182259615384615</v>
      </c>
      <c r="Q188" s="24" t="n">
        <f aca="false">IF('Sim Period'!D188&lt;(AVERAGE('Sim Period'!$D$107:D188)),'Sim Period'!D188-AVERAGE('Sim Period'!$D$107:D188),"")</f>
        <v>-0.0165658536585366</v>
      </c>
      <c r="R188" s="24" t="n">
        <f aca="false">IF('Sim Period'!D188&lt;(AVERAGE('Sim Period'!$D$129:D188)),'Sim Period'!D188-AVERAGE('Sim Period'!$D$129:D188),"")</f>
        <v>-0.0205433333333333</v>
      </c>
      <c r="S188" s="0" t="n">
        <v>1</v>
      </c>
    </row>
    <row r="189" customFormat="false" ht="14.1" hidden="false" customHeight="false" outlineLevel="0" collapsed="false">
      <c r="A189" s="0" t="n">
        <v>0</v>
      </c>
      <c r="H189" s="0" t="str">
        <f aca="false">IF('Sim Period'!D189&lt;(AVERAGE('Sim Period'!$D$129:D189)),'Sim Period'!D189-AVERAGE('Sim Period'!$D$129:D189),"")</f>
        <v/>
      </c>
      <c r="I189" s="0" t="str">
        <f aca="false">IF('Sim Period'!D189&lt;(AVERAGE('Sim Period'!$D$149:D189)),'Sim Period'!D189-AVERAGE('Sim Period'!$D$149:D189),"")</f>
        <v/>
      </c>
      <c r="J189" s="0" t="str">
        <f aca="false">IF('Sim Period'!D189&lt;(AVERAGE('Sim Period'!$D$172:D189)),'Sim Period'!D189-AVERAGE('Sim Period'!$D$172:D189),"")</f>
        <v/>
      </c>
      <c r="O189" s="0" t="str">
        <f aca="false">IF('Sim Period'!D189&lt;(AVERAGE('Sim Period'!$D$66:D189)),'Sim Period'!D189-AVERAGE('Sim Period'!$D$66:D189),"")</f>
        <v/>
      </c>
      <c r="P189" s="0" t="str">
        <f aca="false">IF('Sim Period'!D189&lt;(AVERAGE('Sim Period'!$D$85:D189)),'Sim Period'!D189-AVERAGE('Sim Period'!$D$85:D189),"")</f>
        <v/>
      </c>
      <c r="Q189" s="0" t="str">
        <f aca="false">IF('Sim Period'!D189&lt;(AVERAGE('Sim Period'!$D$107:D189)),'Sim Period'!D189-AVERAGE('Sim Period'!$D$107:D189),"")</f>
        <v/>
      </c>
      <c r="R189" s="0" t="str">
        <f aca="false">IF('Sim Period'!D189&lt;(AVERAGE('Sim Period'!$D$129:D189)),'Sim Period'!D189-AVERAGE('Sim Period'!$D$129:D189),"")</f>
        <v/>
      </c>
      <c r="S189" s="0" t="n">
        <v>1</v>
      </c>
    </row>
    <row r="190" customFormat="false" ht="14.1" hidden="false" customHeight="false" outlineLevel="0" collapsed="false">
      <c r="A190" s="0" t="n">
        <v>0</v>
      </c>
      <c r="H190" s="24" t="n">
        <f aca="false">IF('Sim Period'!D190&lt;(AVERAGE('Sim Period'!$D$129:D190)),'Sim Period'!D190-AVERAGE('Sim Period'!$D$129:D190),"")</f>
        <v>-0.0429274193548387</v>
      </c>
      <c r="I190" s="24" t="n">
        <f aca="false">IF('Sim Period'!D190&lt;(AVERAGE('Sim Period'!$D$149:D190)),'Sim Period'!D190-AVERAGE('Sim Period'!$D$149:D190),"")</f>
        <v>-0.0417761904761905</v>
      </c>
      <c r="J190" s="24" t="n">
        <f aca="false">IF('Sim Period'!D190&lt;(AVERAGE('Sim Period'!$D$172:D190)),'Sim Period'!D190-AVERAGE('Sim Period'!$D$172:D190),"")</f>
        <v>-0.0422789473684211</v>
      </c>
      <c r="O190" s="24" t="n">
        <f aca="false">IF('Sim Period'!D190&lt;(AVERAGE('Sim Period'!$D$66:D190)),'Sim Period'!D190-AVERAGE('Sim Period'!$D$66:D190),"")</f>
        <v>-0.0417024</v>
      </c>
      <c r="P190" s="24" t="n">
        <f aca="false">IF('Sim Period'!D190&lt;(AVERAGE('Sim Period'!$D$85:D190)),'Sim Period'!D190-AVERAGE('Sim Period'!$D$85:D190),"")</f>
        <v>-0.0408679245283019</v>
      </c>
      <c r="Q190" s="24" t="n">
        <f aca="false">IF('Sim Period'!D190&lt;(AVERAGE('Sim Period'!$D$107:D190)),'Sim Period'!D190-AVERAGE('Sim Period'!$D$107:D190),"")</f>
        <v>-0.0391797619047619</v>
      </c>
      <c r="R190" s="24" t="n">
        <f aca="false">IF('Sim Period'!D190&lt;(AVERAGE('Sim Period'!$D$129:D190)),'Sim Period'!D190-AVERAGE('Sim Period'!$D$129:D190),"")</f>
        <v>-0.0429274193548387</v>
      </c>
      <c r="S190" s="0" t="n">
        <v>1</v>
      </c>
    </row>
    <row r="191" customFormat="false" ht="14.1" hidden="false" customHeight="false" outlineLevel="0" collapsed="false">
      <c r="A191" s="0" t="n">
        <v>9</v>
      </c>
      <c r="H191" s="24" t="n">
        <f aca="false">IF('Sim Period'!D191&lt;(AVERAGE('Sim Period'!$D$129:D191)),'Sim Period'!D191-AVERAGE('Sim Period'!$D$129:D191),"")</f>
        <v>-0.035947619047619</v>
      </c>
      <c r="I191" s="24" t="n">
        <f aca="false">IF('Sim Period'!D191&lt;(AVERAGE('Sim Period'!$D$149:D191)),'Sim Period'!D191-AVERAGE('Sim Period'!$D$149:D191),"")</f>
        <v>-0.0345534883720929</v>
      </c>
      <c r="J191" s="24" t="n">
        <f aca="false">IF('Sim Period'!D191&lt;(AVERAGE('Sim Period'!$D$172:D191)),'Sim Period'!D191-AVERAGE('Sim Period'!$D$172:D191),"")</f>
        <v>-0.0340849999999999</v>
      </c>
      <c r="O191" s="24" t="n">
        <f aca="false">IF('Sim Period'!D191&lt;(AVERAGE('Sim Period'!$D$66:D191)),'Sim Period'!D191-AVERAGE('Sim Period'!$D$66:D191),"")</f>
        <v>-0.0350222222222221</v>
      </c>
      <c r="P191" s="24" t="n">
        <f aca="false">IF('Sim Period'!D191&lt;(AVERAGE('Sim Period'!$D$85:D191)),'Sim Period'!D191-AVERAGE('Sim Period'!$D$85:D191),"")</f>
        <v>-0.0341457943925233</v>
      </c>
      <c r="Q191" s="24" t="n">
        <f aca="false">IF('Sim Period'!D191&lt;(AVERAGE('Sim Period'!$D$107:D191)),'Sim Period'!D191-AVERAGE('Sim Period'!$D$107:D191),"")</f>
        <v>-0.0323941176470587</v>
      </c>
      <c r="R191" s="24" t="n">
        <f aca="false">IF('Sim Period'!D191&lt;(AVERAGE('Sim Period'!$D$129:D191)),'Sim Period'!D191-AVERAGE('Sim Period'!$D$129:D191),"")</f>
        <v>-0.035947619047619</v>
      </c>
      <c r="S191" s="0" t="n">
        <v>1</v>
      </c>
    </row>
    <row r="192" customFormat="false" ht="14.1" hidden="false" customHeight="false" outlineLevel="0" collapsed="false">
      <c r="A192" s="0" t="n">
        <v>0</v>
      </c>
      <c r="I192" s="0" t="str">
        <f aca="false">IF('Sim Period'!D192&lt;(AVERAGE('Sim Period'!$D$149:D192)),'Sim Period'!D192-AVERAGE('Sim Period'!$D$149:D192),"")</f>
        <v/>
      </c>
      <c r="J192" s="0" t="str">
        <f aca="false">IF('Sim Period'!D192&lt;(AVERAGE('Sim Period'!$D$172:D192)),'Sim Period'!D192-AVERAGE('Sim Period'!$D$172:D192),"")</f>
        <v/>
      </c>
      <c r="K192" s="0" t="str">
        <f aca="false">IF('Sim Period'!D192&lt;(AVERAGE('Sim Period'!$D$192:D192)),'Sim Period'!D192-AVERAGE('Sim Period'!$D$192:D192),"")</f>
        <v/>
      </c>
      <c r="P192" s="0" t="str">
        <f aca="false">IF('Sim Period'!D192&lt;(AVERAGE('Sim Period'!$D$85:D192)),'Sim Period'!D192-AVERAGE('Sim Period'!$D$85:D192),"")</f>
        <v/>
      </c>
      <c r="Q192" s="0" t="str">
        <f aca="false">IF('Sim Period'!D192&lt;(AVERAGE('Sim Period'!$D$107:D192)),'Sim Period'!D192-AVERAGE('Sim Period'!$D$107:D192),"")</f>
        <v/>
      </c>
      <c r="R192" s="0" t="str">
        <f aca="false">IF('Sim Period'!D192&lt;(AVERAGE('Sim Period'!$D$129:D192)),'Sim Period'!D192-AVERAGE('Sim Period'!$D$129:D192),"")</f>
        <v/>
      </c>
      <c r="S192" s="0" t="n">
        <v>1</v>
      </c>
    </row>
    <row r="193" customFormat="false" ht="14.1" hidden="false" customHeight="false" outlineLevel="0" collapsed="false">
      <c r="A193" s="0" t="n">
        <v>0</v>
      </c>
      <c r="I193" s="0" t="str">
        <f aca="false">IF('Sim Period'!D193&lt;(AVERAGE('Sim Period'!$D$149:D193)),'Sim Period'!D193-AVERAGE('Sim Period'!$D$149:D193),"")</f>
        <v/>
      </c>
      <c r="J193" s="0" t="str">
        <f aca="false">IF('Sim Period'!D193&lt;(AVERAGE('Sim Period'!$D$172:D193)),'Sim Period'!D193-AVERAGE('Sim Period'!$D$172:D193),"")</f>
        <v/>
      </c>
      <c r="K193" s="24" t="n">
        <f aca="false">IF('Sim Period'!D193&lt;(AVERAGE('Sim Period'!$D$192:D193)),'Sim Period'!D193-AVERAGE('Sim Period'!$D$192:D193),"")</f>
        <v>-0.0027</v>
      </c>
      <c r="P193" s="0" t="str">
        <f aca="false">IF('Sim Period'!D193&lt;(AVERAGE('Sim Period'!$D$85:D193)),'Sim Period'!D193-AVERAGE('Sim Period'!$D$85:D193),"")</f>
        <v/>
      </c>
      <c r="Q193" s="0" t="str">
        <f aca="false">IF('Sim Period'!D193&lt;(AVERAGE('Sim Period'!$D$107:D193)),'Sim Period'!D193-AVERAGE('Sim Period'!$D$107:D193),"")</f>
        <v/>
      </c>
      <c r="R193" s="0" t="str">
        <f aca="false">IF('Sim Period'!D193&lt;(AVERAGE('Sim Period'!$D$129:D193)),'Sim Period'!D193-AVERAGE('Sim Period'!$D$129:D193),"")</f>
        <v/>
      </c>
      <c r="S193" s="0" t="n">
        <v>1</v>
      </c>
    </row>
    <row r="194" customFormat="false" ht="14.1" hidden="false" customHeight="false" outlineLevel="0" collapsed="false">
      <c r="A194" s="0" t="n">
        <v>0</v>
      </c>
      <c r="I194" s="0" t="str">
        <f aca="false">IF('Sim Period'!D194&lt;(AVERAGE('Sim Period'!$D$149:D194)),'Sim Period'!D194-AVERAGE('Sim Period'!$D$149:D194),"")</f>
        <v/>
      </c>
      <c r="J194" s="0" t="str">
        <f aca="false">IF('Sim Period'!D194&lt;(AVERAGE('Sim Period'!$D$172:D194)),'Sim Period'!D194-AVERAGE('Sim Period'!$D$172:D194),"")</f>
        <v/>
      </c>
      <c r="K194" s="24" t="n">
        <f aca="false">IF('Sim Period'!D194&lt;(AVERAGE('Sim Period'!$D$192:D194)),'Sim Period'!D194-AVERAGE('Sim Period'!$D$192:D194),"")</f>
        <v>-0.0149333333333334</v>
      </c>
      <c r="P194" s="0" t="str">
        <f aca="false">IF('Sim Period'!D194&lt;(AVERAGE('Sim Period'!$D$85:D194)),'Sim Period'!D194-AVERAGE('Sim Period'!$D$85:D194),"")</f>
        <v/>
      </c>
      <c r="Q194" s="0" t="str">
        <f aca="false">IF('Sim Period'!D194&lt;(AVERAGE('Sim Period'!$D$107:D194)),'Sim Period'!D194-AVERAGE('Sim Period'!$D$107:D194),"")</f>
        <v/>
      </c>
      <c r="R194" s="0" t="str">
        <f aca="false">IF('Sim Period'!D194&lt;(AVERAGE('Sim Period'!$D$129:D194)),'Sim Period'!D194-AVERAGE('Sim Period'!$D$129:D194),"")</f>
        <v/>
      </c>
      <c r="S194" s="0" t="n">
        <v>1</v>
      </c>
    </row>
    <row r="195" customFormat="false" ht="14.1" hidden="false" customHeight="false" outlineLevel="0" collapsed="false">
      <c r="A195" s="0" t="n">
        <v>0</v>
      </c>
      <c r="I195" s="24" t="n">
        <f aca="false">IF('Sim Period'!D195&lt;(AVERAGE('Sim Period'!$D$149:D195)),'Sim Period'!D195-AVERAGE('Sim Period'!$D$149:D195),"")</f>
        <v>-0.0302191489361702</v>
      </c>
      <c r="J195" s="24" t="n">
        <f aca="false">IF('Sim Period'!D195&lt;(AVERAGE('Sim Period'!$D$172:D195)),'Sim Period'!D195-AVERAGE('Sim Period'!$D$172:D195),"")</f>
        <v>-0.0304666666666667</v>
      </c>
      <c r="K195" s="24" t="n">
        <f aca="false">IF('Sim Period'!D195&lt;(AVERAGE('Sim Period'!$D$192:D195)),'Sim Period'!D195-AVERAGE('Sim Period'!$D$192:D195),"")</f>
        <v>-0.037375</v>
      </c>
      <c r="P195" s="24" t="n">
        <f aca="false">IF('Sim Period'!D195&lt;(AVERAGE('Sim Period'!$D$85:D195)),'Sim Period'!D195-AVERAGE('Sim Period'!$D$85:D195),"")</f>
        <v>-0.0294423423423423</v>
      </c>
      <c r="Q195" s="24" t="n">
        <f aca="false">IF('Sim Period'!D195&lt;(AVERAGE('Sim Period'!$D$107:D195)),'Sim Period'!D195-AVERAGE('Sim Period'!$D$107:D195),"")</f>
        <v>-0.0278426966292135</v>
      </c>
      <c r="R195" s="24" t="n">
        <f aca="false">IF('Sim Period'!D195&lt;(AVERAGE('Sim Period'!$D$129:D195)),'Sim Period'!D195-AVERAGE('Sim Period'!$D$129:D195),"")</f>
        <v>-0.0313313432835821</v>
      </c>
      <c r="S195" s="0" t="n">
        <v>1</v>
      </c>
    </row>
    <row r="196" customFormat="false" ht="14.1" hidden="false" customHeight="false" outlineLevel="0" collapsed="false">
      <c r="A196" s="0" t="n">
        <v>0</v>
      </c>
      <c r="I196" s="24" t="n">
        <f aca="false">IF('Sim Period'!D196&lt;(AVERAGE('Sim Period'!$D$149:D196)),'Sim Period'!D196-AVERAGE('Sim Period'!$D$149:D196),"")</f>
        <v>-0.0104958333333333</v>
      </c>
      <c r="J196" s="24" t="n">
        <f aca="false">IF('Sim Period'!D196&lt;(AVERAGE('Sim Period'!$D$172:D196)),'Sim Period'!D196-AVERAGE('Sim Period'!$D$172:D196),"")</f>
        <v>-0.010528</v>
      </c>
      <c r="K196" s="24" t="n">
        <f aca="false">IF('Sim Period'!D196&lt;(AVERAGE('Sim Period'!$D$192:D196)),'Sim Period'!D196-AVERAGE('Sim Period'!$D$192:D196),"")</f>
        <v>-0.0143</v>
      </c>
      <c r="P196" s="24" t="n">
        <f aca="false">IF('Sim Period'!D196&lt;(AVERAGE('Sim Period'!$D$85:D196)),'Sim Period'!D196-AVERAGE('Sim Period'!$D$85:D196),"")</f>
        <v>-0.00985357142857144</v>
      </c>
      <c r="Q196" s="24" t="n">
        <f aca="false">IF('Sim Period'!D196&lt;(AVERAGE('Sim Period'!$D$107:D196)),'Sim Period'!D196-AVERAGE('Sim Period'!$D$107:D196),"")</f>
        <v>-0.00825000000000001</v>
      </c>
      <c r="R196" s="24" t="n">
        <f aca="false">IF('Sim Period'!D196&lt;(AVERAGE('Sim Period'!$D$129:D196)),'Sim Period'!D196-AVERAGE('Sim Period'!$D$129:D196),"")</f>
        <v>-0.0116573529411765</v>
      </c>
      <c r="S196" s="0" t="n">
        <v>1</v>
      </c>
    </row>
    <row r="197" customFormat="false" ht="14.1" hidden="false" customHeight="false" outlineLevel="0" collapsed="false">
      <c r="A197" s="0" t="n">
        <v>0</v>
      </c>
      <c r="I197" s="24" t="n">
        <f aca="false">IF('Sim Period'!D197&lt;(AVERAGE('Sim Period'!$D$149:D197)),'Sim Period'!D197-AVERAGE('Sim Period'!$D$149:D197),"")</f>
        <v>-0.0328122448979592</v>
      </c>
      <c r="J197" s="24" t="n">
        <f aca="false">IF('Sim Period'!D197&lt;(AVERAGE('Sim Period'!$D$172:D197)),'Sim Period'!D197-AVERAGE('Sim Period'!$D$172:D197),"")</f>
        <v>-0.0322384615384615</v>
      </c>
      <c r="K197" s="24" t="n">
        <f aca="false">IF('Sim Period'!D197&lt;(AVERAGE('Sim Period'!$D$192:D197)),'Sim Period'!D197-AVERAGE('Sim Period'!$D$192:D197),"")</f>
        <v>-0.0310833333333333</v>
      </c>
      <c r="P197" s="24" t="n">
        <f aca="false">IF('Sim Period'!D197&lt;(AVERAGE('Sim Period'!$D$85:D197)),'Sim Period'!D197-AVERAGE('Sim Period'!$D$85:D197),"")</f>
        <v>-0.0325628318584071</v>
      </c>
      <c r="Q197" s="24" t="n">
        <f aca="false">IF('Sim Period'!D197&lt;(AVERAGE('Sim Period'!$D$107:D197)),'Sim Period'!D197-AVERAGE('Sim Period'!$D$107:D197),"")</f>
        <v>-0.0309065934065934</v>
      </c>
      <c r="R197" s="24" t="n">
        <f aca="false">IF('Sim Period'!D197&lt;(AVERAGE('Sim Period'!$D$129:D197)),'Sim Period'!D197-AVERAGE('Sim Period'!$D$129:D197),"")</f>
        <v>-0.0341550724637681</v>
      </c>
      <c r="S197" s="0" t="n">
        <v>1</v>
      </c>
    </row>
    <row r="198" customFormat="false" ht="14.1" hidden="false" customHeight="false" outlineLevel="0" collapsed="false">
      <c r="A198" s="0" t="n">
        <v>0</v>
      </c>
      <c r="I198" s="24" t="n">
        <f aca="false">IF('Sim Period'!D198&lt;(AVERAGE('Sim Period'!$D$149:D198)),'Sim Period'!D198-AVERAGE('Sim Period'!$D$149:D198),"")</f>
        <v>-0.038624</v>
      </c>
      <c r="J198" s="24" t="n">
        <f aca="false">IF('Sim Period'!D198&lt;(AVERAGE('Sim Period'!$D$172:D198)),'Sim Period'!D198-AVERAGE('Sim Period'!$D$172:D198),"")</f>
        <v>-0.0374</v>
      </c>
      <c r="K198" s="24" t="n">
        <f aca="false">IF('Sim Period'!D198&lt;(AVERAGE('Sim Period'!$D$192:D198)),'Sim Period'!D198-AVERAGE('Sim Period'!$D$192:D198),"")</f>
        <v>-0.0323</v>
      </c>
      <c r="P198" s="24" t="n">
        <f aca="false">IF('Sim Period'!D198&lt;(AVERAGE('Sim Period'!$D$85:D198)),'Sim Period'!D198-AVERAGE('Sim Period'!$D$85:D198),"")</f>
        <v>-0.038819298245614</v>
      </c>
      <c r="Q198" s="24" t="n">
        <f aca="false">IF('Sim Period'!D198&lt;(AVERAGE('Sim Period'!$D$107:D198)),'Sim Period'!D198-AVERAGE('Sim Period'!$D$107:D198),"")</f>
        <v>-0.0370989130434783</v>
      </c>
      <c r="R198" s="24" t="n">
        <f aca="false">IF('Sim Period'!D198&lt;(AVERAGE('Sim Period'!$D$129:D198)),'Sim Period'!D198-AVERAGE('Sim Period'!$D$129:D198),"")</f>
        <v>-0.0401728571428572</v>
      </c>
      <c r="S198" s="0" t="n">
        <v>1</v>
      </c>
    </row>
    <row r="199" customFormat="false" ht="14.1" hidden="false" customHeight="false" outlineLevel="0" collapsed="false">
      <c r="A199" s="0" t="n">
        <v>0</v>
      </c>
      <c r="I199" s="0" t="str">
        <f aca="false">IF('Sim Period'!D199&lt;(AVERAGE('Sim Period'!$D$149:D199)),'Sim Period'!D199-AVERAGE('Sim Period'!$D$149:D199),"")</f>
        <v/>
      </c>
      <c r="J199" s="0" t="str">
        <f aca="false">IF('Sim Period'!D199&lt;(AVERAGE('Sim Period'!$D$172:D199)),'Sim Period'!D199-AVERAGE('Sim Period'!$D$172:D199),"")</f>
        <v/>
      </c>
      <c r="K199" s="0" t="str">
        <f aca="false">IF('Sim Period'!D199&lt;(AVERAGE('Sim Period'!$D$192:D199)),'Sim Period'!D199-AVERAGE('Sim Period'!$D$192:D199),"")</f>
        <v/>
      </c>
      <c r="P199" s="0" t="str">
        <f aca="false">IF('Sim Period'!D199&lt;(AVERAGE('Sim Period'!$D$85:D199)),'Sim Period'!D199-AVERAGE('Sim Period'!$D$85:D199),"")</f>
        <v/>
      </c>
      <c r="Q199" s="0" t="str">
        <f aca="false">IF('Sim Period'!D199&lt;(AVERAGE('Sim Period'!$D$107:D199)),'Sim Period'!D199-AVERAGE('Sim Period'!$D$107:D199),"")</f>
        <v/>
      </c>
      <c r="R199" s="0" t="str">
        <f aca="false">IF('Sim Period'!D199&lt;(AVERAGE('Sim Period'!$D$129:D199)),'Sim Period'!D199-AVERAGE('Sim Period'!$D$129:D199),"")</f>
        <v/>
      </c>
      <c r="S199" s="0" t="n">
        <v>1</v>
      </c>
    </row>
    <row r="200" customFormat="false" ht="14.1" hidden="false" customHeight="false" outlineLevel="0" collapsed="false">
      <c r="A200" s="0" t="n">
        <v>0</v>
      </c>
      <c r="I200" s="24" t="n">
        <f aca="false">IF('Sim Period'!D200&lt;(AVERAGE('Sim Period'!$D$149:D200)),'Sim Period'!D200-AVERAGE('Sim Period'!$D$149:D200),"")</f>
        <v>-0.0159865384615385</v>
      </c>
      <c r="J200" s="24" t="n">
        <f aca="false">IF('Sim Period'!D200&lt;(AVERAGE('Sim Period'!$D$172:D200)),'Sim Period'!D200-AVERAGE('Sim Period'!$D$172:D200),"")</f>
        <v>-0.0153724137931034</v>
      </c>
      <c r="K200" s="24" t="n">
        <f aca="false">IF('Sim Period'!D200&lt;(AVERAGE('Sim Period'!$D$192:D200)),'Sim Period'!D200-AVERAGE('Sim Period'!$D$192:D200),"")</f>
        <v>-0.0142333333333333</v>
      </c>
      <c r="P200" s="24" t="n">
        <f aca="false">IF('Sim Period'!D200&lt;(AVERAGE('Sim Period'!$D$85:D200)),'Sim Period'!D200-AVERAGE('Sim Period'!$D$85:D200),"")</f>
        <v>-0.0158129310344828</v>
      </c>
      <c r="Q200" s="24" t="n">
        <f aca="false">IF('Sim Period'!D200&lt;(AVERAGE('Sim Period'!$D$107:D200)),'Sim Period'!D200-AVERAGE('Sim Period'!$D$107:D200),"")</f>
        <v>-0.0141978723404255</v>
      </c>
      <c r="R200" s="24" t="n">
        <f aca="false">IF('Sim Period'!D200&lt;(AVERAGE('Sim Period'!$D$129:D200)),'Sim Period'!D200-AVERAGE('Sim Period'!$D$129:D200),"")</f>
        <v>-0.0173083333333333</v>
      </c>
      <c r="S200" s="0" t="n">
        <v>1</v>
      </c>
    </row>
    <row r="201" customFormat="false" ht="14.1" hidden="false" customHeight="false" outlineLevel="0" collapsed="false">
      <c r="A201" s="0" t="n">
        <v>0</v>
      </c>
      <c r="I201" s="0" t="str">
        <f aca="false">IF('Sim Period'!D201&lt;(AVERAGE('Sim Period'!$D$149:D201)),'Sim Period'!D201-AVERAGE('Sim Period'!$D$149:D201),"")</f>
        <v/>
      </c>
      <c r="J201" s="0" t="str">
        <f aca="false">IF('Sim Period'!D201&lt;(AVERAGE('Sim Period'!$D$172:D201)),'Sim Period'!D201-AVERAGE('Sim Period'!$D$172:D201),"")</f>
        <v/>
      </c>
      <c r="K201" s="0" t="str">
        <f aca="false">IF('Sim Period'!D201&lt;(AVERAGE('Sim Period'!$D$192:D201)),'Sim Period'!D201-AVERAGE('Sim Period'!$D$192:D201),"")</f>
        <v/>
      </c>
      <c r="P201" s="0" t="str">
        <f aca="false">IF('Sim Period'!D201&lt;(AVERAGE('Sim Period'!$D$85:D201)),'Sim Period'!D201-AVERAGE('Sim Period'!$D$85:D201),"")</f>
        <v/>
      </c>
      <c r="Q201" s="0" t="str">
        <f aca="false">IF('Sim Period'!D201&lt;(AVERAGE('Sim Period'!$D$107:D201)),'Sim Period'!D201-AVERAGE('Sim Period'!$D$107:D201),"")</f>
        <v/>
      </c>
      <c r="R201" s="0" t="str">
        <f aca="false">IF('Sim Period'!D201&lt;(AVERAGE('Sim Period'!$D$129:D201)),'Sim Period'!D201-AVERAGE('Sim Period'!$D$129:D201),"")</f>
        <v/>
      </c>
      <c r="S201" s="0" t="n">
        <v>1</v>
      </c>
    </row>
    <row r="202" customFormat="false" ht="14.1" hidden="false" customHeight="false" outlineLevel="0" collapsed="false">
      <c r="A202" s="0" t="n">
        <v>0</v>
      </c>
      <c r="I202" s="0" t="str">
        <f aca="false">IF('Sim Period'!D202&lt;(AVERAGE('Sim Period'!$D$149:D202)),'Sim Period'!D202-AVERAGE('Sim Period'!$D$149:D202),"")</f>
        <v/>
      </c>
      <c r="J202" s="0" t="str">
        <f aca="false">IF('Sim Period'!D202&lt;(AVERAGE('Sim Period'!$D$172:D202)),'Sim Period'!D202-AVERAGE('Sim Period'!$D$172:D202),"")</f>
        <v/>
      </c>
      <c r="K202" s="0" t="str">
        <f aca="false">IF('Sim Period'!D202&lt;(AVERAGE('Sim Period'!$D$192:D202)),'Sim Period'!D202-AVERAGE('Sim Period'!$D$192:D202),"")</f>
        <v/>
      </c>
      <c r="P202" s="0" t="str">
        <f aca="false">IF('Sim Period'!D202&lt;(AVERAGE('Sim Period'!$D$85:D202)),'Sim Period'!D202-AVERAGE('Sim Period'!$D$85:D202),"")</f>
        <v/>
      </c>
      <c r="Q202" s="0" t="str">
        <f aca="false">IF('Sim Period'!D202&lt;(AVERAGE('Sim Period'!$D$107:D202)),'Sim Period'!D202-AVERAGE('Sim Period'!$D$107:D202),"")</f>
        <v/>
      </c>
      <c r="R202" s="0" t="str">
        <f aca="false">IF('Sim Period'!D202&lt;(AVERAGE('Sim Period'!$D$129:D202)),'Sim Period'!D202-AVERAGE('Sim Period'!$D$129:D202),"")</f>
        <v/>
      </c>
      <c r="S202" s="0" t="n">
        <v>1</v>
      </c>
    </row>
    <row r="203" customFormat="false" ht="14.1" hidden="false" customHeight="false" outlineLevel="0" collapsed="false">
      <c r="A203" s="0" t="n">
        <v>0</v>
      </c>
      <c r="I203" s="24" t="n">
        <f aca="false">IF('Sim Period'!D203&lt;(AVERAGE('Sim Period'!$D$149:D203)),'Sim Period'!D203-AVERAGE('Sim Period'!$D$149:D203),"")</f>
        <v>-0.0165927272727273</v>
      </c>
      <c r="J203" s="24" t="n">
        <f aca="false">IF('Sim Period'!D203&lt;(AVERAGE('Sim Period'!$D$172:D203)),'Sim Period'!D203-AVERAGE('Sim Period'!$D$172:D203),"")</f>
        <v>-0.0166875</v>
      </c>
      <c r="K203" s="24" t="n">
        <f aca="false">IF('Sim Period'!D203&lt;(AVERAGE('Sim Period'!$D$192:D203)),'Sim Period'!D203-AVERAGE('Sim Period'!$D$192:D203),"")</f>
        <v>-0.018525</v>
      </c>
      <c r="P203" s="24" t="n">
        <f aca="false">IF('Sim Period'!D203&lt;(AVERAGE('Sim Period'!$D$85:D203)),'Sim Period'!D203-AVERAGE('Sim Period'!$D$85:D203),"")</f>
        <v>-0.0159361344537815</v>
      </c>
      <c r="Q203" s="24" t="n">
        <f aca="false">IF('Sim Period'!D203&lt;(AVERAGE('Sim Period'!$D$107:D203)),'Sim Period'!D203-AVERAGE('Sim Period'!$D$107:D203),"")</f>
        <v>-0.0144670103092784</v>
      </c>
      <c r="R203" s="24" t="n">
        <f aca="false">IF('Sim Period'!D203&lt;(AVERAGE('Sim Period'!$D$129:D203)),'Sim Period'!D203-AVERAGE('Sim Period'!$D$129:D203),"")</f>
        <v>-0.01762</v>
      </c>
      <c r="S203" s="0" t="n">
        <v>1</v>
      </c>
    </row>
    <row r="204" customFormat="false" ht="14.1" hidden="false" customHeight="false" outlineLevel="0" collapsed="false">
      <c r="A204" s="0" t="n">
        <v>0</v>
      </c>
      <c r="I204" s="0" t="str">
        <f aca="false">IF('Sim Period'!D204&lt;(AVERAGE('Sim Period'!$D$149:D204)),'Sim Period'!D204-AVERAGE('Sim Period'!$D$149:D204),"")</f>
        <v/>
      </c>
      <c r="J204" s="0" t="str">
        <f aca="false">IF('Sim Period'!D204&lt;(AVERAGE('Sim Period'!$D$172:D204)),'Sim Period'!D204-AVERAGE('Sim Period'!$D$172:D204),"")</f>
        <v/>
      </c>
      <c r="K204" s="0" t="str">
        <f aca="false">IF('Sim Period'!D204&lt;(AVERAGE('Sim Period'!$D$192:D204)),'Sim Period'!D204-AVERAGE('Sim Period'!$D$192:D204),"")</f>
        <v/>
      </c>
      <c r="P204" s="0" t="str">
        <f aca="false">IF('Sim Period'!D204&lt;(AVERAGE('Sim Period'!$D$85:D204)),'Sim Period'!D204-AVERAGE('Sim Period'!$D$85:D204),"")</f>
        <v/>
      </c>
      <c r="Q204" s="0" t="str">
        <f aca="false">IF('Sim Period'!D204&lt;(AVERAGE('Sim Period'!$D$107:D204)),'Sim Period'!D204-AVERAGE('Sim Period'!$D$107:D204),"")</f>
        <v/>
      </c>
      <c r="R204" s="0" t="str">
        <f aca="false">IF('Sim Period'!D204&lt;(AVERAGE('Sim Period'!$D$129:D204)),'Sim Period'!D204-AVERAGE('Sim Period'!$D$129:D204),"")</f>
        <v/>
      </c>
      <c r="S204" s="0" t="n">
        <v>1</v>
      </c>
    </row>
    <row r="205" customFormat="false" ht="14.1" hidden="false" customHeight="false" outlineLevel="0" collapsed="false">
      <c r="A205" s="0" t="n">
        <v>0</v>
      </c>
      <c r="I205" s="0" t="str">
        <f aca="false">IF('Sim Period'!D205&lt;(AVERAGE('Sim Period'!$D$149:D205)),'Sim Period'!D205-AVERAGE('Sim Period'!$D$149:D205),"")</f>
        <v/>
      </c>
      <c r="J205" s="0" t="str">
        <f aca="false">IF('Sim Period'!D205&lt;(AVERAGE('Sim Period'!$D$172:D205)),'Sim Period'!D205-AVERAGE('Sim Period'!$D$172:D205),"")</f>
        <v/>
      </c>
      <c r="K205" s="0" t="str">
        <f aca="false">IF('Sim Period'!D205&lt;(AVERAGE('Sim Period'!$D$192:D205)),'Sim Period'!D205-AVERAGE('Sim Period'!$D$192:D205),"")</f>
        <v/>
      </c>
      <c r="P205" s="0" t="str">
        <f aca="false">IF('Sim Period'!D205&lt;(AVERAGE('Sim Period'!$D$85:D205)),'Sim Period'!D205-AVERAGE('Sim Period'!$D$85:D205),"")</f>
        <v/>
      </c>
      <c r="Q205" s="0" t="str">
        <f aca="false">IF('Sim Period'!D205&lt;(AVERAGE('Sim Period'!$D$107:D205)),'Sim Period'!D205-AVERAGE('Sim Period'!$D$107:D205),"")</f>
        <v/>
      </c>
      <c r="R205" s="0" t="str">
        <f aca="false">IF('Sim Period'!D205&lt;(AVERAGE('Sim Period'!$D$129:D205)),'Sim Period'!D205-AVERAGE('Sim Period'!$D$129:D205),"")</f>
        <v/>
      </c>
      <c r="S205" s="0" t="n">
        <v>1</v>
      </c>
    </row>
    <row r="206" customFormat="false" ht="14.1" hidden="false" customHeight="false" outlineLevel="0" collapsed="false">
      <c r="A206" s="0" t="n">
        <v>0</v>
      </c>
      <c r="I206" s="24" t="n">
        <f aca="false">IF('Sim Period'!D206&lt;(AVERAGE('Sim Period'!$D$149:D206)),'Sim Period'!D206-AVERAGE('Sim Period'!$D$149:D206),"")</f>
        <v>-0.0393586206896552</v>
      </c>
      <c r="J206" s="24" t="n">
        <f aca="false">IF('Sim Period'!D206&lt;(AVERAGE('Sim Period'!$D$172:D206)),'Sim Period'!D206-AVERAGE('Sim Period'!$D$172:D206),"")</f>
        <v>-0.0397514285714286</v>
      </c>
      <c r="K206" s="24" t="n">
        <f aca="false">IF('Sim Period'!D206&lt;(AVERAGE('Sim Period'!$D$192:D206)),'Sim Period'!D206-AVERAGE('Sim Period'!$D$192:D206),"")</f>
        <v>-0.04224</v>
      </c>
      <c r="P206" s="24" t="n">
        <f aca="false">IF('Sim Period'!D206&lt;(AVERAGE('Sim Period'!$D$85:D206)),'Sim Period'!D206-AVERAGE('Sim Period'!$D$85:D206),"")</f>
        <v>-0.0384737704918033</v>
      </c>
      <c r="Q206" s="24" t="n">
        <f aca="false">IF('Sim Period'!D206&lt;(AVERAGE('Sim Period'!$D$107:D206)),'Sim Period'!D206-AVERAGE('Sim Period'!$D$107:D206),"")</f>
        <v>-0.037101</v>
      </c>
      <c r="R206" s="24" t="n">
        <f aca="false">IF('Sim Period'!D206&lt;(AVERAGE('Sim Period'!$D$129:D206)),'Sim Period'!D206-AVERAGE('Sim Period'!$D$129:D206),"")</f>
        <v>-0.0402269230769231</v>
      </c>
      <c r="S206" s="0" t="n">
        <v>1</v>
      </c>
    </row>
    <row r="207" customFormat="false" ht="14.1" hidden="false" customHeight="false" outlineLevel="0" collapsed="false">
      <c r="A207" s="0" t="n">
        <v>0</v>
      </c>
      <c r="I207" s="0" t="str">
        <f aca="false">IF('Sim Period'!D207&lt;(AVERAGE('Sim Period'!$D$149:D207)),'Sim Period'!D207-AVERAGE('Sim Period'!$D$149:D207),"")</f>
        <v/>
      </c>
      <c r="J207" s="0" t="str">
        <f aca="false">IF('Sim Period'!D207&lt;(AVERAGE('Sim Period'!$D$172:D207)),'Sim Period'!D207-AVERAGE('Sim Period'!$D$172:D207),"")</f>
        <v/>
      </c>
      <c r="K207" s="0" t="str">
        <f aca="false">IF('Sim Period'!D207&lt;(AVERAGE('Sim Period'!$D$192:D207)),'Sim Period'!D207-AVERAGE('Sim Period'!$D$192:D207),"")</f>
        <v/>
      </c>
      <c r="P207" s="0" t="str">
        <f aca="false">IF('Sim Period'!D207&lt;(AVERAGE('Sim Period'!$D$85:D207)),'Sim Period'!D207-AVERAGE('Sim Period'!$D$85:D207),"")</f>
        <v/>
      </c>
      <c r="Q207" s="0" t="str">
        <f aca="false">IF('Sim Period'!D207&lt;(AVERAGE('Sim Period'!$D$107:D207)),'Sim Period'!D207-AVERAGE('Sim Period'!$D$107:D207),"")</f>
        <v/>
      </c>
      <c r="R207" s="0" t="str">
        <f aca="false">IF('Sim Period'!D207&lt;(AVERAGE('Sim Period'!$D$129:D207)),'Sim Period'!D207-AVERAGE('Sim Period'!$D$129:D207),"")</f>
        <v/>
      </c>
      <c r="S207" s="0" t="n">
        <v>1</v>
      </c>
    </row>
    <row r="208" customFormat="false" ht="14.1" hidden="false" customHeight="false" outlineLevel="0" collapsed="false">
      <c r="A208" s="0" t="n">
        <v>0</v>
      </c>
      <c r="I208" s="24" t="n">
        <f aca="false">IF('Sim Period'!D208&lt;(AVERAGE('Sim Period'!$D$149:D208)),'Sim Period'!D208-AVERAGE('Sim Period'!$D$149:D208),"")</f>
        <v>-0.0453916666666667</v>
      </c>
      <c r="J208" s="24" t="n">
        <f aca="false">IF('Sim Period'!D208&lt;(AVERAGE('Sim Period'!$D$172:D208)),'Sim Period'!D208-AVERAGE('Sim Period'!$D$172:D208),"")</f>
        <v>-0.0457837837837838</v>
      </c>
      <c r="K208" s="24" t="n">
        <f aca="false">IF('Sim Period'!D208&lt;(AVERAGE('Sim Period'!$D$192:D208)),'Sim Period'!D208-AVERAGE('Sim Period'!$D$192:D208),"")</f>
        <v>-0.0480176470588235</v>
      </c>
      <c r="P208" s="24" t="n">
        <f aca="false">IF('Sim Period'!D208&lt;(AVERAGE('Sim Period'!$D$85:D208)),'Sim Period'!D208-AVERAGE('Sim Period'!$D$85:D208),"")</f>
        <v>-0.0445040322580645</v>
      </c>
      <c r="Q208" s="24" t="n">
        <f aca="false">IF('Sim Period'!D208&lt;(AVERAGE('Sim Period'!$D$107:D208)),'Sim Period'!D208-AVERAGE('Sim Period'!$D$107:D208),"")</f>
        <v>-0.0431647058823529</v>
      </c>
      <c r="R208" s="24" t="n">
        <f aca="false">IF('Sim Period'!D208&lt;(AVERAGE('Sim Period'!$D$129:D208)),'Sim Period'!D208-AVERAGE('Sim Period'!$D$129:D208),"")</f>
        <v>-0.04623</v>
      </c>
      <c r="S208" s="0" t="n">
        <v>1</v>
      </c>
    </row>
    <row r="209" customFormat="false" ht="14.1" hidden="false" customHeight="false" outlineLevel="0" collapsed="false">
      <c r="A209" s="0" t="n">
        <v>0</v>
      </c>
      <c r="I209" s="24" t="n">
        <f aca="false">IF('Sim Period'!D209&lt;(AVERAGE('Sim Period'!$D$149:D209)),'Sim Period'!D209-AVERAGE('Sim Period'!$D$149:D209),"")</f>
        <v>-0.0285163934426229</v>
      </c>
      <c r="J209" s="24" t="n">
        <f aca="false">IF('Sim Period'!D209&lt;(AVERAGE('Sim Period'!$D$172:D209)),'Sim Period'!D209-AVERAGE('Sim Period'!$D$172:D209),"")</f>
        <v>-0.0286105263157894</v>
      </c>
      <c r="K209" s="24" t="n">
        <f aca="false">IF('Sim Period'!D209&lt;(AVERAGE('Sim Period'!$D$192:D209)),'Sim Period'!D209-AVERAGE('Sim Period'!$D$192:D209),"")</f>
        <v>-0.029861111111111</v>
      </c>
      <c r="P209" s="24" t="n">
        <f aca="false">IF('Sim Period'!D209&lt;(AVERAGE('Sim Period'!$D$85:D209)),'Sim Period'!D209-AVERAGE('Sim Period'!$D$85:D209),"")</f>
        <v>-0.0278791999999999</v>
      </c>
      <c r="Q209" s="24" t="n">
        <f aca="false">IF('Sim Period'!D209&lt;(AVERAGE('Sim Period'!$D$107:D209)),'Sim Period'!D209-AVERAGE('Sim Period'!$D$107:D209),"")</f>
        <v>-0.0265048543689319</v>
      </c>
      <c r="R209" s="24" t="n">
        <f aca="false">IF('Sim Period'!D209&lt;(AVERAGE('Sim Period'!$D$129:D209)),'Sim Period'!D209-AVERAGE('Sim Period'!$D$129:D209),"")</f>
        <v>-0.0294617283950616</v>
      </c>
      <c r="S209" s="0" t="n">
        <v>1</v>
      </c>
    </row>
    <row r="210" customFormat="false" ht="14.1" hidden="false" customHeight="false" outlineLevel="0" collapsed="false">
      <c r="A210" s="0" t="n">
        <v>0</v>
      </c>
      <c r="I210" s="24" t="n">
        <f aca="false">IF('Sim Period'!D210&lt;(AVERAGE('Sim Period'!$D$149:D210)),'Sim Period'!D210-AVERAGE('Sim Period'!$D$149:D210),"")</f>
        <v>-0.00395161290322581</v>
      </c>
      <c r="J210" s="24" t="n">
        <f aca="false">IF('Sim Period'!D210&lt;(AVERAGE('Sim Period'!$D$172:D210)),'Sim Period'!D210-AVERAGE('Sim Period'!$D$172:D210),"")</f>
        <v>-0.00400512820512821</v>
      </c>
      <c r="K210" s="24" t="n">
        <f aca="false">IF('Sim Period'!D210&lt;(AVERAGE('Sim Period'!$D$192:D210)),'Sim Period'!D210-AVERAGE('Sim Period'!$D$192:D210),"")</f>
        <v>-0.00507894736842106</v>
      </c>
      <c r="P210" s="24" t="n">
        <f aca="false">IF('Sim Period'!D210&lt;(AVERAGE('Sim Period'!$D$85:D210)),'Sim Period'!D210-AVERAGE('Sim Period'!$D$85:D210),"")</f>
        <v>-0.00335238095238096</v>
      </c>
      <c r="Q210" s="24" t="n">
        <f aca="false">IF('Sim Period'!D210&lt;(AVERAGE('Sim Period'!$D$107:D210)),'Sim Period'!D210-AVERAGE('Sim Period'!$D$107:D210),"")</f>
        <v>-0.00198557692307693</v>
      </c>
      <c r="R210" s="24" t="n">
        <f aca="false">IF('Sim Period'!D210&lt;(AVERAGE('Sim Period'!$D$129:D210)),'Sim Period'!D210-AVERAGE('Sim Period'!$D$129:D210),"")</f>
        <v>-0.00490121951219513</v>
      </c>
      <c r="S210" s="0" t="n">
        <v>1</v>
      </c>
    </row>
    <row r="211" customFormat="false" ht="14.1" hidden="false" customHeight="false" outlineLevel="0" collapsed="false">
      <c r="A211" s="0" t="n">
        <v>0</v>
      </c>
      <c r="I211" s="0" t="str">
        <f aca="false">IF('Sim Period'!D211&lt;(AVERAGE('Sim Period'!$D$149:D211)),'Sim Period'!D211-AVERAGE('Sim Period'!$D$149:D211),"")</f>
        <v/>
      </c>
      <c r="J211" s="0" t="str">
        <f aca="false">IF('Sim Period'!D211&lt;(AVERAGE('Sim Period'!$D$172:D211)),'Sim Period'!D211-AVERAGE('Sim Period'!$D$172:D211),"")</f>
        <v/>
      </c>
      <c r="K211" s="0" t="str">
        <f aca="false">IF('Sim Period'!D211&lt;(AVERAGE('Sim Period'!$D$192:D211)),'Sim Period'!D211-AVERAGE('Sim Period'!$D$192:D211),"")</f>
        <v/>
      </c>
      <c r="P211" s="0" t="str">
        <f aca="false">IF('Sim Period'!D211&lt;(AVERAGE('Sim Period'!$D$85:D211)),'Sim Period'!D211-AVERAGE('Sim Period'!$D$85:D211),"")</f>
        <v/>
      </c>
      <c r="Q211" s="0" t="str">
        <f aca="false">IF('Sim Period'!D211&lt;(AVERAGE('Sim Period'!$D$107:D211)),'Sim Period'!D211-AVERAGE('Sim Period'!$D$107:D211),"")</f>
        <v/>
      </c>
      <c r="R211" s="0" t="str">
        <f aca="false">IF('Sim Period'!D211&lt;(AVERAGE('Sim Period'!$D$129:D211)),'Sim Period'!D211-AVERAGE('Sim Period'!$D$129:D211),"")</f>
        <v/>
      </c>
      <c r="S211" s="0" t="n">
        <v>1</v>
      </c>
    </row>
    <row r="212" customFormat="false" ht="14.1" hidden="false" customHeight="false" outlineLevel="0" collapsed="false">
      <c r="A212" s="0" t="n">
        <v>0</v>
      </c>
      <c r="I212" s="0" t="str">
        <f aca="false">IF('Sim Period'!D212&lt;(AVERAGE('Sim Period'!$D$149:D212)),'Sim Period'!D212-AVERAGE('Sim Period'!$D$149:D212),"")</f>
        <v/>
      </c>
      <c r="J212" s="0" t="str">
        <f aca="false">IF('Sim Period'!D212&lt;(AVERAGE('Sim Period'!$D$172:D212)),'Sim Period'!D212-AVERAGE('Sim Period'!$D$172:D212),"")</f>
        <v/>
      </c>
      <c r="K212" s="0" t="str">
        <f aca="false">IF('Sim Period'!D212&lt;(AVERAGE('Sim Period'!$D$192:D212)),'Sim Period'!D212-AVERAGE('Sim Period'!$D$192:D212),"")</f>
        <v/>
      </c>
      <c r="P212" s="0" t="str">
        <f aca="false">IF('Sim Period'!D212&lt;(AVERAGE('Sim Period'!$D$85:D212)),'Sim Period'!D212-AVERAGE('Sim Period'!$D$85:D212),"")</f>
        <v/>
      </c>
      <c r="Q212" s="0" t="str">
        <f aca="false">IF('Sim Period'!D212&lt;(AVERAGE('Sim Period'!$D$107:D212)),'Sim Period'!D212-AVERAGE('Sim Period'!$D$107:D212),"")</f>
        <v/>
      </c>
      <c r="R212" s="0" t="str">
        <f aca="false">IF('Sim Period'!D212&lt;(AVERAGE('Sim Period'!$D$129:D212)),'Sim Period'!D212-AVERAGE('Sim Period'!$D$129:D212),"")</f>
        <v/>
      </c>
      <c r="S212" s="0" t="n">
        <v>1</v>
      </c>
    </row>
    <row r="213" customFormat="false" ht="14.1" hidden="false" customHeight="false" outlineLevel="0" collapsed="false">
      <c r="A213" s="0" t="n">
        <v>10</v>
      </c>
      <c r="I213" s="0" t="str">
        <f aca="false">IF('Sim Period'!D213&lt;(AVERAGE('Sim Period'!$D$149:D213)),'Sim Period'!D213-AVERAGE('Sim Period'!$D$149:D213),"")</f>
        <v/>
      </c>
      <c r="J213" s="0" t="str">
        <f aca="false">IF('Sim Period'!D213&lt;(AVERAGE('Sim Period'!$D$172:D213)),'Sim Period'!D213-AVERAGE('Sim Period'!$D$172:D213),"")</f>
        <v/>
      </c>
      <c r="K213" s="0" t="str">
        <f aca="false">IF('Sim Period'!D213&lt;(AVERAGE('Sim Period'!$D$192:D213)),'Sim Period'!D213-AVERAGE('Sim Period'!$D$192:D213),"")</f>
        <v/>
      </c>
      <c r="P213" s="0" t="str">
        <f aca="false">IF('Sim Period'!D213&lt;(AVERAGE('Sim Period'!$D$85:D213)),'Sim Period'!D213-AVERAGE('Sim Period'!$D$85:D213),"")</f>
        <v/>
      </c>
      <c r="Q213" s="0" t="str">
        <f aca="false">IF('Sim Period'!D213&lt;(AVERAGE('Sim Period'!$D$107:D213)),'Sim Period'!D213-AVERAGE('Sim Period'!$D$107:D213),"")</f>
        <v/>
      </c>
      <c r="R213" s="0" t="str">
        <f aca="false">IF('Sim Period'!D213&lt;(AVERAGE('Sim Period'!$D$129:D213)),'Sim Period'!D213-AVERAGE('Sim Period'!$D$129:D213),"")</f>
        <v/>
      </c>
      <c r="S213" s="0" t="n">
        <v>1</v>
      </c>
    </row>
    <row r="214" customFormat="false" ht="14.1" hidden="false" customHeight="false" outlineLevel="0" collapsed="false">
      <c r="A214" s="0" t="n">
        <v>0</v>
      </c>
      <c r="J214" s="0" t="str">
        <f aca="false">IF('Sim Period'!D214&lt;(AVERAGE('Sim Period'!$D$172:D214)),'Sim Period'!D214-AVERAGE('Sim Period'!$D$172:D214),"")</f>
        <v/>
      </c>
      <c r="K214" s="0" t="str">
        <f aca="false">IF('Sim Period'!D214&lt;(AVERAGE('Sim Period'!$D$192:D214)),'Sim Period'!D214-AVERAGE('Sim Period'!$D$192:D214),"")</f>
        <v/>
      </c>
      <c r="Q214" s="0" t="str">
        <f aca="false">IF('Sim Period'!D214&lt;(AVERAGE('Sim Period'!$D$107:D214)),'Sim Period'!D214-AVERAGE('Sim Period'!$D$107:D214),"")</f>
        <v/>
      </c>
      <c r="R214" s="0" t="str">
        <f aca="false">IF('Sim Period'!D214&lt;(AVERAGE('Sim Period'!$D$129:D214)),'Sim Period'!D214-AVERAGE('Sim Period'!$D$129:D214),"")</f>
        <v/>
      </c>
      <c r="S214" s="0" t="n">
        <v>1</v>
      </c>
    </row>
    <row r="215" customFormat="false" ht="14.1" hidden="false" customHeight="false" outlineLevel="0" collapsed="false">
      <c r="A215" s="0" t="n">
        <v>0</v>
      </c>
      <c r="J215" s="0" t="str">
        <f aca="false">IF('Sim Period'!D215&lt;(AVERAGE('Sim Period'!$D$172:D215)),'Sim Period'!D215-AVERAGE('Sim Period'!$D$172:D215),"")</f>
        <v/>
      </c>
      <c r="K215" s="0" t="str">
        <f aca="false">IF('Sim Period'!D215&lt;(AVERAGE('Sim Period'!$D$192:D215)),'Sim Period'!D215-AVERAGE('Sim Period'!$D$192:D215),"")</f>
        <v/>
      </c>
      <c r="Q215" s="0" t="str">
        <f aca="false">IF('Sim Period'!D215&lt;(AVERAGE('Sim Period'!$D$107:D215)),'Sim Period'!D215-AVERAGE('Sim Period'!$D$107:D215),"")</f>
        <v/>
      </c>
      <c r="R215" s="0" t="str">
        <f aca="false">IF('Sim Period'!D215&lt;(AVERAGE('Sim Period'!$D$129:D215)),'Sim Period'!D215-AVERAGE('Sim Period'!$D$129:D215),"")</f>
        <v/>
      </c>
      <c r="S215" s="0" t="n">
        <v>1</v>
      </c>
    </row>
    <row r="216" customFormat="false" ht="14.1" hidden="false" customHeight="false" outlineLevel="0" collapsed="false">
      <c r="A216" s="0" t="n">
        <v>0</v>
      </c>
      <c r="J216" s="24" t="n">
        <f aca="false">IF('Sim Period'!D216&lt;(AVERAGE('Sim Period'!$D$172:D216)),'Sim Period'!D216-AVERAGE('Sim Period'!$D$172:D216),"")</f>
        <v>-0.00118222222222218</v>
      </c>
      <c r="K216" s="24" t="n">
        <f aca="false">IF('Sim Period'!D216&lt;(AVERAGE('Sim Period'!$D$192:D216)),'Sim Period'!D216-AVERAGE('Sim Period'!$D$192:D216),"")</f>
        <v>-0.00397999999999996</v>
      </c>
      <c r="Q216" s="0" t="str">
        <f aca="false">IF('Sim Period'!D216&lt;(AVERAGE('Sim Period'!$D$107:D216)),'Sim Period'!D216-AVERAGE('Sim Period'!$D$107:D216),"")</f>
        <v/>
      </c>
      <c r="R216" s="24" t="n">
        <f aca="false">IF('Sim Period'!D216&lt;(AVERAGE('Sim Period'!$D$129:D216)),'Sim Period'!D216-AVERAGE('Sim Period'!$D$129:D216),"")</f>
        <v>-0.000806818181818147</v>
      </c>
      <c r="S216" s="0" t="n">
        <v>1</v>
      </c>
    </row>
    <row r="217" customFormat="false" ht="14.1" hidden="false" customHeight="false" outlineLevel="0" collapsed="false">
      <c r="A217" s="0" t="n">
        <v>0</v>
      </c>
      <c r="J217" s="0" t="str">
        <f aca="false">IF('Sim Period'!D217&lt;(AVERAGE('Sim Period'!$D$172:D217)),'Sim Period'!D217-AVERAGE('Sim Period'!$D$172:D217),"")</f>
        <v/>
      </c>
      <c r="K217" s="0" t="str">
        <f aca="false">IF('Sim Period'!D217&lt;(AVERAGE('Sim Period'!$D$192:D217)),'Sim Period'!D217-AVERAGE('Sim Period'!$D$192:D217),"")</f>
        <v/>
      </c>
      <c r="Q217" s="0" t="str">
        <f aca="false">IF('Sim Period'!D217&lt;(AVERAGE('Sim Period'!$D$107:D217)),'Sim Period'!D217-AVERAGE('Sim Period'!$D$107:D217),"")</f>
        <v/>
      </c>
      <c r="R217" s="0" t="str">
        <f aca="false">IF('Sim Period'!D217&lt;(AVERAGE('Sim Period'!$D$129:D217)),'Sim Period'!D217-AVERAGE('Sim Period'!$D$129:D217),"")</f>
        <v/>
      </c>
      <c r="S217" s="0" t="n">
        <v>1</v>
      </c>
    </row>
    <row r="218" customFormat="false" ht="14.1" hidden="false" customHeight="false" outlineLevel="0" collapsed="false">
      <c r="A218" s="0" t="n">
        <v>0</v>
      </c>
      <c r="J218" s="24" t="n">
        <f aca="false">IF('Sim Period'!D218&lt;(AVERAGE('Sim Period'!$D$172:D218)),'Sim Period'!D218-AVERAGE('Sim Period'!$D$172:D218),"")</f>
        <v>-0.0184042553191489</v>
      </c>
      <c r="K218" s="24" t="n">
        <f aca="false">IF('Sim Period'!D218&lt;(AVERAGE('Sim Period'!$D$192:D218)),'Sim Period'!D218-AVERAGE('Sim Period'!$D$192:D218),"")</f>
        <v>-0.0210851851851852</v>
      </c>
      <c r="Q218" s="24" t="n">
        <f aca="false">IF('Sim Period'!D218&lt;(AVERAGE('Sim Period'!$D$107:D218)),'Sim Period'!D218-AVERAGE('Sim Period'!$D$107:D218),"")</f>
        <v>-0.0150205357142857</v>
      </c>
      <c r="R218" s="24" t="n">
        <f aca="false">IF('Sim Period'!D218&lt;(AVERAGE('Sim Period'!$D$129:D218)),'Sim Period'!D218-AVERAGE('Sim Period'!$D$129:D218),"")</f>
        <v>-0.0179788888888889</v>
      </c>
      <c r="S218" s="0" t="n">
        <v>1</v>
      </c>
    </row>
    <row r="219" customFormat="false" ht="14.1" hidden="false" customHeight="false" outlineLevel="0" collapsed="false">
      <c r="A219" s="0" t="n">
        <v>0</v>
      </c>
      <c r="J219" s="24" t="n">
        <f aca="false">IF('Sim Period'!D219&lt;(AVERAGE('Sim Period'!$D$172:D219)),'Sim Period'!D219-AVERAGE('Sim Period'!$D$172:D219),"")</f>
        <v>-0.02928125</v>
      </c>
      <c r="K219" s="24" t="n">
        <f aca="false">IF('Sim Period'!D219&lt;(AVERAGE('Sim Period'!$D$192:D219)),'Sim Period'!D219-AVERAGE('Sim Period'!$D$192:D219),"")</f>
        <v>-0.0314214285714286</v>
      </c>
      <c r="Q219" s="24" t="n">
        <f aca="false">IF('Sim Period'!D219&lt;(AVERAGE('Sim Period'!$D$107:D219)),'Sim Period'!D219-AVERAGE('Sim Period'!$D$107:D219),"")</f>
        <v>-0.0262858407079646</v>
      </c>
      <c r="R219" s="24" t="n">
        <f aca="false">IF('Sim Period'!D219&lt;(AVERAGE('Sim Period'!$D$129:D219)),'Sim Period'!D219-AVERAGE('Sim Period'!$D$129:D219),"")</f>
        <v>-0.0291549450549451</v>
      </c>
      <c r="S219" s="0" t="n">
        <v>1</v>
      </c>
    </row>
    <row r="220" customFormat="false" ht="14.1" hidden="false" customHeight="false" outlineLevel="0" collapsed="false">
      <c r="A220" s="0" t="n">
        <v>0</v>
      </c>
      <c r="J220" s="0" t="str">
        <f aca="false">IF('Sim Period'!D220&lt;(AVERAGE('Sim Period'!$D$172:D220)),'Sim Period'!D220-AVERAGE('Sim Period'!$D$172:D220),"")</f>
        <v/>
      </c>
      <c r="K220" s="0" t="str">
        <f aca="false">IF('Sim Period'!D220&lt;(AVERAGE('Sim Period'!$D$192:D220)),'Sim Period'!D220-AVERAGE('Sim Period'!$D$192:D220),"")</f>
        <v/>
      </c>
      <c r="Q220" s="0" t="str">
        <f aca="false">IF('Sim Period'!D220&lt;(AVERAGE('Sim Period'!$D$107:D220)),'Sim Period'!D220-AVERAGE('Sim Period'!$D$107:D220),"")</f>
        <v/>
      </c>
      <c r="R220" s="0" t="str">
        <f aca="false">IF('Sim Period'!D220&lt;(AVERAGE('Sim Period'!$D$129:D220)),'Sim Period'!D220-AVERAGE('Sim Period'!$D$129:D220),"")</f>
        <v/>
      </c>
      <c r="S220" s="0" t="n">
        <v>1</v>
      </c>
    </row>
    <row r="221" customFormat="false" ht="14.1" hidden="false" customHeight="false" outlineLevel="0" collapsed="false">
      <c r="A221" s="0" t="n">
        <v>0</v>
      </c>
      <c r="J221" s="0" t="str">
        <f aca="false">IF('Sim Period'!D221&lt;(AVERAGE('Sim Period'!$D$172:D221)),'Sim Period'!D221-AVERAGE('Sim Period'!$D$172:D221),"")</f>
        <v/>
      </c>
      <c r="K221" s="0" t="str">
        <f aca="false">IF('Sim Period'!D221&lt;(AVERAGE('Sim Period'!$D$192:D221)),'Sim Period'!D221-AVERAGE('Sim Period'!$D$192:D221),"")</f>
        <v/>
      </c>
      <c r="Q221" s="0" t="str">
        <f aca="false">IF('Sim Period'!D221&lt;(AVERAGE('Sim Period'!$D$107:D221)),'Sim Period'!D221-AVERAGE('Sim Period'!$D$107:D221),"")</f>
        <v/>
      </c>
      <c r="R221" s="0" t="str">
        <f aca="false">IF('Sim Period'!D221&lt;(AVERAGE('Sim Period'!$D$129:D221)),'Sim Period'!D221-AVERAGE('Sim Period'!$D$129:D221),"")</f>
        <v/>
      </c>
      <c r="S221" s="0" t="n">
        <v>1</v>
      </c>
    </row>
    <row r="222" customFormat="false" ht="14.1" hidden="false" customHeight="false" outlineLevel="0" collapsed="false">
      <c r="A222" s="0" t="n">
        <v>0</v>
      </c>
      <c r="J222" s="24" t="n">
        <f aca="false">IF('Sim Period'!D222&lt;(AVERAGE('Sim Period'!$D$172:D222)),'Sim Period'!D222-AVERAGE('Sim Period'!$D$172:D222),"")</f>
        <v>-0.00384509803921579</v>
      </c>
      <c r="K222" s="24" t="n">
        <f aca="false">IF('Sim Period'!D222&lt;(AVERAGE('Sim Period'!$D$192:D222)),'Sim Period'!D222-AVERAGE('Sim Period'!$D$192:D222),"")</f>
        <v>-0.00620645161290333</v>
      </c>
      <c r="Q222" s="24" t="n">
        <f aca="false">IF('Sim Period'!D222&lt;(AVERAGE('Sim Period'!$D$107:D222)),'Sim Period'!D222-AVERAGE('Sim Period'!$D$107:D222),"")</f>
        <v>-0.000555172413793212</v>
      </c>
      <c r="R222" s="24" t="n">
        <f aca="false">IF('Sim Period'!D222&lt;(AVERAGE('Sim Period'!$D$129:D222)),'Sim Period'!D222-AVERAGE('Sim Period'!$D$129:D222),"")</f>
        <v>-0.00341914893617032</v>
      </c>
      <c r="S222" s="0" t="n">
        <v>1</v>
      </c>
    </row>
    <row r="223" customFormat="false" ht="14.1" hidden="false" customHeight="false" outlineLevel="0" collapsed="false">
      <c r="A223" s="0" t="n">
        <v>0</v>
      </c>
      <c r="J223" s="0" t="str">
        <f aca="false">IF('Sim Period'!D223&lt;(AVERAGE('Sim Period'!$D$172:D223)),'Sim Period'!D223-AVERAGE('Sim Period'!$D$172:D223),"")</f>
        <v/>
      </c>
      <c r="K223" s="0" t="str">
        <f aca="false">IF('Sim Period'!D223&lt;(AVERAGE('Sim Period'!$D$192:D223)),'Sim Period'!D223-AVERAGE('Sim Period'!$D$192:D223),"")</f>
        <v/>
      </c>
      <c r="Q223" s="0" t="str">
        <f aca="false">IF('Sim Period'!D223&lt;(AVERAGE('Sim Period'!$D$107:D223)),'Sim Period'!D223-AVERAGE('Sim Period'!$D$107:D223),"")</f>
        <v/>
      </c>
      <c r="R223" s="0" t="str">
        <f aca="false">IF('Sim Period'!D223&lt;(AVERAGE('Sim Period'!$D$129:D223)),'Sim Period'!D223-AVERAGE('Sim Period'!$D$129:D223),"")</f>
        <v/>
      </c>
      <c r="S223" s="0" t="n">
        <v>1</v>
      </c>
    </row>
    <row r="224" customFormat="false" ht="14.1" hidden="false" customHeight="false" outlineLevel="0" collapsed="false">
      <c r="A224" s="0" t="n">
        <v>0</v>
      </c>
      <c r="J224" s="24" t="n">
        <f aca="false">IF('Sim Period'!D224&lt;(AVERAGE('Sim Period'!$D$172:D224)),'Sim Period'!D224-AVERAGE('Sim Period'!$D$172:D224),"")</f>
        <v>-0.00324905660377359</v>
      </c>
      <c r="K224" s="24" t="n">
        <f aca="false">IF('Sim Period'!D224&lt;(AVERAGE('Sim Period'!$D$192:D224)),'Sim Period'!D224-AVERAGE('Sim Period'!$D$192:D224),"")</f>
        <v>-0.00565151515151515</v>
      </c>
      <c r="Q224" s="0" t="str">
        <f aca="false">IF('Sim Period'!D224&lt;(AVERAGE('Sim Period'!$D$107:D224)),'Sim Period'!D224-AVERAGE('Sim Period'!$D$107:D224),"")</f>
        <v/>
      </c>
      <c r="R224" s="24" t="n">
        <f aca="false">IF('Sim Period'!D224&lt;(AVERAGE('Sim Period'!$D$129:D224)),'Sim Period'!D224-AVERAGE('Sim Period'!$D$129:D224),"")</f>
        <v>-0.00269583333333334</v>
      </c>
      <c r="S224" s="0" t="n">
        <v>1</v>
      </c>
    </row>
    <row r="225" customFormat="false" ht="14.1" hidden="false" customHeight="false" outlineLevel="0" collapsed="false">
      <c r="A225" s="0" t="n">
        <v>0</v>
      </c>
      <c r="J225" s="0" t="str">
        <f aca="false">IF('Sim Period'!D225&lt;(AVERAGE('Sim Period'!$D$172:D225)),'Sim Period'!D225-AVERAGE('Sim Period'!$D$172:D225),"")</f>
        <v/>
      </c>
      <c r="K225" s="0" t="str">
        <f aca="false">IF('Sim Period'!D225&lt;(AVERAGE('Sim Period'!$D$192:D225)),'Sim Period'!D225-AVERAGE('Sim Period'!$D$192:D225),"")</f>
        <v/>
      </c>
      <c r="Q225" s="0" t="str">
        <f aca="false">IF('Sim Period'!D225&lt;(AVERAGE('Sim Period'!$D$107:D225)),'Sim Period'!D225-AVERAGE('Sim Period'!$D$107:D225),"")</f>
        <v/>
      </c>
      <c r="R225" s="0" t="str">
        <f aca="false">IF('Sim Period'!D225&lt;(AVERAGE('Sim Period'!$D$129:D225)),'Sim Period'!D225-AVERAGE('Sim Period'!$D$129:D225),"")</f>
        <v/>
      </c>
      <c r="S225" s="0" t="n">
        <v>1</v>
      </c>
    </row>
    <row r="226" customFormat="false" ht="14.1" hidden="false" customHeight="false" outlineLevel="0" collapsed="false">
      <c r="A226" s="0" t="n">
        <v>0</v>
      </c>
      <c r="J226" s="0" t="str">
        <f aca="false">IF('Sim Period'!D226&lt;(AVERAGE('Sim Period'!$D$172:D226)),'Sim Period'!D226-AVERAGE('Sim Period'!$D$172:D226),"")</f>
        <v/>
      </c>
      <c r="K226" s="0" t="str">
        <f aca="false">IF('Sim Period'!D226&lt;(AVERAGE('Sim Period'!$D$192:D226)),'Sim Period'!D226-AVERAGE('Sim Period'!$D$192:D226),"")</f>
        <v/>
      </c>
      <c r="Q226" s="0" t="str">
        <f aca="false">IF('Sim Period'!D226&lt;(AVERAGE('Sim Period'!$D$107:D226)),'Sim Period'!D226-AVERAGE('Sim Period'!$D$107:D226),"")</f>
        <v/>
      </c>
      <c r="R226" s="0" t="str">
        <f aca="false">IF('Sim Period'!D226&lt;(AVERAGE('Sim Period'!$D$129:D226)),'Sim Period'!D226-AVERAGE('Sim Period'!$D$129:D226),"")</f>
        <v/>
      </c>
      <c r="S226" s="0" t="n">
        <v>1</v>
      </c>
    </row>
    <row r="227" customFormat="false" ht="14.1" hidden="false" customHeight="false" outlineLevel="0" collapsed="false">
      <c r="A227" s="0" t="n">
        <v>0</v>
      </c>
      <c r="J227" s="24" t="n">
        <f aca="false">IF('Sim Period'!D227&lt;(AVERAGE('Sim Period'!$D$172:D227)),'Sim Period'!D227-AVERAGE('Sim Period'!$D$172:D227),"")</f>
        <v>-0.0415624999999999</v>
      </c>
      <c r="K227" s="24" t="n">
        <f aca="false">IF('Sim Period'!D227&lt;(AVERAGE('Sim Period'!$D$192:D227)),'Sim Period'!D227-AVERAGE('Sim Period'!$D$192:D227),"")</f>
        <v>-0.0438277777777777</v>
      </c>
      <c r="Q227" s="24" t="n">
        <f aca="false">IF('Sim Period'!D227&lt;(AVERAGE('Sim Period'!$D$107:D227)),'Sim Period'!D227-AVERAGE('Sim Period'!$D$107:D227),"")</f>
        <v>-0.0381842975206611</v>
      </c>
      <c r="R227" s="24" t="n">
        <f aca="false">IF('Sim Period'!D227&lt;(AVERAGE('Sim Period'!$D$129:D227)),'Sim Period'!D227-AVERAGE('Sim Period'!$D$129:D227),"")</f>
        <v>-0.0409767676767676</v>
      </c>
      <c r="S227" s="0" t="n">
        <v>1</v>
      </c>
    </row>
    <row r="228" customFormat="false" ht="14.1" hidden="false" customHeight="false" outlineLevel="0" collapsed="false">
      <c r="A228" s="0" t="n">
        <v>0</v>
      </c>
      <c r="J228" s="0" t="str">
        <f aca="false">IF('Sim Period'!D228&lt;(AVERAGE('Sim Period'!$D$172:D228)),'Sim Period'!D228-AVERAGE('Sim Period'!$D$172:D228),"")</f>
        <v/>
      </c>
      <c r="K228" s="0" t="str">
        <f aca="false">IF('Sim Period'!D228&lt;(AVERAGE('Sim Period'!$D$192:D228)),'Sim Period'!D228-AVERAGE('Sim Period'!$D$192:D228),"")</f>
        <v/>
      </c>
      <c r="Q228" s="0" t="str">
        <f aca="false">IF('Sim Period'!D228&lt;(AVERAGE('Sim Period'!$D$107:D228)),'Sim Period'!D228-AVERAGE('Sim Period'!$D$107:D228),"")</f>
        <v/>
      </c>
      <c r="R228" s="0" t="str">
        <f aca="false">IF('Sim Period'!D228&lt;(AVERAGE('Sim Period'!$D$129:D228)),'Sim Period'!D228-AVERAGE('Sim Period'!$D$129:D228),"")</f>
        <v/>
      </c>
      <c r="S228" s="0" t="n">
        <v>1</v>
      </c>
    </row>
    <row r="229" customFormat="false" ht="14.1" hidden="false" customHeight="false" outlineLevel="0" collapsed="false">
      <c r="A229" s="0" t="n">
        <v>0</v>
      </c>
      <c r="J229" s="24" t="n">
        <f aca="false">IF('Sim Period'!D229&lt;(AVERAGE('Sim Period'!$D$172:D229)),'Sim Period'!D229-AVERAGE('Sim Period'!$D$172:D229),"")</f>
        <v>-0.0258189655172415</v>
      </c>
      <c r="K229" s="24" t="n">
        <f aca="false">IF('Sim Period'!D229&lt;(AVERAGE('Sim Period'!$D$192:D229)),'Sim Period'!D229-AVERAGE('Sim Period'!$D$192:D229),"")</f>
        <v>-0.0281526315789475</v>
      </c>
      <c r="Q229" s="24" t="n">
        <f aca="false">IF('Sim Period'!D229&lt;(AVERAGE('Sim Period'!$D$107:D229)),'Sim Period'!D229-AVERAGE('Sim Period'!$D$107:D229),"")</f>
        <v>-0.0223073170731708</v>
      </c>
      <c r="R229" s="24" t="n">
        <f aca="false">IF('Sim Period'!D229&lt;(AVERAGE('Sim Period'!$D$129:D229)),'Sim Period'!D229-AVERAGE('Sim Period'!$D$129:D229),"")</f>
        <v>-0.0250930693069308</v>
      </c>
      <c r="S229" s="0" t="n">
        <v>1</v>
      </c>
    </row>
    <row r="230" customFormat="false" ht="14.1" hidden="false" customHeight="false" outlineLevel="0" collapsed="false">
      <c r="A230" s="0" t="n">
        <v>0</v>
      </c>
      <c r="J230" s="24" t="n">
        <f aca="false">IF('Sim Period'!D230&lt;(AVERAGE('Sim Period'!$D$172:D230)),'Sim Period'!D230-AVERAGE('Sim Period'!$D$172:D230),"")</f>
        <v>-0.0359983050847458</v>
      </c>
      <c r="K230" s="24" t="n">
        <f aca="false">IF('Sim Period'!D230&lt;(AVERAGE('Sim Period'!$D$192:D230)),'Sim Period'!D230-AVERAGE('Sim Period'!$D$192:D230),"")</f>
        <v>-0.0379538461538462</v>
      </c>
      <c r="Q230" s="24" t="n">
        <f aca="false">IF('Sim Period'!D230&lt;(AVERAGE('Sim Period'!$D$107:D230)),'Sim Period'!D230-AVERAGE('Sim Period'!$D$107:D230),"")</f>
        <v>-0.0328403225806452</v>
      </c>
      <c r="R230" s="24" t="n">
        <f aca="false">IF('Sim Period'!D230&lt;(AVERAGE('Sim Period'!$D$129:D230)),'Sim Period'!D230-AVERAGE('Sim Period'!$D$129:D230),"")</f>
        <v>-0.0355411764705882</v>
      </c>
      <c r="S230" s="0" t="n">
        <v>1</v>
      </c>
    </row>
    <row r="231" customFormat="false" ht="14.1" hidden="false" customHeight="false" outlineLevel="0" collapsed="false">
      <c r="A231" s="0" t="n">
        <v>0</v>
      </c>
      <c r="J231" s="24" t="n">
        <f aca="false">IF('Sim Period'!D231&lt;(AVERAGE('Sim Period'!$D$172:D231)),'Sim Period'!D231-AVERAGE('Sim Period'!$D$172:D231),"")</f>
        <v>-0.00629166666666664</v>
      </c>
      <c r="K231" s="24" t="n">
        <f aca="false">IF('Sim Period'!D231&lt;(AVERAGE('Sim Period'!$D$192:D231)),'Sim Period'!D231-AVERAGE('Sim Period'!$D$192:D231),"")</f>
        <v>-0.00814499999999997</v>
      </c>
      <c r="Q231" s="24" t="n">
        <f aca="false">IF('Sim Period'!D231&lt;(AVERAGE('Sim Period'!$D$107:D231)),'Sim Period'!D231-AVERAGE('Sim Period'!$D$107:D231),"")</f>
        <v>-0.00321439999999998</v>
      </c>
      <c r="R231" s="24" t="n">
        <f aca="false">IF('Sim Period'!D231&lt;(AVERAGE('Sim Period'!$D$129:D231)),'Sim Period'!D231-AVERAGE('Sim Period'!$D$129:D231),"")</f>
        <v>-0.00588349514563104</v>
      </c>
      <c r="S231" s="0" t="n">
        <v>1</v>
      </c>
    </row>
    <row r="232" customFormat="false" ht="14.1" hidden="false" customHeight="false" outlineLevel="0" collapsed="false">
      <c r="A232" s="0" t="n">
        <v>0</v>
      </c>
      <c r="J232" s="24" t="n">
        <f aca="false">IF('Sim Period'!D232&lt;(AVERAGE('Sim Period'!$D$172:D232)),'Sim Period'!D232-AVERAGE('Sim Period'!$D$172:D232),"")</f>
        <v>-0.0116967213114754</v>
      </c>
      <c r="K232" s="24" t="n">
        <f aca="false">IF('Sim Period'!D232&lt;(AVERAGE('Sim Period'!$D$192:D232)),'Sim Period'!D232-AVERAGE('Sim Period'!$D$192:D232),"")</f>
        <v>-0.013409756097561</v>
      </c>
      <c r="Q232" s="24" t="n">
        <f aca="false">IF('Sim Period'!D232&lt;(AVERAGE('Sim Period'!$D$107:D232)),'Sim Period'!D232-AVERAGE('Sim Period'!$D$107:D232),"")</f>
        <v>-0.00874444444444442</v>
      </c>
      <c r="R232" s="24" t="n">
        <f aca="false">IF('Sim Period'!D232&lt;(AVERAGE('Sim Period'!$D$129:D232)),'Sim Period'!D232-AVERAGE('Sim Period'!$D$129:D232),"")</f>
        <v>-0.0113730769230769</v>
      </c>
      <c r="S232" s="0" t="n">
        <v>1</v>
      </c>
    </row>
    <row r="233" customFormat="false" ht="14.1" hidden="false" customHeight="false" outlineLevel="0" collapsed="false">
      <c r="A233" s="0" t="n">
        <v>0</v>
      </c>
      <c r="J233" s="24" t="n">
        <f aca="false">IF('Sim Period'!D233&lt;(AVERAGE('Sim Period'!$D$172:D233)),'Sim Period'!D233-AVERAGE('Sim Period'!$D$172:D233),"")</f>
        <v>-0.0154435483870969</v>
      </c>
      <c r="K233" s="24" t="n">
        <f aca="false">IF('Sim Period'!D233&lt;(AVERAGE('Sim Period'!$D$192:D233)),'Sim Period'!D233-AVERAGE('Sim Period'!$D$192:D233),"")</f>
        <v>-0.0169952380952382</v>
      </c>
      <c r="Q233" s="24" t="n">
        <f aca="false">IF('Sim Period'!D233&lt;(AVERAGE('Sim Period'!$D$107:D233)),'Sim Period'!D233-AVERAGE('Sim Period'!$D$107:D233),"")</f>
        <v>-0.0126440944881891</v>
      </c>
      <c r="R233" s="24" t="n">
        <f aca="false">IF('Sim Period'!D233&lt;(AVERAGE('Sim Period'!$D$129:D233)),'Sim Period'!D233-AVERAGE('Sim Period'!$D$129:D233),"")</f>
        <v>-0.0152266666666668</v>
      </c>
      <c r="S233" s="0" t="n">
        <v>1</v>
      </c>
    </row>
    <row r="234" customFormat="false" ht="14.1" hidden="false" customHeight="false" outlineLevel="0" collapsed="false">
      <c r="A234" s="0" t="n">
        <v>11</v>
      </c>
      <c r="J234" s="24" t="n">
        <f aca="false">IF('Sim Period'!D234&lt;(AVERAGE('Sim Period'!$D$172:D234)),'Sim Period'!D234-AVERAGE('Sim Period'!$D$172:D234),"")</f>
        <v>-0.0273031746031746</v>
      </c>
      <c r="K234" s="24" t="n">
        <f aca="false">IF('Sim Period'!D234&lt;(AVERAGE('Sim Period'!$D$192:D234)),'Sim Period'!D234-AVERAGE('Sim Period'!$D$192:D234),"")</f>
        <v>-0.0286139534883721</v>
      </c>
      <c r="Q234" s="24" t="n">
        <f aca="false">IF('Sim Period'!D234&lt;(AVERAGE('Sim Period'!$D$107:D234)),'Sim Period'!D234-AVERAGE('Sim Period'!$D$107:D234),"")</f>
        <v>-0.02474921875</v>
      </c>
      <c r="R234" s="24" t="n">
        <f aca="false">IF('Sim Period'!D234&lt;(AVERAGE('Sim Period'!$D$129:D234)),'Sim Period'!D234-AVERAGE('Sim Period'!$D$129:D234),"")</f>
        <v>-0.0272669811320755</v>
      </c>
      <c r="S234" s="0" t="n">
        <v>1</v>
      </c>
    </row>
    <row r="235" customFormat="false" ht="14.1" hidden="false" customHeight="false" outlineLevel="0" collapsed="false">
      <c r="A235" s="0" t="n">
        <v>0</v>
      </c>
      <c r="K235" s="0" t="str">
        <f aca="false">IF('Sim Period'!D235&lt;(AVERAGE('Sim Period'!$D$192:D235)),'Sim Period'!D235-AVERAGE('Sim Period'!$D$192:D235),"")</f>
        <v/>
      </c>
      <c r="R235" s="0" t="str">
        <f aca="false">IF('Sim Period'!D235&lt;(AVERAGE('Sim Period'!$D$129:D235)),'Sim Period'!D235-AVERAGE('Sim Period'!$D$129:D235),"")</f>
        <v/>
      </c>
      <c r="S235" s="0" t="n">
        <v>1</v>
      </c>
    </row>
    <row r="236" customFormat="false" ht="14.1" hidden="false" customHeight="false" outlineLevel="0" collapsed="false">
      <c r="A236" s="0" t="n">
        <v>0</v>
      </c>
      <c r="K236" s="24" t="n">
        <f aca="false">IF('Sim Period'!D236&lt;(AVERAGE('Sim Period'!$D$192:D236)),'Sim Period'!D236-AVERAGE('Sim Period'!$D$192:D236),"")</f>
        <v>-0.0343466666666667</v>
      </c>
      <c r="R236" s="24" t="n">
        <f aca="false">IF('Sim Period'!D236&lt;(AVERAGE('Sim Period'!$D$129:D236)),'Sim Period'!D236-AVERAGE('Sim Period'!$D$129:D236),"")</f>
        <v>-0.0328888888888889</v>
      </c>
      <c r="S236" s="0" t="n">
        <v>1</v>
      </c>
    </row>
    <row r="237" customFormat="false" ht="14.1" hidden="false" customHeight="false" outlineLevel="0" collapsed="false">
      <c r="A237" s="0" t="n">
        <v>0</v>
      </c>
      <c r="K237" s="24" t="n">
        <f aca="false">IF('Sim Period'!D237&lt;(AVERAGE('Sim Period'!$D$192:D237)),'Sim Period'!D237-AVERAGE('Sim Period'!$D$192:D237),"")</f>
        <v>-0.0384913043478261</v>
      </c>
      <c r="R237" s="24" t="n">
        <f aca="false">IF('Sim Period'!D237&lt;(AVERAGE('Sim Period'!$D$129:D237)),'Sim Period'!D237-AVERAGE('Sim Period'!$D$129:D237),"")</f>
        <v>-0.0375412844036697</v>
      </c>
      <c r="S237" s="0" t="n">
        <v>1</v>
      </c>
    </row>
    <row r="238" customFormat="false" ht="14.1" hidden="false" customHeight="false" outlineLevel="0" collapsed="false">
      <c r="A238" s="0" t="n">
        <v>0</v>
      </c>
      <c r="K238" s="0" t="str">
        <f aca="false">IF('Sim Period'!D238&lt;(AVERAGE('Sim Period'!$D$192:D238)),'Sim Period'!D238-AVERAGE('Sim Period'!$D$192:D238),"")</f>
        <v/>
      </c>
      <c r="R238" s="0" t="str">
        <f aca="false">IF('Sim Period'!D238&lt;(AVERAGE('Sim Period'!$D$129:D238)),'Sim Period'!D238-AVERAGE('Sim Period'!$D$129:D238),"")</f>
        <v/>
      </c>
      <c r="S238" s="0" t="n">
        <v>1</v>
      </c>
    </row>
    <row r="239" customFormat="false" ht="14.1" hidden="false" customHeight="false" outlineLevel="0" collapsed="false">
      <c r="A239" s="0" t="n">
        <v>0</v>
      </c>
      <c r="K239" s="24" t="n">
        <f aca="false">IF('Sim Period'!D239&lt;(AVERAGE('Sim Period'!$D$192:D239)),'Sim Period'!D239-AVERAGE('Sim Period'!$D$192:D239),"")</f>
        <v>-0.0430854166666667</v>
      </c>
      <c r="R239" s="24" t="n">
        <f aca="false">IF('Sim Period'!D239&lt;(AVERAGE('Sim Period'!$D$129:D239)),'Sim Period'!D239-AVERAGE('Sim Period'!$D$129:D239),"")</f>
        <v>-0.0426666666666667</v>
      </c>
      <c r="S239" s="0" t="n">
        <v>1</v>
      </c>
    </row>
    <row r="240" customFormat="false" ht="14.1" hidden="false" customHeight="false" outlineLevel="0" collapsed="false">
      <c r="A240" s="0" t="n">
        <v>0</v>
      </c>
      <c r="K240" s="24" t="n">
        <f aca="false">IF('Sim Period'!D240&lt;(AVERAGE('Sim Period'!$D$192:D240)),'Sim Period'!D240-AVERAGE('Sim Period'!$D$192:D240),"")</f>
        <v>-0.0417163265306122</v>
      </c>
      <c r="R240" s="24" t="n">
        <f aca="false">IF('Sim Period'!D240&lt;(AVERAGE('Sim Period'!$D$129:D240)),'Sim Period'!D240-AVERAGE('Sim Period'!$D$129:D240),"")</f>
        <v>-0.0417901785714286</v>
      </c>
      <c r="S240" s="0" t="n">
        <v>1</v>
      </c>
    </row>
    <row r="241" customFormat="false" ht="14.1" hidden="false" customHeight="false" outlineLevel="0" collapsed="false">
      <c r="A241" s="0" t="n">
        <v>0</v>
      </c>
      <c r="K241" s="0" t="str">
        <f aca="false">IF('Sim Period'!D241&lt;(AVERAGE('Sim Period'!$D$192:D241)),'Sim Period'!D241-AVERAGE('Sim Period'!$D$192:D241),"")</f>
        <v/>
      </c>
      <c r="R241" s="0" t="str">
        <f aca="false">IF('Sim Period'!D241&lt;(AVERAGE('Sim Period'!$D$129:D241)),'Sim Period'!D241-AVERAGE('Sim Period'!$D$129:D241),"")</f>
        <v/>
      </c>
      <c r="S241" s="0" t="n">
        <v>1</v>
      </c>
    </row>
    <row r="242" customFormat="false" ht="14.1" hidden="false" customHeight="false" outlineLevel="0" collapsed="false">
      <c r="A242" s="0" t="n">
        <v>0</v>
      </c>
      <c r="K242" s="0" t="str">
        <f aca="false">IF('Sim Period'!D242&lt;(AVERAGE('Sim Period'!$D$192:D242)),'Sim Period'!D242-AVERAGE('Sim Period'!$D$192:D242),"")</f>
        <v/>
      </c>
      <c r="R242" s="0" t="str">
        <f aca="false">IF('Sim Period'!D242&lt;(AVERAGE('Sim Period'!$D$129:D242)),'Sim Period'!D242-AVERAGE('Sim Period'!$D$129:D242),"")</f>
        <v/>
      </c>
      <c r="S242" s="0" t="n">
        <v>1</v>
      </c>
    </row>
    <row r="243" customFormat="false" ht="14.1" hidden="false" customHeight="false" outlineLevel="0" collapsed="false">
      <c r="A243" s="0" t="n">
        <v>0</v>
      </c>
      <c r="K243" s="24" t="n">
        <f aca="false">IF('Sim Period'!D243&lt;(AVERAGE('Sim Period'!$D$192:D243)),'Sim Period'!D243-AVERAGE('Sim Period'!$D$192:D243),"")</f>
        <v>-0.00714038461538471</v>
      </c>
      <c r="R243" s="24" t="n">
        <f aca="false">IF('Sim Period'!D243&lt;(AVERAGE('Sim Period'!$D$129:D243)),'Sim Period'!D243-AVERAGE('Sim Period'!$D$129:D243),"")</f>
        <v>-0.00665130434782619</v>
      </c>
      <c r="S243" s="0" t="n">
        <v>1</v>
      </c>
    </row>
    <row r="244" customFormat="false" ht="14.1" hidden="false" customHeight="false" outlineLevel="0" collapsed="false">
      <c r="A244" s="0" t="n">
        <v>0</v>
      </c>
      <c r="K244" s="24" t="n">
        <f aca="false">IF('Sim Period'!D244&lt;(AVERAGE('Sim Period'!$D$192:D244)),'Sim Period'!D244-AVERAGE('Sim Period'!$D$192:D244),"")</f>
        <v>-0.0288849056603774</v>
      </c>
      <c r="R244" s="24" t="n">
        <f aca="false">IF('Sim Period'!D244&lt;(AVERAGE('Sim Period'!$D$129:D244)),'Sim Period'!D244-AVERAGE('Sim Period'!$D$129:D244),"")</f>
        <v>-0.028701724137931</v>
      </c>
      <c r="S244" s="0" t="n">
        <v>1</v>
      </c>
    </row>
    <row r="245" customFormat="false" ht="14.1" hidden="false" customHeight="false" outlineLevel="0" collapsed="false">
      <c r="A245" s="0" t="n">
        <v>0</v>
      </c>
      <c r="K245" s="24" t="n">
        <f aca="false">IF('Sim Period'!D245&lt;(AVERAGE('Sim Period'!$D$192:D245)),'Sim Period'!D245-AVERAGE('Sim Period'!$D$192:D245),"")</f>
        <v>-0.0223629629629629</v>
      </c>
      <c r="R245" s="24" t="n">
        <f aca="false">IF('Sim Period'!D245&lt;(AVERAGE('Sim Period'!$D$129:D245)),'Sim Period'!D245-AVERAGE('Sim Period'!$D$129:D245),"")</f>
        <v>-0.0224085470085469</v>
      </c>
      <c r="S245" s="0" t="n">
        <v>1</v>
      </c>
    </row>
    <row r="246" customFormat="false" ht="14.1" hidden="false" customHeight="false" outlineLevel="0" collapsed="false">
      <c r="A246" s="0" t="n">
        <v>0</v>
      </c>
      <c r="K246" s="0" t="str">
        <f aca="false">IF('Sim Period'!D246&lt;(AVERAGE('Sim Period'!$D$192:D246)),'Sim Period'!D246-AVERAGE('Sim Period'!$D$192:D246),"")</f>
        <v/>
      </c>
      <c r="R246" s="0" t="str">
        <f aca="false">IF('Sim Period'!D246&lt;(AVERAGE('Sim Period'!$D$129:D246)),'Sim Period'!D246-AVERAGE('Sim Period'!$D$129:D246),"")</f>
        <v/>
      </c>
      <c r="S246" s="0" t="n">
        <v>1</v>
      </c>
    </row>
    <row r="247" customFormat="false" ht="14.1" hidden="false" customHeight="false" outlineLevel="0" collapsed="false">
      <c r="A247" s="0" t="n">
        <v>0</v>
      </c>
      <c r="K247" s="0" t="str">
        <f aca="false">IF('Sim Period'!D247&lt;(AVERAGE('Sim Period'!$D$192:D247)),'Sim Period'!D247-AVERAGE('Sim Period'!$D$192:D247),"")</f>
        <v/>
      </c>
      <c r="R247" s="0" t="str">
        <f aca="false">IF('Sim Period'!D247&lt;(AVERAGE('Sim Period'!$D$129:D247)),'Sim Period'!D247-AVERAGE('Sim Period'!$D$129:D247),"")</f>
        <v/>
      </c>
      <c r="S247" s="0" t="n">
        <v>1</v>
      </c>
    </row>
    <row r="248" customFormat="false" ht="14.1" hidden="false" customHeight="false" outlineLevel="0" collapsed="false">
      <c r="A248" s="0" t="n">
        <v>0</v>
      </c>
      <c r="K248" s="24" t="n">
        <f aca="false">IF('Sim Period'!D248&lt;(AVERAGE('Sim Period'!$D$192:D248)),'Sim Period'!D248-AVERAGE('Sim Period'!$D$192:D248),"")</f>
        <v>-0.0388666666666667</v>
      </c>
      <c r="R248" s="24" t="n">
        <f aca="false">IF('Sim Period'!D248&lt;(AVERAGE('Sim Period'!$D$129:D248)),'Sim Period'!D248-AVERAGE('Sim Period'!$D$129:D248),"")</f>
        <v>-0.0389091666666667</v>
      </c>
      <c r="S248" s="0" t="n">
        <v>1</v>
      </c>
    </row>
    <row r="249" customFormat="false" ht="14.1" hidden="false" customHeight="false" outlineLevel="0" collapsed="false">
      <c r="A249" s="0" t="n">
        <v>0</v>
      </c>
      <c r="K249" s="0" t="str">
        <f aca="false">IF('Sim Period'!D249&lt;(AVERAGE('Sim Period'!$D$192:D249)),'Sim Period'!D249-AVERAGE('Sim Period'!$D$192:D249),"")</f>
        <v/>
      </c>
      <c r="R249" s="0" t="str">
        <f aca="false">IF('Sim Period'!D249&lt;(AVERAGE('Sim Period'!$D$129:D249)),'Sim Period'!D249-AVERAGE('Sim Period'!$D$129:D249),"")</f>
        <v/>
      </c>
      <c r="S249" s="0" t="n">
        <v>1</v>
      </c>
    </row>
    <row r="250" customFormat="false" ht="14.1" hidden="false" customHeight="false" outlineLevel="0" collapsed="false">
      <c r="A250" s="0" t="n">
        <v>0</v>
      </c>
      <c r="K250" s="0" t="str">
        <f aca="false">IF('Sim Period'!D250&lt;(AVERAGE('Sim Period'!$D$192:D250)),'Sim Period'!D250-AVERAGE('Sim Period'!$D$192:D250),"")</f>
        <v/>
      </c>
      <c r="R250" s="0" t="str">
        <f aca="false">IF('Sim Period'!D250&lt;(AVERAGE('Sim Period'!$D$129:D250)),'Sim Period'!D250-AVERAGE('Sim Period'!$D$129:D250),"")</f>
        <v/>
      </c>
      <c r="S250" s="0" t="n">
        <v>1</v>
      </c>
    </row>
    <row r="251" customFormat="false" ht="14.1" hidden="false" customHeight="false" outlineLevel="0" collapsed="false">
      <c r="A251" s="0" t="n">
        <v>0</v>
      </c>
      <c r="K251" s="24" t="n">
        <f aca="false">IF('Sim Period'!D251&lt;(AVERAGE('Sim Period'!$D$192:D251)),'Sim Period'!D251-AVERAGE('Sim Period'!$D$192:D251),"")</f>
        <v>-0.0113916666666667</v>
      </c>
      <c r="R251" s="24" t="n">
        <f aca="false">IF('Sim Period'!D251&lt;(AVERAGE('Sim Period'!$D$129:D251)),'Sim Period'!D251-AVERAGE('Sim Period'!$D$129:D251),"")</f>
        <v>-0.011420325203252</v>
      </c>
      <c r="S251" s="0" t="n">
        <v>1</v>
      </c>
    </row>
    <row r="252" customFormat="false" ht="14.1" hidden="false" customHeight="false" outlineLevel="0" collapsed="false">
      <c r="A252" s="0" t="n">
        <v>0</v>
      </c>
      <c r="K252" s="24" t="n">
        <f aca="false">IF('Sim Period'!D252&lt;(AVERAGE('Sim Period'!$D$192:D252)),'Sim Period'!D252-AVERAGE('Sim Period'!$D$192:D252),"")</f>
        <v>-0.00471311475409839</v>
      </c>
      <c r="R252" s="24" t="n">
        <f aca="false">IF('Sim Period'!D252&lt;(AVERAGE('Sim Period'!$D$129:D252)),'Sim Period'!D252-AVERAGE('Sim Period'!$D$129:D252),"")</f>
        <v>-0.00478145161290326</v>
      </c>
      <c r="S252" s="0" t="n">
        <v>1</v>
      </c>
    </row>
    <row r="253" customFormat="false" ht="14.1" hidden="false" customHeight="false" outlineLevel="0" collapsed="false">
      <c r="A253" s="0" t="n">
        <v>0</v>
      </c>
      <c r="K253" s="0" t="str">
        <f aca="false">IF('Sim Period'!D253&lt;(AVERAGE('Sim Period'!$D$192:D253)),'Sim Period'!D253-AVERAGE('Sim Period'!$D$192:D253),"")</f>
        <v/>
      </c>
      <c r="R253" s="0" t="str">
        <f aca="false">IF('Sim Period'!D253&lt;(AVERAGE('Sim Period'!$D$129:D253)),'Sim Period'!D253-AVERAGE('Sim Period'!$D$129:D253),"")</f>
        <v/>
      </c>
      <c r="S253" s="0" t="n">
        <v>1</v>
      </c>
    </row>
    <row r="254" customFormat="false" ht="14.1" hidden="false" customHeight="false" outlineLevel="0" collapsed="false">
      <c r="A254" s="0" t="n">
        <v>12</v>
      </c>
      <c r="K254" s="24" t="n">
        <f aca="false">IF('Sim Period'!D254&lt;(AVERAGE('Sim Period'!$D$192:D254)),'Sim Period'!D254-AVERAGE('Sim Period'!$D$192:D254),"")</f>
        <v>-0.0290984126984127</v>
      </c>
      <c r="R254" s="24" t="n">
        <f aca="false">IF('Sim Period'!D254&lt;(AVERAGE('Sim Period'!$D$129:D254)),'Sim Period'!D254-AVERAGE('Sim Period'!$D$129:D254),"")</f>
        <v>-0.0290230158730159</v>
      </c>
      <c r="S254" s="0" t="n">
        <v>1</v>
      </c>
    </row>
    <row r="255" customFormat="false" ht="14.1" hidden="false" customHeight="false" outlineLevel="0" collapsed="false">
      <c r="A255" s="0" t="s">
        <v>526</v>
      </c>
      <c r="B255" s="0" t="n">
        <f aca="false">STDEV(B4:B254)</f>
        <v>0.0164899541738841</v>
      </c>
      <c r="C255" s="0" t="n">
        <f aca="false">STDEV(C4:C254)</f>
        <v>0.0146019542074392</v>
      </c>
      <c r="D255" s="0" t="n">
        <f aca="false">STDEV(D4:D254)</f>
        <v>0.014023416877571</v>
      </c>
      <c r="E255" s="0" t="n">
        <f aca="false">STDEV(E4:E254)</f>
        <v>0.0139812260809134</v>
      </c>
      <c r="F255" s="0" t="n">
        <f aca="false">STDEV(F4:F254)</f>
        <v>0.0129191394353955</v>
      </c>
      <c r="G255" s="0" t="n">
        <f aca="false">STDEV(G4:G254)</f>
        <v>0.0129979526235906</v>
      </c>
      <c r="H255" s="0" t="n">
        <f aca="false">STDEV(H4:H254)</f>
        <v>0.01423709061369</v>
      </c>
      <c r="I255" s="0" t="n">
        <f aca="false">STDEV(I4:I254)</f>
        <v>0.013583233580025</v>
      </c>
      <c r="J255" s="0" t="n">
        <f aca="false">STDEV(J4:J254)</f>
        <v>0.0137538755435525</v>
      </c>
      <c r="K255" s="0" t="n">
        <f aca="false">STDEV(K4:K254)</f>
        <v>0.0139277060838812</v>
      </c>
      <c r="L255" s="0" t="n">
        <f aca="false">STDEV(L4:L254)</f>
        <v>0.0153650187788551</v>
      </c>
      <c r="M255" s="0" t="n">
        <f aca="false">STDEV(M4:M254)</f>
        <v>0.0141619215929046</v>
      </c>
      <c r="N255" s="0" t="n">
        <f aca="false">STDEV(N4:N254)</f>
        <v>0.0147025714833418</v>
      </c>
      <c r="O255" s="0" t="n">
        <f aca="false">STDEV(O4:O254)</f>
        <v>0.0144517555226826</v>
      </c>
      <c r="P255" s="0" t="n">
        <f aca="false">STDEV(P4:P254)</f>
        <v>0.0142257514165993</v>
      </c>
      <c r="Q255" s="0" t="n">
        <f aca="false">STDEV(Q4:Q254)</f>
        <v>0.0127902449106448</v>
      </c>
      <c r="R255" s="0" t="n">
        <f aca="false">STDEV(R4:R254)</f>
        <v>0.0141214714368784</v>
      </c>
    </row>
    <row r="256" customFormat="false" ht="14.1" hidden="false" customHeight="false" outlineLevel="0" collapsed="false">
      <c r="A256" s="0" t="s">
        <v>527</v>
      </c>
      <c r="B256" s="0" t="n">
        <f aca="false">COUNT(S4:S65)</f>
        <v>62</v>
      </c>
      <c r="C256" s="0" t="n">
        <f aca="false">COUNT(S24:S84)</f>
        <v>61</v>
      </c>
      <c r="D256" s="0" t="n">
        <f aca="false">COUNT(S43:S106)</f>
        <v>64</v>
      </c>
      <c r="E256" s="0" t="n">
        <f aca="false">COUNT(S66:S128)</f>
        <v>63</v>
      </c>
      <c r="F256" s="0" t="n">
        <f aca="false">COUNT(S85:S148)</f>
        <v>64</v>
      </c>
      <c r="G256" s="0" t="n">
        <f aca="false">COUNT(S107:S171)</f>
        <v>65</v>
      </c>
      <c r="H256" s="0" t="n">
        <f aca="false">COUNT(S129:S191)</f>
        <v>63</v>
      </c>
      <c r="I256" s="0" t="n">
        <f aca="false">COUNT(S149:S213)</f>
        <v>65</v>
      </c>
      <c r="J256" s="0" t="n">
        <f aca="false">COUNT(S172:S234)</f>
        <v>63</v>
      </c>
      <c r="K256" s="0" t="n">
        <f aca="false">COUNT(S192:S254)</f>
        <v>63</v>
      </c>
      <c r="L256" s="0" t="n">
        <f aca="false">COUNT(S4:S128)</f>
        <v>125</v>
      </c>
      <c r="M256" s="0" t="n">
        <f aca="false">COUNT(S24:S148)</f>
        <v>125</v>
      </c>
      <c r="N256" s="0" t="n">
        <f aca="false">COUNT(S43:S171)</f>
        <v>129</v>
      </c>
      <c r="O256" s="0" t="n">
        <f aca="false">COUNT(S66:S191)</f>
        <v>126</v>
      </c>
      <c r="P256" s="0" t="n">
        <f aca="false">COUNT(S85:S213)</f>
        <v>129</v>
      </c>
      <c r="Q256" s="0" t="n">
        <f aca="false">COUNT(S107:S234)</f>
        <v>128</v>
      </c>
      <c r="R256" s="0" t="n">
        <f aca="false">COUNT(S129:S254)</f>
        <v>126</v>
      </c>
    </row>
    <row r="257" customFormat="false" ht="14.1" hidden="false" customHeight="false" outlineLevel="0" collapsed="false">
      <c r="A257" s="0" t="s">
        <v>528</v>
      </c>
      <c r="B257" s="0" t="n">
        <f aca="false">B255*SQRT(B256)</f>
        <v>0.129842029007257</v>
      </c>
      <c r="C257" s="0" t="n">
        <f aca="false">C255*SQRT(C256)</f>
        <v>0.114044908116256</v>
      </c>
      <c r="D257" s="0" t="n">
        <f aca="false">D255*SQRT(D256)</f>
        <v>0.112187335020568</v>
      </c>
      <c r="E257" s="0" t="n">
        <f aca="false">E255*SQRT(E256)</f>
        <v>0.110972541701601</v>
      </c>
      <c r="F257" s="0" t="n">
        <f aca="false">F255*SQRT(F256)</f>
        <v>0.103353115483164</v>
      </c>
      <c r="G257" s="0" t="n">
        <f aca="false">G255*SQRT(G256)</f>
        <v>0.10479284425156</v>
      </c>
      <c r="H257" s="0" t="n">
        <f aca="false">H255*SQRT(H256)</f>
        <v>0.113003403470747</v>
      </c>
      <c r="I257" s="0" t="n">
        <f aca="false">I255*SQRT(I256)</f>
        <v>0.109511530177505</v>
      </c>
      <c r="J257" s="0" t="n">
        <f aca="false">J255*SQRT(J256)</f>
        <v>0.10916800275472</v>
      </c>
      <c r="K257" s="0" t="n">
        <f aca="false">K255*SQRT(K256)</f>
        <v>0.110547739894653</v>
      </c>
      <c r="L257" s="0" t="n">
        <f aca="false">L255*SQRT(L256)</f>
        <v>0.171786132325404</v>
      </c>
      <c r="M257" s="0" t="n">
        <f aca="false">M255*SQRT(M256)</f>
        <v>0.158335096868784</v>
      </c>
      <c r="N257" s="0" t="n">
        <f aca="false">N255*SQRT(N256)</f>
        <v>0.16698911180295</v>
      </c>
      <c r="O257" s="0" t="n">
        <f aca="false">O255*SQRT(O256)</f>
        <v>0.16222055340989</v>
      </c>
      <c r="P257" s="0" t="n">
        <f aca="false">P255*SQRT(P256)</f>
        <v>0.161573476890012</v>
      </c>
      <c r="Q257" s="0" t="n">
        <f aca="false">Q255*SQRT(Q256)</f>
        <v>0.144705102549659</v>
      </c>
      <c r="R257" s="0" t="n">
        <f aca="false">R255*SQRT(R256)</f>
        <v>0.15851312374174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2:E39"/>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K17" activeCellId="0" sqref="K17"/>
    </sheetView>
  </sheetViews>
  <sheetFormatPr defaultRowHeight="14.1"/>
  <cols>
    <col collapsed="false" hidden="false" max="1" min="1" style="0" width="25.9183673469388"/>
    <col collapsed="false" hidden="false" max="2" min="2" style="0" width="21.5102040816327"/>
    <col collapsed="false" hidden="false" max="3" min="3" style="0" width="16.1275510204082"/>
    <col collapsed="false" hidden="false" max="4" min="4" style="0" width="52.8010204081633"/>
    <col collapsed="false" hidden="false" max="5" min="5" style="0" width="63.6989795918367"/>
    <col collapsed="false" hidden="false" max="1025" min="6" style="0" width="11.4489795918367"/>
  </cols>
  <sheetData>
    <row r="2" customFormat="false" ht="14.1" hidden="false" customHeight="true" outlineLevel="0" collapsed="false">
      <c r="A2" s="120" t="s">
        <v>529</v>
      </c>
      <c r="B2" s="120"/>
      <c r="C2" s="120"/>
      <c r="D2" s="120"/>
      <c r="E2" s="120"/>
    </row>
    <row r="3" customFormat="false" ht="14.1" hidden="false" customHeight="false" outlineLevel="0" collapsed="false">
      <c r="A3" s="120"/>
      <c r="B3" s="120"/>
      <c r="C3" s="120"/>
      <c r="D3" s="120"/>
      <c r="E3" s="120"/>
    </row>
    <row r="4" customFormat="false" ht="14.1" hidden="false" customHeight="false" outlineLevel="0" collapsed="false">
      <c r="A4" s="120"/>
      <c r="B4" s="120"/>
      <c r="C4" s="120"/>
      <c r="D4" s="120"/>
      <c r="E4" s="120"/>
    </row>
    <row r="5" customFormat="false" ht="33" hidden="false" customHeight="true" outlineLevel="0" collapsed="false">
      <c r="A5" s="120"/>
      <c r="B5" s="120"/>
      <c r="C5" s="120"/>
      <c r="D5" s="120"/>
      <c r="E5" s="120"/>
    </row>
    <row r="7" customFormat="false" ht="15.95" hidden="false" customHeight="false" outlineLevel="0" collapsed="false">
      <c r="C7" s="0" t="s">
        <v>530</v>
      </c>
      <c r="D7" s="121" t="s">
        <v>531</v>
      </c>
      <c r="E7" s="121" t="s">
        <v>532</v>
      </c>
    </row>
    <row r="8" customFormat="false" ht="15.95" hidden="false" customHeight="false" outlineLevel="0" collapsed="false">
      <c r="A8" s="122" t="s">
        <v>533</v>
      </c>
      <c r="B8" s="122"/>
      <c r="C8" s="122"/>
      <c r="D8" s="122"/>
      <c r="E8" s="122"/>
    </row>
    <row r="9" customFormat="false" ht="15.95" hidden="false" customHeight="false" outlineLevel="0" collapsed="false">
      <c r="A9" s="122"/>
      <c r="B9" s="122" t="s">
        <v>534</v>
      </c>
      <c r="C9" s="123" t="n">
        <v>41738</v>
      </c>
      <c r="D9" s="122" t="s">
        <v>535</v>
      </c>
      <c r="E9" s="122" t="s">
        <v>535</v>
      </c>
    </row>
    <row r="10" customFormat="false" ht="15.95" hidden="false" customHeight="false" outlineLevel="0" collapsed="false">
      <c r="A10" s="122"/>
      <c r="C10" s="122"/>
      <c r="D10" s="122"/>
      <c r="E10" s="122"/>
    </row>
    <row r="11" customFormat="false" ht="15.95" hidden="false" customHeight="false" outlineLevel="0" collapsed="false">
      <c r="A11" s="122"/>
      <c r="B11" s="122" t="s">
        <v>536</v>
      </c>
      <c r="C11" s="123" t="n">
        <v>41738</v>
      </c>
      <c r="D11" s="122" t="s">
        <v>537</v>
      </c>
      <c r="E11" s="122" t="s">
        <v>535</v>
      </c>
    </row>
    <row r="12" customFormat="false" ht="15.95" hidden="false" customHeight="false" outlineLevel="0" collapsed="false">
      <c r="A12" s="122"/>
      <c r="B12" s="122"/>
      <c r="C12" s="122"/>
      <c r="D12" s="122"/>
      <c r="E12" s="122"/>
    </row>
    <row r="13" customFormat="false" ht="15.95" hidden="false" customHeight="false" outlineLevel="0" collapsed="false">
      <c r="A13" s="122"/>
      <c r="B13" s="122" t="s">
        <v>538</v>
      </c>
      <c r="C13" s="123" t="n">
        <v>41738</v>
      </c>
      <c r="D13" s="122" t="s">
        <v>535</v>
      </c>
      <c r="E13" s="122" t="s">
        <v>535</v>
      </c>
    </row>
    <row r="14" customFormat="false" ht="15.95" hidden="false" customHeight="false" outlineLevel="0" collapsed="false">
      <c r="A14" s="122"/>
      <c r="B14" s="122"/>
      <c r="C14" s="122"/>
      <c r="D14" s="122" t="s">
        <v>539</v>
      </c>
      <c r="E14" s="122" t="s">
        <v>539</v>
      </c>
    </row>
    <row r="15" customFormat="false" ht="63.95" hidden="false" customHeight="false" outlineLevel="0" collapsed="false">
      <c r="A15" s="122"/>
      <c r="B15" s="122"/>
      <c r="C15" s="122"/>
      <c r="D15" s="124" t="s">
        <v>540</v>
      </c>
      <c r="E15" s="124"/>
    </row>
    <row r="16" customFormat="false" ht="15.95" hidden="false" customHeight="false" outlineLevel="0" collapsed="false">
      <c r="A16" s="122" t="s">
        <v>541</v>
      </c>
      <c r="B16" s="122"/>
      <c r="C16" s="122"/>
      <c r="D16" s="122"/>
      <c r="E16" s="122"/>
    </row>
    <row r="17" customFormat="false" ht="15.95" hidden="false" customHeight="false" outlineLevel="0" collapsed="false">
      <c r="A17" s="122"/>
      <c r="B17" s="122" t="s">
        <v>534</v>
      </c>
      <c r="C17" s="123" t="n">
        <v>41738</v>
      </c>
      <c r="D17" s="122" t="s">
        <v>535</v>
      </c>
      <c r="E17" s="122" t="s">
        <v>535</v>
      </c>
    </row>
    <row r="18" customFormat="false" ht="15.95" hidden="false" customHeight="false" outlineLevel="0" collapsed="false">
      <c r="A18" s="122"/>
      <c r="C18" s="122"/>
      <c r="D18" s="122"/>
      <c r="E18" s="122"/>
    </row>
    <row r="19" customFormat="false" ht="15.95" hidden="false" customHeight="false" outlineLevel="0" collapsed="false">
      <c r="A19" s="122"/>
      <c r="B19" s="122" t="s">
        <v>536</v>
      </c>
      <c r="C19" s="123" t="n">
        <v>41738</v>
      </c>
      <c r="D19" s="122" t="s">
        <v>537</v>
      </c>
      <c r="E19" s="122" t="s">
        <v>535</v>
      </c>
    </row>
    <row r="20" customFormat="false" ht="15.95" hidden="false" customHeight="false" outlineLevel="0" collapsed="false">
      <c r="A20" s="122"/>
      <c r="B20" s="122"/>
      <c r="C20" s="122"/>
      <c r="D20" s="122"/>
      <c r="E20" s="122"/>
    </row>
    <row r="21" customFormat="false" ht="15.95" hidden="false" customHeight="false" outlineLevel="0" collapsed="false">
      <c r="A21" s="122"/>
      <c r="B21" s="122" t="s">
        <v>538</v>
      </c>
      <c r="C21" s="123" t="n">
        <v>41738</v>
      </c>
      <c r="D21" s="122" t="s">
        <v>535</v>
      </c>
      <c r="E21" s="122" t="s">
        <v>535</v>
      </c>
    </row>
    <row r="22" customFormat="false" ht="15.95" hidden="false" customHeight="false" outlineLevel="0" collapsed="false">
      <c r="A22" s="122"/>
      <c r="B22" s="122"/>
      <c r="C22" s="122"/>
      <c r="D22" s="122" t="s">
        <v>539</v>
      </c>
      <c r="E22" s="122" t="s">
        <v>539</v>
      </c>
    </row>
    <row r="23" customFormat="false" ht="63.95" hidden="false" customHeight="false" outlineLevel="0" collapsed="false">
      <c r="A23" s="122"/>
      <c r="B23" s="122"/>
      <c r="C23" s="122"/>
      <c r="D23" s="124" t="s">
        <v>540</v>
      </c>
      <c r="E23" s="124"/>
    </row>
    <row r="24" customFormat="false" ht="15.95" hidden="false" customHeight="false" outlineLevel="0" collapsed="false">
      <c r="A24" s="122" t="s">
        <v>542</v>
      </c>
      <c r="B24" s="122"/>
      <c r="C24" s="122"/>
      <c r="D24" s="122"/>
      <c r="E24" s="122"/>
    </row>
    <row r="25" customFormat="false" ht="15.95" hidden="false" customHeight="false" outlineLevel="0" collapsed="false">
      <c r="A25" s="122"/>
      <c r="B25" s="122" t="s">
        <v>534</v>
      </c>
      <c r="C25" s="123" t="n">
        <v>41738</v>
      </c>
      <c r="D25" s="122" t="s">
        <v>535</v>
      </c>
      <c r="E25" s="122" t="s">
        <v>535</v>
      </c>
    </row>
    <row r="26" customFormat="false" ht="15.95" hidden="false" customHeight="false" outlineLevel="0" collapsed="false">
      <c r="A26" s="122"/>
      <c r="C26" s="122"/>
      <c r="D26" s="122"/>
      <c r="E26" s="122"/>
    </row>
    <row r="27" customFormat="false" ht="15.95" hidden="false" customHeight="false" outlineLevel="0" collapsed="false">
      <c r="A27" s="122"/>
      <c r="B27" s="122" t="s">
        <v>536</v>
      </c>
      <c r="C27" s="123" t="n">
        <v>41738</v>
      </c>
      <c r="D27" s="122" t="s">
        <v>535</v>
      </c>
      <c r="E27" s="122" t="s">
        <v>535</v>
      </c>
    </row>
    <row r="28" customFormat="false" ht="15.95" hidden="false" customHeight="false" outlineLevel="0" collapsed="false">
      <c r="A28" s="122"/>
      <c r="B28" s="122"/>
      <c r="D28" s="122"/>
      <c r="E28" s="122"/>
    </row>
    <row r="29" customFormat="false" ht="15.95" hidden="false" customHeight="false" outlineLevel="0" collapsed="false">
      <c r="A29" s="122"/>
      <c r="B29" s="122" t="s">
        <v>538</v>
      </c>
      <c r="C29" s="123" t="n">
        <v>41738</v>
      </c>
      <c r="D29" s="122" t="s">
        <v>535</v>
      </c>
      <c r="E29" s="122" t="s">
        <v>535</v>
      </c>
    </row>
    <row r="30" customFormat="false" ht="15.95" hidden="false" customHeight="false" outlineLevel="0" collapsed="false">
      <c r="A30" s="122"/>
      <c r="B30" s="122"/>
      <c r="C30" s="122"/>
      <c r="D30" s="122" t="s">
        <v>543</v>
      </c>
      <c r="E30" s="122" t="s">
        <v>543</v>
      </c>
    </row>
    <row r="31" customFormat="false" ht="48" hidden="false" customHeight="false" outlineLevel="0" collapsed="false">
      <c r="A31" s="122"/>
      <c r="B31" s="122"/>
      <c r="C31" s="122"/>
      <c r="D31" s="124" t="s">
        <v>544</v>
      </c>
      <c r="E31" s="124"/>
    </row>
    <row r="32" customFormat="false" ht="15.95" hidden="false" customHeight="false" outlineLevel="0" collapsed="false">
      <c r="A32" s="122" t="s">
        <v>545</v>
      </c>
      <c r="B32" s="122"/>
      <c r="C32" s="122"/>
      <c r="D32" s="122"/>
      <c r="E32" s="122"/>
    </row>
    <row r="33" customFormat="false" ht="15.95" hidden="false" customHeight="false" outlineLevel="0" collapsed="false">
      <c r="A33" s="122"/>
      <c r="B33" s="122" t="s">
        <v>534</v>
      </c>
      <c r="C33" s="123" t="n">
        <v>41738</v>
      </c>
      <c r="D33" s="122" t="s">
        <v>535</v>
      </c>
      <c r="E33" s="122" t="s">
        <v>535</v>
      </c>
    </row>
    <row r="34" customFormat="false" ht="15.95" hidden="false" customHeight="false" outlineLevel="0" collapsed="false">
      <c r="A34" s="122"/>
      <c r="C34" s="122"/>
      <c r="D34" s="122"/>
      <c r="E34" s="122"/>
    </row>
    <row r="35" customFormat="false" ht="15.95" hidden="false" customHeight="false" outlineLevel="0" collapsed="false">
      <c r="A35" s="122"/>
      <c r="B35" s="122" t="s">
        <v>536</v>
      </c>
      <c r="C35" s="123" t="n">
        <v>41738</v>
      </c>
      <c r="D35" s="122" t="s">
        <v>535</v>
      </c>
      <c r="E35" s="122" t="s">
        <v>535</v>
      </c>
    </row>
    <row r="36" customFormat="false" ht="15.95" hidden="false" customHeight="false" outlineLevel="0" collapsed="false">
      <c r="A36" s="122"/>
      <c r="B36" s="122"/>
      <c r="C36" s="122"/>
      <c r="D36" s="122"/>
      <c r="E36" s="122"/>
    </row>
    <row r="37" customFormat="false" ht="15.95" hidden="false" customHeight="false" outlineLevel="0" collapsed="false">
      <c r="A37" s="122"/>
      <c r="B37" s="122" t="s">
        <v>538</v>
      </c>
      <c r="C37" s="123" t="n">
        <v>41738</v>
      </c>
      <c r="D37" s="122" t="s">
        <v>535</v>
      </c>
      <c r="E37" s="122" t="s">
        <v>535</v>
      </c>
    </row>
    <row r="38" customFormat="false" ht="15.95" hidden="false" customHeight="false" outlineLevel="0" collapsed="false">
      <c r="A38" s="122"/>
      <c r="B38" s="122"/>
      <c r="C38" s="122"/>
      <c r="D38" s="122" t="s">
        <v>546</v>
      </c>
      <c r="E38" s="122" t="s">
        <v>546</v>
      </c>
    </row>
    <row r="39" customFormat="false" ht="53.1" hidden="false" customHeight="true" outlineLevel="0" collapsed="false">
      <c r="A39" s="122"/>
      <c r="B39" s="122"/>
      <c r="C39" s="122"/>
      <c r="D39" s="124" t="s">
        <v>547</v>
      </c>
      <c r="E39" s="122"/>
    </row>
  </sheetData>
  <mergeCells count="1">
    <mergeCell ref="A2:E5"/>
  </mergeCell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1201</TotalTime>
  <Application>LibreOffice/5.1.3.2$MacOSX_X86_64 LibreOffice_project/644e4637d1d8544fd9f56425bd6cec110e49301b</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2011-06-28T23:35:53Z</dcterms:created>
  <dc:creator>Kunj</dc:creator>
  <dc:description/>
  <dc:language>en-US</dc:language>
  <cp:lastModifiedBy/>
  <dcterms:modified xsi:type="dcterms:W3CDTF">2016-06-24T12:27:04Z</dcterms:modified>
  <cp:revision>26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